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drawings/drawing12.xml" ContentType="application/vnd.openxmlformats-officedocument.drawing+xml"/>
  <Override PartName="/xl/ctrlProps/ctrlProp11.xml" ContentType="application/vnd.ms-excel.controlproperties+xml"/>
  <Override PartName="/xl/drawings/drawing13.xml" ContentType="application/vnd.openxmlformats-officedocument.drawing+xml"/>
  <Override PartName="/xl/ctrlProps/ctrlProp12.xml" ContentType="application/vnd.ms-excel.controlproperties+xml"/>
  <Override PartName="/xl/drawings/drawing14.xml" ContentType="application/vnd.openxmlformats-officedocument.drawing+xml"/>
  <Override PartName="/xl/ctrlProps/ctrlProp13.xml" ContentType="application/vnd.ms-excel.controlproperties+xml"/>
  <Override PartName="/xl/drawings/drawing15.xml" ContentType="application/vnd.openxmlformats-officedocument.drawing+xml"/>
  <Override PartName="/xl/ctrlProps/ctrlProp14.xml" ContentType="application/vnd.ms-excel.controlproperties+xml"/>
  <Override PartName="/xl/drawings/drawing16.xml" ContentType="application/vnd.openxmlformats-officedocument.drawing+xml"/>
  <Override PartName="/xl/ctrlProps/ctrlProp15.xml" ContentType="application/vnd.ms-excel.controlproperties+xml"/>
  <Override PartName="/xl/drawings/drawing17.xml" ContentType="application/vnd.openxmlformats-officedocument.drawing+xml"/>
  <Override PartName="/xl/ctrlProps/ctrlProp16.xml" ContentType="application/vnd.ms-excel.controlproperties+xml"/>
  <Override PartName="/xl/drawings/drawing18.xml" ContentType="application/vnd.openxmlformats-officedocument.drawing+xml"/>
  <Override PartName="/xl/ctrlProps/ctrlProp17.xml" ContentType="application/vnd.ms-excel.controlproperties+xml"/>
  <Override PartName="/xl/drawings/drawing19.xml" ContentType="application/vnd.openxmlformats-officedocument.drawing+xml"/>
  <Override PartName="/xl/ctrlProps/ctrlProp18.xml" ContentType="application/vnd.ms-excel.controlproperties+xml"/>
  <Override PartName="/xl/drawings/drawing20.xml" ContentType="application/vnd.openxmlformats-officedocument.drawing+xml"/>
  <Override PartName="/xl/ctrlProps/ctrlProp19.xml" ContentType="application/vnd.ms-excel.controlproperties+xml"/>
  <Override PartName="/xl/drawings/drawing21.xml" ContentType="application/vnd.openxmlformats-officedocument.drawing+xml"/>
  <Override PartName="/xl/ctrlProps/ctrlProp20.xml" ContentType="application/vnd.ms-excel.controlproperties+xml"/>
  <Override PartName="/xl/drawings/drawing22.xml" ContentType="application/vnd.openxmlformats-officedocument.drawing+xml"/>
  <Override PartName="/xl/ctrlProps/ctrlProp21.xml" ContentType="application/vnd.ms-excel.controlproperties+xml"/>
  <Override PartName="/xl/drawings/drawing23.xml" ContentType="application/vnd.openxmlformats-officedocument.drawing+xml"/>
  <Override PartName="/xl/ctrlProps/ctrlProp22.xml" ContentType="application/vnd.ms-excel.controlproperties+xml"/>
  <Override PartName="/xl/drawings/drawing24.xml" ContentType="application/vnd.openxmlformats-officedocument.drawing+xml"/>
  <Override PartName="/xl/ctrlProps/ctrlProp23.xml" ContentType="application/vnd.ms-excel.controlproperties+xml"/>
  <Override PartName="/xl/drawings/drawing25.xml" ContentType="application/vnd.openxmlformats-officedocument.drawing+xml"/>
  <Override PartName="/xl/ctrlProps/ctrlProp24.xml" ContentType="application/vnd.ms-excel.controlproperties+xml"/>
  <Override PartName="/xl/drawings/drawing26.xml" ContentType="application/vnd.openxmlformats-officedocument.drawing+xml"/>
  <Override PartName="/xl/ctrlProps/ctrlProp25.xml" ContentType="application/vnd.ms-excel.controlproperties+xml"/>
  <Override PartName="/xl/drawings/drawing27.xml" ContentType="application/vnd.openxmlformats-officedocument.drawing+xml"/>
  <Override PartName="/xl/ctrlProps/ctrlProp26.xml" ContentType="application/vnd.ms-excel.controlproperties+xml"/>
  <Override PartName="/xl/drawings/drawing28.xml" ContentType="application/vnd.openxmlformats-officedocument.drawing+xml"/>
  <Override PartName="/xl/ctrlProps/ctrlProp27.xml" ContentType="application/vnd.ms-excel.controlproperties+xml"/>
  <Override PartName="/xl/drawings/drawing29.xml" ContentType="application/vnd.openxmlformats-officedocument.drawing+xml"/>
  <Override PartName="/xl/ctrlProps/ctrlProp2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fileSharing readOnlyRecommended="1"/>
  <workbookPr codeName="ThisWorkbook"/>
  <mc:AlternateContent xmlns:mc="http://schemas.openxmlformats.org/markup-compatibility/2006">
    <mc:Choice Requires="x15">
      <x15ac:absPath xmlns:x15ac="http://schemas.microsoft.com/office/spreadsheetml/2010/11/ac" url="T:\92 RIIO-ED2\72 ED2 PCFM\AIP 2023\DRY RUN 3\12 FOR WEBSITE - DATED 21122023\"/>
    </mc:Choice>
  </mc:AlternateContent>
  <bookViews>
    <workbookView xWindow="-120" yWindow="-120" windowWidth="29040" windowHeight="15840" tabRatio="807"/>
  </bookViews>
  <sheets>
    <sheet name="Cover" sheetId="19" r:id="rId1"/>
    <sheet name="UserInterface" sheetId="21" r:id="rId2"/>
    <sheet name="SelectedInputs" sheetId="106" r:id="rId3"/>
    <sheet name="InputSummary" sheetId="5" r:id="rId4"/>
    <sheet name="Legacy" sheetId="126" r:id="rId5"/>
    <sheet name="Totex" sheetId="2" r:id="rId6"/>
    <sheet name="TIM" sheetId="6" r:id="rId7"/>
    <sheet name="Depn" sheetId="12" r:id="rId8"/>
    <sheet name="Return&amp;RAV" sheetId="13" r:id="rId9"/>
    <sheet name="TaxPools" sheetId="15" r:id="rId10"/>
    <sheet name="Finance&amp;Tax" sheetId="17" r:id="rId11"/>
    <sheet name="ReturnAdj" sheetId="125" r:id="rId12"/>
    <sheet name="Revenue" sheetId="16" r:id="rId13"/>
    <sheet name="AR" sheetId="101" r:id="rId14"/>
    <sheet name="Annual Inflation" sheetId="32" r:id="rId15"/>
    <sheet name="Monthly Inflation" sheetId="33" r:id="rId16"/>
    <sheet name="Checks" sheetId="86" r:id="rId17"/>
    <sheet name="ENWL" sheetId="107" r:id="rId18"/>
    <sheet name="NPgN" sheetId="108" r:id="rId19"/>
    <sheet name="NPgY" sheetId="109" r:id="rId20"/>
    <sheet name="WMID" sheetId="110" r:id="rId21"/>
    <sheet name="EMID" sheetId="111" r:id="rId22"/>
    <sheet name="SWALES" sheetId="112" r:id="rId23"/>
    <sheet name="SWEST" sheetId="113" r:id="rId24"/>
    <sheet name="LPN" sheetId="114" r:id="rId25"/>
    <sheet name="SPN" sheetId="115" r:id="rId26"/>
    <sheet name="EPN" sheetId="116" r:id="rId27"/>
    <sheet name="SPD" sheetId="117" r:id="rId28"/>
    <sheet name="SPMW" sheetId="118" r:id="rId29"/>
    <sheet name="SSEH" sheetId="119" r:id="rId30"/>
    <sheet name="SSES" sheetId="120" r:id="rId31"/>
  </sheets>
  <definedNames>
    <definedName name="a" localSheetId="2"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tualDebtAdjCalc">#REF!</definedName>
    <definedName name="ActualDebtAdjFlags">#REF!</definedName>
    <definedName name="ActualDebtAdjGoal">#REF!</definedName>
    <definedName name="ActualDebtAdjValues">#REF!</definedName>
    <definedName name="ACwvu.CapersView." localSheetId="2" hidden="1">#REF!</definedName>
    <definedName name="ACwvu.CapersView." hidden="1">#REF!</definedName>
    <definedName name="ACwvu.Japan_Capers_Ed_Pub." localSheetId="2" hidden="1">#REF!</definedName>
    <definedName name="ACwvu.Japan_Capers_Ed_Pub." hidden="1">#REF!</definedName>
    <definedName name="ACwvu.KJP_CC." localSheetId="2" hidden="1">#REF!</definedName>
    <definedName name="ACwvu.KJP_CC." hidden="1">#REF!</definedName>
    <definedName name="asdas" localSheetId="2"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 localSheetId="2" hidden="1">{"staff",#N/A,FALSE,"Current Month"}</definedName>
    <definedName name="b" hidden="1">{"staff",#N/A,FALSE,"Current Month"}</definedName>
    <definedName name="bb" localSheetId="2" hidden="1">{#N/A,#N/A,FALSE,"PRJCTED MNTHLY QTY's"}</definedName>
    <definedName name="bb" hidden="1">{#N/A,#N/A,FALSE,"PRJCTED MNTHLY QTY's"}</definedName>
    <definedName name="bbbb" localSheetId="2" hidden="1">{#N/A,#N/A,FALSE,"PRJCTED QTRLY QTY's"}</definedName>
    <definedName name="bbbb" hidden="1">{#N/A,#N/A,FALSE,"PRJCTED QTRLY QTY's"}</definedName>
    <definedName name="bbbbbb" localSheetId="2" hidden="1">{#N/A,#N/A,FALSE,"PRJCTED QTRLY QTY's"}</definedName>
    <definedName name="bbbbbb" hidden="1">{#N/A,#N/A,FALSE,"PRJCTED QTRLY QTY's"}</definedName>
    <definedName name="BExEZ4HBCC06708765M8A06KCR7P" hidden="1">#N/A</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localSheetId="2" hidden="1">#REF!</definedName>
    <definedName name="BLPH101" hidden="1">#REF!</definedName>
    <definedName name="BLPH102" localSheetId="2" hidden="1">#REF!</definedName>
    <definedName name="BLPH102" hidden="1">#REF!</definedName>
    <definedName name="BLPH103" localSheetId="2" hidden="1">#REF!</definedName>
    <definedName name="BLPH103" hidden="1">#REF!</definedName>
    <definedName name="BLPH104" localSheetId="2" hidden="1">#REF!</definedName>
    <definedName name="BLPH104" hidden="1">#REF!</definedName>
    <definedName name="BLPH105" localSheetId="2" hidden="1">#REF!</definedName>
    <definedName name="BLPH105" hidden="1">#REF!</definedName>
    <definedName name="BLPH106" localSheetId="2" hidden="1">#REF!</definedName>
    <definedName name="BLPH106" hidden="1">#REF!</definedName>
    <definedName name="BLPH107" localSheetId="2" hidden="1">#REF!</definedName>
    <definedName name="BLPH107" hidden="1">#REF!</definedName>
    <definedName name="BLPH108" localSheetId="2" hidden="1">#REF!</definedName>
    <definedName name="BLPH108" hidden="1">#REF!</definedName>
    <definedName name="BLPH109" localSheetId="2" hidden="1">#REF!</definedName>
    <definedName name="BLPH109" hidden="1">#REF!</definedName>
    <definedName name="BLPH11" localSheetId="2" hidden="1">#REF!</definedName>
    <definedName name="BLPH11" hidden="1">#REF!</definedName>
    <definedName name="BLPH110" localSheetId="2" hidden="1">#REF!</definedName>
    <definedName name="BLPH110" hidden="1">#REF!</definedName>
    <definedName name="BLPH111" localSheetId="2" hidden="1">#REF!</definedName>
    <definedName name="BLPH111" hidden="1">#REF!</definedName>
    <definedName name="BLPH112" localSheetId="2" hidden="1">#REF!</definedName>
    <definedName name="BLPH112" hidden="1">#REF!</definedName>
    <definedName name="BLPH113" localSheetId="2" hidden="1">#REF!</definedName>
    <definedName name="BLPH113" hidden="1">#REF!</definedName>
    <definedName name="BLPH114" localSheetId="2" hidden="1">#REF!</definedName>
    <definedName name="BLPH114" hidden="1">#REF!</definedName>
    <definedName name="BLPH115" localSheetId="2" hidden="1">#REF!</definedName>
    <definedName name="BLPH115" hidden="1">#REF!</definedName>
    <definedName name="BLPH116" localSheetId="2" hidden="1">#REF!</definedName>
    <definedName name="BLPH116" hidden="1">#REF!</definedName>
    <definedName name="BLPH117" localSheetId="2" hidden="1">#REF!</definedName>
    <definedName name="BLPH117" hidden="1">#REF!</definedName>
    <definedName name="BLPH118" localSheetId="2" hidden="1">#REF!</definedName>
    <definedName name="BLPH118" hidden="1">#REF!</definedName>
    <definedName name="BLPH119" localSheetId="2" hidden="1">#REF!</definedName>
    <definedName name="BLPH119" hidden="1">#REF!</definedName>
    <definedName name="BLPH12" localSheetId="2" hidden="1">#REF!</definedName>
    <definedName name="BLPH12" hidden="1">#REF!</definedName>
    <definedName name="BLPH120" localSheetId="2" hidden="1">#REF!</definedName>
    <definedName name="BLPH120" hidden="1">#REF!</definedName>
    <definedName name="BLPH121" localSheetId="2" hidden="1">#REF!</definedName>
    <definedName name="BLPH121" hidden="1">#REF!</definedName>
    <definedName name="BLPH122" localSheetId="2" hidden="1">#REF!</definedName>
    <definedName name="BLPH122" hidden="1">#REF!</definedName>
    <definedName name="BLPH123" localSheetId="2" hidden="1">#REF!</definedName>
    <definedName name="BLPH123" hidden="1">#REF!</definedName>
    <definedName name="BLPH124" localSheetId="2" hidden="1">#REF!</definedName>
    <definedName name="BLPH124" hidden="1">#REF!</definedName>
    <definedName name="BLPH125" localSheetId="2" hidden="1">#REF!</definedName>
    <definedName name="BLPH125" hidden="1">#REF!</definedName>
    <definedName name="BLPH126" localSheetId="2" hidden="1">#REF!</definedName>
    <definedName name="BLPH126" hidden="1">#REF!</definedName>
    <definedName name="BLPH127" localSheetId="2" hidden="1">#REF!</definedName>
    <definedName name="BLPH127" hidden="1">#REF!</definedName>
    <definedName name="BLPH128" localSheetId="2" hidden="1">#REF!</definedName>
    <definedName name="BLPH128" hidden="1">#REF!</definedName>
    <definedName name="BLPH129" localSheetId="2" hidden="1">#REF!</definedName>
    <definedName name="BLPH129" hidden="1">#REF!</definedName>
    <definedName name="BLPH13" localSheetId="2" hidden="1">#REF!</definedName>
    <definedName name="BLPH13" hidden="1">#REF!</definedName>
    <definedName name="BLPH130" localSheetId="2" hidden="1">#REF!</definedName>
    <definedName name="BLPH130" hidden="1">#REF!</definedName>
    <definedName name="BLPH131" localSheetId="2" hidden="1">#REF!</definedName>
    <definedName name="BLPH131" hidden="1">#REF!</definedName>
    <definedName name="BLPH132" localSheetId="2" hidden="1">#REF!</definedName>
    <definedName name="BLPH132" hidden="1">#REF!</definedName>
    <definedName name="BLPH133" localSheetId="2" hidden="1">#REF!</definedName>
    <definedName name="BLPH133" hidden="1">#REF!</definedName>
    <definedName name="BLPH134" localSheetId="2" hidden="1">#REF!</definedName>
    <definedName name="BLPH134" hidden="1">#REF!</definedName>
    <definedName name="BLPH135" localSheetId="2" hidden="1">#REF!</definedName>
    <definedName name="BLPH135" hidden="1">#REF!</definedName>
    <definedName name="BLPH136" localSheetId="2" hidden="1">#REF!</definedName>
    <definedName name="BLPH136" hidden="1">#REF!</definedName>
    <definedName name="BLPH137" localSheetId="2" hidden="1">#REF!</definedName>
    <definedName name="BLPH137" hidden="1">#REF!</definedName>
    <definedName name="BLPH138" localSheetId="2" hidden="1">#REF!</definedName>
    <definedName name="BLPH138" hidden="1">#REF!</definedName>
    <definedName name="BLPH139" localSheetId="2" hidden="1">#REF!</definedName>
    <definedName name="BLPH139" hidden="1">#REF!</definedName>
    <definedName name="BLPH14" localSheetId="2" hidden="1">#REF!</definedName>
    <definedName name="BLPH14" hidden="1">#REF!</definedName>
    <definedName name="BLPH140" localSheetId="2" hidden="1">#REF!</definedName>
    <definedName name="BLPH140" hidden="1">#REF!</definedName>
    <definedName name="BLPH141" localSheetId="2" hidden="1">#REF!</definedName>
    <definedName name="BLPH141" hidden="1">#REF!</definedName>
    <definedName name="BLPH142" localSheetId="2" hidden="1">#REF!</definedName>
    <definedName name="BLPH142" hidden="1">#REF!</definedName>
    <definedName name="BLPH143" localSheetId="2" hidden="1">#REF!</definedName>
    <definedName name="BLPH143" hidden="1">#REF!</definedName>
    <definedName name="BLPH144" localSheetId="2" hidden="1">#REF!</definedName>
    <definedName name="BLPH144" hidden="1">#REF!</definedName>
    <definedName name="BLPH145" localSheetId="2" hidden="1">#REF!</definedName>
    <definedName name="BLPH145" hidden="1">#REF!</definedName>
    <definedName name="BLPH146" localSheetId="2" hidden="1">#REF!</definedName>
    <definedName name="BLPH146" hidden="1">#REF!</definedName>
    <definedName name="BLPH147" localSheetId="2" hidden="1">#REF!</definedName>
    <definedName name="BLPH147" hidden="1">#REF!</definedName>
    <definedName name="BLPH148" localSheetId="2" hidden="1">#REF!</definedName>
    <definedName name="BLPH148" hidden="1">#REF!</definedName>
    <definedName name="BLPH149" localSheetId="2" hidden="1">#REF!</definedName>
    <definedName name="BLPH149" hidden="1">#REF!</definedName>
    <definedName name="BLPH15" localSheetId="2" hidden="1">#REF!</definedName>
    <definedName name="BLPH15" hidden="1">#REF!</definedName>
    <definedName name="BLPH150" localSheetId="2" hidden="1">#REF!</definedName>
    <definedName name="BLPH150" hidden="1">#REF!</definedName>
    <definedName name="BLPH151" localSheetId="2" hidden="1">#REF!</definedName>
    <definedName name="BLPH151" hidden="1">#REF!</definedName>
    <definedName name="BLPH152" localSheetId="2" hidden="1">#REF!</definedName>
    <definedName name="BLPH152" hidden="1">#REF!</definedName>
    <definedName name="BLPH153" localSheetId="2" hidden="1">#REF!</definedName>
    <definedName name="BLPH153" hidden="1">#REF!</definedName>
    <definedName name="BLPH154" localSheetId="2" hidden="1">#REF!</definedName>
    <definedName name="BLPH154" hidden="1">#REF!</definedName>
    <definedName name="BLPH155" localSheetId="2" hidden="1">#REF!</definedName>
    <definedName name="BLPH155" hidden="1">#REF!</definedName>
    <definedName name="BLPH156" localSheetId="2" hidden="1">#REF!</definedName>
    <definedName name="BLPH156" hidden="1">#REF!</definedName>
    <definedName name="BLPH157" localSheetId="2" hidden="1">#REF!</definedName>
    <definedName name="BLPH157" hidden="1">#REF!</definedName>
    <definedName name="BLPH158" localSheetId="2" hidden="1">#REF!</definedName>
    <definedName name="BLPH158" hidden="1">#REF!</definedName>
    <definedName name="BLPH159" localSheetId="2" hidden="1">#REF!</definedName>
    <definedName name="BLPH159" hidden="1">#REF!</definedName>
    <definedName name="BLPH16" localSheetId="2" hidden="1">#REF!</definedName>
    <definedName name="BLPH16" hidden="1">#REF!</definedName>
    <definedName name="BLPH160" localSheetId="2" hidden="1">#REF!</definedName>
    <definedName name="BLPH160" hidden="1">#REF!</definedName>
    <definedName name="BLPH161" localSheetId="2" hidden="1">#REF!</definedName>
    <definedName name="BLPH161" hidden="1">#REF!</definedName>
    <definedName name="BLPH162" localSheetId="2" hidden="1">#REF!</definedName>
    <definedName name="BLPH162" hidden="1">#REF!</definedName>
    <definedName name="BLPH163" localSheetId="2" hidden="1">#REF!</definedName>
    <definedName name="BLPH163" hidden="1">#REF!</definedName>
    <definedName name="BLPH164" localSheetId="2" hidden="1">#REF!</definedName>
    <definedName name="BLPH164" hidden="1">#REF!</definedName>
    <definedName name="BLPH165" localSheetId="2" hidden="1">#REF!</definedName>
    <definedName name="BLPH165" hidden="1">#REF!</definedName>
    <definedName name="BLPH166" localSheetId="2" hidden="1">#REF!</definedName>
    <definedName name="BLPH166" hidden="1">#REF!</definedName>
    <definedName name="BLPH167" localSheetId="2" hidden="1">#REF!</definedName>
    <definedName name="BLPH167" hidden="1">#REF!</definedName>
    <definedName name="BLPH168" localSheetId="2" hidden="1">#REF!</definedName>
    <definedName name="BLPH168" hidden="1">#REF!</definedName>
    <definedName name="BLPH169" localSheetId="2" hidden="1">#REF!</definedName>
    <definedName name="BLPH169" hidden="1">#REF!</definedName>
    <definedName name="BLPH17" localSheetId="2" hidden="1">#REF!</definedName>
    <definedName name="BLPH17" hidden="1">#REF!</definedName>
    <definedName name="BLPH170" localSheetId="2" hidden="1">#REF!</definedName>
    <definedName name="BLPH170" hidden="1">#REF!</definedName>
    <definedName name="BLPH171" localSheetId="2" hidden="1">#REF!</definedName>
    <definedName name="BLPH171" hidden="1">#REF!</definedName>
    <definedName name="BLPH172" localSheetId="2" hidden="1">#REF!</definedName>
    <definedName name="BLPH172" hidden="1">#REF!</definedName>
    <definedName name="BLPH173" localSheetId="2" hidden="1">#REF!</definedName>
    <definedName name="BLPH173" hidden="1">#REF!</definedName>
    <definedName name="BLPH174" localSheetId="2" hidden="1">#REF!</definedName>
    <definedName name="BLPH174" hidden="1">#REF!</definedName>
    <definedName name="BLPH175" localSheetId="2" hidden="1">#REF!</definedName>
    <definedName name="BLPH175" hidden="1">#REF!</definedName>
    <definedName name="BLPH176" localSheetId="2" hidden="1">#REF!</definedName>
    <definedName name="BLPH176" hidden="1">#REF!</definedName>
    <definedName name="BLPH177" localSheetId="2" hidden="1">#REF!</definedName>
    <definedName name="BLPH177" hidden="1">#REF!</definedName>
    <definedName name="BLPH178" localSheetId="2" hidden="1">#REF!</definedName>
    <definedName name="BLPH178" hidden="1">#REF!</definedName>
    <definedName name="BLPH179" localSheetId="2" hidden="1">#REF!</definedName>
    <definedName name="BLPH179" hidden="1">#REF!</definedName>
    <definedName name="BLPH18" localSheetId="2" hidden="1">#REF!</definedName>
    <definedName name="BLPH18" hidden="1">#REF!</definedName>
    <definedName name="BLPH180" localSheetId="2" hidden="1">#REF!</definedName>
    <definedName name="BLPH180" hidden="1">#REF!</definedName>
    <definedName name="BLPH181" localSheetId="2" hidden="1">#REF!</definedName>
    <definedName name="BLPH181" hidden="1">#REF!</definedName>
    <definedName name="BLPH182" localSheetId="2" hidden="1">#REF!</definedName>
    <definedName name="BLPH182" hidden="1">#REF!</definedName>
    <definedName name="BLPH183" localSheetId="2" hidden="1">#REF!</definedName>
    <definedName name="BLPH183" hidden="1">#REF!</definedName>
    <definedName name="BLPH184" localSheetId="2" hidden="1">#REF!</definedName>
    <definedName name="BLPH184" hidden="1">#REF!</definedName>
    <definedName name="BLPH185" localSheetId="2" hidden="1">#REF!</definedName>
    <definedName name="BLPH185" hidden="1">#REF!</definedName>
    <definedName name="BLPH186" localSheetId="2" hidden="1">#REF!</definedName>
    <definedName name="BLPH186" hidden="1">#REF!</definedName>
    <definedName name="BLPH187" localSheetId="2" hidden="1">#REF!</definedName>
    <definedName name="BLPH187" hidden="1">#REF!</definedName>
    <definedName name="BLPH188" localSheetId="2" hidden="1">#REF!</definedName>
    <definedName name="BLPH188" hidden="1">#REF!</definedName>
    <definedName name="BLPH189" localSheetId="2" hidden="1">#REF!</definedName>
    <definedName name="BLPH189" hidden="1">#REF!</definedName>
    <definedName name="BLPH19" localSheetId="2" hidden="1">#REF!</definedName>
    <definedName name="BLPH19" hidden="1">#REF!</definedName>
    <definedName name="BLPH190" localSheetId="2" hidden="1">#REF!</definedName>
    <definedName name="BLPH190" hidden="1">#REF!</definedName>
    <definedName name="BLPH191" localSheetId="2" hidden="1">#REF!</definedName>
    <definedName name="BLPH191" hidden="1">#REF!</definedName>
    <definedName name="BLPH192" localSheetId="2" hidden="1">#REF!</definedName>
    <definedName name="BLPH192" hidden="1">#REF!</definedName>
    <definedName name="BLPH193" localSheetId="2" hidden="1">#REF!</definedName>
    <definedName name="BLPH193" hidden="1">#REF!</definedName>
    <definedName name="BLPH194" localSheetId="2" hidden="1">#REF!</definedName>
    <definedName name="BLPH194" hidden="1">#REF!</definedName>
    <definedName name="BLPH195" localSheetId="2" hidden="1">#REF!</definedName>
    <definedName name="BLPH195" hidden="1">#REF!</definedName>
    <definedName name="BLPH196" localSheetId="2" hidden="1">#REF!</definedName>
    <definedName name="BLPH196" hidden="1">#REF!</definedName>
    <definedName name="BLPH197" localSheetId="2" hidden="1">#REF!</definedName>
    <definedName name="BLPH197" hidden="1">#REF!</definedName>
    <definedName name="BLPH198" localSheetId="2" hidden="1">#REF!</definedName>
    <definedName name="BLPH198" hidden="1">#REF!</definedName>
    <definedName name="BLPH199" localSheetId="2" hidden="1">#REF!</definedName>
    <definedName name="BLPH199" hidden="1">#REF!</definedName>
    <definedName name="BLPH2" localSheetId="2" hidden="1">#REF!</definedName>
    <definedName name="BLPH2" hidden="1">#REF!</definedName>
    <definedName name="BLPH20" localSheetId="2" hidden="1">#REF!</definedName>
    <definedName name="BLPH20" hidden="1">#REF!</definedName>
    <definedName name="BLPH200" localSheetId="2" hidden="1">#REF!</definedName>
    <definedName name="BLPH200" hidden="1">#REF!</definedName>
    <definedName name="BLPH201" localSheetId="2" hidden="1">#REF!</definedName>
    <definedName name="BLPH201" hidden="1">#REF!</definedName>
    <definedName name="BLPH202" localSheetId="2" hidden="1">#REF!</definedName>
    <definedName name="BLPH202" hidden="1">#REF!</definedName>
    <definedName name="BLPH203" localSheetId="2" hidden="1">#REF!</definedName>
    <definedName name="BLPH203" hidden="1">#REF!</definedName>
    <definedName name="BLPH204" localSheetId="2" hidden="1">#REF!</definedName>
    <definedName name="BLPH204" hidden="1">#REF!</definedName>
    <definedName name="BLPH205" localSheetId="2" hidden="1">#REF!</definedName>
    <definedName name="BLPH205" hidden="1">#REF!</definedName>
    <definedName name="BLPH206" localSheetId="2" hidden="1">#REF!</definedName>
    <definedName name="BLPH206" hidden="1">#REF!</definedName>
    <definedName name="BLPH207" localSheetId="2" hidden="1">#REF!</definedName>
    <definedName name="BLPH207" hidden="1">#REF!</definedName>
    <definedName name="BLPH208" localSheetId="2" hidden="1">#REF!</definedName>
    <definedName name="BLPH208" hidden="1">#REF!</definedName>
    <definedName name="BLPH209" localSheetId="2" hidden="1">#REF!</definedName>
    <definedName name="BLPH209" hidden="1">#REF!</definedName>
    <definedName name="BLPH21" hidden="1">#REF!</definedName>
    <definedName name="BLPH210" localSheetId="2" hidden="1">#REF!</definedName>
    <definedName name="BLPH210" hidden="1">#REF!</definedName>
    <definedName name="BLPH211" localSheetId="2" hidden="1">#REF!</definedName>
    <definedName name="BLPH211" hidden="1">#REF!</definedName>
    <definedName name="BLPH212" localSheetId="2" hidden="1">#REF!</definedName>
    <definedName name="BLPH212" hidden="1">#REF!</definedName>
    <definedName name="BLPH213" localSheetId="2" hidden="1">#REF!</definedName>
    <definedName name="BLPH213" hidden="1">#REF!</definedName>
    <definedName name="BLPH214" localSheetId="2" hidden="1">#REF!</definedName>
    <definedName name="BLPH214" hidden="1">#REF!</definedName>
    <definedName name="BLPH215" localSheetId="2" hidden="1">#REF!</definedName>
    <definedName name="BLPH215" hidden="1">#REF!</definedName>
    <definedName name="BLPH216" localSheetId="2" hidden="1">#REF!</definedName>
    <definedName name="BLPH216" hidden="1">#REF!</definedName>
    <definedName name="BLPH217" localSheetId="2" hidden="1">#REF!</definedName>
    <definedName name="BLPH217" hidden="1">#REF!</definedName>
    <definedName name="BLPH218" localSheetId="2" hidden="1">#REF!</definedName>
    <definedName name="BLPH218" hidden="1">#REF!</definedName>
    <definedName name="BLPH219" localSheetId="2" hidden="1">#REF!</definedName>
    <definedName name="BLPH219" hidden="1">#REF!</definedName>
    <definedName name="BLPH22" hidden="1">#REF!</definedName>
    <definedName name="BLPH220" localSheetId="2" hidden="1">#REF!</definedName>
    <definedName name="BLPH220" hidden="1">#REF!</definedName>
    <definedName name="BLPH221" localSheetId="2" hidden="1">#REF!</definedName>
    <definedName name="BLPH221" hidden="1">#REF!</definedName>
    <definedName name="BLPH222" localSheetId="2" hidden="1">#REF!</definedName>
    <definedName name="BLPH222" hidden="1">#REF!</definedName>
    <definedName name="BLPH223" localSheetId="2" hidden="1">#REF!</definedName>
    <definedName name="BLPH223" hidden="1">#REF!</definedName>
    <definedName name="BLPH224" localSheetId="2" hidden="1">#REF!</definedName>
    <definedName name="BLPH224" hidden="1">#REF!</definedName>
    <definedName name="BLPH225" localSheetId="2" hidden="1">#REF!</definedName>
    <definedName name="BLPH225" hidden="1">#REF!</definedName>
    <definedName name="BLPH226" localSheetId="2" hidden="1">#REF!</definedName>
    <definedName name="BLPH226" hidden="1">#REF!</definedName>
    <definedName name="BLPH227" localSheetId="2" hidden="1">#REF!</definedName>
    <definedName name="BLPH227" hidden="1">#REF!</definedName>
    <definedName name="BLPH228" localSheetId="2" hidden="1">#REF!</definedName>
    <definedName name="BLPH228" hidden="1">#REF!</definedName>
    <definedName name="BLPH229" localSheetId="2" hidden="1">#REF!</definedName>
    <definedName name="BLPH229" hidden="1">#REF!</definedName>
    <definedName name="BLPH23" hidden="1">#REF!</definedName>
    <definedName name="BLPH230" localSheetId="2" hidden="1">#REF!</definedName>
    <definedName name="BLPH230" hidden="1">#REF!</definedName>
    <definedName name="BLPH231" localSheetId="2" hidden="1">#REF!</definedName>
    <definedName name="BLPH231" hidden="1">#REF!</definedName>
    <definedName name="BLPH232" localSheetId="2" hidden="1">#REF!</definedName>
    <definedName name="BLPH232" hidden="1">#REF!</definedName>
    <definedName name="BLPH233" localSheetId="2" hidden="1">#REF!</definedName>
    <definedName name="BLPH233" hidden="1">#REF!</definedName>
    <definedName name="BLPH234" localSheetId="2" hidden="1">#REF!</definedName>
    <definedName name="BLPH234" hidden="1">#REF!</definedName>
    <definedName name="BLPH235" localSheetId="2" hidden="1">#REF!</definedName>
    <definedName name="BLPH235" hidden="1">#REF!</definedName>
    <definedName name="BLPH236" localSheetId="2" hidden="1">#REF!</definedName>
    <definedName name="BLPH236" hidden="1">#REF!</definedName>
    <definedName name="BLPH237" localSheetId="2" hidden="1">#REF!</definedName>
    <definedName name="BLPH237" hidden="1">#REF!</definedName>
    <definedName name="BLPH238" localSheetId="2" hidden="1">#REF!</definedName>
    <definedName name="BLPH238" hidden="1">#REF!</definedName>
    <definedName name="BLPH239" localSheetId="2" hidden="1">#REF!</definedName>
    <definedName name="BLPH239" hidden="1">#REF!</definedName>
    <definedName name="BLPH24" hidden="1">#REF!</definedName>
    <definedName name="BLPH240" localSheetId="2" hidden="1">#REF!</definedName>
    <definedName name="BLPH240" hidden="1">#REF!</definedName>
    <definedName name="BLPH241" localSheetId="2" hidden="1">#REF!</definedName>
    <definedName name="BLPH241" hidden="1">#REF!</definedName>
    <definedName name="BLPH242" localSheetId="2" hidden="1">#REF!</definedName>
    <definedName name="BLPH242" hidden="1">#REF!</definedName>
    <definedName name="BLPH243" localSheetId="2" hidden="1">#REF!</definedName>
    <definedName name="BLPH243" hidden="1">#REF!</definedName>
    <definedName name="BLPH244" localSheetId="2" hidden="1">#REF!</definedName>
    <definedName name="BLPH244" hidden="1">#REF!</definedName>
    <definedName name="BLPH245" localSheetId="2" hidden="1">#REF!</definedName>
    <definedName name="BLPH245" hidden="1">#REF!</definedName>
    <definedName name="BLPH246" localSheetId="2" hidden="1">#REF!</definedName>
    <definedName name="BLPH246" hidden="1">#REF!</definedName>
    <definedName name="BLPH247" localSheetId="2" hidden="1">#REF!</definedName>
    <definedName name="BLPH247" hidden="1">#REF!</definedName>
    <definedName name="BLPH248" localSheetId="2" hidden="1">#REF!</definedName>
    <definedName name="BLPH248" hidden="1">#REF!</definedName>
    <definedName name="BLPH249" localSheetId="2" hidden="1">#REF!</definedName>
    <definedName name="BLPH249" hidden="1">#REF!</definedName>
    <definedName name="BLPH25" hidden="1">#REF!</definedName>
    <definedName name="BLPH250" localSheetId="2" hidden="1">#REF!</definedName>
    <definedName name="BLPH250" hidden="1">#REF!</definedName>
    <definedName name="BLPH251" localSheetId="2" hidden="1">#REF!</definedName>
    <definedName name="BLPH251" hidden="1">#REF!</definedName>
    <definedName name="BLPH252" localSheetId="2" hidden="1">#REF!</definedName>
    <definedName name="BLPH252" hidden="1">#REF!</definedName>
    <definedName name="BLPH253" localSheetId="2" hidden="1">#REF!</definedName>
    <definedName name="BLPH253" hidden="1">#REF!</definedName>
    <definedName name="BLPH254" localSheetId="2" hidden="1">#REF!</definedName>
    <definedName name="BLPH254" hidden="1">#REF!</definedName>
    <definedName name="BLPH255" localSheetId="2" hidden="1">#REF!</definedName>
    <definedName name="BLPH255" hidden="1">#REF!</definedName>
    <definedName name="BLPH256" localSheetId="2" hidden="1">#REF!</definedName>
    <definedName name="BLPH256" hidden="1">#REF!</definedName>
    <definedName name="BLPH257" localSheetId="2" hidden="1">#REF!</definedName>
    <definedName name="BLPH257" hidden="1">#REF!</definedName>
    <definedName name="BLPH258" localSheetId="2" hidden="1">#REF!</definedName>
    <definedName name="BLPH258" hidden="1">#REF!</definedName>
    <definedName name="BLPH259" localSheetId="2" hidden="1">#REF!</definedName>
    <definedName name="BLPH259" hidden="1">#REF!</definedName>
    <definedName name="BLPH26" hidden="1">#REF!</definedName>
    <definedName name="BLPH260" localSheetId="2" hidden="1">#REF!</definedName>
    <definedName name="BLPH260" hidden="1">#REF!</definedName>
    <definedName name="BLPH261" localSheetId="2" hidden="1">#REF!</definedName>
    <definedName name="BLPH261" hidden="1">#REF!</definedName>
    <definedName name="BLPH262" localSheetId="2" hidden="1">#REF!</definedName>
    <definedName name="BLPH262" hidden="1">#REF!</definedName>
    <definedName name="BLPH263" localSheetId="2" hidden="1">#REF!</definedName>
    <definedName name="BLPH263" hidden="1">#REF!</definedName>
    <definedName name="BLPH264" localSheetId="2" hidden="1">#REF!</definedName>
    <definedName name="BLPH264" hidden="1">#REF!</definedName>
    <definedName name="BLPH265" localSheetId="2" hidden="1">#REF!</definedName>
    <definedName name="BLPH265" hidden="1">#REF!</definedName>
    <definedName name="BLPH266" localSheetId="2" hidden="1">#REF!</definedName>
    <definedName name="BLPH266" hidden="1">#REF!</definedName>
    <definedName name="BLPH267" localSheetId="2" hidden="1">#REF!</definedName>
    <definedName name="BLPH267" hidden="1">#REF!</definedName>
    <definedName name="BLPH268" localSheetId="2" hidden="1">#REF!</definedName>
    <definedName name="BLPH268" hidden="1">#REF!</definedName>
    <definedName name="BLPH269" localSheetId="2" hidden="1">#REF!</definedName>
    <definedName name="BLPH269" hidden="1">#REF!</definedName>
    <definedName name="BLPH27" hidden="1">#REF!</definedName>
    <definedName name="BLPH270" localSheetId="2" hidden="1">#REF!</definedName>
    <definedName name="BLPH270" hidden="1">#REF!</definedName>
    <definedName name="BLPH271" localSheetId="2" hidden="1">#REF!</definedName>
    <definedName name="BLPH271" hidden="1">#REF!</definedName>
    <definedName name="BLPH272" localSheetId="2" hidden="1">#REF!</definedName>
    <definedName name="BLPH272" hidden="1">#REF!</definedName>
    <definedName name="BLPH273" localSheetId="2" hidden="1">#REF!</definedName>
    <definedName name="BLPH273" hidden="1">#REF!</definedName>
    <definedName name="BLPH274" localSheetId="2" hidden="1">#REF!</definedName>
    <definedName name="BLPH274" hidden="1">#REF!</definedName>
    <definedName name="BLPH275" localSheetId="2" hidden="1">#REF!</definedName>
    <definedName name="BLPH275" hidden="1">#REF!</definedName>
    <definedName name="BLPH276" localSheetId="2" hidden="1">#REF!</definedName>
    <definedName name="BLPH276" hidden="1">#REF!</definedName>
    <definedName name="BLPH277" localSheetId="2" hidden="1">#REF!</definedName>
    <definedName name="BLPH277" hidden="1">#REF!</definedName>
    <definedName name="BLPH278" localSheetId="2" hidden="1">#REF!</definedName>
    <definedName name="BLPH278" hidden="1">#REF!</definedName>
    <definedName name="BLPH279" localSheetId="2" hidden="1">#REF!</definedName>
    <definedName name="BLPH279" hidden="1">#REF!</definedName>
    <definedName name="BLPH28" hidden="1">#REF!</definedName>
    <definedName name="BLPH280" localSheetId="2" hidden="1">#REF!</definedName>
    <definedName name="BLPH280" hidden="1">#REF!</definedName>
    <definedName name="BLPH281" localSheetId="2" hidden="1">#REF!</definedName>
    <definedName name="BLPH281" hidden="1">#REF!</definedName>
    <definedName name="BLPH282" localSheetId="2" hidden="1">#REF!</definedName>
    <definedName name="BLPH282" hidden="1">#REF!</definedName>
    <definedName name="BLPH283" localSheetId="2" hidden="1">#REF!</definedName>
    <definedName name="BLPH283" hidden="1">#REF!</definedName>
    <definedName name="BLPH284" localSheetId="2" hidden="1">#REF!</definedName>
    <definedName name="BLPH284" hidden="1">#REF!</definedName>
    <definedName name="BLPH285" localSheetId="2" hidden="1">#REF!</definedName>
    <definedName name="BLPH285" hidden="1">#REF!</definedName>
    <definedName name="BLPH286" localSheetId="2" hidden="1">#REF!</definedName>
    <definedName name="BLPH286" hidden="1">#REF!</definedName>
    <definedName name="BLPH287" localSheetId="2" hidden="1">#REF!</definedName>
    <definedName name="BLPH287" hidden="1">#REF!</definedName>
    <definedName name="BLPH288" localSheetId="2" hidden="1">#REF!</definedName>
    <definedName name="BLPH288" hidden="1">#REF!</definedName>
    <definedName name="BLPH289" localSheetId="2" hidden="1">#REF!</definedName>
    <definedName name="BLPH289" hidden="1">#REF!</definedName>
    <definedName name="BLPH29" hidden="1">#REF!</definedName>
    <definedName name="BLPH290" localSheetId="2" hidden="1">#REF!</definedName>
    <definedName name="BLPH290" hidden="1">#REF!</definedName>
    <definedName name="BLPH291" localSheetId="2" hidden="1">#REF!</definedName>
    <definedName name="BLPH291" hidden="1">#REF!</definedName>
    <definedName name="BLPH292" localSheetId="2" hidden="1">#REF!</definedName>
    <definedName name="BLPH292" hidden="1">#REF!</definedName>
    <definedName name="BLPH293" localSheetId="2" hidden="1">#REF!</definedName>
    <definedName name="BLPH293" hidden="1">#REF!</definedName>
    <definedName name="BLPH294" localSheetId="2" hidden="1">#REF!</definedName>
    <definedName name="BLPH294" hidden="1">#REF!</definedName>
    <definedName name="BLPH295" localSheetId="2" hidden="1">#REF!</definedName>
    <definedName name="BLPH295" hidden="1">#REF!</definedName>
    <definedName name="BLPH296" localSheetId="2" hidden="1">#REF!</definedName>
    <definedName name="BLPH296" hidden="1">#REF!</definedName>
    <definedName name="BLPH297" localSheetId="2" hidden="1">#REF!</definedName>
    <definedName name="BLPH297" hidden="1">#REF!</definedName>
    <definedName name="BLPH298" localSheetId="2" hidden="1">#REF!</definedName>
    <definedName name="BLPH298" hidden="1">#REF!</definedName>
    <definedName name="BLPH299" localSheetId="2" hidden="1">#REF!</definedName>
    <definedName name="BLPH299" hidden="1">#REF!</definedName>
    <definedName name="BLPH3" localSheetId="2" hidden="1">#REF!</definedName>
    <definedName name="BLPH3" hidden="1">#REF!</definedName>
    <definedName name="BLPH30" hidden="1">#REF!</definedName>
    <definedName name="BLPH300" localSheetId="2" hidden="1">#REF!</definedName>
    <definedName name="BLPH300" hidden="1">#REF!</definedName>
    <definedName name="BLPH301" localSheetId="2" hidden="1">#REF!</definedName>
    <definedName name="BLPH301" hidden="1">#REF!</definedName>
    <definedName name="BLPH302" localSheetId="2" hidden="1">#REF!</definedName>
    <definedName name="BLPH302" hidden="1">#REF!</definedName>
    <definedName name="BLPH303" localSheetId="2" hidden="1">#REF!</definedName>
    <definedName name="BLPH303" hidden="1">#REF!</definedName>
    <definedName name="BLPH304" localSheetId="2" hidden="1">#REF!</definedName>
    <definedName name="BLPH304" hidden="1">#REF!</definedName>
    <definedName name="BLPH305" localSheetId="2" hidden="1">#REF!</definedName>
    <definedName name="BLPH305" hidden="1">#REF!</definedName>
    <definedName name="BLPH306" localSheetId="2" hidden="1">#REF!</definedName>
    <definedName name="BLPH306" hidden="1">#REF!</definedName>
    <definedName name="BLPH307" localSheetId="2" hidden="1">#REF!</definedName>
    <definedName name="BLPH307" hidden="1">#REF!</definedName>
    <definedName name="BLPH308" localSheetId="2" hidden="1">#REF!</definedName>
    <definedName name="BLPH308" hidden="1">#REF!</definedName>
    <definedName name="BLPH309" localSheetId="2" hidden="1">#REF!</definedName>
    <definedName name="BLPH309" hidden="1">#REF!</definedName>
    <definedName name="BLPH31" hidden="1">#REF!</definedName>
    <definedName name="BLPH310" localSheetId="2" hidden="1">#REF!</definedName>
    <definedName name="BLPH310" hidden="1">#REF!</definedName>
    <definedName name="BLPH311" localSheetId="2" hidden="1">#REF!</definedName>
    <definedName name="BLPH311" hidden="1">#REF!</definedName>
    <definedName name="BLPH312" localSheetId="2" hidden="1">#REF!</definedName>
    <definedName name="BLPH312" hidden="1">#REF!</definedName>
    <definedName name="BLPH313" localSheetId="2" hidden="1">#REF!</definedName>
    <definedName name="BLPH313" hidden="1">#REF!</definedName>
    <definedName name="BLPH314" localSheetId="2" hidden="1">#REF!</definedName>
    <definedName name="BLPH314" hidden="1">#REF!</definedName>
    <definedName name="BLPH315" localSheetId="2" hidden="1">#REF!</definedName>
    <definedName name="BLPH315" hidden="1">#REF!</definedName>
    <definedName name="BLPH316" localSheetId="2" hidden="1">#REF!</definedName>
    <definedName name="BLPH316" hidden="1">#REF!</definedName>
    <definedName name="BLPH317" localSheetId="2" hidden="1">#REF!</definedName>
    <definedName name="BLPH317" hidden="1">#REF!</definedName>
    <definedName name="BLPH318" localSheetId="2" hidden="1">#REF!</definedName>
    <definedName name="BLPH318" hidden="1">#REF!</definedName>
    <definedName name="BLPH319" localSheetId="2" hidden="1">#REF!</definedName>
    <definedName name="BLPH319" hidden="1">#REF!</definedName>
    <definedName name="BLPH32" hidden="1">#REF!</definedName>
    <definedName name="BLPH320" localSheetId="2" hidden="1">#REF!</definedName>
    <definedName name="BLPH320" hidden="1">#REF!</definedName>
    <definedName name="BLPH321" localSheetId="2" hidden="1">#REF!</definedName>
    <definedName name="BLPH321" hidden="1">#REF!</definedName>
    <definedName name="BLPH322" localSheetId="2" hidden="1">#REF!</definedName>
    <definedName name="BLPH322" hidden="1">#REF!</definedName>
    <definedName name="BLPH323" localSheetId="2" hidden="1">#REF!</definedName>
    <definedName name="BLPH323" hidden="1">#REF!</definedName>
    <definedName name="BLPH324" localSheetId="2" hidden="1">#REF!</definedName>
    <definedName name="BLPH324" hidden="1">#REF!</definedName>
    <definedName name="BLPH325" localSheetId="2" hidden="1">#REF!</definedName>
    <definedName name="BLPH325" hidden="1">#REF!</definedName>
    <definedName name="BLPH326" localSheetId="2" hidden="1">#REF!</definedName>
    <definedName name="BLPH326" hidden="1">#REF!</definedName>
    <definedName name="BLPH327" localSheetId="2" hidden="1">#REF!</definedName>
    <definedName name="BLPH327" hidden="1">#REF!</definedName>
    <definedName name="BLPH328" localSheetId="2" hidden="1">#REF!</definedName>
    <definedName name="BLPH328" hidden="1">#REF!</definedName>
    <definedName name="BLPH329" localSheetId="2" hidden="1">#REF!</definedName>
    <definedName name="BLPH329" hidden="1">#REF!</definedName>
    <definedName name="BLPH33" hidden="1">#REF!</definedName>
    <definedName name="BLPH330" localSheetId="2" hidden="1">#REF!</definedName>
    <definedName name="BLPH330" hidden="1">#REF!</definedName>
    <definedName name="BLPH331" localSheetId="2" hidden="1">#REF!</definedName>
    <definedName name="BLPH331" hidden="1">#REF!</definedName>
    <definedName name="BLPH332" localSheetId="2" hidden="1">#REF!</definedName>
    <definedName name="BLPH332" hidden="1">#REF!</definedName>
    <definedName name="BLPH333" localSheetId="2" hidden="1">#REF!</definedName>
    <definedName name="BLPH333" hidden="1">#REF!</definedName>
    <definedName name="BLPH334" localSheetId="2" hidden="1">#REF!</definedName>
    <definedName name="BLPH334" hidden="1">#REF!</definedName>
    <definedName name="BLPH335" localSheetId="2" hidden="1">#REF!</definedName>
    <definedName name="BLPH335" hidden="1">#REF!</definedName>
    <definedName name="BLPH336" localSheetId="2" hidden="1">#REF!</definedName>
    <definedName name="BLPH336" hidden="1">#REF!</definedName>
    <definedName name="BLPH337" localSheetId="2" hidden="1">#REF!</definedName>
    <definedName name="BLPH337" hidden="1">#REF!</definedName>
    <definedName name="BLPH338" localSheetId="2" hidden="1">#REF!</definedName>
    <definedName name="BLPH338" hidden="1">#REF!</definedName>
    <definedName name="BLPH339" localSheetId="2" hidden="1">#REF!</definedName>
    <definedName name="BLPH339" hidden="1">#REF!</definedName>
    <definedName name="BLPH34" hidden="1">#REF!</definedName>
    <definedName name="BLPH340" localSheetId="2" hidden="1">#REF!</definedName>
    <definedName name="BLPH340" hidden="1">#REF!</definedName>
    <definedName name="BLPH341" localSheetId="2" hidden="1">#REF!</definedName>
    <definedName name="BLPH341" hidden="1">#REF!</definedName>
    <definedName name="BLPH342" localSheetId="2" hidden="1">#REF!</definedName>
    <definedName name="BLPH342" hidden="1">#REF!</definedName>
    <definedName name="BLPH343" localSheetId="2" hidden="1">#REF!</definedName>
    <definedName name="BLPH343" hidden="1">#REF!</definedName>
    <definedName name="BLPH344" localSheetId="2" hidden="1">#REF!</definedName>
    <definedName name="BLPH344" hidden="1">#REF!</definedName>
    <definedName name="BLPH345" localSheetId="2" hidden="1">#REF!</definedName>
    <definedName name="BLPH345" hidden="1">#REF!</definedName>
    <definedName name="BLPH346" localSheetId="2" hidden="1">#REF!</definedName>
    <definedName name="BLPH346" hidden="1">#REF!</definedName>
    <definedName name="BLPH347" localSheetId="2" hidden="1">#REF!</definedName>
    <definedName name="BLPH347" hidden="1">#REF!</definedName>
    <definedName name="BLPH348" localSheetId="2" hidden="1">#REF!</definedName>
    <definedName name="BLPH348" hidden="1">#REF!</definedName>
    <definedName name="BLPH349" localSheetId="2" hidden="1">#REF!</definedName>
    <definedName name="BLPH349" hidden="1">#REF!</definedName>
    <definedName name="BLPH35" hidden="1">#REF!</definedName>
    <definedName name="BLPH350" localSheetId="2" hidden="1">#REF!</definedName>
    <definedName name="BLPH350" hidden="1">#REF!</definedName>
    <definedName name="BLPH351" localSheetId="2" hidden="1">#REF!</definedName>
    <definedName name="BLPH351" hidden="1">#REF!</definedName>
    <definedName name="BLPH352" localSheetId="2" hidden="1">#REF!</definedName>
    <definedName name="BLPH352" hidden="1">#REF!</definedName>
    <definedName name="BLPH353" localSheetId="2" hidden="1">#REF!</definedName>
    <definedName name="BLPH353" hidden="1">#REF!</definedName>
    <definedName name="BLPH354" localSheetId="2" hidden="1">#REF!</definedName>
    <definedName name="BLPH354" hidden="1">#REF!</definedName>
    <definedName name="BLPH355" localSheetId="2" hidden="1">#REF!</definedName>
    <definedName name="BLPH355" hidden="1">#REF!</definedName>
    <definedName name="BLPH356" localSheetId="2" hidden="1">#REF!</definedName>
    <definedName name="BLPH356" hidden="1">#REF!</definedName>
    <definedName name="BLPH357" localSheetId="2" hidden="1">#REF!</definedName>
    <definedName name="BLPH357" hidden="1">#REF!</definedName>
    <definedName name="BLPH358" localSheetId="2" hidden="1">#REF!</definedName>
    <definedName name="BLPH358" hidden="1">#REF!</definedName>
    <definedName name="BLPH359" localSheetId="2" hidden="1">#REF!</definedName>
    <definedName name="BLPH359"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LPR1020040129204514642" localSheetId="2" hidden="1">#REF!</definedName>
    <definedName name="BLPR1020040129204514642" hidden="1">#REF!</definedName>
    <definedName name="BLPR1020040129204514642_1_5" localSheetId="2" hidden="1">#REF!</definedName>
    <definedName name="BLPR1020040129204514642_1_5" hidden="1">#REF!</definedName>
    <definedName name="BLPR1020040129204514642_2_5" localSheetId="2" hidden="1">#REF!</definedName>
    <definedName name="BLPR1020040129204514642_2_5" hidden="1">#REF!</definedName>
    <definedName name="BLPR1020040129204514642_3_5" localSheetId="2" hidden="1">#REF!</definedName>
    <definedName name="BLPR1020040129204514642_3_5" hidden="1">#REF!</definedName>
    <definedName name="BLPR1020040129204514642_4_5" localSheetId="2" hidden="1">#REF!</definedName>
    <definedName name="BLPR1020040129204514642_4_5" hidden="1">#REF!</definedName>
    <definedName name="BLPR1020040129204514642_5_5" localSheetId="2" hidden="1">#REF!</definedName>
    <definedName name="BLPR1020040129204514642_5_5" hidden="1">#REF!</definedName>
    <definedName name="BLPR1120040129204514642" localSheetId="2" hidden="1">#REF!</definedName>
    <definedName name="BLPR1120040129204514642" hidden="1">#REF!</definedName>
    <definedName name="BLPR1120040129204514642_1_5" localSheetId="2" hidden="1">#REF!</definedName>
    <definedName name="BLPR1120040129204514642_1_5" hidden="1">#REF!</definedName>
    <definedName name="BLPR1120040129204514642_2_5" localSheetId="2" hidden="1">#REF!</definedName>
    <definedName name="BLPR1120040129204514642_2_5" hidden="1">#REF!</definedName>
    <definedName name="BLPR1120040129204514642_3_5" localSheetId="2" hidden="1">#REF!</definedName>
    <definedName name="BLPR1120040129204514642_3_5" hidden="1">#REF!</definedName>
    <definedName name="BLPR1120040129204514642_4_5" localSheetId="2" hidden="1">#REF!</definedName>
    <definedName name="BLPR1120040129204514642_4_5" hidden="1">#REF!</definedName>
    <definedName name="BLPR1120040129204514642_5_5" localSheetId="2" hidden="1">#REF!</definedName>
    <definedName name="BLPR1120040129204514642_5_5" hidden="1">#REF!</definedName>
    <definedName name="BLPR120040129203645421" localSheetId="2" hidden="1">#REF!</definedName>
    <definedName name="BLPR120040129203645421" hidden="1">#REF!</definedName>
    <definedName name="BLPR120040129203645421_1_4" localSheetId="2" hidden="1">#REF!</definedName>
    <definedName name="BLPR120040129203645421_1_4" hidden="1">#REF!</definedName>
    <definedName name="BLPR120040129203645421_2_4" localSheetId="2" hidden="1">#REF!</definedName>
    <definedName name="BLPR120040129203645421_2_4" hidden="1">#REF!</definedName>
    <definedName name="BLPR120040129203645421_3_4" localSheetId="2" hidden="1">#REF!</definedName>
    <definedName name="BLPR120040129203645421_3_4" hidden="1">#REF!</definedName>
    <definedName name="BLPR120040129203645421_4_4" localSheetId="2" hidden="1">#REF!</definedName>
    <definedName name="BLPR120040129203645421_4_4" hidden="1">#REF!</definedName>
    <definedName name="BLPR1220040129204514642" localSheetId="2" hidden="1">#REF!</definedName>
    <definedName name="BLPR1220040129204514642" hidden="1">#REF!</definedName>
    <definedName name="BLPR1220040129204514642_1_5" localSheetId="2" hidden="1">#REF!</definedName>
    <definedName name="BLPR1220040129204514642_1_5" hidden="1">#REF!</definedName>
    <definedName name="BLPR1220040129204514642_2_5" localSheetId="2" hidden="1">#REF!</definedName>
    <definedName name="BLPR1220040129204514642_2_5" hidden="1">#REF!</definedName>
    <definedName name="BLPR1220040129204514642_3_5" localSheetId="2" hidden="1">#REF!</definedName>
    <definedName name="BLPR1220040129204514642_3_5" hidden="1">#REF!</definedName>
    <definedName name="BLPR1220040129204514642_4_5" localSheetId="2" hidden="1">#REF!</definedName>
    <definedName name="BLPR1220040129204514642_4_5" hidden="1">#REF!</definedName>
    <definedName name="BLPR1220040129204514642_5_5" localSheetId="2" hidden="1">#REF!</definedName>
    <definedName name="BLPR1220040129204514642_5_5" hidden="1">#REF!</definedName>
    <definedName name="BLPR1320040129204514642" localSheetId="2" hidden="1">#REF!</definedName>
    <definedName name="BLPR1320040129204514642" hidden="1">#REF!</definedName>
    <definedName name="BLPR1320040129204514642_1_5" localSheetId="2" hidden="1">#REF!</definedName>
    <definedName name="BLPR1320040129204514642_1_5" hidden="1">#REF!</definedName>
    <definedName name="BLPR1320040129204514642_2_5" localSheetId="2" hidden="1">#REF!</definedName>
    <definedName name="BLPR1320040129204514642_2_5" hidden="1">#REF!</definedName>
    <definedName name="BLPR1320040129204514642_3_5" localSheetId="2" hidden="1">#REF!</definedName>
    <definedName name="BLPR1320040129204514642_3_5" hidden="1">#REF!</definedName>
    <definedName name="BLPR1320040129204514642_4_5" localSheetId="2" hidden="1">#REF!</definedName>
    <definedName name="BLPR1320040129204514642_4_5" hidden="1">#REF!</definedName>
    <definedName name="BLPR1320040129204514642_5_5" localSheetId="2" hidden="1">#REF!</definedName>
    <definedName name="BLPR1320040129204514642_5_5" hidden="1">#REF!</definedName>
    <definedName name="BLPR1420040129204514642" localSheetId="2" hidden="1">#REF!</definedName>
    <definedName name="BLPR1420040129204514642" hidden="1">#REF!</definedName>
    <definedName name="BLPR1420040129204514642_1_5" localSheetId="2" hidden="1">#REF!</definedName>
    <definedName name="BLPR1420040129204514642_1_5" hidden="1">#REF!</definedName>
    <definedName name="BLPR1420040129204514642_2_5" localSheetId="2" hidden="1">#REF!</definedName>
    <definedName name="BLPR1420040129204514642_2_5" hidden="1">#REF!</definedName>
    <definedName name="BLPR1420040129204514642_3_5" localSheetId="2" hidden="1">#REF!</definedName>
    <definedName name="BLPR1420040129204514642_3_5" hidden="1">#REF!</definedName>
    <definedName name="BLPR1420040129204514642_4_5" localSheetId="2" hidden="1">#REF!</definedName>
    <definedName name="BLPR1420040129204514642_4_5" hidden="1">#REF!</definedName>
    <definedName name="BLPR1420040129204514642_5_5" localSheetId="2" hidden="1">#REF!</definedName>
    <definedName name="BLPR1420040129204514642_5_5" hidden="1">#REF!</definedName>
    <definedName name="BLPR1520040129204514652" localSheetId="2" hidden="1">#REF!</definedName>
    <definedName name="BLPR1520040129204514652" hidden="1">#REF!</definedName>
    <definedName name="BLPR1520040129204514652_1_5" localSheetId="2" hidden="1">#REF!</definedName>
    <definedName name="BLPR1520040129204514652_1_5" hidden="1">#REF!</definedName>
    <definedName name="BLPR1520040129204514652_2_5" localSheetId="2" hidden="1">#REF!</definedName>
    <definedName name="BLPR1520040129204514652_2_5" hidden="1">#REF!</definedName>
    <definedName name="BLPR1520040129204514652_3_5" localSheetId="2" hidden="1">#REF!</definedName>
    <definedName name="BLPR1520040129204514652_3_5" hidden="1">#REF!</definedName>
    <definedName name="BLPR1520040129204514652_4_5" localSheetId="2" hidden="1">#REF!</definedName>
    <definedName name="BLPR1520040129204514652_4_5" hidden="1">#REF!</definedName>
    <definedName name="BLPR1520040129204514652_5_5" localSheetId="2" hidden="1">#REF!</definedName>
    <definedName name="BLPR1520040129204514652_5_5" hidden="1">#REF!</definedName>
    <definedName name="BLPR1620040129204514652" localSheetId="2" hidden="1">#REF!</definedName>
    <definedName name="BLPR1620040129204514652" hidden="1">#REF!</definedName>
    <definedName name="BLPR1620040129204514652_1_5" localSheetId="2" hidden="1">#REF!</definedName>
    <definedName name="BLPR1620040129204514652_1_5" hidden="1">#REF!</definedName>
    <definedName name="BLPR1620040129204514652_2_5" localSheetId="2" hidden="1">#REF!</definedName>
    <definedName name="BLPR1620040129204514652_2_5" hidden="1">#REF!</definedName>
    <definedName name="BLPR1620040129204514652_3_5" localSheetId="2" hidden="1">#REF!</definedName>
    <definedName name="BLPR1620040129204514652_3_5" hidden="1">#REF!</definedName>
    <definedName name="BLPR1620040129204514652_4_5" localSheetId="2" hidden="1">#REF!</definedName>
    <definedName name="BLPR1620040129204514652_4_5" hidden="1">#REF!</definedName>
    <definedName name="BLPR1620040129204514652_5_5" localSheetId="2" hidden="1">#REF!</definedName>
    <definedName name="BLPR1620040129204514652_5_5" hidden="1">#REF!</definedName>
    <definedName name="BLPR1720040129204514652" localSheetId="2" hidden="1">#REF!</definedName>
    <definedName name="BLPR1720040129204514652" hidden="1">#REF!</definedName>
    <definedName name="BLPR1720040129204514652_1_5" localSheetId="2" hidden="1">#REF!</definedName>
    <definedName name="BLPR1720040129204514652_1_5" hidden="1">#REF!</definedName>
    <definedName name="BLPR1720040129204514652_2_5" localSheetId="2" hidden="1">#REF!</definedName>
    <definedName name="BLPR1720040129204514652_2_5" hidden="1">#REF!</definedName>
    <definedName name="BLPR1720040129204514652_3_5" localSheetId="2" hidden="1">#REF!</definedName>
    <definedName name="BLPR1720040129204514652_3_5" hidden="1">#REF!</definedName>
    <definedName name="BLPR1720040129204514652_4_5" localSheetId="2" hidden="1">#REF!</definedName>
    <definedName name="BLPR1720040129204514652_4_5" hidden="1">#REF!</definedName>
    <definedName name="BLPR1720040129204514652_5_5" localSheetId="2" hidden="1">#REF!</definedName>
    <definedName name="BLPR1720040129204514652_5_5" hidden="1">#REF!</definedName>
    <definedName name="BLPR1820040129204514652" localSheetId="2" hidden="1">#REF!</definedName>
    <definedName name="BLPR1820040129204514652" hidden="1">#REF!</definedName>
    <definedName name="BLPR1820040129204514652_1_5" localSheetId="2" hidden="1">#REF!</definedName>
    <definedName name="BLPR1820040129204514652_1_5" hidden="1">#REF!</definedName>
    <definedName name="BLPR1820040129204514652_2_5" localSheetId="2" hidden="1">#REF!</definedName>
    <definedName name="BLPR1820040129204514652_2_5" hidden="1">#REF!</definedName>
    <definedName name="BLPR1820040129204514652_3_5" localSheetId="2" hidden="1">#REF!</definedName>
    <definedName name="BLPR1820040129204514652_3_5" hidden="1">#REF!</definedName>
    <definedName name="BLPR1820040129204514652_4_5" localSheetId="2" hidden="1">#REF!</definedName>
    <definedName name="BLPR1820040129204514652_4_5" hidden="1">#REF!</definedName>
    <definedName name="BLPR1820040129204514652_5_5" localSheetId="2" hidden="1">#REF!</definedName>
    <definedName name="BLPR1820040129204514652_5_5" hidden="1">#REF!</definedName>
    <definedName name="BLPR1920040129204514652" localSheetId="2" hidden="1">#REF!</definedName>
    <definedName name="BLPR1920040129204514652" hidden="1">#REF!</definedName>
    <definedName name="BLPR1920040129204514652_1_5" localSheetId="2" hidden="1">#REF!</definedName>
    <definedName name="BLPR1920040129204514652_1_5" hidden="1">#REF!</definedName>
    <definedName name="BLPR1920040129204514652_2_5" localSheetId="2" hidden="1">#REF!</definedName>
    <definedName name="BLPR1920040129204514652_2_5" hidden="1">#REF!</definedName>
    <definedName name="BLPR1920040129204514652_3_5" localSheetId="2" hidden="1">#REF!</definedName>
    <definedName name="BLPR1920040129204514652_3_5" hidden="1">#REF!</definedName>
    <definedName name="BLPR1920040129204514652_4_5" localSheetId="2" hidden="1">#REF!</definedName>
    <definedName name="BLPR1920040129204514652_4_5" hidden="1">#REF!</definedName>
    <definedName name="BLPR1920040129204514652_5_5" localSheetId="2" hidden="1">#REF!</definedName>
    <definedName name="BLPR1920040129204514652_5_5" hidden="1">#REF!</definedName>
    <definedName name="BLPR2020040129204514652" localSheetId="2" hidden="1">#REF!</definedName>
    <definedName name="BLPR2020040129204514652" hidden="1">#REF!</definedName>
    <definedName name="BLPR2020040129204514652_1_5" localSheetId="2" hidden="1">#REF!</definedName>
    <definedName name="BLPR2020040129204514652_1_5" hidden="1">#REF!</definedName>
    <definedName name="BLPR2020040129204514652_2_5" localSheetId="2" hidden="1">#REF!</definedName>
    <definedName name="BLPR2020040129204514652_2_5" hidden="1">#REF!</definedName>
    <definedName name="BLPR2020040129204514652_3_5" localSheetId="2" hidden="1">#REF!</definedName>
    <definedName name="BLPR2020040129204514652_3_5" hidden="1">#REF!</definedName>
    <definedName name="BLPR2020040129204514652_4_5" localSheetId="2" hidden="1">#REF!</definedName>
    <definedName name="BLPR2020040129204514652_4_5" hidden="1">#REF!</definedName>
    <definedName name="BLPR2020040129204514652_5_5" localSheetId="2" hidden="1">#REF!</definedName>
    <definedName name="BLPR2020040129204514652_5_5" hidden="1">#REF!</definedName>
    <definedName name="BLPR2120040129204514652" localSheetId="2" hidden="1">#REF!</definedName>
    <definedName name="BLPR2120040129204514652" hidden="1">#REF!</definedName>
    <definedName name="BLPR2120040129204514652_1_5" localSheetId="2" hidden="1">#REF!</definedName>
    <definedName name="BLPR2120040129204514652_1_5" hidden="1">#REF!</definedName>
    <definedName name="BLPR2120040129204514652_2_5" localSheetId="2" hidden="1">#REF!</definedName>
    <definedName name="BLPR2120040129204514652_2_5" hidden="1">#REF!</definedName>
    <definedName name="BLPR2120040129204514652_3_5" localSheetId="2" hidden="1">#REF!</definedName>
    <definedName name="BLPR2120040129204514652_3_5" hidden="1">#REF!</definedName>
    <definedName name="BLPR2120040129204514652_4_5" localSheetId="2" hidden="1">#REF!</definedName>
    <definedName name="BLPR2120040129204514652_4_5" hidden="1">#REF!</definedName>
    <definedName name="BLPR2120040129204514652_5_5" localSheetId="2" hidden="1">#REF!</definedName>
    <definedName name="BLPR2120040129204514652_5_5" hidden="1">#REF!</definedName>
    <definedName name="BLPR220040129203645421" localSheetId="2" hidden="1">#REF!</definedName>
    <definedName name="BLPR220040129203645421" hidden="1">#REF!</definedName>
    <definedName name="BLPR220040129203645421_1_4" localSheetId="2" hidden="1">#REF!</definedName>
    <definedName name="BLPR220040129203645421_1_4" hidden="1">#REF!</definedName>
    <definedName name="BLPR220040129203645421_2_4" localSheetId="2" hidden="1">#REF!</definedName>
    <definedName name="BLPR220040129203645421_2_4" hidden="1">#REF!</definedName>
    <definedName name="BLPR220040129203645421_3_4" localSheetId="2" hidden="1">#REF!</definedName>
    <definedName name="BLPR220040129203645421_3_4" hidden="1">#REF!</definedName>
    <definedName name="BLPR220040129203645421_4_4" localSheetId="2" hidden="1">#REF!</definedName>
    <definedName name="BLPR220040129203645421_4_4" hidden="1">#REF!</definedName>
    <definedName name="BLPR2220040129204514652" localSheetId="2" hidden="1">#REF!</definedName>
    <definedName name="BLPR2220040129204514652" hidden="1">#REF!</definedName>
    <definedName name="BLPR2220040129204514652_1_5" localSheetId="2" hidden="1">#REF!</definedName>
    <definedName name="BLPR2220040129204514652_1_5" hidden="1">#REF!</definedName>
    <definedName name="BLPR2220040129204514652_2_5" localSheetId="2" hidden="1">#REF!</definedName>
    <definedName name="BLPR2220040129204514652_2_5" hidden="1">#REF!</definedName>
    <definedName name="BLPR2220040129204514652_3_5" localSheetId="2" hidden="1">#REF!</definedName>
    <definedName name="BLPR2220040129204514652_3_5" hidden="1">#REF!</definedName>
    <definedName name="BLPR2220040129204514652_4_5" localSheetId="2" hidden="1">#REF!</definedName>
    <definedName name="BLPR2220040129204514652_4_5" hidden="1">#REF!</definedName>
    <definedName name="BLPR2220040129204514652_5_5" localSheetId="2" hidden="1">#REF!</definedName>
    <definedName name="BLPR2220040129204514652_5_5" hidden="1">#REF!</definedName>
    <definedName name="BLPR2320040129204514662" localSheetId="2" hidden="1">#REF!</definedName>
    <definedName name="BLPR2320040129204514662" hidden="1">#REF!</definedName>
    <definedName name="BLPR2320040129204514662_1_5" localSheetId="2" hidden="1">#REF!</definedName>
    <definedName name="BLPR2320040129204514662_1_5" hidden="1">#REF!</definedName>
    <definedName name="BLPR2320040129204514662_2_5" localSheetId="2" hidden="1">#REF!</definedName>
    <definedName name="BLPR2320040129204514662_2_5" hidden="1">#REF!</definedName>
    <definedName name="BLPR2320040129204514662_3_5" localSheetId="2" hidden="1">#REF!</definedName>
    <definedName name="BLPR2320040129204514662_3_5" hidden="1">#REF!</definedName>
    <definedName name="BLPR2320040129204514662_4_5" localSheetId="2" hidden="1">#REF!</definedName>
    <definedName name="BLPR2320040129204514662_4_5" hidden="1">#REF!</definedName>
    <definedName name="BLPR2320040129204514662_5_5" localSheetId="2" hidden="1">#REF!</definedName>
    <definedName name="BLPR2320040129204514662_5_5" hidden="1">#REF!</definedName>
    <definedName name="BLPR2420040129204514662" localSheetId="2" hidden="1">#REF!</definedName>
    <definedName name="BLPR2420040129204514662" hidden="1">#REF!</definedName>
    <definedName name="BLPR2420040129204514662_1_5" localSheetId="2" hidden="1">#REF!</definedName>
    <definedName name="BLPR2420040129204514662_1_5" hidden="1">#REF!</definedName>
    <definedName name="BLPR2420040129204514662_2_5" localSheetId="2" hidden="1">#REF!</definedName>
    <definedName name="BLPR2420040129204514662_2_5" hidden="1">#REF!</definedName>
    <definedName name="BLPR2420040129204514662_3_5" localSheetId="2" hidden="1">#REF!</definedName>
    <definedName name="BLPR2420040129204514662_3_5" hidden="1">#REF!</definedName>
    <definedName name="BLPR2420040129204514662_4_5" localSheetId="2" hidden="1">#REF!</definedName>
    <definedName name="BLPR2420040129204514662_4_5" hidden="1">#REF!</definedName>
    <definedName name="BLPR2420040129204514662_5_5" localSheetId="2" hidden="1">#REF!</definedName>
    <definedName name="BLPR2420040129204514662_5_5" hidden="1">#REF!</definedName>
    <definedName name="BLPR2520040129204514662" localSheetId="2" hidden="1">#REF!</definedName>
    <definedName name="BLPR2520040129204514662" hidden="1">#REF!</definedName>
    <definedName name="BLPR2520040129204514662_1_5" localSheetId="2" hidden="1">#REF!</definedName>
    <definedName name="BLPR2520040129204514662_1_5" hidden="1">#REF!</definedName>
    <definedName name="BLPR2520040129204514662_2_5" localSheetId="2" hidden="1">#REF!</definedName>
    <definedName name="BLPR2520040129204514662_2_5" hidden="1">#REF!</definedName>
    <definedName name="BLPR2520040129204514662_3_5" localSheetId="2" hidden="1">#REF!</definedName>
    <definedName name="BLPR2520040129204514662_3_5" hidden="1">#REF!</definedName>
    <definedName name="BLPR2520040129204514662_4_5" localSheetId="2" hidden="1">#REF!</definedName>
    <definedName name="BLPR2520040129204514662_4_5" hidden="1">#REF!</definedName>
    <definedName name="BLPR2520040129204514662_5_5" localSheetId="2" hidden="1">#REF!</definedName>
    <definedName name="BLPR2520040129204514662_5_5" hidden="1">#REF!</definedName>
    <definedName name="BLPR2620040129204514662" localSheetId="2" hidden="1">#REF!</definedName>
    <definedName name="BLPR2620040129204514662" hidden="1">#REF!</definedName>
    <definedName name="BLPR2620040129204514662_1_5" localSheetId="2" hidden="1">#REF!</definedName>
    <definedName name="BLPR2620040129204514662_1_5" hidden="1">#REF!</definedName>
    <definedName name="BLPR2620040129204514662_2_5" localSheetId="2" hidden="1">#REF!</definedName>
    <definedName name="BLPR2620040129204514662_2_5" hidden="1">#REF!</definedName>
    <definedName name="BLPR2620040129204514662_3_5" localSheetId="2" hidden="1">#REF!</definedName>
    <definedName name="BLPR2620040129204514662_3_5" hidden="1">#REF!</definedName>
    <definedName name="BLPR2620040129204514662_4_5" localSheetId="2" hidden="1">#REF!</definedName>
    <definedName name="BLPR2620040129204514662_4_5" hidden="1">#REF!</definedName>
    <definedName name="BLPR2620040129204514662_5_5" localSheetId="2" hidden="1">#REF!</definedName>
    <definedName name="BLPR2620040129204514662_5_5" hidden="1">#REF!</definedName>
    <definedName name="BLPR2720040129204514662" localSheetId="2" hidden="1">#REF!</definedName>
    <definedName name="BLPR2720040129204514662" hidden="1">#REF!</definedName>
    <definedName name="BLPR2720040129204514662_1_5" localSheetId="2" hidden="1">#REF!</definedName>
    <definedName name="BLPR2720040129204514662_1_5" hidden="1">#REF!</definedName>
    <definedName name="BLPR2720040129204514662_2_5" localSheetId="2" hidden="1">#REF!</definedName>
    <definedName name="BLPR2720040129204514662_2_5" hidden="1">#REF!</definedName>
    <definedName name="BLPR2720040129204514662_3_5" localSheetId="2" hidden="1">#REF!</definedName>
    <definedName name="BLPR2720040129204514662_3_5" hidden="1">#REF!</definedName>
    <definedName name="BLPR2720040129204514662_4_5" localSheetId="2" hidden="1">#REF!</definedName>
    <definedName name="BLPR2720040129204514662_4_5" hidden="1">#REF!</definedName>
    <definedName name="BLPR2720040129204514662_5_5" localSheetId="2" hidden="1">#REF!</definedName>
    <definedName name="BLPR2720040129204514662_5_5" hidden="1">#REF!</definedName>
    <definedName name="BLPR2820040129204514662" localSheetId="2" hidden="1">#REF!</definedName>
    <definedName name="BLPR2820040129204514662" hidden="1">#REF!</definedName>
    <definedName name="BLPR2820040129204514662_1_5" localSheetId="2" hidden="1">#REF!</definedName>
    <definedName name="BLPR2820040129204514662_1_5" hidden="1">#REF!</definedName>
    <definedName name="BLPR2820040129204514662_2_5" localSheetId="2" hidden="1">#REF!</definedName>
    <definedName name="BLPR2820040129204514662_2_5" hidden="1">#REF!</definedName>
    <definedName name="BLPR2820040129204514662_3_5" localSheetId="2" hidden="1">#REF!</definedName>
    <definedName name="BLPR2820040129204514662_3_5" hidden="1">#REF!</definedName>
    <definedName name="BLPR2820040129204514662_4_5" localSheetId="2" hidden="1">#REF!</definedName>
    <definedName name="BLPR2820040129204514662_4_5" hidden="1">#REF!</definedName>
    <definedName name="BLPR2820040129204514662_5_5" localSheetId="2" hidden="1">#REF!</definedName>
    <definedName name="BLPR2820040129204514662_5_5" hidden="1">#REF!</definedName>
    <definedName name="BLPR2920040129204514662" localSheetId="2" hidden="1">#REF!</definedName>
    <definedName name="BLPR2920040129204514662" hidden="1">#REF!</definedName>
    <definedName name="BLPR2920040129204514662_1_5" localSheetId="2" hidden="1">#REF!</definedName>
    <definedName name="BLPR2920040129204514662_1_5" hidden="1">#REF!</definedName>
    <definedName name="BLPR2920040129204514662_2_5" localSheetId="2" hidden="1">#REF!</definedName>
    <definedName name="BLPR2920040129204514662_2_5" hidden="1">#REF!</definedName>
    <definedName name="BLPR2920040129204514662_3_5" localSheetId="2" hidden="1">#REF!</definedName>
    <definedName name="BLPR2920040129204514662_3_5" hidden="1">#REF!</definedName>
    <definedName name="BLPR2920040129204514662_4_5" localSheetId="2" hidden="1">#REF!</definedName>
    <definedName name="BLPR2920040129204514662_4_5" hidden="1">#REF!</definedName>
    <definedName name="BLPR2920040129204514662_5_5" localSheetId="2" hidden="1">#REF!</definedName>
    <definedName name="BLPR2920040129204514662_5_5" hidden="1">#REF!</definedName>
    <definedName name="BLPR3020040129204514672" localSheetId="2" hidden="1">#REF!</definedName>
    <definedName name="BLPR3020040129204514672" hidden="1">#REF!</definedName>
    <definedName name="BLPR3020040129204514672_1_5" localSheetId="2" hidden="1">#REF!</definedName>
    <definedName name="BLPR3020040129204514672_1_5" hidden="1">#REF!</definedName>
    <definedName name="BLPR3020040129204514672_2_5" localSheetId="2" hidden="1">#REF!</definedName>
    <definedName name="BLPR3020040129204514672_2_5" hidden="1">#REF!</definedName>
    <definedName name="BLPR3020040129204514672_3_5" localSheetId="2" hidden="1">#REF!</definedName>
    <definedName name="BLPR3020040129204514672_3_5" hidden="1">#REF!</definedName>
    <definedName name="BLPR3020040129204514672_4_5" localSheetId="2" hidden="1">#REF!</definedName>
    <definedName name="BLPR3020040129204514672_4_5" hidden="1">#REF!</definedName>
    <definedName name="BLPR3020040129204514672_5_5" localSheetId="2" hidden="1">#REF!</definedName>
    <definedName name="BLPR3020040129204514672_5_5" hidden="1">#REF!</definedName>
    <definedName name="BLPR3120040129204514692" localSheetId="2" hidden="1">#REF!</definedName>
    <definedName name="BLPR3120040129204514692" hidden="1">#REF!</definedName>
    <definedName name="BLPR3120040129204514692_1_1" localSheetId="2" hidden="1">#REF!</definedName>
    <definedName name="BLPR3120040129204514692_1_1" hidden="1">#REF!</definedName>
    <definedName name="BLPR320040129203645431" localSheetId="2" hidden="1">#REF!</definedName>
    <definedName name="BLPR320040129203645431" hidden="1">#REF!</definedName>
    <definedName name="BLPR320040129203645431_1_4" localSheetId="2" hidden="1">#REF!</definedName>
    <definedName name="BLPR320040129203645431_1_4" hidden="1">#REF!</definedName>
    <definedName name="BLPR320040129203645431_2_4" localSheetId="2" hidden="1">#REF!</definedName>
    <definedName name="BLPR320040129203645431_2_4" hidden="1">#REF!</definedName>
    <definedName name="BLPR320040129203645431_3_4" localSheetId="2" hidden="1">#REF!</definedName>
    <definedName name="BLPR320040129203645431_3_4" hidden="1">#REF!</definedName>
    <definedName name="BLPR320040129203645431_4_4" localSheetId="2" hidden="1">#REF!</definedName>
    <definedName name="BLPR320040129203645431_4_4" hidden="1">#REF!</definedName>
    <definedName name="BLPR3220040129204514692" localSheetId="2" hidden="1">#REF!</definedName>
    <definedName name="BLPR3220040129204514692" hidden="1">#REF!</definedName>
    <definedName name="BLPR3220040129204514692_1_1" localSheetId="2" hidden="1">#REF!</definedName>
    <definedName name="BLPR3220040129204514692_1_1" hidden="1">#REF!</definedName>
    <definedName name="BLPR3320040129204514702" localSheetId="2" hidden="1">#REF!</definedName>
    <definedName name="BLPR3320040129204514702" hidden="1">#REF!</definedName>
    <definedName name="BLPR3320040129204514702_1_1" localSheetId="2" hidden="1">#REF!</definedName>
    <definedName name="BLPR3320040129204514702_1_1" hidden="1">#REF!</definedName>
    <definedName name="BLPR3420040129204514702" localSheetId="2" hidden="1">#REF!</definedName>
    <definedName name="BLPR3420040129204514702" hidden="1">#REF!</definedName>
    <definedName name="BLPR3420040129204514702_1_1" localSheetId="2" hidden="1">#REF!</definedName>
    <definedName name="BLPR3420040129204514702_1_1" hidden="1">#REF!</definedName>
    <definedName name="BLPR3520040129204514702" localSheetId="2" hidden="1">#REF!</definedName>
    <definedName name="BLPR3520040129204514702" hidden="1">#REF!</definedName>
    <definedName name="BLPR3520040129204514702_1_1" localSheetId="2" hidden="1">#REF!</definedName>
    <definedName name="BLPR3520040129204514702_1_1" hidden="1">#REF!</definedName>
    <definedName name="BLPR420040129203645431" localSheetId="2" hidden="1">#REF!</definedName>
    <definedName name="BLPR420040129203645431" hidden="1">#REF!</definedName>
    <definedName name="BLPR420040129203645431_1_4" localSheetId="2" hidden="1">#REF!</definedName>
    <definedName name="BLPR420040129203645431_1_4" hidden="1">#REF!</definedName>
    <definedName name="BLPR420040129203645431_2_4" localSheetId="2" hidden="1">#REF!</definedName>
    <definedName name="BLPR420040129203645431_2_4" hidden="1">#REF!</definedName>
    <definedName name="BLPR420040129203645431_3_4" localSheetId="2" hidden="1">#REF!</definedName>
    <definedName name="BLPR420040129203645431_3_4" hidden="1">#REF!</definedName>
    <definedName name="BLPR420040129203645431_4_4" localSheetId="2" hidden="1">#REF!</definedName>
    <definedName name="BLPR420040129203645431_4_4" hidden="1">#REF!</definedName>
    <definedName name="BLPR520040129203645441" localSheetId="2" hidden="1">#REF!</definedName>
    <definedName name="BLPR520040129203645441" hidden="1">#REF!</definedName>
    <definedName name="BLPR520040129203645441_1_4" localSheetId="2" hidden="1">#REF!</definedName>
    <definedName name="BLPR520040129203645441_1_4" hidden="1">#REF!</definedName>
    <definedName name="BLPR520040129203645441_2_4" localSheetId="2" hidden="1">#REF!</definedName>
    <definedName name="BLPR520040129203645441_2_4" hidden="1">#REF!</definedName>
    <definedName name="BLPR520040129203645441_3_4" localSheetId="2" hidden="1">#REF!</definedName>
    <definedName name="BLPR520040129203645441_3_4" hidden="1">#REF!</definedName>
    <definedName name="BLPR520040129203645441_4_4" localSheetId="2" hidden="1">#REF!</definedName>
    <definedName name="BLPR520040129203645441_4_4" hidden="1">#REF!</definedName>
    <definedName name="BLPR620040129204149993" localSheetId="2" hidden="1">#REF!</definedName>
    <definedName name="BLPR620040129204149993" hidden="1">#REF!</definedName>
    <definedName name="BLPR620040129204149993_1_5" localSheetId="2" hidden="1">#REF!</definedName>
    <definedName name="BLPR620040129204149993_1_5" hidden="1">#REF!</definedName>
    <definedName name="BLPR620040129204149993_2_5" localSheetId="2" hidden="1">#REF!</definedName>
    <definedName name="BLPR620040129204149993_2_5" hidden="1">#REF!</definedName>
    <definedName name="BLPR620040129204149993_3_5" localSheetId="2" hidden="1">#REF!</definedName>
    <definedName name="BLPR620040129204149993_3_5" hidden="1">#REF!</definedName>
    <definedName name="BLPR620040129204149993_4_5" localSheetId="2" hidden="1">#REF!</definedName>
    <definedName name="BLPR620040129204149993_4_5" hidden="1">#REF!</definedName>
    <definedName name="BLPR620040129204149993_5_5" localSheetId="2" hidden="1">#REF!</definedName>
    <definedName name="BLPR620040129204149993_5_5" hidden="1">#REF!</definedName>
    <definedName name="BLPR720040129204514631" localSheetId="2" hidden="1">#REF!</definedName>
    <definedName name="BLPR720040129204514631" hidden="1">#REF!</definedName>
    <definedName name="BLPR720040129204514631_1_5" localSheetId="2" hidden="1">#REF!</definedName>
    <definedName name="BLPR720040129204514631_1_5" hidden="1">#REF!</definedName>
    <definedName name="BLPR720040129204514631_2_5" localSheetId="2" hidden="1">#REF!</definedName>
    <definedName name="BLPR720040129204514631_2_5" hidden="1">#REF!</definedName>
    <definedName name="BLPR720040129204514631_3_5" localSheetId="2" hidden="1">#REF!</definedName>
    <definedName name="BLPR720040129204514631_3_5" hidden="1">#REF!</definedName>
    <definedName name="BLPR720040129204514631_4_5" localSheetId="2" hidden="1">#REF!</definedName>
    <definedName name="BLPR720040129204514631_4_5" hidden="1">#REF!</definedName>
    <definedName name="BLPR720040129204514631_5_5" localSheetId="2" hidden="1">#REF!</definedName>
    <definedName name="BLPR720040129204514631_5_5" hidden="1">#REF!</definedName>
    <definedName name="BLPR820040129204514642" localSheetId="2" hidden="1">#REF!</definedName>
    <definedName name="BLPR820040129204514642" hidden="1">#REF!</definedName>
    <definedName name="BLPR820040129204514642_1_5" localSheetId="2" hidden="1">#REF!</definedName>
    <definedName name="BLPR820040129204514642_1_5" hidden="1">#REF!</definedName>
    <definedName name="BLPR820040129204514642_2_5" localSheetId="2" hidden="1">#REF!</definedName>
    <definedName name="BLPR820040129204514642_2_5" hidden="1">#REF!</definedName>
    <definedName name="BLPR820040129204514642_3_5" localSheetId="2" hidden="1">#REF!</definedName>
    <definedName name="BLPR820040129204514642_3_5" hidden="1">#REF!</definedName>
    <definedName name="BLPR820040129204514642_4_5" localSheetId="2" hidden="1">#REF!</definedName>
    <definedName name="BLPR820040129204514642_4_5" hidden="1">#REF!</definedName>
    <definedName name="BLPR820040129204514642_5_5" localSheetId="2" hidden="1">#REF!</definedName>
    <definedName name="BLPR820040129204514642_5_5" hidden="1">#REF!</definedName>
    <definedName name="BLPR920040129204514642" localSheetId="2" hidden="1">#REF!</definedName>
    <definedName name="BLPR920040129204514642" hidden="1">#REF!</definedName>
    <definedName name="BLPR920040129204514642_1_5" localSheetId="2" hidden="1">#REF!</definedName>
    <definedName name="BLPR920040129204514642_1_5" hidden="1">#REF!</definedName>
    <definedName name="BLPR920040129204514642_2_5" localSheetId="2" hidden="1">#REF!</definedName>
    <definedName name="BLPR920040129204514642_2_5" hidden="1">#REF!</definedName>
    <definedName name="BLPR920040129204514642_3_5" localSheetId="2" hidden="1">#REF!</definedName>
    <definedName name="BLPR920040129204514642_3_5" hidden="1">#REF!</definedName>
    <definedName name="BLPR920040129204514642_4_5" localSheetId="2" hidden="1">#REF!</definedName>
    <definedName name="BLPR920040129204514642_4_5" hidden="1">#REF!</definedName>
    <definedName name="BLPR920040129204514642_5_5" localSheetId="2" hidden="1">#REF!</definedName>
    <definedName name="BLPR920040129204514642_5_5" hidden="1">#REF!</definedName>
    <definedName name="Cwvu.CapersView." localSheetId="2" hidden="1">#REF!</definedName>
    <definedName name="Cwvu.CapersView." hidden="1">#REF!</definedName>
    <definedName name="Cwvu.Japan_Capers_Ed_Pub." localSheetId="2" hidden="1">#REF!</definedName>
    <definedName name="Cwvu.Japan_Capers_Ed_Pub." hidden="1">#REF!</definedName>
    <definedName name="dgsgf" localSheetId="2"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2" hidden="1">#REF!</definedName>
    <definedName name="Distribution" hidden="1">#REF!</definedName>
    <definedName name="ExtraProfiles" localSheetId="2" hidden="1">#REF!</definedName>
    <definedName name="ExtraProfiles" hidden="1">#REF!</definedName>
    <definedName name="f" localSheetId="2" hidden="1">{"'PRODUCTIONCOST SHEET'!$B$3:$G$48"}</definedName>
    <definedName name="f" hidden="1">{"'PRODUCTIONCOST SHEET'!$B$3:$G$48"}</definedName>
    <definedName name="ff" localSheetId="2" hidden="1">{#N/A,#N/A,FALSE,"PRJCTED MNTHLY QTY's"}</definedName>
    <definedName name="ff" hidden="1">{#N/A,#N/A,FALSE,"PRJCTED MNTHLY QTY's"}</definedName>
    <definedName name="fffff" localSheetId="2" hidden="1">{#N/A,#N/A,FALSE,"PRJCTED QTRLY QTY's"}</definedName>
    <definedName name="fffff" hidden="1">{#N/A,#N/A,FALSE,"PRJCTED QTRLY QTY's"}</definedName>
    <definedName name="fg" localSheetId="2"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jk" localSheetId="2" hidden="1">{#N/A,#N/A,FALSE,"DI 2 YEAR MASTER SCHEDULE"}</definedName>
    <definedName name="gjk" hidden="1">{#N/A,#N/A,FALSE,"DI 2 YEAR MASTER SCHEDULE"}</definedName>
    <definedName name="gwge" localSheetId="2" hidden="1">#REF!</definedName>
    <definedName name="gwge" hidden="1">#REF!</definedName>
    <definedName name="hh"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2"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hkgh" localSheetId="2"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khkjk" localSheetId="2" hidden="1">{"staff",#N/A,FALSE,"Current Month"}</definedName>
    <definedName name="khkjk" hidden="1">{"staff",#N/A,FALSE,"Current Month"}</definedName>
    <definedName name="l" localSheetId="2" hidden="1">{#N/A,#N/A,FALSE,"DI 2 YEAR MASTER SCHEDULE"}</definedName>
    <definedName name="l" hidden="1">{#N/A,#N/A,FALSE,"DI 2 YEAR MASTER SCHEDULE"}</definedName>
    <definedName name="ListOffset" hidden="1">1</definedName>
    <definedName name="lkl" localSheetId="2" hidden="1">{#N/A,#N/A,FALSE,"DI 2 YEAR MASTER SCHEDULE"}</definedName>
    <definedName name="lkl" hidden="1">{#N/A,#N/A,FALSE,"DI 2 YEAR MASTER SCHEDULE"}</definedName>
    <definedName name="m_baseyear">UserInterface!$F$7</definedName>
    <definedName name="m_identity">UserInterface!$E$29</definedName>
    <definedName name="mac_PQheaders">#REF!</definedName>
    <definedName name="mac_PQTable">#REF!</definedName>
    <definedName name="mm"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_identity">UserInterface!$E$30</definedName>
    <definedName name="nn" localSheetId="2" hidden="1">{#N/A,#N/A,FALSE,"PRJCTED QTRLY $'s"}</definedName>
    <definedName name="nn" hidden="1">{#N/A,#N/A,FALSE,"PRJCTED QTRLY $'s"}</definedName>
    <definedName name="NumberofOperators">UserInterface!$E$15:$E$28</definedName>
    <definedName name="odd" localSheetId="2" hidden="1">{"staff",#N/A,FALSE,"Current Month"}</definedName>
    <definedName name="odd" hidden="1">{"staff",#N/A,FALSE,"Current Month"}</definedName>
    <definedName name="Option2" localSheetId="2"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al_Workbook_GUID" hidden="1">"LJ9YVKRJVQ1A1KNUG7XIT5A9"</definedName>
    <definedName name="Pop" hidden="1">#REF!</definedName>
    <definedName name="Population" localSheetId="2" hidden="1">#REF!</definedName>
    <definedName name="Population" hidden="1">#REF!</definedName>
    <definedName name="PQTableAll">#REF!</definedName>
    <definedName name="Profiles" localSheetId="2" hidden="1">#REF!</definedName>
    <definedName name="Profiles" hidden="1">#REF!</definedName>
    <definedName name="Projections" localSheetId="2" hidden="1">#REF!</definedName>
    <definedName name="Projections" hidden="1">#REF!</definedName>
    <definedName name="qs" localSheetId="2" hidden="1">{#N/A,#N/A,FALSE,"PRJCTED MNTHLY QTY's"}</definedName>
    <definedName name="qs" hidden="1">{#N/A,#N/A,FALSE,"PRJCTED MNTHLY QTY's"}</definedName>
    <definedName name="Results" hidden="1">#REF!</definedName>
    <definedName name="RevProfileCheck">#REF!</definedName>
    <definedName name="RevProfileCheckb">#REF!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P_Adjs">#REF!</definedName>
    <definedName name="RP_Adjs_Pasted">#REF!</definedName>
    <definedName name="RP_Closing">#REF!</definedName>
    <definedName name="RP_Flow">#REF!</definedName>
    <definedName name="RP_Flowb">#REF!</definedName>
    <definedName name="RP_Iter_Yr1">#REF!</definedName>
    <definedName name="RP_matrix">#REF!</definedName>
    <definedName name="RP_matrix_Top">#REF!</definedName>
    <definedName name="RP_Perc_Check">#REF!</definedName>
    <definedName name="RP_Revised_Adj">#REF!</definedName>
    <definedName name="RP_Revised_Iter">#REF!</definedName>
    <definedName name="RP_Revised_Perc">#REF!</definedName>
    <definedName name="RP_Scalar">#REF!</definedName>
    <definedName name="RPb_Adjs">#REF!</definedName>
    <definedName name="RPb_Adjs_Pasted">#REF!</definedName>
    <definedName name="RPb_Closing">#REF!</definedName>
    <definedName name="RPb_Iter_Yr1">#REF!</definedName>
    <definedName name="RPb_matrix">#REF!</definedName>
    <definedName name="RPb_matrix_Top">#REF!</definedName>
    <definedName name="RPb_Perc_Check">#REF!</definedName>
    <definedName name="RPb_Revised_Adj">#REF!</definedName>
    <definedName name="RPb_Revised_Iter">#REF!</definedName>
    <definedName name="RPb_Revised_Perc">#REF!</definedName>
    <definedName name="RPb_Scalar">#REF!</definedName>
    <definedName name="Rwvu.CapersView." localSheetId="2" hidden="1">#REF!</definedName>
    <definedName name="Rwvu.CapersView." hidden="1">#REF!</definedName>
    <definedName name="Rwvu.Japan_Capers_Ed_Pub." localSheetId="2" hidden="1">#REF!</definedName>
    <definedName name="Rwvu.Japan_Capers_Ed_Pub." hidden="1">#REF!</definedName>
    <definedName name="Rwvu.KJP_CC." localSheetId="2"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df" localSheetId="2"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wvu.CapersView." hidden="1">#REF!</definedName>
    <definedName name="Swvu.Japan_Capers_Ed_Pub." localSheetId="2" hidden="1">#REF!</definedName>
    <definedName name="Swvu.Japan_Capers_Ed_Pub." hidden="1">#REF!</definedName>
    <definedName name="Swvu.KJP_CC." localSheetId="2" hidden="1">#REF!</definedName>
    <definedName name="Swvu.KJP_CC."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ggh" localSheetId="2"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VMcheck">#REF!</definedName>
    <definedName name="TVMcheckb">#REF!</definedName>
    <definedName name="TVMCopy">#REF!</definedName>
    <definedName name="TVMcopyb">#REF!</definedName>
    <definedName name="u" localSheetId="2" hidden="1">{#VALUE!,#N/A,FALSE,0}</definedName>
    <definedName name="u" hidden="1">{#VALUE!,#N/A,FALSE,0}</definedName>
    <definedName name="UAG" localSheetId="2"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se_FixedYear_RP">#REF!</definedName>
    <definedName name="Use_FlexYear_RP">#REF!</definedName>
    <definedName name="v" localSheetId="2" hidden="1">{"Japan_Capers_Ed_Pub",#N/A,FALSE,"DI 2 YEAR MASTER SCHEDULE"}</definedName>
    <definedName name="v" hidden="1">{"Japan_Capers_Ed_Pub",#N/A,FALSE,"DI 2 YEAR MASTER SCHEDULE"}</definedName>
    <definedName name="wrn.CapersPlotter." localSheetId="2" hidden="1">{#N/A,#N/A,FALSE,"DI 2 YEAR MASTER SCHEDULE"}</definedName>
    <definedName name="wrn.CapersPlotter." hidden="1">{#N/A,#N/A,FALSE,"DI 2 YEAR MASTER SCHEDULE"}</definedName>
    <definedName name="wrn.Edutainment._.Priority._.List." localSheetId="2" hidden="1">{#N/A,#N/A,FALSE,"DI 2 YEAR MASTER SCHEDULE"}</definedName>
    <definedName name="wrn.Edutainment._.Priority._.List." hidden="1">{#N/A,#N/A,FALSE,"DI 2 YEAR MASTER SCHEDULE"}</definedName>
    <definedName name="wrn.Japan_Capers_Ed._.Pub." localSheetId="2" hidden="1">{"Japan_Capers_Ed_Pub",#N/A,FALSE,"DI 2 YEAR MASTER SCHEDULE"}</definedName>
    <definedName name="wrn.Japan_Capers_Ed._.Pub." hidden="1">{"Japan_Capers_Ed_Pub",#N/A,FALSE,"DI 2 YEAR MASTER SCHEDULE"}</definedName>
    <definedName name="wrn.Mat." localSheetId="2" hidden="1">{"staff",#N/A,FALSE,"Current Month"}</definedName>
    <definedName name="wrn.Mat." hidden="1">{"staff",#N/A,FALSE,"Current Month"}</definedName>
    <definedName name="wrn.Priority._.list." localSheetId="2" hidden="1">{#N/A,#N/A,FALSE,"DI 2 YEAR MASTER SCHEDULE"}</definedName>
    <definedName name="wrn.Priority._.list." hidden="1">{#N/A,#N/A,FALSE,"DI 2 YEAR MASTER SCHEDULE"}</definedName>
    <definedName name="wrn.Prjcted._.Mnthly._.Qtys." localSheetId="2" hidden="1">{#N/A,#N/A,FALSE,"PRJCTED MNTHLY QTY's"}</definedName>
    <definedName name="wrn.Prjcted._.Mnthly._.Qtys." hidden="1">{#N/A,#N/A,FALSE,"PRJCTED MNTHLY QTY's"}</definedName>
    <definedName name="wrn.Prjcted._.Qtrly._.Dollars." localSheetId="2" hidden="1">{#N/A,#N/A,FALSE,"PRJCTED QTRLY $'s"}</definedName>
    <definedName name="wrn.Prjcted._.Qtrly._.Dollars." hidden="1">{#N/A,#N/A,FALSE,"PRJCTED QTRLY $'s"}</definedName>
    <definedName name="wrn.Prjcted._.Qtrly._.Qtys." localSheetId="2" hidden="1">{#N/A,#N/A,FALSE,"PRJCTED QTRLY QTY's"}</definedName>
    <definedName name="wrn.Prjcted._.Qtrly._.Qtys." hidden="1">{#N/A,#N/A,FALSE,"PRJCTED QTRLY QTY's"}</definedName>
    <definedName name="wrn.TMCOMP." localSheetId="2"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vu.CapersView." localSheetId="2"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2"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2" hidden="1">{#N/A,#N/A,FALSE,"DI 2 YEAR MASTER SCHEDULE"}</definedName>
    <definedName name="x" hidden="1">{#N/A,#N/A,FALSE,"DI 2 YEAR MASTER SCHEDULE"}</definedName>
    <definedName name="y" localSheetId="2"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r1_Adj">#REF!</definedName>
    <definedName name="Yr1_Diff">#REF!</definedName>
    <definedName name="z" localSheetId="2"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localSheetId="2" hidden="1">#REF!</definedName>
    <definedName name="Z_9A428CE1_B4D9_11D0_A8AA_0000C071AEE7_.wvu.PrintArea" hidden="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06" l="1"/>
  <c r="AU74" i="110" l="1" a="1"/>
  <c r="AU74" i="110" s="1"/>
  <c r="AT74" i="110" a="1"/>
  <c r="AT74" i="110" s="1"/>
  <c r="AS74" i="110" a="1"/>
  <c r="AS74" i="110" s="1"/>
  <c r="AR74" i="110" a="1"/>
  <c r="AR74" i="110" s="1"/>
  <c r="AQ74" i="110" a="1"/>
  <c r="AQ74" i="110" s="1"/>
  <c r="AP74" i="110" a="1"/>
  <c r="AP74" i="110" s="1"/>
  <c r="AO74" i="110" a="1"/>
  <c r="AO74" i="110" s="1"/>
  <c r="AV74" i="110" l="1"/>
  <c r="AV24" i="110" l="1" a="1"/>
  <c r="AV24" i="110" s="1"/>
  <c r="AU24" i="110" a="1"/>
  <c r="AU24" i="110" s="1"/>
  <c r="AT24" i="110" a="1"/>
  <c r="AT24" i="110" s="1"/>
  <c r="AS24" i="110" a="1"/>
  <c r="AS24" i="110" s="1"/>
  <c r="AR24" i="110" a="1"/>
  <c r="AR24" i="110" s="1"/>
  <c r="H354" i="5" l="1"/>
  <c r="AV96" i="110"/>
  <c r="AJ54" i="126" l="1"/>
  <c r="AK52" i="126"/>
  <c r="AJ52" i="126"/>
  <c r="AJ42" i="126"/>
  <c r="AJ43" i="126" s="1"/>
  <c r="W12" i="126"/>
  <c r="V12" i="126"/>
  <c r="U12" i="126"/>
  <c r="T12" i="126"/>
  <c r="S12" i="126"/>
  <c r="R12" i="126"/>
  <c r="Q12" i="126"/>
  <c r="P12" i="126"/>
  <c r="O12" i="126"/>
  <c r="N12" i="126"/>
  <c r="M12" i="126"/>
  <c r="L12" i="126"/>
  <c r="K12" i="126"/>
  <c r="AM1" i="126"/>
  <c r="AV25" i="110" l="1" a="1"/>
  <c r="AV25" i="110" s="1"/>
  <c r="AU25" i="110" a="1"/>
  <c r="AU25" i="110" s="1"/>
  <c r="AT25" i="110" a="1"/>
  <c r="AT25" i="110" s="1"/>
  <c r="AS25" i="110" a="1"/>
  <c r="AS25" i="110" s="1"/>
  <c r="AR25" i="110" a="1"/>
  <c r="AR25" i="110" s="1"/>
  <c r="I15" i="32" l="1"/>
  <c r="AV24" i="101" l="1"/>
  <c r="AU24" i="101"/>
  <c r="AT24" i="101"/>
  <c r="AS24" i="101"/>
  <c r="AV88" i="15" l="1"/>
  <c r="AU88" i="15"/>
  <c r="AT88" i="15"/>
  <c r="AS88" i="15"/>
  <c r="AR88" i="15"/>
  <c r="AP88" i="15"/>
  <c r="AO88" i="15"/>
  <c r="AN88" i="15"/>
  <c r="AM88" i="15"/>
  <c r="AL88" i="15"/>
  <c r="AK88" i="15"/>
  <c r="AJ88" i="15"/>
  <c r="AV24" i="12"/>
  <c r="AU24" i="12"/>
  <c r="AT24" i="12"/>
  <c r="AS24" i="12"/>
  <c r="AR24" i="12"/>
  <c r="AV25" i="12"/>
  <c r="AU25" i="12"/>
  <c r="AT25" i="12"/>
  <c r="AS25" i="12"/>
  <c r="AR25" i="12"/>
  <c r="AI25" i="12"/>
  <c r="AH25" i="12"/>
  <c r="AG25" i="12"/>
  <c r="AF25" i="12"/>
  <c r="AE25" i="12"/>
  <c r="AD25" i="12"/>
  <c r="AC25" i="12"/>
  <c r="AB25" i="12"/>
  <c r="AA25" i="12"/>
  <c r="Z25" i="12"/>
  <c r="Y25" i="12"/>
  <c r="X25" i="12"/>
  <c r="W25" i="12"/>
  <c r="V25" i="12"/>
  <c r="U25" i="12"/>
  <c r="T25" i="12"/>
  <c r="S25" i="12"/>
  <c r="R25" i="12"/>
  <c r="Q25" i="12"/>
  <c r="P25" i="12"/>
  <c r="O25" i="12"/>
  <c r="N25" i="12"/>
  <c r="M25" i="12"/>
  <c r="L25" i="12"/>
  <c r="K25" i="12"/>
  <c r="AV213" i="17"/>
  <c r="AU213" i="17"/>
  <c r="AT213" i="17"/>
  <c r="AS213" i="17"/>
  <c r="AV74" i="15" l="1"/>
  <c r="AU74" i="15"/>
  <c r="AT74" i="15"/>
  <c r="AS74" i="15"/>
  <c r="AS87" i="15"/>
  <c r="AT87" i="15"/>
  <c r="AU87" i="15"/>
  <c r="AV87" i="15"/>
  <c r="AV61" i="15"/>
  <c r="AU61" i="15"/>
  <c r="AT61" i="15"/>
  <c r="AS61" i="15"/>
  <c r="AV26" i="101" l="1"/>
  <c r="AU26" i="101"/>
  <c r="AT26" i="101"/>
  <c r="AV44" i="101" l="1"/>
  <c r="AU44" i="101"/>
  <c r="AT44" i="101"/>
  <c r="AV43" i="101"/>
  <c r="AU43" i="101"/>
  <c r="AV42" i="101"/>
  <c r="AU42" i="101"/>
  <c r="AT42" i="101"/>
  <c r="AV41" i="101"/>
  <c r="AU41" i="101"/>
  <c r="AT41" i="101"/>
  <c r="AV40" i="101"/>
  <c r="AU40" i="101"/>
  <c r="AT40" i="101"/>
  <c r="AV39" i="101"/>
  <c r="AU39" i="101"/>
  <c r="AT39" i="101"/>
  <c r="AV38" i="101"/>
  <c r="AU38" i="101"/>
  <c r="AT38" i="101"/>
  <c r="AV37" i="101"/>
  <c r="AU37" i="101"/>
  <c r="AT37" i="101"/>
  <c r="AV36" i="101"/>
  <c r="AU36" i="101"/>
  <c r="AT36" i="101"/>
  <c r="AV35" i="101"/>
  <c r="AU35" i="101"/>
  <c r="AT35" i="101"/>
  <c r="AV34" i="101"/>
  <c r="AU34" i="101"/>
  <c r="AT34" i="101"/>
  <c r="AV33" i="101"/>
  <c r="AU33" i="101"/>
  <c r="AT33" i="101"/>
  <c r="AV31" i="101"/>
  <c r="AU31" i="101"/>
  <c r="AT31" i="101"/>
  <c r="AV30" i="101"/>
  <c r="AU30" i="101"/>
  <c r="AV29" i="101"/>
  <c r="AU29" i="101"/>
  <c r="AT29" i="101"/>
  <c r="AV28" i="101"/>
  <c r="AU28" i="101"/>
  <c r="AT28" i="101"/>
  <c r="AV23" i="101"/>
  <c r="AU23" i="101"/>
  <c r="AT23" i="101"/>
  <c r="G204" i="17" l="1"/>
  <c r="G203" i="17"/>
  <c r="AQ230" i="5"/>
  <c r="AP230" i="5"/>
  <c r="AO230" i="5"/>
  <c r="AN230" i="5"/>
  <c r="AM230" i="5"/>
  <c r="AL230" i="5"/>
  <c r="AK230" i="5"/>
  <c r="AJ230" i="5"/>
  <c r="AQ229" i="5"/>
  <c r="AQ24" i="12" s="1"/>
  <c r="AP229" i="5"/>
  <c r="AP24" i="12" s="1"/>
  <c r="AO229" i="5"/>
  <c r="AO24" i="12" s="1"/>
  <c r="AN229" i="5"/>
  <c r="AN24" i="12" s="1"/>
  <c r="AM229" i="5"/>
  <c r="AM24" i="12" s="1"/>
  <c r="AL229" i="5"/>
  <c r="AL24" i="12" s="1"/>
  <c r="AK229" i="5"/>
  <c r="AK24" i="12" s="1"/>
  <c r="AJ229" i="5"/>
  <c r="AJ24" i="12" s="1"/>
  <c r="AS158" i="106" l="1"/>
  <c r="AS96" i="5" s="1"/>
  <c r="AR158" i="106"/>
  <c r="AR96" i="5" s="1"/>
  <c r="AV157" i="106"/>
  <c r="AV95" i="5" s="1"/>
  <c r="AU157" i="106"/>
  <c r="AU95" i="5" s="1"/>
  <c r="AS157" i="106"/>
  <c r="AS95" i="5" s="1"/>
  <c r="AR157" i="106"/>
  <c r="AR95" i="5" s="1"/>
  <c r="AT158" i="106"/>
  <c r="AT96" i="5" s="1"/>
  <c r="AT157" i="106"/>
  <c r="AT95" i="5" s="1"/>
  <c r="AV158" i="106"/>
  <c r="AV96" i="5" s="1"/>
  <c r="AU158" i="106"/>
  <c r="AU96" i="5" s="1"/>
  <c r="AP96" i="106"/>
  <c r="AJ96" i="106"/>
  <c r="AT96" i="106"/>
  <c r="E46" i="106"/>
  <c r="AQ96" i="106"/>
  <c r="AT46" i="106"/>
  <c r="AT354" i="5" s="1"/>
  <c r="AO96" i="106"/>
  <c r="AR96" i="106"/>
  <c r="AR46" i="106"/>
  <c r="AR354" i="5" s="1"/>
  <c r="AS96" i="106"/>
  <c r="AS46" i="106"/>
  <c r="AS354" i="5" s="1"/>
  <c r="AL96" i="106"/>
  <c r="AM96" i="106"/>
  <c r="AU96" i="106"/>
  <c r="AU46" i="106"/>
  <c r="AU354" i="5" s="1"/>
  <c r="AV46" i="106"/>
  <c r="AV354" i="5" s="1"/>
  <c r="H69" i="106"/>
  <c r="H377" i="5" s="1"/>
  <c r="H61" i="106"/>
  <c r="H369" i="5" s="1"/>
  <c r="H53" i="106"/>
  <c r="H361" i="5" s="1"/>
  <c r="H44" i="106"/>
  <c r="H352" i="5" s="1"/>
  <c r="H36" i="106"/>
  <c r="H344" i="5" s="1"/>
  <c r="H28" i="106"/>
  <c r="H336" i="5" s="1"/>
  <c r="H68" i="106"/>
  <c r="H376" i="5" s="1"/>
  <c r="H60" i="106"/>
  <c r="H368" i="5" s="1"/>
  <c r="H52" i="106"/>
  <c r="H360" i="5" s="1"/>
  <c r="H43" i="106"/>
  <c r="H351" i="5" s="1"/>
  <c r="H35" i="106"/>
  <c r="H343" i="5" s="1"/>
  <c r="H27" i="106"/>
  <c r="H335" i="5" s="1"/>
  <c r="H37" i="106"/>
  <c r="H345" i="5" s="1"/>
  <c r="H67" i="106"/>
  <c r="H375" i="5" s="1"/>
  <c r="H59" i="106"/>
  <c r="H367" i="5" s="1"/>
  <c r="H51" i="106"/>
  <c r="H359" i="5" s="1"/>
  <c r="H42" i="106"/>
  <c r="H350" i="5" s="1"/>
  <c r="H34" i="106"/>
  <c r="H342" i="5" s="1"/>
  <c r="H26" i="106"/>
  <c r="H334" i="5" s="1"/>
  <c r="H66" i="106"/>
  <c r="H374" i="5" s="1"/>
  <c r="H58" i="106"/>
  <c r="H366" i="5" s="1"/>
  <c r="H50" i="106"/>
  <c r="H358" i="5" s="1"/>
  <c r="H41" i="106"/>
  <c r="H349" i="5" s="1"/>
  <c r="H33" i="106"/>
  <c r="H341" i="5" s="1"/>
  <c r="H25" i="106"/>
  <c r="H333" i="5" s="1"/>
  <c r="H65" i="106"/>
  <c r="H373" i="5" s="1"/>
  <c r="H57" i="106"/>
  <c r="H365" i="5" s="1"/>
  <c r="H49" i="106"/>
  <c r="H357" i="5" s="1"/>
  <c r="H40" i="106"/>
  <c r="H348" i="5" s="1"/>
  <c r="H32" i="106"/>
  <c r="H340" i="5" s="1"/>
  <c r="H24" i="106"/>
  <c r="H332" i="5" s="1"/>
  <c r="H64" i="106"/>
  <c r="H372" i="5" s="1"/>
  <c r="H56" i="106"/>
  <c r="H364" i="5" s="1"/>
  <c r="H48" i="106"/>
  <c r="H356" i="5" s="1"/>
  <c r="H39" i="106"/>
  <c r="H347" i="5" s="1"/>
  <c r="H31" i="106"/>
  <c r="H339" i="5" s="1"/>
  <c r="H71" i="106"/>
  <c r="H379" i="5" s="1"/>
  <c r="H63" i="106"/>
  <c r="H371" i="5" s="1"/>
  <c r="H55" i="106"/>
  <c r="H363" i="5" s="1"/>
  <c r="H47" i="106"/>
  <c r="H355" i="5" s="1"/>
  <c r="H38" i="106"/>
  <c r="H346" i="5" s="1"/>
  <c r="H30" i="106"/>
  <c r="H338" i="5" s="1"/>
  <c r="H29" i="106"/>
  <c r="H337" i="5" s="1"/>
  <c r="H70" i="106"/>
  <c r="H378" i="5" s="1"/>
  <c r="H62" i="106"/>
  <c r="H370" i="5" s="1"/>
  <c r="H54" i="106"/>
  <c r="H362" i="5" s="1"/>
  <c r="H45" i="106"/>
  <c r="H353" i="5" s="1"/>
  <c r="AR269" i="106"/>
  <c r="AR253" i="5" s="1"/>
  <c r="AV268" i="106"/>
  <c r="AV252" i="5" s="1"/>
  <c r="AU268" i="106"/>
  <c r="AU252" i="5" s="1"/>
  <c r="AT268" i="106"/>
  <c r="AT252" i="5" s="1"/>
  <c r="AV265" i="106"/>
  <c r="AV248" i="5" s="1"/>
  <c r="AV269" i="106"/>
  <c r="AV253" i="5" s="1"/>
  <c r="AS268" i="106"/>
  <c r="AS252" i="5" s="1"/>
  <c r="AU265" i="106"/>
  <c r="AU248" i="5" s="1"/>
  <c r="AU269" i="106"/>
  <c r="AU253" i="5" s="1"/>
  <c r="AR268" i="106"/>
  <c r="AR252" i="5" s="1"/>
  <c r="AT265" i="106"/>
  <c r="AT248" i="5" s="1"/>
  <c r="AT269" i="106"/>
  <c r="AT253" i="5" s="1"/>
  <c r="AS265" i="106"/>
  <c r="AS248" i="5" s="1"/>
  <c r="AS269" i="106"/>
  <c r="AS253" i="5" s="1"/>
  <c r="AV361" i="106"/>
  <c r="AV47" i="126" s="1"/>
  <c r="AS360" i="106"/>
  <c r="AS46" i="126" s="1"/>
  <c r="AU361" i="106"/>
  <c r="AU47" i="126" s="1"/>
  <c r="AR360" i="106"/>
  <c r="AR46" i="126" s="1"/>
  <c r="AT361" i="106"/>
  <c r="AT47" i="126" s="1"/>
  <c r="AV360" i="106"/>
  <c r="AV46" i="126" s="1"/>
  <c r="AR361" i="106"/>
  <c r="AR47" i="126" s="1"/>
  <c r="AU360" i="106"/>
  <c r="AU46" i="126" s="1"/>
  <c r="AT360" i="106"/>
  <c r="AT46" i="126" s="1"/>
  <c r="AS361" i="106"/>
  <c r="AS47" i="126" s="1"/>
  <c r="AT179" i="106"/>
  <c r="AR186" i="106"/>
  <c r="I119" i="5" s="1"/>
  <c r="AT178" i="106"/>
  <c r="AS179" i="106"/>
  <c r="AR179" i="106"/>
  <c r="AV178" i="106"/>
  <c r="AU178" i="106"/>
  <c r="AR185" i="106"/>
  <c r="I118" i="5" s="1"/>
  <c r="AV179" i="106"/>
  <c r="AS178" i="106"/>
  <c r="AU179" i="106"/>
  <c r="AR178" i="106"/>
  <c r="AV192" i="106"/>
  <c r="AS191" i="106"/>
  <c r="AU192" i="106"/>
  <c r="AR191" i="106"/>
  <c r="AT192" i="106"/>
  <c r="AS192" i="106"/>
  <c r="AR192" i="106"/>
  <c r="AV191" i="106"/>
  <c r="AU191" i="106"/>
  <c r="AT191" i="106"/>
  <c r="I235" i="106"/>
  <c r="I234" i="106"/>
  <c r="AR223" i="106"/>
  <c r="AU223" i="106"/>
  <c r="AT223" i="106"/>
  <c r="AV223" i="106"/>
  <c r="AS223" i="106"/>
  <c r="AQ348" i="106"/>
  <c r="AJ220" i="106"/>
  <c r="AJ219" i="106"/>
  <c r="AQ220" i="106"/>
  <c r="AQ219" i="106"/>
  <c r="AP220" i="106"/>
  <c r="AP219" i="106"/>
  <c r="AO220" i="106"/>
  <c r="AO219" i="106"/>
  <c r="AN220" i="106"/>
  <c r="AN219" i="106"/>
  <c r="AM220" i="106"/>
  <c r="AM219" i="106"/>
  <c r="AL220" i="106"/>
  <c r="AL219" i="106"/>
  <c r="AK220" i="106"/>
  <c r="AK219" i="106"/>
  <c r="AR350" i="106"/>
  <c r="AI252" i="106"/>
  <c r="AH252" i="106"/>
  <c r="AL343" i="106"/>
  <c r="AQ343" i="106"/>
  <c r="AP343" i="106"/>
  <c r="AO343" i="106"/>
  <c r="AK343" i="106"/>
  <c r="AJ343" i="106"/>
  <c r="AN343" i="106"/>
  <c r="AM343" i="106"/>
  <c r="I257" i="106"/>
  <c r="I260" i="106"/>
  <c r="I258" i="106"/>
  <c r="I259" i="106"/>
  <c r="I256" i="106"/>
  <c r="AK363" i="106"/>
  <c r="AK51" i="126" s="1"/>
  <c r="AJ363" i="106"/>
  <c r="AJ51" i="126" s="1"/>
  <c r="AK358" i="106"/>
  <c r="AK40" i="126" s="1"/>
  <c r="AK357" i="106"/>
  <c r="AK39" i="126" s="1"/>
  <c r="AK356" i="106"/>
  <c r="AK37" i="126" s="1"/>
  <c r="AJ355" i="106"/>
  <c r="AJ36" i="126" s="1"/>
  <c r="AP363" i="106"/>
  <c r="AP51" i="126" s="1"/>
  <c r="AQ357" i="106"/>
  <c r="AQ39" i="126" s="1"/>
  <c r="AP355" i="106"/>
  <c r="AP36" i="126" s="1"/>
  <c r="AP358" i="106"/>
  <c r="AP40" i="126" s="1"/>
  <c r="AP356" i="106"/>
  <c r="AP37" i="126" s="1"/>
  <c r="AN363" i="106"/>
  <c r="AN51" i="126" s="1"/>
  <c r="AO357" i="106"/>
  <c r="AO39" i="126" s="1"/>
  <c r="AN355" i="106"/>
  <c r="AN36" i="126" s="1"/>
  <c r="AN358" i="106"/>
  <c r="AN40" i="126" s="1"/>
  <c r="AN356" i="106"/>
  <c r="AN37" i="126" s="1"/>
  <c r="AL363" i="106"/>
  <c r="AL51" i="126" s="1"/>
  <c r="AM357" i="106"/>
  <c r="AM39" i="126" s="1"/>
  <c r="AL357" i="106"/>
  <c r="AL39" i="126" s="1"/>
  <c r="AK355" i="106"/>
  <c r="AK36" i="126" s="1"/>
  <c r="I364" i="106"/>
  <c r="I53" i="126" s="1"/>
  <c r="AQ363" i="106"/>
  <c r="AQ51" i="126" s="1"/>
  <c r="AJ358" i="106"/>
  <c r="AJ40" i="126" s="1"/>
  <c r="AJ357" i="106"/>
  <c r="AJ39" i="126" s="1"/>
  <c r="AK42" i="126" s="1"/>
  <c r="AK43" i="126" s="1"/>
  <c r="AJ356" i="106"/>
  <c r="AJ37" i="126" s="1"/>
  <c r="AQ355" i="106"/>
  <c r="AQ248" i="5" s="1"/>
  <c r="AQ358" i="106"/>
  <c r="AQ40" i="126" s="1"/>
  <c r="AQ356" i="106"/>
  <c r="AQ37" i="126" s="1"/>
  <c r="AO363" i="106"/>
  <c r="AO51" i="126" s="1"/>
  <c r="AP357" i="106"/>
  <c r="AP39" i="126" s="1"/>
  <c r="AO355" i="106"/>
  <c r="AO36" i="126" s="1"/>
  <c r="AR357" i="106"/>
  <c r="AR39" i="126" s="1"/>
  <c r="AO358" i="106"/>
  <c r="AO40" i="126" s="1"/>
  <c r="AO356" i="106"/>
  <c r="AO37" i="126" s="1"/>
  <c r="AM363" i="106"/>
  <c r="AM51" i="126" s="1"/>
  <c r="AN357" i="106"/>
  <c r="AN39" i="126" s="1"/>
  <c r="AM355" i="106"/>
  <c r="AM36" i="126" s="1"/>
  <c r="AM358" i="106"/>
  <c r="AM40" i="126" s="1"/>
  <c r="AM356" i="106"/>
  <c r="AM37" i="126" s="1"/>
  <c r="AL355" i="106"/>
  <c r="AL36" i="126" s="1"/>
  <c r="AL358" i="106"/>
  <c r="AL40" i="126" s="1"/>
  <c r="AL356" i="106"/>
  <c r="AL37" i="126" s="1"/>
  <c r="AN353" i="106"/>
  <c r="AN10" i="126" s="1"/>
  <c r="AM353" i="106"/>
  <c r="AM10" i="126" s="1"/>
  <c r="AL353" i="106"/>
  <c r="AL10" i="126" s="1"/>
  <c r="AO353" i="106"/>
  <c r="AO10" i="126" s="1"/>
  <c r="AK353" i="106"/>
  <c r="AK10" i="126" s="1"/>
  <c r="AJ353" i="106"/>
  <c r="AJ10" i="126" s="1"/>
  <c r="AP353" i="106"/>
  <c r="AP10" i="126" s="1"/>
  <c r="AR281" i="106"/>
  <c r="AU281" i="106"/>
  <c r="AT281" i="106"/>
  <c r="AS281" i="106"/>
  <c r="AV281" i="106"/>
  <c r="AU129" i="106"/>
  <c r="AR345" i="106"/>
  <c r="AR347" i="106"/>
  <c r="AR349" i="106"/>
  <c r="AR346" i="106"/>
  <c r="AQ404" i="106"/>
  <c r="AQ114" i="126" s="1"/>
  <c r="AQ415" i="106"/>
  <c r="AQ134" i="126" s="1"/>
  <c r="AO415" i="106"/>
  <c r="AO134" i="126" s="1"/>
  <c r="AR267" i="106"/>
  <c r="AR251" i="5" s="1"/>
  <c r="AU166" i="106"/>
  <c r="AQ403" i="106"/>
  <c r="AQ113" i="126" s="1"/>
  <c r="AV271" i="106"/>
  <c r="AV255" i="5" s="1"/>
  <c r="AP368" i="106"/>
  <c r="AP59" i="126" s="1"/>
  <c r="AT271" i="106"/>
  <c r="AT255" i="5" s="1"/>
  <c r="AR280" i="106"/>
  <c r="AS271" i="106"/>
  <c r="AS255" i="5" s="1"/>
  <c r="AV169" i="106"/>
  <c r="AU126" i="106"/>
  <c r="AV266" i="106"/>
  <c r="AV250" i="5" s="1"/>
  <c r="AQ392" i="106"/>
  <c r="AQ94" i="126" s="1"/>
  <c r="AT163" i="106"/>
  <c r="AU266" i="106"/>
  <c r="AU250" i="5" s="1"/>
  <c r="AQ391" i="106"/>
  <c r="AQ93" i="126" s="1"/>
  <c r="AS141" i="106"/>
  <c r="AR293" i="106"/>
  <c r="AQ379" i="106"/>
  <c r="AQ76" i="126" s="1"/>
  <c r="AR138" i="106"/>
  <c r="AP417" i="106"/>
  <c r="AP138" i="126" s="1"/>
  <c r="AQ378" i="106"/>
  <c r="AQ75" i="126" s="1"/>
  <c r="AV132" i="106"/>
  <c r="AQ407" i="106"/>
  <c r="AQ119" i="126" s="1"/>
  <c r="AQ395" i="106"/>
  <c r="AQ99" i="126" s="1"/>
  <c r="AQ381" i="106"/>
  <c r="AQ78" i="126" s="1"/>
  <c r="AP372" i="106"/>
  <c r="AP65" i="126" s="1"/>
  <c r="AR342" i="106"/>
  <c r="AR20" i="126" s="1"/>
  <c r="AR171" i="106"/>
  <c r="AV167" i="106"/>
  <c r="AU164" i="106"/>
  <c r="AT162" i="106"/>
  <c r="AS139" i="106"/>
  <c r="AR136" i="106"/>
  <c r="AV130" i="106"/>
  <c r="AS126" i="106"/>
  <c r="AP369" i="106"/>
  <c r="AP60" i="126" s="1"/>
  <c r="AT280" i="106"/>
  <c r="AS170" i="106"/>
  <c r="AR167" i="106"/>
  <c r="AV163" i="106"/>
  <c r="AU141" i="106"/>
  <c r="AT138" i="106"/>
  <c r="AS135" i="106"/>
  <c r="AR130" i="106"/>
  <c r="AR271" i="106"/>
  <c r="AR255" i="5" s="1"/>
  <c r="AT266" i="106"/>
  <c r="AT250" i="5" s="1"/>
  <c r="AQ414" i="106"/>
  <c r="AQ133" i="126" s="1"/>
  <c r="AP403" i="106"/>
  <c r="AP113" i="126" s="1"/>
  <c r="AP391" i="106"/>
  <c r="AP93" i="126" s="1"/>
  <c r="AP378" i="106"/>
  <c r="AP75" i="126" s="1"/>
  <c r="AV279" i="106"/>
  <c r="AU169" i="106"/>
  <c r="AT166" i="106"/>
  <c r="AS163" i="106"/>
  <c r="AR141" i="106"/>
  <c r="AV137" i="106"/>
  <c r="AU132" i="106"/>
  <c r="AT129" i="106"/>
  <c r="AT270" i="106"/>
  <c r="AT254" i="5" s="1"/>
  <c r="AR265" i="106"/>
  <c r="AR248" i="5" s="1"/>
  <c r="AP414" i="106"/>
  <c r="AP133" i="126" s="1"/>
  <c r="AQ401" i="106"/>
  <c r="AQ109" i="126" s="1"/>
  <c r="AQ389" i="106"/>
  <c r="AQ89" i="126" s="1"/>
  <c r="AQ376" i="106"/>
  <c r="AQ71" i="126" s="1"/>
  <c r="AU279" i="106"/>
  <c r="AT169" i="106"/>
  <c r="AS166" i="106"/>
  <c r="AR163" i="106"/>
  <c r="AV140" i="106"/>
  <c r="AU137" i="106"/>
  <c r="AT132" i="106"/>
  <c r="AS129" i="106"/>
  <c r="AR270" i="106"/>
  <c r="AR254" i="5" s="1"/>
  <c r="AQ264" i="106"/>
  <c r="AQ247" i="5" s="1"/>
  <c r="AP419" i="106"/>
  <c r="AP140" i="126" s="1"/>
  <c r="AQ410" i="106"/>
  <c r="AQ124" i="126" s="1"/>
  <c r="AQ398" i="106"/>
  <c r="AQ104" i="126" s="1"/>
  <c r="AQ386" i="106"/>
  <c r="AQ84" i="126" s="1"/>
  <c r="AP374" i="106"/>
  <c r="AP67" i="126" s="1"/>
  <c r="AQ352" i="106"/>
  <c r="AQ32" i="126" s="1"/>
  <c r="AV171" i="106"/>
  <c r="AU168" i="106"/>
  <c r="AT165" i="106"/>
  <c r="AR140" i="106"/>
  <c r="AV136" i="106"/>
  <c r="AU131" i="106"/>
  <c r="AU127" i="106"/>
  <c r="AQ270" i="106"/>
  <c r="AQ254" i="5" s="1"/>
  <c r="AP418" i="106"/>
  <c r="AP139" i="126" s="1"/>
  <c r="AQ409" i="106"/>
  <c r="AQ123" i="126" s="1"/>
  <c r="AQ397" i="106"/>
  <c r="AQ103" i="126" s="1"/>
  <c r="AQ385" i="106"/>
  <c r="AQ83" i="126" s="1"/>
  <c r="AP373" i="106"/>
  <c r="AP66" i="126" s="1"/>
  <c r="AT171" i="106"/>
  <c r="AS168" i="106"/>
  <c r="AR165" i="106"/>
  <c r="AV162" i="106"/>
  <c r="AU139" i="106"/>
  <c r="AT136" i="106"/>
  <c r="AS131" i="106"/>
  <c r="AV126" i="106"/>
  <c r="AV267" i="106"/>
  <c r="AV251" i="5" s="1"/>
  <c r="AV293" i="106"/>
  <c r="AQ417" i="106"/>
  <c r="AQ138" i="126" s="1"/>
  <c r="AP409" i="106"/>
  <c r="AP123" i="126" s="1"/>
  <c r="AP397" i="106"/>
  <c r="AP103" i="126" s="1"/>
  <c r="AP385" i="106"/>
  <c r="AP83" i="126" s="1"/>
  <c r="AQ372" i="106"/>
  <c r="AQ65" i="126" s="1"/>
  <c r="AS171" i="106"/>
  <c r="AR168" i="106"/>
  <c r="AV164" i="106"/>
  <c r="AU162" i="106"/>
  <c r="AT139" i="106"/>
  <c r="AS136" i="106"/>
  <c r="AR131" i="106"/>
  <c r="AT126" i="106"/>
  <c r="AR126" i="106"/>
  <c r="AT128" i="106"/>
  <c r="AR128" i="106"/>
  <c r="AV127" i="106"/>
  <c r="I274" i="106"/>
  <c r="I258" i="5" s="1"/>
  <c r="AQ271" i="106"/>
  <c r="AQ255" i="5" s="1"/>
  <c r="AU267" i="106"/>
  <c r="AU251" i="5" s="1"/>
  <c r="AS266" i="106"/>
  <c r="AS250" i="5" s="1"/>
  <c r="AU293" i="106"/>
  <c r="AO414" i="106"/>
  <c r="AO133" i="126" s="1"/>
  <c r="AP407" i="106"/>
  <c r="AP119" i="126" s="1"/>
  <c r="AP401" i="106"/>
  <c r="AP109" i="126" s="1"/>
  <c r="AP395" i="106"/>
  <c r="AP99" i="126" s="1"/>
  <c r="AP389" i="106"/>
  <c r="AP89" i="126" s="1"/>
  <c r="AP381" i="106"/>
  <c r="AP78" i="126" s="1"/>
  <c r="AP376" i="106"/>
  <c r="AP71" i="126" s="1"/>
  <c r="AQ370" i="106"/>
  <c r="AQ61" i="126" s="1"/>
  <c r="AT279" i="106"/>
  <c r="AV170" i="106"/>
  <c r="AS169" i="106"/>
  <c r="AU167" i="106"/>
  <c r="AR166" i="106"/>
  <c r="AT164" i="106"/>
  <c r="AS162" i="106"/>
  <c r="AU140" i="106"/>
  <c r="AR139" i="106"/>
  <c r="AT137" i="106"/>
  <c r="AV135" i="106"/>
  <c r="AS132" i="106"/>
  <c r="AU130" i="106"/>
  <c r="AR129" i="106"/>
  <c r="AT127" i="106"/>
  <c r="I273" i="106"/>
  <c r="I257" i="5" s="1"/>
  <c r="AV270" i="106"/>
  <c r="AV254" i="5" s="1"/>
  <c r="AT267" i="106"/>
  <c r="AT251" i="5" s="1"/>
  <c r="AR266" i="106"/>
  <c r="AR250" i="5" s="1"/>
  <c r="AT293" i="106"/>
  <c r="AQ412" i="106"/>
  <c r="AQ128" i="126" s="1"/>
  <c r="AQ406" i="106"/>
  <c r="AQ118" i="126" s="1"/>
  <c r="AQ400" i="106"/>
  <c r="AQ108" i="126" s="1"/>
  <c r="AQ394" i="106"/>
  <c r="AQ98" i="126" s="1"/>
  <c r="AQ388" i="106"/>
  <c r="AQ88" i="126" s="1"/>
  <c r="AQ380" i="106"/>
  <c r="AQ77" i="126" s="1"/>
  <c r="AO376" i="106"/>
  <c r="AO71" i="126" s="1"/>
  <c r="AP370" i="106"/>
  <c r="AP61" i="126" s="1"/>
  <c r="AQ353" i="106"/>
  <c r="AQ10" i="126" s="1"/>
  <c r="AV280" i="106"/>
  <c r="AS279" i="106"/>
  <c r="AU170" i="106"/>
  <c r="AR169" i="106"/>
  <c r="AT167" i="106"/>
  <c r="AV165" i="106"/>
  <c r="AS164" i="106"/>
  <c r="AR162" i="106"/>
  <c r="AT140" i="106"/>
  <c r="AV138" i="106"/>
  <c r="AS137" i="106"/>
  <c r="AU135" i="106"/>
  <c r="AR132" i="106"/>
  <c r="AT130" i="106"/>
  <c r="AV128" i="106"/>
  <c r="AS127" i="106"/>
  <c r="I272" i="106"/>
  <c r="I256" i="5" s="1"/>
  <c r="AU270" i="106"/>
  <c r="AU254" i="5" s="1"/>
  <c r="AS267" i="106"/>
  <c r="AS251" i="5" s="1"/>
  <c r="AS293" i="106"/>
  <c r="AQ419" i="106"/>
  <c r="AQ140" i="126" s="1"/>
  <c r="AP412" i="106"/>
  <c r="AP128" i="126" s="1"/>
  <c r="AP406" i="106"/>
  <c r="AP118" i="126" s="1"/>
  <c r="AP400" i="106"/>
  <c r="AP108" i="126" s="1"/>
  <c r="AP394" i="106"/>
  <c r="AP98" i="126" s="1"/>
  <c r="AP388" i="106"/>
  <c r="AP88" i="126" s="1"/>
  <c r="AP380" i="106"/>
  <c r="AP77" i="126" s="1"/>
  <c r="AQ374" i="106"/>
  <c r="AQ67" i="126" s="1"/>
  <c r="AQ369" i="106"/>
  <c r="AQ60" i="126" s="1"/>
  <c r="AU280" i="106"/>
  <c r="AR279" i="106"/>
  <c r="AT170" i="106"/>
  <c r="AV168" i="106"/>
  <c r="AS167" i="106"/>
  <c r="AU165" i="106"/>
  <c r="AR164" i="106"/>
  <c r="AV141" i="106"/>
  <c r="AS140" i="106"/>
  <c r="AU138" i="106"/>
  <c r="AR137" i="106"/>
  <c r="AT135" i="106"/>
  <c r="AV131" i="106"/>
  <c r="AS130" i="106"/>
  <c r="AU128" i="106"/>
  <c r="AR127" i="106"/>
  <c r="AU271" i="106"/>
  <c r="AU255" i="5" s="1"/>
  <c r="AS270" i="106"/>
  <c r="AS254" i="5" s="1"/>
  <c r="AQ267" i="106"/>
  <c r="AQ251" i="5" s="1"/>
  <c r="AQ418" i="106"/>
  <c r="AQ139" i="126" s="1"/>
  <c r="AP415" i="106"/>
  <c r="AP134" i="126" s="1"/>
  <c r="AP410" i="106"/>
  <c r="AP124" i="126" s="1"/>
  <c r="AP404" i="106"/>
  <c r="AP114" i="126" s="1"/>
  <c r="AP398" i="106"/>
  <c r="AP104" i="126" s="1"/>
  <c r="AP392" i="106"/>
  <c r="AP94" i="126" s="1"/>
  <c r="AP386" i="106"/>
  <c r="AP84" i="126" s="1"/>
  <c r="AP379" i="106"/>
  <c r="AP76" i="126" s="1"/>
  <c r="AQ373" i="106"/>
  <c r="AQ66" i="126" s="1"/>
  <c r="AQ368" i="106"/>
  <c r="AQ59" i="126" s="1"/>
  <c r="AP352" i="106"/>
  <c r="AP32" i="126" s="1"/>
  <c r="AS280" i="106"/>
  <c r="AU171" i="106"/>
  <c r="AR170" i="106"/>
  <c r="AT168" i="106"/>
  <c r="AV166" i="106"/>
  <c r="AS165" i="106"/>
  <c r="AU163" i="106"/>
  <c r="AT141" i="106"/>
  <c r="AV139" i="106"/>
  <c r="AS138" i="106"/>
  <c r="AU136" i="106"/>
  <c r="AR135" i="106"/>
  <c r="AT131" i="106"/>
  <c r="AV129" i="106"/>
  <c r="AS128" i="106"/>
  <c r="AQ407" i="5" l="1"/>
  <c r="AS407" i="5"/>
  <c r="AT407" i="5"/>
  <c r="AU407" i="5"/>
  <c r="AM407" i="5"/>
  <c r="AN354" i="5" s="1"/>
  <c r="AR407" i="5"/>
  <c r="AJ407" i="5"/>
  <c r="AL407" i="5"/>
  <c r="AO407" i="5"/>
  <c r="AP407" i="5"/>
  <c r="AU48" i="126"/>
  <c r="AU25" i="101" s="1"/>
  <c r="AT48" i="126"/>
  <c r="AT25" i="101" s="1"/>
  <c r="E96" i="106"/>
  <c r="E354" i="5"/>
  <c r="AP354" i="5"/>
  <c r="AM38" i="126"/>
  <c r="AN52" i="126"/>
  <c r="AN55" i="126" s="1"/>
  <c r="AL52" i="126"/>
  <c r="AL55" i="126" s="1"/>
  <c r="AQ52" i="126"/>
  <c r="AQ55" i="126" s="1"/>
  <c r="AP52" i="126"/>
  <c r="AP55" i="126" s="1"/>
  <c r="AR52" i="126"/>
  <c r="AR55" i="126" s="1"/>
  <c r="AR149" i="126" s="1"/>
  <c r="AM52" i="126"/>
  <c r="AM55" i="126" s="1"/>
  <c r="AS52" i="126"/>
  <c r="AS55" i="126" s="1"/>
  <c r="AS149" i="126" s="1"/>
  <c r="AU22" i="126"/>
  <c r="AR22" i="126"/>
  <c r="AR25" i="126" s="1"/>
  <c r="AV22" i="126"/>
  <c r="AS22" i="126"/>
  <c r="AT22" i="126"/>
  <c r="AL41" i="126"/>
  <c r="AO41" i="126"/>
  <c r="AO52" i="126"/>
  <c r="AO55" i="126" s="1"/>
  <c r="AP41" i="126"/>
  <c r="AP38" i="126"/>
  <c r="AO38" i="126"/>
  <c r="AJ41" i="126"/>
  <c r="AN41" i="126"/>
  <c r="AV48" i="126"/>
  <c r="AV25" i="101" s="1"/>
  <c r="AM41" i="126"/>
  <c r="AN38" i="126"/>
  <c r="AJ38" i="126"/>
  <c r="AJ55" i="126"/>
  <c r="AK55" i="126"/>
  <c r="AR48" i="126"/>
  <c r="AR25" i="101" s="1"/>
  <c r="AQ36" i="126"/>
  <c r="AQ38" i="126" s="1"/>
  <c r="AK38" i="126"/>
  <c r="AL38" i="126"/>
  <c r="AK41" i="126"/>
  <c r="AS48" i="126"/>
  <c r="AS25" i="101" s="1"/>
  <c r="AV75" i="5"/>
  <c r="AT61" i="5"/>
  <c r="AV107" i="5"/>
  <c r="AS106" i="5"/>
  <c r="AS101" i="5"/>
  <c r="AR285" i="5"/>
  <c r="AS118" i="5"/>
  <c r="AT77" i="5"/>
  <c r="AT104" i="5"/>
  <c r="AU130" i="5"/>
  <c r="AV105" i="5"/>
  <c r="AS62" i="5"/>
  <c r="AU76" i="5"/>
  <c r="AU107" i="5"/>
  <c r="AV65" i="5"/>
  <c r="AU61" i="5"/>
  <c r="AU105" i="5"/>
  <c r="I239" i="5"/>
  <c r="I18" i="125" s="1"/>
  <c r="AK177" i="5"/>
  <c r="AO177" i="5"/>
  <c r="AQ275" i="5"/>
  <c r="AQ88" i="15" s="1"/>
  <c r="AT129" i="5"/>
  <c r="AS129" i="5"/>
  <c r="AV64" i="5"/>
  <c r="AR66" i="5"/>
  <c r="AS105" i="5"/>
  <c r="AJ180" i="5"/>
  <c r="AT66" i="5"/>
  <c r="AT109" i="5"/>
  <c r="AS73" i="5"/>
  <c r="AR72" i="5"/>
  <c r="AT107" i="5"/>
  <c r="AU75" i="5"/>
  <c r="AR283" i="5"/>
  <c r="AV63" i="5"/>
  <c r="AS103" i="5"/>
  <c r="AT288" i="5"/>
  <c r="AS67" i="5"/>
  <c r="AU106" i="5"/>
  <c r="AT76" i="5"/>
  <c r="AV101" i="5"/>
  <c r="AV110" i="5"/>
  <c r="AU283" i="5"/>
  <c r="AU67" i="5"/>
  <c r="AU78" i="5"/>
  <c r="AR73" i="5"/>
  <c r="AR288" i="5"/>
  <c r="AV108" i="5"/>
  <c r="AU64" i="5"/>
  <c r="I242" i="5"/>
  <c r="I35" i="125" s="1"/>
  <c r="AK180" i="5"/>
  <c r="AO180" i="5"/>
  <c r="AU129" i="5"/>
  <c r="AV130" i="5"/>
  <c r="AU118" i="5"/>
  <c r="AS63" i="5"/>
  <c r="AT62" i="5"/>
  <c r="AR102" i="5"/>
  <c r="AN177" i="5"/>
  <c r="AS61" i="5"/>
  <c r="AU65" i="5"/>
  <c r="AU73" i="5"/>
  <c r="AR109" i="5"/>
  <c r="AS77" i="5"/>
  <c r="AU284" i="5"/>
  <c r="AT65" i="5"/>
  <c r="AV104" i="5"/>
  <c r="AV72" i="5"/>
  <c r="AS108" i="5"/>
  <c r="AV62" i="5"/>
  <c r="AU101" i="5"/>
  <c r="AR104" i="5"/>
  <c r="AS64" i="5"/>
  <c r="AV74" i="5"/>
  <c r="AV102" i="5"/>
  <c r="AS76" i="5"/>
  <c r="AS78" i="5"/>
  <c r="AV285" i="5"/>
  <c r="I241" i="5"/>
  <c r="I34" i="125" s="1"/>
  <c r="AL177" i="5"/>
  <c r="AP177" i="5"/>
  <c r="AV129" i="5"/>
  <c r="AV118" i="5"/>
  <c r="AS283" i="5"/>
  <c r="AS66" i="5"/>
  <c r="AR65" i="5"/>
  <c r="AR276" i="5"/>
  <c r="AR100" i="15" s="1"/>
  <c r="AV284" i="5"/>
  <c r="AR75" i="5"/>
  <c r="AV119" i="5"/>
  <c r="AR74" i="5"/>
  <c r="AR105" i="5"/>
  <c r="AT64" i="5"/>
  <c r="AS75" i="5"/>
  <c r="AV78" i="5"/>
  <c r="AR67" i="5"/>
  <c r="AT106" i="5"/>
  <c r="AT74" i="5"/>
  <c r="AV109" i="5"/>
  <c r="AR63" i="5"/>
  <c r="AV103" i="5"/>
  <c r="AV288" i="5"/>
  <c r="AS107" i="5"/>
  <c r="AU62" i="5"/>
  <c r="AT67" i="5"/>
  <c r="AR78" i="5"/>
  <c r="AR106" i="5"/>
  <c r="AT101" i="5"/>
  <c r="AR284" i="5"/>
  <c r="AS285" i="5"/>
  <c r="I243" i="5"/>
  <c r="I36" i="125" s="1"/>
  <c r="AL180" i="5"/>
  <c r="AP180" i="5"/>
  <c r="AR130" i="5"/>
  <c r="AR119" i="5"/>
  <c r="AU102" i="5"/>
  <c r="AR77" i="5"/>
  <c r="AR110" i="5"/>
  <c r="AI231" i="5"/>
  <c r="AT72" i="5"/>
  <c r="AR64" i="5"/>
  <c r="AS72" i="5"/>
  <c r="AR278" i="5"/>
  <c r="AR213" i="17" s="1"/>
  <c r="AT75" i="5"/>
  <c r="AU110" i="5"/>
  <c r="AR62" i="5"/>
  <c r="AV76" i="5"/>
  <c r="AS284" i="5"/>
  <c r="AU63" i="5"/>
  <c r="AR103" i="5"/>
  <c r="AS288" i="5"/>
  <c r="AU72" i="5"/>
  <c r="AR108" i="5"/>
  <c r="AR76" i="5"/>
  <c r="AT283" i="5"/>
  <c r="AT63" i="5"/>
  <c r="AR107" i="5"/>
  <c r="AT110" i="5"/>
  <c r="AU66" i="5"/>
  <c r="AU74" i="5"/>
  <c r="AS102" i="5"/>
  <c r="AS109" i="5"/>
  <c r="AU103" i="5"/>
  <c r="AV67" i="5"/>
  <c r="AT285" i="5"/>
  <c r="AQ57" i="101"/>
  <c r="I240" i="5"/>
  <c r="I33" i="125" s="1"/>
  <c r="AM177" i="5"/>
  <c r="AQ177" i="5"/>
  <c r="AS130" i="5"/>
  <c r="AR118" i="5"/>
  <c r="AS119" i="5"/>
  <c r="AV66" i="5"/>
  <c r="AU108" i="5"/>
  <c r="AJ177" i="5"/>
  <c r="AR129" i="5"/>
  <c r="AS104" i="5"/>
  <c r="AT103" i="5"/>
  <c r="AT73" i="5"/>
  <c r="AV283" i="5"/>
  <c r="AN180" i="5"/>
  <c r="AT119" i="5"/>
  <c r="AR101" i="5"/>
  <c r="AT108" i="5"/>
  <c r="AT78" i="5"/>
  <c r="AS65" i="5"/>
  <c r="AU104" i="5"/>
  <c r="AS74" i="5"/>
  <c r="AU109" i="5"/>
  <c r="AU77" i="5"/>
  <c r="AU288" i="5"/>
  <c r="AR61" i="5"/>
  <c r="AS110" i="5"/>
  <c r="AV61" i="5"/>
  <c r="AV73" i="5"/>
  <c r="AV77" i="5"/>
  <c r="AT105" i="5"/>
  <c r="AT284" i="5"/>
  <c r="AV106" i="5"/>
  <c r="AT102" i="5"/>
  <c r="AU285" i="5"/>
  <c r="AH231" i="5"/>
  <c r="AM180" i="5"/>
  <c r="AQ180" i="5"/>
  <c r="AQ63" i="17" s="1"/>
  <c r="AQ66" i="17" s="1"/>
  <c r="AT130" i="5"/>
  <c r="AU119" i="5"/>
  <c r="AT118" i="5"/>
  <c r="AV209" i="5"/>
  <c r="AU209" i="5"/>
  <c r="AS209" i="5"/>
  <c r="AT209" i="5"/>
  <c r="AR209" i="5"/>
  <c r="AT210" i="5"/>
  <c r="AS210" i="5"/>
  <c r="AU210" i="5"/>
  <c r="AV210" i="5"/>
  <c r="AR210" i="5"/>
  <c r="AU62" i="2" l="1"/>
  <c r="AS62" i="2"/>
  <c r="AR62" i="2"/>
  <c r="AT62" i="2"/>
  <c r="AV62" i="2"/>
  <c r="AO354" i="5"/>
  <c r="AN182" i="5"/>
  <c r="E407" i="5"/>
  <c r="AJ182" i="5"/>
  <c r="AQ182" i="5"/>
  <c r="AQ15" i="126" s="1"/>
  <c r="AQ16" i="126" s="1"/>
  <c r="AM42" i="126"/>
  <c r="AM43" i="126" s="1"/>
  <c r="AO42" i="126"/>
  <c r="AO43" i="126" s="1"/>
  <c r="AQ42" i="126"/>
  <c r="AQ43" i="126" s="1"/>
  <c r="AK182" i="5"/>
  <c r="AL182" i="5"/>
  <c r="AL42" i="126"/>
  <c r="AL43" i="126" s="1"/>
  <c r="AN42" i="126"/>
  <c r="AN43" i="126" s="1"/>
  <c r="AP42" i="126"/>
  <c r="AP43" i="126" s="1"/>
  <c r="AO182" i="5"/>
  <c r="AO15" i="126" s="1"/>
  <c r="AO16" i="126" s="1"/>
  <c r="AU49" i="2"/>
  <c r="AT49" i="2"/>
  <c r="AS54" i="126"/>
  <c r="AM54" i="126"/>
  <c r="AK54" i="126"/>
  <c r="AO54" i="126"/>
  <c r="AR54" i="126"/>
  <c r="AP54" i="126"/>
  <c r="AL54" i="126"/>
  <c r="AQ54" i="126"/>
  <c r="AN54" i="126"/>
  <c r="AQ41" i="126"/>
  <c r="AR42" i="126"/>
  <c r="AR43" i="126" s="1"/>
  <c r="AR148" i="126" s="1"/>
  <c r="AM182" i="5"/>
  <c r="AP182" i="5"/>
  <c r="AS49" i="2"/>
  <c r="AV49" i="2"/>
  <c r="AN15" i="126" l="1"/>
  <c r="AN16" i="126" s="1"/>
  <c r="AK15" i="126"/>
  <c r="AK16" i="126" s="1"/>
  <c r="AJ15" i="126"/>
  <c r="AJ16" i="126" s="1"/>
  <c r="AM15" i="126"/>
  <c r="AM16" i="126" s="1"/>
  <c r="AL15" i="126"/>
  <c r="AL16" i="126" s="1"/>
  <c r="AP15" i="126"/>
  <c r="AP16" i="126" s="1"/>
  <c r="AR24" i="101"/>
  <c r="AR26" i="101" l="1"/>
  <c r="AS26" i="101" l="1"/>
  <c r="I99" i="101" l="1"/>
  <c r="I85" i="101"/>
  <c r="I9" i="32" l="1" a="1"/>
  <c r="I9" i="32" s="1"/>
  <c r="I8" i="32" a="1"/>
  <c r="I8" i="32" s="1"/>
  <c r="AV38" i="12" l="1"/>
  <c r="M281" i="33" l="1"/>
  <c r="L281" i="33"/>
  <c r="M280" i="33"/>
  <c r="L280" i="33"/>
  <c r="M279" i="33"/>
  <c r="L279" i="33"/>
  <c r="M278" i="33"/>
  <c r="L278" i="33"/>
  <c r="M277" i="33"/>
  <c r="L277" i="33"/>
  <c r="M276" i="33"/>
  <c r="L276" i="33"/>
  <c r="M275" i="33"/>
  <c r="L275" i="33"/>
  <c r="M274" i="33"/>
  <c r="L274" i="33"/>
  <c r="M273" i="33"/>
  <c r="L273" i="33"/>
  <c r="M272" i="33"/>
  <c r="L272" i="33"/>
  <c r="M271" i="33"/>
  <c r="L271" i="33"/>
  <c r="M270" i="33"/>
  <c r="L270" i="33"/>
  <c r="M269" i="33"/>
  <c r="L269" i="33"/>
  <c r="Q246" i="106" l="1"/>
  <c r="AR274" i="5"/>
  <c r="AR87" i="15" s="1"/>
  <c r="AR273" i="5"/>
  <c r="AR74" i="15" s="1"/>
  <c r="AR272" i="5"/>
  <c r="AR61" i="15" s="1"/>
  <c r="AT286" i="106"/>
  <c r="AR286" i="106"/>
  <c r="AU286" i="106"/>
  <c r="AS286" i="106"/>
  <c r="AV286" i="106"/>
  <c r="AS264" i="5" l="1"/>
  <c r="AT264" i="5"/>
  <c r="AR264" i="5"/>
  <c r="AU264" i="5"/>
  <c r="AV264" i="5"/>
  <c r="Q226" i="5"/>
  <c r="AV90" i="110"/>
  <c r="AV108" i="110"/>
  <c r="AV116" i="110"/>
  <c r="AV78" i="110"/>
  <c r="AV88" i="110"/>
  <c r="AV106" i="110"/>
  <c r="AV76" i="110"/>
  <c r="AV121" i="110"/>
  <c r="AV112" i="110"/>
  <c r="AV92" i="110"/>
  <c r="AV98" i="110"/>
  <c r="AV111" i="110"/>
  <c r="AV93" i="110"/>
  <c r="AV82" i="110"/>
  <c r="AV100" i="110"/>
  <c r="AV94" i="110"/>
  <c r="AV81" i="110"/>
  <c r="AV99" i="110"/>
  <c r="AV117" i="110"/>
  <c r="AV118" i="110"/>
  <c r="AV86" i="110"/>
  <c r="AV104" i="110"/>
  <c r="AV91" i="110"/>
  <c r="AV87" i="110"/>
  <c r="AV113" i="110"/>
  <c r="AV103" i="110"/>
  <c r="AV115" i="110"/>
  <c r="AV83" i="110"/>
  <c r="AV114" i="110"/>
  <c r="AV109" i="110"/>
  <c r="AV79" i="110"/>
  <c r="AV120" i="110"/>
  <c r="AV97" i="110"/>
  <c r="AV85" i="110"/>
  <c r="AV110" i="110"/>
  <c r="AV80" i="110"/>
  <c r="AV101" i="110"/>
  <c r="AV119" i="110"/>
  <c r="AV95" i="110"/>
  <c r="AV84" i="110"/>
  <c r="AV105" i="110"/>
  <c r="AV102" i="110"/>
  <c r="AV89" i="110"/>
  <c r="AV107" i="110"/>
  <c r="AV77" i="110"/>
  <c r="AU75" i="110" a="1"/>
  <c r="AU75" i="110" s="1"/>
  <c r="AQ75" i="110" a="1"/>
  <c r="AQ75" i="110" s="1"/>
  <c r="AT75" i="110" a="1"/>
  <c r="AT75" i="110" s="1"/>
  <c r="AP75" i="110" a="1"/>
  <c r="AP75" i="110" s="1"/>
  <c r="AS75" i="110" a="1"/>
  <c r="AS75" i="110" s="1"/>
  <c r="AR75" i="110" a="1"/>
  <c r="AR75" i="110" s="1"/>
  <c r="AO75" i="110" a="1"/>
  <c r="AO75" i="110" s="1"/>
  <c r="E58" i="106"/>
  <c r="E29" i="106"/>
  <c r="E70" i="106"/>
  <c r="E71" i="106"/>
  <c r="E50" i="106"/>
  <c r="E37" i="106"/>
  <c r="E24" i="106"/>
  <c r="E45" i="106"/>
  <c r="E32" i="106"/>
  <c r="E34" i="106"/>
  <c r="E57" i="106"/>
  <c r="E27" i="106"/>
  <c r="E66" i="106"/>
  <c r="E53" i="106"/>
  <c r="E65" i="106"/>
  <c r="E25" i="106"/>
  <c r="E39" i="106"/>
  <c r="E30" i="106"/>
  <c r="E33" i="106"/>
  <c r="E49" i="106"/>
  <c r="E36" i="106"/>
  <c r="E60" i="106"/>
  <c r="E61" i="106"/>
  <c r="E47" i="106"/>
  <c r="E40" i="106"/>
  <c r="E56" i="106"/>
  <c r="E43" i="106"/>
  <c r="E68" i="106"/>
  <c r="E54" i="106"/>
  <c r="E28" i="106"/>
  <c r="E69" i="106"/>
  <c r="E48" i="106"/>
  <c r="E64" i="106"/>
  <c r="E52" i="106"/>
  <c r="E26" i="106"/>
  <c r="E42" i="106"/>
  <c r="E31" i="106"/>
  <c r="E55" i="106"/>
  <c r="E35" i="106"/>
  <c r="E59" i="106"/>
  <c r="E38" i="106"/>
  <c r="E62" i="106"/>
  <c r="E51" i="106"/>
  <c r="E63" i="106"/>
  <c r="E41" i="106"/>
  <c r="E67" i="106"/>
  <c r="L247" i="106"/>
  <c r="AD247" i="106"/>
  <c r="Q247" i="106"/>
  <c r="AH246" i="106"/>
  <c r="L246" i="106"/>
  <c r="R247" i="106"/>
  <c r="W246" i="106"/>
  <c r="AC247" i="106"/>
  <c r="AF246" i="106"/>
  <c r="T247" i="106"/>
  <c r="I237" i="106"/>
  <c r="N246" i="106"/>
  <c r="AG246" i="106"/>
  <c r="AB246" i="106"/>
  <c r="O247" i="106"/>
  <c r="AE246" i="106"/>
  <c r="AG247" i="106"/>
  <c r="K246" i="106"/>
  <c r="N247" i="106"/>
  <c r="AF247" i="106"/>
  <c r="AI246" i="106"/>
  <c r="R246" i="106"/>
  <c r="O246" i="106"/>
  <c r="U246" i="106"/>
  <c r="AA247" i="106"/>
  <c r="W247" i="106"/>
  <c r="AB247" i="106"/>
  <c r="V246" i="106"/>
  <c r="Y247" i="106"/>
  <c r="AE247" i="106"/>
  <c r="AD246" i="106"/>
  <c r="Y246" i="106"/>
  <c r="U247" i="106"/>
  <c r="AC246" i="106"/>
  <c r="Z246" i="106"/>
  <c r="AI247" i="106"/>
  <c r="S246" i="106"/>
  <c r="K247" i="106"/>
  <c r="X247" i="106"/>
  <c r="AA246" i="106"/>
  <c r="M246" i="106"/>
  <c r="V247" i="106"/>
  <c r="S247" i="106"/>
  <c r="Z247" i="106"/>
  <c r="M247" i="106"/>
  <c r="P246" i="106"/>
  <c r="T246" i="106"/>
  <c r="P247" i="106"/>
  <c r="X246" i="106"/>
  <c r="AH247" i="106"/>
  <c r="AJ75" i="106"/>
  <c r="AM246" i="106"/>
  <c r="AP247" i="106"/>
  <c r="AR292" i="106"/>
  <c r="AK246" i="106"/>
  <c r="AT91" i="106"/>
  <c r="AS121" i="106"/>
  <c r="AS78" i="106"/>
  <c r="AR116" i="106"/>
  <c r="AQ121" i="106"/>
  <c r="AP106" i="106"/>
  <c r="AO112" i="106"/>
  <c r="AM118" i="106"/>
  <c r="AJ85" i="106"/>
  <c r="AU85" i="106"/>
  <c r="AR109" i="106"/>
  <c r="AQ104" i="106"/>
  <c r="AP109" i="106"/>
  <c r="AO92" i="106"/>
  <c r="AM104" i="106"/>
  <c r="AS77" i="106"/>
  <c r="AR76" i="106"/>
  <c r="AQ91" i="106"/>
  <c r="AP85" i="106"/>
  <c r="AJ100" i="106"/>
  <c r="AM86" i="106"/>
  <c r="AM85" i="106"/>
  <c r="AL82" i="106"/>
  <c r="AU87" i="106"/>
  <c r="AS105" i="106"/>
  <c r="AR93" i="106"/>
  <c r="AQ76" i="106"/>
  <c r="AP76" i="106"/>
  <c r="AM88" i="106"/>
  <c r="AJ121" i="106"/>
  <c r="AJ99" i="106"/>
  <c r="AM89" i="106"/>
  <c r="AU91" i="106"/>
  <c r="AU78" i="106"/>
  <c r="AR80" i="106"/>
  <c r="AQ97" i="106"/>
  <c r="AL97" i="106"/>
  <c r="AL107" i="106"/>
  <c r="AU119" i="106"/>
  <c r="AU98" i="106"/>
  <c r="AT103" i="106"/>
  <c r="AT97" i="106"/>
  <c r="AQ99" i="106"/>
  <c r="AO93" i="106"/>
  <c r="AL109" i="106"/>
  <c r="AJ101" i="106"/>
  <c r="AM98" i="106"/>
  <c r="AL98" i="106"/>
  <c r="AS76" i="106"/>
  <c r="AQ87" i="106"/>
  <c r="AL86" i="106"/>
  <c r="AU81" i="106"/>
  <c r="AU76" i="106"/>
  <c r="AT119" i="106"/>
  <c r="AP87" i="106"/>
  <c r="AO116" i="106"/>
  <c r="AJ82" i="106"/>
  <c r="AL93" i="106"/>
  <c r="AM78" i="106"/>
  <c r="AR65" i="106"/>
  <c r="AS329" i="106"/>
  <c r="AV290" i="106"/>
  <c r="AR193" i="106"/>
  <c r="AT182" i="106"/>
  <c r="AU306" i="106"/>
  <c r="AT43" i="106"/>
  <c r="AU303" i="106"/>
  <c r="AR69" i="106"/>
  <c r="AR17" i="106"/>
  <c r="AU308" i="106"/>
  <c r="AS20" i="106"/>
  <c r="AR40" i="106"/>
  <c r="AS47" i="106"/>
  <c r="AR42" i="106"/>
  <c r="AV311" i="106"/>
  <c r="AV304" i="106"/>
  <c r="AU319" i="106"/>
  <c r="AV337" i="106"/>
  <c r="AU20" i="106"/>
  <c r="AV37" i="106"/>
  <c r="AS69" i="106"/>
  <c r="AR196" i="106"/>
  <c r="AS287" i="106"/>
  <c r="AS332" i="106"/>
  <c r="AT328" i="106"/>
  <c r="AS318" i="106"/>
  <c r="AS182" i="106"/>
  <c r="AU31" i="106"/>
  <c r="AT36" i="106"/>
  <c r="AS67" i="106"/>
  <c r="AV198" i="106"/>
  <c r="AV287" i="106"/>
  <c r="AT296" i="106"/>
  <c r="AR309" i="106"/>
  <c r="AT317" i="106"/>
  <c r="AU332" i="106"/>
  <c r="AT53" i="106"/>
  <c r="AS50" i="106"/>
  <c r="AU39" i="106"/>
  <c r="AT289" i="106"/>
  <c r="AT327" i="106"/>
  <c r="AT304" i="106"/>
  <c r="AV331" i="106"/>
  <c r="AR320" i="106"/>
  <c r="AS18" i="106"/>
  <c r="AT180" i="106"/>
  <c r="AV35" i="106"/>
  <c r="AU63" i="106"/>
  <c r="AR53" i="106"/>
  <c r="AS55" i="106"/>
  <c r="AT201" i="106"/>
  <c r="AT300" i="106"/>
  <c r="AU296" i="106"/>
  <c r="AT314" i="106"/>
  <c r="AT334" i="106"/>
  <c r="AT15" i="106"/>
  <c r="AR38" i="106"/>
  <c r="AU34" i="106"/>
  <c r="AT41" i="106"/>
  <c r="AU193" i="106"/>
  <c r="AS193" i="106"/>
  <c r="AS206" i="106"/>
  <c r="AR307" i="106"/>
  <c r="AR300" i="106"/>
  <c r="AV314" i="106"/>
  <c r="AR333" i="106"/>
  <c r="AT62" i="106"/>
  <c r="AR35" i="106"/>
  <c r="AS70" i="106"/>
  <c r="AR66" i="106"/>
  <c r="AT287" i="106"/>
  <c r="AU313" i="106"/>
  <c r="AS325" i="106"/>
  <c r="AR315" i="106"/>
  <c r="AN247" i="106"/>
  <c r="AL246" i="106"/>
  <c r="AU94" i="106"/>
  <c r="AT112" i="106"/>
  <c r="AS81" i="106"/>
  <c r="AQ100" i="106"/>
  <c r="AO80" i="106"/>
  <c r="AM117" i="106"/>
  <c r="AU102" i="106"/>
  <c r="AU111" i="106"/>
  <c r="AT106" i="106"/>
  <c r="AT116" i="106"/>
  <c r="AS110" i="106"/>
  <c r="AR82" i="106"/>
  <c r="AR102" i="106"/>
  <c r="AQ81" i="106"/>
  <c r="AP110" i="106"/>
  <c r="AL77" i="106"/>
  <c r="AM92" i="106"/>
  <c r="AL74" i="106"/>
  <c r="AJ119" i="106"/>
  <c r="AU112" i="106"/>
  <c r="AU100" i="106"/>
  <c r="AT80" i="106"/>
  <c r="AT76" i="106"/>
  <c r="AQ120" i="106"/>
  <c r="AO78" i="106"/>
  <c r="AJ80" i="106"/>
  <c r="AT109" i="106"/>
  <c r="AT114" i="106"/>
  <c r="AR117" i="106"/>
  <c r="AQ86" i="106"/>
  <c r="AO110" i="106"/>
  <c r="AJ89" i="106"/>
  <c r="AL101" i="106"/>
  <c r="AU83" i="106"/>
  <c r="AQ106" i="106"/>
  <c r="AO76" i="106"/>
  <c r="AL85" i="106"/>
  <c r="AL118" i="106"/>
  <c r="AT84" i="106"/>
  <c r="AS109" i="106"/>
  <c r="AR84" i="106"/>
  <c r="AQ118" i="106"/>
  <c r="AO83" i="106"/>
  <c r="AJ83" i="106"/>
  <c r="AU121" i="106"/>
  <c r="AU77" i="106"/>
  <c r="AT95" i="106"/>
  <c r="AS91" i="106"/>
  <c r="AS89" i="106"/>
  <c r="AR112" i="106"/>
  <c r="AR114" i="106"/>
  <c r="AP116" i="106"/>
  <c r="AO120" i="106"/>
  <c r="AJ114" i="106"/>
  <c r="AJ103" i="106"/>
  <c r="AL87" i="106"/>
  <c r="AR110" i="106"/>
  <c r="AQ113" i="106"/>
  <c r="AP103" i="106"/>
  <c r="AO91" i="106"/>
  <c r="AM81" i="106"/>
  <c r="AM93" i="106"/>
  <c r="AL108" i="106"/>
  <c r="AV55" i="106"/>
  <c r="AU64" i="106"/>
  <c r="AR321" i="106"/>
  <c r="AU45" i="106"/>
  <c r="AV28" i="106"/>
  <c r="AV299" i="106"/>
  <c r="AS71" i="106"/>
  <c r="AR49" i="106"/>
  <c r="AU301" i="106"/>
  <c r="AV18" i="106"/>
  <c r="AS36" i="106"/>
  <c r="AR198" i="106"/>
  <c r="AR59" i="106"/>
  <c r="AV54" i="106"/>
  <c r="AV177" i="106"/>
  <c r="AV203" i="106"/>
  <c r="AT288" i="106"/>
  <c r="AT302" i="106"/>
  <c r="AR314" i="106"/>
  <c r="AT332" i="106"/>
  <c r="AS27" i="106"/>
  <c r="AU35" i="106"/>
  <c r="AU65" i="106"/>
  <c r="AS177" i="106"/>
  <c r="AV194" i="106"/>
  <c r="AV206" i="106"/>
  <c r="AU289" i="106"/>
  <c r="AT307" i="106"/>
  <c r="AV315" i="106"/>
  <c r="AR331" i="106"/>
  <c r="AT19" i="106"/>
  <c r="AU42" i="106"/>
  <c r="AT69" i="106"/>
  <c r="AU48" i="106"/>
  <c r="AS40" i="106"/>
  <c r="AR206" i="106"/>
  <c r="AS204" i="106"/>
  <c r="AT303" i="106"/>
  <c r="AV302" i="106"/>
  <c r="AS330" i="106"/>
  <c r="AT318" i="106"/>
  <c r="AU16" i="106"/>
  <c r="AV67" i="106"/>
  <c r="AS34" i="106"/>
  <c r="AR62" i="106"/>
  <c r="AT52" i="106"/>
  <c r="AU53" i="106"/>
  <c r="AV199" i="106"/>
  <c r="AV298" i="106"/>
  <c r="AT335" i="106"/>
  <c r="AV332" i="106"/>
  <c r="AS15" i="106"/>
  <c r="AT63" i="106"/>
  <c r="AV65" i="106"/>
  <c r="AR68" i="106"/>
  <c r="AV180" i="106"/>
  <c r="AV193" i="106"/>
  <c r="AS313" i="106"/>
  <c r="AT309" i="106"/>
  <c r="AS327" i="106"/>
  <c r="AU318" i="106"/>
  <c r="AS32" i="106"/>
  <c r="AS60" i="106"/>
  <c r="AS54" i="106"/>
  <c r="AR51" i="106"/>
  <c r="AR199" i="106"/>
  <c r="AU297" i="106"/>
  <c r="AV312" i="106"/>
  <c r="AU327" i="106"/>
  <c r="AS52" i="106"/>
  <c r="AT32" i="106"/>
  <c r="AT61" i="106"/>
  <c r="AU290" i="106"/>
  <c r="AS304" i="106"/>
  <c r="AV327" i="106"/>
  <c r="AJ246" i="106"/>
  <c r="AM247" i="106"/>
  <c r="I245" i="106"/>
  <c r="AU93" i="106"/>
  <c r="AT120" i="106"/>
  <c r="AT88" i="106"/>
  <c r="AS85" i="106"/>
  <c r="AR104" i="106"/>
  <c r="AQ107" i="106"/>
  <c r="AP80" i="106"/>
  <c r="AS114" i="106"/>
  <c r="AR78" i="106"/>
  <c r="AR103" i="106"/>
  <c r="AO117" i="106"/>
  <c r="AJ117" i="106"/>
  <c r="AU105" i="106"/>
  <c r="AS83" i="106"/>
  <c r="AR115" i="106"/>
  <c r="AR83" i="106"/>
  <c r="AQ94" i="106"/>
  <c r="AJ102" i="106"/>
  <c r="AL81" i="106"/>
  <c r="AS111" i="106"/>
  <c r="AR79" i="106"/>
  <c r="AR121" i="106"/>
  <c r="AQ79" i="106"/>
  <c r="AO115" i="106"/>
  <c r="AL92" i="106"/>
  <c r="AU104" i="106"/>
  <c r="AT101" i="106"/>
  <c r="AR98" i="106"/>
  <c r="AQ80" i="106"/>
  <c r="AO113" i="106"/>
  <c r="AJ104" i="106"/>
  <c r="AL75" i="106"/>
  <c r="AU114" i="106"/>
  <c r="AU99" i="106"/>
  <c r="AT82" i="106"/>
  <c r="AS118" i="106"/>
  <c r="AP93" i="106"/>
  <c r="AO86" i="106"/>
  <c r="AL89" i="106"/>
  <c r="AL113" i="106"/>
  <c r="AJ106" i="106"/>
  <c r="AJ118" i="106"/>
  <c r="AU118" i="106"/>
  <c r="AS98" i="106"/>
  <c r="AS102" i="106"/>
  <c r="AQ102" i="106"/>
  <c r="AP88" i="106"/>
  <c r="AO109" i="106"/>
  <c r="AT86" i="106"/>
  <c r="AS117" i="106"/>
  <c r="AQ93" i="106"/>
  <c r="AP117" i="106"/>
  <c r="AO81" i="106"/>
  <c r="AM112" i="106"/>
  <c r="AM102" i="106"/>
  <c r="AJ95" i="106"/>
  <c r="AU52" i="106"/>
  <c r="AV15" i="106"/>
  <c r="AR312" i="106"/>
  <c r="AU173" i="106"/>
  <c r="AS51" i="106"/>
  <c r="AV323" i="106"/>
  <c r="AT204" i="106"/>
  <c r="AV38" i="106"/>
  <c r="AU317" i="106"/>
  <c r="AT200" i="106"/>
  <c r="AT316" i="106"/>
  <c r="AR19" i="106"/>
  <c r="AS68" i="106"/>
  <c r="AV71" i="106"/>
  <c r="AU67" i="106"/>
  <c r="AT194" i="106"/>
  <c r="AS290" i="106"/>
  <c r="AT319" i="106"/>
  <c r="AV326" i="106"/>
  <c r="AU316" i="106"/>
  <c r="AV17" i="106"/>
  <c r="AR63" i="106"/>
  <c r="AR47" i="106"/>
  <c r="AU38" i="106"/>
  <c r="AU203" i="106"/>
  <c r="AU202" i="106"/>
  <c r="AS316" i="106"/>
  <c r="AS301" i="106"/>
  <c r="AU328" i="106"/>
  <c r="AV182" i="106"/>
  <c r="AT55" i="106"/>
  <c r="AU32" i="106"/>
  <c r="AT60" i="106"/>
  <c r="AV50" i="106"/>
  <c r="AS198" i="106"/>
  <c r="AS297" i="106"/>
  <c r="AU322" i="106"/>
  <c r="AS331" i="106"/>
  <c r="AR71" i="106"/>
  <c r="AS59" i="106"/>
  <c r="AS64" i="106"/>
  <c r="AT66" i="106"/>
  <c r="AV289" i="106"/>
  <c r="AU311" i="106"/>
  <c r="AV307" i="106"/>
  <c r="AU325" i="106"/>
  <c r="AR317" i="106"/>
  <c r="AT34" i="106"/>
  <c r="AR33" i="106"/>
  <c r="AV40" i="106"/>
  <c r="AU177" i="106"/>
  <c r="AR287" i="106"/>
  <c r="AT305" i="106"/>
  <c r="AT298" i="106"/>
  <c r="AT331" i="106"/>
  <c r="AV53" i="106"/>
  <c r="AV31" i="106"/>
  <c r="AR67" i="106"/>
  <c r="AV62" i="106"/>
  <c r="AR288" i="106"/>
  <c r="AT310" i="106"/>
  <c r="AR322" i="106"/>
  <c r="AR15" i="106"/>
  <c r="AR28" i="106"/>
  <c r="AT54" i="106"/>
  <c r="AV42" i="106"/>
  <c r="AV173" i="106"/>
  <c r="AS195" i="106"/>
  <c r="AT199" i="106"/>
  <c r="AR313" i="106"/>
  <c r="AV333" i="106"/>
  <c r="AT325" i="106"/>
  <c r="AP246" i="106"/>
  <c r="AO246" i="106"/>
  <c r="AS292" i="106"/>
  <c r="AU120" i="106"/>
  <c r="AT98" i="106"/>
  <c r="AR118" i="106"/>
  <c r="AQ89" i="106"/>
  <c r="AP77" i="106"/>
  <c r="AL103" i="106"/>
  <c r="AM99" i="106"/>
  <c r="AU103" i="106"/>
  <c r="AT87" i="106"/>
  <c r="AS108" i="106"/>
  <c r="AR86" i="106"/>
  <c r="AQ117" i="106"/>
  <c r="AO79" i="106"/>
  <c r="AJ76" i="106"/>
  <c r="AU110" i="106"/>
  <c r="AT99" i="106"/>
  <c r="AS84" i="106"/>
  <c r="AR105" i="106"/>
  <c r="AR91" i="106"/>
  <c r="AP86" i="106"/>
  <c r="AJ113" i="106"/>
  <c r="AR81" i="106"/>
  <c r="AP84" i="106"/>
  <c r="AO119" i="106"/>
  <c r="AM94" i="106"/>
  <c r="AL100" i="106"/>
  <c r="AU97" i="106"/>
  <c r="AT113" i="106"/>
  <c r="AS79" i="106"/>
  <c r="AP101" i="106"/>
  <c r="AO90" i="106"/>
  <c r="AL120" i="106"/>
  <c r="AM76" i="106"/>
  <c r="AJ93" i="106"/>
  <c r="AT100" i="106"/>
  <c r="AQ110" i="106"/>
  <c r="AP104" i="106"/>
  <c r="AO104" i="106"/>
  <c r="AM83" i="106"/>
  <c r="AU113" i="106"/>
  <c r="AT102" i="106"/>
  <c r="AS90" i="106"/>
  <c r="AQ109" i="106"/>
  <c r="AO108" i="106"/>
  <c r="AM106" i="106"/>
  <c r="AM90" i="106"/>
  <c r="AU107" i="106"/>
  <c r="AS95" i="106"/>
  <c r="AR113" i="106"/>
  <c r="AO98" i="106"/>
  <c r="AM113" i="106"/>
  <c r="AT173" i="106"/>
  <c r="AS58" i="106"/>
  <c r="AU323" i="106"/>
  <c r="AR204" i="106"/>
  <c r="AS41" i="106"/>
  <c r="AV288" i="106"/>
  <c r="AV66" i="106"/>
  <c r="AU337" i="106"/>
  <c r="AR197" i="106"/>
  <c r="AR43" i="106"/>
  <c r="AU334" i="106"/>
  <c r="AV61" i="106"/>
  <c r="AR34" i="106"/>
  <c r="AU66" i="106"/>
  <c r="AR64" i="106"/>
  <c r="AS173" i="106"/>
  <c r="AS180" i="106"/>
  <c r="AS205" i="106"/>
  <c r="AU287" i="106"/>
  <c r="AV305" i="106"/>
  <c r="AT329" i="106"/>
  <c r="AR182" i="106"/>
  <c r="AV43" i="106"/>
  <c r="AR31" i="106"/>
  <c r="AV58" i="106"/>
  <c r="AS49" i="106"/>
  <c r="AT51" i="106"/>
  <c r="AT290" i="106"/>
  <c r="AU196" i="106"/>
  <c r="AT311" i="106"/>
  <c r="AS314" i="106"/>
  <c r="AU329" i="106"/>
  <c r="AU56" i="106"/>
  <c r="AR55" i="106"/>
  <c r="AU62" i="106"/>
  <c r="AV64" i="106"/>
  <c r="AR180" i="106"/>
  <c r="AR310" i="106"/>
  <c r="AS306" i="106"/>
  <c r="AR324" i="106"/>
  <c r="AT315" i="106"/>
  <c r="AR30" i="106"/>
  <c r="AT31" i="106"/>
  <c r="AS39" i="106"/>
  <c r="AV303" i="106"/>
  <c r="AV296" i="106"/>
  <c r="AV329" i="106"/>
  <c r="AU30" i="106"/>
  <c r="AR56" i="106"/>
  <c r="AT49" i="106"/>
  <c r="AT197" i="106"/>
  <c r="AR184" i="106"/>
  <c r="I117" i="5" s="1"/>
  <c r="AS311" i="106"/>
  <c r="AR326" i="106"/>
  <c r="AS35" i="106"/>
  <c r="AS29" i="106"/>
  <c r="AT202" i="106"/>
  <c r="AR301" i="106"/>
  <c r="AV334" i="106"/>
  <c r="AU324" i="106"/>
  <c r="AU19" i="106"/>
  <c r="AV32" i="106"/>
  <c r="AV27" i="106"/>
  <c r="AU55" i="106"/>
  <c r="AR45" i="106"/>
  <c r="AS48" i="106"/>
  <c r="AT206" i="106"/>
  <c r="AT193" i="106"/>
  <c r="AV310" i="106"/>
  <c r="AT326" i="106"/>
  <c r="AN246" i="106"/>
  <c r="AL247" i="106"/>
  <c r="AV292" i="106"/>
  <c r="AU84" i="106"/>
  <c r="AT85" i="106"/>
  <c r="AR92" i="106"/>
  <c r="AR88" i="106"/>
  <c r="AQ108" i="106"/>
  <c r="AO102" i="106"/>
  <c r="AL121" i="106"/>
  <c r="AM75" i="106"/>
  <c r="AJ79" i="106"/>
  <c r="AP97" i="106"/>
  <c r="AO107" i="106"/>
  <c r="AJ105" i="106"/>
  <c r="AL105" i="106"/>
  <c r="AU79" i="106"/>
  <c r="AR90" i="106"/>
  <c r="AP120" i="106"/>
  <c r="AO105" i="106"/>
  <c r="AM100" i="106"/>
  <c r="AJ88" i="106"/>
  <c r="AM101" i="106"/>
  <c r="AJ98" i="106"/>
  <c r="AL106" i="106"/>
  <c r="AR85" i="106"/>
  <c r="AP81" i="106"/>
  <c r="AO87" i="106"/>
  <c r="AJ94" i="106"/>
  <c r="AL117" i="106"/>
  <c r="AJ115" i="106"/>
  <c r="AL102" i="106"/>
  <c r="AR173" i="106"/>
  <c r="AU92" i="106"/>
  <c r="AS97" i="106"/>
  <c r="AR94" i="106"/>
  <c r="AO106" i="106"/>
  <c r="AL110" i="106"/>
  <c r="AM84" i="106"/>
  <c r="AM95" i="106"/>
  <c r="AU88" i="106"/>
  <c r="AT90" i="106"/>
  <c r="AS113" i="106"/>
  <c r="AR97" i="106"/>
  <c r="AQ103" i="106"/>
  <c r="AP105" i="106"/>
  <c r="AO77" i="106"/>
  <c r="AM114" i="106"/>
  <c r="AJ74" i="106"/>
  <c r="AL78" i="106"/>
  <c r="AJ116" i="106"/>
  <c r="AU82" i="106"/>
  <c r="AS101" i="106"/>
  <c r="AS116" i="106"/>
  <c r="AQ90" i="106"/>
  <c r="AP90" i="106"/>
  <c r="AO99" i="106"/>
  <c r="AM121" i="106"/>
  <c r="AT105" i="106"/>
  <c r="AS112" i="106"/>
  <c r="AR111" i="106"/>
  <c r="AQ105" i="106"/>
  <c r="AP121" i="106"/>
  <c r="AM109" i="106"/>
  <c r="AJ109" i="106"/>
  <c r="AM87" i="106"/>
  <c r="AM91" i="106"/>
  <c r="AU200" i="106"/>
  <c r="AT33" i="106"/>
  <c r="AR18" i="106"/>
  <c r="AS308" i="106"/>
  <c r="AS56" i="106"/>
  <c r="AT18" i="106"/>
  <c r="AR329" i="106"/>
  <c r="AV39" i="106"/>
  <c r="AS16" i="106"/>
  <c r="AR32" i="106"/>
  <c r="AU58" i="106"/>
  <c r="AT44" i="106"/>
  <c r="AT177" i="106"/>
  <c r="AU199" i="106"/>
  <c r="AR201" i="106"/>
  <c r="AV301" i="106"/>
  <c r="AU299" i="106"/>
  <c r="AR327" i="106"/>
  <c r="AS19" i="106"/>
  <c r="AV44" i="106"/>
  <c r="AU51" i="106"/>
  <c r="AU71" i="106"/>
  <c r="AR61" i="106"/>
  <c r="AS63" i="106"/>
  <c r="AT308" i="106"/>
  <c r="AU304" i="106"/>
  <c r="AT322" i="106"/>
  <c r="AV29" i="106"/>
  <c r="AU37" i="106"/>
  <c r="AS201" i="106"/>
  <c r="AT203" i="106"/>
  <c r="AS302" i="106"/>
  <c r="AV336" i="106"/>
  <c r="AS328" i="106"/>
  <c r="AU17" i="106"/>
  <c r="AR29" i="106"/>
  <c r="AV52" i="106"/>
  <c r="AR52" i="106"/>
  <c r="AV47" i="106"/>
  <c r="AV195" i="106"/>
  <c r="AS288" i="106"/>
  <c r="AU330" i="106"/>
  <c r="AU309" i="106"/>
  <c r="AT324" i="106"/>
  <c r="AU50" i="106"/>
  <c r="AS30" i="106"/>
  <c r="AT65" i="106"/>
  <c r="AS61" i="106"/>
  <c r="AV308" i="106"/>
  <c r="AT320" i="106"/>
  <c r="AV60" i="106"/>
  <c r="AV45" i="106"/>
  <c r="AU40" i="106"/>
  <c r="AS196" i="106"/>
  <c r="AS300" i="106"/>
  <c r="AV313" i="106"/>
  <c r="AS322" i="106"/>
  <c r="AT337" i="106"/>
  <c r="AS33" i="106"/>
  <c r="AS42" i="106"/>
  <c r="AT68" i="106"/>
  <c r="AV57" i="106"/>
  <c r="AR60" i="106"/>
  <c r="AS305" i="106"/>
  <c r="AT301" i="106"/>
  <c r="AS319" i="106"/>
  <c r="AK247" i="106"/>
  <c r="I242" i="106"/>
  <c r="I243" i="106"/>
  <c r="AU95" i="106"/>
  <c r="AU106" i="106"/>
  <c r="AR106" i="106"/>
  <c r="AP100" i="106"/>
  <c r="AO95" i="106"/>
  <c r="AM97" i="106"/>
  <c r="AU101" i="106"/>
  <c r="AT111" i="106"/>
  <c r="AR119" i="106"/>
  <c r="AP114" i="106"/>
  <c r="AO84" i="106"/>
  <c r="AJ81" i="106"/>
  <c r="AL90" i="106"/>
  <c r="AT79" i="106"/>
  <c r="AS86" i="106"/>
  <c r="AQ83" i="106"/>
  <c r="AP79" i="106"/>
  <c r="AO85" i="106"/>
  <c r="AM74" i="106"/>
  <c r="AM79" i="106"/>
  <c r="AJ107" i="106"/>
  <c r="AJ112" i="106"/>
  <c r="AS119" i="106"/>
  <c r="AQ95" i="106"/>
  <c r="AP95" i="106"/>
  <c r="AO100" i="106"/>
  <c r="AJ108" i="106"/>
  <c r="AL115" i="106"/>
  <c r="AL84" i="106"/>
  <c r="AQ92" i="106"/>
  <c r="AP107" i="106"/>
  <c r="AO94" i="106"/>
  <c r="AL99" i="106"/>
  <c r="AT107" i="106"/>
  <c r="AQ112" i="106"/>
  <c r="AP102" i="106"/>
  <c r="AO121" i="106"/>
  <c r="AM116" i="106"/>
  <c r="AU109" i="106"/>
  <c r="AS88" i="106"/>
  <c r="AQ82" i="106"/>
  <c r="AP119" i="106"/>
  <c r="AM107" i="106"/>
  <c r="AL83" i="106"/>
  <c r="AU89" i="106"/>
  <c r="AT89" i="106"/>
  <c r="AR87" i="106"/>
  <c r="AQ116" i="106"/>
  <c r="AP83" i="106"/>
  <c r="AJ97" i="106"/>
  <c r="AL91" i="106"/>
  <c r="AU68" i="106"/>
  <c r="AT40" i="106"/>
  <c r="AU302" i="106"/>
  <c r="AT28" i="106"/>
  <c r="AS309" i="106"/>
  <c r="AT58" i="106"/>
  <c r="AU33" i="106"/>
  <c r="AU312" i="106"/>
  <c r="AR36" i="106"/>
  <c r="AT29" i="106"/>
  <c r="AS57" i="106"/>
  <c r="AU47" i="106"/>
  <c r="AV49" i="106"/>
  <c r="AR290" i="106"/>
  <c r="AR195" i="106"/>
  <c r="AU298" i="106"/>
  <c r="AT312" i="106"/>
  <c r="AR328" i="106"/>
  <c r="AT30" i="106"/>
  <c r="AU57" i="106"/>
  <c r="AS28" i="106"/>
  <c r="AV196" i="106"/>
  <c r="AV201" i="106"/>
  <c r="AU300" i="106"/>
  <c r="AR337" i="106"/>
  <c r="AS335" i="106"/>
  <c r="AU326" i="106"/>
  <c r="AV34" i="106"/>
  <c r="AT27" i="106"/>
  <c r="AT48" i="106"/>
  <c r="AT50" i="106"/>
  <c r="AS45" i="106"/>
  <c r="AS194" i="106"/>
  <c r="AV317" i="106"/>
  <c r="AR308" i="106"/>
  <c r="AV322" i="106"/>
  <c r="AT45" i="106"/>
  <c r="AU28" i="106"/>
  <c r="AV63" i="106"/>
  <c r="AU59" i="106"/>
  <c r="AV202" i="106"/>
  <c r="AU206" i="106"/>
  <c r="AU288" i="106"/>
  <c r="AS307" i="106"/>
  <c r="AV318" i="106"/>
  <c r="AS337" i="106"/>
  <c r="AS31" i="106"/>
  <c r="AU27" i="106"/>
  <c r="AU49" i="106"/>
  <c r="AV200" i="106"/>
  <c r="AT299" i="106"/>
  <c r="AS333" i="106"/>
  <c r="AR323" i="106"/>
  <c r="AT16" i="106"/>
  <c r="AV41" i="106"/>
  <c r="AR44" i="106"/>
  <c r="AR200" i="106"/>
  <c r="AR297" i="106"/>
  <c r="AU307" i="106"/>
  <c r="AR335" i="106"/>
  <c r="AS323" i="106"/>
  <c r="AR20" i="106"/>
  <c r="AS37" i="106"/>
  <c r="AU180" i="106"/>
  <c r="AU70" i="106"/>
  <c r="AV204" i="106"/>
  <c r="AU198" i="106"/>
  <c r="AT297" i="106"/>
  <c r="AU314" i="106"/>
  <c r="AR332" i="106"/>
  <c r="AT323" i="106"/>
  <c r="AU292" i="106"/>
  <c r="AO247" i="106"/>
  <c r="AQ247" i="106"/>
  <c r="AJ247" i="106"/>
  <c r="AU86" i="106"/>
  <c r="AT81" i="106"/>
  <c r="AP92" i="106"/>
  <c r="AO89" i="106"/>
  <c r="AL79" i="106"/>
  <c r="AJ92" i="106"/>
  <c r="AM82" i="106"/>
  <c r="AL76" i="106"/>
  <c r="AT78" i="106"/>
  <c r="AS82" i="106"/>
  <c r="AR100" i="106"/>
  <c r="AQ78" i="106"/>
  <c r="AP91" i="106"/>
  <c r="AJ90" i="106"/>
  <c r="AJ91" i="106"/>
  <c r="AL94" i="106"/>
  <c r="AS80" i="106"/>
  <c r="AR101" i="106"/>
  <c r="AQ77" i="106"/>
  <c r="AP78" i="106"/>
  <c r="AM110" i="106"/>
  <c r="AJ87" i="106"/>
  <c r="AU108" i="106"/>
  <c r="AT83" i="106"/>
  <c r="AP111" i="106"/>
  <c r="AO111" i="106"/>
  <c r="AM119" i="106"/>
  <c r="AJ120" i="106"/>
  <c r="AJ110" i="106"/>
  <c r="AT121" i="106"/>
  <c r="AS104" i="106"/>
  <c r="AR77" i="106"/>
  <c r="AQ114" i="106"/>
  <c r="AP115" i="106"/>
  <c r="AO114" i="106"/>
  <c r="AM115" i="106"/>
  <c r="AS107" i="106"/>
  <c r="AR99" i="106"/>
  <c r="AQ98" i="106"/>
  <c r="AP89" i="106"/>
  <c r="AM111" i="106"/>
  <c r="AJ77" i="106"/>
  <c r="AT77" i="106"/>
  <c r="AT108" i="106"/>
  <c r="AQ111" i="106"/>
  <c r="AP112" i="106"/>
  <c r="AJ84" i="106"/>
  <c r="AL116" i="106"/>
  <c r="AJ86" i="106"/>
  <c r="AT94" i="106"/>
  <c r="AS103" i="106"/>
  <c r="AR120" i="106"/>
  <c r="AQ85" i="106"/>
  <c r="AO82" i="106"/>
  <c r="AL119" i="106"/>
  <c r="AJ111" i="106"/>
  <c r="AM77" i="106"/>
  <c r="AU15" i="106"/>
  <c r="AS299" i="106"/>
  <c r="AT64" i="106"/>
  <c r="AV30" i="106"/>
  <c r="AT336" i="106"/>
  <c r="AS26" i="106"/>
  <c r="AU336" i="106"/>
  <c r="AT330" i="106"/>
  <c r="AS197" i="106"/>
  <c r="AT26" i="106"/>
  <c r="AV36" i="106"/>
  <c r="AT47" i="106"/>
  <c r="AR70" i="106"/>
  <c r="AT59" i="106"/>
  <c r="AU61" i="106"/>
  <c r="AV205" i="106"/>
  <c r="AV306" i="106"/>
  <c r="AR303" i="106"/>
  <c r="AV320" i="106"/>
  <c r="AS43" i="106"/>
  <c r="AV48" i="106"/>
  <c r="AU43" i="106"/>
  <c r="AR296" i="106"/>
  <c r="AT313" i="106"/>
  <c r="AT306" i="106"/>
  <c r="AS321" i="106"/>
  <c r="AT39" i="106"/>
  <c r="AR41" i="106"/>
  <c r="AR27" i="106"/>
  <c r="AS62" i="106"/>
  <c r="AR58" i="106"/>
  <c r="AT198" i="106"/>
  <c r="AR205" i="106"/>
  <c r="AU305" i="106"/>
  <c r="AS317" i="106"/>
  <c r="AU335" i="106"/>
  <c r="AV26" i="106"/>
  <c r="AR26" i="106"/>
  <c r="AS44" i="106"/>
  <c r="AS199" i="106"/>
  <c r="AV297" i="106"/>
  <c r="AU331" i="106"/>
  <c r="AT321" i="106"/>
  <c r="AR16" i="106"/>
  <c r="AU41" i="106"/>
  <c r="AR39" i="106"/>
  <c r="AT70" i="106"/>
  <c r="AU205" i="106"/>
  <c r="AU194" i="106"/>
  <c r="AR298" i="106"/>
  <c r="AS312" i="106"/>
  <c r="AU320" i="106"/>
  <c r="AV335" i="106"/>
  <c r="AV19" i="106"/>
  <c r="AU36" i="106"/>
  <c r="AS65" i="106"/>
  <c r="AU54" i="106"/>
  <c r="AV56" i="106"/>
  <c r="AR203" i="106"/>
  <c r="AR302" i="106"/>
  <c r="AS298" i="106"/>
  <c r="AR316" i="106"/>
  <c r="AR336" i="106"/>
  <c r="AU18" i="106"/>
  <c r="AV59" i="106"/>
  <c r="AR37" i="106"/>
  <c r="AU44" i="106"/>
  <c r="AU201" i="106"/>
  <c r="AS310" i="106"/>
  <c r="AS303" i="106"/>
  <c r="AR318" i="106"/>
  <c r="AS336" i="106"/>
  <c r="AT292" i="106"/>
  <c r="AQ246" i="106"/>
  <c r="I248" i="106"/>
  <c r="AU117" i="106"/>
  <c r="AT118" i="106"/>
  <c r="AS93" i="106"/>
  <c r="AS115" i="106"/>
  <c r="AQ101" i="106"/>
  <c r="AP98" i="106"/>
  <c r="AO101" i="106"/>
  <c r="AM80" i="106"/>
  <c r="AL80" i="106"/>
  <c r="AT93" i="106"/>
  <c r="AT115" i="106"/>
  <c r="AS87" i="106"/>
  <c r="AR89" i="106"/>
  <c r="AQ119" i="106"/>
  <c r="AP94" i="106"/>
  <c r="AO97" i="106"/>
  <c r="AM108" i="106"/>
  <c r="AL104" i="106"/>
  <c r="AU116" i="106"/>
  <c r="AT92" i="106"/>
  <c r="AS94" i="106"/>
  <c r="AP108" i="106"/>
  <c r="AO88" i="106"/>
  <c r="AM103" i="106"/>
  <c r="AU80" i="106"/>
  <c r="AT117" i="106"/>
  <c r="AS106" i="106"/>
  <c r="AS92" i="106"/>
  <c r="AQ84" i="106"/>
  <c r="AP118" i="106"/>
  <c r="AM105" i="106"/>
  <c r="AU115" i="106"/>
  <c r="AT110" i="106"/>
  <c r="AR108" i="106"/>
  <c r="AP82" i="106"/>
  <c r="AM120" i="106"/>
  <c r="AT104" i="106"/>
  <c r="AS120" i="106"/>
  <c r="AR107" i="106"/>
  <c r="AQ88" i="106"/>
  <c r="AP99" i="106"/>
  <c r="AL114" i="106"/>
  <c r="AL95" i="106"/>
  <c r="AS100" i="106"/>
  <c r="AR95" i="106"/>
  <c r="AQ115" i="106"/>
  <c r="AO103" i="106"/>
  <c r="AL88" i="106"/>
  <c r="AJ78" i="106"/>
  <c r="AL112" i="106"/>
  <c r="AU90" i="106"/>
  <c r="AS99" i="106"/>
  <c r="AP113" i="106"/>
  <c r="AO118" i="106"/>
  <c r="AL111" i="106"/>
  <c r="AV33" i="106"/>
  <c r="AS315" i="106"/>
  <c r="AR57" i="106"/>
  <c r="AS326" i="106"/>
  <c r="AV197" i="106"/>
  <c r="AR54" i="106"/>
  <c r="AV324" i="106"/>
  <c r="AU204" i="106"/>
  <c r="AV321" i="106"/>
  <c r="AR48" i="106"/>
  <c r="AU26" i="106"/>
  <c r="AR202" i="106"/>
  <c r="AS200" i="106"/>
  <c r="AR299" i="106"/>
  <c r="AS324" i="106"/>
  <c r="AU333" i="106"/>
  <c r="AR325" i="106"/>
  <c r="AT20" i="106"/>
  <c r="AS38" i="106"/>
  <c r="AU60" i="106"/>
  <c r="AT56" i="106"/>
  <c r="AR194" i="106"/>
  <c r="AR304" i="106"/>
  <c r="AU315" i="106"/>
  <c r="AR334" i="106"/>
  <c r="AR50" i="106"/>
  <c r="AV70" i="106"/>
  <c r="AU197" i="106"/>
  <c r="AS289" i="106"/>
  <c r="AS296" i="106"/>
  <c r="AR330" i="106"/>
  <c r="AV319" i="106"/>
  <c r="AV20" i="106"/>
  <c r="AT38" i="106"/>
  <c r="AT37" i="106"/>
  <c r="AV68" i="106"/>
  <c r="AS203" i="106"/>
  <c r="AV309" i="106"/>
  <c r="AU310" i="106"/>
  <c r="AR319" i="106"/>
  <c r="AS334" i="106"/>
  <c r="AU182" i="106"/>
  <c r="AS66" i="106"/>
  <c r="AR177" i="106"/>
  <c r="AV51" i="106"/>
  <c r="AT42" i="106"/>
  <c r="AU195" i="106"/>
  <c r="AT205" i="106"/>
  <c r="AR305" i="106"/>
  <c r="AR306" i="106"/>
  <c r="AT333" i="106"/>
  <c r="AU321" i="106"/>
  <c r="AV16" i="106"/>
  <c r="AU29" i="106"/>
  <c r="AV69" i="106"/>
  <c r="AT67" i="106"/>
  <c r="AU69" i="106"/>
  <c r="AT196" i="106"/>
  <c r="AT195" i="106"/>
  <c r="AV316" i="106"/>
  <c r="AR311" i="106"/>
  <c r="AV328" i="106"/>
  <c r="AS320" i="106"/>
  <c r="AS17" i="106"/>
  <c r="AT35" i="106"/>
  <c r="AT71" i="106"/>
  <c r="AT57" i="106"/>
  <c r="AS53" i="106"/>
  <c r="AS202" i="106"/>
  <c r="AR289" i="106"/>
  <c r="AV300" i="106"/>
  <c r="AV325" i="106"/>
  <c r="AV330" i="106"/>
  <c r="AS361" i="5" l="1"/>
  <c r="AV32" i="5"/>
  <c r="AV359" i="5"/>
  <c r="AS141" i="5"/>
  <c r="AS436" i="5"/>
  <c r="AR444" i="5"/>
  <c r="AU473" i="5"/>
  <c r="AL423" i="5"/>
  <c r="AQ395" i="5"/>
  <c r="AU427" i="5"/>
  <c r="AT404" i="5"/>
  <c r="AS426" i="5"/>
  <c r="AS476" i="5"/>
  <c r="AV367" i="5"/>
  <c r="AV364" i="5"/>
  <c r="AR438" i="5"/>
  <c r="AT461" i="5"/>
  <c r="AV334" i="5"/>
  <c r="AU351" i="5"/>
  <c r="AT367" i="5"/>
  <c r="AU476" i="5"/>
  <c r="AM388" i="5"/>
  <c r="AN335" i="5" s="1"/>
  <c r="AJ397" i="5"/>
  <c r="AP426" i="5"/>
  <c r="AT394" i="5"/>
  <c r="AL405" i="5"/>
  <c r="AM393" i="5"/>
  <c r="AN340" i="5" s="1"/>
  <c r="AJ227" i="5"/>
  <c r="AU136" i="5"/>
  <c r="AR475" i="5"/>
  <c r="AR463" i="5"/>
  <c r="AS339" i="5"/>
  <c r="AV371" i="5"/>
  <c r="AT358" i="5"/>
  <c r="AV139" i="5"/>
  <c r="AT452" i="5"/>
  <c r="AT348" i="5"/>
  <c r="AT418" i="5"/>
  <c r="AJ419" i="5"/>
  <c r="AP406" i="5"/>
  <c r="AM390" i="5"/>
  <c r="AN337" i="5" s="1"/>
  <c r="AO396" i="5"/>
  <c r="AL401" i="5"/>
  <c r="AO395" i="5"/>
  <c r="AU417" i="5"/>
  <c r="AT441" i="5"/>
  <c r="AT477" i="5"/>
  <c r="AV368" i="5"/>
  <c r="AT464" i="5"/>
  <c r="AV360" i="5"/>
  <c r="AU379" i="5"/>
  <c r="AU137" i="5"/>
  <c r="AT34" i="5"/>
  <c r="AM398" i="5"/>
  <c r="AN345" i="5" s="1"/>
  <c r="AQ416" i="5"/>
  <c r="AM432" i="5"/>
  <c r="AN379" i="5" s="1"/>
  <c r="AL389" i="5"/>
  <c r="AO388" i="5"/>
  <c r="AM395" i="5"/>
  <c r="AN342" i="5" s="1"/>
  <c r="AR405" i="5"/>
  <c r="AJ405" i="5"/>
  <c r="AO398" i="5"/>
  <c r="AM411" i="5"/>
  <c r="AN358" i="5" s="1"/>
  <c r="AO416" i="5"/>
  <c r="AU395" i="5"/>
  <c r="AT147" i="5"/>
  <c r="AV474" i="5"/>
  <c r="AR466" i="5"/>
  <c r="AV436" i="5"/>
  <c r="AR464" i="5"/>
  <c r="AU364" i="5"/>
  <c r="AV366" i="5"/>
  <c r="AS120" i="5"/>
  <c r="AR135" i="5"/>
  <c r="AT113" i="5"/>
  <c r="AR424" i="5"/>
  <c r="AT413" i="5"/>
  <c r="AM387" i="5"/>
  <c r="AN334" i="5" s="1"/>
  <c r="AO401" i="5"/>
  <c r="AJ424" i="5"/>
  <c r="AR416" i="5"/>
  <c r="AR397" i="5"/>
  <c r="AR429" i="5"/>
  <c r="AR453" i="5"/>
  <c r="AR462" i="5"/>
  <c r="AT438" i="5"/>
  <c r="AR457" i="5"/>
  <c r="AS367" i="5"/>
  <c r="AT368" i="5"/>
  <c r="AU141" i="5"/>
  <c r="AT459" i="5"/>
  <c r="AT456" i="5"/>
  <c r="AR452" i="5"/>
  <c r="AT397" i="5"/>
  <c r="AS429" i="5"/>
  <c r="AS422" i="5"/>
  <c r="AU416" i="5"/>
  <c r="AS396" i="5"/>
  <c r="AV467" i="5"/>
  <c r="AU467" i="5"/>
  <c r="AS340" i="5"/>
  <c r="AV373" i="5"/>
  <c r="AU361" i="5"/>
  <c r="AV442" i="5"/>
  <c r="AT35" i="5"/>
  <c r="AU373" i="5"/>
  <c r="AV141" i="5"/>
  <c r="AP427" i="5"/>
  <c r="AQ429" i="5"/>
  <c r="AO387" i="5"/>
  <c r="AL412" i="5"/>
  <c r="AU411" i="5"/>
  <c r="AR393" i="5"/>
  <c r="AM428" i="5"/>
  <c r="AN375" i="5" s="1"/>
  <c r="AS147" i="5"/>
  <c r="AT454" i="5"/>
  <c r="AV343" i="5"/>
  <c r="AT267" i="5"/>
  <c r="AT436" i="5"/>
  <c r="AS458" i="5"/>
  <c r="AV345" i="5"/>
  <c r="AU443" i="5"/>
  <c r="AP398" i="5"/>
  <c r="AJ412" i="5"/>
  <c r="AL418" i="5"/>
  <c r="AQ408" i="5"/>
  <c r="AM399" i="5"/>
  <c r="AN346" i="5" s="1"/>
  <c r="AR404" i="5"/>
  <c r="AR387" i="5"/>
  <c r="AM415" i="5"/>
  <c r="AN362" i="5" s="1"/>
  <c r="AP417" i="5"/>
  <c r="AP227" i="5"/>
  <c r="T226" i="5"/>
  <c r="X227" i="5"/>
  <c r="AD226" i="5"/>
  <c r="O226" i="5"/>
  <c r="O227" i="5"/>
  <c r="W226" i="5"/>
  <c r="AV440" i="5"/>
  <c r="AS140" i="5"/>
  <c r="AT133" i="5"/>
  <c r="AS267" i="5"/>
  <c r="AS464" i="5"/>
  <c r="AV461" i="5"/>
  <c r="AJ389" i="5"/>
  <c r="AL406" i="5"/>
  <c r="AP410" i="5"/>
  <c r="AS403" i="5"/>
  <c r="AM419" i="5"/>
  <c r="AN366" i="5" s="1"/>
  <c r="AS404" i="5"/>
  <c r="AR458" i="5"/>
  <c r="AU34" i="5"/>
  <c r="AU362" i="5"/>
  <c r="AU132" i="5"/>
  <c r="AU471" i="5"/>
  <c r="AU475" i="5"/>
  <c r="AV356" i="5"/>
  <c r="AS334" i="5"/>
  <c r="AJ422" i="5"/>
  <c r="AL427" i="5"/>
  <c r="AP423" i="5"/>
  <c r="AQ425" i="5"/>
  <c r="AU419" i="5"/>
  <c r="AJ402" i="5"/>
  <c r="AP402" i="5"/>
  <c r="AQ227" i="5"/>
  <c r="AV142" i="5"/>
  <c r="AU447" i="5"/>
  <c r="AS473" i="5"/>
  <c r="AS477" i="5"/>
  <c r="AU336" i="5"/>
  <c r="AT356" i="5"/>
  <c r="AV134" i="5"/>
  <c r="AU438" i="5"/>
  <c r="AU376" i="5"/>
  <c r="AL394" i="5"/>
  <c r="AS399" i="5"/>
  <c r="AQ406" i="5"/>
  <c r="AM385" i="5"/>
  <c r="AN332" i="5" s="1"/>
  <c r="AP390" i="5"/>
  <c r="AJ392" i="5"/>
  <c r="AP425" i="5"/>
  <c r="AU406" i="5"/>
  <c r="AS445" i="5"/>
  <c r="AS462" i="5"/>
  <c r="AT460" i="5"/>
  <c r="AU449" i="5"/>
  <c r="AU345" i="5"/>
  <c r="AU359" i="5"/>
  <c r="AT117" i="5"/>
  <c r="AS364" i="5"/>
  <c r="AJ420" i="5"/>
  <c r="AR422" i="5"/>
  <c r="AO410" i="5"/>
  <c r="AJ385" i="5"/>
  <c r="AP416" i="5"/>
  <c r="AL421" i="5"/>
  <c r="AS408" i="5"/>
  <c r="AP392" i="5"/>
  <c r="AP431" i="5"/>
  <c r="AJ390" i="5"/>
  <c r="AS356" i="5"/>
  <c r="AR441" i="5"/>
  <c r="AS451" i="5"/>
  <c r="AV443" i="5"/>
  <c r="AS446" i="5"/>
  <c r="AU469" i="5"/>
  <c r="AS113" i="5"/>
  <c r="AU477" i="5"/>
  <c r="AS406" i="5"/>
  <c r="AU424" i="5"/>
  <c r="AP412" i="5"/>
  <c r="AS395" i="5"/>
  <c r="AS419" i="5"/>
  <c r="AT409" i="5"/>
  <c r="AT137" i="5"/>
  <c r="AT450" i="5"/>
  <c r="AT445" i="5"/>
  <c r="AU465" i="5"/>
  <c r="AU340" i="5"/>
  <c r="AU346" i="5"/>
  <c r="AS268" i="5"/>
  <c r="AT138" i="5"/>
  <c r="AV31" i="5"/>
  <c r="AJ429" i="5"/>
  <c r="AT393" i="5"/>
  <c r="AT412" i="5"/>
  <c r="AT399" i="5"/>
  <c r="AS444" i="5"/>
  <c r="AV452" i="5"/>
  <c r="AU458" i="5"/>
  <c r="AT371" i="5"/>
  <c r="AT360" i="5"/>
  <c r="AT443" i="5"/>
  <c r="AR471" i="5"/>
  <c r="AV117" i="5"/>
  <c r="AS379" i="5"/>
  <c r="AL419" i="5"/>
  <c r="AJ425" i="5"/>
  <c r="AR425" i="5"/>
  <c r="AJ394" i="5"/>
  <c r="AR395" i="5"/>
  <c r="AQ417" i="5"/>
  <c r="AJ400" i="5"/>
  <c r="AO421" i="5"/>
  <c r="AU423" i="5"/>
  <c r="AS421" i="5"/>
  <c r="AO391" i="5"/>
  <c r="AL226" i="5"/>
  <c r="AS378" i="5"/>
  <c r="AS131" i="5"/>
  <c r="AU436" i="5"/>
  <c r="AT120" i="5"/>
  <c r="AU347" i="5"/>
  <c r="AV265" i="5"/>
  <c r="AT468" i="5"/>
  <c r="AT351" i="5"/>
  <c r="AM389" i="5"/>
  <c r="AN336" i="5" s="1"/>
  <c r="AT430" i="5"/>
  <c r="AL420" i="5"/>
  <c r="AL408" i="5"/>
  <c r="AR391" i="5"/>
  <c r="AS416" i="5"/>
  <c r="AS388" i="5"/>
  <c r="AO403" i="5"/>
  <c r="AQ432" i="5"/>
  <c r="AM226" i="5"/>
  <c r="P226" i="5"/>
  <c r="K227" i="5"/>
  <c r="AE227" i="5"/>
  <c r="R226" i="5"/>
  <c r="AB226" i="5"/>
  <c r="R227" i="5"/>
  <c r="AR451" i="5"/>
  <c r="AT365" i="5"/>
  <c r="AR117" i="5"/>
  <c r="AR124" i="5" s="1"/>
  <c r="AT379" i="5"/>
  <c r="AT134" i="5"/>
  <c r="AT473" i="5"/>
  <c r="AS374" i="5"/>
  <c r="AV376" i="5"/>
  <c r="AU135" i="5"/>
  <c r="AR132" i="5"/>
  <c r="AR439" i="5"/>
  <c r="AS455" i="5"/>
  <c r="AO429" i="5"/>
  <c r="AL399" i="5"/>
  <c r="AO414" i="5"/>
  <c r="AL425" i="5"/>
  <c r="AQ399" i="5"/>
  <c r="AS417" i="5"/>
  <c r="AO408" i="5"/>
  <c r="AL391" i="5"/>
  <c r="AT429" i="5"/>
  <c r="AS443" i="5"/>
  <c r="AR476" i="5"/>
  <c r="AS373" i="5"/>
  <c r="AU146" i="5"/>
  <c r="AV437" i="5"/>
  <c r="AS457" i="5"/>
  <c r="AT347" i="5"/>
  <c r="AS351" i="5"/>
  <c r="AT355" i="5"/>
  <c r="AT476" i="5"/>
  <c r="AL430" i="5"/>
  <c r="AO393" i="5"/>
  <c r="AJ395" i="5"/>
  <c r="AQ422" i="5"/>
  <c r="AR388" i="5"/>
  <c r="AM421" i="5"/>
  <c r="AN368" i="5" s="1"/>
  <c r="AJ401" i="5"/>
  <c r="AQ389" i="5"/>
  <c r="AJ403" i="5"/>
  <c r="AO227" i="5"/>
  <c r="AR437" i="5"/>
  <c r="AT439" i="5"/>
  <c r="AV458" i="5"/>
  <c r="AT353" i="5"/>
  <c r="AT335" i="5"/>
  <c r="AR133" i="5"/>
  <c r="AU452" i="5"/>
  <c r="AL402" i="5"/>
  <c r="AM427" i="5"/>
  <c r="AN374" i="5" s="1"/>
  <c r="AO405" i="5"/>
  <c r="AQ394" i="5"/>
  <c r="AR430" i="5"/>
  <c r="AV453" i="5"/>
  <c r="AV448" i="5"/>
  <c r="AU470" i="5"/>
  <c r="AU33" i="5"/>
  <c r="AV337" i="5"/>
  <c r="AV352" i="5"/>
  <c r="AT352" i="5"/>
  <c r="AS448" i="5"/>
  <c r="AS423" i="5"/>
  <c r="AP401" i="5"/>
  <c r="AQ414" i="5"/>
  <c r="AU403" i="5"/>
  <c r="AR396" i="5"/>
  <c r="AM386" i="5"/>
  <c r="AN333" i="5" s="1"/>
  <c r="AV287" i="5"/>
  <c r="AV282" i="17" s="1"/>
  <c r="AT140" i="5"/>
  <c r="AR450" i="5"/>
  <c r="AS454" i="5"/>
  <c r="AV351" i="5"/>
  <c r="AV374" i="5"/>
  <c r="AU418" i="5"/>
  <c r="AM417" i="5"/>
  <c r="AN364" i="5" s="1"/>
  <c r="AO415" i="5"/>
  <c r="AL431" i="5"/>
  <c r="AS390" i="5"/>
  <c r="AT410" i="5"/>
  <c r="AT398" i="5"/>
  <c r="AU431" i="5"/>
  <c r="AS133" i="5"/>
  <c r="AR266" i="5"/>
  <c r="AV447" i="5"/>
  <c r="AS471" i="5"/>
  <c r="AT363" i="5"/>
  <c r="AT132" i="5"/>
  <c r="AU457" i="5"/>
  <c r="AU360" i="5"/>
  <c r="AO420" i="5"/>
  <c r="AJ417" i="5"/>
  <c r="AU410" i="5"/>
  <c r="AU415" i="5"/>
  <c r="AO428" i="5"/>
  <c r="AT431" i="5"/>
  <c r="AU268" i="5"/>
  <c r="AU437" i="5"/>
  <c r="AS467" i="5"/>
  <c r="AS31" i="5"/>
  <c r="AS142" i="5"/>
  <c r="AV455" i="5"/>
  <c r="AU343" i="5"/>
  <c r="AV362" i="5"/>
  <c r="AV439" i="5"/>
  <c r="AM404" i="5"/>
  <c r="AN351" i="5" s="1"/>
  <c r="AO402" i="5"/>
  <c r="AR423" i="5"/>
  <c r="AQ397" i="5"/>
  <c r="AJ430" i="5"/>
  <c r="AT427" i="5"/>
  <c r="AQ411" i="5"/>
  <c r="AN227" i="5"/>
  <c r="AU131" i="5"/>
  <c r="AT440" i="5"/>
  <c r="AS34" i="5"/>
  <c r="AS358" i="5"/>
  <c r="AV136" i="5"/>
  <c r="AS472" i="5"/>
  <c r="AU36" i="5"/>
  <c r="AS355" i="5"/>
  <c r="AU446" i="5"/>
  <c r="AL404" i="5"/>
  <c r="AU387" i="5"/>
  <c r="AO404" i="5"/>
  <c r="AU398" i="5"/>
  <c r="AP420" i="5"/>
  <c r="AR427" i="5"/>
  <c r="M227" i="5"/>
  <c r="S226" i="5"/>
  <c r="Y227" i="5"/>
  <c r="AI226" i="5"/>
  <c r="AG226" i="5"/>
  <c r="L226" i="5"/>
  <c r="AR267" i="5"/>
  <c r="AV456" i="5"/>
  <c r="AU461" i="5"/>
  <c r="AV470" i="5"/>
  <c r="AT343" i="5"/>
  <c r="AU377" i="5"/>
  <c r="AR446" i="5"/>
  <c r="AU122" i="5"/>
  <c r="AT345" i="5"/>
  <c r="AV378" i="5"/>
  <c r="AT364" i="5"/>
  <c r="AS138" i="5"/>
  <c r="AU142" i="5"/>
  <c r="AV341" i="5"/>
  <c r="AP424" i="5"/>
  <c r="AQ426" i="5"/>
  <c r="AR418" i="5"/>
  <c r="AM431" i="5"/>
  <c r="AN378" i="5" s="1"/>
  <c r="AT428" i="5"/>
  <c r="AM414" i="5"/>
  <c r="AN361" i="5" s="1"/>
  <c r="AL415" i="5"/>
  <c r="AP405" i="5"/>
  <c r="AM391" i="5"/>
  <c r="AN338" i="5" s="1"/>
  <c r="AU428" i="5"/>
  <c r="AS450" i="5"/>
  <c r="AR456" i="5"/>
  <c r="AU344" i="5"/>
  <c r="AS137" i="5"/>
  <c r="AU445" i="5"/>
  <c r="AS461" i="5"/>
  <c r="AV460" i="5"/>
  <c r="AV344" i="5"/>
  <c r="AV338" i="5"/>
  <c r="AQ396" i="5"/>
  <c r="AT419" i="5"/>
  <c r="AM422" i="5"/>
  <c r="AN369" i="5" s="1"/>
  <c r="AS415" i="5"/>
  <c r="AJ398" i="5"/>
  <c r="AP389" i="5"/>
  <c r="AR411" i="5"/>
  <c r="AL390" i="5"/>
  <c r="AO400" i="5"/>
  <c r="AU287" i="5"/>
  <c r="AU282" i="17" s="1"/>
  <c r="AU378" i="5"/>
  <c r="AR138" i="5"/>
  <c r="AV138" i="5"/>
  <c r="AS447" i="5"/>
  <c r="AV462" i="5"/>
  <c r="AV342" i="5"/>
  <c r="AR268" i="5"/>
  <c r="AU341" i="5"/>
  <c r="AJ408" i="5"/>
  <c r="AP394" i="5"/>
  <c r="AU420" i="5"/>
  <c r="AO432" i="5"/>
  <c r="AL410" i="5"/>
  <c r="AP418" i="5"/>
  <c r="AS430" i="5"/>
  <c r="AS397" i="5"/>
  <c r="AS440" i="5"/>
  <c r="AS266" i="5"/>
  <c r="AS468" i="5"/>
  <c r="AT462" i="5"/>
  <c r="AS35" i="5"/>
  <c r="AU366" i="5"/>
  <c r="AR34" i="5"/>
  <c r="AT416" i="5"/>
  <c r="AQ401" i="5"/>
  <c r="AR408" i="5"/>
  <c r="AR401" i="5"/>
  <c r="AL432" i="5"/>
  <c r="AO413" i="5"/>
  <c r="AL227" i="5"/>
  <c r="AU363" i="5"/>
  <c r="AT135" i="5"/>
  <c r="AR120" i="5"/>
  <c r="AT451" i="5"/>
  <c r="AR122" i="5"/>
  <c r="AU374" i="5"/>
  <c r="AV266" i="5"/>
  <c r="AM401" i="5"/>
  <c r="AN348" i="5" s="1"/>
  <c r="AO419" i="5"/>
  <c r="AM394" i="5"/>
  <c r="AN341" i="5" s="1"/>
  <c r="AP415" i="5"/>
  <c r="AT424" i="5"/>
  <c r="AO430" i="5"/>
  <c r="AU421" i="5"/>
  <c r="AU414" i="5"/>
  <c r="AS287" i="5"/>
  <c r="AS282" i="17" s="1"/>
  <c r="AV113" i="5"/>
  <c r="AV370" i="5"/>
  <c r="AR265" i="5"/>
  <c r="AU451" i="5"/>
  <c r="AU462" i="5"/>
  <c r="AV122" i="5"/>
  <c r="AV346" i="5"/>
  <c r="AJ406" i="5"/>
  <c r="AM423" i="5"/>
  <c r="AN370" i="5" s="1"/>
  <c r="AP399" i="5"/>
  <c r="AU425" i="5"/>
  <c r="AL392" i="5"/>
  <c r="AJ428" i="5"/>
  <c r="AR414" i="5"/>
  <c r="AU404" i="5"/>
  <c r="AR137" i="5"/>
  <c r="AT449" i="5"/>
  <c r="AV472" i="5"/>
  <c r="AS342" i="5"/>
  <c r="AR147" i="5"/>
  <c r="AT447" i="5"/>
  <c r="AS335" i="5"/>
  <c r="AV336" i="5"/>
  <c r="AM392" i="5"/>
  <c r="AN339" i="5" s="1"/>
  <c r="AP414" i="5"/>
  <c r="AS400" i="5"/>
  <c r="AS420" i="5"/>
  <c r="AR428" i="5"/>
  <c r="AL385" i="5"/>
  <c r="AT417" i="5"/>
  <c r="AR455" i="5"/>
  <c r="AT370" i="5"/>
  <c r="AT349" i="5"/>
  <c r="AT139" i="5"/>
  <c r="AR460" i="5"/>
  <c r="AS265" i="5"/>
  <c r="AV477" i="5"/>
  <c r="AT122" i="5"/>
  <c r="AJ393" i="5"/>
  <c r="AU392" i="5"/>
  <c r="AQ398" i="5"/>
  <c r="AQ410" i="5"/>
  <c r="AU389" i="5"/>
  <c r="AQ415" i="5"/>
  <c r="AS389" i="5"/>
  <c r="AJ386" i="5"/>
  <c r="Z227" i="5"/>
  <c r="AI227" i="5"/>
  <c r="V226" i="5"/>
  <c r="AF227" i="5"/>
  <c r="N226" i="5"/>
  <c r="AH226" i="5"/>
  <c r="AS33" i="5"/>
  <c r="AT375" i="5"/>
  <c r="AR445" i="5"/>
  <c r="AS474" i="5"/>
  <c r="AT346" i="5"/>
  <c r="AU368" i="5"/>
  <c r="AV464" i="5"/>
  <c r="AL422" i="5"/>
  <c r="AS410" i="5"/>
  <c r="AR406" i="5"/>
  <c r="AS431" i="5"/>
  <c r="AP393" i="5"/>
  <c r="AU391" i="5"/>
  <c r="AO399" i="5"/>
  <c r="AQ430" i="5"/>
  <c r="AU139" i="5"/>
  <c r="AS438" i="5"/>
  <c r="AV35" i="5"/>
  <c r="AT378" i="5"/>
  <c r="AR146" i="5"/>
  <c r="AT446" i="5"/>
  <c r="AR443" i="5"/>
  <c r="AT334" i="5"/>
  <c r="AT372" i="5"/>
  <c r="AR431" i="5"/>
  <c r="AT388" i="5"/>
  <c r="AP400" i="5"/>
  <c r="AT432" i="5"/>
  <c r="AQ388" i="5"/>
  <c r="AS393" i="5"/>
  <c r="AP403" i="5"/>
  <c r="AT463" i="5"/>
  <c r="AU120" i="5"/>
  <c r="AU266" i="5"/>
  <c r="AR448" i="5"/>
  <c r="AU466" i="5"/>
  <c r="AS336" i="5"/>
  <c r="AV357" i="5"/>
  <c r="AT366" i="5"/>
  <c r="AQ427" i="5"/>
  <c r="AP413" i="5"/>
  <c r="AQ403" i="5"/>
  <c r="AT390" i="5"/>
  <c r="AT422" i="5"/>
  <c r="I221" i="5"/>
  <c r="AV365" i="5"/>
  <c r="AS134" i="5"/>
  <c r="AS369" i="5"/>
  <c r="AV133" i="5"/>
  <c r="AV476" i="5"/>
  <c r="AU444" i="5"/>
  <c r="AR467" i="5"/>
  <c r="AS427" i="5"/>
  <c r="AS424" i="5"/>
  <c r="AR113" i="5"/>
  <c r="AL417" i="5"/>
  <c r="AU390" i="5"/>
  <c r="AO418" i="5"/>
  <c r="AQ419" i="5"/>
  <c r="AN226" i="5"/>
  <c r="AV335" i="5"/>
  <c r="AT357" i="5"/>
  <c r="AS347" i="5"/>
  <c r="AV372" i="5"/>
  <c r="AU134" i="5"/>
  <c r="AT469" i="5"/>
  <c r="AS349" i="5"/>
  <c r="AQ420" i="5"/>
  <c r="AQ421" i="5"/>
  <c r="AU408" i="5"/>
  <c r="AP395" i="5"/>
  <c r="AO226" i="5"/>
  <c r="AV350" i="5"/>
  <c r="AU117" i="5"/>
  <c r="AU124" i="5" s="1"/>
  <c r="AV267" i="5"/>
  <c r="AS437" i="5"/>
  <c r="AU468" i="5"/>
  <c r="AU375" i="5"/>
  <c r="AT142" i="5"/>
  <c r="AM413" i="5"/>
  <c r="AN360" i="5" s="1"/>
  <c r="AO392" i="5"/>
  <c r="AQ413" i="5"/>
  <c r="AL424" i="5"/>
  <c r="AL403" i="5"/>
  <c r="AO426" i="5"/>
  <c r="AQ405" i="5"/>
  <c r="AR389" i="5"/>
  <c r="AS453" i="5"/>
  <c r="AT475" i="5"/>
  <c r="AV375" i="5"/>
  <c r="AS348" i="5"/>
  <c r="AU267" i="5"/>
  <c r="AT472" i="5"/>
  <c r="AR136" i="5"/>
  <c r="AU353" i="5"/>
  <c r="AQ424" i="5"/>
  <c r="AS402" i="5"/>
  <c r="AT395" i="5"/>
  <c r="AU394" i="5"/>
  <c r="AT425" i="5"/>
  <c r="AO389" i="5"/>
  <c r="AM403" i="5"/>
  <c r="AN350" i="5" s="1"/>
  <c r="AU422" i="5"/>
  <c r="AS465" i="5"/>
  <c r="AR473" i="5"/>
  <c r="AU342" i="5"/>
  <c r="AV471" i="5"/>
  <c r="AT361" i="5"/>
  <c r="AS375" i="5"/>
  <c r="AR134" i="5"/>
  <c r="AU459" i="5"/>
  <c r="AS36" i="5"/>
  <c r="AR131" i="5"/>
  <c r="AL397" i="5"/>
  <c r="AS387" i="5"/>
  <c r="AT408" i="5"/>
  <c r="AU402" i="5"/>
  <c r="AL393" i="5"/>
  <c r="AR420" i="5"/>
  <c r="AS432" i="5"/>
  <c r="S227" i="5"/>
  <c r="Z226" i="5"/>
  <c r="AB227" i="5"/>
  <c r="N227" i="5"/>
  <c r="I212" i="5"/>
  <c r="Q227" i="5"/>
  <c r="AS460" i="5"/>
  <c r="AT146" i="5"/>
  <c r="AR459" i="5"/>
  <c r="AV36" i="5"/>
  <c r="AS346" i="5"/>
  <c r="AS411" i="5"/>
  <c r="AT415" i="5"/>
  <c r="AR419" i="5"/>
  <c r="AP419" i="5"/>
  <c r="AR400" i="5"/>
  <c r="AO412" i="5"/>
  <c r="I228" i="5"/>
  <c r="AR442" i="5"/>
  <c r="AV475" i="5"/>
  <c r="AT136" i="5"/>
  <c r="AT453" i="5"/>
  <c r="AV446" i="5"/>
  <c r="AS135" i="5"/>
  <c r="AS439" i="5"/>
  <c r="AS414" i="5"/>
  <c r="AQ409" i="5"/>
  <c r="AJ421" i="5"/>
  <c r="AM430" i="5"/>
  <c r="AN377" i="5" s="1"/>
  <c r="AR412" i="5"/>
  <c r="AT392" i="5"/>
  <c r="AR472" i="5"/>
  <c r="AS345" i="5"/>
  <c r="AV349" i="5"/>
  <c r="AU147" i="5"/>
  <c r="AV457" i="5"/>
  <c r="AS475" i="5"/>
  <c r="AU365" i="5"/>
  <c r="AU355" i="5"/>
  <c r="AS449" i="5"/>
  <c r="AR398" i="5"/>
  <c r="AM418" i="5"/>
  <c r="AN365" i="5" s="1"/>
  <c r="AQ423" i="5"/>
  <c r="AJ423" i="5"/>
  <c r="AU412" i="5"/>
  <c r="AO406" i="5"/>
  <c r="I220" i="5"/>
  <c r="AT376" i="5"/>
  <c r="AT373" i="5"/>
  <c r="AS442" i="5"/>
  <c r="AT448" i="5"/>
  <c r="AU439" i="5"/>
  <c r="AS32" i="5"/>
  <c r="AT341" i="5"/>
  <c r="AS412" i="5"/>
  <c r="AT401" i="5"/>
  <c r="AL413" i="5"/>
  <c r="AJ409" i="5"/>
  <c r="AP408" i="5"/>
  <c r="AR399" i="5"/>
  <c r="AT466" i="5"/>
  <c r="AV340" i="5"/>
  <c r="AT339" i="5"/>
  <c r="AU370" i="5"/>
  <c r="AT268" i="5"/>
  <c r="AV445" i="5"/>
  <c r="AV369" i="5"/>
  <c r="AR142" i="5"/>
  <c r="AT411" i="5"/>
  <c r="AR392" i="5"/>
  <c r="AJ387" i="5"/>
  <c r="AP226" i="5"/>
  <c r="AT362" i="5"/>
  <c r="AV339" i="5"/>
  <c r="AV348" i="5"/>
  <c r="AT374" i="5"/>
  <c r="AS136" i="5"/>
  <c r="AS441" i="5"/>
  <c r="AV33" i="5"/>
  <c r="AV379" i="5"/>
  <c r="AV463" i="5"/>
  <c r="AP428" i="5"/>
  <c r="AS413" i="5"/>
  <c r="AO397" i="5"/>
  <c r="AL386" i="5"/>
  <c r="AO424" i="5"/>
  <c r="AQ390" i="5"/>
  <c r="AJ413" i="5"/>
  <c r="AR394" i="5"/>
  <c r="AS425" i="5"/>
  <c r="AP391" i="5"/>
  <c r="I218" i="5"/>
  <c r="AT369" i="5"/>
  <c r="AV131" i="5"/>
  <c r="AV438" i="5"/>
  <c r="AU32" i="5"/>
  <c r="AU356" i="5"/>
  <c r="AV147" i="5"/>
  <c r="AR454" i="5"/>
  <c r="AS344" i="5"/>
  <c r="AR461" i="5"/>
  <c r="AR421" i="5"/>
  <c r="AT406" i="5"/>
  <c r="AT420" i="5"/>
  <c r="AQ431" i="5"/>
  <c r="AL388" i="5"/>
  <c r="AP421" i="5"/>
  <c r="AU413" i="5"/>
  <c r="AS392" i="5"/>
  <c r="AU453" i="5"/>
  <c r="AV454" i="5"/>
  <c r="AS363" i="5"/>
  <c r="AT444" i="5"/>
  <c r="AU472" i="5"/>
  <c r="AT344" i="5"/>
  <c r="AV444" i="5"/>
  <c r="AU448" i="5"/>
  <c r="AV268" i="5"/>
  <c r="AT414" i="5"/>
  <c r="AM400" i="5"/>
  <c r="AN347" i="5" s="1"/>
  <c r="AM396" i="5"/>
  <c r="AN343" i="5" s="1"/>
  <c r="AU396" i="5"/>
  <c r="AT402" i="5"/>
  <c r="AH227" i="5"/>
  <c r="V227" i="5"/>
  <c r="AC226" i="5"/>
  <c r="W227" i="5"/>
  <c r="K226" i="5"/>
  <c r="T227" i="5"/>
  <c r="AD227" i="5"/>
  <c r="AV468" i="5"/>
  <c r="AV377" i="5"/>
  <c r="AU133" i="5"/>
  <c r="AU450" i="5"/>
  <c r="AV459" i="5"/>
  <c r="AR474" i="5"/>
  <c r="AT36" i="5"/>
  <c r="AR140" i="5"/>
  <c r="AV135" i="5"/>
  <c r="AU401" i="5"/>
  <c r="AT421" i="5"/>
  <c r="AM416" i="5"/>
  <c r="AN363" i="5" s="1"/>
  <c r="AS405" i="5"/>
  <c r="AS398" i="5"/>
  <c r="AP409" i="5"/>
  <c r="AQ226" i="5"/>
  <c r="AU352" i="5"/>
  <c r="AR141" i="5"/>
  <c r="AU460" i="5"/>
  <c r="AU349" i="5"/>
  <c r="AS352" i="5"/>
  <c r="AR436" i="5"/>
  <c r="AV146" i="5"/>
  <c r="AT470" i="5"/>
  <c r="AU31" i="5"/>
  <c r="AT405" i="5"/>
  <c r="AJ388" i="5"/>
  <c r="AR410" i="5"/>
  <c r="AM426" i="5"/>
  <c r="AN373" i="5" s="1"/>
  <c r="AJ431" i="5"/>
  <c r="AO422" i="5"/>
  <c r="AS391" i="5"/>
  <c r="AT389" i="5"/>
  <c r="AU397" i="5"/>
  <c r="AU454" i="5"/>
  <c r="AR36" i="5"/>
  <c r="AU357" i="5"/>
  <c r="AV140" i="5"/>
  <c r="AS132" i="5"/>
  <c r="AR477" i="5"/>
  <c r="AT338" i="5"/>
  <c r="AS365" i="5"/>
  <c r="AT336" i="5"/>
  <c r="AT400" i="5"/>
  <c r="AP430" i="5"/>
  <c r="AL395" i="5"/>
  <c r="AJ418" i="5"/>
  <c r="AM408" i="5"/>
  <c r="AN355" i="5" s="1"/>
  <c r="AP411" i="5"/>
  <c r="AK227" i="5"/>
  <c r="AS350" i="5"/>
  <c r="AU348" i="5"/>
  <c r="AS338" i="5"/>
  <c r="AV355" i="5"/>
  <c r="AT141" i="5"/>
  <c r="AS371" i="5"/>
  <c r="AV441" i="5"/>
  <c r="AV347" i="5"/>
  <c r="AU138" i="5"/>
  <c r="AM420" i="5"/>
  <c r="AN367" i="5" s="1"/>
  <c r="AU393" i="5"/>
  <c r="AU399" i="5"/>
  <c r="AJ426" i="5"/>
  <c r="AM412" i="5"/>
  <c r="AN359" i="5" s="1"/>
  <c r="AL416" i="5"/>
  <c r="AR403" i="5"/>
  <c r="AV450" i="5"/>
  <c r="AU35" i="5"/>
  <c r="AS337" i="5"/>
  <c r="AU338" i="5"/>
  <c r="AT359" i="5"/>
  <c r="AU265" i="5"/>
  <c r="AU474" i="5"/>
  <c r="AU463" i="5"/>
  <c r="AM424" i="5"/>
  <c r="AN371" i="5" s="1"/>
  <c r="AS401" i="5"/>
  <c r="AL411" i="5"/>
  <c r="AP397" i="5"/>
  <c r="AO390" i="5"/>
  <c r="AM410" i="5"/>
  <c r="AN357" i="5" s="1"/>
  <c r="AP388" i="5"/>
  <c r="AT465" i="5"/>
  <c r="AV361" i="5"/>
  <c r="AS372" i="5"/>
  <c r="AS456" i="5"/>
  <c r="AU456" i="5"/>
  <c r="AS376" i="5"/>
  <c r="AS359" i="5"/>
  <c r="AQ404" i="5"/>
  <c r="AS409" i="5"/>
  <c r="AL400" i="5"/>
  <c r="AP404" i="5"/>
  <c r="AJ415" i="5"/>
  <c r="AQ391" i="5"/>
  <c r="AR432" i="5"/>
  <c r="AR426" i="5"/>
  <c r="AQ418" i="5"/>
  <c r="AM227" i="5"/>
  <c r="AT340" i="5"/>
  <c r="AS362" i="5"/>
  <c r="AV120" i="5"/>
  <c r="AV137" i="5"/>
  <c r="AT458" i="5"/>
  <c r="AT377" i="5"/>
  <c r="AV132" i="5"/>
  <c r="AT442" i="5"/>
  <c r="AV34" i="5"/>
  <c r="AU372" i="5"/>
  <c r="AL398" i="5"/>
  <c r="AU388" i="5"/>
  <c r="AL429" i="5"/>
  <c r="AT387" i="5"/>
  <c r="AQ392" i="5"/>
  <c r="AT423" i="5"/>
  <c r="AT265" i="5"/>
  <c r="AR440" i="5"/>
  <c r="AT31" i="5"/>
  <c r="AT467" i="5"/>
  <c r="AT457" i="5"/>
  <c r="AU339" i="5"/>
  <c r="AS377" i="5"/>
  <c r="AV451" i="5"/>
  <c r="AR33" i="5"/>
  <c r="AS469" i="5"/>
  <c r="AL409" i="5"/>
  <c r="AU409" i="5"/>
  <c r="AJ410" i="5"/>
  <c r="AP387" i="5"/>
  <c r="AM397" i="5"/>
  <c r="AN344" i="5" s="1"/>
  <c r="AP396" i="5"/>
  <c r="AJ396" i="5"/>
  <c r="AM429" i="5"/>
  <c r="AN376" i="5" s="1"/>
  <c r="AK226" i="5"/>
  <c r="X226" i="5"/>
  <c r="M226" i="5"/>
  <c r="U227" i="5"/>
  <c r="AA227" i="5"/>
  <c r="AG227" i="5"/>
  <c r="AF226" i="5"/>
  <c r="L227" i="5"/>
  <c r="AV465" i="5"/>
  <c r="AU337" i="5"/>
  <c r="AT350" i="5"/>
  <c r="AV449" i="5"/>
  <c r="AR470" i="5"/>
  <c r="AU455" i="5"/>
  <c r="AR465" i="5"/>
  <c r="AU334" i="5"/>
  <c r="AS466" i="5"/>
  <c r="AU426" i="5"/>
  <c r="AP429" i="5"/>
  <c r="AT403" i="5"/>
  <c r="AT426" i="5"/>
  <c r="AQ412" i="5"/>
  <c r="AT287" i="5"/>
  <c r="AT282" i="17" s="1"/>
  <c r="AS452" i="5"/>
  <c r="AR32" i="5"/>
  <c r="AS370" i="5"/>
  <c r="AU369" i="5"/>
  <c r="AS418" i="5"/>
  <c r="AO425" i="5"/>
  <c r="AP422" i="5"/>
  <c r="AL387" i="5"/>
  <c r="AT437" i="5"/>
  <c r="AS463" i="5"/>
  <c r="AT32" i="5"/>
  <c r="AU335" i="5"/>
  <c r="AU367" i="5"/>
  <c r="AS353" i="5"/>
  <c r="AU440" i="5"/>
  <c r="AR468" i="5"/>
  <c r="AT337" i="5"/>
  <c r="AU442" i="5"/>
  <c r="AU400" i="5"/>
  <c r="AQ393" i="5"/>
  <c r="AL426" i="5"/>
  <c r="AO411" i="5"/>
  <c r="AR417" i="5"/>
  <c r="AS459" i="5"/>
  <c r="AS341" i="5"/>
  <c r="AV353" i="5"/>
  <c r="AU358" i="5"/>
  <c r="AS139" i="5"/>
  <c r="AR139" i="5"/>
  <c r="AR469" i="5"/>
  <c r="AM402" i="5"/>
  <c r="AN349" i="5" s="1"/>
  <c r="AP432" i="5"/>
  <c r="AJ427" i="5"/>
  <c r="AM425" i="5"/>
  <c r="AN372" i="5" s="1"/>
  <c r="AM406" i="5"/>
  <c r="AN353" i="5" s="1"/>
  <c r="AO417" i="5"/>
  <c r="AL428" i="5"/>
  <c r="AJ399" i="5"/>
  <c r="AJ416" i="5"/>
  <c r="AT396" i="5"/>
  <c r="AT131" i="5"/>
  <c r="AU464" i="5"/>
  <c r="AS343" i="5"/>
  <c r="AV469" i="5"/>
  <c r="AT455" i="5"/>
  <c r="AS357" i="5"/>
  <c r="AS146" i="5"/>
  <c r="AS366" i="5"/>
  <c r="AO409" i="5"/>
  <c r="AJ404" i="5"/>
  <c r="AM405" i="5"/>
  <c r="AN352" i="5" s="1"/>
  <c r="AR402" i="5"/>
  <c r="AQ428" i="5"/>
  <c r="AL414" i="5"/>
  <c r="AQ400" i="5"/>
  <c r="AV473" i="5"/>
  <c r="AR31" i="5"/>
  <c r="AT471" i="5"/>
  <c r="AT342" i="5"/>
  <c r="AV358" i="5"/>
  <c r="AU140" i="5"/>
  <c r="AV466" i="5"/>
  <c r="AR35" i="5"/>
  <c r="AU113" i="5"/>
  <c r="AS428" i="5"/>
  <c r="AU429" i="5"/>
  <c r="AR409" i="5"/>
  <c r="AR390" i="5"/>
  <c r="AS394" i="5"/>
  <c r="AR415" i="5"/>
  <c r="AJ226" i="5"/>
  <c r="AS360" i="5"/>
  <c r="AS368" i="5"/>
  <c r="AS470" i="5"/>
  <c r="AU350" i="5"/>
  <c r="AS117" i="5"/>
  <c r="AT266" i="5"/>
  <c r="AU441" i="5"/>
  <c r="AV363" i="5"/>
  <c r="AJ414" i="5"/>
  <c r="AO431" i="5"/>
  <c r="AU432" i="5"/>
  <c r="AO394" i="5"/>
  <c r="AL396" i="5"/>
  <c r="AJ391" i="5"/>
  <c r="AT391" i="5"/>
  <c r="AR413" i="5"/>
  <c r="AU405" i="5"/>
  <c r="AR447" i="5"/>
  <c r="AT474" i="5"/>
  <c r="AU371" i="5"/>
  <c r="AR449" i="5"/>
  <c r="AS122" i="5"/>
  <c r="AO427" i="5"/>
  <c r="AM409" i="5"/>
  <c r="AN356" i="5" s="1"/>
  <c r="AU430" i="5"/>
  <c r="AJ432" i="5"/>
  <c r="AQ387" i="5"/>
  <c r="AJ411" i="5"/>
  <c r="AQ402" i="5"/>
  <c r="AO423" i="5"/>
  <c r="AR287" i="5"/>
  <c r="P227" i="5"/>
  <c r="AA226" i="5"/>
  <c r="Y226" i="5"/>
  <c r="U226" i="5"/>
  <c r="AE226" i="5"/>
  <c r="AC227" i="5"/>
  <c r="AV75" i="110"/>
  <c r="AR363" i="5"/>
  <c r="AR351" i="5"/>
  <c r="AR376" i="5"/>
  <c r="AR366" i="5"/>
  <c r="AR350" i="5"/>
  <c r="AR378" i="5"/>
  <c r="AR358" i="5"/>
  <c r="AR375" i="5"/>
  <c r="AR379" i="5"/>
  <c r="AR362" i="5"/>
  <c r="AR349" i="5"/>
  <c r="AR372" i="5"/>
  <c r="AR357" i="5"/>
  <c r="AR346" i="5"/>
  <c r="AR348" i="5"/>
  <c r="AR352" i="5"/>
  <c r="AR364" i="5"/>
  <c r="AR370" i="5"/>
  <c r="AR361" i="5"/>
  <c r="AR347" i="5"/>
  <c r="AR360" i="5"/>
  <c r="AR374" i="5"/>
  <c r="AR344" i="5"/>
  <c r="AR355" i="5"/>
  <c r="AR356" i="5"/>
  <c r="AR365" i="5"/>
  <c r="AR368" i="5"/>
  <c r="AR353" i="5"/>
  <c r="AR371" i="5"/>
  <c r="AR359" i="5"/>
  <c r="AR367" i="5"/>
  <c r="AR345" i="5"/>
  <c r="AR369" i="5"/>
  <c r="AR377" i="5"/>
  <c r="AR373" i="5"/>
  <c r="AT17" i="106"/>
  <c r="AO75" i="106"/>
  <c r="AT25" i="106"/>
  <c r="AV25" i="106"/>
  <c r="AT75" i="106"/>
  <c r="AU75" i="106"/>
  <c r="AQ75" i="106"/>
  <c r="AR75" i="106"/>
  <c r="AS75" i="106"/>
  <c r="AU25" i="106"/>
  <c r="AP75" i="106"/>
  <c r="AR25" i="106"/>
  <c r="AS25" i="106"/>
  <c r="E112" i="106"/>
  <c r="E370" i="5"/>
  <c r="E363" i="5"/>
  <c r="E105" i="106"/>
  <c r="E364" i="5"/>
  <c r="E106" i="106"/>
  <c r="E347" i="5"/>
  <c r="E89" i="106"/>
  <c r="E95" i="106"/>
  <c r="E353" i="5"/>
  <c r="E345" i="5"/>
  <c r="E87" i="106"/>
  <c r="E334" i="5"/>
  <c r="E76" i="106"/>
  <c r="E372" i="5"/>
  <c r="E114" i="106"/>
  <c r="E111" i="106"/>
  <c r="E369" i="5"/>
  <c r="E110" i="106"/>
  <c r="E368" i="5"/>
  <c r="E361" i="5"/>
  <c r="E103" i="106"/>
  <c r="E120" i="106"/>
  <c r="E378" i="5"/>
  <c r="E371" i="5"/>
  <c r="E113" i="106"/>
  <c r="E367" i="5"/>
  <c r="E109" i="106"/>
  <c r="E78" i="106"/>
  <c r="E336" i="5"/>
  <c r="E376" i="5"/>
  <c r="E118" i="106"/>
  <c r="E341" i="5"/>
  <c r="E83" i="106"/>
  <c r="E342" i="5"/>
  <c r="E84" i="106"/>
  <c r="E88" i="106"/>
  <c r="E346" i="5"/>
  <c r="E339" i="5"/>
  <c r="E81" i="106"/>
  <c r="E348" i="5"/>
  <c r="E90" i="106"/>
  <c r="E333" i="5"/>
  <c r="E75" i="106"/>
  <c r="E115" i="106"/>
  <c r="E373" i="5"/>
  <c r="E74" i="106"/>
  <c r="E332" i="5"/>
  <c r="E100" i="106"/>
  <c r="E358" i="5"/>
  <c r="E375" i="5"/>
  <c r="E117" i="106"/>
  <c r="E356" i="5"/>
  <c r="E98" i="106"/>
  <c r="E344" i="5"/>
  <c r="E86" i="106"/>
  <c r="E116" i="106"/>
  <c r="E374" i="5"/>
  <c r="E352" i="5"/>
  <c r="E94" i="106"/>
  <c r="E337" i="5"/>
  <c r="E79" i="106"/>
  <c r="E101" i="106"/>
  <c r="E359" i="5"/>
  <c r="E85" i="106"/>
  <c r="E343" i="5"/>
  <c r="E362" i="5"/>
  <c r="E104" i="106"/>
  <c r="E351" i="5"/>
  <c r="E93" i="106"/>
  <c r="E338" i="5"/>
  <c r="E80" i="106"/>
  <c r="E340" i="5"/>
  <c r="E82" i="106"/>
  <c r="E92" i="106"/>
  <c r="E350" i="5"/>
  <c r="E360" i="5"/>
  <c r="E102" i="106"/>
  <c r="E97" i="106"/>
  <c r="E355" i="5"/>
  <c r="E379" i="5"/>
  <c r="E121" i="106"/>
  <c r="E91" i="106"/>
  <c r="E349" i="5"/>
  <c r="E377" i="5"/>
  <c r="E119" i="106"/>
  <c r="E357" i="5"/>
  <c r="E99" i="106"/>
  <c r="E77" i="106"/>
  <c r="E335" i="5"/>
  <c r="E365" i="5"/>
  <c r="E107" i="106"/>
  <c r="E108" i="106"/>
  <c r="E366" i="5"/>
  <c r="AR338" i="5"/>
  <c r="AR342" i="5"/>
  <c r="AR337" i="5"/>
  <c r="AR340" i="5"/>
  <c r="AR341" i="5"/>
  <c r="AR339" i="5"/>
  <c r="AR334" i="5"/>
  <c r="AR343" i="5"/>
  <c r="AR335" i="5"/>
  <c r="AR336" i="5"/>
  <c r="AT76" i="6" l="1"/>
  <c r="AU76" i="6"/>
  <c r="AS76" i="6"/>
  <c r="AR76" i="6"/>
  <c r="AV76" i="6"/>
  <c r="AT151" i="5"/>
  <c r="AT149" i="5"/>
  <c r="AP351" i="5"/>
  <c r="AV151" i="5"/>
  <c r="AT124" i="5"/>
  <c r="AO369" i="5"/>
  <c r="AO377" i="5"/>
  <c r="AS124" i="5"/>
  <c r="AV124" i="5"/>
  <c r="AS149" i="5"/>
  <c r="AR149" i="5"/>
  <c r="AV144" i="5"/>
  <c r="AP334" i="5"/>
  <c r="AT143" i="5"/>
  <c r="AP371" i="5"/>
  <c r="AR282" i="17"/>
  <c r="AR151" i="5"/>
  <c r="AP374" i="5"/>
  <c r="AP360" i="5"/>
  <c r="AO364" i="5"/>
  <c r="AU143" i="5"/>
  <c r="AP359" i="5"/>
  <c r="AO362" i="5"/>
  <c r="AO343" i="5"/>
  <c r="AO378" i="5"/>
  <c r="AO356" i="5"/>
  <c r="AS151" i="5"/>
  <c r="AS144" i="5"/>
  <c r="AO341" i="5"/>
  <c r="AP341" i="5"/>
  <c r="AP355" i="5"/>
  <c r="AO336" i="5"/>
  <c r="AO368" i="5"/>
  <c r="AO337" i="5"/>
  <c r="AO358" i="5"/>
  <c r="AO373" i="5"/>
  <c r="AO345" i="5"/>
  <c r="AO350" i="5"/>
  <c r="AO363" i="5"/>
  <c r="AO374" i="5"/>
  <c r="AP340" i="5"/>
  <c r="AV149" i="5"/>
  <c r="AP367" i="5"/>
  <c r="AP344" i="5"/>
  <c r="AP358" i="5"/>
  <c r="AO349" i="5"/>
  <c r="AS143" i="5"/>
  <c r="AO339" i="5"/>
  <c r="AO351" i="5"/>
  <c r="AO344" i="5"/>
  <c r="AO357" i="5"/>
  <c r="AU144" i="5"/>
  <c r="AO379" i="5"/>
  <c r="AO367" i="5"/>
  <c r="AO375" i="5"/>
  <c r="AT144" i="5"/>
  <c r="AO348" i="5"/>
  <c r="AU149" i="5"/>
  <c r="AO376" i="5"/>
  <c r="AO372" i="5"/>
  <c r="AP353" i="5"/>
  <c r="AP347" i="5"/>
  <c r="AO371" i="5"/>
  <c r="AP343" i="5"/>
  <c r="AP373" i="5"/>
  <c r="AP361" i="5"/>
  <c r="AP349" i="5"/>
  <c r="AP376" i="5"/>
  <c r="AP357" i="5"/>
  <c r="AO370" i="5"/>
  <c r="AP369" i="5"/>
  <c r="AP356" i="5"/>
  <c r="AP364" i="5"/>
  <c r="AP379" i="5"/>
  <c r="AP335" i="5"/>
  <c r="AP350" i="5"/>
  <c r="AO340" i="5"/>
  <c r="AO359" i="5"/>
  <c r="AO347" i="5"/>
  <c r="AP339" i="5"/>
  <c r="AU151" i="5"/>
  <c r="AP368" i="5"/>
  <c r="AV143" i="5"/>
  <c r="AO355" i="5"/>
  <c r="AO353" i="5"/>
  <c r="AP370" i="5"/>
  <c r="AO346" i="5"/>
  <c r="AO342" i="5"/>
  <c r="AO366" i="5"/>
  <c r="AO338" i="5"/>
  <c r="AP345" i="5"/>
  <c r="AP337" i="5"/>
  <c r="AO365" i="5"/>
  <c r="AP336" i="5"/>
  <c r="AP342" i="5"/>
  <c r="AR143" i="5"/>
  <c r="AR144" i="5"/>
  <c r="AP338" i="5"/>
  <c r="AP346" i="5"/>
  <c r="AP378" i="5"/>
  <c r="AO334" i="5"/>
  <c r="AU333" i="5"/>
  <c r="AO386" i="5"/>
  <c r="AO360" i="5"/>
  <c r="AO361" i="5"/>
  <c r="AS386" i="5"/>
  <c r="AP372" i="5"/>
  <c r="AP366" i="5"/>
  <c r="AR386" i="5"/>
  <c r="AO335" i="5"/>
  <c r="AQ386" i="5"/>
  <c r="AT33" i="5"/>
  <c r="AP377" i="5"/>
  <c r="AP365" i="5"/>
  <c r="AP362" i="5"/>
  <c r="AS333" i="5"/>
  <c r="AT386" i="5"/>
  <c r="AP352" i="5"/>
  <c r="AP375" i="5"/>
  <c r="AP363" i="5"/>
  <c r="AO352" i="5"/>
  <c r="AV333" i="5"/>
  <c r="AP348" i="5"/>
  <c r="AU386" i="5"/>
  <c r="AP386" i="5"/>
  <c r="AT333" i="5"/>
  <c r="AR21" i="106"/>
  <c r="AT21" i="106"/>
  <c r="AR333" i="5"/>
  <c r="AV21" i="106"/>
  <c r="AT24" i="106"/>
  <c r="AU21" i="106"/>
  <c r="AR24" i="106"/>
  <c r="AS21" i="106"/>
  <c r="AT37" i="5" l="1"/>
  <c r="AR37" i="5"/>
  <c r="AV37" i="5"/>
  <c r="AU37" i="5"/>
  <c r="AP333" i="5"/>
  <c r="AO333" i="5"/>
  <c r="AT332" i="5"/>
  <c r="AS37" i="5"/>
  <c r="AS24" i="106"/>
  <c r="AU24" i="106"/>
  <c r="AV24" i="106"/>
  <c r="AR74" i="106"/>
  <c r="AQ74" i="106"/>
  <c r="AO74" i="106"/>
  <c r="AT74" i="106"/>
  <c r="AS74" i="106"/>
  <c r="AP74" i="106"/>
  <c r="AU74" i="106"/>
  <c r="AR332" i="5"/>
  <c r="AU332" i="5" l="1"/>
  <c r="AP385" i="5"/>
  <c r="AS332" i="5"/>
  <c r="AV332" i="5"/>
  <c r="AS385" i="5"/>
  <c r="AT385" i="5"/>
  <c r="AO385" i="5"/>
  <c r="AU385" i="5"/>
  <c r="AQ385" i="5"/>
  <c r="AR315" i="5" s="1" a="1"/>
  <c r="AR315" i="5" s="1"/>
  <c r="AR385" i="5"/>
  <c r="AR323" i="5" a="1"/>
  <c r="AR323" i="5" s="1"/>
  <c r="AS322" i="5" l="1" a="1"/>
  <c r="AS322" i="5" s="1"/>
  <c r="AR313" i="5" a="1"/>
  <c r="AR313" i="5" s="1"/>
  <c r="AS324" i="5" a="1"/>
  <c r="AS324" i="5" s="1"/>
  <c r="AP332" i="5"/>
  <c r="AO332" i="5"/>
  <c r="AP381" i="5" l="1"/>
  <c r="AV14" i="86" s="1"/>
  <c r="I14" i="86" s="1"/>
  <c r="AV12" i="101" l="1"/>
  <c r="AV66" i="101" s="1"/>
  <c r="W16" i="101"/>
  <c r="V16" i="101"/>
  <c r="U16" i="101"/>
  <c r="T16" i="101"/>
  <c r="S16" i="101"/>
  <c r="R16" i="101"/>
  <c r="Q16" i="101"/>
  <c r="P16" i="101"/>
  <c r="O16" i="101"/>
  <c r="N16" i="101"/>
  <c r="M16" i="101"/>
  <c r="L16" i="101"/>
  <c r="K16" i="101"/>
  <c r="AV67" i="101" l="1"/>
  <c r="E263" i="12" l="1"/>
  <c r="E264" i="12" s="1"/>
  <c r="E265" i="12" l="1"/>
  <c r="E266" i="12" l="1"/>
  <c r="E267" i="12" s="1"/>
  <c r="E268" i="12" l="1"/>
  <c r="E269" i="12" l="1"/>
  <c r="E270" i="12" l="1"/>
  <c r="E271" i="12" l="1"/>
  <c r="E272" i="12" l="1"/>
  <c r="E273" i="12" l="1"/>
  <c r="E274" i="12" l="1"/>
  <c r="E275" i="12" l="1"/>
  <c r="E276" i="12" l="1"/>
  <c r="E277" i="12" l="1"/>
  <c r="E278" i="12" l="1"/>
  <c r="E279" i="12" l="1"/>
  <c r="E280" i="12" l="1"/>
  <c r="E281" i="12" l="1"/>
  <c r="E282" i="12" l="1"/>
  <c r="E283" i="12" l="1"/>
  <c r="E284" i="12" l="1"/>
  <c r="E285" i="12" l="1"/>
  <c r="E286" i="12" l="1"/>
  <c r="E287" i="12" l="1"/>
  <c r="E288" i="12" l="1"/>
  <c r="E289" i="12" l="1"/>
  <c r="E290" i="12" l="1"/>
  <c r="E291" i="12" l="1"/>
  <c r="E292" i="12" l="1"/>
  <c r="E293" i="12" l="1"/>
  <c r="E294" i="12" l="1"/>
  <c r="E295" i="12" l="1"/>
  <c r="E296" i="12" l="1"/>
  <c r="E297" i="12" l="1"/>
  <c r="E298" i="12" l="1"/>
  <c r="E299" i="12" l="1"/>
  <c r="E300" i="12" l="1"/>
  <c r="AR181" i="106" l="1"/>
  <c r="AR121" i="5" l="1"/>
  <c r="AR18" i="16"/>
  <c r="AR123" i="5" l="1"/>
  <c r="F352" i="33" l="1"/>
  <c r="F351" i="33"/>
  <c r="F350" i="33"/>
  <c r="F349" i="33"/>
  <c r="F348" i="33"/>
  <c r="F347" i="33"/>
  <c r="F346" i="33"/>
  <c r="F345" i="33"/>
  <c r="F344" i="33"/>
  <c r="F343" i="33"/>
  <c r="F342" i="33"/>
  <c r="F341" i="33"/>
  <c r="F340" i="33"/>
  <c r="F339" i="33"/>
  <c r="F338" i="33"/>
  <c r="F337" i="33"/>
  <c r="F336" i="33"/>
  <c r="F335" i="33"/>
  <c r="F334" i="33"/>
  <c r="F333" i="33"/>
  <c r="F332" i="33"/>
  <c r="F331" i="33"/>
  <c r="F330" i="33"/>
  <c r="F329" i="33"/>
  <c r="F328" i="33"/>
  <c r="F327" i="33"/>
  <c r="F326" i="33"/>
  <c r="F325" i="33"/>
  <c r="F324" i="33"/>
  <c r="F323" i="33"/>
  <c r="F322" i="33"/>
  <c r="F321" i="33"/>
  <c r="F320" i="33"/>
  <c r="F319" i="33"/>
  <c r="F318" i="33"/>
  <c r="F317" i="33"/>
  <c r="F316" i="33"/>
  <c r="F315" i="33"/>
  <c r="F314" i="33"/>
  <c r="F313" i="33"/>
  <c r="F312" i="33"/>
  <c r="F311" i="33"/>
  <c r="F310" i="33"/>
  <c r="F309" i="33"/>
  <c r="F308" i="33"/>
  <c r="F307" i="33"/>
  <c r="F306" i="33"/>
  <c r="F305" i="33"/>
  <c r="F304" i="33"/>
  <c r="F303" i="33"/>
  <c r="F302" i="33"/>
  <c r="F301" i="33"/>
  <c r="F300" i="33"/>
  <c r="F299" i="33"/>
  <c r="F298" i="33"/>
  <c r="F297" i="33"/>
  <c r="F296" i="33"/>
  <c r="F295" i="33"/>
  <c r="F294" i="33"/>
  <c r="F293" i="33"/>
  <c r="F292" i="33"/>
  <c r="F291" i="33"/>
  <c r="F290" i="33"/>
  <c r="F289" i="33"/>
  <c r="F288" i="33"/>
  <c r="F287" i="33"/>
  <c r="F286" i="33"/>
  <c r="F285" i="33"/>
  <c r="F284" i="33"/>
  <c r="F283" i="33"/>
  <c r="F282" i="33"/>
  <c r="F281" i="33"/>
  <c r="F280" i="33"/>
  <c r="F279" i="33"/>
  <c r="F278" i="33"/>
  <c r="F277" i="33"/>
  <c r="F276" i="33"/>
  <c r="F275" i="33"/>
  <c r="F274" i="33"/>
  <c r="F273" i="33"/>
  <c r="F272" i="33"/>
  <c r="F271" i="33"/>
  <c r="F270" i="33"/>
  <c r="F269" i="33"/>
  <c r="F268" i="33"/>
  <c r="F267" i="33"/>
  <c r="F266" i="33"/>
  <c r="F265" i="33"/>
  <c r="F264" i="33"/>
  <c r="F263" i="33"/>
  <c r="F262" i="33"/>
  <c r="F261" i="33"/>
  <c r="F260" i="33"/>
  <c r="F259" i="33"/>
  <c r="F258" i="33"/>
  <c r="F257" i="33"/>
  <c r="F256" i="33"/>
  <c r="F255" i="33"/>
  <c r="F254" i="33"/>
  <c r="F253" i="33"/>
  <c r="F252" i="33"/>
  <c r="F251" i="33"/>
  <c r="F250" i="33"/>
  <c r="F249" i="33"/>
  <c r="F248" i="33"/>
  <c r="F247" i="33"/>
  <c r="F246" i="33"/>
  <c r="F245" i="33"/>
  <c r="F244" i="33"/>
  <c r="F243" i="33"/>
  <c r="F242" i="33"/>
  <c r="F241" i="33"/>
  <c r="F240" i="33"/>
  <c r="F239" i="33"/>
  <c r="F238" i="33"/>
  <c r="F237" i="33"/>
  <c r="F236" i="33"/>
  <c r="F235" i="33"/>
  <c r="F234" i="33"/>
  <c r="F233" i="33"/>
  <c r="F232" i="33"/>
  <c r="F231" i="33"/>
  <c r="F230" i="33"/>
  <c r="F229" i="33"/>
  <c r="F228" i="33"/>
  <c r="F227" i="33"/>
  <c r="F226" i="33"/>
  <c r="F225" i="33"/>
  <c r="F224" i="33"/>
  <c r="F223" i="33"/>
  <c r="F222" i="33"/>
  <c r="F221" i="33"/>
  <c r="F220" i="33"/>
  <c r="F219" i="33"/>
  <c r="F218" i="33"/>
  <c r="F217" i="33"/>
  <c r="F216" i="33"/>
  <c r="F215" i="33"/>
  <c r="F214" i="33"/>
  <c r="F213" i="33"/>
  <c r="F212" i="33"/>
  <c r="F211" i="33"/>
  <c r="F210" i="33"/>
  <c r="F209" i="33"/>
  <c r="F208" i="33"/>
  <c r="F207" i="33"/>
  <c r="F206" i="33"/>
  <c r="F205" i="33"/>
  <c r="F204" i="33"/>
  <c r="F203" i="33"/>
  <c r="F202" i="33"/>
  <c r="F201" i="33"/>
  <c r="F200" i="33"/>
  <c r="F199" i="33"/>
  <c r="F198" i="33"/>
  <c r="F197" i="33"/>
  <c r="F196" i="33"/>
  <c r="F195" i="33"/>
  <c r="F194" i="33"/>
  <c r="F193" i="33"/>
  <c r="F192" i="33"/>
  <c r="F191" i="33"/>
  <c r="F190" i="33"/>
  <c r="F189" i="33"/>
  <c r="F188" i="33"/>
  <c r="F187" i="33"/>
  <c r="F186" i="33"/>
  <c r="F185" i="33"/>
  <c r="F184" i="33"/>
  <c r="F183" i="33"/>
  <c r="F182" i="33"/>
  <c r="F181" i="33"/>
  <c r="F180" i="33"/>
  <c r="F179" i="33"/>
  <c r="F178" i="33"/>
  <c r="F177" i="33"/>
  <c r="F176" i="33"/>
  <c r="F175" i="33"/>
  <c r="F174" i="33"/>
  <c r="F173" i="33"/>
  <c r="F172" i="33"/>
  <c r="F171" i="33"/>
  <c r="F170" i="33"/>
  <c r="F169" i="33"/>
  <c r="F168" i="33"/>
  <c r="F167" i="33"/>
  <c r="F166" i="33"/>
  <c r="F165" i="33"/>
  <c r="F164" i="33"/>
  <c r="F163" i="33"/>
  <c r="F162" i="33"/>
  <c r="F161" i="33"/>
  <c r="F160" i="33"/>
  <c r="F159" i="33"/>
  <c r="F158" i="33"/>
  <c r="F157" i="33"/>
  <c r="F156" i="33"/>
  <c r="F155" i="33"/>
  <c r="F154" i="33"/>
  <c r="F153" i="33"/>
  <c r="F152" i="33"/>
  <c r="F151" i="33"/>
  <c r="F150" i="33"/>
  <c r="F149" i="33"/>
  <c r="F148" i="33"/>
  <c r="F147" i="33"/>
  <c r="F146" i="33"/>
  <c r="F145" i="33"/>
  <c r="F144" i="33"/>
  <c r="F143" i="33"/>
  <c r="F142" i="33"/>
  <c r="F141" i="33"/>
  <c r="F140" i="33"/>
  <c r="F139" i="33"/>
  <c r="F138" i="33"/>
  <c r="F137" i="33"/>
  <c r="F136" i="33"/>
  <c r="F135" i="33"/>
  <c r="F134" i="33"/>
  <c r="F133" i="33"/>
  <c r="F132" i="33"/>
  <c r="F131" i="33"/>
  <c r="F130" i="33"/>
  <c r="F129" i="33"/>
  <c r="F128" i="33"/>
  <c r="F127" i="33"/>
  <c r="F126" i="33"/>
  <c r="F125" i="33"/>
  <c r="F124" i="33"/>
  <c r="F123" i="33"/>
  <c r="F122" i="33"/>
  <c r="F121" i="33"/>
  <c r="F120" i="33"/>
  <c r="F119" i="33"/>
  <c r="F118" i="33"/>
  <c r="F117" i="33"/>
  <c r="F116" i="33"/>
  <c r="F115" i="33"/>
  <c r="F114" i="33"/>
  <c r="F113" i="33"/>
  <c r="F112" i="33"/>
  <c r="F111" i="33"/>
  <c r="F110" i="33"/>
  <c r="F109" i="33"/>
  <c r="F108" i="33"/>
  <c r="F107" i="33"/>
  <c r="F106" i="33"/>
  <c r="F105" i="33"/>
  <c r="F104" i="33"/>
  <c r="F103" i="33"/>
  <c r="F102" i="33"/>
  <c r="F101" i="33"/>
  <c r="F100" i="33"/>
  <c r="F99" i="33"/>
  <c r="F98" i="33"/>
  <c r="F97" i="33"/>
  <c r="F96" i="33"/>
  <c r="F95" i="33"/>
  <c r="F94" i="33"/>
  <c r="F93" i="33"/>
  <c r="F92" i="33"/>
  <c r="F91" i="33"/>
  <c r="F90" i="33"/>
  <c r="F89" i="33"/>
  <c r="F88" i="33"/>
  <c r="F87" i="33"/>
  <c r="F86" i="33"/>
  <c r="F85" i="33"/>
  <c r="F84" i="33"/>
  <c r="F83" i="33"/>
  <c r="F82" i="33"/>
  <c r="F81" i="33"/>
  <c r="F80" i="33"/>
  <c r="F79" i="33"/>
  <c r="F78" i="33"/>
  <c r="F77" i="33"/>
  <c r="F76" i="33"/>
  <c r="F75" i="33"/>
  <c r="F74" i="33"/>
  <c r="F73" i="33"/>
  <c r="F72" i="33"/>
  <c r="F71" i="33"/>
  <c r="F70" i="33"/>
  <c r="F69" i="33"/>
  <c r="F68" i="33"/>
  <c r="F67" i="33"/>
  <c r="F66" i="33"/>
  <c r="F65" i="33"/>
  <c r="F64" i="33"/>
  <c r="F63" i="33"/>
  <c r="F62" i="33"/>
  <c r="F61" i="33"/>
  <c r="F60" i="33"/>
  <c r="F59" i="33"/>
  <c r="F58" i="33"/>
  <c r="F57" i="33"/>
  <c r="F56" i="33"/>
  <c r="F55" i="33"/>
  <c r="F54" i="33"/>
  <c r="F53" i="33"/>
  <c r="F52" i="33"/>
  <c r="F51" i="33"/>
  <c r="F50" i="33"/>
  <c r="F49" i="33"/>
  <c r="F48" i="33"/>
  <c r="F47" i="33"/>
  <c r="F46" i="33"/>
  <c r="F45" i="33"/>
  <c r="F44" i="33"/>
  <c r="F43" i="33"/>
  <c r="F42" i="33"/>
  <c r="F41" i="33"/>
  <c r="F40" i="33"/>
  <c r="F39" i="33"/>
  <c r="F38" i="33"/>
  <c r="F37" i="33"/>
  <c r="F36" i="33"/>
  <c r="F35" i="33"/>
  <c r="F34" i="33"/>
  <c r="F33" i="33"/>
  <c r="F32" i="33"/>
  <c r="F31" i="33"/>
  <c r="F30" i="33"/>
  <c r="F29" i="33"/>
  <c r="F28" i="33"/>
  <c r="F27" i="33"/>
  <c r="F26" i="33"/>
  <c r="F25" i="33"/>
  <c r="F24" i="33"/>
  <c r="F23" i="33"/>
  <c r="F22" i="33"/>
  <c r="F21" i="33"/>
  <c r="F20" i="33"/>
  <c r="F19" i="33"/>
  <c r="F18" i="33"/>
  <c r="F17" i="33"/>
  <c r="F16" i="33"/>
  <c r="F15" i="33"/>
  <c r="F14" i="33"/>
  <c r="F13" i="33"/>
  <c r="F12" i="33"/>
  <c r="F11" i="33"/>
  <c r="F10" i="33"/>
  <c r="F9" i="33"/>
  <c r="F8" i="33"/>
  <c r="F7" i="33"/>
  <c r="F6" i="33"/>
  <c r="F5" i="33"/>
  <c r="AT191" i="5"/>
  <c r="AS191" i="5"/>
  <c r="AR191" i="5"/>
  <c r="AU192" i="5"/>
  <c r="I10" i="12"/>
  <c r="AR40" i="12"/>
  <c r="AS40" i="12"/>
  <c r="AT40" i="12"/>
  <c r="AU40" i="12"/>
  <c r="AJ17" i="5"/>
  <c r="AJ16" i="5"/>
  <c r="AI16" i="5"/>
  <c r="AI17" i="5"/>
  <c r="K17" i="5"/>
  <c r="K18" i="5"/>
  <c r="L17" i="5"/>
  <c r="L18" i="5"/>
  <c r="M17" i="5"/>
  <c r="M18" i="5"/>
  <c r="N17" i="5"/>
  <c r="N18" i="5"/>
  <c r="O17" i="5"/>
  <c r="O18" i="5"/>
  <c r="P17" i="5"/>
  <c r="P18" i="5"/>
  <c r="Q17" i="5"/>
  <c r="Q18" i="5"/>
  <c r="R17" i="5"/>
  <c r="R18" i="5"/>
  <c r="S17" i="5"/>
  <c r="S18" i="5"/>
  <c r="T17" i="5"/>
  <c r="T18" i="5"/>
  <c r="U17" i="5"/>
  <c r="U18" i="5"/>
  <c r="V17" i="5"/>
  <c r="V18" i="5"/>
  <c r="W17" i="5"/>
  <c r="W18" i="5"/>
  <c r="X17" i="5"/>
  <c r="X15" i="12" s="1"/>
  <c r="X18" i="5"/>
  <c r="Y17" i="5"/>
  <c r="Y18" i="5"/>
  <c r="Z17" i="5"/>
  <c r="Z18" i="5"/>
  <c r="AA17" i="5"/>
  <c r="AA18" i="5"/>
  <c r="AB17" i="5"/>
  <c r="AB18" i="5"/>
  <c r="AC17" i="5"/>
  <c r="AC18" i="5"/>
  <c r="AD17" i="5"/>
  <c r="AD18" i="5"/>
  <c r="AE17" i="5"/>
  <c r="AE15" i="12" s="1"/>
  <c r="AE18" i="5"/>
  <c r="AF17" i="5"/>
  <c r="AF18" i="5"/>
  <c r="AG17" i="5"/>
  <c r="AG18" i="5"/>
  <c r="AH17" i="5"/>
  <c r="AH18" i="5"/>
  <c r="AI18" i="5"/>
  <c r="AJ18" i="5"/>
  <c r="AK17" i="5"/>
  <c r="AK16" i="5"/>
  <c r="AK18" i="5"/>
  <c r="AL17" i="5"/>
  <c r="AL16" i="5"/>
  <c r="AL18" i="5"/>
  <c r="AM17" i="5"/>
  <c r="AM16" i="5"/>
  <c r="AM18" i="5"/>
  <c r="AN17" i="5"/>
  <c r="AN16" i="5"/>
  <c r="AN18" i="5"/>
  <c r="AO17" i="5"/>
  <c r="AO16" i="5"/>
  <c r="AO18" i="5"/>
  <c r="AP17" i="5"/>
  <c r="AP16" i="5"/>
  <c r="AP18" i="5"/>
  <c r="AQ17" i="5"/>
  <c r="AQ16" i="5"/>
  <c r="AQ18" i="5"/>
  <c r="AQ249" i="5" s="1"/>
  <c r="AR17" i="5"/>
  <c r="AR15" i="12" s="1"/>
  <c r="AR16" i="5"/>
  <c r="AR18" i="5"/>
  <c r="AR249" i="5" s="1"/>
  <c r="AS17" i="5"/>
  <c r="AS16" i="5"/>
  <c r="AS18" i="5"/>
  <c r="AS249" i="5" s="1"/>
  <c r="AT17" i="5"/>
  <c r="AT16" i="5"/>
  <c r="AT18" i="5"/>
  <c r="AT249" i="5" s="1"/>
  <c r="AU17" i="5"/>
  <c r="AU16" i="5"/>
  <c r="AU14" i="12" s="1"/>
  <c r="AU18" i="5"/>
  <c r="AU249" i="5" s="1"/>
  <c r="AV17" i="5"/>
  <c r="AV16" i="5"/>
  <c r="AV18" i="5"/>
  <c r="AV249" i="5" s="1"/>
  <c r="AH16" i="5"/>
  <c r="AG16" i="5"/>
  <c r="AF16" i="5"/>
  <c r="AE16" i="5"/>
  <c r="AD16" i="5"/>
  <c r="AC16" i="5"/>
  <c r="AB16" i="5"/>
  <c r="AA16" i="5"/>
  <c r="Z16" i="5"/>
  <c r="Y16" i="5"/>
  <c r="X16" i="5"/>
  <c r="W16" i="5"/>
  <c r="V16" i="5"/>
  <c r="U16" i="5"/>
  <c r="T16" i="5"/>
  <c r="S16" i="5"/>
  <c r="R16" i="5"/>
  <c r="Q16" i="5"/>
  <c r="P16" i="5"/>
  <c r="O16" i="5"/>
  <c r="N16" i="5"/>
  <c r="M16" i="5"/>
  <c r="L16" i="5"/>
  <c r="K16" i="5"/>
  <c r="E30" i="21" a="1"/>
  <c r="E30" i="21" s="1"/>
  <c r="K263" i="12"/>
  <c r="E210" i="12"/>
  <c r="E66" i="12"/>
  <c r="E110" i="12"/>
  <c r="E111" i="12" s="1"/>
  <c r="L111" i="12" s="1"/>
  <c r="K235" i="33"/>
  <c r="K234" i="33"/>
  <c r="K233" i="33"/>
  <c r="K232" i="33"/>
  <c r="K231" i="33"/>
  <c r="K230" i="33"/>
  <c r="K229" i="33"/>
  <c r="K228" i="33"/>
  <c r="K227" i="33"/>
  <c r="K226" i="33"/>
  <c r="K225" i="33"/>
  <c r="K224" i="33"/>
  <c r="K223" i="33"/>
  <c r="K222" i="33"/>
  <c r="K221" i="33"/>
  <c r="K220" i="33"/>
  <c r="K219" i="33"/>
  <c r="K218" i="33"/>
  <c r="K217" i="33"/>
  <c r="K216" i="33"/>
  <c r="K215" i="33"/>
  <c r="K214" i="33"/>
  <c r="K213" i="33"/>
  <c r="K212" i="33"/>
  <c r="K211" i="33"/>
  <c r="K210" i="33"/>
  <c r="K209" i="33"/>
  <c r="K208" i="33"/>
  <c r="K207" i="33"/>
  <c r="K206" i="33"/>
  <c r="K205" i="33"/>
  <c r="K204" i="33"/>
  <c r="K203" i="33"/>
  <c r="K202" i="33"/>
  <c r="K201" i="33"/>
  <c r="K200" i="33"/>
  <c r="K199" i="33"/>
  <c r="K198" i="33"/>
  <c r="K197" i="33"/>
  <c r="K196" i="33"/>
  <c r="K195" i="33"/>
  <c r="K194" i="33"/>
  <c r="K193" i="33"/>
  <c r="K192" i="33"/>
  <c r="K191" i="33"/>
  <c r="K190" i="33"/>
  <c r="K189" i="33"/>
  <c r="K188" i="33"/>
  <c r="K187" i="33"/>
  <c r="K186" i="33"/>
  <c r="K185" i="33"/>
  <c r="K184" i="33"/>
  <c r="K183" i="33"/>
  <c r="K182" i="33"/>
  <c r="K181" i="33"/>
  <c r="K180" i="33"/>
  <c r="K179" i="33"/>
  <c r="K178" i="33"/>
  <c r="K177" i="33"/>
  <c r="K176" i="33"/>
  <c r="K175" i="33"/>
  <c r="K174" i="33"/>
  <c r="K173" i="33"/>
  <c r="K172" i="33"/>
  <c r="K171" i="33"/>
  <c r="K170" i="33"/>
  <c r="K169" i="33"/>
  <c r="K168" i="33"/>
  <c r="K167" i="33"/>
  <c r="K166" i="33"/>
  <c r="K165" i="33"/>
  <c r="K164" i="33"/>
  <c r="K163" i="33"/>
  <c r="K162" i="33"/>
  <c r="K161" i="33"/>
  <c r="K160" i="33"/>
  <c r="K159" i="33"/>
  <c r="K158" i="33"/>
  <c r="K157" i="33"/>
  <c r="K156" i="33"/>
  <c r="K155" i="33"/>
  <c r="K154" i="33"/>
  <c r="K153" i="33"/>
  <c r="K152" i="33"/>
  <c r="K151" i="33"/>
  <c r="K150" i="33"/>
  <c r="K149" i="33"/>
  <c r="K148" i="33"/>
  <c r="K147" i="33"/>
  <c r="K146" i="33"/>
  <c r="K145" i="33"/>
  <c r="K144" i="33"/>
  <c r="K143" i="33"/>
  <c r="K142" i="33"/>
  <c r="K141" i="33"/>
  <c r="K140" i="33"/>
  <c r="K139" i="33"/>
  <c r="K138" i="33"/>
  <c r="K137" i="33"/>
  <c r="K136" i="33"/>
  <c r="K135" i="33"/>
  <c r="K134" i="33"/>
  <c r="K133" i="33"/>
  <c r="K132" i="33"/>
  <c r="K131" i="33"/>
  <c r="K130" i="33"/>
  <c r="K129" i="33"/>
  <c r="K128" i="33"/>
  <c r="K127" i="33"/>
  <c r="K126" i="33"/>
  <c r="K125" i="33"/>
  <c r="K124" i="33"/>
  <c r="K123" i="33"/>
  <c r="K122" i="33"/>
  <c r="K121" i="33"/>
  <c r="K120" i="33"/>
  <c r="K119" i="33"/>
  <c r="K118" i="33"/>
  <c r="K117" i="33"/>
  <c r="K116" i="33"/>
  <c r="K115" i="33"/>
  <c r="K114" i="33"/>
  <c r="K113" i="33"/>
  <c r="K112" i="33"/>
  <c r="K111" i="33"/>
  <c r="K110" i="33"/>
  <c r="K109" i="33"/>
  <c r="K108" i="33"/>
  <c r="K107" i="33"/>
  <c r="K106" i="33"/>
  <c r="K105" i="33"/>
  <c r="K104" i="33"/>
  <c r="K103" i="33"/>
  <c r="K102" i="33"/>
  <c r="K101" i="33"/>
  <c r="K100" i="33"/>
  <c r="K99" i="33"/>
  <c r="K98" i="33"/>
  <c r="K97" i="33"/>
  <c r="K96" i="33"/>
  <c r="K95" i="33"/>
  <c r="K94" i="33"/>
  <c r="K93" i="33"/>
  <c r="K92" i="33"/>
  <c r="K91" i="33"/>
  <c r="K90" i="33"/>
  <c r="K89" i="33"/>
  <c r="K88" i="33"/>
  <c r="K87" i="33"/>
  <c r="K86" i="33"/>
  <c r="K85" i="33"/>
  <c r="K84" i="33"/>
  <c r="K83" i="33"/>
  <c r="K82" i="33"/>
  <c r="K81" i="33"/>
  <c r="K80" i="33"/>
  <c r="K79" i="33"/>
  <c r="K78" i="33"/>
  <c r="K77"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8" i="33"/>
  <c r="K27" i="33"/>
  <c r="K26" i="33"/>
  <c r="K25" i="33"/>
  <c r="K24" i="33"/>
  <c r="K23" i="33"/>
  <c r="K22" i="33"/>
  <c r="K21" i="33"/>
  <c r="K20" i="33"/>
  <c r="K19" i="33"/>
  <c r="K18" i="33"/>
  <c r="K17" i="33"/>
  <c r="K16" i="33"/>
  <c r="K15" i="33"/>
  <c r="K14" i="33"/>
  <c r="K13" i="33"/>
  <c r="K12" i="33"/>
  <c r="K11" i="33"/>
  <c r="K10" i="33"/>
  <c r="K9" i="33"/>
  <c r="K8" i="33"/>
  <c r="K7" i="33"/>
  <c r="K6" i="33"/>
  <c r="K5" i="33"/>
  <c r="J235" i="33"/>
  <c r="J234" i="33"/>
  <c r="J233" i="33"/>
  <c r="J232" i="33"/>
  <c r="J231" i="33"/>
  <c r="J230" i="33"/>
  <c r="J229" i="33"/>
  <c r="J228" i="33"/>
  <c r="J227" i="33"/>
  <c r="J226" i="33"/>
  <c r="J225" i="33"/>
  <c r="J224" i="33"/>
  <c r="J223" i="33"/>
  <c r="J222" i="33"/>
  <c r="J221" i="33"/>
  <c r="J220" i="33"/>
  <c r="J219" i="33"/>
  <c r="J218" i="33"/>
  <c r="J217" i="33"/>
  <c r="J216" i="33"/>
  <c r="J215" i="33"/>
  <c r="J214" i="33"/>
  <c r="J213" i="33"/>
  <c r="J212" i="33"/>
  <c r="J211" i="33"/>
  <c r="J210" i="33"/>
  <c r="J209" i="33"/>
  <c r="J208" i="33"/>
  <c r="J207" i="33"/>
  <c r="J206" i="33"/>
  <c r="J205" i="33"/>
  <c r="J204" i="33"/>
  <c r="J203" i="33"/>
  <c r="J202" i="33"/>
  <c r="J201" i="33"/>
  <c r="J200" i="33"/>
  <c r="J199" i="33"/>
  <c r="J198" i="33"/>
  <c r="J197" i="33"/>
  <c r="J196" i="33"/>
  <c r="J195" i="33"/>
  <c r="J194" i="33"/>
  <c r="J193" i="33"/>
  <c r="J192" i="33"/>
  <c r="J191" i="33"/>
  <c r="J190" i="33"/>
  <c r="J189" i="33"/>
  <c r="J188" i="33"/>
  <c r="J187" i="33"/>
  <c r="J186" i="33"/>
  <c r="J185" i="33"/>
  <c r="J184" i="33"/>
  <c r="J183" i="33"/>
  <c r="J182" i="33"/>
  <c r="J181" i="33"/>
  <c r="J180" i="33"/>
  <c r="J179" i="33"/>
  <c r="J178" i="33"/>
  <c r="J177" i="33"/>
  <c r="J176" i="33"/>
  <c r="J175" i="33"/>
  <c r="J174" i="33"/>
  <c r="J173" i="33"/>
  <c r="J172" i="33"/>
  <c r="J171" i="33"/>
  <c r="J170" i="33"/>
  <c r="J169" i="33"/>
  <c r="J168" i="33"/>
  <c r="J167" i="33"/>
  <c r="J166" i="33"/>
  <c r="J165" i="33"/>
  <c r="J164" i="33"/>
  <c r="J163" i="33"/>
  <c r="J162" i="33"/>
  <c r="J161" i="33"/>
  <c r="J160" i="33"/>
  <c r="J159" i="33"/>
  <c r="J158" i="33"/>
  <c r="J157" i="33"/>
  <c r="J156" i="33"/>
  <c r="J155" i="33"/>
  <c r="J154" i="33"/>
  <c r="J153" i="33"/>
  <c r="J152" i="33"/>
  <c r="J151" i="33"/>
  <c r="J150" i="33"/>
  <c r="J149" i="33"/>
  <c r="J148" i="33"/>
  <c r="J147" i="33"/>
  <c r="J146" i="33"/>
  <c r="J145" i="33"/>
  <c r="J144" i="33"/>
  <c r="J143" i="33"/>
  <c r="J142" i="33"/>
  <c r="J141" i="33"/>
  <c r="J140" i="33"/>
  <c r="J139" i="33"/>
  <c r="J138" i="33"/>
  <c r="J137" i="33"/>
  <c r="J136" i="33"/>
  <c r="J135" i="33"/>
  <c r="J134" i="33"/>
  <c r="J133" i="33"/>
  <c r="J132" i="33"/>
  <c r="J131" i="33"/>
  <c r="J130" i="33"/>
  <c r="J129" i="33"/>
  <c r="J128" i="33"/>
  <c r="J127" i="33"/>
  <c r="J126" i="33"/>
  <c r="J125" i="33"/>
  <c r="J124" i="33"/>
  <c r="J123" i="33"/>
  <c r="J122" i="33"/>
  <c r="J121" i="33"/>
  <c r="J120" i="33"/>
  <c r="J119" i="33"/>
  <c r="J118" i="33"/>
  <c r="J117" i="33"/>
  <c r="J116" i="33"/>
  <c r="J115" i="33"/>
  <c r="J114" i="33"/>
  <c r="J113" i="33"/>
  <c r="J112" i="33"/>
  <c r="J111" i="33"/>
  <c r="J110" i="33"/>
  <c r="J109" i="33"/>
  <c r="J108" i="33"/>
  <c r="J107" i="33"/>
  <c r="J106" i="33"/>
  <c r="J105" i="33"/>
  <c r="J104" i="33"/>
  <c r="J103" i="33"/>
  <c r="J102" i="33"/>
  <c r="J101" i="33"/>
  <c r="J100" i="33"/>
  <c r="J99" i="33"/>
  <c r="J98" i="33"/>
  <c r="J97" i="33"/>
  <c r="J96" i="33"/>
  <c r="J95" i="33"/>
  <c r="J94" i="33"/>
  <c r="J93" i="33"/>
  <c r="J92" i="33"/>
  <c r="J91" i="33"/>
  <c r="J90" i="33"/>
  <c r="J89" i="33"/>
  <c r="J88" i="33"/>
  <c r="J87" i="33"/>
  <c r="J86" i="33"/>
  <c r="J85" i="33"/>
  <c r="J84" i="33"/>
  <c r="J83" i="33"/>
  <c r="J82" i="33"/>
  <c r="J81" i="33"/>
  <c r="J80" i="33"/>
  <c r="J79" i="33"/>
  <c r="J78" i="33"/>
  <c r="J77" i="33"/>
  <c r="J76" i="33"/>
  <c r="J75" i="33"/>
  <c r="J74" i="33"/>
  <c r="J73" i="33"/>
  <c r="J72" i="33"/>
  <c r="J71" i="33"/>
  <c r="J70" i="33"/>
  <c r="J69" i="33"/>
  <c r="J68" i="33"/>
  <c r="J67" i="33"/>
  <c r="J66" i="33"/>
  <c r="J65" i="33"/>
  <c r="J64" i="33"/>
  <c r="J63" i="33"/>
  <c r="J62" i="33"/>
  <c r="J61" i="33"/>
  <c r="J60" i="33"/>
  <c r="J59" i="33"/>
  <c r="J58" i="33"/>
  <c r="J57" i="33"/>
  <c r="J56" i="33"/>
  <c r="J55" i="33"/>
  <c r="J54" i="33"/>
  <c r="J53" i="33"/>
  <c r="J52" i="33"/>
  <c r="J51" i="33"/>
  <c r="J50" i="33"/>
  <c r="J49" i="33"/>
  <c r="J48" i="33"/>
  <c r="J47" i="33"/>
  <c r="J46" i="33"/>
  <c r="J45" i="33"/>
  <c r="J44" i="33"/>
  <c r="J43" i="33"/>
  <c r="J42" i="33"/>
  <c r="J41" i="33"/>
  <c r="J40" i="33"/>
  <c r="J39" i="33"/>
  <c r="J38" i="33"/>
  <c r="J37" i="33"/>
  <c r="J36" i="33"/>
  <c r="J35" i="33"/>
  <c r="J34" i="33"/>
  <c r="J33" i="33"/>
  <c r="J32" i="33"/>
  <c r="J31" i="33"/>
  <c r="J30" i="33"/>
  <c r="J29" i="33"/>
  <c r="J28" i="33"/>
  <c r="J27" i="33"/>
  <c r="J26" i="33"/>
  <c r="J25" i="33"/>
  <c r="J24" i="33"/>
  <c r="J23" i="33"/>
  <c r="J22" i="33"/>
  <c r="J21" i="33"/>
  <c r="J20" i="33"/>
  <c r="J19" i="33"/>
  <c r="J18" i="33"/>
  <c r="J17" i="33"/>
  <c r="J16" i="33"/>
  <c r="J15" i="33"/>
  <c r="J14" i="33"/>
  <c r="J13" i="33"/>
  <c r="J12" i="33"/>
  <c r="J11" i="33"/>
  <c r="J10" i="33"/>
  <c r="J9" i="33"/>
  <c r="J8" i="33"/>
  <c r="J7" i="33"/>
  <c r="J6" i="33"/>
  <c r="J5" i="33"/>
  <c r="M266" i="33"/>
  <c r="N266" i="33" s="1"/>
  <c r="L266" i="33"/>
  <c r="M236" i="33"/>
  <c r="N236" i="33" s="1"/>
  <c r="M237" i="33"/>
  <c r="N237" i="33" s="1"/>
  <c r="M238" i="33"/>
  <c r="N238" i="33" s="1"/>
  <c r="M239" i="33"/>
  <c r="N239" i="33" s="1"/>
  <c r="M240" i="33"/>
  <c r="N240" i="33" s="1"/>
  <c r="M241" i="33"/>
  <c r="N241" i="33" s="1"/>
  <c r="M242" i="33"/>
  <c r="N242" i="33" s="1"/>
  <c r="M243" i="33"/>
  <c r="N243" i="33" s="1"/>
  <c r="M244" i="33"/>
  <c r="N244" i="33" s="1"/>
  <c r="M245" i="33"/>
  <c r="N245" i="33" s="1"/>
  <c r="M246" i="33"/>
  <c r="N246" i="33" s="1"/>
  <c r="M247" i="33"/>
  <c r="N247" i="33" s="1"/>
  <c r="M248" i="33"/>
  <c r="N248" i="33" s="1"/>
  <c r="M249" i="33"/>
  <c r="N249" i="33" s="1"/>
  <c r="M250" i="33"/>
  <c r="N250" i="33" s="1"/>
  <c r="M251" i="33"/>
  <c r="N251" i="33" s="1"/>
  <c r="M252" i="33"/>
  <c r="M253" i="33"/>
  <c r="N253" i="33" s="1"/>
  <c r="M254" i="33"/>
  <c r="N254" i="33" s="1"/>
  <c r="M255" i="33"/>
  <c r="N255" i="33" s="1"/>
  <c r="M256" i="33"/>
  <c r="N256" i="33" s="1"/>
  <c r="M257" i="33"/>
  <c r="N257" i="33" s="1"/>
  <c r="M258" i="33"/>
  <c r="N258" i="33" s="1"/>
  <c r="M259" i="33"/>
  <c r="N259" i="33" s="1"/>
  <c r="M260" i="33"/>
  <c r="N260" i="33" s="1"/>
  <c r="M261" i="33"/>
  <c r="N261" i="33" s="1"/>
  <c r="M262" i="33"/>
  <c r="N262" i="33" s="1"/>
  <c r="M263" i="33"/>
  <c r="N263" i="33" s="1"/>
  <c r="M264" i="33"/>
  <c r="N264" i="33" s="1"/>
  <c r="M265" i="33"/>
  <c r="N265" i="33" s="1"/>
  <c r="M233" i="33"/>
  <c r="N233" i="33" s="1"/>
  <c r="M234" i="33"/>
  <c r="N234" i="33" s="1"/>
  <c r="M235" i="33"/>
  <c r="N235" i="33" s="1"/>
  <c r="M221" i="33"/>
  <c r="N221" i="33" s="1"/>
  <c r="M222" i="33"/>
  <c r="N222" i="33" s="1"/>
  <c r="M223" i="33"/>
  <c r="N223" i="33" s="1"/>
  <c r="M224" i="33"/>
  <c r="N224" i="33" s="1"/>
  <c r="M5" i="33"/>
  <c r="N5" i="33" s="1"/>
  <c r="M6" i="33"/>
  <c r="N6" i="33" s="1"/>
  <c r="M7" i="33"/>
  <c r="N7" i="33" s="1"/>
  <c r="M8" i="33"/>
  <c r="N8" i="33" s="1"/>
  <c r="M9" i="33"/>
  <c r="N9" i="33" s="1"/>
  <c r="M10" i="33"/>
  <c r="N10" i="33" s="1"/>
  <c r="M11" i="33"/>
  <c r="N11" i="33" s="1"/>
  <c r="M12" i="33"/>
  <c r="N12" i="33" s="1"/>
  <c r="M13" i="33"/>
  <c r="N13" i="33" s="1"/>
  <c r="M14" i="33"/>
  <c r="N14" i="33" s="1"/>
  <c r="M15" i="33"/>
  <c r="N15" i="33" s="1"/>
  <c r="M16" i="33"/>
  <c r="M17" i="33"/>
  <c r="N17" i="33" s="1"/>
  <c r="M18" i="33"/>
  <c r="N18" i="33" s="1"/>
  <c r="M19" i="33"/>
  <c r="N19" i="33" s="1"/>
  <c r="M20" i="33"/>
  <c r="N20" i="33" s="1"/>
  <c r="M21" i="33"/>
  <c r="M22" i="33"/>
  <c r="N22" i="33" s="1"/>
  <c r="M23" i="33"/>
  <c r="N23" i="33" s="1"/>
  <c r="M24" i="33"/>
  <c r="N24" i="33" s="1"/>
  <c r="M25" i="33"/>
  <c r="N25" i="33" s="1"/>
  <c r="M26" i="33"/>
  <c r="N26" i="33" s="1"/>
  <c r="M27" i="33"/>
  <c r="N27" i="33" s="1"/>
  <c r="M28" i="33"/>
  <c r="N28" i="33" s="1"/>
  <c r="M29" i="33"/>
  <c r="N29" i="33" s="1"/>
  <c r="M30" i="33"/>
  <c r="N30" i="33" s="1"/>
  <c r="M31" i="33"/>
  <c r="N31" i="33" s="1"/>
  <c r="M32" i="33"/>
  <c r="N32" i="33" s="1"/>
  <c r="M33" i="33"/>
  <c r="N33" i="33" s="1"/>
  <c r="M34" i="33"/>
  <c r="M35" i="33"/>
  <c r="N35" i="33" s="1"/>
  <c r="M36" i="33"/>
  <c r="N36" i="33" s="1"/>
  <c r="M37" i="33"/>
  <c r="N37" i="33" s="1"/>
  <c r="M38" i="33"/>
  <c r="N38" i="33" s="1"/>
  <c r="M39" i="33"/>
  <c r="N39" i="33" s="1"/>
  <c r="M40" i="33"/>
  <c r="N40" i="33" s="1"/>
  <c r="M41" i="33"/>
  <c r="N41" i="33" s="1"/>
  <c r="M42" i="33"/>
  <c r="N42" i="33" s="1"/>
  <c r="M43" i="33"/>
  <c r="N43" i="33" s="1"/>
  <c r="M44" i="33"/>
  <c r="N44" i="33" s="1"/>
  <c r="M45" i="33"/>
  <c r="N45" i="33" s="1"/>
  <c r="M46" i="33"/>
  <c r="N46" i="33" s="1"/>
  <c r="M47" i="33"/>
  <c r="N47" i="33" s="1"/>
  <c r="M48" i="33"/>
  <c r="N48" i="33" s="1"/>
  <c r="M49" i="33"/>
  <c r="N49" i="33" s="1"/>
  <c r="M50" i="33"/>
  <c r="N50" i="33" s="1"/>
  <c r="M51" i="33"/>
  <c r="N51" i="33" s="1"/>
  <c r="M52" i="33"/>
  <c r="N52" i="33" s="1"/>
  <c r="M53" i="33"/>
  <c r="N53" i="33" s="1"/>
  <c r="M54" i="33"/>
  <c r="N54" i="33" s="1"/>
  <c r="M55" i="33"/>
  <c r="N55" i="33" s="1"/>
  <c r="M56" i="33"/>
  <c r="N56" i="33" s="1"/>
  <c r="M57" i="33"/>
  <c r="M58" i="33"/>
  <c r="N58" i="33" s="1"/>
  <c r="M59" i="33"/>
  <c r="N59" i="33" s="1"/>
  <c r="M60" i="33"/>
  <c r="N60" i="33" s="1"/>
  <c r="M61" i="33"/>
  <c r="N61" i="33" s="1"/>
  <c r="M62" i="33"/>
  <c r="N62" i="33" s="1"/>
  <c r="M63" i="33"/>
  <c r="N63" i="33" s="1"/>
  <c r="M64" i="33"/>
  <c r="N64" i="33" s="1"/>
  <c r="M65" i="33"/>
  <c r="M66" i="33"/>
  <c r="N66" i="33" s="1"/>
  <c r="M67" i="33"/>
  <c r="N67" i="33" s="1"/>
  <c r="M68" i="33"/>
  <c r="N68" i="33" s="1"/>
  <c r="M69" i="33"/>
  <c r="N69" i="33" s="1"/>
  <c r="M70" i="33"/>
  <c r="N70" i="33" s="1"/>
  <c r="M71" i="33"/>
  <c r="N71" i="33" s="1"/>
  <c r="M72" i="33"/>
  <c r="N72" i="33" s="1"/>
  <c r="M73" i="33"/>
  <c r="N73" i="33" s="1"/>
  <c r="M74" i="33"/>
  <c r="N74" i="33" s="1"/>
  <c r="M75" i="33"/>
  <c r="N75" i="33" s="1"/>
  <c r="M76" i="33"/>
  <c r="N76" i="33" s="1"/>
  <c r="M77" i="33"/>
  <c r="N77" i="33" s="1"/>
  <c r="M78" i="33"/>
  <c r="N78" i="33" s="1"/>
  <c r="M79" i="33"/>
  <c r="N79" i="33" s="1"/>
  <c r="M80" i="33"/>
  <c r="N80" i="33" s="1"/>
  <c r="M81" i="33"/>
  <c r="N81" i="33" s="1"/>
  <c r="M82" i="33"/>
  <c r="N82" i="33" s="1"/>
  <c r="M83" i="33"/>
  <c r="M84" i="33"/>
  <c r="N84" i="33" s="1"/>
  <c r="M85" i="33"/>
  <c r="N85" i="33" s="1"/>
  <c r="M86" i="33"/>
  <c r="N86" i="33" s="1"/>
  <c r="M87" i="33"/>
  <c r="N87" i="33" s="1"/>
  <c r="M88" i="33"/>
  <c r="N88" i="33" s="1"/>
  <c r="M89" i="33"/>
  <c r="N89" i="33" s="1"/>
  <c r="M90" i="33"/>
  <c r="N90" i="33" s="1"/>
  <c r="M91" i="33"/>
  <c r="N91" i="33" s="1"/>
  <c r="M92" i="33"/>
  <c r="N92" i="33" s="1"/>
  <c r="M93" i="33"/>
  <c r="N93" i="33" s="1"/>
  <c r="M94" i="33"/>
  <c r="M95" i="33"/>
  <c r="N95" i="33" s="1"/>
  <c r="M96" i="33"/>
  <c r="N96" i="33" s="1"/>
  <c r="M97" i="33"/>
  <c r="N97" i="33" s="1"/>
  <c r="M98" i="33"/>
  <c r="N98" i="33" s="1"/>
  <c r="M99" i="33"/>
  <c r="N99" i="33" s="1"/>
  <c r="M100" i="33"/>
  <c r="N100" i="33" s="1"/>
  <c r="M101" i="33"/>
  <c r="N101" i="33" s="1"/>
  <c r="M102" i="33"/>
  <c r="N102" i="33" s="1"/>
  <c r="M103" i="33"/>
  <c r="N103" i="33" s="1"/>
  <c r="M104" i="33"/>
  <c r="N104" i="33" s="1"/>
  <c r="M105" i="33"/>
  <c r="N105" i="33" s="1"/>
  <c r="M106" i="33"/>
  <c r="N106" i="33" s="1"/>
  <c r="M107" i="33"/>
  <c r="N107" i="33" s="1"/>
  <c r="M108" i="33"/>
  <c r="N108" i="33" s="1"/>
  <c r="M109" i="33"/>
  <c r="N109" i="33" s="1"/>
  <c r="M110" i="33"/>
  <c r="N110" i="33" s="1"/>
  <c r="M111" i="33"/>
  <c r="N111" i="33" s="1"/>
  <c r="M112" i="33"/>
  <c r="N112" i="33" s="1"/>
  <c r="M113" i="33"/>
  <c r="N113" i="33" s="1"/>
  <c r="M114" i="33"/>
  <c r="N114" i="33" s="1"/>
  <c r="M115" i="33"/>
  <c r="N115" i="33" s="1"/>
  <c r="M116" i="33"/>
  <c r="N116" i="33" s="1"/>
  <c r="M117" i="33"/>
  <c r="N117" i="33" s="1"/>
  <c r="M118" i="33"/>
  <c r="N118" i="33" s="1"/>
  <c r="M119" i="33"/>
  <c r="N119" i="33" s="1"/>
  <c r="M120" i="33"/>
  <c r="N120" i="33" s="1"/>
  <c r="M121" i="33"/>
  <c r="N121" i="33" s="1"/>
  <c r="M122" i="33"/>
  <c r="N122" i="33" s="1"/>
  <c r="M123" i="33"/>
  <c r="N123" i="33" s="1"/>
  <c r="M124" i="33"/>
  <c r="N124" i="33" s="1"/>
  <c r="M125" i="33"/>
  <c r="N125" i="33" s="1"/>
  <c r="M126" i="33"/>
  <c r="N126" i="33" s="1"/>
  <c r="M127" i="33"/>
  <c r="N127" i="33" s="1"/>
  <c r="M128" i="33"/>
  <c r="N128" i="33" s="1"/>
  <c r="M129" i="33"/>
  <c r="M130" i="33"/>
  <c r="N130" i="33" s="1"/>
  <c r="M131" i="33"/>
  <c r="N131" i="33" s="1"/>
  <c r="M132" i="33"/>
  <c r="N132" i="33" s="1"/>
  <c r="M133" i="33"/>
  <c r="N133" i="33" s="1"/>
  <c r="M134" i="33"/>
  <c r="N134" i="33" s="1"/>
  <c r="M135" i="33"/>
  <c r="N135" i="33" s="1"/>
  <c r="M136" i="33"/>
  <c r="N136" i="33" s="1"/>
  <c r="M137" i="33"/>
  <c r="N137" i="33" s="1"/>
  <c r="M138" i="33"/>
  <c r="N138" i="33" s="1"/>
  <c r="M139" i="33"/>
  <c r="N139" i="33" s="1"/>
  <c r="M140" i="33"/>
  <c r="N140" i="33" s="1"/>
  <c r="M141" i="33"/>
  <c r="N141" i="33" s="1"/>
  <c r="M142" i="33"/>
  <c r="N142" i="33" s="1"/>
  <c r="M143" i="33"/>
  <c r="N143" i="33" s="1"/>
  <c r="M144" i="33"/>
  <c r="N144" i="33" s="1"/>
  <c r="M145" i="33"/>
  <c r="N145" i="33" s="1"/>
  <c r="M146" i="33"/>
  <c r="N146" i="33" s="1"/>
  <c r="M147" i="33"/>
  <c r="M148" i="33"/>
  <c r="N148" i="33" s="1"/>
  <c r="M149" i="33"/>
  <c r="N149" i="33" s="1"/>
  <c r="M150" i="33"/>
  <c r="N150" i="33" s="1"/>
  <c r="M151" i="33"/>
  <c r="N151" i="33" s="1"/>
  <c r="M152" i="33"/>
  <c r="N152" i="33" s="1"/>
  <c r="M153" i="33"/>
  <c r="N153" i="33" s="1"/>
  <c r="M154" i="33"/>
  <c r="N154" i="33" s="1"/>
  <c r="M155" i="33"/>
  <c r="N155" i="33" s="1"/>
  <c r="M156" i="33"/>
  <c r="N156" i="33" s="1"/>
  <c r="M157" i="33"/>
  <c r="N157" i="33" s="1"/>
  <c r="M158" i="33"/>
  <c r="M159" i="33"/>
  <c r="N159" i="33" s="1"/>
  <c r="M160" i="33"/>
  <c r="N160" i="33" s="1"/>
  <c r="M161" i="33"/>
  <c r="N161" i="33" s="1"/>
  <c r="M162" i="33"/>
  <c r="N162" i="33" s="1"/>
  <c r="M163" i="33"/>
  <c r="N163" i="33" s="1"/>
  <c r="M164" i="33"/>
  <c r="N164" i="33" s="1"/>
  <c r="M165" i="33"/>
  <c r="N165" i="33" s="1"/>
  <c r="M166" i="33"/>
  <c r="N166" i="33" s="1"/>
  <c r="M167" i="33"/>
  <c r="N167" i="33" s="1"/>
  <c r="M168" i="33"/>
  <c r="N168" i="33" s="1"/>
  <c r="M169" i="33"/>
  <c r="N169" i="33" s="1"/>
  <c r="M170" i="33"/>
  <c r="N170" i="33" s="1"/>
  <c r="M171" i="33"/>
  <c r="N171" i="33" s="1"/>
  <c r="M172" i="33"/>
  <c r="N172" i="33" s="1"/>
  <c r="M173" i="33"/>
  <c r="N173" i="33" s="1"/>
  <c r="M174" i="33"/>
  <c r="N174" i="33" s="1"/>
  <c r="M175" i="33"/>
  <c r="N175" i="33" s="1"/>
  <c r="M176" i="33"/>
  <c r="N176" i="33" s="1"/>
  <c r="M177" i="33"/>
  <c r="N177" i="33" s="1"/>
  <c r="M178" i="33"/>
  <c r="N178" i="33" s="1"/>
  <c r="M179" i="33"/>
  <c r="N179" i="33" s="1"/>
  <c r="M180" i="33"/>
  <c r="N180" i="33" s="1"/>
  <c r="M181" i="33"/>
  <c r="N181" i="33" s="1"/>
  <c r="M182" i="33"/>
  <c r="N182" i="33" s="1"/>
  <c r="M183" i="33"/>
  <c r="N183" i="33" s="1"/>
  <c r="M184" i="33"/>
  <c r="N184" i="33" s="1"/>
  <c r="M185" i="33"/>
  <c r="N185" i="33" s="1"/>
  <c r="M186" i="33"/>
  <c r="N186" i="33" s="1"/>
  <c r="M187" i="33"/>
  <c r="N187" i="33" s="1"/>
  <c r="M188" i="33"/>
  <c r="N188" i="33" s="1"/>
  <c r="M189" i="33"/>
  <c r="N189" i="33" s="1"/>
  <c r="M190" i="33"/>
  <c r="N190" i="33" s="1"/>
  <c r="M191" i="33"/>
  <c r="M192" i="33"/>
  <c r="N192" i="33" s="1"/>
  <c r="M193" i="33"/>
  <c r="N193" i="33" s="1"/>
  <c r="M194" i="33"/>
  <c r="N194" i="33" s="1"/>
  <c r="M195" i="33"/>
  <c r="N195" i="33" s="1"/>
  <c r="M196" i="33"/>
  <c r="N196" i="33" s="1"/>
  <c r="M197" i="33"/>
  <c r="N197" i="33" s="1"/>
  <c r="M198" i="33"/>
  <c r="N198" i="33" s="1"/>
  <c r="M199" i="33"/>
  <c r="N199" i="33" s="1"/>
  <c r="M200" i="33"/>
  <c r="N200" i="33" s="1"/>
  <c r="M201" i="33"/>
  <c r="N201" i="33" s="1"/>
  <c r="M202" i="33"/>
  <c r="N202" i="33" s="1"/>
  <c r="M203" i="33"/>
  <c r="N203" i="33" s="1"/>
  <c r="M204" i="33"/>
  <c r="N204" i="33" s="1"/>
  <c r="M205" i="33"/>
  <c r="N205" i="33" s="1"/>
  <c r="M206" i="33"/>
  <c r="N206" i="33" s="1"/>
  <c r="M207" i="33"/>
  <c r="M208" i="33"/>
  <c r="N208" i="33" s="1"/>
  <c r="M209" i="33"/>
  <c r="N209" i="33" s="1"/>
  <c r="M210" i="33"/>
  <c r="N210" i="33" s="1"/>
  <c r="M211" i="33"/>
  <c r="N211" i="33" s="1"/>
  <c r="M212" i="33"/>
  <c r="N212" i="33" s="1"/>
  <c r="M213" i="33"/>
  <c r="N213" i="33" s="1"/>
  <c r="M214" i="33"/>
  <c r="N214" i="33" s="1"/>
  <c r="M215" i="33"/>
  <c r="N215" i="33" s="1"/>
  <c r="M216" i="33"/>
  <c r="N216" i="33" s="1"/>
  <c r="M217" i="33"/>
  <c r="N217" i="33" s="1"/>
  <c r="M218" i="33"/>
  <c r="N218" i="33" s="1"/>
  <c r="M219" i="33"/>
  <c r="N219" i="33" s="1"/>
  <c r="M220" i="33"/>
  <c r="N220" i="33" s="1"/>
  <c r="M225" i="33"/>
  <c r="N225" i="33" s="1"/>
  <c r="M226" i="33"/>
  <c r="N226" i="33" s="1"/>
  <c r="M227" i="33"/>
  <c r="M228" i="33"/>
  <c r="N228" i="33" s="1"/>
  <c r="M229" i="33"/>
  <c r="N229" i="33" s="1"/>
  <c r="M230" i="33"/>
  <c r="M231" i="33"/>
  <c r="N231" i="33" s="1"/>
  <c r="M232" i="33"/>
  <c r="N232" i="33" s="1"/>
  <c r="S6" i="32"/>
  <c r="S23" i="32" s="1"/>
  <c r="AO6" i="32"/>
  <c r="AM6" i="32"/>
  <c r="AM21" i="32" s="1"/>
  <c r="AN6" i="32"/>
  <c r="AP6" i="32"/>
  <c r="AP21" i="32" s="1"/>
  <c r="AQ6" i="32"/>
  <c r="AQ42" i="32" s="1"/>
  <c r="AR6" i="32"/>
  <c r="AR39" i="32" s="1"/>
  <c r="AS6" i="32"/>
  <c r="AS42" i="32" s="1"/>
  <c r="AT6" i="32"/>
  <c r="AT42" i="32" s="1"/>
  <c r="AU6" i="32"/>
  <c r="AV6" i="32"/>
  <c r="AV39" i="32" s="1"/>
  <c r="R6" i="32"/>
  <c r="R39" i="32" s="1"/>
  <c r="Q6" i="32"/>
  <c r="Q29" i="32" s="1"/>
  <c r="P6" i="32"/>
  <c r="P26" i="32" s="1"/>
  <c r="O6" i="32"/>
  <c r="O43" i="32" s="1"/>
  <c r="N6" i="32"/>
  <c r="N42" i="32" s="1"/>
  <c r="M6" i="32"/>
  <c r="M43" i="32" s="1"/>
  <c r="L6" i="32"/>
  <c r="L21" i="32" s="1"/>
  <c r="K6" i="32"/>
  <c r="K23" i="32" s="1"/>
  <c r="K24" i="32" s="1"/>
  <c r="K188" i="5" s="1"/>
  <c r="R42" i="32"/>
  <c r="L42" i="32"/>
  <c r="AL6" i="32"/>
  <c r="AL39" i="32" s="1"/>
  <c r="AK6" i="32"/>
  <c r="AK21" i="32" s="1"/>
  <c r="AJ6" i="32"/>
  <c r="AJ42" i="32" s="1"/>
  <c r="AI6" i="32"/>
  <c r="AI42" i="32" s="1"/>
  <c r="AH6" i="32"/>
  <c r="AH21" i="32" s="1"/>
  <c r="AG6" i="32"/>
  <c r="AG42" i="32" s="1"/>
  <c r="AF6" i="32"/>
  <c r="AF39" i="32" s="1"/>
  <c r="AE6" i="32"/>
  <c r="AE39" i="32" s="1"/>
  <c r="AD6" i="32"/>
  <c r="AD39" i="32" s="1"/>
  <c r="AC6" i="32"/>
  <c r="AC42" i="32" s="1"/>
  <c r="AB6" i="32"/>
  <c r="AB39" i="32" s="1"/>
  <c r="AA6" i="32"/>
  <c r="AA42" i="32" s="1"/>
  <c r="Z6" i="32"/>
  <c r="Z42" i="32" s="1"/>
  <c r="Y6" i="32"/>
  <c r="Y21" i="32" s="1"/>
  <c r="X6" i="32"/>
  <c r="X39" i="32" s="1"/>
  <c r="W6" i="32"/>
  <c r="W42" i="32" s="1"/>
  <c r="V6" i="32"/>
  <c r="V39" i="32" s="1"/>
  <c r="U6" i="32"/>
  <c r="U42" i="32" s="1"/>
  <c r="AU42" i="32"/>
  <c r="AP42" i="32"/>
  <c r="AO42" i="32"/>
  <c r="AN42" i="32"/>
  <c r="AU39" i="32"/>
  <c r="AT39" i="32"/>
  <c r="AQ39" i="32"/>
  <c r="AO39" i="32"/>
  <c r="AN39" i="32"/>
  <c r="T6" i="32"/>
  <c r="T42" i="32" s="1"/>
  <c r="L265" i="33"/>
  <c r="L264" i="33"/>
  <c r="L263" i="33"/>
  <c r="L262" i="33"/>
  <c r="L261" i="33"/>
  <c r="L260" i="33"/>
  <c r="L259" i="33"/>
  <c r="L258" i="33"/>
  <c r="L257" i="33"/>
  <c r="L256" i="33"/>
  <c r="L255" i="33"/>
  <c r="L254" i="33"/>
  <c r="L253" i="33"/>
  <c r="L252" i="33"/>
  <c r="L251" i="33"/>
  <c r="L250" i="33"/>
  <c r="L249" i="33"/>
  <c r="L248" i="33"/>
  <c r="L247" i="33"/>
  <c r="L246" i="33"/>
  <c r="L245" i="33"/>
  <c r="L244" i="33"/>
  <c r="L243" i="33"/>
  <c r="L242" i="33"/>
  <c r="L241" i="33"/>
  <c r="L240" i="33"/>
  <c r="L239" i="33"/>
  <c r="L238" i="33"/>
  <c r="L237" i="33"/>
  <c r="L236" i="33"/>
  <c r="L235" i="33"/>
  <c r="L234" i="33"/>
  <c r="L233" i="33"/>
  <c r="L232" i="33"/>
  <c r="L231" i="33"/>
  <c r="L230" i="33"/>
  <c r="L229" i="33"/>
  <c r="L228" i="33"/>
  <c r="L227" i="33"/>
  <c r="L226" i="33"/>
  <c r="L225" i="33"/>
  <c r="L224" i="33"/>
  <c r="L223" i="33"/>
  <c r="L222" i="33"/>
  <c r="L221" i="33"/>
  <c r="L220" i="33"/>
  <c r="L219" i="33"/>
  <c r="L218" i="33"/>
  <c r="L217" i="33"/>
  <c r="L216" i="33"/>
  <c r="L215" i="33"/>
  <c r="L214" i="33"/>
  <c r="L213" i="33"/>
  <c r="L212" i="33"/>
  <c r="L211" i="33"/>
  <c r="L210" i="33"/>
  <c r="L209" i="33"/>
  <c r="L208" i="33"/>
  <c r="L207" i="33"/>
  <c r="L206" i="33"/>
  <c r="L205" i="33"/>
  <c r="L204" i="33"/>
  <c r="L203" i="33"/>
  <c r="L202" i="33"/>
  <c r="L201" i="33"/>
  <c r="L200" i="33"/>
  <c r="L199" i="33"/>
  <c r="L198" i="33"/>
  <c r="L197" i="33"/>
  <c r="L196" i="33"/>
  <c r="L195" i="33"/>
  <c r="L194" i="33"/>
  <c r="L193" i="33"/>
  <c r="L192" i="33"/>
  <c r="L191" i="33"/>
  <c r="L190" i="33"/>
  <c r="L189" i="33"/>
  <c r="L188" i="33"/>
  <c r="L187" i="33"/>
  <c r="L186" i="33"/>
  <c r="L185" i="33"/>
  <c r="L184" i="33"/>
  <c r="L183" i="33"/>
  <c r="L182" i="33"/>
  <c r="L181" i="33"/>
  <c r="L180" i="33"/>
  <c r="L179" i="33"/>
  <c r="L178" i="33"/>
  <c r="L177" i="33"/>
  <c r="L176" i="33"/>
  <c r="L175" i="33"/>
  <c r="L174" i="33"/>
  <c r="L173" i="33"/>
  <c r="L172" i="33"/>
  <c r="L171" i="33"/>
  <c r="L170" i="33"/>
  <c r="L169" i="33"/>
  <c r="L168" i="33"/>
  <c r="L167" i="33"/>
  <c r="L166" i="33"/>
  <c r="L165" i="33"/>
  <c r="L164" i="33"/>
  <c r="L163" i="33"/>
  <c r="L162" i="33"/>
  <c r="L161" i="33"/>
  <c r="L160" i="33"/>
  <c r="L159" i="33"/>
  <c r="L158" i="33"/>
  <c r="L157" i="33"/>
  <c r="L156" i="33"/>
  <c r="L155" i="33"/>
  <c r="L154" i="33"/>
  <c r="L153" i="33"/>
  <c r="L152" i="33"/>
  <c r="L151" i="33"/>
  <c r="L150" i="33"/>
  <c r="L149" i="33"/>
  <c r="L148" i="33"/>
  <c r="L147" i="33"/>
  <c r="L146" i="33"/>
  <c r="L145" i="33"/>
  <c r="L144" i="33"/>
  <c r="L143" i="33"/>
  <c r="L142" i="33"/>
  <c r="L141" i="33"/>
  <c r="L140" i="33"/>
  <c r="L139" i="33"/>
  <c r="L138" i="33"/>
  <c r="L137" i="33"/>
  <c r="L136" i="33"/>
  <c r="L135" i="33"/>
  <c r="L134" i="33"/>
  <c r="L133" i="33"/>
  <c r="L132" i="33"/>
  <c r="L131" i="33"/>
  <c r="L130" i="33"/>
  <c r="L129" i="33"/>
  <c r="L128" i="33"/>
  <c r="L127" i="33"/>
  <c r="L126" i="33"/>
  <c r="L125" i="33"/>
  <c r="L124" i="33"/>
  <c r="L123" i="33"/>
  <c r="L122" i="33"/>
  <c r="L121" i="33"/>
  <c r="L120" i="33"/>
  <c r="L119" i="33"/>
  <c r="L118" i="33"/>
  <c r="L117" i="33"/>
  <c r="L116" i="33"/>
  <c r="L115" i="33"/>
  <c r="L114" i="33"/>
  <c r="L113" i="33"/>
  <c r="L112" i="33"/>
  <c r="L111" i="33"/>
  <c r="L110" i="33"/>
  <c r="L109" i="33"/>
  <c r="L108" i="33"/>
  <c r="L107" i="33"/>
  <c r="L106" i="33"/>
  <c r="L105" i="33"/>
  <c r="L104" i="33"/>
  <c r="L103" i="33"/>
  <c r="L102" i="33"/>
  <c r="L101" i="33"/>
  <c r="L100" i="33"/>
  <c r="L99" i="33"/>
  <c r="L98" i="33"/>
  <c r="L97" i="33"/>
  <c r="L96" i="33"/>
  <c r="L95" i="33"/>
  <c r="L94" i="33"/>
  <c r="L93" i="33"/>
  <c r="L92" i="33"/>
  <c r="L91" i="33"/>
  <c r="L90" i="33"/>
  <c r="L89" i="33"/>
  <c r="L88" i="33"/>
  <c r="L87" i="33"/>
  <c r="L86" i="33"/>
  <c r="L85" i="33"/>
  <c r="L84" i="33"/>
  <c r="L83" i="33"/>
  <c r="L82" i="33"/>
  <c r="L81" i="33"/>
  <c r="L80" i="33"/>
  <c r="L79" i="33"/>
  <c r="L78" i="33"/>
  <c r="L77" i="33"/>
  <c r="L76" i="33"/>
  <c r="L75" i="33"/>
  <c r="L74" i="33"/>
  <c r="L73" i="33"/>
  <c r="L72" i="33"/>
  <c r="L71" i="33"/>
  <c r="L70" i="33"/>
  <c r="L69" i="33"/>
  <c r="L68" i="33"/>
  <c r="L67" i="33"/>
  <c r="L66" i="33"/>
  <c r="L65" i="33"/>
  <c r="L64" i="33"/>
  <c r="L63" i="33"/>
  <c r="L62" i="33"/>
  <c r="L61" i="33"/>
  <c r="L60" i="33"/>
  <c r="L59" i="33"/>
  <c r="L58" i="33"/>
  <c r="L57" i="33"/>
  <c r="L56" i="33"/>
  <c r="L55" i="33"/>
  <c r="L54" i="33"/>
  <c r="L53" i="33"/>
  <c r="L52" i="33"/>
  <c r="L51" i="33"/>
  <c r="L50" i="33"/>
  <c r="L49" i="33"/>
  <c r="L48" i="33"/>
  <c r="L47" i="33"/>
  <c r="L46" i="33"/>
  <c r="L45" i="33"/>
  <c r="L44" i="33"/>
  <c r="L43" i="33"/>
  <c r="L42" i="33"/>
  <c r="L41" i="33"/>
  <c r="L40" i="33"/>
  <c r="L39" i="33"/>
  <c r="L38" i="33"/>
  <c r="L37" i="33"/>
  <c r="L36" i="33"/>
  <c r="L35" i="33"/>
  <c r="L34" i="33"/>
  <c r="L33" i="33"/>
  <c r="L32" i="33"/>
  <c r="L31" i="33"/>
  <c r="L30" i="33"/>
  <c r="L29" i="33"/>
  <c r="L28" i="33"/>
  <c r="L27" i="33"/>
  <c r="L26" i="33"/>
  <c r="L25" i="33"/>
  <c r="L24" i="33"/>
  <c r="L23" i="33"/>
  <c r="L22" i="33"/>
  <c r="L21" i="33"/>
  <c r="L20" i="33"/>
  <c r="L19" i="33"/>
  <c r="L18" i="33"/>
  <c r="L17" i="33"/>
  <c r="L16" i="33"/>
  <c r="L15" i="33"/>
  <c r="L14" i="33"/>
  <c r="L13" i="33"/>
  <c r="L12" i="33"/>
  <c r="L11" i="33"/>
  <c r="L10" i="33"/>
  <c r="L9" i="33"/>
  <c r="L8" i="33"/>
  <c r="L7" i="33"/>
  <c r="L6" i="33"/>
  <c r="L5" i="33"/>
  <c r="AU21" i="32"/>
  <c r="AQ21" i="32"/>
  <c r="AO21" i="32"/>
  <c r="AN21" i="32"/>
  <c r="G352" i="33"/>
  <c r="G351" i="33"/>
  <c r="G350" i="33"/>
  <c r="G349" i="33"/>
  <c r="G348" i="33"/>
  <c r="G347" i="33"/>
  <c r="G346" i="33"/>
  <c r="G345" i="33"/>
  <c r="G344" i="33"/>
  <c r="G343" i="33"/>
  <c r="G342" i="33"/>
  <c r="G341" i="33"/>
  <c r="G340" i="33"/>
  <c r="G339" i="33"/>
  <c r="G338" i="33"/>
  <c r="G337" i="33"/>
  <c r="G336" i="33"/>
  <c r="G335" i="33"/>
  <c r="G334" i="33"/>
  <c r="G333" i="33"/>
  <c r="G332" i="33"/>
  <c r="G331" i="33"/>
  <c r="G330" i="33"/>
  <c r="G329" i="33"/>
  <c r="G328" i="33"/>
  <c r="G327" i="33"/>
  <c r="G326" i="33"/>
  <c r="G325" i="33"/>
  <c r="G324" i="33"/>
  <c r="G323" i="33"/>
  <c r="G322" i="33"/>
  <c r="G321" i="33"/>
  <c r="G320" i="33"/>
  <c r="G319" i="33"/>
  <c r="G318" i="33"/>
  <c r="G317" i="33"/>
  <c r="G316" i="33"/>
  <c r="G315" i="33"/>
  <c r="G314" i="33"/>
  <c r="G313" i="33"/>
  <c r="G312" i="33"/>
  <c r="G311" i="33"/>
  <c r="G310" i="33"/>
  <c r="G309" i="33"/>
  <c r="G308" i="33"/>
  <c r="G307" i="33"/>
  <c r="G306" i="33"/>
  <c r="G305" i="33"/>
  <c r="G304" i="33"/>
  <c r="G303" i="33"/>
  <c r="G302" i="33"/>
  <c r="G301" i="33"/>
  <c r="G300" i="33"/>
  <c r="G299" i="33"/>
  <c r="G298" i="33"/>
  <c r="G297" i="33"/>
  <c r="G296" i="33"/>
  <c r="G295" i="33"/>
  <c r="G294" i="33"/>
  <c r="G293" i="33"/>
  <c r="G292" i="33"/>
  <c r="G291" i="33"/>
  <c r="G290" i="33"/>
  <c r="G289" i="33"/>
  <c r="G288" i="33"/>
  <c r="G287" i="33"/>
  <c r="G286" i="33"/>
  <c r="G285" i="33"/>
  <c r="G284" i="33"/>
  <c r="G283" i="33"/>
  <c r="G282" i="33"/>
  <c r="G281" i="33"/>
  <c r="G280" i="33"/>
  <c r="G279" i="33"/>
  <c r="G278" i="33"/>
  <c r="G277" i="33"/>
  <c r="G276" i="33"/>
  <c r="G275" i="33"/>
  <c r="G274" i="33"/>
  <c r="G273" i="33"/>
  <c r="G272" i="33"/>
  <c r="G271" i="33"/>
  <c r="G270" i="33"/>
  <c r="G269" i="33"/>
  <c r="G268" i="33"/>
  <c r="G267" i="33"/>
  <c r="G266" i="33"/>
  <c r="G265" i="33"/>
  <c r="G264" i="33"/>
  <c r="G263" i="33"/>
  <c r="G262" i="33"/>
  <c r="G261" i="33"/>
  <c r="G260" i="33"/>
  <c r="G259" i="33"/>
  <c r="G258" i="33"/>
  <c r="G257" i="33"/>
  <c r="G256" i="33"/>
  <c r="G255" i="33"/>
  <c r="G254" i="33"/>
  <c r="G253" i="33"/>
  <c r="G252" i="33"/>
  <c r="G251" i="33"/>
  <c r="G250" i="33"/>
  <c r="G249" i="33"/>
  <c r="G248" i="33"/>
  <c r="G247" i="33"/>
  <c r="G246" i="33"/>
  <c r="G245" i="33"/>
  <c r="G244" i="33"/>
  <c r="G243" i="33"/>
  <c r="G242" i="33"/>
  <c r="G241" i="33"/>
  <c r="G240" i="33"/>
  <c r="G239" i="33"/>
  <c r="G238" i="33"/>
  <c r="G237" i="33"/>
  <c r="G236" i="33"/>
  <c r="G235" i="33"/>
  <c r="G234" i="33"/>
  <c r="G233" i="33"/>
  <c r="G232" i="33"/>
  <c r="G231" i="33"/>
  <c r="G230" i="33"/>
  <c r="G229" i="33"/>
  <c r="G228" i="33"/>
  <c r="G227" i="33"/>
  <c r="G226" i="33"/>
  <c r="G225" i="33"/>
  <c r="G224" i="33"/>
  <c r="G223" i="33"/>
  <c r="G222" i="33"/>
  <c r="G221" i="33"/>
  <c r="G220" i="33"/>
  <c r="G219" i="33"/>
  <c r="G218" i="33"/>
  <c r="G217" i="33"/>
  <c r="G216" i="33"/>
  <c r="G215" i="33"/>
  <c r="G214" i="33"/>
  <c r="G213" i="33"/>
  <c r="G212" i="33"/>
  <c r="G211" i="33"/>
  <c r="G210" i="33"/>
  <c r="G209" i="33"/>
  <c r="G208" i="33"/>
  <c r="G207" i="33"/>
  <c r="G206" i="33"/>
  <c r="G205" i="33"/>
  <c r="G204" i="33"/>
  <c r="G203" i="33"/>
  <c r="G202" i="33"/>
  <c r="G201" i="33"/>
  <c r="G200" i="33"/>
  <c r="G199" i="33"/>
  <c r="G198" i="33"/>
  <c r="G197" i="33"/>
  <c r="G196" i="33"/>
  <c r="G195" i="33"/>
  <c r="G194" i="33"/>
  <c r="G193" i="33"/>
  <c r="G192" i="33"/>
  <c r="G191" i="33"/>
  <c r="G190" i="33"/>
  <c r="G189" i="33"/>
  <c r="G188" i="33"/>
  <c r="G187" i="33"/>
  <c r="G186" i="33"/>
  <c r="G185" i="33"/>
  <c r="G184" i="33"/>
  <c r="G183" i="33"/>
  <c r="G182" i="33"/>
  <c r="G181" i="33"/>
  <c r="G180" i="33"/>
  <c r="G179" i="33"/>
  <c r="G178" i="33"/>
  <c r="G177" i="33"/>
  <c r="G176" i="33"/>
  <c r="G175" i="33"/>
  <c r="G174" i="33"/>
  <c r="G173" i="33"/>
  <c r="G172" i="33"/>
  <c r="G171" i="33"/>
  <c r="G170" i="33"/>
  <c r="G169" i="33"/>
  <c r="G168" i="33"/>
  <c r="G167" i="33"/>
  <c r="G166" i="33"/>
  <c r="G165" i="33"/>
  <c r="G164" i="33"/>
  <c r="G163" i="33"/>
  <c r="G162" i="33"/>
  <c r="G161" i="33"/>
  <c r="G160" i="33"/>
  <c r="G159" i="33"/>
  <c r="G158" i="33"/>
  <c r="G157" i="33"/>
  <c r="G156" i="33"/>
  <c r="G155" i="33"/>
  <c r="G154" i="33"/>
  <c r="G153" i="33"/>
  <c r="G152" i="33"/>
  <c r="G151" i="33"/>
  <c r="G150" i="33"/>
  <c r="G149" i="33"/>
  <c r="G148" i="33"/>
  <c r="G147" i="33"/>
  <c r="G146" i="33"/>
  <c r="G145" i="33"/>
  <c r="G144" i="33"/>
  <c r="G143" i="33"/>
  <c r="G142" i="33"/>
  <c r="G141" i="33"/>
  <c r="G140" i="33"/>
  <c r="G139" i="33"/>
  <c r="G138" i="33"/>
  <c r="G137" i="33"/>
  <c r="G136" i="33"/>
  <c r="G135" i="33"/>
  <c r="G134" i="33"/>
  <c r="G133" i="33"/>
  <c r="G132" i="33"/>
  <c r="G131" i="33"/>
  <c r="G130" i="33"/>
  <c r="G129" i="33"/>
  <c r="G128" i="33"/>
  <c r="G127" i="33"/>
  <c r="G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76" i="33"/>
  <c r="G75" i="33"/>
  <c r="G74" i="33"/>
  <c r="G73" i="33"/>
  <c r="G72" i="33"/>
  <c r="G71" i="33"/>
  <c r="G70" i="33"/>
  <c r="G69" i="33"/>
  <c r="G68" i="33"/>
  <c r="G67" i="33"/>
  <c r="G66" i="33"/>
  <c r="G65" i="33"/>
  <c r="G64" i="33"/>
  <c r="G63" i="33"/>
  <c r="G62" i="33"/>
  <c r="G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14" i="33"/>
  <c r="G13" i="33"/>
  <c r="G12" i="33"/>
  <c r="G11" i="33"/>
  <c r="G10" i="33"/>
  <c r="G9" i="33"/>
  <c r="G8" i="33"/>
  <c r="G7" i="33"/>
  <c r="G6" i="33"/>
  <c r="G5" i="33"/>
  <c r="G4" i="19"/>
  <c r="AV40" i="12"/>
  <c r="E156" i="12"/>
  <c r="E67" i="12"/>
  <c r="E211" i="12"/>
  <c r="K211" i="12" s="1"/>
  <c r="M21" i="32"/>
  <c r="K26" i="32"/>
  <c r="K27" i="32" s="1"/>
  <c r="K189" i="5" s="1"/>
  <c r="R26" i="32"/>
  <c r="K29" i="32"/>
  <c r="K30" i="32" s="1"/>
  <c r="S26" i="32"/>
  <c r="R40" i="32"/>
  <c r="AM42" i="32"/>
  <c r="K40" i="32"/>
  <c r="R43" i="32"/>
  <c r="S40" i="32"/>
  <c r="AV21" i="32"/>
  <c r="AV42" i="32"/>
  <c r="K43" i="32"/>
  <c r="N26" i="32"/>
  <c r="Q23" i="32"/>
  <c r="K39" i="32"/>
  <c r="P29" i="32"/>
  <c r="K21" i="32"/>
  <c r="K42" i="32"/>
  <c r="L265" i="12"/>
  <c r="K264" i="12"/>
  <c r="L264" i="12"/>
  <c r="L267" i="33"/>
  <c r="L268" i="33"/>
  <c r="M267" i="33"/>
  <c r="N267" i="33" s="1"/>
  <c r="M268" i="33"/>
  <c r="N268" i="33" s="1"/>
  <c r="AL21" i="32" l="1"/>
  <c r="O21" i="32"/>
  <c r="M26" i="32"/>
  <c r="AA39" i="32"/>
  <c r="Z39" i="32"/>
  <c r="AI21" i="32"/>
  <c r="AI39" i="32"/>
  <c r="AA21" i="32"/>
  <c r="M42" i="32"/>
  <c r="Y39" i="32"/>
  <c r="Z21" i="32"/>
  <c r="AT21" i="32"/>
  <c r="Y42" i="32"/>
  <c r="AL42" i="32"/>
  <c r="B2" i="126"/>
  <c r="T21" i="32"/>
  <c r="T39" i="32"/>
  <c r="V21" i="32"/>
  <c r="U21" i="32"/>
  <c r="V42" i="32"/>
  <c r="W21" i="32"/>
  <c r="W39" i="32"/>
  <c r="S42" i="32"/>
  <c r="O29" i="32"/>
  <c r="O23" i="32"/>
  <c r="O39" i="32"/>
  <c r="X42" i="32"/>
  <c r="X21" i="32"/>
  <c r="AC39" i="32"/>
  <c r="AE42" i="32"/>
  <c r="U39" i="32"/>
  <c r="O26" i="32"/>
  <c r="O42" i="32"/>
  <c r="AE21" i="32"/>
  <c r="AK39" i="32"/>
  <c r="AK42" i="32"/>
  <c r="S21" i="32"/>
  <c r="N40" i="32"/>
  <c r="N23" i="32"/>
  <c r="M39" i="32"/>
  <c r="S39" i="32"/>
  <c r="O40" i="32"/>
  <c r="N29" i="32"/>
  <c r="S29" i="32"/>
  <c r="N21" i="32"/>
  <c r="AR60" i="101"/>
  <c r="AQ60" i="101"/>
  <c r="AS60" i="101"/>
  <c r="AT60" i="101"/>
  <c r="AV60" i="101"/>
  <c r="AU60" i="101"/>
  <c r="B2" i="125"/>
  <c r="AM1" i="125"/>
  <c r="AL1" i="110"/>
  <c r="AL1" i="106"/>
  <c r="AR111" i="17"/>
  <c r="AS111" i="17"/>
  <c r="AT111" i="17"/>
  <c r="T14" i="12"/>
  <c r="R14" i="12"/>
  <c r="AM14" i="12"/>
  <c r="N14" i="12"/>
  <c r="AA16" i="12"/>
  <c r="AA26" i="12" s="1"/>
  <c r="I279" i="12" s="1" a="1"/>
  <c r="I279" i="12" s="1"/>
  <c r="V14" i="12"/>
  <c r="AE16" i="12"/>
  <c r="AE26" i="12" s="1"/>
  <c r="I283" i="12" s="1" a="1"/>
  <c r="I283" i="12" s="1"/>
  <c r="S16" i="12"/>
  <c r="S26" i="12" s="1"/>
  <c r="I271" i="12" s="1" a="1"/>
  <c r="I271" i="12" s="1"/>
  <c r="K16" i="12"/>
  <c r="K26" i="12" s="1"/>
  <c r="I263" i="12" s="1" a="1"/>
  <c r="I263" i="12" s="1"/>
  <c r="W16" i="12"/>
  <c r="W26" i="12" s="1"/>
  <c r="I275" i="12" s="1" a="1"/>
  <c r="I275" i="12" s="1"/>
  <c r="B2" i="110"/>
  <c r="AV72" i="15"/>
  <c r="AS72" i="15"/>
  <c r="AU72" i="15"/>
  <c r="AR72" i="15"/>
  <c r="AT72" i="15"/>
  <c r="B2" i="106"/>
  <c r="AT14" i="12"/>
  <c r="X14" i="12"/>
  <c r="AL14" i="12"/>
  <c r="AV15" i="12"/>
  <c r="L211" i="12"/>
  <c r="E212" i="12"/>
  <c r="L212" i="12" s="1"/>
  <c r="AO14" i="12"/>
  <c r="AH16" i="12"/>
  <c r="AH26" i="12" s="1"/>
  <c r="I286" i="12" s="1" a="1"/>
  <c r="I286" i="12" s="1"/>
  <c r="W14" i="12"/>
  <c r="AE14" i="12"/>
  <c r="N16" i="12"/>
  <c r="N26" i="12" s="1"/>
  <c r="I266" i="12" s="1" a="1"/>
  <c r="I266" i="12" s="1"/>
  <c r="R16" i="12"/>
  <c r="R26" i="12" s="1"/>
  <c r="I270" i="12" s="1" a="1"/>
  <c r="I270" i="12" s="1"/>
  <c r="AD16" i="12"/>
  <c r="AD26" i="12" s="1"/>
  <c r="I282" i="12" s="1" a="1"/>
  <c r="I282" i="12" s="1"/>
  <c r="AU20" i="5"/>
  <c r="AU37" i="13" s="1"/>
  <c r="AO21" i="5"/>
  <c r="AM20" i="5"/>
  <c r="AM37" i="13" s="1"/>
  <c r="AT21" i="5"/>
  <c r="AR20" i="5"/>
  <c r="AR37" i="13" s="1"/>
  <c r="AL21" i="5"/>
  <c r="AQ21" i="5"/>
  <c r="AO20" i="5"/>
  <c r="AO37" i="13" s="1"/>
  <c r="AV21" i="5"/>
  <c r="AT20" i="5"/>
  <c r="AT37" i="13" s="1"/>
  <c r="AN21" i="5"/>
  <c r="AL20" i="5"/>
  <c r="AL37" i="13" s="1"/>
  <c r="AS21" i="5"/>
  <c r="AQ20" i="5"/>
  <c r="AQ37" i="13" s="1"/>
  <c r="AK21" i="5"/>
  <c r="AJ20" i="5"/>
  <c r="AV20" i="5"/>
  <c r="AV37" i="13" s="1"/>
  <c r="AP21" i="5"/>
  <c r="AN20" i="5"/>
  <c r="AN37" i="13" s="1"/>
  <c r="AU21" i="5"/>
  <c r="AS20" i="5"/>
  <c r="AS37" i="13" s="1"/>
  <c r="AM21" i="5"/>
  <c r="AK20" i="5"/>
  <c r="AK37" i="13" s="1"/>
  <c r="AR21" i="5"/>
  <c r="AP20" i="5"/>
  <c r="AP37" i="13" s="1"/>
  <c r="AJ21" i="5"/>
  <c r="AM1" i="101"/>
  <c r="AS14" i="12"/>
  <c r="O15" i="12"/>
  <c r="AO16" i="12"/>
  <c r="K15" i="12"/>
  <c r="I210" i="12" s="1" a="1"/>
  <c r="I210" i="12" s="1"/>
  <c r="AA15" i="12"/>
  <c r="AI16" i="12"/>
  <c r="AI26" i="12" s="1"/>
  <c r="I287" i="12" s="1" a="1"/>
  <c r="I287" i="12" s="1"/>
  <c r="W15" i="12"/>
  <c r="P15" i="12"/>
  <c r="AU16" i="12"/>
  <c r="T16" i="12"/>
  <c r="T26" i="12" s="1"/>
  <c r="I272" i="12" s="1" a="1"/>
  <c r="I272" i="12" s="1"/>
  <c r="AN15" i="12"/>
  <c r="T15" i="12"/>
  <c r="L16" i="12"/>
  <c r="L26" i="12" s="1"/>
  <c r="I264" i="12" s="1" a="1"/>
  <c r="I264" i="12" s="1"/>
  <c r="AB15" i="12"/>
  <c r="B2" i="101"/>
  <c r="AJ15" i="12"/>
  <c r="AS11" i="101"/>
  <c r="AR12" i="101" s="1"/>
  <c r="AF11" i="101"/>
  <c r="AE12" i="101" s="1"/>
  <c r="AB11" i="101"/>
  <c r="AA12" i="101" s="1"/>
  <c r="X11" i="101"/>
  <c r="W12" i="101" s="1"/>
  <c r="T11" i="101"/>
  <c r="S12" i="101" s="1"/>
  <c r="P11" i="101"/>
  <c r="O12" i="101" s="1"/>
  <c r="L11" i="101"/>
  <c r="K12" i="101" s="1"/>
  <c r="AU11" i="101"/>
  <c r="AT12" i="101" s="1"/>
  <c r="AR11" i="101"/>
  <c r="AQ12" i="101" s="1"/>
  <c r="AI12" i="101"/>
  <c r="AE11" i="101"/>
  <c r="AD12" i="101" s="1"/>
  <c r="AA11" i="101"/>
  <c r="Z12" i="101" s="1"/>
  <c r="W11" i="101"/>
  <c r="V12" i="101" s="1"/>
  <c r="S11" i="101"/>
  <c r="R12" i="101" s="1"/>
  <c r="O11" i="101"/>
  <c r="N12" i="101" s="1"/>
  <c r="K11" i="101"/>
  <c r="AI11" i="101"/>
  <c r="AH12" i="101" s="1"/>
  <c r="AT11" i="101"/>
  <c r="AS12" i="101" s="1"/>
  <c r="AH11" i="101"/>
  <c r="AG12" i="101" s="1"/>
  <c r="AD11" i="101"/>
  <c r="AC12" i="101" s="1"/>
  <c r="Z11" i="101"/>
  <c r="Y12" i="101" s="1"/>
  <c r="V11" i="101"/>
  <c r="U12" i="101" s="1"/>
  <c r="R11" i="101"/>
  <c r="Q12" i="101" s="1"/>
  <c r="N11" i="101"/>
  <c r="M12" i="101" s="1"/>
  <c r="AQ11" i="101"/>
  <c r="AV11" i="101"/>
  <c r="AU12" i="101" s="1"/>
  <c r="AG11" i="101"/>
  <c r="AF12" i="101" s="1"/>
  <c r="AC11" i="101"/>
  <c r="AB12" i="101" s="1"/>
  <c r="Y11" i="101"/>
  <c r="X12" i="101" s="1"/>
  <c r="U11" i="101"/>
  <c r="T12" i="101" s="1"/>
  <c r="Q11" i="101"/>
  <c r="P12" i="101" s="1"/>
  <c r="M11" i="101"/>
  <c r="L12" i="101" s="1"/>
  <c r="Q15" i="12"/>
  <c r="U15" i="12"/>
  <c r="K111" i="12"/>
  <c r="L67" i="12"/>
  <c r="E213" i="12"/>
  <c r="K213" i="12" s="1"/>
  <c r="K212" i="12"/>
  <c r="K110" i="12"/>
  <c r="K66" i="12"/>
  <c r="K210" i="12"/>
  <c r="N230" i="33"/>
  <c r="AV16" i="12"/>
  <c r="L14" i="12"/>
  <c r="AM1" i="86"/>
  <c r="Q26" i="32"/>
  <c r="R27" i="32" s="1"/>
  <c r="R189" i="5" s="1"/>
  <c r="Q43" i="32"/>
  <c r="R29" i="32"/>
  <c r="S30" i="32" s="1"/>
  <c r="AG39" i="32"/>
  <c r="AC21" i="32"/>
  <c r="AR21" i="32"/>
  <c r="AB42" i="32"/>
  <c r="AD42" i="32"/>
  <c r="AH39" i="32"/>
  <c r="Q42" i="32"/>
  <c r="N43" i="32"/>
  <c r="R23" i="32"/>
  <c r="R24" i="32" s="1"/>
  <c r="R188" i="5" s="1"/>
  <c r="AR42" i="32"/>
  <c r="AB21" i="32"/>
  <c r="AM39" i="32"/>
  <c r="P23" i="32"/>
  <c r="Q24" i="32" s="1"/>
  <c r="Q188" i="5" s="1"/>
  <c r="L29" i="32"/>
  <c r="L30" i="32" s="1"/>
  <c r="P21" i="32"/>
  <c r="AS21" i="32"/>
  <c r="L39" i="32"/>
  <c r="P42" i="32"/>
  <c r="AG21" i="32"/>
  <c r="P39" i="32"/>
  <c r="L26" i="32"/>
  <c r="L27" i="32" s="1"/>
  <c r="L189" i="5" s="1"/>
  <c r="R21" i="32"/>
  <c r="AF21" i="32"/>
  <c r="N39" i="32"/>
  <c r="AJ39" i="32"/>
  <c r="L23" i="32"/>
  <c r="L24" i="32" s="1"/>
  <c r="L188" i="5" s="1"/>
  <c r="Q21" i="32"/>
  <c r="AD21" i="32"/>
  <c r="AH42" i="32"/>
  <c r="AJ21" i="32"/>
  <c r="Q39" i="32"/>
  <c r="T40" i="32"/>
  <c r="P43" i="32"/>
  <c r="L40" i="32"/>
  <c r="M23" i="32"/>
  <c r="N24" i="32" s="1"/>
  <c r="N188" i="5" s="1"/>
  <c r="AP39" i="32"/>
  <c r="AS39" i="32"/>
  <c r="AF42" i="32"/>
  <c r="L43" i="32"/>
  <c r="P40" i="32"/>
  <c r="M40" i="32"/>
  <c r="M29" i="32"/>
  <c r="N30" i="32" s="1"/>
  <c r="Q40" i="32"/>
  <c r="AV191" i="5"/>
  <c r="B2" i="86"/>
  <c r="AU191" i="5"/>
  <c r="AV192" i="5"/>
  <c r="AV106" i="17" s="1"/>
  <c r="AT192" i="5"/>
  <c r="AT106" i="17" s="1"/>
  <c r="AS192" i="5"/>
  <c r="AS106" i="17" s="1"/>
  <c r="AR192" i="5"/>
  <c r="AR106" i="17" s="1"/>
  <c r="AM1" i="2"/>
  <c r="AM1" i="17"/>
  <c r="AM1" i="16"/>
  <c r="I14" i="32"/>
  <c r="AM1" i="5"/>
  <c r="AM1" i="12"/>
  <c r="AM1" i="6"/>
  <c r="AM1" i="13"/>
  <c r="AM1" i="15"/>
  <c r="N266" i="12"/>
  <c r="E112" i="12"/>
  <c r="AV14" i="12"/>
  <c r="V15" i="12"/>
  <c r="AG16" i="12"/>
  <c r="AG26" i="12" s="1"/>
  <c r="I285" i="12" s="1" a="1"/>
  <c r="I285" i="12" s="1"/>
  <c r="AT15" i="12"/>
  <c r="AD15" i="12"/>
  <c r="U14" i="12"/>
  <c r="K265" i="12"/>
  <c r="E157" i="12"/>
  <c r="M265" i="12"/>
  <c r="E68" i="12"/>
  <c r="E69" i="12" s="1"/>
  <c r="AQ14" i="12"/>
  <c r="Z15" i="12"/>
  <c r="K67" i="12"/>
  <c r="AH14" i="12"/>
  <c r="M16" i="12"/>
  <c r="M26" i="12" s="1"/>
  <c r="I265" i="12" s="1" a="1"/>
  <c r="I265" i="12" s="1"/>
  <c r="B2" i="6"/>
  <c r="AN14" i="12"/>
  <c r="AG15" i="12"/>
  <c r="Q16" i="12"/>
  <c r="Q26" i="12" s="1"/>
  <c r="I269" i="12" s="1" a="1"/>
  <c r="I269" i="12" s="1"/>
  <c r="AC16" i="12"/>
  <c r="AC26" i="12" s="1"/>
  <c r="I281" i="12" s="1" a="1"/>
  <c r="I281" i="12" s="1"/>
  <c r="AK16" i="12"/>
  <c r="N15" i="12"/>
  <c r="U16" i="12"/>
  <c r="U26" i="12" s="1"/>
  <c r="I273" i="12" s="1" a="1"/>
  <c r="I273" i="12" s="1"/>
  <c r="AB14" i="12"/>
  <c r="AI14" i="12"/>
  <c r="E31" i="21"/>
  <c r="E214" i="12"/>
  <c r="L266" i="12"/>
  <c r="M266" i="12"/>
  <c r="K266" i="12"/>
  <c r="AO26" i="32"/>
  <c r="AO29" i="32"/>
  <c r="AO17" i="101" s="1"/>
  <c r="B2" i="17"/>
  <c r="B2" i="13"/>
  <c r="B2" i="12"/>
  <c r="B2" i="15"/>
  <c r="B2" i="2"/>
  <c r="B2" i="32"/>
  <c r="B2" i="16"/>
  <c r="B2" i="5"/>
  <c r="AO23" i="32"/>
  <c r="J326" i="33"/>
  <c r="AN43" i="32"/>
  <c r="P27" i="32"/>
  <c r="P189" i="5" s="1"/>
  <c r="Q30" i="32"/>
  <c r="S27" i="32"/>
  <c r="S189" i="5" s="1"/>
  <c r="J350" i="33"/>
  <c r="J279" i="33"/>
  <c r="J302" i="33"/>
  <c r="J260" i="33"/>
  <c r="J312" i="33"/>
  <c r="J240" i="33"/>
  <c r="N57" i="33"/>
  <c r="X29" i="32" s="1"/>
  <c r="X23" i="32"/>
  <c r="AM23" i="32"/>
  <c r="AL40" i="32"/>
  <c r="AH43" i="32"/>
  <c r="AB23" i="32"/>
  <c r="AD40" i="32"/>
  <c r="X16" i="12"/>
  <c r="X26" i="12" s="1"/>
  <c r="I276" i="12" s="1" a="1"/>
  <c r="I276" i="12" s="1"/>
  <c r="M15" i="12"/>
  <c r="AD14" i="12"/>
  <c r="K14" i="12"/>
  <c r="AJ14" i="12"/>
  <c r="AS15" i="12"/>
  <c r="P16" i="12"/>
  <c r="P26" i="12" s="1"/>
  <c r="I268" i="12" s="1" a="1"/>
  <c r="I268" i="12" s="1"/>
  <c r="Y15" i="12"/>
  <c r="AC14" i="12"/>
  <c r="AQ15" i="12"/>
  <c r="AS16" i="12"/>
  <c r="V16" i="12"/>
  <c r="V26" i="12" s="1"/>
  <c r="I274" i="12" s="1" a="1"/>
  <c r="I274" i="12" s="1"/>
  <c r="AK15" i="12"/>
  <c r="AH15" i="12"/>
  <c r="Q14" i="12"/>
  <c r="Z16" i="12"/>
  <c r="Z26" i="12" s="1"/>
  <c r="I278" i="12" s="1" a="1"/>
  <c r="I278" i="12" s="1"/>
  <c r="S15" i="12"/>
  <c r="O16" i="12"/>
  <c r="O26" i="12" s="1"/>
  <c r="I267" i="12" s="1" a="1"/>
  <c r="I267" i="12" s="1"/>
  <c r="AL15" i="12"/>
  <c r="R15" i="12"/>
  <c r="L15" i="12"/>
  <c r="AM16" i="12"/>
  <c r="AF16" i="12"/>
  <c r="AF26" i="12" s="1"/>
  <c r="I284" i="12" s="1" a="1"/>
  <c r="I284" i="12" s="1"/>
  <c r="AP15" i="12"/>
  <c r="S14" i="12"/>
  <c r="Y14" i="12"/>
  <c r="AU15" i="12"/>
  <c r="M14" i="12"/>
  <c r="AF14" i="12"/>
  <c r="AP14" i="12"/>
  <c r="AR16" i="12"/>
  <c r="Y16" i="12"/>
  <c r="Y26" i="12" s="1"/>
  <c r="I277" i="12" s="1" a="1"/>
  <c r="I277" i="12" s="1"/>
  <c r="Z14" i="12"/>
  <c r="AT16" i="12"/>
  <c r="AR14" i="12"/>
  <c r="AJ16" i="12"/>
  <c r="AC15" i="12"/>
  <c r="AA14" i="12"/>
  <c r="AG14" i="12"/>
  <c r="AF15" i="12"/>
  <c r="AB16" i="12"/>
  <c r="AB26" i="12" s="1"/>
  <c r="I280" i="12" s="1" a="1"/>
  <c r="I280" i="12" s="1"/>
  <c r="AL16" i="12"/>
  <c r="AI15" i="12"/>
  <c r="O14" i="12"/>
  <c r="AO15" i="12"/>
  <c r="AN16" i="12"/>
  <c r="AP16" i="12"/>
  <c r="AG23" i="32"/>
  <c r="AC23" i="32"/>
  <c r="AH23" i="32"/>
  <c r="AK40" i="32"/>
  <c r="AK23" i="32"/>
  <c r="AC40" i="32"/>
  <c r="AM15" i="12"/>
  <c r="P14" i="12"/>
  <c r="AQ16" i="12"/>
  <c r="AK14" i="12"/>
  <c r="N227" i="33"/>
  <c r="AL23" i="32"/>
  <c r="AM26" i="32"/>
  <c r="N129" i="33"/>
  <c r="AD29" i="32" s="1"/>
  <c r="AD23" i="32"/>
  <c r="AL43" i="32"/>
  <c r="AM40" i="32"/>
  <c r="N158" i="33"/>
  <c r="AF29" i="32" s="1"/>
  <c r="AF23" i="32"/>
  <c r="N147" i="33"/>
  <c r="AE29" i="32" s="1"/>
  <c r="AE23" i="32"/>
  <c r="N34" i="33"/>
  <c r="V29" i="32" s="1"/>
  <c r="V23" i="32"/>
  <c r="N191" i="33"/>
  <c r="AI29" i="32" s="1"/>
  <c r="AI23" i="32"/>
  <c r="AD43" i="32"/>
  <c r="AE40" i="32"/>
  <c r="N94" i="33"/>
  <c r="AA29" i="32" s="1"/>
  <c r="AA23" i="32"/>
  <c r="N83" i="33"/>
  <c r="Z29" i="32" s="1"/>
  <c r="Z23" i="32"/>
  <c r="N65" i="33"/>
  <c r="Y23" i="32"/>
  <c r="N207" i="33"/>
  <c r="AJ29" i="32" s="1"/>
  <c r="AJ17" i="101" s="1"/>
  <c r="AJ23" i="32"/>
  <c r="W23" i="32"/>
  <c r="V26" i="32"/>
  <c r="AA40" i="32"/>
  <c r="W43" i="32"/>
  <c r="N27" i="32"/>
  <c r="N189" i="5" s="1"/>
  <c r="O27" i="32"/>
  <c r="O189" i="5" s="1"/>
  <c r="O24" i="32"/>
  <c r="O188" i="5" s="1"/>
  <c r="AM29" i="32"/>
  <c r="AM17" i="101" s="1"/>
  <c r="AG29" i="32"/>
  <c r="AG40" i="32"/>
  <c r="N252" i="33"/>
  <c r="AN29" i="32" s="1"/>
  <c r="AN17" i="101" s="1"/>
  <c r="AN23" i="32"/>
  <c r="N16" i="33"/>
  <c r="U40" i="32" s="1"/>
  <c r="T23" i="32"/>
  <c r="T24" i="32" s="1"/>
  <c r="T188" i="5" s="1"/>
  <c r="U23" i="32"/>
  <c r="N21" i="33"/>
  <c r="U29" i="32" s="1"/>
  <c r="Y43" i="32"/>
  <c r="Z40" i="32"/>
  <c r="W29" i="32"/>
  <c r="V43" i="32"/>
  <c r="U43" i="32"/>
  <c r="V40" i="32"/>
  <c r="W26" i="32"/>
  <c r="AA26" i="32"/>
  <c r="AC26" i="32"/>
  <c r="AI26" i="32"/>
  <c r="AK26" i="32"/>
  <c r="AN26" i="32"/>
  <c r="AF26" i="32"/>
  <c r="AB29" i="32"/>
  <c r="AF43" i="32"/>
  <c r="AA43" i="32"/>
  <c r="W40" i="32"/>
  <c r="AO40" i="32"/>
  <c r="T26" i="32"/>
  <c r="T27" i="32" s="1"/>
  <c r="T189" i="5" s="1"/>
  <c r="U26" i="32"/>
  <c r="X26" i="32"/>
  <c r="Y26" i="32"/>
  <c r="Z26" i="32"/>
  <c r="AB26" i="32"/>
  <c r="AD26" i="32"/>
  <c r="AE26" i="32"/>
  <c r="AG26" i="32"/>
  <c r="AH26" i="32"/>
  <c r="AJ26" i="32"/>
  <c r="AL26" i="32"/>
  <c r="AK29" i="32"/>
  <c r="AK17" i="101" s="1"/>
  <c r="AJ43" i="32"/>
  <c r="AI43" i="32"/>
  <c r="AI40" i="32"/>
  <c r="AG43" i="32"/>
  <c r="AH40" i="32"/>
  <c r="AF40" i="32"/>
  <c r="AC29" i="32"/>
  <c r="Z43" i="32"/>
  <c r="X40" i="32"/>
  <c r="S43" i="32"/>
  <c r="AK43" i="32"/>
  <c r="AN40" i="32"/>
  <c r="AM43" i="32"/>
  <c r="AH29" i="32"/>
  <c r="AE43" i="32"/>
  <c r="AB43" i="32"/>
  <c r="AJ40" i="32"/>
  <c r="AB40" i="32"/>
  <c r="AC43" i="32"/>
  <c r="O30" i="32" l="1"/>
  <c r="P30" i="32"/>
  <c r="M212" i="12"/>
  <c r="AJ37" i="13"/>
  <c r="AU150" i="5"/>
  <c r="AS150" i="5"/>
  <c r="AT150" i="5"/>
  <c r="AR150" i="5"/>
  <c r="AV150" i="5"/>
  <c r="AU111" i="17"/>
  <c r="AV111" i="17"/>
  <c r="AR11" i="15"/>
  <c r="AS11" i="15"/>
  <c r="AV11" i="15"/>
  <c r="AT11" i="15"/>
  <c r="AU11" i="15"/>
  <c r="X37" i="12"/>
  <c r="W38" i="12" s="1"/>
  <c r="AU37" i="12"/>
  <c r="AT38" i="12" s="1"/>
  <c r="L37" i="12"/>
  <c r="R37" i="12"/>
  <c r="Q38" i="12" s="1"/>
  <c r="U37" i="12"/>
  <c r="T38" i="12" s="1"/>
  <c r="P37" i="12"/>
  <c r="O38" i="12" s="1"/>
  <c r="K37" i="12"/>
  <c r="Q37" i="12"/>
  <c r="P38" i="12" s="1"/>
  <c r="I214" i="12" a="1"/>
  <c r="I214" i="12" s="1"/>
  <c r="O37" i="12"/>
  <c r="N38" i="12" s="1"/>
  <c r="I212" i="12" a="1"/>
  <c r="I212" i="12" s="1"/>
  <c r="M37" i="12"/>
  <c r="L38" i="12" s="1"/>
  <c r="T37" i="12"/>
  <c r="S38" i="12" s="1"/>
  <c r="S37" i="12"/>
  <c r="R38" i="12" s="1"/>
  <c r="I213" i="12" a="1"/>
  <c r="I213" i="12" s="1"/>
  <c r="N37" i="12"/>
  <c r="M38" i="12" s="1"/>
  <c r="AT37" i="12"/>
  <c r="AS38" i="12" s="1"/>
  <c r="AP22" i="5"/>
  <c r="AN22" i="5"/>
  <c r="AL22" i="5"/>
  <c r="AO22" i="5"/>
  <c r="AT23" i="5"/>
  <c r="AT12" i="17"/>
  <c r="AQ22" i="5"/>
  <c r="AR23" i="5"/>
  <c r="AR12" i="17"/>
  <c r="AP23" i="5"/>
  <c r="AN23" i="5"/>
  <c r="AQ23" i="5"/>
  <c r="AM22" i="5"/>
  <c r="AS23" i="5"/>
  <c r="AS12" i="17"/>
  <c r="AS176" i="17" s="1"/>
  <c r="AK22" i="5"/>
  <c r="AV22" i="5"/>
  <c r="AT22" i="5"/>
  <c r="AL23" i="5"/>
  <c r="AO23" i="5"/>
  <c r="AM23" i="5"/>
  <c r="AJ22" i="5"/>
  <c r="AJ23" i="5"/>
  <c r="AS22" i="5"/>
  <c r="AV23" i="5"/>
  <c r="AV12" i="17"/>
  <c r="AV176" i="17" s="1"/>
  <c r="AR22" i="5"/>
  <c r="AU22" i="5"/>
  <c r="AU12" i="17"/>
  <c r="AU23" i="5"/>
  <c r="AK23" i="5"/>
  <c r="AS37" i="12"/>
  <c r="AR38" i="12" s="1"/>
  <c r="V37" i="12"/>
  <c r="U38" i="12" s="1"/>
  <c r="AE37" i="12"/>
  <c r="AD38" i="12" s="1"/>
  <c r="N213" i="12"/>
  <c r="M213" i="12"/>
  <c r="L213" i="12"/>
  <c r="E215" i="12"/>
  <c r="O215" i="12" s="1"/>
  <c r="AL29" i="32"/>
  <c r="AL17" i="101" s="1"/>
  <c r="AK37" i="12"/>
  <c r="AJ38" i="12" s="1"/>
  <c r="AM37" i="12"/>
  <c r="AL38" i="12" s="1"/>
  <c r="P24" i="32"/>
  <c r="P188" i="5" s="1"/>
  <c r="M24" i="32"/>
  <c r="M188" i="5" s="1"/>
  <c r="S24" i="32"/>
  <c r="S188" i="5" s="1"/>
  <c r="AB37" i="12"/>
  <c r="AA38" i="12" s="1"/>
  <c r="AN37" i="12"/>
  <c r="AM38" i="12" s="1"/>
  <c r="AO37" i="12"/>
  <c r="AN38" i="12" s="1"/>
  <c r="W37" i="12"/>
  <c r="V38" i="12" s="1"/>
  <c r="R30" i="32"/>
  <c r="AA37" i="12"/>
  <c r="Z38" i="12" s="1"/>
  <c r="AU106" i="17"/>
  <c r="AG37" i="12"/>
  <c r="AF38" i="12" s="1"/>
  <c r="AF37" i="12"/>
  <c r="AE38" i="12" s="1"/>
  <c r="AC37" i="12"/>
  <c r="AB38" i="12" s="1"/>
  <c r="AV37" i="12"/>
  <c r="AU38" i="12" s="1"/>
  <c r="Y37" i="12"/>
  <c r="X38" i="12" s="1"/>
  <c r="L45" i="32"/>
  <c r="Q27" i="32"/>
  <c r="Q189" i="5" s="1"/>
  <c r="M27" i="32"/>
  <c r="M189" i="5" s="1"/>
  <c r="M30" i="32"/>
  <c r="J237" i="33"/>
  <c r="J280" i="33"/>
  <c r="J321" i="33"/>
  <c r="J323" i="33"/>
  <c r="J327" i="33"/>
  <c r="J320" i="33"/>
  <c r="J322" i="33"/>
  <c r="AB32" i="32"/>
  <c r="J243" i="33"/>
  <c r="J247" i="33"/>
  <c r="J239" i="33"/>
  <c r="J246" i="33"/>
  <c r="J346" i="33"/>
  <c r="J349" i="33"/>
  <c r="J236" i="33"/>
  <c r="AO32" i="32"/>
  <c r="AH45" i="32"/>
  <c r="AM46" i="32"/>
  <c r="U32" i="32"/>
  <c r="U8" i="106" s="1"/>
  <c r="AD46" i="32"/>
  <c r="P46" i="32"/>
  <c r="AC24" i="32"/>
  <c r="AC188" i="5" s="1"/>
  <c r="J275" i="33"/>
  <c r="J278" i="33"/>
  <c r="J273" i="33"/>
  <c r="AB24" i="32"/>
  <c r="AB188" i="5" s="1"/>
  <c r="AB46" i="32"/>
  <c r="AF45" i="32"/>
  <c r="Y46" i="32"/>
  <c r="AG32" i="32"/>
  <c r="AE45" i="32"/>
  <c r="P32" i="32"/>
  <c r="P8" i="106" s="1"/>
  <c r="M32" i="32"/>
  <c r="M8" i="106" s="1"/>
  <c r="AE46" i="32"/>
  <c r="W46" i="32"/>
  <c r="AM45" i="32"/>
  <c r="M46" i="32"/>
  <c r="AH46" i="32"/>
  <c r="N45" i="32"/>
  <c r="Q32" i="32"/>
  <c r="Q8" i="106" s="1"/>
  <c r="AG46" i="32"/>
  <c r="AI45" i="32"/>
  <c r="V45" i="32"/>
  <c r="O46" i="32"/>
  <c r="AL45" i="32"/>
  <c r="K45" i="32"/>
  <c r="O45" i="32"/>
  <c r="T45" i="32"/>
  <c r="S46" i="32"/>
  <c r="AO45" i="32"/>
  <c r="U46" i="32"/>
  <c r="AC45" i="32"/>
  <c r="AK45" i="32"/>
  <c r="Q46" i="32"/>
  <c r="M45" i="32"/>
  <c r="AN45" i="32"/>
  <c r="AM32" i="32"/>
  <c r="AK46" i="32"/>
  <c r="AL46" i="32"/>
  <c r="AI46" i="32"/>
  <c r="U45" i="32"/>
  <c r="AA45" i="32"/>
  <c r="AC46" i="32"/>
  <c r="X45" i="32"/>
  <c r="AJ46" i="32"/>
  <c r="W45" i="32"/>
  <c r="V46" i="32"/>
  <c r="N32" i="32"/>
  <c r="N8" i="106" s="1"/>
  <c r="Q45" i="32"/>
  <c r="AB45" i="32"/>
  <c r="Z46" i="32"/>
  <c r="AA46" i="32"/>
  <c r="W32" i="32"/>
  <c r="W8" i="106" s="1"/>
  <c r="N46" i="32"/>
  <c r="AD45" i="32"/>
  <c r="K32" i="32"/>
  <c r="K8" i="106" s="1"/>
  <c r="AJ45" i="32"/>
  <c r="AF46" i="32"/>
  <c r="Z45" i="32"/>
  <c r="AG45" i="32"/>
  <c r="AA32" i="32"/>
  <c r="S45" i="32"/>
  <c r="O32" i="32"/>
  <c r="O8" i="106" s="1"/>
  <c r="J276" i="33"/>
  <c r="J281" i="33"/>
  <c r="AD24" i="32"/>
  <c r="AD188" i="5" s="1"/>
  <c r="J277" i="33"/>
  <c r="J272" i="33"/>
  <c r="J283" i="33"/>
  <c r="J274" i="33"/>
  <c r="J282" i="33"/>
  <c r="L282" i="33" s="1"/>
  <c r="AN54" i="32"/>
  <c r="AO54" i="32"/>
  <c r="AI24" i="32"/>
  <c r="AI188" i="5" s="1"/>
  <c r="AS54" i="32"/>
  <c r="J325" i="33"/>
  <c r="J329" i="33"/>
  <c r="J328" i="33"/>
  <c r="J324" i="33"/>
  <c r="AT54" i="32"/>
  <c r="J330" i="33"/>
  <c r="J331" i="33"/>
  <c r="AN46" i="32"/>
  <c r="R46" i="32"/>
  <c r="K46" i="32"/>
  <c r="J241" i="33"/>
  <c r="J242" i="33"/>
  <c r="J244" i="33"/>
  <c r="J238" i="33"/>
  <c r="J245" i="33"/>
  <c r="J305" i="33"/>
  <c r="J306" i="33"/>
  <c r="J297" i="33"/>
  <c r="J307" i="33"/>
  <c r="J296" i="33"/>
  <c r="J304" i="33"/>
  <c r="J301" i="33"/>
  <c r="J303" i="33"/>
  <c r="J300" i="33"/>
  <c r="S32" i="32"/>
  <c r="S8" i="106" s="1"/>
  <c r="P45" i="32"/>
  <c r="R45" i="32"/>
  <c r="L46" i="32"/>
  <c r="R32" i="32"/>
  <c r="R8" i="106" s="1"/>
  <c r="J315" i="33"/>
  <c r="J310" i="33"/>
  <c r="AL24" i="32"/>
  <c r="J286" i="33"/>
  <c r="J290" i="33"/>
  <c r="J308" i="33"/>
  <c r="J313" i="33"/>
  <c r="J316" i="33"/>
  <c r="J314" i="33"/>
  <c r="J309" i="33"/>
  <c r="E70" i="12"/>
  <c r="K69" i="12"/>
  <c r="L69" i="12"/>
  <c r="M69" i="12"/>
  <c r="N69" i="12"/>
  <c r="E159" i="12"/>
  <c r="K68" i="12"/>
  <c r="L68" i="12"/>
  <c r="M68" i="12"/>
  <c r="E158" i="12"/>
  <c r="E113" i="12"/>
  <c r="L112" i="12"/>
  <c r="M112" i="12"/>
  <c r="K112" i="12"/>
  <c r="AI37" i="12"/>
  <c r="AH38" i="12" s="1"/>
  <c r="L32" i="32"/>
  <c r="L8" i="106" s="1"/>
  <c r="L268" i="12"/>
  <c r="P268" i="12"/>
  <c r="M268" i="12"/>
  <c r="N268" i="12"/>
  <c r="K268" i="12"/>
  <c r="O268" i="12"/>
  <c r="M267" i="12"/>
  <c r="N267" i="12"/>
  <c r="K267" i="12"/>
  <c r="O267" i="12"/>
  <c r="L267" i="12"/>
  <c r="K214" i="12"/>
  <c r="O214" i="12"/>
  <c r="M214" i="12"/>
  <c r="L214" i="12"/>
  <c r="N214" i="12"/>
  <c r="AP37" i="12"/>
  <c r="AO38" i="12" s="1"/>
  <c r="Z37" i="12"/>
  <c r="Y38" i="12" s="1"/>
  <c r="AL37" i="12"/>
  <c r="AK38" i="12" s="1"/>
  <c r="J265" i="33"/>
  <c r="AP54" i="32"/>
  <c r="J263" i="33"/>
  <c r="J269" i="33"/>
  <c r="J266" i="33"/>
  <c r="J271" i="33"/>
  <c r="J264" i="33"/>
  <c r="J261" i="33"/>
  <c r="J270" i="33"/>
  <c r="J267" i="33"/>
  <c r="J262" i="33"/>
  <c r="J268" i="33"/>
  <c r="X27" i="32"/>
  <c r="X189" i="5" s="1"/>
  <c r="T43" i="32"/>
  <c r="T46" i="32" s="1"/>
  <c r="T29" i="32"/>
  <c r="T30" i="32" s="1"/>
  <c r="AG27" i="32"/>
  <c r="AG189" i="5" s="1"/>
  <c r="Y24" i="32"/>
  <c r="Y188" i="5" s="1"/>
  <c r="AQ54" i="32"/>
  <c r="J291" i="33"/>
  <c r="Z24" i="32"/>
  <c r="Z188" i="5" s="1"/>
  <c r="AM24" i="32"/>
  <c r="J284" i="33"/>
  <c r="AR54" i="32"/>
  <c r="J292" i="33"/>
  <c r="J294" i="33"/>
  <c r="J285" i="33"/>
  <c r="J287" i="33"/>
  <c r="J288" i="33"/>
  <c r="J293" i="33"/>
  <c r="U27" i="32"/>
  <c r="U189" i="5" s="1"/>
  <c r="AA27" i="32"/>
  <c r="AA189" i="5" s="1"/>
  <c r="AD27" i="32"/>
  <c r="AD189" i="5" s="1"/>
  <c r="Z27" i="32"/>
  <c r="Z189" i="5" s="1"/>
  <c r="V27" i="32"/>
  <c r="V189" i="5" s="1"/>
  <c r="J344" i="33"/>
  <c r="J352" i="33"/>
  <c r="J348" i="33"/>
  <c r="J351" i="33"/>
  <c r="J345" i="33"/>
  <c r="J347" i="33"/>
  <c r="J334" i="33"/>
  <c r="AU54" i="32"/>
  <c r="J343" i="33"/>
  <c r="J342" i="33"/>
  <c r="J337" i="33"/>
  <c r="J333" i="33"/>
  <c r="J341" i="33"/>
  <c r="J339" i="33"/>
  <c r="J335" i="33"/>
  <c r="J338" i="33"/>
  <c r="J336" i="33"/>
  <c r="AV54" i="32"/>
  <c r="J340" i="33"/>
  <c r="J332" i="33"/>
  <c r="J295" i="33"/>
  <c r="J289" i="33"/>
  <c r="J318" i="33"/>
  <c r="J317" i="33"/>
  <c r="J311" i="33"/>
  <c r="J319" i="33"/>
  <c r="K268" i="33"/>
  <c r="K269" i="33"/>
  <c r="K266" i="33"/>
  <c r="K261" i="33"/>
  <c r="K262" i="33"/>
  <c r="K271" i="33"/>
  <c r="K260" i="33"/>
  <c r="K264" i="33"/>
  <c r="K270" i="33"/>
  <c r="K265" i="33"/>
  <c r="K267" i="33"/>
  <c r="K263" i="33"/>
  <c r="J257" i="33"/>
  <c r="J248" i="33"/>
  <c r="J250" i="33"/>
  <c r="J254" i="33"/>
  <c r="J256" i="33"/>
  <c r="J258" i="33"/>
  <c r="J251" i="33"/>
  <c r="J253" i="33"/>
  <c r="J249" i="33"/>
  <c r="J255" i="33"/>
  <c r="J252" i="33"/>
  <c r="J259" i="33"/>
  <c r="AN27" i="32"/>
  <c r="AN189" i="5" s="1"/>
  <c r="J299" i="33"/>
  <c r="J298" i="33"/>
  <c r="Y40" i="32"/>
  <c r="Y45" i="32" s="1"/>
  <c r="Y29" i="32"/>
  <c r="Y32" i="32" s="1"/>
  <c r="W27" i="32"/>
  <c r="W189" i="5" s="1"/>
  <c r="AE24" i="32"/>
  <c r="AE188" i="5" s="1"/>
  <c r="AC27" i="32"/>
  <c r="AC189" i="5" s="1"/>
  <c r="AB27" i="32"/>
  <c r="AB189" i="5" s="1"/>
  <c r="X43" i="32"/>
  <c r="X46" i="32" s="1"/>
  <c r="AQ51" i="32"/>
  <c r="K294" i="33"/>
  <c r="K293" i="33"/>
  <c r="K287" i="33"/>
  <c r="K290" i="33"/>
  <c r="K291" i="33"/>
  <c r="K286" i="33"/>
  <c r="K285" i="33"/>
  <c r="K295" i="33"/>
  <c r="AR51" i="32"/>
  <c r="K288" i="33"/>
  <c r="K284" i="33"/>
  <c r="K289" i="33"/>
  <c r="K292" i="33"/>
  <c r="K277" i="33"/>
  <c r="K279" i="33"/>
  <c r="K280" i="33"/>
  <c r="K281" i="33"/>
  <c r="K282" i="33"/>
  <c r="M282" i="33" s="1"/>
  <c r="N282" i="33" s="1"/>
  <c r="K272" i="33"/>
  <c r="K278" i="33"/>
  <c r="K274" i="33"/>
  <c r="K275" i="33"/>
  <c r="K276" i="33"/>
  <c r="K283" i="33"/>
  <c r="K273" i="33"/>
  <c r="AP51" i="32"/>
  <c r="K249" i="33"/>
  <c r="K259" i="33"/>
  <c r="K253" i="33"/>
  <c r="K251" i="33"/>
  <c r="K257" i="33"/>
  <c r="K256" i="33"/>
  <c r="K252" i="33"/>
  <c r="K250" i="33"/>
  <c r="K255" i="33"/>
  <c r="K258" i="33"/>
  <c r="AO51" i="32"/>
  <c r="K248" i="33"/>
  <c r="K254" i="33"/>
  <c r="K320" i="33"/>
  <c r="K321" i="33"/>
  <c r="AU51" i="32"/>
  <c r="K331" i="33"/>
  <c r="K326" i="33"/>
  <c r="K328" i="33"/>
  <c r="K325" i="33"/>
  <c r="K323" i="33"/>
  <c r="K329" i="33"/>
  <c r="K324" i="33"/>
  <c r="K322" i="33"/>
  <c r="K327" i="33"/>
  <c r="K330" i="33"/>
  <c r="AL27" i="32"/>
  <c r="AL189" i="5" s="1"/>
  <c r="K300" i="33"/>
  <c r="K305" i="33"/>
  <c r="AS51" i="32"/>
  <c r="K303" i="33"/>
  <c r="K304" i="33"/>
  <c r="K296" i="33"/>
  <c r="K297" i="33"/>
  <c r="K298" i="33"/>
  <c r="K307" i="33"/>
  <c r="K306" i="33"/>
  <c r="K301" i="33"/>
  <c r="K302" i="33"/>
  <c r="K299" i="33"/>
  <c r="AH24" i="32"/>
  <c r="AH188" i="5" s="1"/>
  <c r="K309" i="33"/>
  <c r="K318" i="33"/>
  <c r="K319" i="33"/>
  <c r="K311" i="33"/>
  <c r="K312" i="33"/>
  <c r="K317" i="33"/>
  <c r="AT51" i="32"/>
  <c r="K314" i="33"/>
  <c r="K315" i="33"/>
  <c r="K310" i="33"/>
  <c r="K313" i="33"/>
  <c r="K316" i="33"/>
  <c r="K308" i="33"/>
  <c r="K338" i="33"/>
  <c r="K343" i="33"/>
  <c r="K334" i="33"/>
  <c r="K332" i="33"/>
  <c r="K335" i="33"/>
  <c r="K336" i="33"/>
  <c r="K339" i="33"/>
  <c r="K337" i="33"/>
  <c r="K340" i="33"/>
  <c r="K341" i="33"/>
  <c r="K333" i="33"/>
  <c r="AV51" i="32"/>
  <c r="K342" i="33"/>
  <c r="K344" i="33"/>
  <c r="K345" i="33"/>
  <c r="K349" i="33"/>
  <c r="K346" i="33"/>
  <c r="K351" i="33"/>
  <c r="K347" i="33"/>
  <c r="K350" i="33"/>
  <c r="K348" i="33"/>
  <c r="K352" i="33"/>
  <c r="AN51" i="32"/>
  <c r="K239" i="33"/>
  <c r="K237" i="33"/>
  <c r="K240" i="33"/>
  <c r="K243" i="33"/>
  <c r="K241" i="33"/>
  <c r="K244" i="33"/>
  <c r="K242" i="33"/>
  <c r="K247" i="33"/>
  <c r="K238" i="33"/>
  <c r="K236" i="33"/>
  <c r="K246" i="33"/>
  <c r="K245" i="33"/>
  <c r="AH37" i="12"/>
  <c r="AG38" i="12" s="1"/>
  <c r="AQ37" i="12"/>
  <c r="AP38" i="12" s="1"/>
  <c r="AD37" i="12"/>
  <c r="AC38" i="12" s="1"/>
  <c r="AR37" i="12"/>
  <c r="AQ38" i="12" s="1"/>
  <c r="I211" i="12" a="1"/>
  <c r="I211" i="12" s="1"/>
  <c r="AJ37" i="12"/>
  <c r="AI38" i="12" s="1"/>
  <c r="AA24" i="32"/>
  <c r="AA188" i="5" s="1"/>
  <c r="W24" i="32"/>
  <c r="W188" i="5" s="1"/>
  <c r="X24" i="32"/>
  <c r="X188" i="5" s="1"/>
  <c r="AJ24" i="32"/>
  <c r="AK24" i="32"/>
  <c r="AG24" i="32"/>
  <c r="AG188" i="5" s="1"/>
  <c r="AF24" i="32"/>
  <c r="AF188" i="5" s="1"/>
  <c r="AO27" i="32"/>
  <c r="AE27" i="32"/>
  <c r="AE189" i="5" s="1"/>
  <c r="AM27" i="32"/>
  <c r="AM189" i="5" s="1"/>
  <c r="AN24" i="32"/>
  <c r="AO24" i="32"/>
  <c r="V24" i="32"/>
  <c r="V188" i="5" s="1"/>
  <c r="U24" i="32"/>
  <c r="U188" i="5" s="1"/>
  <c r="AJ27" i="32"/>
  <c r="AK27" i="32"/>
  <c r="AH27" i="32"/>
  <c r="AH189" i="5" s="1"/>
  <c r="AI27" i="32"/>
  <c r="AI189" i="5" s="1"/>
  <c r="W30" i="32"/>
  <c r="V32" i="32"/>
  <c r="V8" i="106" s="1"/>
  <c r="AF27" i="32"/>
  <c r="AF189" i="5" s="1"/>
  <c r="Y27" i="32"/>
  <c r="Y189" i="5" s="1"/>
  <c r="AH30" i="32"/>
  <c r="AH32" i="32"/>
  <c r="AN30" i="32"/>
  <c r="AN32" i="32"/>
  <c r="AO30" i="32"/>
  <c r="X30" i="32"/>
  <c r="X32" i="32"/>
  <c r="AF30" i="32"/>
  <c r="AG30" i="32"/>
  <c r="AF32" i="32"/>
  <c r="AK30" i="32"/>
  <c r="AK32" i="32"/>
  <c r="Z32" i="32"/>
  <c r="AI30" i="32"/>
  <c r="AI32" i="32"/>
  <c r="AC30" i="32"/>
  <c r="AC32" i="32"/>
  <c r="AD30" i="32"/>
  <c r="AD32" i="32"/>
  <c r="AE30" i="32"/>
  <c r="AE32" i="32"/>
  <c r="AJ30" i="32"/>
  <c r="AJ32" i="32"/>
  <c r="V30" i="32"/>
  <c r="AA30" i="32"/>
  <c r="AB30" i="32"/>
  <c r="L215" i="12" l="1"/>
  <c r="K215" i="12"/>
  <c r="N215" i="12"/>
  <c r="P215" i="12"/>
  <c r="M215" i="12"/>
  <c r="E216" i="12"/>
  <c r="I216" i="12" s="1" a="1"/>
  <c r="I216" i="12" s="1"/>
  <c r="AE8" i="106"/>
  <c r="Z8" i="106"/>
  <c r="AK8" i="106"/>
  <c r="AN8" i="106"/>
  <c r="X195" i="5"/>
  <c r="AD8" i="106"/>
  <c r="AI195" i="5"/>
  <c r="AD195" i="5"/>
  <c r="AF8" i="106"/>
  <c r="AH8" i="106"/>
  <c r="AL195" i="5"/>
  <c r="AB195" i="5"/>
  <c r="AK195" i="5"/>
  <c r="AE195" i="5"/>
  <c r="AM195" i="5"/>
  <c r="AA8" i="106"/>
  <c r="AJ195" i="5"/>
  <c r="AM8" i="106"/>
  <c r="AG195" i="5"/>
  <c r="AA195" i="5"/>
  <c r="AB8" i="106"/>
  <c r="AN195" i="5"/>
  <c r="Z195" i="5"/>
  <c r="AC195" i="5"/>
  <c r="AF195" i="5"/>
  <c r="AH195" i="5"/>
  <c r="AG8" i="106"/>
  <c r="AC8" i="106"/>
  <c r="AJ8" i="106"/>
  <c r="AI8" i="106"/>
  <c r="X8" i="106"/>
  <c r="Y8" i="106"/>
  <c r="Y195" i="5"/>
  <c r="AO8" i="106"/>
  <c r="AR176" i="17"/>
  <c r="AQ65" i="17"/>
  <c r="AT226" i="106"/>
  <c r="AU226" i="106"/>
  <c r="AV226" i="106"/>
  <c r="AS226" i="106"/>
  <c r="AR226" i="106"/>
  <c r="I249" i="106"/>
  <c r="AS228" i="106"/>
  <c r="AR211" i="106"/>
  <c r="AT231" i="106"/>
  <c r="AV215" i="106"/>
  <c r="AU216" i="106"/>
  <c r="AV216" i="106"/>
  <c r="AU214" i="106"/>
  <c r="AV214" i="106"/>
  <c r="AR215" i="106"/>
  <c r="AR216" i="106"/>
  <c r="AU215" i="106"/>
  <c r="AS214" i="106"/>
  <c r="AR214" i="106"/>
  <c r="AT216" i="106"/>
  <c r="AT215" i="106"/>
  <c r="AT214" i="106"/>
  <c r="AS216" i="106"/>
  <c r="AS215" i="106"/>
  <c r="S8" i="110"/>
  <c r="U8" i="110"/>
  <c r="K8" i="110"/>
  <c r="N8" i="110"/>
  <c r="V8" i="110"/>
  <c r="L8" i="110"/>
  <c r="O8" i="110"/>
  <c r="W8" i="110"/>
  <c r="M8" i="110"/>
  <c r="Q8" i="110"/>
  <c r="P8" i="110"/>
  <c r="R8" i="110"/>
  <c r="I215" i="12" a="1"/>
  <c r="I215" i="12" s="1"/>
  <c r="K45" i="12"/>
  <c r="K46" i="12"/>
  <c r="L283" i="33"/>
  <c r="L284" i="33" s="1"/>
  <c r="L285" i="33" s="1"/>
  <c r="L286" i="33" s="1"/>
  <c r="L287" i="33" s="1"/>
  <c r="M283" i="33"/>
  <c r="N283" i="33" s="1"/>
  <c r="AR13" i="17"/>
  <c r="AU13" i="17"/>
  <c r="AV13" i="17"/>
  <c r="AT13" i="17"/>
  <c r="AS13" i="17"/>
  <c r="AM30" i="32"/>
  <c r="AL32" i="32"/>
  <c r="AL30" i="32"/>
  <c r="AT176" i="17"/>
  <c r="AM194" i="5"/>
  <c r="AU176" i="17"/>
  <c r="AA194" i="5"/>
  <c r="AB194" i="5"/>
  <c r="AL188" i="5"/>
  <c r="AG194" i="5"/>
  <c r="AO194" i="5"/>
  <c r="T32" i="32"/>
  <c r="T8" i="106" s="1"/>
  <c r="U30" i="32"/>
  <c r="E114" i="12"/>
  <c r="M113" i="12"/>
  <c r="N113" i="12"/>
  <c r="K113" i="12"/>
  <c r="L113" i="12"/>
  <c r="L70" i="12"/>
  <c r="E71" i="12"/>
  <c r="N70" i="12"/>
  <c r="E160" i="12"/>
  <c r="K70" i="12"/>
  <c r="O70" i="12"/>
  <c r="M70" i="12"/>
  <c r="AM188" i="5"/>
  <c r="L269" i="12"/>
  <c r="P269" i="12"/>
  <c r="M269" i="12"/>
  <c r="Q269" i="12"/>
  <c r="N269" i="12"/>
  <c r="O269" i="12"/>
  <c r="K269" i="12"/>
  <c r="K216" i="12"/>
  <c r="Q216" i="12"/>
  <c r="L216" i="12"/>
  <c r="O216" i="12"/>
  <c r="M216" i="12"/>
  <c r="P216" i="12"/>
  <c r="N216" i="12"/>
  <c r="Y30" i="32"/>
  <c r="Z30" i="32"/>
  <c r="N269" i="33"/>
  <c r="Y194" i="5"/>
  <c r="K38" i="12"/>
  <c r="AK188" i="5"/>
  <c r="AJ188" i="5"/>
  <c r="AO189" i="5"/>
  <c r="AO188" i="5"/>
  <c r="AN188" i="5"/>
  <c r="AK189" i="5"/>
  <c r="AJ189" i="5"/>
  <c r="AJ194" i="5"/>
  <c r="AI194" i="5"/>
  <c r="AF194" i="5"/>
  <c r="AH194" i="5"/>
  <c r="X194" i="5"/>
  <c r="AD194" i="5"/>
  <c r="AC194" i="5"/>
  <c r="Z194" i="5"/>
  <c r="AE194" i="5"/>
  <c r="AK194" i="5"/>
  <c r="AN194" i="5"/>
  <c r="AB8" i="110" l="1"/>
  <c r="AL196" i="5"/>
  <c r="AG8" i="110"/>
  <c r="AK8" i="110"/>
  <c r="AF8" i="110"/>
  <c r="Z8" i="110"/>
  <c r="AE8" i="110"/>
  <c r="X8" i="110"/>
  <c r="AM196" i="5"/>
  <c r="AD8" i="110"/>
  <c r="AJ8" i="110"/>
  <c r="AM8" i="110"/>
  <c r="AH8" i="110"/>
  <c r="E217" i="12"/>
  <c r="AC8" i="110"/>
  <c r="AN8" i="110"/>
  <c r="AA8" i="110"/>
  <c r="Y8" i="110"/>
  <c r="AJ196" i="5"/>
  <c r="AN196" i="5"/>
  <c r="AK196" i="5"/>
  <c r="AH12" i="126"/>
  <c r="AN16" i="101"/>
  <c r="AN12" i="126"/>
  <c r="AF12" i="126"/>
  <c r="AO16" i="101"/>
  <c r="AO12" i="126"/>
  <c r="AB12" i="126"/>
  <c r="AK16" i="101"/>
  <c r="AK12" i="126"/>
  <c r="AI12" i="126"/>
  <c r="AE12" i="126"/>
  <c r="AJ16" i="101"/>
  <c r="AJ12" i="126"/>
  <c r="Y12" i="126"/>
  <c r="AG12" i="126"/>
  <c r="Z12" i="126"/>
  <c r="AC12" i="126"/>
  <c r="AA12" i="126"/>
  <c r="AM16" i="101"/>
  <c r="AM12" i="126"/>
  <c r="AD12" i="126"/>
  <c r="X12" i="126"/>
  <c r="AR163" i="5"/>
  <c r="AU167" i="5"/>
  <c r="AR200" i="5"/>
  <c r="AL8" i="106"/>
  <c r="AI8" i="110"/>
  <c r="AS163" i="5"/>
  <c r="AV164" i="5"/>
  <c r="AS200" i="5"/>
  <c r="AS82" i="17" s="1"/>
  <c r="AU164" i="5"/>
  <c r="AT205" i="5"/>
  <c r="AT143" i="17" s="1"/>
  <c r="AV200" i="5"/>
  <c r="AS164" i="5"/>
  <c r="AR167" i="5"/>
  <c r="AR157" i="5"/>
  <c r="AR158" i="5" s="1"/>
  <c r="AR178" i="5" s="1"/>
  <c r="AU200" i="5"/>
  <c r="AS167" i="5"/>
  <c r="AR164" i="5"/>
  <c r="AS202" i="5"/>
  <c r="AT200" i="5"/>
  <c r="AT82" i="17" s="1"/>
  <c r="AT163" i="5"/>
  <c r="AV163" i="5"/>
  <c r="AT164" i="5"/>
  <c r="AU163" i="5"/>
  <c r="AT167" i="5"/>
  <c r="AV167" i="5"/>
  <c r="I234" i="5"/>
  <c r="AS181" i="106"/>
  <c r="AT181" i="106"/>
  <c r="AV181" i="106"/>
  <c r="AU181" i="106"/>
  <c r="AO8" i="110"/>
  <c r="AM17" i="17"/>
  <c r="AO17" i="17"/>
  <c r="AN17" i="17"/>
  <c r="AT213" i="106"/>
  <c r="AK17" i="17"/>
  <c r="AJ17" i="17"/>
  <c r="AV230" i="106"/>
  <c r="AT228" i="106"/>
  <c r="AV228" i="106"/>
  <c r="AU213" i="106"/>
  <c r="AT227" i="106"/>
  <c r="AT211" i="106"/>
  <c r="AS231" i="106"/>
  <c r="AS230" i="106"/>
  <c r="AS227" i="106"/>
  <c r="AR227" i="106"/>
  <c r="AU228" i="106"/>
  <c r="AR213" i="106"/>
  <c r="AV213" i="106"/>
  <c r="AV211" i="106"/>
  <c r="AV231" i="106"/>
  <c r="AR231" i="106"/>
  <c r="AU211" i="106"/>
  <c r="AR230" i="106"/>
  <c r="AU231" i="106"/>
  <c r="AU230" i="106"/>
  <c r="AT230" i="106"/>
  <c r="AU227" i="106"/>
  <c r="AV227" i="106"/>
  <c r="AS211" i="106"/>
  <c r="AR228" i="106"/>
  <c r="AS213" i="106"/>
  <c r="T8" i="110"/>
  <c r="M284" i="33"/>
  <c r="N284" i="33" s="1"/>
  <c r="X16" i="101"/>
  <c r="AF16" i="101"/>
  <c r="AD16" i="101"/>
  <c r="AA16" i="101"/>
  <c r="AH16" i="101"/>
  <c r="AE16" i="101"/>
  <c r="AG16" i="101"/>
  <c r="AB16" i="101"/>
  <c r="AI16" i="101"/>
  <c r="Z16" i="101"/>
  <c r="Y16" i="101"/>
  <c r="AC16" i="101"/>
  <c r="AL194" i="5"/>
  <c r="N71" i="12"/>
  <c r="E72" i="12"/>
  <c r="O71" i="12"/>
  <c r="L71" i="12"/>
  <c r="P71" i="12"/>
  <c r="M71" i="12"/>
  <c r="E161" i="12"/>
  <c r="K71" i="12"/>
  <c r="K114" i="12"/>
  <c r="E115" i="12"/>
  <c r="O114" i="12"/>
  <c r="L114" i="12"/>
  <c r="N114" i="12"/>
  <c r="M114" i="12"/>
  <c r="N217" i="12"/>
  <c r="R217" i="12"/>
  <c r="K217" i="12"/>
  <c r="O217" i="12"/>
  <c r="L217" i="12"/>
  <c r="P217" i="12"/>
  <c r="Q217" i="12"/>
  <c r="M217" i="12"/>
  <c r="P270" i="12"/>
  <c r="M270" i="12"/>
  <c r="Q270" i="12"/>
  <c r="N270" i="12"/>
  <c r="R270" i="12"/>
  <c r="K270" i="12"/>
  <c r="L270" i="12"/>
  <c r="O270" i="12"/>
  <c r="N270" i="33"/>
  <c r="AO43" i="32"/>
  <c r="AO46" i="32" s="1"/>
  <c r="AP40" i="32"/>
  <c r="AP45" i="32" s="1"/>
  <c r="AU82" i="17" l="1"/>
  <c r="I252" i="12"/>
  <c r="I217" i="12" a="1"/>
  <c r="I217" i="12" s="1"/>
  <c r="E218" i="12"/>
  <c r="AL8" i="110"/>
  <c r="AR82" i="17"/>
  <c r="AV82" i="17"/>
  <c r="AL16" i="101"/>
  <c r="AL12" i="126"/>
  <c r="I12" i="126"/>
  <c r="AO13" i="126" s="1"/>
  <c r="AV201" i="5"/>
  <c r="AV205" i="5"/>
  <c r="AU201" i="5"/>
  <c r="AV157" i="5"/>
  <c r="AV158" i="5" s="1"/>
  <c r="AV178" i="5" s="1"/>
  <c r="AT157" i="5"/>
  <c r="AT158" i="5" s="1"/>
  <c r="AT178" i="5" s="1"/>
  <c r="AT204" i="5"/>
  <c r="AT152" i="17" s="1"/>
  <c r="AT136" i="17" s="1"/>
  <c r="AV162" i="5"/>
  <c r="AU121" i="5"/>
  <c r="AU123" i="5" s="1"/>
  <c r="AR162" i="5"/>
  <c r="AV121" i="5"/>
  <c r="AV123" i="5" s="1"/>
  <c r="AS162" i="5"/>
  <c r="AU202" i="5"/>
  <c r="AT201" i="5"/>
  <c r="AT121" i="5"/>
  <c r="AR201" i="5"/>
  <c r="AU162" i="5"/>
  <c r="AS121" i="5"/>
  <c r="AS123" i="5" s="1"/>
  <c r="AR202" i="5"/>
  <c r="AU157" i="5"/>
  <c r="AU158" i="5" s="1"/>
  <c r="AU178" i="5" s="1"/>
  <c r="AS201" i="5"/>
  <c r="AV202" i="5"/>
  <c r="AT162" i="5"/>
  <c r="AT166" i="5" s="1"/>
  <c r="AO195" i="5"/>
  <c r="AO196" i="5" s="1"/>
  <c r="AS157" i="5"/>
  <c r="AS158" i="5" s="1"/>
  <c r="AS178" i="5" s="1"/>
  <c r="AR205" i="5"/>
  <c r="AR143" i="17" s="1"/>
  <c r="AT202" i="5"/>
  <c r="AT217" i="106"/>
  <c r="AU217" i="106"/>
  <c r="AV217" i="106"/>
  <c r="AS217" i="106"/>
  <c r="AR217" i="106"/>
  <c r="AV18" i="16"/>
  <c r="AS18" i="16"/>
  <c r="AT18" i="16"/>
  <c r="AU18" i="16"/>
  <c r="AS229" i="106"/>
  <c r="AL17" i="17"/>
  <c r="AR204" i="5"/>
  <c r="AR152" i="17" s="1"/>
  <c r="AS204" i="5"/>
  <c r="AS205" i="5"/>
  <c r="AU204" i="5"/>
  <c r="AU152" i="17" s="1"/>
  <c r="AV204" i="5"/>
  <c r="AU205" i="5"/>
  <c r="AV229" i="106"/>
  <c r="AR229" i="106"/>
  <c r="AT229" i="106"/>
  <c r="AU229" i="106"/>
  <c r="Y251" i="106"/>
  <c r="X251" i="106"/>
  <c r="W251" i="106"/>
  <c r="M251" i="106"/>
  <c r="AG250" i="106"/>
  <c r="Q250" i="106"/>
  <c r="AF250" i="106"/>
  <c r="AF251" i="106"/>
  <c r="AE251" i="106"/>
  <c r="V250" i="106"/>
  <c r="N250" i="106"/>
  <c r="M250" i="106"/>
  <c r="AA250" i="106"/>
  <c r="AA251" i="106"/>
  <c r="S251" i="106"/>
  <c r="Z251" i="106"/>
  <c r="K250" i="106"/>
  <c r="Z250" i="106"/>
  <c r="K251" i="106"/>
  <c r="M285" i="33"/>
  <c r="N285" i="33" s="1"/>
  <c r="L288" i="33"/>
  <c r="L289" i="33" s="1"/>
  <c r="L290" i="33" s="1"/>
  <c r="L291" i="33" s="1"/>
  <c r="K115" i="12"/>
  <c r="E116" i="12"/>
  <c r="E117" i="12" s="1"/>
  <c r="O115" i="12"/>
  <c r="L115" i="12"/>
  <c r="P115" i="12"/>
  <c r="N115" i="12"/>
  <c r="M115" i="12"/>
  <c r="E73" i="12"/>
  <c r="Q72" i="12"/>
  <c r="N72" i="12"/>
  <c r="K72" i="12"/>
  <c r="O72" i="12"/>
  <c r="E162" i="12"/>
  <c r="P72" i="12"/>
  <c r="L72" i="12"/>
  <c r="M72" i="12"/>
  <c r="M271" i="12"/>
  <c r="Q271" i="12"/>
  <c r="N271" i="12"/>
  <c r="K271" i="12"/>
  <c r="R271" i="12"/>
  <c r="O271" i="12"/>
  <c r="S271" i="12"/>
  <c r="P271" i="12"/>
  <c r="L271" i="12"/>
  <c r="P218" i="12"/>
  <c r="M218" i="12"/>
  <c r="Q218" i="12"/>
  <c r="N218" i="12"/>
  <c r="R218" i="12"/>
  <c r="K218" i="12"/>
  <c r="L218" i="12"/>
  <c r="S218" i="12"/>
  <c r="O218" i="12"/>
  <c r="N271" i="33"/>
  <c r="AT123" i="5" l="1"/>
  <c r="I218" i="12" a="1"/>
  <c r="I218" i="12" s="1"/>
  <c r="E219" i="12"/>
  <c r="E220" i="12" s="1"/>
  <c r="AV143" i="17"/>
  <c r="AR166" i="5"/>
  <c r="AR168" i="5" s="1"/>
  <c r="AU166" i="5"/>
  <c r="AU168" i="5" s="1"/>
  <c r="AJ13" i="126"/>
  <c r="AN13" i="126"/>
  <c r="AK13" i="126"/>
  <c r="AM13" i="126"/>
  <c r="AS166" i="5"/>
  <c r="AS168" i="5" s="1"/>
  <c r="AV166" i="5"/>
  <c r="AV168" i="5" s="1"/>
  <c r="AR72" i="126"/>
  <c r="AR153" i="126" s="1"/>
  <c r="AT168" i="5"/>
  <c r="AL13" i="126"/>
  <c r="K230" i="5"/>
  <c r="N229" i="5"/>
  <c r="N24" i="12" s="1"/>
  <c r="Z229" i="5"/>
  <c r="Z24" i="12" s="1"/>
  <c r="V229" i="5"/>
  <c r="V24" i="12" s="1"/>
  <c r="AR171" i="5"/>
  <c r="AR180" i="5" s="1"/>
  <c r="K229" i="5"/>
  <c r="K24" i="12" s="1"/>
  <c r="AE230" i="5"/>
  <c r="M230" i="5"/>
  <c r="AS171" i="5"/>
  <c r="AS180" i="5" s="1"/>
  <c r="AS63" i="17" s="1"/>
  <c r="AS66" i="17" s="1"/>
  <c r="Z230" i="5"/>
  <c r="AF230" i="5"/>
  <c r="W230" i="5"/>
  <c r="AV171" i="5"/>
  <c r="AV13" i="125" s="1"/>
  <c r="S230" i="5"/>
  <c r="AF229" i="5"/>
  <c r="AF24" i="12" s="1"/>
  <c r="X230" i="5"/>
  <c r="AS203" i="5"/>
  <c r="AS79" i="17" s="1"/>
  <c r="AU171" i="5"/>
  <c r="AU13" i="125" s="1"/>
  <c r="AA230" i="5"/>
  <c r="Q229" i="5"/>
  <c r="Q24" i="12" s="1"/>
  <c r="Y230" i="5"/>
  <c r="AT171" i="5"/>
  <c r="AT13" i="125" s="1"/>
  <c r="AA229" i="5"/>
  <c r="AA24" i="12" s="1"/>
  <c r="AG229" i="5"/>
  <c r="AG24" i="12" s="1"/>
  <c r="M229" i="5"/>
  <c r="M24" i="12" s="1"/>
  <c r="AM235" i="5"/>
  <c r="AM25" i="12" s="1"/>
  <c r="AO235" i="5"/>
  <c r="AO25" i="12" s="1"/>
  <c r="AN235" i="5"/>
  <c r="AN25" i="12" s="1"/>
  <c r="AP235" i="5"/>
  <c r="AP25" i="12" s="1"/>
  <c r="AQ235" i="5"/>
  <c r="AQ25" i="12" s="1"/>
  <c r="AJ235" i="5"/>
  <c r="AJ25" i="12" s="1"/>
  <c r="AL235" i="5"/>
  <c r="AL25" i="12" s="1"/>
  <c r="AK235" i="5"/>
  <c r="AK25" i="12" s="1"/>
  <c r="AS152" i="17"/>
  <c r="AU143" i="17"/>
  <c r="AU136" i="17" s="1"/>
  <c r="AV152" i="17"/>
  <c r="AS143" i="17"/>
  <c r="AU203" i="5"/>
  <c r="AT203" i="5"/>
  <c r="AR203" i="5"/>
  <c r="AV203" i="5"/>
  <c r="Y250" i="106"/>
  <c r="AD251" i="106"/>
  <c r="O250" i="106"/>
  <c r="T250" i="106"/>
  <c r="AR136" i="17"/>
  <c r="P250" i="106"/>
  <c r="AI250" i="106"/>
  <c r="P251" i="106"/>
  <c r="W250" i="106"/>
  <c r="U250" i="106"/>
  <c r="AC251" i="106"/>
  <c r="L250" i="106"/>
  <c r="U251" i="106"/>
  <c r="N251" i="106"/>
  <c r="AB251" i="106"/>
  <c r="AI251" i="106"/>
  <c r="V251" i="106"/>
  <c r="AG251" i="106"/>
  <c r="S250" i="106"/>
  <c r="T251" i="106"/>
  <c r="R251" i="106"/>
  <c r="R250" i="106"/>
  <c r="O251" i="106"/>
  <c r="AE250" i="106"/>
  <c r="AB250" i="106"/>
  <c r="AH251" i="106"/>
  <c r="AD250" i="106"/>
  <c r="X250" i="106"/>
  <c r="AH250" i="106"/>
  <c r="AC250" i="106"/>
  <c r="Q251" i="106"/>
  <c r="L251" i="106"/>
  <c r="I241" i="106"/>
  <c r="M286" i="33"/>
  <c r="N286" i="33" s="1"/>
  <c r="K219" i="12"/>
  <c r="E74" i="12"/>
  <c r="L292" i="33"/>
  <c r="L293" i="33" s="1"/>
  <c r="L294" i="33" s="1"/>
  <c r="L295" i="33" s="1"/>
  <c r="L296" i="33" s="1"/>
  <c r="L297" i="33" s="1"/>
  <c r="L298" i="33" s="1"/>
  <c r="L299" i="33" s="1"/>
  <c r="L300" i="33" s="1"/>
  <c r="L301" i="33" s="1"/>
  <c r="L302" i="33" s="1"/>
  <c r="AP26" i="32"/>
  <c r="AP27" i="32" s="1"/>
  <c r="O74" i="12"/>
  <c r="S74" i="12"/>
  <c r="M74" i="12"/>
  <c r="Q74" i="12"/>
  <c r="P74" i="12"/>
  <c r="E164" i="12"/>
  <c r="L74" i="12"/>
  <c r="N74" i="12"/>
  <c r="R74" i="12"/>
  <c r="K74" i="12"/>
  <c r="K116" i="12"/>
  <c r="L116" i="12"/>
  <c r="O116" i="12"/>
  <c r="P116" i="12"/>
  <c r="M116" i="12"/>
  <c r="E118" i="12"/>
  <c r="Q116" i="12"/>
  <c r="N116" i="12"/>
  <c r="N73" i="12"/>
  <c r="K73" i="12"/>
  <c r="O73" i="12"/>
  <c r="R73" i="12"/>
  <c r="L73" i="12"/>
  <c r="P73" i="12"/>
  <c r="M73" i="12"/>
  <c r="E163" i="12"/>
  <c r="Q73" i="12"/>
  <c r="E75" i="12"/>
  <c r="M117" i="12"/>
  <c r="Q117" i="12"/>
  <c r="R117" i="12"/>
  <c r="N117" i="12"/>
  <c r="K117" i="12"/>
  <c r="O117" i="12"/>
  <c r="L117" i="12"/>
  <c r="P117" i="12"/>
  <c r="L272" i="12"/>
  <c r="P272" i="12"/>
  <c r="T272" i="12"/>
  <c r="N272" i="12"/>
  <c r="M272" i="12"/>
  <c r="R272" i="12"/>
  <c r="Q272" i="12"/>
  <c r="K272" i="12"/>
  <c r="S272" i="12"/>
  <c r="O272" i="12"/>
  <c r="N272" i="33"/>
  <c r="Q219" i="12" l="1"/>
  <c r="M219" i="12"/>
  <c r="R219" i="12"/>
  <c r="T219" i="12"/>
  <c r="S219" i="12"/>
  <c r="L219" i="12"/>
  <c r="P219" i="12"/>
  <c r="AV136" i="17"/>
  <c r="I220" i="12" a="1"/>
  <c r="I220" i="12" s="1"/>
  <c r="L220" i="12"/>
  <c r="N220" i="12"/>
  <c r="Q220" i="12"/>
  <c r="M220" i="12"/>
  <c r="P220" i="12"/>
  <c r="R220" i="12"/>
  <c r="K220" i="12"/>
  <c r="U220" i="12"/>
  <c r="O220" i="12"/>
  <c r="T220" i="12"/>
  <c r="S220" i="12"/>
  <c r="E221" i="12"/>
  <c r="I221" i="12" s="1" a="1"/>
  <c r="I221" i="12" s="1"/>
  <c r="I219" i="12" a="1"/>
  <c r="I219" i="12" s="1"/>
  <c r="O219" i="12"/>
  <c r="N219" i="12"/>
  <c r="AT180" i="5"/>
  <c r="AS13" i="125"/>
  <c r="AS191" i="17"/>
  <c r="AS65" i="17"/>
  <c r="AV180" i="5"/>
  <c r="AR30" i="101"/>
  <c r="AR13" i="125"/>
  <c r="AU180" i="5"/>
  <c r="AC229" i="5"/>
  <c r="AC24" i="12" s="1"/>
  <c r="R229" i="5"/>
  <c r="R24" i="12" s="1"/>
  <c r="N230" i="5"/>
  <c r="P229" i="5"/>
  <c r="P24" i="12" s="1"/>
  <c r="I219" i="5"/>
  <c r="AH229" i="5"/>
  <c r="AH24" i="12" s="1"/>
  <c r="R230" i="5"/>
  <c r="U230" i="5"/>
  <c r="X229" i="5"/>
  <c r="X24" i="12" s="1"/>
  <c r="T230" i="5"/>
  <c r="L229" i="5"/>
  <c r="L24" i="12" s="1"/>
  <c r="T229" i="5"/>
  <c r="T24" i="12" s="1"/>
  <c r="AD229" i="5"/>
  <c r="AD24" i="12" s="1"/>
  <c r="S229" i="5"/>
  <c r="S24" i="12" s="1"/>
  <c r="AC230" i="5"/>
  <c r="O229" i="5"/>
  <c r="O24" i="12" s="1"/>
  <c r="AH230" i="5"/>
  <c r="AG230" i="5"/>
  <c r="U229" i="5"/>
  <c r="U24" i="12" s="1"/>
  <c r="AD230" i="5"/>
  <c r="AB229" i="5"/>
  <c r="AB24" i="12" s="1"/>
  <c r="V230" i="5"/>
  <c r="W229" i="5"/>
  <c r="W24" i="12" s="1"/>
  <c r="Y229" i="5"/>
  <c r="Y24" i="12" s="1"/>
  <c r="L230" i="5"/>
  <c r="AE229" i="5"/>
  <c r="AE24" i="12" s="1"/>
  <c r="AI230" i="5"/>
  <c r="P230" i="5"/>
  <c r="Q230" i="5"/>
  <c r="O230" i="5"/>
  <c r="AB230" i="5"/>
  <c r="AI229" i="5"/>
  <c r="AI24" i="12" s="1"/>
  <c r="AR63" i="17"/>
  <c r="AR66" i="17" s="1"/>
  <c r="AT79" i="17"/>
  <c r="AS136" i="17"/>
  <c r="AR79" i="17"/>
  <c r="AU79" i="17"/>
  <c r="AV79" i="17"/>
  <c r="AS260" i="17"/>
  <c r="AT260" i="17"/>
  <c r="AV260" i="17"/>
  <c r="AR260" i="17"/>
  <c r="AR262" i="17" s="1"/>
  <c r="AU260" i="17"/>
  <c r="M287" i="33"/>
  <c r="N287" i="33" s="1"/>
  <c r="E76" i="12"/>
  <c r="U76" i="12" s="1"/>
  <c r="L303" i="33"/>
  <c r="L304" i="33" s="1"/>
  <c r="L305" i="33" s="1"/>
  <c r="L306" i="33" s="1"/>
  <c r="L307" i="33" s="1"/>
  <c r="L308" i="33" s="1"/>
  <c r="L309" i="33" s="1"/>
  <c r="L310" i="33" s="1"/>
  <c r="L311" i="33" s="1"/>
  <c r="L312" i="33" s="1"/>
  <c r="L313" i="33" s="1"/>
  <c r="L314" i="33" s="1"/>
  <c r="AQ26" i="32"/>
  <c r="AP189" i="5"/>
  <c r="Q76" i="12"/>
  <c r="K118" i="12"/>
  <c r="R118" i="12"/>
  <c r="O118" i="12"/>
  <c r="S118" i="12"/>
  <c r="L118" i="12"/>
  <c r="P118" i="12"/>
  <c r="Q118" i="12"/>
  <c r="N118" i="12"/>
  <c r="M118" i="12"/>
  <c r="T75" i="12"/>
  <c r="S75" i="12"/>
  <c r="E165" i="12"/>
  <c r="L75" i="12"/>
  <c r="M75" i="12"/>
  <c r="O75" i="12"/>
  <c r="Q75" i="12"/>
  <c r="N75" i="12"/>
  <c r="R75" i="12"/>
  <c r="K75" i="12"/>
  <c r="P75" i="12"/>
  <c r="E119" i="12"/>
  <c r="M273" i="12"/>
  <c r="Q273" i="12"/>
  <c r="U273" i="12"/>
  <c r="N273" i="12"/>
  <c r="R273" i="12"/>
  <c r="L273" i="12"/>
  <c r="K273" i="12"/>
  <c r="T273" i="12"/>
  <c r="S273" i="12"/>
  <c r="O273" i="12"/>
  <c r="P273" i="12"/>
  <c r="N273" i="33"/>
  <c r="AT63" i="17" l="1"/>
  <c r="AT66" i="17" s="1"/>
  <c r="AT68" i="17" s="1"/>
  <c r="AV63" i="17"/>
  <c r="AV65" i="17" s="1"/>
  <c r="AU63" i="17"/>
  <c r="AU191" i="17" s="1"/>
  <c r="AR191" i="17"/>
  <c r="AR65" i="17"/>
  <c r="AS68" i="17" s="1"/>
  <c r="K76" i="12"/>
  <c r="S76" i="12"/>
  <c r="L76" i="12"/>
  <c r="N76" i="12"/>
  <c r="R76" i="12"/>
  <c r="E166" i="12"/>
  <c r="P76" i="12"/>
  <c r="T76" i="12"/>
  <c r="M76" i="12"/>
  <c r="O76" i="12"/>
  <c r="E77" i="12"/>
  <c r="K77" i="12" s="1"/>
  <c r="E120" i="12"/>
  <c r="E121" i="12" s="1"/>
  <c r="Q221" i="12"/>
  <c r="E222" i="12"/>
  <c r="O221" i="12"/>
  <c r="M221" i="12"/>
  <c r="L221" i="12"/>
  <c r="P221" i="12"/>
  <c r="N221" i="12"/>
  <c r="K221" i="12"/>
  <c r="AR26" i="32"/>
  <c r="AR27" i="32" s="1"/>
  <c r="L315" i="33"/>
  <c r="L316" i="33" s="1"/>
  <c r="L317" i="33" s="1"/>
  <c r="AQ27" i="32"/>
  <c r="AQ189" i="5" s="1"/>
  <c r="S120" i="12"/>
  <c r="Q120" i="12"/>
  <c r="P119" i="12"/>
  <c r="T119" i="12"/>
  <c r="R119" i="12"/>
  <c r="Q119" i="12"/>
  <c r="K119" i="12"/>
  <c r="N119" i="12"/>
  <c r="O119" i="12"/>
  <c r="M119" i="12"/>
  <c r="S119" i="12"/>
  <c r="L119" i="12"/>
  <c r="M274" i="12"/>
  <c r="S274" i="12"/>
  <c r="Q274" i="12"/>
  <c r="L274" i="12"/>
  <c r="U274" i="12"/>
  <c r="P274" i="12"/>
  <c r="N274" i="12"/>
  <c r="T274" i="12"/>
  <c r="R274" i="12"/>
  <c r="V274" i="12"/>
  <c r="O274" i="12"/>
  <c r="K274" i="12"/>
  <c r="N274" i="33"/>
  <c r="AV191" i="17" l="1"/>
  <c r="R120" i="12"/>
  <c r="M120" i="12"/>
  <c r="U120" i="12"/>
  <c r="T120" i="12"/>
  <c r="K120" i="12"/>
  <c r="N120" i="12"/>
  <c r="P120" i="12"/>
  <c r="O120" i="12"/>
  <c r="L120" i="12"/>
  <c r="E167" i="12"/>
  <c r="R77" i="12"/>
  <c r="AT65" i="17"/>
  <c r="AT191" i="17"/>
  <c r="AV66" i="17"/>
  <c r="AU65" i="17"/>
  <c r="AU66" i="17"/>
  <c r="V77" i="12"/>
  <c r="N77" i="12"/>
  <c r="O77" i="12"/>
  <c r="U77" i="12"/>
  <c r="P77" i="12"/>
  <c r="T77" i="12"/>
  <c r="Q77" i="12"/>
  <c r="E78" i="12"/>
  <c r="S77" i="12"/>
  <c r="L77" i="12"/>
  <c r="M77" i="12"/>
  <c r="P222" i="12"/>
  <c r="Q222" i="12"/>
  <c r="R222" i="12"/>
  <c r="I222" i="12" a="1"/>
  <c r="I222" i="12" s="1"/>
  <c r="E223" i="12"/>
  <c r="M222" i="12"/>
  <c r="L222" i="12"/>
  <c r="N222" i="12"/>
  <c r="K222" i="12"/>
  <c r="O222" i="12"/>
  <c r="AU68" i="17" l="1"/>
  <c r="AV68" i="17"/>
  <c r="W78" i="12"/>
  <c r="T78" i="12"/>
  <c r="M78" i="12"/>
  <c r="U78" i="12"/>
  <c r="P78" i="12"/>
  <c r="R78" i="12"/>
  <c r="N78" i="12"/>
  <c r="K78" i="12"/>
  <c r="S78" i="12"/>
  <c r="E168" i="12"/>
  <c r="L78" i="12"/>
  <c r="V78" i="12"/>
  <c r="Q78" i="12"/>
  <c r="E79" i="12"/>
  <c r="K79" i="12" s="1"/>
  <c r="O78" i="12"/>
  <c r="N223" i="12"/>
  <c r="M223" i="12"/>
  <c r="P223" i="12"/>
  <c r="S223" i="12"/>
  <c r="R223" i="12"/>
  <c r="O223" i="12"/>
  <c r="L223" i="12"/>
  <c r="Q223" i="12"/>
  <c r="K223" i="12"/>
  <c r="E224" i="12"/>
  <c r="S224" i="12" s="1"/>
  <c r="I223" i="12" a="1"/>
  <c r="I223" i="12" s="1"/>
  <c r="AR189" i="5"/>
  <c r="AS26" i="32"/>
  <c r="AS27" i="32" s="1"/>
  <c r="AS189" i="5" s="1"/>
  <c r="L318" i="33"/>
  <c r="L319" i="33" s="1"/>
  <c r="L320" i="33" s="1"/>
  <c r="L321" i="33" s="1"/>
  <c r="L322" i="33" s="1"/>
  <c r="L323" i="33" s="1"/>
  <c r="L324" i="33" s="1"/>
  <c r="L325" i="33" s="1"/>
  <c r="L326" i="33" s="1"/>
  <c r="M79" i="12"/>
  <c r="P79" i="12"/>
  <c r="R79" i="12"/>
  <c r="T79" i="12"/>
  <c r="X79" i="12"/>
  <c r="E122" i="12"/>
  <c r="L121" i="12"/>
  <c r="K121" i="12"/>
  <c r="U121" i="12"/>
  <c r="P121" i="12"/>
  <c r="N121" i="12"/>
  <c r="T121" i="12"/>
  <c r="M121" i="12"/>
  <c r="R121" i="12"/>
  <c r="S121" i="12"/>
  <c r="V121" i="12"/>
  <c r="Q121" i="12"/>
  <c r="O121" i="12"/>
  <c r="U275" i="12"/>
  <c r="L275" i="12"/>
  <c r="N275" i="12"/>
  <c r="P275" i="12"/>
  <c r="R275" i="12"/>
  <c r="T275" i="12"/>
  <c r="V275" i="12"/>
  <c r="K275" i="12"/>
  <c r="O275" i="12"/>
  <c r="Q275" i="12"/>
  <c r="W275" i="12"/>
  <c r="M275" i="12"/>
  <c r="S275" i="12"/>
  <c r="M224" i="12"/>
  <c r="O224" i="12"/>
  <c r="Q224" i="12"/>
  <c r="N275" i="33"/>
  <c r="Q79" i="12" l="1"/>
  <c r="W79" i="12"/>
  <c r="N79" i="12"/>
  <c r="V79" i="12"/>
  <c r="E169" i="12"/>
  <c r="U79" i="12"/>
  <c r="T224" i="12"/>
  <c r="E225" i="12"/>
  <c r="U225" i="12" s="1"/>
  <c r="N224" i="12"/>
  <c r="L224" i="12"/>
  <c r="R224" i="12"/>
  <c r="P224" i="12"/>
  <c r="K224" i="12"/>
  <c r="L79" i="12"/>
  <c r="O79" i="12"/>
  <c r="I224" i="12" a="1"/>
  <c r="I224" i="12" s="1"/>
  <c r="S79" i="12"/>
  <c r="E80" i="12"/>
  <c r="AR120" i="17"/>
  <c r="L327" i="33"/>
  <c r="AS120" i="17"/>
  <c r="S122" i="12"/>
  <c r="R122" i="12"/>
  <c r="Q122" i="12"/>
  <c r="T122" i="12"/>
  <c r="W122" i="12"/>
  <c r="U122" i="12"/>
  <c r="O122" i="12"/>
  <c r="L122" i="12"/>
  <c r="K122" i="12"/>
  <c r="N122" i="12"/>
  <c r="P122" i="12"/>
  <c r="M122" i="12"/>
  <c r="V122" i="12"/>
  <c r="E123" i="12"/>
  <c r="K277" i="12"/>
  <c r="M277" i="12"/>
  <c r="O277" i="12"/>
  <c r="Q277" i="12"/>
  <c r="S277" i="12"/>
  <c r="U277" i="12"/>
  <c r="W277" i="12"/>
  <c r="Y277" i="12"/>
  <c r="L277" i="12"/>
  <c r="N277" i="12"/>
  <c r="P277" i="12"/>
  <c r="V277" i="12"/>
  <c r="X277" i="12"/>
  <c r="R277" i="12"/>
  <c r="T277" i="12"/>
  <c r="L276" i="12"/>
  <c r="R276" i="12"/>
  <c r="P276" i="12"/>
  <c r="V276" i="12"/>
  <c r="T276" i="12"/>
  <c r="K276" i="12"/>
  <c r="X276" i="12"/>
  <c r="O276" i="12"/>
  <c r="M276" i="12"/>
  <c r="S276" i="12"/>
  <c r="Q276" i="12"/>
  <c r="W276" i="12"/>
  <c r="N276" i="12"/>
  <c r="U276" i="12"/>
  <c r="M225" i="12"/>
  <c r="K225" i="12"/>
  <c r="Q225" i="12"/>
  <c r="O225" i="12"/>
  <c r="N276" i="33"/>
  <c r="I225" i="12" l="1" a="1"/>
  <c r="I225" i="12" s="1"/>
  <c r="R225" i="12"/>
  <c r="P225" i="12"/>
  <c r="T225" i="12"/>
  <c r="N225" i="12"/>
  <c r="S225" i="12"/>
  <c r="L225" i="12"/>
  <c r="E226" i="12"/>
  <c r="T226" i="12" s="1"/>
  <c r="W80" i="12"/>
  <c r="Y80" i="12"/>
  <c r="Q80" i="12"/>
  <c r="E170" i="12"/>
  <c r="K80" i="12"/>
  <c r="N80" i="12"/>
  <c r="V80" i="12"/>
  <c r="P80" i="12"/>
  <c r="S80" i="12"/>
  <c r="U80" i="12"/>
  <c r="T80" i="12"/>
  <c r="R80" i="12"/>
  <c r="E81" i="12"/>
  <c r="L80" i="12"/>
  <c r="X80" i="12"/>
  <c r="O80" i="12"/>
  <c r="M80" i="12"/>
  <c r="L328" i="33"/>
  <c r="L329" i="33" s="1"/>
  <c r="U123" i="12"/>
  <c r="E124" i="12"/>
  <c r="N123" i="12"/>
  <c r="X123" i="12"/>
  <c r="L123" i="12"/>
  <c r="O123" i="12"/>
  <c r="R123" i="12"/>
  <c r="M123" i="12"/>
  <c r="T123" i="12"/>
  <c r="S123" i="12"/>
  <c r="K123" i="12"/>
  <c r="W123" i="12"/>
  <c r="Q123" i="12"/>
  <c r="P123" i="12"/>
  <c r="V123" i="12"/>
  <c r="R226" i="12"/>
  <c r="S226" i="12"/>
  <c r="O278" i="12"/>
  <c r="Q278" i="12"/>
  <c r="S278" i="12"/>
  <c r="U278" i="12"/>
  <c r="W278" i="12"/>
  <c r="L278" i="12"/>
  <c r="N278" i="12"/>
  <c r="P278" i="12"/>
  <c r="R278" i="12"/>
  <c r="T278" i="12"/>
  <c r="V278" i="12"/>
  <c r="K278" i="12"/>
  <c r="M278" i="12"/>
  <c r="Z278" i="12"/>
  <c r="X278" i="12"/>
  <c r="Y278" i="12"/>
  <c r="N277" i="33"/>
  <c r="O226" i="12" l="1"/>
  <c r="U226" i="12"/>
  <c r="P226" i="12"/>
  <c r="Q226" i="12"/>
  <c r="E227" i="12"/>
  <c r="K226" i="12"/>
  <c r="I226" i="12" a="1"/>
  <c r="I226" i="12" s="1"/>
  <c r="M226" i="12"/>
  <c r="N226" i="12"/>
  <c r="V226" i="12"/>
  <c r="L226" i="12"/>
  <c r="M81" i="12"/>
  <c r="T81" i="12"/>
  <c r="P81" i="12"/>
  <c r="E82" i="12"/>
  <c r="O81" i="12"/>
  <c r="K81" i="12"/>
  <c r="X81" i="12"/>
  <c r="W81" i="12"/>
  <c r="Y81" i="12"/>
  <c r="Q81" i="12"/>
  <c r="U81" i="12"/>
  <c r="Z81" i="12"/>
  <c r="L81" i="12"/>
  <c r="V81" i="12"/>
  <c r="N81" i="12"/>
  <c r="E171" i="12"/>
  <c r="R81" i="12"/>
  <c r="S81" i="12"/>
  <c r="AT26" i="32"/>
  <c r="AT27" i="32" s="1"/>
  <c r="L330" i="33"/>
  <c r="L331" i="33" s="1"/>
  <c r="L332" i="33" s="1"/>
  <c r="L333" i="33" s="1"/>
  <c r="L334" i="33" s="1"/>
  <c r="L335" i="33" s="1"/>
  <c r="L336" i="33" s="1"/>
  <c r="L337" i="33" s="1"/>
  <c r="L338" i="33" s="1"/>
  <c r="P124" i="12"/>
  <c r="Q124" i="12"/>
  <c r="R124" i="12"/>
  <c r="S124" i="12"/>
  <c r="T124" i="12"/>
  <c r="U124" i="12"/>
  <c r="E125" i="12"/>
  <c r="V124" i="12"/>
  <c r="L124" i="12"/>
  <c r="M124" i="12"/>
  <c r="X124" i="12"/>
  <c r="W124" i="12"/>
  <c r="K124" i="12"/>
  <c r="Y124" i="12"/>
  <c r="N124" i="12"/>
  <c r="O124" i="12"/>
  <c r="S279" i="12"/>
  <c r="Q279" i="12"/>
  <c r="W279" i="12"/>
  <c r="U279" i="12"/>
  <c r="AA279" i="12"/>
  <c r="Y279" i="12"/>
  <c r="L279" i="12"/>
  <c r="N279" i="12"/>
  <c r="P279" i="12"/>
  <c r="R279" i="12"/>
  <c r="T279" i="12"/>
  <c r="V279" i="12"/>
  <c r="K279" i="12"/>
  <c r="X279" i="12"/>
  <c r="Z279" i="12"/>
  <c r="O279" i="12"/>
  <c r="M279" i="12"/>
  <c r="T227" i="12"/>
  <c r="R227" i="12"/>
  <c r="K227" i="12"/>
  <c r="V227" i="12"/>
  <c r="O227" i="12"/>
  <c r="S227" i="12"/>
  <c r="M227" i="12"/>
  <c r="W227" i="12"/>
  <c r="Q227" i="12"/>
  <c r="U227" i="12"/>
  <c r="P227" i="12"/>
  <c r="N227" i="12"/>
  <c r="L227" i="12"/>
  <c r="I227" i="12" a="1"/>
  <c r="I227" i="12" s="1"/>
  <c r="E228" i="12"/>
  <c r="N278" i="33"/>
  <c r="M82" i="12" l="1"/>
  <c r="V82" i="12"/>
  <c r="AA82" i="12"/>
  <c r="P82" i="12"/>
  <c r="Q82" i="12"/>
  <c r="X82" i="12"/>
  <c r="K82" i="12"/>
  <c r="W82" i="12"/>
  <c r="R82" i="12"/>
  <c r="Y82" i="12"/>
  <c r="Z82" i="12"/>
  <c r="S82" i="12"/>
  <c r="T82" i="12"/>
  <c r="E172" i="12"/>
  <c r="L82" i="12"/>
  <c r="O82" i="12"/>
  <c r="N82" i="12"/>
  <c r="U82" i="12"/>
  <c r="E83" i="12"/>
  <c r="AT189" i="5"/>
  <c r="L339" i="33"/>
  <c r="Z125" i="12"/>
  <c r="U125" i="12"/>
  <c r="L125" i="12"/>
  <c r="K125" i="12"/>
  <c r="E126" i="12"/>
  <c r="N125" i="12"/>
  <c r="M125" i="12"/>
  <c r="P125" i="12"/>
  <c r="O125" i="12"/>
  <c r="R125" i="12"/>
  <c r="Q125" i="12"/>
  <c r="X125" i="12"/>
  <c r="T125" i="12"/>
  <c r="W125" i="12"/>
  <c r="V125" i="12"/>
  <c r="Y125" i="12"/>
  <c r="S125" i="12"/>
  <c r="R280" i="12"/>
  <c r="L280" i="12"/>
  <c r="Y280" i="12"/>
  <c r="V280" i="12"/>
  <c r="P280" i="12"/>
  <c r="Z280" i="12"/>
  <c r="T280" i="12"/>
  <c r="K280" i="12"/>
  <c r="X280" i="12"/>
  <c r="O280" i="12"/>
  <c r="AB280" i="12"/>
  <c r="S280" i="12"/>
  <c r="M280" i="12"/>
  <c r="W280" i="12"/>
  <c r="Q280" i="12"/>
  <c r="N280" i="12"/>
  <c r="AA280" i="12"/>
  <c r="U280" i="12"/>
  <c r="W228" i="12"/>
  <c r="N228" i="12"/>
  <c r="R228" i="12"/>
  <c r="L228" i="12"/>
  <c r="V228" i="12"/>
  <c r="P228" i="12"/>
  <c r="M228" i="12"/>
  <c r="T228" i="12"/>
  <c r="Q228" i="12"/>
  <c r="K228" i="12"/>
  <c r="X228" i="12"/>
  <c r="U228" i="12"/>
  <c r="O228" i="12"/>
  <c r="S228" i="12"/>
  <c r="I228" i="12" a="1"/>
  <c r="I228" i="12" s="1"/>
  <c r="E229" i="12"/>
  <c r="N279" i="33"/>
  <c r="L83" i="12" l="1"/>
  <c r="W83" i="12"/>
  <c r="E173" i="12"/>
  <c r="V83" i="12"/>
  <c r="AA83" i="12"/>
  <c r="S83" i="12"/>
  <c r="O83" i="12"/>
  <c r="M83" i="12"/>
  <c r="P83" i="12"/>
  <c r="N83" i="12"/>
  <c r="E84" i="12"/>
  <c r="T83" i="12"/>
  <c r="Y83" i="12"/>
  <c r="Z83" i="12"/>
  <c r="K83" i="12"/>
  <c r="X83" i="12"/>
  <c r="AB83" i="12"/>
  <c r="Q83" i="12"/>
  <c r="R83" i="12"/>
  <c r="U83" i="12"/>
  <c r="AT120" i="17"/>
  <c r="L340" i="33"/>
  <c r="L341" i="33" s="1"/>
  <c r="K126" i="12"/>
  <c r="U126" i="12"/>
  <c r="T126" i="12"/>
  <c r="X126" i="12"/>
  <c r="AA126" i="12"/>
  <c r="Z126" i="12"/>
  <c r="Y126" i="12"/>
  <c r="Q126" i="12"/>
  <c r="O126" i="12"/>
  <c r="L126" i="12"/>
  <c r="P126" i="12"/>
  <c r="M126" i="12"/>
  <c r="N126" i="12"/>
  <c r="R126" i="12"/>
  <c r="S126" i="12"/>
  <c r="V126" i="12"/>
  <c r="W126" i="12"/>
  <c r="E127" i="12"/>
  <c r="M281" i="12"/>
  <c r="Z281" i="12"/>
  <c r="Q281" i="12"/>
  <c r="K281" i="12"/>
  <c r="U281" i="12"/>
  <c r="O281" i="12"/>
  <c r="L281" i="12"/>
  <c r="Y281" i="12"/>
  <c r="S281" i="12"/>
  <c r="P281" i="12"/>
  <c r="AC281" i="12"/>
  <c r="W281" i="12"/>
  <c r="T281" i="12"/>
  <c r="N281" i="12"/>
  <c r="AA281" i="12"/>
  <c r="X281" i="12"/>
  <c r="R281" i="12"/>
  <c r="AB281" i="12"/>
  <c r="V281" i="12"/>
  <c r="N229" i="12"/>
  <c r="W229" i="12"/>
  <c r="Q229" i="12"/>
  <c r="R229" i="12"/>
  <c r="U229" i="12"/>
  <c r="V229" i="12"/>
  <c r="L229" i="12"/>
  <c r="Y229" i="12"/>
  <c r="P229" i="12"/>
  <c r="T229" i="12"/>
  <c r="K229" i="12"/>
  <c r="X229" i="12"/>
  <c r="O229" i="12"/>
  <c r="S229" i="12"/>
  <c r="M229" i="12"/>
  <c r="I229" i="12" a="1"/>
  <c r="I229" i="12" s="1"/>
  <c r="E230" i="12"/>
  <c r="N280" i="33"/>
  <c r="Y84" i="12" l="1"/>
  <c r="R84" i="12"/>
  <c r="O84" i="12"/>
  <c r="Q84" i="12"/>
  <c r="V84" i="12"/>
  <c r="AA84" i="12"/>
  <c r="E174" i="12"/>
  <c r="X84" i="12"/>
  <c r="Z84" i="12"/>
  <c r="S84" i="12"/>
  <c r="P84" i="12"/>
  <c r="M84" i="12"/>
  <c r="L84" i="12"/>
  <c r="AC84" i="12"/>
  <c r="AB84" i="12"/>
  <c r="U84" i="12"/>
  <c r="K84" i="12"/>
  <c r="T84" i="12"/>
  <c r="W84" i="12"/>
  <c r="N84" i="12"/>
  <c r="E85" i="12"/>
  <c r="AU26" i="32"/>
  <c r="AU27" i="32" s="1"/>
  <c r="AU189" i="5" s="1"/>
  <c r="L342" i="33"/>
  <c r="L343" i="33" s="1"/>
  <c r="L344" i="33" s="1"/>
  <c r="L345" i="33" s="1"/>
  <c r="L346" i="33" s="1"/>
  <c r="L347" i="33" s="1"/>
  <c r="L348" i="33" s="1"/>
  <c r="L349" i="33" s="1"/>
  <c r="L350" i="33" s="1"/>
  <c r="AB127" i="12"/>
  <c r="R127" i="12"/>
  <c r="S127" i="12"/>
  <c r="L127" i="12"/>
  <c r="M127" i="12"/>
  <c r="Y127" i="12"/>
  <c r="Z127" i="12"/>
  <c r="W127" i="12"/>
  <c r="V127" i="12"/>
  <c r="T127" i="12"/>
  <c r="Q127" i="12"/>
  <c r="P127" i="12"/>
  <c r="K127" i="12"/>
  <c r="N127" i="12"/>
  <c r="E128" i="12"/>
  <c r="X127" i="12"/>
  <c r="AA127" i="12"/>
  <c r="O127" i="12"/>
  <c r="U127" i="12"/>
  <c r="R230" i="12"/>
  <c r="Q230" i="12"/>
  <c r="V230" i="12"/>
  <c r="U230" i="12"/>
  <c r="Z230" i="12"/>
  <c r="L230" i="12"/>
  <c r="Y230" i="12"/>
  <c r="P230" i="12"/>
  <c r="K230" i="12"/>
  <c r="T230" i="12"/>
  <c r="O230" i="12"/>
  <c r="X230" i="12"/>
  <c r="S230" i="12"/>
  <c r="N230" i="12"/>
  <c r="W230" i="12"/>
  <c r="M230" i="12"/>
  <c r="I230" i="12" a="1"/>
  <c r="I230" i="12" s="1"/>
  <c r="E231" i="12"/>
  <c r="R282" i="12"/>
  <c r="AA282" i="12"/>
  <c r="V282" i="12"/>
  <c r="L282" i="12"/>
  <c r="M282" i="12"/>
  <c r="Z282" i="12"/>
  <c r="P282" i="12"/>
  <c r="Q282" i="12"/>
  <c r="AD282" i="12"/>
  <c r="T282" i="12"/>
  <c r="U282" i="12"/>
  <c r="K282" i="12"/>
  <c r="X282" i="12"/>
  <c r="Y282" i="12"/>
  <c r="O282" i="12"/>
  <c r="AB282" i="12"/>
  <c r="AC282" i="12"/>
  <c r="S282" i="12"/>
  <c r="N282" i="12"/>
  <c r="W282" i="12"/>
  <c r="N281" i="33"/>
  <c r="AP43" i="32" s="1"/>
  <c r="AP46" i="32" s="1"/>
  <c r="AP195" i="5" l="1"/>
  <c r="AP196" i="5" s="1"/>
  <c r="Q85" i="12"/>
  <c r="R85" i="12"/>
  <c r="T85" i="12"/>
  <c r="U85" i="12"/>
  <c r="Y85" i="12"/>
  <c r="S85" i="12"/>
  <c r="X85" i="12"/>
  <c r="K85" i="12"/>
  <c r="O85" i="12"/>
  <c r="AC85" i="12"/>
  <c r="Z85" i="12"/>
  <c r="V85" i="12"/>
  <c r="E175" i="12"/>
  <c r="W85" i="12"/>
  <c r="P85" i="12"/>
  <c r="AA85" i="12"/>
  <c r="N85" i="12"/>
  <c r="E86" i="12"/>
  <c r="AB85" i="12"/>
  <c r="M85" i="12"/>
  <c r="AD85" i="12"/>
  <c r="L85" i="12"/>
  <c r="L351" i="33"/>
  <c r="L352" i="33" s="1"/>
  <c r="AU120" i="17"/>
  <c r="AQ40" i="32"/>
  <c r="AQ45" i="32" s="1"/>
  <c r="K128" i="12"/>
  <c r="W128" i="12"/>
  <c r="E129" i="12"/>
  <c r="L128" i="12"/>
  <c r="AA128" i="12"/>
  <c r="Y128" i="12"/>
  <c r="X128" i="12"/>
  <c r="Z128" i="12"/>
  <c r="AB128" i="12"/>
  <c r="M128" i="12"/>
  <c r="S128" i="12"/>
  <c r="R128" i="12"/>
  <c r="P128" i="12"/>
  <c r="N128" i="12"/>
  <c r="Q128" i="12"/>
  <c r="AC128" i="12"/>
  <c r="V128" i="12"/>
  <c r="U128" i="12"/>
  <c r="T128" i="12"/>
  <c r="O128" i="12"/>
  <c r="R231" i="12"/>
  <c r="AA231" i="12"/>
  <c r="V231" i="12"/>
  <c r="Y231" i="12"/>
  <c r="Z231" i="12"/>
  <c r="L231" i="12"/>
  <c r="P231" i="12"/>
  <c r="M231" i="12"/>
  <c r="K231" i="12"/>
  <c r="T231" i="12"/>
  <c r="Q231" i="12"/>
  <c r="O231" i="12"/>
  <c r="X231" i="12"/>
  <c r="U231" i="12"/>
  <c r="S231" i="12"/>
  <c r="N231" i="12"/>
  <c r="W231" i="12"/>
  <c r="I231" i="12" a="1"/>
  <c r="I231" i="12" s="1"/>
  <c r="E232" i="12"/>
  <c r="Q283" i="12"/>
  <c r="AD283" i="12"/>
  <c r="P283" i="12"/>
  <c r="U283" i="12"/>
  <c r="K283" i="12"/>
  <c r="T283" i="12"/>
  <c r="Y283" i="12"/>
  <c r="O283" i="12"/>
  <c r="X283" i="12"/>
  <c r="AC283" i="12"/>
  <c r="S283" i="12"/>
  <c r="AB283" i="12"/>
  <c r="N283" i="12"/>
  <c r="W283" i="12"/>
  <c r="R283" i="12"/>
  <c r="AA283" i="12"/>
  <c r="V283" i="12"/>
  <c r="AE283" i="12"/>
  <c r="M283" i="12"/>
  <c r="Z283" i="12"/>
  <c r="L283" i="12"/>
  <c r="U86" i="12" l="1"/>
  <c r="Z86" i="12"/>
  <c r="S86" i="12"/>
  <c r="T86" i="12"/>
  <c r="Y86" i="12"/>
  <c r="AD86" i="12"/>
  <c r="E176" i="12"/>
  <c r="AB86" i="12"/>
  <c r="W86" i="12"/>
  <c r="X86" i="12"/>
  <c r="E87" i="12"/>
  <c r="AA86" i="12"/>
  <c r="AC86" i="12"/>
  <c r="N86" i="12"/>
  <c r="P86" i="12"/>
  <c r="AE86" i="12"/>
  <c r="M86" i="12"/>
  <c r="R86" i="12"/>
  <c r="O86" i="12"/>
  <c r="V86" i="12"/>
  <c r="K86" i="12"/>
  <c r="L86" i="12"/>
  <c r="Q86" i="12"/>
  <c r="AV26" i="32"/>
  <c r="T129" i="12"/>
  <c r="U129" i="12"/>
  <c r="N129" i="12"/>
  <c r="P129" i="12"/>
  <c r="W129" i="12"/>
  <c r="X129" i="12"/>
  <c r="R129" i="12"/>
  <c r="Y129" i="12"/>
  <c r="AA129" i="12"/>
  <c r="O129" i="12"/>
  <c r="V129" i="12"/>
  <c r="L129" i="12"/>
  <c r="E130" i="12"/>
  <c r="Q129" i="12"/>
  <c r="AB129" i="12"/>
  <c r="AD129" i="12"/>
  <c r="AC129" i="12"/>
  <c r="M129" i="12"/>
  <c r="S129" i="12"/>
  <c r="Z129" i="12"/>
  <c r="K129" i="12"/>
  <c r="L284" i="12"/>
  <c r="U284" i="12"/>
  <c r="K284" i="12"/>
  <c r="P284" i="12"/>
  <c r="Y284" i="12"/>
  <c r="O284" i="12"/>
  <c r="T284" i="12"/>
  <c r="AC284" i="12"/>
  <c r="S284" i="12"/>
  <c r="X284" i="12"/>
  <c r="N284" i="12"/>
  <c r="W284" i="12"/>
  <c r="AB284" i="12"/>
  <c r="R284" i="12"/>
  <c r="AA284" i="12"/>
  <c r="AF284" i="12"/>
  <c r="V284" i="12"/>
  <c r="AE284" i="12"/>
  <c r="M284" i="12"/>
  <c r="Z284" i="12"/>
  <c r="Q284" i="12"/>
  <c r="AD284" i="12"/>
  <c r="R232" i="12"/>
  <c r="S232" i="12"/>
  <c r="M232" i="12"/>
  <c r="V232" i="12"/>
  <c r="AA232" i="12"/>
  <c r="Q232" i="12"/>
  <c r="I232" i="12" a="1"/>
  <c r="I232" i="12" s="1"/>
  <c r="L232" i="12"/>
  <c r="U232" i="12"/>
  <c r="K232" i="12"/>
  <c r="P232" i="12"/>
  <c r="Y232" i="12"/>
  <c r="W232" i="12"/>
  <c r="T232" i="12"/>
  <c r="X232" i="12"/>
  <c r="O232" i="12"/>
  <c r="AB232" i="12"/>
  <c r="N232" i="12"/>
  <c r="Z232" i="12"/>
  <c r="E233" i="12"/>
  <c r="AV27" i="32" l="1"/>
  <c r="AV189" i="5" s="1"/>
  <c r="S87" i="12"/>
  <c r="Q87" i="12"/>
  <c r="AA87" i="12"/>
  <c r="N87" i="12"/>
  <c r="V87" i="12"/>
  <c r="T87" i="12"/>
  <c r="AD87" i="12"/>
  <c r="O87" i="12"/>
  <c r="X87" i="12"/>
  <c r="Y87" i="12"/>
  <c r="Z87" i="12"/>
  <c r="M87" i="12"/>
  <c r="AB87" i="12"/>
  <c r="E177" i="12"/>
  <c r="E88" i="12"/>
  <c r="AE87" i="12"/>
  <c r="AC87" i="12"/>
  <c r="R87" i="12"/>
  <c r="W87" i="12"/>
  <c r="AF87" i="12"/>
  <c r="U87" i="12"/>
  <c r="K87" i="12"/>
  <c r="L87" i="12"/>
  <c r="P87" i="12"/>
  <c r="E131" i="12"/>
  <c r="Z131" i="12" s="1"/>
  <c r="K131" i="12"/>
  <c r="AD131" i="12"/>
  <c r="N130" i="12"/>
  <c r="L130" i="12"/>
  <c r="O130" i="12"/>
  <c r="W130" i="12"/>
  <c r="Q130" i="12"/>
  <c r="X130" i="12"/>
  <c r="R130" i="12"/>
  <c r="AD130" i="12"/>
  <c r="T130" i="12"/>
  <c r="AB130" i="12"/>
  <c r="Y130" i="12"/>
  <c r="AA130" i="12"/>
  <c r="P130" i="12"/>
  <c r="V130" i="12"/>
  <c r="U130" i="12"/>
  <c r="AC130" i="12"/>
  <c r="AE130" i="12"/>
  <c r="K130" i="12"/>
  <c r="S130" i="12"/>
  <c r="M130" i="12"/>
  <c r="Z130" i="12"/>
  <c r="N285" i="12"/>
  <c r="W285" i="12"/>
  <c r="AF285" i="12"/>
  <c r="R285" i="12"/>
  <c r="AA285" i="12"/>
  <c r="M285" i="12"/>
  <c r="V285" i="12"/>
  <c r="AE285" i="12"/>
  <c r="Q285" i="12"/>
  <c r="Z285" i="12"/>
  <c r="L285" i="12"/>
  <c r="U285" i="12"/>
  <c r="AD285" i="12"/>
  <c r="P285" i="12"/>
  <c r="Y285" i="12"/>
  <c r="K285" i="12"/>
  <c r="T285" i="12"/>
  <c r="AC285" i="12"/>
  <c r="O285" i="12"/>
  <c r="X285" i="12"/>
  <c r="AG285" i="12"/>
  <c r="S285" i="12"/>
  <c r="AB285" i="12"/>
  <c r="Y233" i="12"/>
  <c r="S233" i="12"/>
  <c r="AC233" i="12"/>
  <c r="O233" i="12"/>
  <c r="AA233" i="12"/>
  <c r="W233" i="12"/>
  <c r="L233" i="12"/>
  <c r="N233" i="12"/>
  <c r="T233" i="12"/>
  <c r="R233" i="12"/>
  <c r="P233" i="12"/>
  <c r="AB233" i="12"/>
  <c r="M233" i="12"/>
  <c r="V233" i="12"/>
  <c r="X233" i="12"/>
  <c r="Q233" i="12"/>
  <c r="Z233" i="12"/>
  <c r="U233" i="12"/>
  <c r="K233" i="12"/>
  <c r="I233" i="12" a="1"/>
  <c r="I233" i="12" s="1"/>
  <c r="E234" i="12"/>
  <c r="AV120" i="17" l="1"/>
  <c r="AA131" i="12"/>
  <c r="S131" i="12"/>
  <c r="AE131" i="12"/>
  <c r="U131" i="12"/>
  <c r="W131" i="12"/>
  <c r="P131" i="12"/>
  <c r="T131" i="12"/>
  <c r="X131" i="12"/>
  <c r="AB131" i="12"/>
  <c r="O131" i="12"/>
  <c r="L131" i="12"/>
  <c r="E132" i="12"/>
  <c r="O132" i="12" s="1"/>
  <c r="AC131" i="12"/>
  <c r="Q131" i="12"/>
  <c r="O88" i="12"/>
  <c r="AG88" i="12"/>
  <c r="Z88" i="12"/>
  <c r="AB88" i="12"/>
  <c r="R88" i="12"/>
  <c r="M88" i="12"/>
  <c r="E178" i="12"/>
  <c r="AE88" i="12"/>
  <c r="L88" i="12"/>
  <c r="T88" i="12"/>
  <c r="AF88" i="12"/>
  <c r="Y88" i="12"/>
  <c r="AA88" i="12"/>
  <c r="S88" i="12"/>
  <c r="W88" i="12"/>
  <c r="P88" i="12"/>
  <c r="K88" i="12"/>
  <c r="U88" i="12"/>
  <c r="V88" i="12"/>
  <c r="AD88" i="12"/>
  <c r="Q88" i="12"/>
  <c r="X88" i="12"/>
  <c r="AC88" i="12"/>
  <c r="E89" i="12"/>
  <c r="N88" i="12"/>
  <c r="Y131" i="12"/>
  <c r="M131" i="12"/>
  <c r="AF131" i="12"/>
  <c r="R131" i="12"/>
  <c r="V131" i="12"/>
  <c r="N131" i="12"/>
  <c r="U234" i="12"/>
  <c r="AD234" i="12"/>
  <c r="K234" i="12"/>
  <c r="Y234" i="12"/>
  <c r="S234" i="12"/>
  <c r="AC234" i="12"/>
  <c r="O234" i="12"/>
  <c r="AA234" i="12"/>
  <c r="W234" i="12"/>
  <c r="N234" i="12"/>
  <c r="L234" i="12"/>
  <c r="R234" i="12"/>
  <c r="P234" i="12"/>
  <c r="T234" i="12"/>
  <c r="M234" i="12"/>
  <c r="V234" i="12"/>
  <c r="X234" i="12"/>
  <c r="AB234" i="12"/>
  <c r="Q234" i="12"/>
  <c r="Z234" i="12"/>
  <c r="I234" i="12" a="1"/>
  <c r="I234" i="12" s="1"/>
  <c r="E235" i="12"/>
  <c r="W286" i="12"/>
  <c r="M286" i="12"/>
  <c r="V286" i="12"/>
  <c r="AA286" i="12"/>
  <c r="Q286" i="12"/>
  <c r="Z286" i="12"/>
  <c r="AE286" i="12"/>
  <c r="U286" i="12"/>
  <c r="AD286" i="12"/>
  <c r="L286" i="12"/>
  <c r="Y286" i="12"/>
  <c r="AH286" i="12"/>
  <c r="P286" i="12"/>
  <c r="AC286" i="12"/>
  <c r="AF286" i="12"/>
  <c r="K286" i="12"/>
  <c r="T286" i="12"/>
  <c r="AG286" i="12"/>
  <c r="O286" i="12"/>
  <c r="X286" i="12"/>
  <c r="N286" i="12"/>
  <c r="S286" i="12"/>
  <c r="AB286" i="12"/>
  <c r="R286" i="12"/>
  <c r="AA132" i="12" l="1"/>
  <c r="P132" i="12"/>
  <c r="AB132" i="12"/>
  <c r="U132" i="12"/>
  <c r="T132" i="12"/>
  <c r="W132" i="12"/>
  <c r="AC132" i="12"/>
  <c r="N132" i="12"/>
  <c r="V132" i="12"/>
  <c r="AG132" i="12"/>
  <c r="E133" i="12"/>
  <c r="AA133" i="12" s="1"/>
  <c r="AF132" i="12"/>
  <c r="M132" i="12"/>
  <c r="Z132" i="12"/>
  <c r="K132" i="12"/>
  <c r="L132" i="12"/>
  <c r="R132" i="12"/>
  <c r="Y132" i="12"/>
  <c r="X132" i="12"/>
  <c r="AD132" i="12"/>
  <c r="S132" i="12"/>
  <c r="Q132" i="12"/>
  <c r="K89" i="12"/>
  <c r="AH89" i="12"/>
  <c r="S89" i="12"/>
  <c r="R89" i="12"/>
  <c r="E179" i="12"/>
  <c r="T89" i="12"/>
  <c r="N89" i="12"/>
  <c r="L89" i="12"/>
  <c r="AA89" i="12"/>
  <c r="Z89" i="12"/>
  <c r="AG89" i="12"/>
  <c r="AD89" i="12"/>
  <c r="O89" i="12"/>
  <c r="U89" i="12"/>
  <c r="AC89" i="12"/>
  <c r="AF89" i="12"/>
  <c r="Y89" i="12"/>
  <c r="E90" i="12"/>
  <c r="M89" i="12"/>
  <c r="W89" i="12"/>
  <c r="AB89" i="12"/>
  <c r="P89" i="12"/>
  <c r="X89" i="12"/>
  <c r="Q89" i="12"/>
  <c r="AE89" i="12"/>
  <c r="V89" i="12"/>
  <c r="AE132" i="12"/>
  <c r="AH287" i="12"/>
  <c r="L287" i="12"/>
  <c r="U287" i="12"/>
  <c r="K287" i="12"/>
  <c r="P287" i="12"/>
  <c r="Y287" i="12"/>
  <c r="O287" i="12"/>
  <c r="T287" i="12"/>
  <c r="AC287" i="12"/>
  <c r="N287" i="12"/>
  <c r="S287" i="12"/>
  <c r="X287" i="12"/>
  <c r="AG287" i="12"/>
  <c r="R287" i="12"/>
  <c r="W287" i="12"/>
  <c r="AB287" i="12"/>
  <c r="V287" i="12"/>
  <c r="AA287" i="12"/>
  <c r="AF287" i="12"/>
  <c r="Z287" i="12"/>
  <c r="AE287" i="12"/>
  <c r="M287" i="12"/>
  <c r="AI287" i="12"/>
  <c r="Q287" i="12"/>
  <c r="AD287" i="12"/>
  <c r="K235" i="12"/>
  <c r="P235" i="12"/>
  <c r="Y235" i="12"/>
  <c r="O235" i="12"/>
  <c r="T235" i="12"/>
  <c r="AC235" i="12"/>
  <c r="S235" i="12"/>
  <c r="X235" i="12"/>
  <c r="W235" i="12"/>
  <c r="AB235" i="12"/>
  <c r="N235" i="12"/>
  <c r="AA235" i="12"/>
  <c r="R235" i="12"/>
  <c r="AE235" i="12"/>
  <c r="M235" i="12"/>
  <c r="V235" i="12"/>
  <c r="Q235" i="12"/>
  <c r="Z235" i="12"/>
  <c r="U235" i="12"/>
  <c r="AD235" i="12"/>
  <c r="L235" i="12"/>
  <c r="E236" i="12"/>
  <c r="P133" i="12" l="1"/>
  <c r="AE133" i="12"/>
  <c r="V133" i="12"/>
  <c r="T133" i="12"/>
  <c r="L133" i="12"/>
  <c r="AD133" i="12"/>
  <c r="AC133" i="12"/>
  <c r="AH133" i="12"/>
  <c r="AG133" i="12"/>
  <c r="W133" i="12"/>
  <c r="O133" i="12"/>
  <c r="U133" i="12"/>
  <c r="AF133" i="12"/>
  <c r="X133" i="12"/>
  <c r="Y133" i="12"/>
  <c r="M133" i="12"/>
  <c r="R133" i="12"/>
  <c r="N133" i="12"/>
  <c r="E134" i="12"/>
  <c r="R134" i="12" s="1"/>
  <c r="Q133" i="12"/>
  <c r="Z133" i="12"/>
  <c r="S133" i="12"/>
  <c r="K133" i="12"/>
  <c r="AB133" i="12"/>
  <c r="AB90" i="12"/>
  <c r="Y90" i="12"/>
  <c r="R90" i="12"/>
  <c r="U90" i="12"/>
  <c r="AE90" i="12"/>
  <c r="O90" i="12"/>
  <c r="AI90" i="12"/>
  <c r="E180" i="12"/>
  <c r="S90" i="12"/>
  <c r="T90" i="12"/>
  <c r="N90" i="12"/>
  <c r="AD90" i="12"/>
  <c r="X90" i="12"/>
  <c r="P90" i="12"/>
  <c r="K90" i="12"/>
  <c r="E91" i="12"/>
  <c r="AA90" i="12"/>
  <c r="AF90" i="12"/>
  <c r="L90" i="12"/>
  <c r="V90" i="12"/>
  <c r="W90" i="12"/>
  <c r="Z90" i="12"/>
  <c r="AC90" i="12"/>
  <c r="AG90" i="12"/>
  <c r="Q90" i="12"/>
  <c r="AH90" i="12"/>
  <c r="M90" i="12"/>
  <c r="AD236" i="12"/>
  <c r="Q236" i="12"/>
  <c r="L236" i="12"/>
  <c r="U236" i="12"/>
  <c r="K236" i="12"/>
  <c r="P236" i="12"/>
  <c r="Y236" i="12"/>
  <c r="O236" i="12"/>
  <c r="T236" i="12"/>
  <c r="AC236" i="12"/>
  <c r="N236" i="12"/>
  <c r="S236" i="12"/>
  <c r="X236" i="12"/>
  <c r="R236" i="12"/>
  <c r="W236" i="12"/>
  <c r="AB236" i="12"/>
  <c r="V236" i="12"/>
  <c r="AA236" i="12"/>
  <c r="AF236" i="12"/>
  <c r="M236" i="12"/>
  <c r="Z236" i="12"/>
  <c r="AE236" i="12"/>
  <c r="E237" i="12"/>
  <c r="R288" i="12"/>
  <c r="T288" i="12"/>
  <c r="AG288" i="12"/>
  <c r="AI288" i="12"/>
  <c r="V288" i="12"/>
  <c r="X288" i="12"/>
  <c r="AJ288" i="12"/>
  <c r="K288" i="12"/>
  <c r="M288" i="12"/>
  <c r="Y288" i="12"/>
  <c r="O288" i="12"/>
  <c r="Q288" i="12"/>
  <c r="Z288" i="12"/>
  <c r="S288" i="12"/>
  <c r="U288" i="12"/>
  <c r="AD288" i="12"/>
  <c r="W288" i="12"/>
  <c r="AB288" i="12"/>
  <c r="AH288" i="12"/>
  <c r="L288" i="12"/>
  <c r="AF288" i="12"/>
  <c r="AA288" i="12"/>
  <c r="N288" i="12"/>
  <c r="P288" i="12"/>
  <c r="AC288" i="12"/>
  <c r="AE288" i="12"/>
  <c r="M288" i="33"/>
  <c r="N288" i="33" s="1"/>
  <c r="V134" i="12" l="1"/>
  <c r="L134" i="12"/>
  <c r="AI134" i="12"/>
  <c r="AF134" i="12"/>
  <c r="AH134" i="12"/>
  <c r="AE134" i="12"/>
  <c r="Z134" i="12"/>
  <c r="U134" i="12"/>
  <c r="AG134" i="12"/>
  <c r="X134" i="12"/>
  <c r="E135" i="12"/>
  <c r="W135" i="12" s="1"/>
  <c r="M134" i="12"/>
  <c r="Q134" i="12"/>
  <c r="S134" i="12"/>
  <c r="Y134" i="12"/>
  <c r="K134" i="12"/>
  <c r="W134" i="12"/>
  <c r="O134" i="12"/>
  <c r="AJ135" i="12"/>
  <c r="P134" i="12"/>
  <c r="AD134" i="12"/>
  <c r="AB134" i="12"/>
  <c r="AC134" i="12"/>
  <c r="N134" i="12"/>
  <c r="AA134" i="12"/>
  <c r="T134" i="12"/>
  <c r="AI91" i="12"/>
  <c r="V91" i="12"/>
  <c r="P91" i="12"/>
  <c r="Q91" i="12"/>
  <c r="K91" i="12"/>
  <c r="X91" i="12"/>
  <c r="Y91" i="12"/>
  <c r="S91" i="12"/>
  <c r="N91" i="12"/>
  <c r="AJ91" i="12"/>
  <c r="AG91" i="12"/>
  <c r="AF91" i="12"/>
  <c r="U91" i="12"/>
  <c r="E92" i="12"/>
  <c r="AD91" i="12"/>
  <c r="M91" i="12"/>
  <c r="O91" i="12"/>
  <c r="AE91" i="12"/>
  <c r="L91" i="12"/>
  <c r="Z91" i="12"/>
  <c r="AC91" i="12"/>
  <c r="W91" i="12"/>
  <c r="T91" i="12"/>
  <c r="AH91" i="12"/>
  <c r="E181" i="12"/>
  <c r="AB91" i="12"/>
  <c r="AA91" i="12"/>
  <c r="R91" i="12"/>
  <c r="Q237" i="12"/>
  <c r="Z237" i="12"/>
  <c r="AE237" i="12"/>
  <c r="U237" i="12"/>
  <c r="AD237" i="12"/>
  <c r="Y237" i="12"/>
  <c r="L237" i="12"/>
  <c r="AC237" i="12"/>
  <c r="K237" i="12"/>
  <c r="P237" i="12"/>
  <c r="AG237" i="12"/>
  <c r="O237" i="12"/>
  <c r="T237" i="12"/>
  <c r="N237" i="12"/>
  <c r="S237" i="12"/>
  <c r="X237" i="12"/>
  <c r="R237" i="12"/>
  <c r="W237" i="12"/>
  <c r="AB237" i="12"/>
  <c r="V237" i="12"/>
  <c r="AA237" i="12"/>
  <c r="AF237" i="12"/>
  <c r="M237" i="12"/>
  <c r="E238" i="12"/>
  <c r="M289" i="12"/>
  <c r="O289" i="12"/>
  <c r="AE289" i="12"/>
  <c r="AD289" i="12"/>
  <c r="Q289" i="12"/>
  <c r="S289" i="12"/>
  <c r="AI289" i="12"/>
  <c r="AH289" i="12"/>
  <c r="U289" i="12"/>
  <c r="W289" i="12"/>
  <c r="AB289" i="12"/>
  <c r="Y289" i="12"/>
  <c r="L289" i="12"/>
  <c r="AF289" i="12"/>
  <c r="N289" i="12"/>
  <c r="P289" i="12"/>
  <c r="AC289" i="12"/>
  <c r="R289" i="12"/>
  <c r="T289" i="12"/>
  <c r="AG289" i="12"/>
  <c r="V289" i="12"/>
  <c r="X289" i="12"/>
  <c r="AJ289" i="12"/>
  <c r="K289" i="12"/>
  <c r="AA289" i="12"/>
  <c r="Z289" i="12"/>
  <c r="AK289" i="12"/>
  <c r="M289" i="33"/>
  <c r="N289" i="33" s="1"/>
  <c r="AI135" i="12" l="1"/>
  <c r="AE135" i="12"/>
  <c r="AC135" i="12"/>
  <c r="AG135" i="12"/>
  <c r="AD135" i="12"/>
  <c r="AA135" i="12"/>
  <c r="V135" i="12"/>
  <c r="AB135" i="12"/>
  <c r="T135" i="12"/>
  <c r="K135" i="12"/>
  <c r="N135" i="12"/>
  <c r="S135" i="12"/>
  <c r="Y135" i="12"/>
  <c r="M135" i="12"/>
  <c r="X135" i="12"/>
  <c r="AH135" i="12"/>
  <c r="R135" i="12"/>
  <c r="L135" i="12"/>
  <c r="P135" i="12"/>
  <c r="AF135" i="12"/>
  <c r="O135" i="12"/>
  <c r="Q135" i="12"/>
  <c r="E136" i="12"/>
  <c r="Z135" i="12"/>
  <c r="U135" i="12"/>
  <c r="E93" i="12"/>
  <c r="N92" i="12"/>
  <c r="L92" i="12"/>
  <c r="Z92" i="12"/>
  <c r="AG92" i="12"/>
  <c r="Y92" i="12"/>
  <c r="T92" i="12"/>
  <c r="M92" i="12"/>
  <c r="S92" i="12"/>
  <c r="AC92" i="12"/>
  <c r="W92" i="12"/>
  <c r="U92" i="12"/>
  <c r="AD92" i="12"/>
  <c r="AF92" i="12"/>
  <c r="AE92" i="12"/>
  <c r="R92" i="12"/>
  <c r="AA92" i="12"/>
  <c r="O92" i="12"/>
  <c r="AH92" i="12"/>
  <c r="AB92" i="12"/>
  <c r="AK92" i="12"/>
  <c r="Q92" i="12"/>
  <c r="K92" i="12"/>
  <c r="V92" i="12"/>
  <c r="X92" i="12"/>
  <c r="E182" i="12"/>
  <c r="AI92" i="12"/>
  <c r="AJ92" i="12"/>
  <c r="P92" i="12"/>
  <c r="T290" i="12"/>
  <c r="V290" i="12"/>
  <c r="AA290" i="12"/>
  <c r="AL290" i="12"/>
  <c r="X290" i="12"/>
  <c r="K290" i="12"/>
  <c r="AE290" i="12"/>
  <c r="M290" i="12"/>
  <c r="O290" i="12"/>
  <c r="AI290" i="12"/>
  <c r="Q290" i="12"/>
  <c r="S290" i="12"/>
  <c r="AB290" i="12"/>
  <c r="U290" i="12"/>
  <c r="W290" i="12"/>
  <c r="AF290" i="12"/>
  <c r="L290" i="12"/>
  <c r="N290" i="12"/>
  <c r="AD290" i="12"/>
  <c r="AG290" i="12"/>
  <c r="R290" i="12"/>
  <c r="Z290" i="12"/>
  <c r="AH290" i="12"/>
  <c r="AJ290" i="12"/>
  <c r="AK290" i="12"/>
  <c r="P290" i="12"/>
  <c r="Y290" i="12"/>
  <c r="AC290" i="12"/>
  <c r="AF238" i="12"/>
  <c r="R238" i="12"/>
  <c r="W238" i="12"/>
  <c r="M238" i="12"/>
  <c r="V238" i="12"/>
  <c r="AA238" i="12"/>
  <c r="Q238" i="12"/>
  <c r="Z238" i="12"/>
  <c r="AE238" i="12"/>
  <c r="L238" i="12"/>
  <c r="U238" i="12"/>
  <c r="AD238" i="12"/>
  <c r="P238" i="12"/>
  <c r="Y238" i="12"/>
  <c r="AH238" i="12"/>
  <c r="T238" i="12"/>
  <c r="AC238" i="12"/>
  <c r="K238" i="12"/>
  <c r="X238" i="12"/>
  <c r="AG238" i="12"/>
  <c r="O238" i="12"/>
  <c r="AB238" i="12"/>
  <c r="N238" i="12"/>
  <c r="S238" i="12"/>
  <c r="E239" i="12"/>
  <c r="M290" i="33"/>
  <c r="N290" i="33" s="1"/>
  <c r="T136" i="12" l="1"/>
  <c r="Q136" i="12"/>
  <c r="Y136" i="12"/>
  <c r="R136" i="12"/>
  <c r="Z136" i="12"/>
  <c r="AH136" i="12"/>
  <c r="AF136" i="12"/>
  <c r="U136" i="12"/>
  <c r="AK136" i="12"/>
  <c r="P136" i="12"/>
  <c r="V136" i="12"/>
  <c r="AD136" i="12"/>
  <c r="L136" i="12"/>
  <c r="N136" i="12"/>
  <c r="W136" i="12"/>
  <c r="AE136" i="12"/>
  <c r="E137" i="12"/>
  <c r="AG136" i="12"/>
  <c r="AC136" i="12"/>
  <c r="K136" i="12"/>
  <c r="O136" i="12"/>
  <c r="AB136" i="12"/>
  <c r="AJ136" i="12"/>
  <c r="S136" i="12"/>
  <c r="AA136" i="12"/>
  <c r="AI136" i="12"/>
  <c r="X136" i="12"/>
  <c r="M136" i="12"/>
  <c r="AJ93" i="12"/>
  <c r="V93" i="12"/>
  <c r="Y93" i="12"/>
  <c r="T93" i="12"/>
  <c r="Q93" i="12"/>
  <c r="AE93" i="12"/>
  <c r="P93" i="12"/>
  <c r="L93" i="12"/>
  <c r="AD93" i="12"/>
  <c r="R93" i="12"/>
  <c r="AK93" i="12"/>
  <c r="E183" i="12"/>
  <c r="Z93" i="12"/>
  <c r="N93" i="12"/>
  <c r="AA93" i="12"/>
  <c r="W93" i="12"/>
  <c r="AI93" i="12"/>
  <c r="K93" i="12"/>
  <c r="O93" i="12"/>
  <c r="AL93" i="12"/>
  <c r="S93" i="12"/>
  <c r="AG93" i="12"/>
  <c r="M93" i="12"/>
  <c r="AH93" i="12"/>
  <c r="AF93" i="12"/>
  <c r="AC93" i="12"/>
  <c r="U93" i="12"/>
  <c r="AB93" i="12"/>
  <c r="X93" i="12"/>
  <c r="E94" i="12"/>
  <c r="O291" i="12"/>
  <c r="Q291" i="12"/>
  <c r="AL291" i="12"/>
  <c r="Y291" i="12"/>
  <c r="S291" i="12"/>
  <c r="U291" i="12"/>
  <c r="Z291" i="12"/>
  <c r="AB291" i="12"/>
  <c r="W291" i="12"/>
  <c r="N291" i="12"/>
  <c r="AD291" i="12"/>
  <c r="AF291" i="12"/>
  <c r="P291" i="12"/>
  <c r="V291" i="12"/>
  <c r="AM291" i="12"/>
  <c r="T291" i="12"/>
  <c r="AC291" i="12"/>
  <c r="AA291" i="12"/>
  <c r="AK291" i="12"/>
  <c r="X291" i="12"/>
  <c r="AG291" i="12"/>
  <c r="AE291" i="12"/>
  <c r="AI291" i="12"/>
  <c r="K291" i="12"/>
  <c r="L291" i="12"/>
  <c r="M291" i="12"/>
  <c r="R291" i="12"/>
  <c r="AJ291" i="12"/>
  <c r="AH291" i="12"/>
  <c r="AA239" i="12"/>
  <c r="AF239" i="12"/>
  <c r="R239" i="12"/>
  <c r="AE239" i="12"/>
  <c r="M239" i="12"/>
  <c r="V239" i="12"/>
  <c r="AI239" i="12"/>
  <c r="Q239" i="12"/>
  <c r="Z239" i="12"/>
  <c r="L239" i="12"/>
  <c r="U239" i="12"/>
  <c r="AD239" i="12"/>
  <c r="K239" i="12"/>
  <c r="P239" i="12"/>
  <c r="Y239" i="12"/>
  <c r="AH239" i="12"/>
  <c r="O239" i="12"/>
  <c r="T239" i="12"/>
  <c r="AC239" i="12"/>
  <c r="S239" i="12"/>
  <c r="X239" i="12"/>
  <c r="AG239" i="12"/>
  <c r="AB239" i="12"/>
  <c r="N239" i="12"/>
  <c r="W239" i="12"/>
  <c r="E240" i="12"/>
  <c r="M291" i="33"/>
  <c r="N291" i="33" s="1"/>
  <c r="N137" i="12" l="1"/>
  <c r="V137" i="12"/>
  <c r="AD137" i="12"/>
  <c r="AG137" i="12"/>
  <c r="S137" i="12"/>
  <c r="AI137" i="12"/>
  <c r="T137" i="12"/>
  <c r="AJ137" i="12"/>
  <c r="U137" i="12"/>
  <c r="R137" i="12"/>
  <c r="Z137" i="12"/>
  <c r="AH137" i="12"/>
  <c r="K137" i="12"/>
  <c r="AB137" i="12"/>
  <c r="AL137" i="12"/>
  <c r="W137" i="12"/>
  <c r="AE137" i="12"/>
  <c r="AK137" i="12"/>
  <c r="O137" i="12"/>
  <c r="AF137" i="12"/>
  <c r="M137" i="12"/>
  <c r="X137" i="12"/>
  <c r="P137" i="12"/>
  <c r="Q137" i="12"/>
  <c r="Y137" i="12"/>
  <c r="L137" i="12"/>
  <c r="AA137" i="12"/>
  <c r="E138" i="12"/>
  <c r="AC137" i="12"/>
  <c r="Y94" i="12"/>
  <c r="V94" i="12"/>
  <c r="AD94" i="12"/>
  <c r="AM94" i="12"/>
  <c r="AI94" i="12"/>
  <c r="K94" i="12"/>
  <c r="S94" i="12"/>
  <c r="AA94" i="12"/>
  <c r="M94" i="12"/>
  <c r="O94" i="12"/>
  <c r="P94" i="12"/>
  <c r="X94" i="12"/>
  <c r="AF94" i="12"/>
  <c r="R94" i="12"/>
  <c r="U94" i="12"/>
  <c r="AC94" i="12"/>
  <c r="AL94" i="12"/>
  <c r="AK94" i="12"/>
  <c r="AE94" i="12"/>
  <c r="Z94" i="12"/>
  <c r="AH94" i="12"/>
  <c r="E184" i="12"/>
  <c r="W94" i="12"/>
  <c r="L94" i="12"/>
  <c r="T94" i="12"/>
  <c r="AB94" i="12"/>
  <c r="AJ94" i="12"/>
  <c r="Q94" i="12"/>
  <c r="AG94" i="12"/>
  <c r="N94" i="12"/>
  <c r="E95" i="12"/>
  <c r="N292" i="12"/>
  <c r="P292" i="12"/>
  <c r="AF292" i="12"/>
  <c r="AM292" i="12"/>
  <c r="R292" i="12"/>
  <c r="T292" i="12"/>
  <c r="AC292" i="12"/>
  <c r="AA292" i="12"/>
  <c r="V292" i="12"/>
  <c r="X292" i="12"/>
  <c r="AG292" i="12"/>
  <c r="AE292" i="12"/>
  <c r="O292" i="12"/>
  <c r="Q292" i="12"/>
  <c r="AL292" i="12"/>
  <c r="AN292" i="12"/>
  <c r="S292" i="12"/>
  <c r="U292" i="12"/>
  <c r="Z292" i="12"/>
  <c r="W292" i="12"/>
  <c r="Y292" i="12"/>
  <c r="AD292" i="12"/>
  <c r="AH292" i="12"/>
  <c r="AI292" i="12"/>
  <c r="AK292" i="12"/>
  <c r="K292" i="12"/>
  <c r="L292" i="12"/>
  <c r="M292" i="12"/>
  <c r="AB292" i="12"/>
  <c r="AJ292" i="12"/>
  <c r="AH240" i="12"/>
  <c r="L240" i="12"/>
  <c r="U240" i="12"/>
  <c r="K240" i="12"/>
  <c r="P240" i="12"/>
  <c r="Y240" i="12"/>
  <c r="O240" i="12"/>
  <c r="T240" i="12"/>
  <c r="AC240" i="12"/>
  <c r="N240" i="12"/>
  <c r="S240" i="12"/>
  <c r="X240" i="12"/>
  <c r="AG240" i="12"/>
  <c r="R240" i="12"/>
  <c r="W240" i="12"/>
  <c r="AB240" i="12"/>
  <c r="AJ240" i="12"/>
  <c r="Z240" i="12"/>
  <c r="AE240" i="12"/>
  <c r="M240" i="12"/>
  <c r="AI240" i="12"/>
  <c r="AF240" i="12"/>
  <c r="Q240" i="12"/>
  <c r="V240" i="12"/>
  <c r="AD240" i="12"/>
  <c r="AA240" i="12"/>
  <c r="E241" i="12"/>
  <c r="M292" i="33"/>
  <c r="N292" i="33" s="1"/>
  <c r="O138" i="12" l="1"/>
  <c r="W138" i="12"/>
  <c r="M138" i="12"/>
  <c r="N138" i="12"/>
  <c r="AD138" i="12"/>
  <c r="AM138" i="12"/>
  <c r="L138" i="12"/>
  <c r="AJ138" i="12"/>
  <c r="K138" i="12"/>
  <c r="S138" i="12"/>
  <c r="AA138" i="12"/>
  <c r="Q138" i="12"/>
  <c r="P138" i="12"/>
  <c r="AF138" i="12"/>
  <c r="V138" i="12"/>
  <c r="U138" i="12"/>
  <c r="AC138" i="12"/>
  <c r="AL138" i="12"/>
  <c r="AB138" i="12"/>
  <c r="AG138" i="12"/>
  <c r="X138" i="12"/>
  <c r="AK138" i="12"/>
  <c r="T138" i="12"/>
  <c r="E139" i="12"/>
  <c r="Z138" i="12"/>
  <c r="AH138" i="12"/>
  <c r="AI138" i="12"/>
  <c r="AE138" i="12"/>
  <c r="R138" i="12"/>
  <c r="Y138" i="12"/>
  <c r="R95" i="12"/>
  <c r="AM95" i="12"/>
  <c r="S95" i="12"/>
  <c r="AA95" i="12"/>
  <c r="AN95" i="12"/>
  <c r="AH95" i="12"/>
  <c r="AB95" i="12"/>
  <c r="M95" i="12"/>
  <c r="AJ95" i="12"/>
  <c r="T95" i="12"/>
  <c r="Y95" i="12"/>
  <c r="AG95" i="12"/>
  <c r="K95" i="12"/>
  <c r="Q95" i="12"/>
  <c r="N95" i="12"/>
  <c r="V95" i="12"/>
  <c r="AD95" i="12"/>
  <c r="AI95" i="12"/>
  <c r="X95" i="12"/>
  <c r="O95" i="12"/>
  <c r="W95" i="12"/>
  <c r="AE95" i="12"/>
  <c r="L95" i="12"/>
  <c r="P95" i="12"/>
  <c r="AF95" i="12"/>
  <c r="U95" i="12"/>
  <c r="AC95" i="12"/>
  <c r="AL95" i="12"/>
  <c r="E185" i="12"/>
  <c r="Z95" i="12"/>
  <c r="AK95" i="12"/>
  <c r="E96" i="12"/>
  <c r="U241" i="12"/>
  <c r="AD241" i="12"/>
  <c r="AI241" i="12"/>
  <c r="Y241" i="12"/>
  <c r="AH241" i="12"/>
  <c r="L241" i="12"/>
  <c r="AJ241" i="12"/>
  <c r="AC241" i="12"/>
  <c r="K241" i="12"/>
  <c r="P241" i="12"/>
  <c r="N241" i="12"/>
  <c r="S241" i="12"/>
  <c r="X241" i="12"/>
  <c r="AK241" i="12"/>
  <c r="R241" i="12"/>
  <c r="W241" i="12"/>
  <c r="AB241" i="12"/>
  <c r="M241" i="12"/>
  <c r="V241" i="12"/>
  <c r="AA241" i="12"/>
  <c r="AF241" i="12"/>
  <c r="Q241" i="12"/>
  <c r="AG241" i="12"/>
  <c r="Z241" i="12"/>
  <c r="O241" i="12"/>
  <c r="AE241" i="12"/>
  <c r="T241" i="12"/>
  <c r="E242" i="12"/>
  <c r="AK293" i="12"/>
  <c r="K293" i="12"/>
  <c r="AE293" i="12"/>
  <c r="AJ293" i="12"/>
  <c r="M293" i="12"/>
  <c r="O293" i="12"/>
  <c r="AI293" i="12"/>
  <c r="AL293" i="12"/>
  <c r="Q293" i="12"/>
  <c r="S293" i="12"/>
  <c r="AN293" i="12"/>
  <c r="AO293" i="12"/>
  <c r="Y293" i="12"/>
  <c r="L293" i="12"/>
  <c r="AF293" i="12"/>
  <c r="AD293" i="12"/>
  <c r="N293" i="12"/>
  <c r="P293" i="12"/>
  <c r="X293" i="12"/>
  <c r="AH293" i="12"/>
  <c r="R293" i="12"/>
  <c r="T293" i="12"/>
  <c r="AC293" i="12"/>
  <c r="AM293" i="12"/>
  <c r="AG293" i="12"/>
  <c r="Z293" i="12"/>
  <c r="U293" i="12"/>
  <c r="V293" i="12"/>
  <c r="W293" i="12"/>
  <c r="AA293" i="12"/>
  <c r="AB293" i="12"/>
  <c r="M293" i="33"/>
  <c r="N293" i="33" s="1"/>
  <c r="N294" i="33" s="1"/>
  <c r="N295" i="33" s="1"/>
  <c r="N296" i="33" s="1"/>
  <c r="N297" i="33" s="1"/>
  <c r="N298" i="33" s="1"/>
  <c r="N299" i="33" s="1"/>
  <c r="N300" i="33" s="1"/>
  <c r="N301" i="33" s="1"/>
  <c r="N302" i="33" s="1"/>
  <c r="N303" i="33" s="1"/>
  <c r="N304" i="33" s="1"/>
  <c r="N305" i="33" s="1"/>
  <c r="N306" i="33" s="1"/>
  <c r="N307" i="33" s="1"/>
  <c r="N308" i="33" s="1"/>
  <c r="N309" i="33" s="1"/>
  <c r="N310" i="33" s="1"/>
  <c r="N311" i="33" s="1"/>
  <c r="N312" i="33" s="1"/>
  <c r="N313" i="33" s="1"/>
  <c r="N314" i="33" s="1"/>
  <c r="N315" i="33" s="1"/>
  <c r="N316" i="33" s="1"/>
  <c r="N317" i="33" s="1"/>
  <c r="N318" i="33" s="1"/>
  <c r="N319" i="33" s="1"/>
  <c r="N320" i="33" s="1"/>
  <c r="N321" i="33" s="1"/>
  <c r="N322" i="33" s="1"/>
  <c r="N323" i="33" s="1"/>
  <c r="N324" i="33" s="1"/>
  <c r="N325" i="33" s="1"/>
  <c r="N326" i="33" s="1"/>
  <c r="N327" i="33" s="1"/>
  <c r="N328" i="33" s="1"/>
  <c r="N329" i="33" s="1"/>
  <c r="N330" i="33" s="1"/>
  <c r="N331" i="33" s="1"/>
  <c r="N332" i="33" s="1"/>
  <c r="N333" i="33" s="1"/>
  <c r="N334" i="33" s="1"/>
  <c r="N335" i="33" s="1"/>
  <c r="N336" i="33" s="1"/>
  <c r="N337" i="33" s="1"/>
  <c r="N338" i="33" s="1"/>
  <c r="N339" i="33" s="1"/>
  <c r="N340" i="33" s="1"/>
  <c r="N341" i="33" s="1"/>
  <c r="N342" i="33" s="1"/>
  <c r="N343" i="33" s="1"/>
  <c r="N344" i="33" s="1"/>
  <c r="N345" i="33" s="1"/>
  <c r="N346" i="33" s="1"/>
  <c r="N347" i="33" s="1"/>
  <c r="N348" i="33" s="1"/>
  <c r="N349" i="33" s="1"/>
  <c r="N350" i="33" s="1"/>
  <c r="N351" i="33" s="1"/>
  <c r="N352" i="33" s="1"/>
  <c r="E140" i="12" l="1"/>
  <c r="AM140" i="12" s="1"/>
  <c r="U139" i="12"/>
  <c r="AC139" i="12"/>
  <c r="K139" i="12"/>
  <c r="L139" i="12"/>
  <c r="Z139" i="12"/>
  <c r="AK139" i="12"/>
  <c r="AB139" i="12"/>
  <c r="M139" i="12"/>
  <c r="T139" i="12"/>
  <c r="AG139" i="12"/>
  <c r="Y139" i="12"/>
  <c r="AL139" i="12"/>
  <c r="V139" i="12"/>
  <c r="S139" i="12"/>
  <c r="AJ139" i="12"/>
  <c r="AI139" i="12"/>
  <c r="Q139" i="12"/>
  <c r="AF139" i="12"/>
  <c r="AD139" i="12"/>
  <c r="AN139" i="12"/>
  <c r="AM139" i="12"/>
  <c r="AA139" i="12"/>
  <c r="O139" i="12"/>
  <c r="R139" i="12"/>
  <c r="P139" i="12"/>
  <c r="X139" i="12"/>
  <c r="N139" i="12"/>
  <c r="AE139" i="12"/>
  <c r="AH139" i="12"/>
  <c r="W139" i="12"/>
  <c r="L140" i="12"/>
  <c r="AE140" i="12"/>
  <c r="K140" i="12"/>
  <c r="AH140" i="12"/>
  <c r="AK140" i="12"/>
  <c r="AA96" i="12"/>
  <c r="AK96" i="12"/>
  <c r="O96" i="12"/>
  <c r="T96" i="12"/>
  <c r="AO96" i="12"/>
  <c r="U96" i="12"/>
  <c r="AH96" i="12"/>
  <c r="Y96" i="12"/>
  <c r="AG96" i="12"/>
  <c r="AB96" i="12"/>
  <c r="AN96" i="12"/>
  <c r="P96" i="12"/>
  <c r="AJ96" i="12"/>
  <c r="AC96" i="12"/>
  <c r="Q96" i="12"/>
  <c r="V96" i="12"/>
  <c r="N96" i="12"/>
  <c r="AL96" i="12"/>
  <c r="M96" i="12"/>
  <c r="W96" i="12"/>
  <c r="AE96" i="12"/>
  <c r="K96" i="12"/>
  <c r="Z96" i="12"/>
  <c r="S96" i="12"/>
  <c r="X96" i="12"/>
  <c r="AF96" i="12"/>
  <c r="L96" i="12"/>
  <c r="E186" i="12"/>
  <c r="AD96" i="12"/>
  <c r="AM96" i="12"/>
  <c r="R96" i="12"/>
  <c r="AI96" i="12"/>
  <c r="E97" i="12"/>
  <c r="E98" i="12" s="1"/>
  <c r="U294" i="12"/>
  <c r="W294" i="12"/>
  <c r="AN294" i="12"/>
  <c r="AO294" i="12"/>
  <c r="AK294" i="12"/>
  <c r="Y294" i="12"/>
  <c r="Z294" i="12"/>
  <c r="AB294" i="12"/>
  <c r="L294" i="12"/>
  <c r="N294" i="12"/>
  <c r="AD294" i="12"/>
  <c r="AF294" i="12"/>
  <c r="T294" i="12"/>
  <c r="V294" i="12"/>
  <c r="AM294" i="12"/>
  <c r="AC294" i="12"/>
  <c r="X294" i="12"/>
  <c r="K294" i="12"/>
  <c r="AA294" i="12"/>
  <c r="AG294" i="12"/>
  <c r="M294" i="12"/>
  <c r="O294" i="12"/>
  <c r="AE294" i="12"/>
  <c r="AJ294" i="12"/>
  <c r="Q294" i="12"/>
  <c r="R294" i="12"/>
  <c r="S294" i="12"/>
  <c r="AH294" i="12"/>
  <c r="AI294" i="12"/>
  <c r="AP294" i="12"/>
  <c r="AL294" i="12"/>
  <c r="P294" i="12"/>
  <c r="P242" i="12"/>
  <c r="Y242" i="12"/>
  <c r="AH242" i="12"/>
  <c r="T242" i="12"/>
  <c r="AC242" i="12"/>
  <c r="K242" i="12"/>
  <c r="X242" i="12"/>
  <c r="AG242" i="12"/>
  <c r="O242" i="12"/>
  <c r="AL242" i="12"/>
  <c r="AF242" i="12"/>
  <c r="R242" i="12"/>
  <c r="W242" i="12"/>
  <c r="M242" i="12"/>
  <c r="V242" i="12"/>
  <c r="AA242" i="12"/>
  <c r="AJ242" i="12"/>
  <c r="AK242" i="12"/>
  <c r="Q242" i="12"/>
  <c r="Z242" i="12"/>
  <c r="AE242" i="12"/>
  <c r="AI242" i="12"/>
  <c r="L242" i="12"/>
  <c r="AB242" i="12"/>
  <c r="U242" i="12"/>
  <c r="N242" i="12"/>
  <c r="AD242" i="12"/>
  <c r="S242" i="12"/>
  <c r="E243" i="12"/>
  <c r="M294" i="33"/>
  <c r="M295" i="33" s="1"/>
  <c r="AQ43" i="32"/>
  <c r="AQ46" i="32" s="1"/>
  <c r="O140" i="12" l="1"/>
  <c r="W140" i="12"/>
  <c r="Y140" i="12"/>
  <c r="S140" i="12"/>
  <c r="AG140" i="12"/>
  <c r="AL140" i="12"/>
  <c r="Z140" i="12"/>
  <c r="R140" i="12"/>
  <c r="AD140" i="12"/>
  <c r="AA140" i="12"/>
  <c r="P140" i="12"/>
  <c r="X140" i="12"/>
  <c r="AB140" i="12"/>
  <c r="T140" i="12"/>
  <c r="V140" i="12"/>
  <c r="M140" i="12"/>
  <c r="AC140" i="12"/>
  <c r="AJ140" i="12"/>
  <c r="AF140" i="12"/>
  <c r="AO140" i="12"/>
  <c r="AN140" i="12"/>
  <c r="AI140" i="12"/>
  <c r="U140" i="12"/>
  <c r="N140" i="12"/>
  <c r="Q140" i="12"/>
  <c r="E141" i="12"/>
  <c r="AQ195" i="5"/>
  <c r="AQ196" i="5" s="1"/>
  <c r="X97" i="12"/>
  <c r="L97" i="12"/>
  <c r="Y97" i="12"/>
  <c r="AG97" i="12"/>
  <c r="M97" i="12"/>
  <c r="R97" i="12"/>
  <c r="Z97" i="12"/>
  <c r="AM97" i="12"/>
  <c r="E187" i="12"/>
  <c r="AH97" i="12"/>
  <c r="AJ97" i="12"/>
  <c r="V97" i="12"/>
  <c r="Q97" i="12"/>
  <c r="AA97" i="12"/>
  <c r="AN97" i="12"/>
  <c r="N97" i="12"/>
  <c r="S97" i="12"/>
  <c r="AB97" i="12"/>
  <c r="AO97" i="12"/>
  <c r="AI97" i="12"/>
  <c r="O97" i="12"/>
  <c r="AK97" i="12"/>
  <c r="AC97" i="12"/>
  <c r="AP97" i="12"/>
  <c r="P97" i="12"/>
  <c r="T97" i="12"/>
  <c r="AD97" i="12"/>
  <c r="W97" i="12"/>
  <c r="AE97" i="12"/>
  <c r="K97" i="12"/>
  <c r="U97" i="12"/>
  <c r="AF97" i="12"/>
  <c r="AL97" i="12"/>
  <c r="E99" i="12"/>
  <c r="AQ98" i="12"/>
  <c r="Q98" i="12"/>
  <c r="AC98" i="12"/>
  <c r="AM98" i="12"/>
  <c r="K98" i="12"/>
  <c r="R98" i="12"/>
  <c r="AD98" i="12"/>
  <c r="S98" i="12"/>
  <c r="L98" i="12"/>
  <c r="W98" i="12"/>
  <c r="AE98" i="12"/>
  <c r="AI98" i="12"/>
  <c r="M98" i="12"/>
  <c r="X98" i="12"/>
  <c r="AF98" i="12"/>
  <c r="T98" i="12"/>
  <c r="AK98" i="12"/>
  <c r="N98" i="12"/>
  <c r="Y98" i="12"/>
  <c r="AG98" i="12"/>
  <c r="AJ98" i="12"/>
  <c r="AN98" i="12"/>
  <c r="E188" i="12"/>
  <c r="Z98" i="12"/>
  <c r="AH98" i="12"/>
  <c r="U98" i="12"/>
  <c r="AO98" i="12"/>
  <c r="O98" i="12"/>
  <c r="AA98" i="12"/>
  <c r="AL98" i="12"/>
  <c r="AP98" i="12"/>
  <c r="P98" i="12"/>
  <c r="AB98" i="12"/>
  <c r="V98" i="12"/>
  <c r="M296" i="33"/>
  <c r="M297" i="33" s="1"/>
  <c r="M298" i="33" s="1"/>
  <c r="M299" i="33" s="1"/>
  <c r="M300" i="33" s="1"/>
  <c r="W243" i="12"/>
  <c r="AB243" i="12"/>
  <c r="N243" i="12"/>
  <c r="AA243" i="12"/>
  <c r="AF243" i="12"/>
  <c r="R243" i="12"/>
  <c r="AE243" i="12"/>
  <c r="M243" i="12"/>
  <c r="V243" i="12"/>
  <c r="AK243" i="12"/>
  <c r="L243" i="12"/>
  <c r="U243" i="12"/>
  <c r="AD243" i="12"/>
  <c r="K243" i="12"/>
  <c r="P243" i="12"/>
  <c r="Y243" i="12"/>
  <c r="AH243" i="12"/>
  <c r="O243" i="12"/>
  <c r="T243" i="12"/>
  <c r="AC243" i="12"/>
  <c r="AJ243" i="12"/>
  <c r="AG243" i="12"/>
  <c r="Z243" i="12"/>
  <c r="AM243" i="12"/>
  <c r="AL243" i="12"/>
  <c r="S243" i="12"/>
  <c r="AI243" i="12"/>
  <c r="X243" i="12"/>
  <c r="Q243" i="12"/>
  <c r="E244" i="12"/>
  <c r="P295" i="12"/>
  <c r="V295" i="12"/>
  <c r="Z295" i="12"/>
  <c r="AB295" i="12"/>
  <c r="T295" i="12"/>
  <c r="AC295" i="12"/>
  <c r="AD295" i="12"/>
  <c r="AF295" i="12"/>
  <c r="AK295" i="12"/>
  <c r="X295" i="12"/>
  <c r="AG295" i="12"/>
  <c r="AH295" i="12"/>
  <c r="AP295" i="12"/>
  <c r="O295" i="12"/>
  <c r="Q295" i="12"/>
  <c r="S295" i="12"/>
  <c r="U295" i="12"/>
  <c r="AO295" i="12"/>
  <c r="AE295" i="12"/>
  <c r="W295" i="12"/>
  <c r="N295" i="12"/>
  <c r="AQ295" i="12"/>
  <c r="AI295" i="12"/>
  <c r="L295" i="12"/>
  <c r="AN295" i="12"/>
  <c r="M295" i="12"/>
  <c r="R295" i="12"/>
  <c r="AJ295" i="12"/>
  <c r="AL295" i="12"/>
  <c r="Y295" i="12"/>
  <c r="AM295" i="12"/>
  <c r="K295" i="12"/>
  <c r="AA295" i="12"/>
  <c r="AR40" i="32"/>
  <c r="AR45" i="32" s="1"/>
  <c r="AI141" i="12" l="1"/>
  <c r="AK141" i="12"/>
  <c r="W141" i="12"/>
  <c r="AB141" i="12"/>
  <c r="AF141" i="12"/>
  <c r="AO141" i="12"/>
  <c r="T141" i="12"/>
  <c r="M141" i="12"/>
  <c r="V141" i="12"/>
  <c r="AL141" i="12"/>
  <c r="Q141" i="12"/>
  <c r="Y141" i="12"/>
  <c r="AC141" i="12"/>
  <c r="L141" i="12"/>
  <c r="AM141" i="12"/>
  <c r="R141" i="12"/>
  <c r="Z141" i="12"/>
  <c r="N141" i="12"/>
  <c r="U141" i="12"/>
  <c r="K141" i="12"/>
  <c r="AN141" i="12"/>
  <c r="S141" i="12"/>
  <c r="AA141" i="12"/>
  <c r="AD141" i="12"/>
  <c r="AG141" i="12"/>
  <c r="AE141" i="12"/>
  <c r="AH141" i="12"/>
  <c r="AJ141" i="12"/>
  <c r="P141" i="12"/>
  <c r="X141" i="12"/>
  <c r="O141" i="12"/>
  <c r="AP141" i="12"/>
  <c r="E142" i="12"/>
  <c r="T99" i="12"/>
  <c r="K99" i="12"/>
  <c r="AL99" i="12"/>
  <c r="U99" i="12"/>
  <c r="AG99" i="12"/>
  <c r="AR99" i="12"/>
  <c r="AC99" i="12"/>
  <c r="AM99" i="12"/>
  <c r="L99" i="12"/>
  <c r="V99" i="12"/>
  <c r="AD99" i="12"/>
  <c r="AK99" i="12"/>
  <c r="AO99" i="12"/>
  <c r="R99" i="12"/>
  <c r="S99" i="12"/>
  <c r="AQ99" i="12"/>
  <c r="AP99" i="12"/>
  <c r="E189" i="12"/>
  <c r="AA99" i="12"/>
  <c r="P99" i="12"/>
  <c r="X99" i="12"/>
  <c r="AN99" i="12"/>
  <c r="O99" i="12"/>
  <c r="AH99" i="12"/>
  <c r="Q99" i="12"/>
  <c r="Y99" i="12"/>
  <c r="AJ99" i="12"/>
  <c r="AE99" i="12"/>
  <c r="Z99" i="12"/>
  <c r="W99" i="12"/>
  <c r="AI99" i="12"/>
  <c r="N99" i="12"/>
  <c r="AB99" i="12"/>
  <c r="AF99" i="12"/>
  <c r="M99" i="12"/>
  <c r="E100" i="12"/>
  <c r="E101" i="12" s="1"/>
  <c r="M301" i="33"/>
  <c r="M302" i="33" s="1"/>
  <c r="V296" i="12"/>
  <c r="M296" i="12"/>
  <c r="AJ296" i="12"/>
  <c r="AM296" i="12"/>
  <c r="K296" i="12"/>
  <c r="Q296" i="12"/>
  <c r="AL296" i="12"/>
  <c r="AR296" i="12"/>
  <c r="O296" i="12"/>
  <c r="U296" i="12"/>
  <c r="AO296" i="12"/>
  <c r="X296" i="12"/>
  <c r="S296" i="12"/>
  <c r="AB296" i="12"/>
  <c r="AQ296" i="12"/>
  <c r="AA296" i="12"/>
  <c r="W296" i="12"/>
  <c r="AF296" i="12"/>
  <c r="Y296" i="12"/>
  <c r="AE296" i="12"/>
  <c r="AK296" i="12"/>
  <c r="L296" i="12"/>
  <c r="AP296" i="12"/>
  <c r="Z296" i="12"/>
  <c r="AI296" i="12"/>
  <c r="N296" i="12"/>
  <c r="P296" i="12"/>
  <c r="AC296" i="12"/>
  <c r="AD296" i="12"/>
  <c r="AN296" i="12"/>
  <c r="R296" i="12"/>
  <c r="T296" i="12"/>
  <c r="AG296" i="12"/>
  <c r="AH296" i="12"/>
  <c r="K244" i="12"/>
  <c r="P244" i="12"/>
  <c r="Y244" i="12"/>
  <c r="AK244" i="12"/>
  <c r="O244" i="12"/>
  <c r="T244" i="12"/>
  <c r="AC244" i="12"/>
  <c r="N244" i="12"/>
  <c r="S244" i="12"/>
  <c r="X244" i="12"/>
  <c r="AG244" i="12"/>
  <c r="AL244" i="12"/>
  <c r="V244" i="12"/>
  <c r="AA244" i="12"/>
  <c r="AF244" i="12"/>
  <c r="Z244" i="12"/>
  <c r="AE244" i="12"/>
  <c r="M244" i="12"/>
  <c r="AJ244" i="12"/>
  <c r="AD244" i="12"/>
  <c r="AI244" i="12"/>
  <c r="Q244" i="12"/>
  <c r="AM244" i="12"/>
  <c r="L244" i="12"/>
  <c r="AB244" i="12"/>
  <c r="U244" i="12"/>
  <c r="R244" i="12"/>
  <c r="AN244" i="12"/>
  <c r="AH244" i="12"/>
  <c r="W244" i="12"/>
  <c r="E245" i="12"/>
  <c r="AP23" i="32"/>
  <c r="AP24" i="32" s="1"/>
  <c r="AQ23" i="32"/>
  <c r="R142" i="12" l="1"/>
  <c r="AD142" i="12"/>
  <c r="AM142" i="12"/>
  <c r="AN142" i="12"/>
  <c r="Q142" i="12"/>
  <c r="W142" i="12"/>
  <c r="K142" i="12"/>
  <c r="S142" i="12"/>
  <c r="AE142" i="12"/>
  <c r="AO142" i="12"/>
  <c r="X142" i="12"/>
  <c r="L142" i="12"/>
  <c r="T142" i="12"/>
  <c r="Y142" i="12"/>
  <c r="E143" i="12"/>
  <c r="AK142" i="12"/>
  <c r="AB142" i="12"/>
  <c r="AC142" i="12"/>
  <c r="AF142" i="12"/>
  <c r="M142" i="12"/>
  <c r="U142" i="12"/>
  <c r="AG142" i="12"/>
  <c r="AP142" i="12"/>
  <c r="AA142" i="12"/>
  <c r="AJ142" i="12"/>
  <c r="N142" i="12"/>
  <c r="V142" i="12"/>
  <c r="AH142" i="12"/>
  <c r="Z142" i="12"/>
  <c r="O142" i="12"/>
  <c r="AI142" i="12"/>
  <c r="P142" i="12"/>
  <c r="AQ142" i="12"/>
  <c r="AL142" i="12"/>
  <c r="AG100" i="12"/>
  <c r="K100" i="12"/>
  <c r="AK100" i="12"/>
  <c r="S100" i="12"/>
  <c r="AI100" i="12"/>
  <c r="AR100" i="12"/>
  <c r="X100" i="12"/>
  <c r="AJ100" i="12"/>
  <c r="AS100" i="12"/>
  <c r="Q100" i="12"/>
  <c r="Z100" i="12"/>
  <c r="AH100" i="12"/>
  <c r="AQ100" i="12"/>
  <c r="AP100" i="12"/>
  <c r="W100" i="12"/>
  <c r="R100" i="12"/>
  <c r="O100" i="12"/>
  <c r="AA100" i="12"/>
  <c r="AN100" i="12"/>
  <c r="AB100" i="12"/>
  <c r="AD100" i="12"/>
  <c r="E190" i="12"/>
  <c r="L100" i="12"/>
  <c r="T100" i="12"/>
  <c r="P100" i="12"/>
  <c r="AF100" i="12"/>
  <c r="AO100" i="12"/>
  <c r="M100" i="12"/>
  <c r="AE100" i="12"/>
  <c r="U100" i="12"/>
  <c r="AL100" i="12"/>
  <c r="N100" i="12"/>
  <c r="V100" i="12"/>
  <c r="AM100" i="12"/>
  <c r="Y100" i="12"/>
  <c r="AC100" i="12"/>
  <c r="E102" i="12"/>
  <c r="L101" i="12"/>
  <c r="AQ101" i="12"/>
  <c r="AI101" i="12"/>
  <c r="AR101" i="12"/>
  <c r="AA101" i="12"/>
  <c r="M101" i="12"/>
  <c r="Y101" i="12"/>
  <c r="Z101" i="12"/>
  <c r="AL101" i="12"/>
  <c r="AT101" i="12"/>
  <c r="U101" i="12"/>
  <c r="AO101" i="12"/>
  <c r="T101" i="12"/>
  <c r="O101" i="12"/>
  <c r="AK101" i="12"/>
  <c r="AJ101" i="12"/>
  <c r="AS101" i="12"/>
  <c r="X101" i="12"/>
  <c r="AM101" i="12"/>
  <c r="AE101" i="12"/>
  <c r="AB101" i="12"/>
  <c r="W101" i="12"/>
  <c r="AH101" i="12"/>
  <c r="S101" i="12"/>
  <c r="V101" i="12"/>
  <c r="AG101" i="12"/>
  <c r="AN101" i="12"/>
  <c r="Q101" i="12"/>
  <c r="AC101" i="12"/>
  <c r="AD101" i="12"/>
  <c r="N101" i="12"/>
  <c r="P101" i="12"/>
  <c r="E191" i="12"/>
  <c r="AP101" i="12"/>
  <c r="AF101" i="12"/>
  <c r="K101" i="12"/>
  <c r="R101" i="12"/>
  <c r="M303" i="33"/>
  <c r="N245" i="12"/>
  <c r="S245" i="12"/>
  <c r="X245" i="12"/>
  <c r="AJ245" i="12"/>
  <c r="AK245" i="12"/>
  <c r="R245" i="12"/>
  <c r="W245" i="12"/>
  <c r="AB245" i="12"/>
  <c r="AM245" i="12"/>
  <c r="M245" i="12"/>
  <c r="V245" i="12"/>
  <c r="AA245" i="12"/>
  <c r="AF245" i="12"/>
  <c r="AO245" i="12"/>
  <c r="Q245" i="12"/>
  <c r="Z245" i="12"/>
  <c r="AE245" i="12"/>
  <c r="AL245" i="12"/>
  <c r="U245" i="12"/>
  <c r="AD245" i="12"/>
  <c r="AI245" i="12"/>
  <c r="AN245" i="12"/>
  <c r="Y245" i="12"/>
  <c r="AH245" i="12"/>
  <c r="L245" i="12"/>
  <c r="AC245" i="12"/>
  <c r="K245" i="12"/>
  <c r="P245" i="12"/>
  <c r="AG245" i="12"/>
  <c r="O245" i="12"/>
  <c r="T245" i="12"/>
  <c r="E246" i="12"/>
  <c r="K297" i="12"/>
  <c r="AA297" i="12"/>
  <c r="AC297" i="12"/>
  <c r="AD297" i="12"/>
  <c r="AK297" i="12"/>
  <c r="O297" i="12"/>
  <c r="AE297" i="12"/>
  <c r="AG297" i="12"/>
  <c r="AH297" i="12"/>
  <c r="M297" i="12"/>
  <c r="S297" i="12"/>
  <c r="AI297" i="12"/>
  <c r="AJ297" i="12"/>
  <c r="AM297" i="12"/>
  <c r="Q297" i="12"/>
  <c r="W297" i="12"/>
  <c r="AN297" i="12"/>
  <c r="AL297" i="12"/>
  <c r="AR297" i="12"/>
  <c r="U297" i="12"/>
  <c r="L297" i="12"/>
  <c r="AS297" i="12"/>
  <c r="AO297" i="12"/>
  <c r="N297" i="12"/>
  <c r="P297" i="12"/>
  <c r="AB297" i="12"/>
  <c r="AQ297" i="12"/>
  <c r="R297" i="12"/>
  <c r="T297" i="12"/>
  <c r="AF297" i="12"/>
  <c r="Y297" i="12"/>
  <c r="V297" i="12"/>
  <c r="X297" i="12"/>
  <c r="AP297" i="12"/>
  <c r="Z297" i="12"/>
  <c r="AP188" i="5"/>
  <c r="AQ24" i="32"/>
  <c r="M143" i="12" l="1"/>
  <c r="U143" i="12"/>
  <c r="AC143" i="12"/>
  <c r="AJ143" i="12"/>
  <c r="N143" i="12"/>
  <c r="V143" i="12"/>
  <c r="AD143" i="12"/>
  <c r="AL143" i="12"/>
  <c r="T143" i="12"/>
  <c r="W143" i="12"/>
  <c r="AE143" i="12"/>
  <c r="AN143" i="12"/>
  <c r="AM143" i="12"/>
  <c r="AG143" i="12"/>
  <c r="L143" i="12"/>
  <c r="AQ143" i="12"/>
  <c r="P143" i="12"/>
  <c r="X143" i="12"/>
  <c r="AF143" i="12"/>
  <c r="O143" i="12"/>
  <c r="Y143" i="12"/>
  <c r="AK143" i="12"/>
  <c r="R143" i="12"/>
  <c r="AH143" i="12"/>
  <c r="AA143" i="12"/>
  <c r="K143" i="12"/>
  <c r="AB143" i="12"/>
  <c r="Q143" i="12"/>
  <c r="Z143" i="12"/>
  <c r="AO143" i="12"/>
  <c r="S143" i="12"/>
  <c r="AI143" i="12"/>
  <c r="AP143" i="12"/>
  <c r="AR143" i="12"/>
  <c r="E144" i="12"/>
  <c r="R102" i="12"/>
  <c r="AF102" i="12"/>
  <c r="AK102" i="12"/>
  <c r="AM102" i="12"/>
  <c r="Q102" i="12"/>
  <c r="U102" i="12"/>
  <c r="T102" i="12"/>
  <c r="K102" i="12"/>
  <c r="AC102" i="12"/>
  <c r="AO102" i="12"/>
  <c r="AE102" i="12"/>
  <c r="N102" i="12"/>
  <c r="AU102" i="12"/>
  <c r="AP102" i="12"/>
  <c r="AR102" i="12"/>
  <c r="Z102" i="12"/>
  <c r="AL102" i="12"/>
  <c r="P102" i="12"/>
  <c r="AB102" i="12"/>
  <c r="S102" i="12"/>
  <c r="AH102" i="12"/>
  <c r="M102" i="12"/>
  <c r="AN102" i="12"/>
  <c r="Y102" i="12"/>
  <c r="AA102" i="12"/>
  <c r="AT102" i="12"/>
  <c r="E103" i="12"/>
  <c r="W102" i="12"/>
  <c r="AJ102" i="12"/>
  <c r="V102" i="12"/>
  <c r="AG102" i="12"/>
  <c r="L102" i="12"/>
  <c r="AQ102" i="12"/>
  <c r="X102" i="12"/>
  <c r="O102" i="12"/>
  <c r="AD102" i="12"/>
  <c r="AS102" i="12"/>
  <c r="AI102" i="12"/>
  <c r="E192" i="12"/>
  <c r="M304" i="33"/>
  <c r="M305" i="33" s="1"/>
  <c r="L298" i="12"/>
  <c r="N298" i="12"/>
  <c r="AD298" i="12"/>
  <c r="AS298" i="12"/>
  <c r="AO298" i="12"/>
  <c r="P298" i="12"/>
  <c r="R298" i="12"/>
  <c r="AH298" i="12"/>
  <c r="AB298" i="12"/>
  <c r="T298" i="12"/>
  <c r="V298" i="12"/>
  <c r="AM298" i="12"/>
  <c r="AF298" i="12"/>
  <c r="AT298" i="12"/>
  <c r="X298" i="12"/>
  <c r="K298" i="12"/>
  <c r="AR298" i="12"/>
  <c r="M298" i="12"/>
  <c r="O298" i="12"/>
  <c r="AA298" i="12"/>
  <c r="AC298" i="12"/>
  <c r="Q298" i="12"/>
  <c r="S298" i="12"/>
  <c r="AE298" i="12"/>
  <c r="AG298" i="12"/>
  <c r="U298" i="12"/>
  <c r="W298" i="12"/>
  <c r="AI298" i="12"/>
  <c r="AJ298" i="12"/>
  <c r="AK298" i="12"/>
  <c r="Y298" i="12"/>
  <c r="Z298" i="12"/>
  <c r="AN298" i="12"/>
  <c r="AP298" i="12"/>
  <c r="AL298" i="12"/>
  <c r="AQ298" i="12"/>
  <c r="AK246" i="12"/>
  <c r="Q246" i="12"/>
  <c r="Z246" i="12"/>
  <c r="AE246" i="12"/>
  <c r="L246" i="12"/>
  <c r="U246" i="12"/>
  <c r="AD246" i="12"/>
  <c r="AI246" i="12"/>
  <c r="P246" i="12"/>
  <c r="Y246" i="12"/>
  <c r="AH246" i="12"/>
  <c r="AO246" i="12"/>
  <c r="T246" i="12"/>
  <c r="AC246" i="12"/>
  <c r="K246" i="12"/>
  <c r="AP246" i="12"/>
  <c r="AJ246" i="12"/>
  <c r="X246" i="12"/>
  <c r="AG246" i="12"/>
  <c r="O246" i="12"/>
  <c r="AM246" i="12"/>
  <c r="AB246" i="12"/>
  <c r="N246" i="12"/>
  <c r="S246" i="12"/>
  <c r="AL246" i="12"/>
  <c r="AF246" i="12"/>
  <c r="R246" i="12"/>
  <c r="W246" i="12"/>
  <c r="AN246" i="12"/>
  <c r="M246" i="12"/>
  <c r="V246" i="12"/>
  <c r="AA246" i="12"/>
  <c r="E247" i="12"/>
  <c r="AQ188" i="5"/>
  <c r="M144" i="12" l="1"/>
  <c r="AR144" i="12"/>
  <c r="Z144" i="12"/>
  <c r="AH144" i="12"/>
  <c r="AS144" i="12"/>
  <c r="AG144" i="12"/>
  <c r="N144" i="12"/>
  <c r="AO144" i="12"/>
  <c r="S144" i="12"/>
  <c r="AA144" i="12"/>
  <c r="O144" i="12"/>
  <c r="AE144" i="12"/>
  <c r="T144" i="12"/>
  <c r="Y144" i="12"/>
  <c r="AK144" i="12"/>
  <c r="U144" i="12"/>
  <c r="P144" i="12"/>
  <c r="X144" i="12"/>
  <c r="AP144" i="12"/>
  <c r="AD144" i="12"/>
  <c r="AQ144" i="12"/>
  <c r="L144" i="12"/>
  <c r="R144" i="12"/>
  <c r="AB144" i="12"/>
  <c r="AF144" i="12"/>
  <c r="E145" i="12"/>
  <c r="E146" i="12" s="1"/>
  <c r="AN144" i="12"/>
  <c r="V144" i="12"/>
  <c r="AC144" i="12"/>
  <c r="AL144" i="12"/>
  <c r="AJ144" i="12"/>
  <c r="AM144" i="12"/>
  <c r="Q144" i="12"/>
  <c r="W144" i="12"/>
  <c r="AI144" i="12"/>
  <c r="K144" i="12"/>
  <c r="AR103" i="12"/>
  <c r="AH103" i="12"/>
  <c r="M103" i="12"/>
  <c r="AE103" i="12"/>
  <c r="V103" i="12"/>
  <c r="AJ103" i="12"/>
  <c r="AT103" i="12"/>
  <c r="AK103" i="12"/>
  <c r="AG103" i="12"/>
  <c r="L103" i="12"/>
  <c r="AQ103" i="12"/>
  <c r="U103" i="12"/>
  <c r="S103" i="12"/>
  <c r="AN103" i="12"/>
  <c r="AD103" i="12"/>
  <c r="AS103" i="12"/>
  <c r="AA103" i="12"/>
  <c r="R103" i="12"/>
  <c r="AF103" i="12"/>
  <c r="O103" i="12"/>
  <c r="AP103" i="12"/>
  <c r="T103" i="12"/>
  <c r="E193" i="12"/>
  <c r="AC103" i="12"/>
  <c r="AV103" i="12"/>
  <c r="AM103" i="12"/>
  <c r="Q103" i="12"/>
  <c r="AI103" i="12"/>
  <c r="Z103" i="12"/>
  <c r="AO103" i="12"/>
  <c r="W103" i="12"/>
  <c r="N103" i="12"/>
  <c r="AB103" i="12"/>
  <c r="X103" i="12"/>
  <c r="K103" i="12"/>
  <c r="AL103" i="12"/>
  <c r="P103" i="12"/>
  <c r="AU103" i="12"/>
  <c r="Y103" i="12"/>
  <c r="AR23" i="32"/>
  <c r="AR24" i="32" s="1"/>
  <c r="M306" i="33"/>
  <c r="M307" i="33" s="1"/>
  <c r="W299" i="12"/>
  <c r="N299" i="12"/>
  <c r="AO299" i="12"/>
  <c r="AR299" i="12"/>
  <c r="AP299" i="12"/>
  <c r="L299" i="12"/>
  <c r="R299" i="12"/>
  <c r="AQ299" i="12"/>
  <c r="AA299" i="12"/>
  <c r="P299" i="12"/>
  <c r="V299" i="12"/>
  <c r="AT299" i="12"/>
  <c r="AE299" i="12"/>
  <c r="T299" i="12"/>
  <c r="Y299" i="12"/>
  <c r="AU299" i="12"/>
  <c r="AI299" i="12"/>
  <c r="AK299" i="12"/>
  <c r="X299" i="12"/>
  <c r="AC299" i="12"/>
  <c r="Z299" i="12"/>
  <c r="AN299" i="12"/>
  <c r="K299" i="12"/>
  <c r="M299" i="12"/>
  <c r="AG299" i="12"/>
  <c r="AD299" i="12"/>
  <c r="AS299" i="12"/>
  <c r="O299" i="12"/>
  <c r="Q299" i="12"/>
  <c r="AJ299" i="12"/>
  <c r="AH299" i="12"/>
  <c r="AB299" i="12"/>
  <c r="S299" i="12"/>
  <c r="U299" i="12"/>
  <c r="AL299" i="12"/>
  <c r="AM299" i="12"/>
  <c r="AF299" i="12"/>
  <c r="AA247" i="12"/>
  <c r="AF247" i="12"/>
  <c r="R247" i="12"/>
  <c r="AO247" i="12"/>
  <c r="AE247" i="12"/>
  <c r="M247" i="12"/>
  <c r="V247" i="12"/>
  <c r="AP247" i="12"/>
  <c r="AI247" i="12"/>
  <c r="Q247" i="12"/>
  <c r="Z247" i="12"/>
  <c r="AK247" i="12"/>
  <c r="L247" i="12"/>
  <c r="U247" i="12"/>
  <c r="AD247" i="12"/>
  <c r="AL247" i="12"/>
  <c r="K247" i="12"/>
  <c r="K208" i="12" s="1"/>
  <c r="K204" i="12" s="1"/>
  <c r="K30" i="12" s="1"/>
  <c r="P247" i="12"/>
  <c r="Y247" i="12"/>
  <c r="AH247" i="12"/>
  <c r="AN247" i="12"/>
  <c r="O247" i="12"/>
  <c r="T247" i="12"/>
  <c r="AC247" i="12"/>
  <c r="AJ247" i="12"/>
  <c r="S247" i="12"/>
  <c r="X247" i="12"/>
  <c r="AG247" i="12"/>
  <c r="AM247" i="12"/>
  <c r="AQ247" i="12"/>
  <c r="W247" i="12"/>
  <c r="AB247" i="12"/>
  <c r="N247" i="12"/>
  <c r="Z146" i="12" l="1"/>
  <c r="AP146" i="12"/>
  <c r="AM146" i="12"/>
  <c r="AE146" i="12"/>
  <c r="R146" i="12"/>
  <c r="K146" i="12"/>
  <c r="AR146" i="12"/>
  <c r="AC146" i="12"/>
  <c r="AB146" i="12"/>
  <c r="AS146" i="12"/>
  <c r="AF146" i="12"/>
  <c r="N146" i="12"/>
  <c r="AO146" i="12"/>
  <c r="Q146" i="12"/>
  <c r="AK146" i="12"/>
  <c r="T146" i="12"/>
  <c r="W146" i="12"/>
  <c r="AI146" i="12"/>
  <c r="AD146" i="12"/>
  <c r="E147" i="12"/>
  <c r="U146" i="12"/>
  <c r="AQ146" i="12"/>
  <c r="L146" i="12"/>
  <c r="AG146" i="12"/>
  <c r="O146" i="12"/>
  <c r="X146" i="12"/>
  <c r="AT146" i="12"/>
  <c r="AA146" i="12"/>
  <c r="AJ146" i="12"/>
  <c r="V146" i="12"/>
  <c r="AN146" i="12"/>
  <c r="M146" i="12"/>
  <c r="AH146" i="12"/>
  <c r="S146" i="12"/>
  <c r="AS145" i="12"/>
  <c r="T145" i="12"/>
  <c r="AB145" i="12"/>
  <c r="K145" i="12"/>
  <c r="AC145" i="12"/>
  <c r="AL145" i="12"/>
  <c r="M145" i="12"/>
  <c r="AR145" i="12"/>
  <c r="AN145" i="12"/>
  <c r="Z145" i="12"/>
  <c r="AH145" i="12"/>
  <c r="AT145" i="12"/>
  <c r="AJ145" i="12"/>
  <c r="W145" i="12"/>
  <c r="AE145" i="12"/>
  <c r="AQ145" i="12"/>
  <c r="U145" i="12"/>
  <c r="Y145" i="12"/>
  <c r="P145" i="12"/>
  <c r="X145" i="12"/>
  <c r="R145" i="12"/>
  <c r="V145" i="12"/>
  <c r="AG145" i="12"/>
  <c r="AP145" i="12"/>
  <c r="AF145" i="12"/>
  <c r="O145" i="12"/>
  <c r="S145" i="12"/>
  <c r="AD145" i="12"/>
  <c r="AM145" i="12"/>
  <c r="Q145" i="12"/>
  <c r="AK145" i="12"/>
  <c r="L145" i="12"/>
  <c r="AA145" i="12"/>
  <c r="AI145" i="12"/>
  <c r="N145" i="12"/>
  <c r="AO145" i="12"/>
  <c r="Y146" i="12"/>
  <c r="AU146" i="12"/>
  <c r="P146" i="12"/>
  <c r="AL146" i="12"/>
  <c r="AR43" i="32"/>
  <c r="AR46" i="32" s="1"/>
  <c r="AR29" i="32"/>
  <c r="M308" i="33"/>
  <c r="M309" i="33" s="1"/>
  <c r="M310" i="33" s="1"/>
  <c r="AR188" i="5"/>
  <c r="S300" i="12"/>
  <c r="AB300" i="12"/>
  <c r="AL300" i="12"/>
  <c r="AH300" i="12"/>
  <c r="W300" i="12"/>
  <c r="AF300" i="12"/>
  <c r="AO300" i="12"/>
  <c r="AM300" i="12"/>
  <c r="AK300" i="12"/>
  <c r="L300" i="12"/>
  <c r="AP300" i="12"/>
  <c r="AQ300" i="12"/>
  <c r="AR300" i="12"/>
  <c r="N300" i="12"/>
  <c r="P300" i="12"/>
  <c r="X300" i="12"/>
  <c r="AT300" i="12"/>
  <c r="AA300" i="12"/>
  <c r="R300" i="12"/>
  <c r="T300" i="12"/>
  <c r="Y300" i="12"/>
  <c r="AU300" i="12"/>
  <c r="AE300" i="12"/>
  <c r="V300" i="12"/>
  <c r="M300" i="12"/>
  <c r="AC300" i="12"/>
  <c r="AV300" i="12"/>
  <c r="AI300" i="12"/>
  <c r="K300" i="12"/>
  <c r="Q300" i="12"/>
  <c r="AG300" i="12"/>
  <c r="Z300" i="12"/>
  <c r="AN300" i="12"/>
  <c r="O300" i="12"/>
  <c r="U300" i="12"/>
  <c r="AJ300" i="12"/>
  <c r="AD300" i="12"/>
  <c r="AS300" i="12"/>
  <c r="P147" i="12"/>
  <c r="M147" i="12"/>
  <c r="AT147" i="12"/>
  <c r="AQ147" i="12"/>
  <c r="AI147" i="12"/>
  <c r="T147" i="12"/>
  <c r="Q147" i="12"/>
  <c r="N147" i="12"/>
  <c r="AU147" i="12"/>
  <c r="AN147" i="12"/>
  <c r="X147" i="12"/>
  <c r="U147" i="12"/>
  <c r="R147" i="12"/>
  <c r="K147" i="12"/>
  <c r="AR147" i="12"/>
  <c r="AB147" i="12"/>
  <c r="Y147" i="12"/>
  <c r="V147" i="12"/>
  <c r="O147" i="12"/>
  <c r="AV147" i="12"/>
  <c r="AF147" i="12"/>
  <c r="AC147" i="12"/>
  <c r="Z147" i="12"/>
  <c r="S147" i="12"/>
  <c r="AJ147" i="12"/>
  <c r="AG147" i="12"/>
  <c r="AD147" i="12"/>
  <c r="W147" i="12"/>
  <c r="AK147" i="12"/>
  <c r="AO147" i="12"/>
  <c r="AL147" i="12"/>
  <c r="AH147" i="12"/>
  <c r="AA147" i="12"/>
  <c r="L147" i="12"/>
  <c r="AS147" i="12"/>
  <c r="AP147" i="12"/>
  <c r="AM147" i="12"/>
  <c r="AE147" i="12"/>
  <c r="AR195" i="5" l="1"/>
  <c r="AR114" i="17"/>
  <c r="AS40" i="32"/>
  <c r="AS45" i="32" s="1"/>
  <c r="AR32" i="32"/>
  <c r="AR17" i="101"/>
  <c r="K261" i="12"/>
  <c r="K255" i="12" s="1"/>
  <c r="K31" i="12" s="1"/>
  <c r="M311" i="33"/>
  <c r="M312" i="33" s="1"/>
  <c r="M313" i="33" s="1"/>
  <c r="M314" i="33" s="1"/>
  <c r="AP29" i="32"/>
  <c r="AP17" i="101" s="1"/>
  <c r="AQ29" i="32"/>
  <c r="AQ17" i="101" s="1"/>
  <c r="AR314" i="17" l="1"/>
  <c r="AR196" i="5"/>
  <c r="AR8" i="106"/>
  <c r="AR194" i="5"/>
  <c r="AR12" i="126" s="1"/>
  <c r="AR13" i="126" s="1"/>
  <c r="AQ66" i="101"/>
  <c r="M315" i="33"/>
  <c r="AQ30" i="32"/>
  <c r="AQ32" i="32"/>
  <c r="AR30" i="32"/>
  <c r="AP32" i="32"/>
  <c r="AP30" i="32"/>
  <c r="AR26" i="126" l="1"/>
  <c r="AR146" i="126" s="1"/>
  <c r="AR68" i="126"/>
  <c r="AR152" i="126" s="1"/>
  <c r="AR135" i="126"/>
  <c r="AR166" i="126" s="1"/>
  <c r="AR8" i="110"/>
  <c r="AP8" i="106"/>
  <c r="AQ8" i="106"/>
  <c r="AR15" i="15"/>
  <c r="AR16" i="101"/>
  <c r="AR17" i="17"/>
  <c r="M316" i="33"/>
  <c r="M317" i="33" s="1"/>
  <c r="AP194" i="5"/>
  <c r="AQ194" i="5"/>
  <c r="AP16" i="101" l="1"/>
  <c r="AP12" i="126"/>
  <c r="AP13" i="126" s="1"/>
  <c r="AQ12" i="126"/>
  <c r="AQ13" i="126" s="1"/>
  <c r="AQ8" i="110"/>
  <c r="AP8" i="110"/>
  <c r="AQ16" i="101"/>
  <c r="AR202" i="17"/>
  <c r="AR251" i="17"/>
  <c r="AR30" i="17"/>
  <c r="AP17" i="17"/>
  <c r="AR22" i="101"/>
  <c r="AQ17" i="17"/>
  <c r="AS23" i="32"/>
  <c r="AS24" i="32" s="1"/>
  <c r="AS188" i="5" s="1"/>
  <c r="M318" i="33"/>
  <c r="M319" i="33" s="1"/>
  <c r="AT72" i="126" l="1"/>
  <c r="AT153" i="126" s="1"/>
  <c r="AS62" i="126"/>
  <c r="AS151" i="126" s="1"/>
  <c r="AS79" i="126"/>
  <c r="AS154" i="126" s="1"/>
  <c r="AR100" i="126"/>
  <c r="AR159" i="126" s="1"/>
  <c r="AR125" i="126"/>
  <c r="AR164" i="126" s="1"/>
  <c r="AR105" i="126"/>
  <c r="AR160" i="126" s="1"/>
  <c r="AR85" i="126"/>
  <c r="AR156" i="126" s="1"/>
  <c r="AS72" i="126"/>
  <c r="AS153" i="126" s="1"/>
  <c r="AR120" i="126"/>
  <c r="AR163" i="126" s="1"/>
  <c r="AR33" i="126"/>
  <c r="AR147" i="126" s="1"/>
  <c r="AR130" i="126"/>
  <c r="AR165" i="126" s="1"/>
  <c r="AR62" i="126"/>
  <c r="AR151" i="126" s="1"/>
  <c r="AR141" i="126"/>
  <c r="AR167" i="126" s="1"/>
  <c r="AR90" i="126"/>
  <c r="AR157" i="126" s="1"/>
  <c r="AR95" i="126"/>
  <c r="AR158" i="126" s="1"/>
  <c r="AR110" i="126"/>
  <c r="AR161" i="126" s="1"/>
  <c r="AR115" i="126"/>
  <c r="AR162" i="126" s="1"/>
  <c r="AR79" i="126"/>
  <c r="AR154" i="126" s="1"/>
  <c r="AS114" i="17"/>
  <c r="AT40" i="32"/>
  <c r="AT45" i="32" s="1"/>
  <c r="AS29" i="32"/>
  <c r="M320" i="33"/>
  <c r="M321" i="33" s="1"/>
  <c r="M322" i="33" s="1"/>
  <c r="M323" i="33" s="1"/>
  <c r="M324" i="33" s="1"/>
  <c r="M325" i="33" s="1"/>
  <c r="M326" i="33" s="1"/>
  <c r="AS28" i="101" l="1"/>
  <c r="AS31" i="101"/>
  <c r="AR31" i="101"/>
  <c r="AR28" i="101"/>
  <c r="AS30" i="101"/>
  <c r="AT30" i="101"/>
  <c r="AS43" i="32"/>
  <c r="AS46" i="32" s="1"/>
  <c r="AS32" i="32"/>
  <c r="AS17" i="101"/>
  <c r="AR66" i="101" s="1"/>
  <c r="AS30" i="32"/>
  <c r="M327" i="33"/>
  <c r="M328" i="33" s="1"/>
  <c r="M329" i="33" s="1"/>
  <c r="AS8" i="106" l="1"/>
  <c r="AS195" i="5"/>
  <c r="AS194" i="5"/>
  <c r="AS12" i="126" s="1"/>
  <c r="AS13" i="126" s="1"/>
  <c r="M330" i="33"/>
  <c r="M331" i="33" s="1"/>
  <c r="AT23" i="32"/>
  <c r="AT24" i="32" s="1"/>
  <c r="AS8" i="110" l="1"/>
  <c r="AS196" i="5"/>
  <c r="AS314" i="17"/>
  <c r="AS15" i="15"/>
  <c r="AS16" i="101"/>
  <c r="AS17" i="17"/>
  <c r="AT29" i="32"/>
  <c r="M332" i="33"/>
  <c r="M333" i="33" s="1"/>
  <c r="M334" i="33" s="1"/>
  <c r="M335" i="33" s="1"/>
  <c r="M336" i="33" s="1"/>
  <c r="M337" i="33" s="1"/>
  <c r="M338" i="33" s="1"/>
  <c r="AT188" i="5"/>
  <c r="AS251" i="17" l="1"/>
  <c r="AS202" i="17"/>
  <c r="AS30" i="17"/>
  <c r="AT114" i="17"/>
  <c r="AT30" i="32"/>
  <c r="AT32" i="32"/>
  <c r="AT17" i="101"/>
  <c r="AS66" i="101" s="1"/>
  <c r="AU40" i="32"/>
  <c r="AU45" i="32" s="1"/>
  <c r="M339" i="33"/>
  <c r="AT8" i="106" l="1"/>
  <c r="AT43" i="32"/>
  <c r="AT46" i="32" s="1"/>
  <c r="AT194" i="5"/>
  <c r="AT12" i="126" s="1"/>
  <c r="AT13" i="126" s="1"/>
  <c r="M340" i="33"/>
  <c r="M341" i="33" s="1"/>
  <c r="AT8" i="110" l="1"/>
  <c r="AT195" i="5"/>
  <c r="AT196" i="5" s="1"/>
  <c r="AT15" i="15"/>
  <c r="AT16" i="101"/>
  <c r="AT17" i="17"/>
  <c r="AU23" i="32"/>
  <c r="AU24" i="32" s="1"/>
  <c r="M342" i="33"/>
  <c r="M343" i="33" s="1"/>
  <c r="AT314" i="17" l="1"/>
  <c r="AT202" i="17"/>
  <c r="AT251" i="17"/>
  <c r="AT30" i="17"/>
  <c r="AV40" i="32"/>
  <c r="AV45" i="32" s="1"/>
  <c r="AU29" i="32"/>
  <c r="M344" i="33"/>
  <c r="AU188" i="5"/>
  <c r="AU114" i="17" l="1"/>
  <c r="AU43" i="32"/>
  <c r="AU46" i="32" s="1"/>
  <c r="AU32" i="32"/>
  <c r="AU30" i="32"/>
  <c r="AU17" i="101"/>
  <c r="AT66" i="101" s="1"/>
  <c r="M345" i="33"/>
  <c r="M346" i="33" s="1"/>
  <c r="M347" i="33" s="1"/>
  <c r="M348" i="33" s="1"/>
  <c r="M349" i="33" s="1"/>
  <c r="M350" i="33" s="1"/>
  <c r="AU8" i="106" l="1"/>
  <c r="AU195" i="5"/>
  <c r="AU194" i="5"/>
  <c r="AU12" i="126" s="1"/>
  <c r="AU13" i="126" s="1"/>
  <c r="M351" i="33"/>
  <c r="M352" i="33" s="1"/>
  <c r="AU8" i="110" l="1"/>
  <c r="AU314" i="17"/>
  <c r="AU196" i="5"/>
  <c r="AU15" i="15"/>
  <c r="AU16" i="101"/>
  <c r="AU17" i="17"/>
  <c r="AV43" i="32"/>
  <c r="AV46" i="32" s="1"/>
  <c r="AV23" i="32"/>
  <c r="AV24" i="32" s="1"/>
  <c r="AV195" i="5" l="1"/>
  <c r="AV196" i="5" s="1"/>
  <c r="AU251" i="17"/>
  <c r="AU202" i="17"/>
  <c r="AU30" i="17"/>
  <c r="AV29" i="32"/>
  <c r="AV188" i="5"/>
  <c r="AV314" i="17" l="1"/>
  <c r="AV114" i="17"/>
  <c r="AV32" i="32"/>
  <c r="AV30" i="32"/>
  <c r="AV17" i="101"/>
  <c r="AU66" i="101" s="1"/>
  <c r="AV8" i="106" l="1"/>
  <c r="AV194" i="5"/>
  <c r="AV12" i="126" s="1"/>
  <c r="AV13" i="126" s="1"/>
  <c r="AV8" i="110" l="1"/>
  <c r="AV15" i="15"/>
  <c r="AV16" i="101"/>
  <c r="AV17" i="17"/>
  <c r="AV202" i="17" l="1"/>
  <c r="AV251" i="17"/>
  <c r="AV30" i="17"/>
  <c r="I10" i="6" l="1"/>
  <c r="I11" i="6" l="1"/>
  <c r="I23" i="6"/>
  <c r="I24" i="6" s="1"/>
  <c r="AR30" i="6" l="1"/>
  <c r="AS30" i="6"/>
  <c r="AT30" i="6"/>
  <c r="AU30" i="6"/>
  <c r="AV30" i="6"/>
  <c r="AV17" i="6"/>
  <c r="AU17" i="6"/>
  <c r="AT17" i="6"/>
  <c r="AS17" i="6"/>
  <c r="AR17" i="6"/>
  <c r="I11" i="12" l="1"/>
  <c r="AT92" i="101"/>
  <c r="AV92" i="101"/>
  <c r="AS92" i="101"/>
  <c r="AU92" i="101"/>
  <c r="AR92" i="101"/>
  <c r="AQ92" i="101"/>
  <c r="AS97" i="101"/>
  <c r="AQ83" i="101"/>
  <c r="I153" i="12"/>
  <c r="AT97" i="101"/>
  <c r="AQ97" i="101"/>
  <c r="AR97" i="101"/>
  <c r="AU97" i="101"/>
  <c r="AV97" i="101"/>
  <c r="AS83" i="101"/>
  <c r="AU83" i="101"/>
  <c r="AV83" i="101"/>
  <c r="AT83" i="101"/>
  <c r="AR83" i="101"/>
  <c r="O54" i="12" l="1"/>
  <c r="O55" i="12" s="1"/>
  <c r="AS182" i="17"/>
  <c r="AU226" i="17"/>
  <c r="AV182" i="17"/>
  <c r="I12" i="12"/>
  <c r="M17" i="12" s="1"/>
  <c r="AR226" i="17"/>
  <c r="AV226" i="17"/>
  <c r="AS226" i="17"/>
  <c r="AR182" i="17"/>
  <c r="AU182" i="17"/>
  <c r="AT182" i="17"/>
  <c r="AQ56" i="12"/>
  <c r="AQ54" i="12"/>
  <c r="AP56" i="12" l="1"/>
  <c r="AP57" i="12" s="1"/>
  <c r="AC54" i="12"/>
  <c r="AC55" i="12" s="1"/>
  <c r="AG54" i="12"/>
  <c r="AG55" i="12" s="1"/>
  <c r="AA56" i="12"/>
  <c r="AA57" i="12" s="1"/>
  <c r="V56" i="12"/>
  <c r="V57" i="12" s="1"/>
  <c r="L56" i="12"/>
  <c r="L57" i="12" s="1"/>
  <c r="S54" i="12"/>
  <c r="S55" i="12" s="1"/>
  <c r="Z56" i="12"/>
  <c r="Z57" i="12" s="1"/>
  <c r="AB54" i="12"/>
  <c r="AB55" i="12" s="1"/>
  <c r="Y56" i="12"/>
  <c r="Y57" i="12" s="1"/>
  <c r="L54" i="12"/>
  <c r="L55" i="12" s="1"/>
  <c r="AN56" i="12"/>
  <c r="AN57" i="12" s="1"/>
  <c r="S56" i="12"/>
  <c r="S57" i="12" s="1"/>
  <c r="N56" i="12"/>
  <c r="N57" i="12" s="1"/>
  <c r="AM54" i="12"/>
  <c r="AM55" i="12" s="1"/>
  <c r="Q54" i="12"/>
  <c r="Q55" i="12" s="1"/>
  <c r="O56" i="12"/>
  <c r="O57" i="12" s="1"/>
  <c r="AD56" i="12"/>
  <c r="AD57" i="12" s="1"/>
  <c r="AJ54" i="12"/>
  <c r="AJ55" i="12" s="1"/>
  <c r="AG56" i="12"/>
  <c r="AG57" i="12" s="1"/>
  <c r="AM56" i="12"/>
  <c r="AM57" i="12" s="1"/>
  <c r="T56" i="12"/>
  <c r="T57" i="12" s="1"/>
  <c r="V54" i="12"/>
  <c r="V55" i="12" s="1"/>
  <c r="AH56" i="12"/>
  <c r="AH57" i="12" s="1"/>
  <c r="AJ56" i="12"/>
  <c r="AJ57" i="12" s="1"/>
  <c r="Z54" i="12"/>
  <c r="Z55" i="12" s="1"/>
  <c r="W56" i="12"/>
  <c r="W57" i="12" s="1"/>
  <c r="AO54" i="12"/>
  <c r="AO55" i="12" s="1"/>
  <c r="AK56" i="12"/>
  <c r="AK57" i="12" s="1"/>
  <c r="AI56" i="12"/>
  <c r="AI57" i="12" s="1"/>
  <c r="R56" i="12"/>
  <c r="R57" i="12" s="1"/>
  <c r="W54" i="12"/>
  <c r="W55" i="12" s="1"/>
  <c r="X56" i="12"/>
  <c r="X57" i="12" s="1"/>
  <c r="P54" i="12"/>
  <c r="P55" i="12" s="1"/>
  <c r="N54" i="12"/>
  <c r="N55" i="12" s="1"/>
  <c r="R54" i="12"/>
  <c r="R55" i="12" s="1"/>
  <c r="T54" i="12"/>
  <c r="T55" i="12" s="1"/>
  <c r="Q56" i="12"/>
  <c r="Q57" i="12" s="1"/>
  <c r="U56" i="12"/>
  <c r="U57" i="12" s="1"/>
  <c r="AF54" i="12"/>
  <c r="AF55" i="12" s="1"/>
  <c r="AP54" i="12"/>
  <c r="AP55" i="12" s="1"/>
  <c r="AK54" i="12"/>
  <c r="AK55" i="12" s="1"/>
  <c r="AL54" i="12"/>
  <c r="AL55" i="12" s="1"/>
  <c r="AL56" i="12"/>
  <c r="AL57" i="12" s="1"/>
  <c r="AE56" i="12"/>
  <c r="AE57" i="12" s="1"/>
  <c r="AO56" i="12"/>
  <c r="AO57" i="12" s="1"/>
  <c r="AC56" i="12"/>
  <c r="AC57" i="12" s="1"/>
  <c r="M54" i="12"/>
  <c r="M55" i="12" s="1"/>
  <c r="M56" i="12"/>
  <c r="M57" i="12" s="1"/>
  <c r="Y54" i="12"/>
  <c r="Y55" i="12" s="1"/>
  <c r="AD54" i="12"/>
  <c r="AD55" i="12" s="1"/>
  <c r="AH54" i="12"/>
  <c r="AH55" i="12" s="1"/>
  <c r="AN54" i="12"/>
  <c r="AN55" i="12" s="1"/>
  <c r="AA54" i="12"/>
  <c r="AA55" i="12" s="1"/>
  <c r="AF56" i="12"/>
  <c r="AF57" i="12" s="1"/>
  <c r="AB56" i="12"/>
  <c r="AB57" i="12" s="1"/>
  <c r="AE54" i="12"/>
  <c r="AE55" i="12" s="1"/>
  <c r="U54" i="12"/>
  <c r="U55" i="12" s="1"/>
  <c r="X54" i="12"/>
  <c r="X55" i="12" s="1"/>
  <c r="K54" i="12"/>
  <c r="K55" i="12" s="1"/>
  <c r="AI54" i="12"/>
  <c r="AI55" i="12" s="1"/>
  <c r="P56" i="12"/>
  <c r="P57" i="12" s="1"/>
  <c r="K56" i="12"/>
  <c r="K57" i="12" s="1"/>
  <c r="AR192" i="17"/>
  <c r="AR304" i="17"/>
  <c r="AR229" i="17"/>
  <c r="AR305" i="17" s="1"/>
  <c r="AR273" i="17"/>
  <c r="AU273" i="17"/>
  <c r="AU229" i="17"/>
  <c r="AU305" i="17" s="1"/>
  <c r="AU304" i="17"/>
  <c r="AR56" i="12"/>
  <c r="AQ57" i="12"/>
  <c r="AV192" i="17"/>
  <c r="AR68" i="17"/>
  <c r="AT192" i="17"/>
  <c r="AV304" i="17"/>
  <c r="AV273" i="17"/>
  <c r="AV229" i="17"/>
  <c r="AV305" i="17" s="1"/>
  <c r="P17" i="12"/>
  <c r="S17" i="12"/>
  <c r="AG18" i="12"/>
  <c r="Q18" i="12"/>
  <c r="AK17" i="12"/>
  <c r="AP18" i="12"/>
  <c r="AF17" i="12"/>
  <c r="AC18" i="12"/>
  <c r="K18" i="12"/>
  <c r="AN17" i="12"/>
  <c r="AP17" i="12"/>
  <c r="W18" i="12"/>
  <c r="AG17" i="12"/>
  <c r="R18" i="12"/>
  <c r="AM17" i="12"/>
  <c r="AI17" i="12"/>
  <c r="U18" i="12"/>
  <c r="AJ17" i="12"/>
  <c r="X17" i="12"/>
  <c r="AL18" i="12"/>
  <c r="K17" i="12"/>
  <c r="Q17" i="12"/>
  <c r="AV18" i="12"/>
  <c r="Z17" i="12"/>
  <c r="AQ17" i="12"/>
  <c r="N17" i="12"/>
  <c r="AS17" i="12"/>
  <c r="AD17" i="12"/>
  <c r="T18" i="12"/>
  <c r="AE18" i="12"/>
  <c r="O18" i="12"/>
  <c r="X18" i="12"/>
  <c r="R17" i="12"/>
  <c r="AA18" i="12"/>
  <c r="AM18" i="12"/>
  <c r="Y18" i="12"/>
  <c r="AO17" i="12"/>
  <c r="AD18" i="12"/>
  <c r="U17" i="12"/>
  <c r="L17" i="12"/>
  <c r="P18" i="12"/>
  <c r="AB18" i="12"/>
  <c r="AK18" i="12"/>
  <c r="AC17" i="12"/>
  <c r="AT18" i="12"/>
  <c r="AU18" i="12"/>
  <c r="AR17" i="12"/>
  <c r="AV17" i="12"/>
  <c r="AE17" i="12"/>
  <c r="W17" i="12"/>
  <c r="AI18" i="12"/>
  <c r="AT17" i="12"/>
  <c r="Z18" i="12"/>
  <c r="V17" i="12"/>
  <c r="AJ18" i="12"/>
  <c r="AH17" i="12"/>
  <c r="AS18" i="12"/>
  <c r="AN18" i="12"/>
  <c r="AR18" i="12"/>
  <c r="AF18" i="12"/>
  <c r="AO18" i="12"/>
  <c r="AH18" i="12"/>
  <c r="N18" i="12"/>
  <c r="O17" i="12"/>
  <c r="AL17" i="12"/>
  <c r="S18" i="12"/>
  <c r="AB17" i="12"/>
  <c r="Y17" i="12"/>
  <c r="M18" i="12"/>
  <c r="L18" i="12"/>
  <c r="AQ18" i="12"/>
  <c r="V18" i="12"/>
  <c r="AU17" i="12"/>
  <c r="T17" i="12"/>
  <c r="AA17" i="12"/>
  <c r="AT226" i="17"/>
  <c r="AS192" i="17"/>
  <c r="AS304" i="17"/>
  <c r="AS273" i="17"/>
  <c r="AS229" i="17"/>
  <c r="AS305" i="17" s="1"/>
  <c r="AU192" i="17"/>
  <c r="AQ55" i="12"/>
  <c r="AR54" i="12"/>
  <c r="AQ78" i="101"/>
  <c r="AV78" i="101"/>
  <c r="AU78" i="101"/>
  <c r="AS78" i="101"/>
  <c r="AT78" i="101"/>
  <c r="AR78" i="101"/>
  <c r="AV306" i="5" l="1"/>
  <c r="AU152" i="12"/>
  <c r="AU64" i="12"/>
  <c r="AL152" i="12"/>
  <c r="AL64" i="12"/>
  <c r="AL201" i="12"/>
  <c r="AL202" i="12"/>
  <c r="AS108" i="12"/>
  <c r="AS253" i="12"/>
  <c r="AS259" i="12" s="1"/>
  <c r="AE152" i="12"/>
  <c r="AE202" i="12"/>
  <c r="AE201" i="12"/>
  <c r="AE64" i="12"/>
  <c r="P253" i="12"/>
  <c r="P259" i="12" s="1"/>
  <c r="Q268" i="12" s="1"/>
  <c r="P108" i="12"/>
  <c r="AA253" i="12"/>
  <c r="AA259" i="12" s="1"/>
  <c r="AB279" i="12" s="1"/>
  <c r="AA108" i="12"/>
  <c r="N64" i="12"/>
  <c r="N152" i="12"/>
  <c r="N202" i="12"/>
  <c r="O213" i="12" s="1"/>
  <c r="P213" i="12" s="1"/>
  <c r="Q213" i="12" s="1"/>
  <c r="R213" i="12" s="1"/>
  <c r="S213" i="12" s="1"/>
  <c r="T213" i="12" s="1"/>
  <c r="U213" i="12" s="1"/>
  <c r="V213" i="12" s="1"/>
  <c r="W213" i="12" s="1"/>
  <c r="X213" i="12" s="1"/>
  <c r="Y213" i="12" s="1"/>
  <c r="Z213" i="12" s="1"/>
  <c r="AA213" i="12" s="1"/>
  <c r="AB213" i="12" s="1"/>
  <c r="AC213" i="12" s="1"/>
  <c r="AD213" i="12" s="1"/>
  <c r="AE213" i="12" s="1"/>
  <c r="AF213" i="12" s="1"/>
  <c r="AG213" i="12" s="1"/>
  <c r="AH213" i="12" s="1"/>
  <c r="AI213" i="12" s="1"/>
  <c r="AJ213" i="12" s="1"/>
  <c r="AK213" i="12" s="1"/>
  <c r="AL213" i="12" s="1"/>
  <c r="AM213" i="12" s="1"/>
  <c r="AN213" i="12" s="1"/>
  <c r="AO213" i="12" s="1"/>
  <c r="AP213" i="12" s="1"/>
  <c r="AQ213" i="12" s="1"/>
  <c r="AR213" i="12" s="1"/>
  <c r="AS213" i="12" s="1"/>
  <c r="AT213" i="12" s="1"/>
  <c r="AU213" i="12" s="1"/>
  <c r="AV213" i="12" s="1"/>
  <c r="N201" i="12"/>
  <c r="AJ64" i="12"/>
  <c r="AJ202" i="12"/>
  <c r="AJ152" i="12"/>
  <c r="AJ201" i="12"/>
  <c r="AN152" i="12"/>
  <c r="AN64" i="12"/>
  <c r="AN201" i="12"/>
  <c r="AN202" i="12"/>
  <c r="S152" i="12"/>
  <c r="S64" i="12"/>
  <c r="S202" i="12"/>
  <c r="S201" i="12"/>
  <c r="AQ65" i="101"/>
  <c r="AQ67" i="101" s="1"/>
  <c r="AS306" i="5"/>
  <c r="AS305" i="5"/>
  <c r="V108" i="12"/>
  <c r="V253" i="12"/>
  <c r="V259" i="12" s="1"/>
  <c r="W274" i="12" s="1"/>
  <c r="O64" i="12"/>
  <c r="O152" i="12"/>
  <c r="O202" i="12"/>
  <c r="P214" i="12" s="1"/>
  <c r="O201" i="12"/>
  <c r="AH152" i="12"/>
  <c r="AH201" i="12"/>
  <c r="AH64" i="12"/>
  <c r="AH202" i="12"/>
  <c r="AV64" i="12"/>
  <c r="AV152" i="12"/>
  <c r="M64" i="12"/>
  <c r="M201" i="12"/>
  <c r="M152" i="12"/>
  <c r="M202" i="12"/>
  <c r="N212" i="12" s="1"/>
  <c r="O212" i="12" s="1"/>
  <c r="P212" i="12" s="1"/>
  <c r="Q212" i="12" s="1"/>
  <c r="R212" i="12" s="1"/>
  <c r="S212" i="12" s="1"/>
  <c r="T212" i="12" s="1"/>
  <c r="U212" i="12" s="1"/>
  <c r="V212" i="12" s="1"/>
  <c r="W212" i="12" s="1"/>
  <c r="X212" i="12" s="1"/>
  <c r="Y212" i="12" s="1"/>
  <c r="Z212" i="12" s="1"/>
  <c r="AA212" i="12" s="1"/>
  <c r="AB212" i="12" s="1"/>
  <c r="AC212" i="12" s="1"/>
  <c r="AD212" i="12" s="1"/>
  <c r="AE212" i="12" s="1"/>
  <c r="AF212" i="12" s="1"/>
  <c r="AG212" i="12" s="1"/>
  <c r="AH212" i="12" s="1"/>
  <c r="AI212" i="12" s="1"/>
  <c r="AJ212" i="12" s="1"/>
  <c r="AK212" i="12" s="1"/>
  <c r="AL212" i="12" s="1"/>
  <c r="AM212" i="12" s="1"/>
  <c r="AN212" i="12" s="1"/>
  <c r="AO212" i="12" s="1"/>
  <c r="AP212" i="12" s="1"/>
  <c r="AQ212" i="12" s="1"/>
  <c r="AR212" i="12" s="1"/>
  <c r="AS212" i="12" s="1"/>
  <c r="AT212" i="12" s="1"/>
  <c r="AU212" i="12" s="1"/>
  <c r="AV212" i="12" s="1"/>
  <c r="R201" i="12"/>
  <c r="R152" i="12"/>
  <c r="R202" i="12"/>
  <c r="R64" i="12"/>
  <c r="AQ64" i="12"/>
  <c r="AQ152" i="12"/>
  <c r="AQ202" i="12"/>
  <c r="AQ201" i="12"/>
  <c r="U253" i="12"/>
  <c r="U259" i="12" s="1"/>
  <c r="V273" i="12" s="1"/>
  <c r="U108" i="12"/>
  <c r="K108" i="12"/>
  <c r="K253" i="12"/>
  <c r="K259" i="12" s="1"/>
  <c r="L263" i="12" s="1"/>
  <c r="P202" i="12"/>
  <c r="Q215" i="12" s="1"/>
  <c r="P152" i="12"/>
  <c r="P64" i="12"/>
  <c r="P201" i="12"/>
  <c r="AT306" i="5"/>
  <c r="AR305" i="5"/>
  <c r="AQ253" i="12"/>
  <c r="AQ259" i="12" s="1"/>
  <c r="AQ108" i="12"/>
  <c r="N108" i="12"/>
  <c r="N253" i="12"/>
  <c r="N259" i="12" s="1"/>
  <c r="O266" i="12" s="1"/>
  <c r="AJ253" i="12"/>
  <c r="AJ259" i="12" s="1"/>
  <c r="AJ108" i="12"/>
  <c r="AR152" i="12"/>
  <c r="AR201" i="12"/>
  <c r="AR64" i="12"/>
  <c r="L64" i="12"/>
  <c r="L201" i="12"/>
  <c r="L152" i="12"/>
  <c r="L202" i="12"/>
  <c r="M211" i="12" s="1"/>
  <c r="X108" i="12"/>
  <c r="X253" i="12"/>
  <c r="X259" i="12" s="1"/>
  <c r="Y276" i="12" s="1"/>
  <c r="Z152" i="12"/>
  <c r="Z64" i="12"/>
  <c r="Z201" i="12"/>
  <c r="Z202" i="12"/>
  <c r="AI152" i="12"/>
  <c r="AI64" i="12"/>
  <c r="AI201" i="12"/>
  <c r="AI202" i="12"/>
  <c r="AC253" i="12"/>
  <c r="AC259" i="12" s="1"/>
  <c r="AD281" i="12" s="1"/>
  <c r="AE281" i="12" s="1"/>
  <c r="AF281" i="12" s="1"/>
  <c r="AG281" i="12" s="1"/>
  <c r="AH281" i="12" s="1"/>
  <c r="AI281" i="12" s="1"/>
  <c r="AJ281" i="12" s="1"/>
  <c r="AK281" i="12" s="1"/>
  <c r="AL281" i="12" s="1"/>
  <c r="AM281" i="12" s="1"/>
  <c r="AN281" i="12" s="1"/>
  <c r="AO281" i="12" s="1"/>
  <c r="AP281" i="12" s="1"/>
  <c r="AQ281" i="12" s="1"/>
  <c r="AR281" i="12" s="1"/>
  <c r="AS281" i="12" s="1"/>
  <c r="AT281" i="12" s="1"/>
  <c r="AU281" i="12" s="1"/>
  <c r="AV281" i="12" s="1"/>
  <c r="AC108" i="12"/>
  <c r="AU306" i="5"/>
  <c r="AV305" i="5"/>
  <c r="AT229" i="17"/>
  <c r="AT305" i="17" s="1"/>
  <c r="AT273" i="17"/>
  <c r="AT304" i="17"/>
  <c r="L108" i="12"/>
  <c r="L253" i="12"/>
  <c r="L259" i="12" s="1"/>
  <c r="M264" i="12" s="1"/>
  <c r="AH108" i="12"/>
  <c r="AH253" i="12"/>
  <c r="AH259" i="12" s="1"/>
  <c r="AI286" i="12" s="1"/>
  <c r="AJ286" i="12" s="1"/>
  <c r="AK286" i="12" s="1"/>
  <c r="AL286" i="12" s="1"/>
  <c r="AM286" i="12" s="1"/>
  <c r="AN286" i="12" s="1"/>
  <c r="AO286" i="12" s="1"/>
  <c r="AP286" i="12" s="1"/>
  <c r="AQ286" i="12" s="1"/>
  <c r="AR286" i="12" s="1"/>
  <c r="AS286" i="12" s="1"/>
  <c r="AT286" i="12" s="1"/>
  <c r="AU286" i="12" s="1"/>
  <c r="AV286" i="12" s="1"/>
  <c r="V64" i="12"/>
  <c r="V202" i="12"/>
  <c r="V201" i="12"/>
  <c r="V152" i="12"/>
  <c r="AU253" i="12"/>
  <c r="AU259" i="12" s="1"/>
  <c r="AU108" i="12"/>
  <c r="U64" i="12"/>
  <c r="U201" i="12"/>
  <c r="U202" i="12"/>
  <c r="U152" i="12"/>
  <c r="O253" i="12"/>
  <c r="O259" i="12" s="1"/>
  <c r="P267" i="12" s="1"/>
  <c r="Q267" i="12" s="1"/>
  <c r="R267" i="12" s="1"/>
  <c r="S267" i="12" s="1"/>
  <c r="T267" i="12" s="1"/>
  <c r="U267" i="12" s="1"/>
  <c r="V267" i="12" s="1"/>
  <c r="W267" i="12" s="1"/>
  <c r="X267" i="12" s="1"/>
  <c r="Y267" i="12" s="1"/>
  <c r="Z267" i="12" s="1"/>
  <c r="AA267" i="12" s="1"/>
  <c r="AB267" i="12" s="1"/>
  <c r="AC267" i="12" s="1"/>
  <c r="AD267" i="12" s="1"/>
  <c r="AE267" i="12" s="1"/>
  <c r="AF267" i="12" s="1"/>
  <c r="AG267" i="12" s="1"/>
  <c r="AH267" i="12" s="1"/>
  <c r="AI267" i="12" s="1"/>
  <c r="AJ267" i="12" s="1"/>
  <c r="AK267" i="12" s="1"/>
  <c r="AL267" i="12" s="1"/>
  <c r="AM267" i="12" s="1"/>
  <c r="AN267" i="12" s="1"/>
  <c r="AO267" i="12" s="1"/>
  <c r="AP267" i="12" s="1"/>
  <c r="AQ267" i="12" s="1"/>
  <c r="AR267" i="12" s="1"/>
  <c r="AS267" i="12" s="1"/>
  <c r="AT267" i="12" s="1"/>
  <c r="AU267" i="12" s="1"/>
  <c r="AV267" i="12" s="1"/>
  <c r="O108" i="12"/>
  <c r="AV253" i="12"/>
  <c r="AV259" i="12" s="1"/>
  <c r="AV108" i="12"/>
  <c r="AM152" i="12"/>
  <c r="AM64" i="12"/>
  <c r="AM202" i="12"/>
  <c r="AM201" i="12"/>
  <c r="AF202" i="12"/>
  <c r="AF64" i="12"/>
  <c r="AF152" i="12"/>
  <c r="AF201" i="12"/>
  <c r="AR306" i="5"/>
  <c r="AU305" i="5"/>
  <c r="M108" i="12"/>
  <c r="M253" i="12"/>
  <c r="M259" i="12" s="1"/>
  <c r="N265" i="12" s="1"/>
  <c r="O265" i="12" s="1"/>
  <c r="P265" i="12" s="1"/>
  <c r="Q265" i="12" s="1"/>
  <c r="R265" i="12" s="1"/>
  <c r="S265" i="12" s="1"/>
  <c r="T265" i="12" s="1"/>
  <c r="U265" i="12" s="1"/>
  <c r="V265" i="12" s="1"/>
  <c r="W265" i="12" s="1"/>
  <c r="X265" i="12" s="1"/>
  <c r="Y265" i="12" s="1"/>
  <c r="Z265" i="12" s="1"/>
  <c r="AA265" i="12" s="1"/>
  <c r="AB265" i="12" s="1"/>
  <c r="AC265" i="12" s="1"/>
  <c r="AD265" i="12" s="1"/>
  <c r="AE265" i="12" s="1"/>
  <c r="AF265" i="12" s="1"/>
  <c r="AG265" i="12" s="1"/>
  <c r="AH265" i="12" s="1"/>
  <c r="AI265" i="12" s="1"/>
  <c r="AJ265" i="12" s="1"/>
  <c r="AK265" i="12" s="1"/>
  <c r="AL265" i="12" s="1"/>
  <c r="AM265" i="12" s="1"/>
  <c r="AN265" i="12" s="1"/>
  <c r="AO265" i="12" s="1"/>
  <c r="AP265" i="12" s="1"/>
  <c r="AQ265" i="12" s="1"/>
  <c r="AR265" i="12" s="1"/>
  <c r="AS265" i="12" s="1"/>
  <c r="AT265" i="12" s="1"/>
  <c r="AU265" i="12" s="1"/>
  <c r="AV265" i="12" s="1"/>
  <c r="AO253" i="12"/>
  <c r="AO259" i="12" s="1"/>
  <c r="AO108" i="12"/>
  <c r="Z253" i="12"/>
  <c r="Z259" i="12" s="1"/>
  <c r="AA278" i="12" s="1"/>
  <c r="Z108" i="12"/>
  <c r="AT253" i="12"/>
  <c r="AT259" i="12" s="1"/>
  <c r="AT108" i="12"/>
  <c r="AD253" i="12"/>
  <c r="AD259" i="12" s="1"/>
  <c r="AE282" i="12" s="1"/>
  <c r="AF282" i="12" s="1"/>
  <c r="AG282" i="12" s="1"/>
  <c r="AH282" i="12" s="1"/>
  <c r="AI282" i="12" s="1"/>
  <c r="AJ282" i="12" s="1"/>
  <c r="AK282" i="12" s="1"/>
  <c r="AL282" i="12" s="1"/>
  <c r="AM282" i="12" s="1"/>
  <c r="AN282" i="12" s="1"/>
  <c r="AO282" i="12" s="1"/>
  <c r="AP282" i="12" s="1"/>
  <c r="AQ282" i="12" s="1"/>
  <c r="AR282" i="12" s="1"/>
  <c r="AS282" i="12" s="1"/>
  <c r="AT282" i="12" s="1"/>
  <c r="AU282" i="12" s="1"/>
  <c r="AV282" i="12" s="1"/>
  <c r="AD108" i="12"/>
  <c r="AE108" i="12"/>
  <c r="AE253" i="12"/>
  <c r="AE259" i="12" s="1"/>
  <c r="AF283" i="12" s="1"/>
  <c r="Q152" i="12"/>
  <c r="Q201" i="12"/>
  <c r="Q64" i="12"/>
  <c r="Q202" i="12"/>
  <c r="R108" i="12"/>
  <c r="R253" i="12"/>
  <c r="R259" i="12" s="1"/>
  <c r="S270" i="12" s="1"/>
  <c r="T270" i="12" s="1"/>
  <c r="U270" i="12" s="1"/>
  <c r="V270" i="12" s="1"/>
  <c r="W270" i="12" s="1"/>
  <c r="X270" i="12" s="1"/>
  <c r="Y270" i="12" s="1"/>
  <c r="Z270" i="12" s="1"/>
  <c r="AA270" i="12" s="1"/>
  <c r="AB270" i="12" s="1"/>
  <c r="AC270" i="12" s="1"/>
  <c r="AD270" i="12" s="1"/>
  <c r="AE270" i="12" s="1"/>
  <c r="AF270" i="12" s="1"/>
  <c r="AG270" i="12" s="1"/>
  <c r="AH270" i="12" s="1"/>
  <c r="AI270" i="12" s="1"/>
  <c r="AJ270" i="12" s="1"/>
  <c r="AK270" i="12" s="1"/>
  <c r="AL270" i="12" s="1"/>
  <c r="AM270" i="12" s="1"/>
  <c r="AN270" i="12" s="1"/>
  <c r="AO270" i="12" s="1"/>
  <c r="AP270" i="12" s="1"/>
  <c r="AQ270" i="12" s="1"/>
  <c r="AR270" i="12" s="1"/>
  <c r="AS270" i="12" s="1"/>
  <c r="AT270" i="12" s="1"/>
  <c r="AU270" i="12" s="1"/>
  <c r="AV270" i="12" s="1"/>
  <c r="AP108" i="12"/>
  <c r="AP253" i="12"/>
  <c r="AP259" i="12" s="1"/>
  <c r="AR380" i="5"/>
  <c r="AT305" i="5"/>
  <c r="AV310" i="5"/>
  <c r="Y202" i="12"/>
  <c r="Y152" i="12"/>
  <c r="Y64" i="12"/>
  <c r="Y201" i="12"/>
  <c r="AF253" i="12"/>
  <c r="AF259" i="12" s="1"/>
  <c r="AG284" i="12" s="1"/>
  <c r="AH284" i="12" s="1"/>
  <c r="AI284" i="12" s="1"/>
  <c r="AJ284" i="12" s="1"/>
  <c r="AK284" i="12" s="1"/>
  <c r="AL284" i="12" s="1"/>
  <c r="AM284" i="12" s="1"/>
  <c r="AN284" i="12" s="1"/>
  <c r="AO284" i="12" s="1"/>
  <c r="AP284" i="12" s="1"/>
  <c r="AQ284" i="12" s="1"/>
  <c r="AR284" i="12" s="1"/>
  <c r="AS284" i="12" s="1"/>
  <c r="AT284" i="12" s="1"/>
  <c r="AU284" i="12" s="1"/>
  <c r="AV284" i="12" s="1"/>
  <c r="AF108" i="12"/>
  <c r="AT152" i="12"/>
  <c r="AT64" i="12"/>
  <c r="AC202" i="12"/>
  <c r="AC152" i="12"/>
  <c r="AC64" i="12"/>
  <c r="AC201" i="12"/>
  <c r="AO64" i="12"/>
  <c r="AO201" i="12"/>
  <c r="AO202" i="12"/>
  <c r="AO152" i="12"/>
  <c r="T108" i="12"/>
  <c r="T253" i="12"/>
  <c r="T259" i="12" s="1"/>
  <c r="U272" i="12" s="1"/>
  <c r="V272" i="12" s="1"/>
  <c r="W272" i="12" s="1"/>
  <c r="X272" i="12" s="1"/>
  <c r="Y272" i="12" s="1"/>
  <c r="Z272" i="12" s="1"/>
  <c r="AA272" i="12" s="1"/>
  <c r="AB272" i="12" s="1"/>
  <c r="AC272" i="12" s="1"/>
  <c r="AD272" i="12" s="1"/>
  <c r="AE272" i="12" s="1"/>
  <c r="AF272" i="12" s="1"/>
  <c r="AG272" i="12" s="1"/>
  <c r="AH272" i="12" s="1"/>
  <c r="AI272" i="12" s="1"/>
  <c r="AJ272" i="12" s="1"/>
  <c r="AK272" i="12" s="1"/>
  <c r="AL272" i="12" s="1"/>
  <c r="AM272" i="12" s="1"/>
  <c r="AN272" i="12" s="1"/>
  <c r="AO272" i="12" s="1"/>
  <c r="AP272" i="12" s="1"/>
  <c r="AQ272" i="12" s="1"/>
  <c r="AR272" i="12" s="1"/>
  <c r="AS272" i="12" s="1"/>
  <c r="AT272" i="12" s="1"/>
  <c r="AU272" i="12" s="1"/>
  <c r="AV272" i="12" s="1"/>
  <c r="K64" i="12"/>
  <c r="K152" i="12"/>
  <c r="K201" i="12"/>
  <c r="K202" i="12"/>
  <c r="L210" i="12" s="1"/>
  <c r="AG64" i="12"/>
  <c r="AG152" i="12"/>
  <c r="AG202" i="12"/>
  <c r="AG201" i="12"/>
  <c r="AK202" i="12"/>
  <c r="AK152" i="12"/>
  <c r="AK64" i="12"/>
  <c r="AK201" i="12"/>
  <c r="AT310" i="5"/>
  <c r="AA152" i="12"/>
  <c r="AA202" i="12"/>
  <c r="AA64" i="12"/>
  <c r="AA201" i="12"/>
  <c r="AB202" i="12"/>
  <c r="AB152" i="12"/>
  <c r="AB64" i="12"/>
  <c r="AB201" i="12"/>
  <c r="AR253" i="12"/>
  <c r="AR259" i="12" s="1"/>
  <c r="AR108" i="12"/>
  <c r="AI253" i="12"/>
  <c r="AI259" i="12" s="1"/>
  <c r="AJ287" i="12" s="1"/>
  <c r="AK287" i="12" s="1"/>
  <c r="AL287" i="12" s="1"/>
  <c r="AM287" i="12" s="1"/>
  <c r="AN287" i="12" s="1"/>
  <c r="AO287" i="12" s="1"/>
  <c r="AP287" i="12" s="1"/>
  <c r="AQ287" i="12" s="1"/>
  <c r="AR287" i="12" s="1"/>
  <c r="AS287" i="12" s="1"/>
  <c r="AT287" i="12" s="1"/>
  <c r="AU287" i="12" s="1"/>
  <c r="AV287" i="12" s="1"/>
  <c r="AI108" i="12"/>
  <c r="AK108" i="12"/>
  <c r="AK253" i="12"/>
  <c r="AK259" i="12" s="1"/>
  <c r="Y108" i="12"/>
  <c r="Y253" i="12"/>
  <c r="Y259" i="12" s="1"/>
  <c r="Z277" i="12" s="1"/>
  <c r="AA277" i="12" s="1"/>
  <c r="AB277" i="12" s="1"/>
  <c r="AC277" i="12" s="1"/>
  <c r="AD277" i="12" s="1"/>
  <c r="AE277" i="12" s="1"/>
  <c r="AF277" i="12" s="1"/>
  <c r="AG277" i="12" s="1"/>
  <c r="AH277" i="12" s="1"/>
  <c r="AI277" i="12" s="1"/>
  <c r="AJ277" i="12" s="1"/>
  <c r="AK277" i="12" s="1"/>
  <c r="AL277" i="12" s="1"/>
  <c r="AM277" i="12" s="1"/>
  <c r="AN277" i="12" s="1"/>
  <c r="AO277" i="12" s="1"/>
  <c r="AP277" i="12" s="1"/>
  <c r="AQ277" i="12" s="1"/>
  <c r="AR277" i="12" s="1"/>
  <c r="AS277" i="12" s="1"/>
  <c r="AT277" i="12" s="1"/>
  <c r="AU277" i="12" s="1"/>
  <c r="AV277" i="12" s="1"/>
  <c r="AD202" i="12"/>
  <c r="AD64" i="12"/>
  <c r="AD152" i="12"/>
  <c r="AD201" i="12"/>
  <c r="AL108" i="12"/>
  <c r="AL253" i="12"/>
  <c r="AL259" i="12" s="1"/>
  <c r="W253" i="12"/>
  <c r="W259" i="12" s="1"/>
  <c r="X275" i="12" s="1"/>
  <c r="Y275" i="12" s="1"/>
  <c r="Z275" i="12" s="1"/>
  <c r="AA275" i="12" s="1"/>
  <c r="AB275" i="12" s="1"/>
  <c r="AC275" i="12" s="1"/>
  <c r="AD275" i="12" s="1"/>
  <c r="AE275" i="12" s="1"/>
  <c r="AF275" i="12" s="1"/>
  <c r="AG275" i="12" s="1"/>
  <c r="AH275" i="12" s="1"/>
  <c r="AI275" i="12" s="1"/>
  <c r="AJ275" i="12" s="1"/>
  <c r="AK275" i="12" s="1"/>
  <c r="AL275" i="12" s="1"/>
  <c r="AM275" i="12" s="1"/>
  <c r="AN275" i="12" s="1"/>
  <c r="AO275" i="12" s="1"/>
  <c r="AP275" i="12" s="1"/>
  <c r="AQ275" i="12" s="1"/>
  <c r="AR275" i="12" s="1"/>
  <c r="AS275" i="12" s="1"/>
  <c r="AT275" i="12" s="1"/>
  <c r="AU275" i="12" s="1"/>
  <c r="AV275" i="12" s="1"/>
  <c r="W108" i="12"/>
  <c r="Q108" i="12"/>
  <c r="Q253" i="12"/>
  <c r="Q259" i="12" s="1"/>
  <c r="R269" i="12" s="1"/>
  <c r="AR57" i="12"/>
  <c r="AS56" i="12"/>
  <c r="AR55" i="12"/>
  <c r="AS54" i="12"/>
  <c r="T152" i="12"/>
  <c r="T202" i="12"/>
  <c r="T201" i="12"/>
  <c r="T64" i="12"/>
  <c r="S253" i="12"/>
  <c r="S259" i="12" s="1"/>
  <c r="T271" i="12" s="1"/>
  <c r="S108" i="12"/>
  <c r="AN253" i="12"/>
  <c r="AN259" i="12" s="1"/>
  <c r="AN108" i="12"/>
  <c r="W202" i="12"/>
  <c r="W64" i="12"/>
  <c r="W152" i="12"/>
  <c r="W201" i="12"/>
  <c r="AB108" i="12"/>
  <c r="AB253" i="12"/>
  <c r="AB259" i="12" s="1"/>
  <c r="AC280" i="12" s="1"/>
  <c r="AM253" i="12"/>
  <c r="AM259" i="12" s="1"/>
  <c r="AM108" i="12"/>
  <c r="AS64" i="12"/>
  <c r="AS152" i="12"/>
  <c r="X64" i="12"/>
  <c r="X152" i="12"/>
  <c r="X201" i="12"/>
  <c r="X202" i="12"/>
  <c r="AP152" i="12"/>
  <c r="AP64" i="12"/>
  <c r="AP202" i="12"/>
  <c r="AP201" i="12"/>
  <c r="AG253" i="12"/>
  <c r="AG259" i="12" s="1"/>
  <c r="AH285" i="12" s="1"/>
  <c r="AI285" i="12" s="1"/>
  <c r="AJ285" i="12" s="1"/>
  <c r="AK285" i="12" s="1"/>
  <c r="AL285" i="12" s="1"/>
  <c r="AM285" i="12" s="1"/>
  <c r="AN285" i="12" s="1"/>
  <c r="AO285" i="12" s="1"/>
  <c r="AP285" i="12" s="1"/>
  <c r="AQ285" i="12" s="1"/>
  <c r="AR285" i="12" s="1"/>
  <c r="AS285" i="12" s="1"/>
  <c r="AT285" i="12" s="1"/>
  <c r="AU285" i="12" s="1"/>
  <c r="AV285" i="12" s="1"/>
  <c r="AG108" i="12"/>
  <c r="AU380" i="5"/>
  <c r="AR29" i="101" l="1"/>
  <c r="AR43" i="101"/>
  <c r="AR38" i="101"/>
  <c r="Y228" i="12"/>
  <c r="AB231" i="12"/>
  <c r="AA230" i="12"/>
  <c r="S217" i="12"/>
  <c r="T217" i="12" s="1"/>
  <c r="U217" i="12" s="1"/>
  <c r="S222" i="12"/>
  <c r="AE234" i="12"/>
  <c r="R216" i="12"/>
  <c r="S216" i="12" s="1"/>
  <c r="T216" i="12" s="1"/>
  <c r="U216" i="12" s="1"/>
  <c r="V216" i="12" s="1"/>
  <c r="W216" i="12" s="1"/>
  <c r="X216" i="12" s="1"/>
  <c r="Y216" i="12" s="1"/>
  <c r="Z216" i="12" s="1"/>
  <c r="AA216" i="12" s="1"/>
  <c r="AB216" i="12" s="1"/>
  <c r="AC216" i="12" s="1"/>
  <c r="AD216" i="12" s="1"/>
  <c r="AE216" i="12" s="1"/>
  <c r="AF216" i="12" s="1"/>
  <c r="AG216" i="12" s="1"/>
  <c r="AH216" i="12" s="1"/>
  <c r="AI216" i="12" s="1"/>
  <c r="AJ216" i="12" s="1"/>
  <c r="AK216" i="12" s="1"/>
  <c r="AL216" i="12" s="1"/>
  <c r="AM216" i="12" s="1"/>
  <c r="AN216" i="12" s="1"/>
  <c r="AO216" i="12" s="1"/>
  <c r="AP216" i="12" s="1"/>
  <c r="AQ216" i="12" s="1"/>
  <c r="AR216" i="12" s="1"/>
  <c r="AS216" i="12" s="1"/>
  <c r="AT216" i="12" s="1"/>
  <c r="AU216" i="12" s="1"/>
  <c r="AV216" i="12" s="1"/>
  <c r="R221" i="12"/>
  <c r="U219" i="12"/>
  <c r="V219" i="12" s="1"/>
  <c r="W219" i="12" s="1"/>
  <c r="X219" i="12" s="1"/>
  <c r="Y219" i="12" s="1"/>
  <c r="Z219" i="12" s="1"/>
  <c r="AA219" i="12" s="1"/>
  <c r="AB219" i="12" s="1"/>
  <c r="AC219" i="12" s="1"/>
  <c r="AD219" i="12" s="1"/>
  <c r="AE219" i="12" s="1"/>
  <c r="AF219" i="12" s="1"/>
  <c r="AG219" i="12" s="1"/>
  <c r="AH219" i="12" s="1"/>
  <c r="AI219" i="12" s="1"/>
  <c r="AJ219" i="12" s="1"/>
  <c r="AK219" i="12" s="1"/>
  <c r="AL219" i="12" s="1"/>
  <c r="AM219" i="12" s="1"/>
  <c r="AN219" i="12" s="1"/>
  <c r="AO219" i="12" s="1"/>
  <c r="AP219" i="12" s="1"/>
  <c r="AQ219" i="12" s="1"/>
  <c r="AR219" i="12" s="1"/>
  <c r="AS219" i="12" s="1"/>
  <c r="AT219" i="12" s="1"/>
  <c r="AU219" i="12" s="1"/>
  <c r="AV219" i="12" s="1"/>
  <c r="U224" i="12"/>
  <c r="W226" i="12"/>
  <c r="V220" i="12"/>
  <c r="W220" i="12" s="1"/>
  <c r="X220" i="12" s="1"/>
  <c r="Y220" i="12" s="1"/>
  <c r="Z220" i="12" s="1"/>
  <c r="AA220" i="12" s="1"/>
  <c r="AB220" i="12" s="1"/>
  <c r="AC220" i="12" s="1"/>
  <c r="AD220" i="12" s="1"/>
  <c r="AE220" i="12" s="1"/>
  <c r="AF220" i="12" s="1"/>
  <c r="AG220" i="12" s="1"/>
  <c r="AH220" i="12" s="1"/>
  <c r="AI220" i="12" s="1"/>
  <c r="AJ220" i="12" s="1"/>
  <c r="AK220" i="12" s="1"/>
  <c r="AL220" i="12" s="1"/>
  <c r="AM220" i="12" s="1"/>
  <c r="AN220" i="12" s="1"/>
  <c r="AO220" i="12" s="1"/>
  <c r="AP220" i="12" s="1"/>
  <c r="AQ220" i="12" s="1"/>
  <c r="AR220" i="12" s="1"/>
  <c r="AS220" i="12" s="1"/>
  <c r="AT220" i="12" s="1"/>
  <c r="AU220" i="12" s="1"/>
  <c r="AV220" i="12" s="1"/>
  <c r="V225" i="12"/>
  <c r="X227" i="12"/>
  <c r="AC232" i="12"/>
  <c r="AD233" i="12"/>
  <c r="Z229" i="12"/>
  <c r="T218" i="12"/>
  <c r="U218" i="12" s="1"/>
  <c r="V218" i="12" s="1"/>
  <c r="W218" i="12" s="1"/>
  <c r="X218" i="12" s="1"/>
  <c r="Y218" i="12" s="1"/>
  <c r="Z218" i="12" s="1"/>
  <c r="AA218" i="12" s="1"/>
  <c r="AB218" i="12" s="1"/>
  <c r="AC218" i="12" s="1"/>
  <c r="AD218" i="12" s="1"/>
  <c r="AE218" i="12" s="1"/>
  <c r="AF218" i="12" s="1"/>
  <c r="AG218" i="12" s="1"/>
  <c r="AH218" i="12" s="1"/>
  <c r="AI218" i="12" s="1"/>
  <c r="AJ218" i="12" s="1"/>
  <c r="AK218" i="12" s="1"/>
  <c r="AL218" i="12" s="1"/>
  <c r="AM218" i="12" s="1"/>
  <c r="AN218" i="12" s="1"/>
  <c r="AO218" i="12" s="1"/>
  <c r="AP218" i="12" s="1"/>
  <c r="AQ218" i="12" s="1"/>
  <c r="AR218" i="12" s="1"/>
  <c r="AS218" i="12" s="1"/>
  <c r="AT218" i="12" s="1"/>
  <c r="AU218" i="12" s="1"/>
  <c r="AV218" i="12" s="1"/>
  <c r="T223" i="12"/>
  <c r="AR202" i="12"/>
  <c r="N264" i="12"/>
  <c r="O264" i="12" s="1"/>
  <c r="Z276" i="12"/>
  <c r="AA276" i="12" s="1"/>
  <c r="AB276" i="12" s="1"/>
  <c r="R268" i="12"/>
  <c r="S268" i="12" s="1"/>
  <c r="T268" i="12" s="1"/>
  <c r="U268" i="12" s="1"/>
  <c r="V268" i="12" s="1"/>
  <c r="W268" i="12" s="1"/>
  <c r="X268" i="12" s="1"/>
  <c r="Y268" i="12" s="1"/>
  <c r="Z268" i="12" s="1"/>
  <c r="AA268" i="12" s="1"/>
  <c r="AB268" i="12" s="1"/>
  <c r="AC268" i="12" s="1"/>
  <c r="AD268" i="12" s="1"/>
  <c r="AE268" i="12" s="1"/>
  <c r="AF268" i="12" s="1"/>
  <c r="AG268" i="12" s="1"/>
  <c r="AH268" i="12" s="1"/>
  <c r="AI268" i="12" s="1"/>
  <c r="AJ268" i="12" s="1"/>
  <c r="AK268" i="12" s="1"/>
  <c r="AL268" i="12" s="1"/>
  <c r="AM268" i="12" s="1"/>
  <c r="AN268" i="12" s="1"/>
  <c r="AO268" i="12" s="1"/>
  <c r="AP268" i="12" s="1"/>
  <c r="AQ268" i="12" s="1"/>
  <c r="AR268" i="12" s="1"/>
  <c r="AS268" i="12" s="1"/>
  <c r="AT268" i="12" s="1"/>
  <c r="AU268" i="12" s="1"/>
  <c r="AV268" i="12" s="1"/>
  <c r="AD280" i="12"/>
  <c r="AE280" i="12" s="1"/>
  <c r="AF280" i="12" s="1"/>
  <c r="AG280" i="12" s="1"/>
  <c r="AH280" i="12" s="1"/>
  <c r="AI280" i="12" s="1"/>
  <c r="AJ280" i="12" s="1"/>
  <c r="AK280" i="12" s="1"/>
  <c r="AL280" i="12" s="1"/>
  <c r="AM280" i="12" s="1"/>
  <c r="AN280" i="12" s="1"/>
  <c r="AO280" i="12" s="1"/>
  <c r="AP280" i="12" s="1"/>
  <c r="AQ280" i="12" s="1"/>
  <c r="AR280" i="12" s="1"/>
  <c r="AS280" i="12" s="1"/>
  <c r="AT280" i="12" s="1"/>
  <c r="AU280" i="12" s="1"/>
  <c r="AV280" i="12" s="1"/>
  <c r="M210" i="12"/>
  <c r="M208" i="12" s="1"/>
  <c r="M204" i="12" s="1"/>
  <c r="M30" i="12" s="1"/>
  <c r="L208" i="12"/>
  <c r="L204" i="12" s="1"/>
  <c r="L30" i="12" s="1"/>
  <c r="AB278" i="12"/>
  <c r="AC278" i="12" s="1"/>
  <c r="AD278" i="12" s="1"/>
  <c r="AE278" i="12" s="1"/>
  <c r="AF278" i="12" s="1"/>
  <c r="AG278" i="12" s="1"/>
  <c r="R215" i="12"/>
  <c r="S215" i="12" s="1"/>
  <c r="T215" i="12" s="1"/>
  <c r="AG283" i="12"/>
  <c r="AH283" i="12" s="1"/>
  <c r="AI283" i="12" s="1"/>
  <c r="AJ283" i="12" s="1"/>
  <c r="AK283" i="12" s="1"/>
  <c r="AL283" i="12" s="1"/>
  <c r="AM283" i="12" s="1"/>
  <c r="AN283" i="12" s="1"/>
  <c r="AO283" i="12" s="1"/>
  <c r="AP283" i="12" s="1"/>
  <c r="AQ283" i="12" s="1"/>
  <c r="AR283" i="12" s="1"/>
  <c r="AS283" i="12" s="1"/>
  <c r="AT283" i="12" s="1"/>
  <c r="AU283" i="12" s="1"/>
  <c r="AV283" i="12" s="1"/>
  <c r="N211" i="12"/>
  <c r="L261" i="12"/>
  <c r="L255" i="12" s="1"/>
  <c r="L31" i="12" s="1"/>
  <c r="M263" i="12"/>
  <c r="M261" i="12" s="1"/>
  <c r="M255" i="12" s="1"/>
  <c r="M31" i="12" s="1"/>
  <c r="Q214" i="12"/>
  <c r="R214" i="12" s="1"/>
  <c r="S214" i="12" s="1"/>
  <c r="T214" i="12" s="1"/>
  <c r="U214" i="12" s="1"/>
  <c r="V214" i="12" s="1"/>
  <c r="W214" i="12" s="1"/>
  <c r="X214" i="12" s="1"/>
  <c r="Y214" i="12" s="1"/>
  <c r="Z214" i="12" s="1"/>
  <c r="AA214" i="12" s="1"/>
  <c r="AB214" i="12" s="1"/>
  <c r="AC214" i="12" s="1"/>
  <c r="AD214" i="12" s="1"/>
  <c r="AE214" i="12" s="1"/>
  <c r="AF214" i="12" s="1"/>
  <c r="AG214" i="12" s="1"/>
  <c r="AH214" i="12" s="1"/>
  <c r="AI214" i="12" s="1"/>
  <c r="AJ214" i="12" s="1"/>
  <c r="AK214" i="12" s="1"/>
  <c r="AL214" i="12" s="1"/>
  <c r="AM214" i="12" s="1"/>
  <c r="AN214" i="12" s="1"/>
  <c r="AO214" i="12" s="1"/>
  <c r="AP214" i="12" s="1"/>
  <c r="AQ214" i="12" s="1"/>
  <c r="AR214" i="12" s="1"/>
  <c r="AS214" i="12" s="1"/>
  <c r="AT214" i="12" s="1"/>
  <c r="AU214" i="12" s="1"/>
  <c r="AV214" i="12" s="1"/>
  <c r="U271" i="12"/>
  <c r="V271" i="12" s="1"/>
  <c r="W271" i="12" s="1"/>
  <c r="AT56" i="12"/>
  <c r="AS57" i="12"/>
  <c r="AS201" i="12"/>
  <c r="AT54" i="12"/>
  <c r="AS55" i="12"/>
  <c r="S269" i="12"/>
  <c r="T269" i="12" s="1"/>
  <c r="I193" i="12"/>
  <c r="K154" i="12"/>
  <c r="L154" i="12" s="1"/>
  <c r="P266" i="12"/>
  <c r="Q266" i="12" s="1"/>
  <c r="W273" i="12"/>
  <c r="X273" i="12" s="1"/>
  <c r="Y273" i="12" s="1"/>
  <c r="Z273" i="12" s="1"/>
  <c r="AA273" i="12" s="1"/>
  <c r="AB273" i="12" s="1"/>
  <c r="AC273" i="12" s="1"/>
  <c r="AD273" i="12" s="1"/>
  <c r="AE273" i="12" s="1"/>
  <c r="AF273" i="12" s="1"/>
  <c r="AG273" i="12" s="1"/>
  <c r="AH273" i="12" s="1"/>
  <c r="AI273" i="12" s="1"/>
  <c r="AJ273" i="12" s="1"/>
  <c r="AK273" i="12" s="1"/>
  <c r="AL273" i="12" s="1"/>
  <c r="AM273" i="12" s="1"/>
  <c r="AN273" i="12" s="1"/>
  <c r="AO273" i="12" s="1"/>
  <c r="AP273" i="12" s="1"/>
  <c r="AQ273" i="12" s="1"/>
  <c r="AR273" i="12" s="1"/>
  <c r="AS273" i="12" s="1"/>
  <c r="AT273" i="12" s="1"/>
  <c r="AU273" i="12" s="1"/>
  <c r="AV273" i="12" s="1"/>
  <c r="X274" i="12"/>
  <c r="Y274" i="12" s="1"/>
  <c r="Z274" i="12" s="1"/>
  <c r="AA274" i="12" s="1"/>
  <c r="AB274" i="12" s="1"/>
  <c r="AC274" i="12" s="1"/>
  <c r="AC279" i="12"/>
  <c r="AD279" i="12" s="1"/>
  <c r="AE279" i="12" s="1"/>
  <c r="AF279" i="12" s="1"/>
  <c r="AG279" i="12" s="1"/>
  <c r="AH279" i="12" s="1"/>
  <c r="AI279" i="12" s="1"/>
  <c r="AJ279" i="12" s="1"/>
  <c r="AK279" i="12" s="1"/>
  <c r="AL279" i="12" s="1"/>
  <c r="AM279" i="12" s="1"/>
  <c r="AN279" i="12" s="1"/>
  <c r="AO279" i="12" s="1"/>
  <c r="AP279" i="12" s="1"/>
  <c r="AQ279" i="12" s="1"/>
  <c r="AR279" i="12" s="1"/>
  <c r="AS279" i="12" s="1"/>
  <c r="AT279" i="12" s="1"/>
  <c r="AU279" i="12" s="1"/>
  <c r="AV279" i="12" s="1"/>
  <c r="AR44" i="101" l="1"/>
  <c r="AR39" i="101"/>
  <c r="AR40" i="101"/>
  <c r="AR41" i="101"/>
  <c r="AR34" i="101"/>
  <c r="AR23" i="101"/>
  <c r="AR35" i="101"/>
  <c r="AR42" i="101"/>
  <c r="AR33" i="101"/>
  <c r="AR36" i="101"/>
  <c r="AR37" i="101"/>
  <c r="Y227" i="12"/>
  <c r="V224" i="12"/>
  <c r="W224" i="12" s="1"/>
  <c r="T222" i="12"/>
  <c r="U222" i="12" s="1"/>
  <c r="V222" i="12" s="1"/>
  <c r="AA229" i="12"/>
  <c r="AB229" i="12" s="1"/>
  <c r="AB230" i="12"/>
  <c r="AE233" i="12"/>
  <c r="W225" i="12"/>
  <c r="X225" i="12" s="1"/>
  <c r="S221" i="12"/>
  <c r="AC231" i="12"/>
  <c r="AD231" i="12" s="1"/>
  <c r="AD232" i="12"/>
  <c r="X226" i="12"/>
  <c r="Y226" i="12" s="1"/>
  <c r="AF234" i="12"/>
  <c r="AG234" i="12" s="1"/>
  <c r="AH234" i="12" s="1"/>
  <c r="Z228" i="12"/>
  <c r="AA228" i="12" s="1"/>
  <c r="U223" i="12"/>
  <c r="AD274" i="12"/>
  <c r="AE274" i="12" s="1"/>
  <c r="AF274" i="12" s="1"/>
  <c r="AG274" i="12" s="1"/>
  <c r="AH274" i="12" s="1"/>
  <c r="AI274" i="12" s="1"/>
  <c r="AJ274" i="12" s="1"/>
  <c r="AK274" i="12" s="1"/>
  <c r="AL274" i="12" s="1"/>
  <c r="AM274" i="12" s="1"/>
  <c r="AN274" i="12" s="1"/>
  <c r="AO274" i="12" s="1"/>
  <c r="AP274" i="12" s="1"/>
  <c r="AQ274" i="12" s="1"/>
  <c r="AR274" i="12" s="1"/>
  <c r="AS274" i="12" s="1"/>
  <c r="AT274" i="12" s="1"/>
  <c r="AU274" i="12" s="1"/>
  <c r="AV274" i="12" s="1"/>
  <c r="N263" i="12"/>
  <c r="N261" i="12" s="1"/>
  <c r="N255" i="12" s="1"/>
  <c r="N31" i="12" s="1"/>
  <c r="AH278" i="12"/>
  <c r="AI278" i="12" s="1"/>
  <c r="N210" i="12"/>
  <c r="N208" i="12" s="1"/>
  <c r="N204" i="12" s="1"/>
  <c r="N30" i="12" s="1"/>
  <c r="U269" i="12"/>
  <c r="V269" i="12" s="1"/>
  <c r="W269" i="12" s="1"/>
  <c r="X269" i="12" s="1"/>
  <c r="Y269" i="12" s="1"/>
  <c r="Z269" i="12" s="1"/>
  <c r="AA269" i="12" s="1"/>
  <c r="AB269" i="12" s="1"/>
  <c r="AC269" i="12" s="1"/>
  <c r="AD269" i="12" s="1"/>
  <c r="AE269" i="12" s="1"/>
  <c r="AF269" i="12" s="1"/>
  <c r="AG269" i="12" s="1"/>
  <c r="AH269" i="12" s="1"/>
  <c r="AI269" i="12" s="1"/>
  <c r="AJ269" i="12" s="1"/>
  <c r="AK269" i="12" s="1"/>
  <c r="AL269" i="12" s="1"/>
  <c r="AM269" i="12" s="1"/>
  <c r="AN269" i="12" s="1"/>
  <c r="AO269" i="12" s="1"/>
  <c r="AP269" i="12" s="1"/>
  <c r="AQ269" i="12" s="1"/>
  <c r="AR269" i="12" s="1"/>
  <c r="AS269" i="12" s="1"/>
  <c r="AT269" i="12" s="1"/>
  <c r="AU269" i="12" s="1"/>
  <c r="AV269" i="12" s="1"/>
  <c r="AS202" i="12"/>
  <c r="R266" i="12"/>
  <c r="S266" i="12" s="1"/>
  <c r="P264" i="12"/>
  <c r="Q264" i="12" s="1"/>
  <c r="R264" i="12" s="1"/>
  <c r="S264" i="12" s="1"/>
  <c r="T264" i="12" s="1"/>
  <c r="U264" i="12" s="1"/>
  <c r="AS308" i="5"/>
  <c r="AV307" i="5"/>
  <c r="AU309" i="5"/>
  <c r="AU308" i="5"/>
  <c r="AS304" i="5"/>
  <c r="AU310" i="5"/>
  <c r="AU56" i="12"/>
  <c r="AT57" i="12"/>
  <c r="O211" i="12"/>
  <c r="P211" i="12" s="1"/>
  <c r="AV309" i="5"/>
  <c r="AS307" i="5"/>
  <c r="AU304" i="5"/>
  <c r="AR310" i="5"/>
  <c r="X271" i="12"/>
  <c r="Y271" i="12" s="1"/>
  <c r="Z271" i="12" s="1"/>
  <c r="AA271" i="12" s="1"/>
  <c r="AB271" i="12" s="1"/>
  <c r="AC271" i="12" s="1"/>
  <c r="AD271" i="12" s="1"/>
  <c r="AE271" i="12" s="1"/>
  <c r="AF271" i="12" s="1"/>
  <c r="AG271" i="12" s="1"/>
  <c r="AH271" i="12" s="1"/>
  <c r="AI271" i="12" s="1"/>
  <c r="AJ271" i="12" s="1"/>
  <c r="AK271" i="12" s="1"/>
  <c r="AL271" i="12" s="1"/>
  <c r="AM271" i="12" s="1"/>
  <c r="AN271" i="12" s="1"/>
  <c r="AO271" i="12" s="1"/>
  <c r="AP271" i="12" s="1"/>
  <c r="AQ271" i="12" s="1"/>
  <c r="AR271" i="12" s="1"/>
  <c r="AS271" i="12" s="1"/>
  <c r="AT271" i="12" s="1"/>
  <c r="AU271" i="12" s="1"/>
  <c r="AV271" i="12" s="1"/>
  <c r="AV304" i="5"/>
  <c r="AT304" i="5"/>
  <c r="U215" i="12"/>
  <c r="V215" i="12" s="1"/>
  <c r="W215" i="12" s="1"/>
  <c r="X215" i="12" s="1"/>
  <c r="Y215" i="12" s="1"/>
  <c r="Z215" i="12" s="1"/>
  <c r="AA215" i="12" s="1"/>
  <c r="AB215" i="12" s="1"/>
  <c r="AC215" i="12" s="1"/>
  <c r="AD215" i="12" s="1"/>
  <c r="AE215" i="12" s="1"/>
  <c r="AF215" i="12" s="1"/>
  <c r="AG215" i="12" s="1"/>
  <c r="AH215" i="12" s="1"/>
  <c r="AI215" i="12" s="1"/>
  <c r="AJ215" i="12" s="1"/>
  <c r="AK215" i="12" s="1"/>
  <c r="AL215" i="12" s="1"/>
  <c r="AM215" i="12" s="1"/>
  <c r="AN215" i="12" s="1"/>
  <c r="AO215" i="12" s="1"/>
  <c r="AP215" i="12" s="1"/>
  <c r="AQ215" i="12" s="1"/>
  <c r="AR215" i="12" s="1"/>
  <c r="AS215" i="12" s="1"/>
  <c r="AT215" i="12" s="1"/>
  <c r="AU215" i="12" s="1"/>
  <c r="AV215" i="12" s="1"/>
  <c r="K193" i="12"/>
  <c r="AT201" i="12"/>
  <c r="AU54" i="12"/>
  <c r="AT55" i="12"/>
  <c r="AC276" i="12"/>
  <c r="AD276" i="12" s="1"/>
  <c r="AE276" i="12" s="1"/>
  <c r="AF276" i="12" s="1"/>
  <c r="AG276" i="12" s="1"/>
  <c r="AH276" i="12" s="1"/>
  <c r="AI276" i="12" s="1"/>
  <c r="AJ276" i="12" s="1"/>
  <c r="AK276" i="12" s="1"/>
  <c r="AL276" i="12" s="1"/>
  <c r="AM276" i="12" s="1"/>
  <c r="AN276" i="12" s="1"/>
  <c r="AO276" i="12" s="1"/>
  <c r="AP276" i="12" s="1"/>
  <c r="AQ276" i="12" s="1"/>
  <c r="AR276" i="12" s="1"/>
  <c r="AS276" i="12" s="1"/>
  <c r="AT276" i="12" s="1"/>
  <c r="AU276" i="12" s="1"/>
  <c r="AV276" i="12" s="1"/>
  <c r="AS309" i="5"/>
  <c r="AT307" i="5"/>
  <c r="AR308" i="5"/>
  <c r="M154" i="12"/>
  <c r="N154" i="12" s="1"/>
  <c r="AR309" i="5"/>
  <c r="AT308" i="5"/>
  <c r="V217" i="12"/>
  <c r="W217" i="12" s="1"/>
  <c r="L193" i="12"/>
  <c r="AU307" i="5"/>
  <c r="AQ58" i="101"/>
  <c r="AR59" i="15"/>
  <c r="AQ74" i="101"/>
  <c r="AQ76" i="101" s="1"/>
  <c r="AR45" i="101" l="1"/>
  <c r="AR52" i="101" s="1"/>
  <c r="AI234" i="12"/>
  <c r="AF233" i="12"/>
  <c r="AG233" i="12" s="1"/>
  <c r="X224" i="12"/>
  <c r="Y224" i="12" s="1"/>
  <c r="AC229" i="12"/>
  <c r="Y225" i="12"/>
  <c r="AC230" i="12"/>
  <c r="V223" i="12"/>
  <c r="W222" i="12"/>
  <c r="X222" i="12" s="1"/>
  <c r="Y222" i="12" s="1"/>
  <c r="Z222" i="12" s="1"/>
  <c r="AA222" i="12" s="1"/>
  <c r="AB222" i="12" s="1"/>
  <c r="AC222" i="12" s="1"/>
  <c r="AD222" i="12" s="1"/>
  <c r="AE222" i="12" s="1"/>
  <c r="AF222" i="12" s="1"/>
  <c r="AG222" i="12" s="1"/>
  <c r="AH222" i="12" s="1"/>
  <c r="AI222" i="12" s="1"/>
  <c r="AJ222" i="12" s="1"/>
  <c r="AK222" i="12" s="1"/>
  <c r="AL222" i="12" s="1"/>
  <c r="AM222" i="12" s="1"/>
  <c r="AN222" i="12" s="1"/>
  <c r="AO222" i="12" s="1"/>
  <c r="AP222" i="12" s="1"/>
  <c r="AQ222" i="12" s="1"/>
  <c r="AR222" i="12" s="1"/>
  <c r="AS222" i="12" s="1"/>
  <c r="AT222" i="12" s="1"/>
  <c r="AU222" i="12" s="1"/>
  <c r="AV222" i="12" s="1"/>
  <c r="Z227" i="12"/>
  <c r="AA227" i="12" s="1"/>
  <c r="AB227" i="12" s="1"/>
  <c r="AJ234" i="12"/>
  <c r="AE232" i="12"/>
  <c r="AF232" i="12" s="1"/>
  <c r="T221" i="12"/>
  <c r="AB228" i="12"/>
  <c r="Z226" i="12"/>
  <c r="AA226" i="12" s="1"/>
  <c r="AB226" i="12" s="1"/>
  <c r="AE231" i="12"/>
  <c r="O210" i="12"/>
  <c r="O208" i="12" s="1"/>
  <c r="O204" i="12" s="1"/>
  <c r="O30" i="12" s="1"/>
  <c r="O263" i="12"/>
  <c r="P263" i="12" s="1"/>
  <c r="P261" i="12" s="1"/>
  <c r="P255" i="12" s="1"/>
  <c r="P31" i="12" s="1"/>
  <c r="AJ278" i="12"/>
  <c r="AK278" i="12" s="1"/>
  <c r="AL278" i="12" s="1"/>
  <c r="AM278" i="12" s="1"/>
  <c r="AN278" i="12" s="1"/>
  <c r="AO278" i="12" s="1"/>
  <c r="AP278" i="12" s="1"/>
  <c r="AQ278" i="12" s="1"/>
  <c r="AR278" i="12" s="1"/>
  <c r="AS278" i="12" s="1"/>
  <c r="AT278" i="12" s="1"/>
  <c r="AU278" i="12" s="1"/>
  <c r="AV278" i="12" s="1"/>
  <c r="T266" i="12"/>
  <c r="U266" i="12" s="1"/>
  <c r="V266" i="12" s="1"/>
  <c r="W266" i="12" s="1"/>
  <c r="X266" i="12" s="1"/>
  <c r="Y266" i="12" s="1"/>
  <c r="Z266" i="12" s="1"/>
  <c r="AT202" i="12"/>
  <c r="N193" i="12"/>
  <c r="Q211" i="12"/>
  <c r="R211" i="12" s="1"/>
  <c r="S211" i="12" s="1"/>
  <c r="T211" i="12" s="1"/>
  <c r="U211" i="12" s="1"/>
  <c r="V211" i="12" s="1"/>
  <c r="W211" i="12" s="1"/>
  <c r="X211" i="12" s="1"/>
  <c r="Y211" i="12" s="1"/>
  <c r="Z211" i="12" s="1"/>
  <c r="AA211" i="12" s="1"/>
  <c r="AB211" i="12" s="1"/>
  <c r="AC211" i="12" s="1"/>
  <c r="AD211" i="12" s="1"/>
  <c r="AE211" i="12" s="1"/>
  <c r="AF211" i="12" s="1"/>
  <c r="AG211" i="12" s="1"/>
  <c r="AH211" i="12" s="1"/>
  <c r="AI211" i="12" s="1"/>
  <c r="AJ211" i="12" s="1"/>
  <c r="AK211" i="12" s="1"/>
  <c r="AL211" i="12" s="1"/>
  <c r="AM211" i="12" s="1"/>
  <c r="AN211" i="12" s="1"/>
  <c r="AO211" i="12" s="1"/>
  <c r="AP211" i="12" s="1"/>
  <c r="AQ211" i="12" s="1"/>
  <c r="AR211" i="12" s="1"/>
  <c r="AS211" i="12" s="1"/>
  <c r="AT211" i="12" s="1"/>
  <c r="AU211" i="12" s="1"/>
  <c r="AV211" i="12" s="1"/>
  <c r="M193" i="12"/>
  <c r="X217" i="12"/>
  <c r="Y217" i="12" s="1"/>
  <c r="Z217" i="12" s="1"/>
  <c r="AA217" i="12" s="1"/>
  <c r="AB217" i="12" s="1"/>
  <c r="AC217" i="12" s="1"/>
  <c r="AD217" i="12" s="1"/>
  <c r="AE217" i="12" s="1"/>
  <c r="AF217" i="12" s="1"/>
  <c r="AG217" i="12" s="1"/>
  <c r="AH217" i="12" s="1"/>
  <c r="AI217" i="12" s="1"/>
  <c r="AJ217" i="12" s="1"/>
  <c r="AK217" i="12" s="1"/>
  <c r="AL217" i="12" s="1"/>
  <c r="AM217" i="12" s="1"/>
  <c r="AN217" i="12" s="1"/>
  <c r="AO217" i="12" s="1"/>
  <c r="AP217" i="12" s="1"/>
  <c r="AQ217" i="12" s="1"/>
  <c r="AR217" i="12" s="1"/>
  <c r="AS217" i="12" s="1"/>
  <c r="AT217" i="12" s="1"/>
  <c r="AU217" i="12" s="1"/>
  <c r="AV217" i="12" s="1"/>
  <c r="AU201" i="12"/>
  <c r="AU55" i="12"/>
  <c r="AV54" i="12"/>
  <c r="AQ93" i="101"/>
  <c r="AQ94" i="101" s="1"/>
  <c r="AQ61" i="101"/>
  <c r="AQ62" i="101" s="1"/>
  <c r="O154" i="12"/>
  <c r="P154" i="12" s="1"/>
  <c r="AQ79" i="101"/>
  <c r="AQ80" i="101" s="1"/>
  <c r="AU34" i="15"/>
  <c r="AV56" i="12"/>
  <c r="AV57" i="12" s="1"/>
  <c r="AU57" i="12"/>
  <c r="V264" i="12"/>
  <c r="W264" i="12" s="1"/>
  <c r="X264" i="12" s="1"/>
  <c r="Y264" i="12" s="1"/>
  <c r="Z264" i="12" s="1"/>
  <c r="AA264" i="12" s="1"/>
  <c r="AB264" i="12" s="1"/>
  <c r="AC264" i="12" s="1"/>
  <c r="AD264" i="12" s="1"/>
  <c r="AE264" i="12" s="1"/>
  <c r="AF264" i="12" s="1"/>
  <c r="AG264" i="12" s="1"/>
  <c r="AH264" i="12" s="1"/>
  <c r="AI264" i="12" s="1"/>
  <c r="AJ264" i="12" s="1"/>
  <c r="AK264" i="12" s="1"/>
  <c r="AL264" i="12" s="1"/>
  <c r="AM264" i="12" s="1"/>
  <c r="AN264" i="12" s="1"/>
  <c r="AO264" i="12" s="1"/>
  <c r="AP264" i="12" s="1"/>
  <c r="AQ264" i="12" s="1"/>
  <c r="AR264" i="12" s="1"/>
  <c r="AS264" i="12" s="1"/>
  <c r="AT264" i="12" s="1"/>
  <c r="AU264" i="12" s="1"/>
  <c r="AV264" i="12" s="1"/>
  <c r="AT34" i="15"/>
  <c r="AU85" i="15"/>
  <c r="AT98" i="15"/>
  <c r="AV98" i="15"/>
  <c r="AS98" i="15"/>
  <c r="AV85" i="15"/>
  <c r="AU98" i="15"/>
  <c r="AT85" i="15"/>
  <c r="AS85" i="15"/>
  <c r="AT59" i="15"/>
  <c r="AR85" i="15"/>
  <c r="AS59" i="15"/>
  <c r="AU59" i="15"/>
  <c r="AV380" i="5"/>
  <c r="AT380" i="5"/>
  <c r="AK234" i="12" l="1"/>
  <c r="AL234" i="12" s="1"/>
  <c r="AM234" i="12" s="1"/>
  <c r="AN234" i="12" s="1"/>
  <c r="AO234" i="12" s="1"/>
  <c r="AP234" i="12" s="1"/>
  <c r="AQ234" i="12" s="1"/>
  <c r="AR234" i="12" s="1"/>
  <c r="AS234" i="12" s="1"/>
  <c r="AT234" i="12" s="1"/>
  <c r="AU234" i="12" s="1"/>
  <c r="AV234" i="12" s="1"/>
  <c r="AQ100" i="101"/>
  <c r="AQ101" i="101" s="1"/>
  <c r="AQ86" i="101"/>
  <c r="AQ87" i="101" s="1"/>
  <c r="Z224" i="12"/>
  <c r="AA224" i="12" s="1"/>
  <c r="AB224" i="12" s="1"/>
  <c r="AC224" i="12" s="1"/>
  <c r="AD224" i="12" s="1"/>
  <c r="AE224" i="12" s="1"/>
  <c r="AF224" i="12" s="1"/>
  <c r="AG224" i="12" s="1"/>
  <c r="AH224" i="12" s="1"/>
  <c r="AI224" i="12" s="1"/>
  <c r="AJ224" i="12" s="1"/>
  <c r="AK224" i="12" s="1"/>
  <c r="AL224" i="12" s="1"/>
  <c r="AM224" i="12" s="1"/>
  <c r="AN224" i="12" s="1"/>
  <c r="AO224" i="12" s="1"/>
  <c r="AP224" i="12" s="1"/>
  <c r="AQ224" i="12" s="1"/>
  <c r="AR224" i="12" s="1"/>
  <c r="AS224" i="12" s="1"/>
  <c r="AT224" i="12" s="1"/>
  <c r="AU224" i="12" s="1"/>
  <c r="AV224" i="12" s="1"/>
  <c r="AC226" i="12"/>
  <c r="AD226" i="12" s="1"/>
  <c r="AE226" i="12" s="1"/>
  <c r="AF226" i="12" s="1"/>
  <c r="AG226" i="12" s="1"/>
  <c r="AH226" i="12" s="1"/>
  <c r="AI226" i="12" s="1"/>
  <c r="AJ226" i="12" s="1"/>
  <c r="AK226" i="12" s="1"/>
  <c r="AL226" i="12" s="1"/>
  <c r="AM226" i="12" s="1"/>
  <c r="AN226" i="12" s="1"/>
  <c r="AO226" i="12" s="1"/>
  <c r="AP226" i="12" s="1"/>
  <c r="AQ226" i="12" s="1"/>
  <c r="AR226" i="12" s="1"/>
  <c r="AS226" i="12" s="1"/>
  <c r="AT226" i="12" s="1"/>
  <c r="AU226" i="12" s="1"/>
  <c r="AV226" i="12" s="1"/>
  <c r="AH233" i="12"/>
  <c r="AG232" i="12"/>
  <c r="AH232" i="12" s="1"/>
  <c r="W223" i="12"/>
  <c r="X223" i="12" s="1"/>
  <c r="AD230" i="12"/>
  <c r="AE230" i="12" s="1"/>
  <c r="AC227" i="12"/>
  <c r="Z225" i="12"/>
  <c r="AA225" i="12" s="1"/>
  <c r="AD229" i="12"/>
  <c r="AE229" i="12" s="1"/>
  <c r="AF229" i="12" s="1"/>
  <c r="AG229" i="12" s="1"/>
  <c r="AH229" i="12" s="1"/>
  <c r="AI229" i="12" s="1"/>
  <c r="AJ229" i="12" s="1"/>
  <c r="AK229" i="12" s="1"/>
  <c r="AL229" i="12" s="1"/>
  <c r="AM229" i="12" s="1"/>
  <c r="AN229" i="12" s="1"/>
  <c r="AO229" i="12" s="1"/>
  <c r="AP229" i="12" s="1"/>
  <c r="AQ229" i="12" s="1"/>
  <c r="AR229" i="12" s="1"/>
  <c r="AS229" i="12" s="1"/>
  <c r="AT229" i="12" s="1"/>
  <c r="AU229" i="12" s="1"/>
  <c r="AV229" i="12" s="1"/>
  <c r="AF231" i="12"/>
  <c r="AG231" i="12" s="1"/>
  <c r="AC228" i="12"/>
  <c r="U221" i="12"/>
  <c r="P210" i="12"/>
  <c r="Q210" i="12" s="1"/>
  <c r="Q263" i="12"/>
  <c r="R263" i="12" s="1"/>
  <c r="R261" i="12" s="1"/>
  <c r="R255" i="12" s="1"/>
  <c r="R31" i="12" s="1"/>
  <c r="AS169" i="5"/>
  <c r="AS173" i="5" s="1"/>
  <c r="AS179" i="5" s="1"/>
  <c r="O261" i="12"/>
  <c r="O255" i="12" s="1"/>
  <c r="O31" i="12" s="1"/>
  <c r="AQ81" i="101"/>
  <c r="AA266" i="12"/>
  <c r="AB266" i="12" s="1"/>
  <c r="AC266" i="12" s="1"/>
  <c r="AD266" i="12" s="1"/>
  <c r="AE266" i="12" s="1"/>
  <c r="AF266" i="12" s="1"/>
  <c r="AG266" i="12" s="1"/>
  <c r="AH266" i="12" s="1"/>
  <c r="AI266" i="12" s="1"/>
  <c r="AJ266" i="12" s="1"/>
  <c r="AK266" i="12" s="1"/>
  <c r="AL266" i="12" s="1"/>
  <c r="AM266" i="12" s="1"/>
  <c r="AN266" i="12" s="1"/>
  <c r="AO266" i="12" s="1"/>
  <c r="AP266" i="12" s="1"/>
  <c r="AQ266" i="12" s="1"/>
  <c r="AR266" i="12" s="1"/>
  <c r="AS266" i="12" s="1"/>
  <c r="AT266" i="12" s="1"/>
  <c r="AU266" i="12" s="1"/>
  <c r="AV266" i="12" s="1"/>
  <c r="AU314" i="5" a="1"/>
  <c r="AU314" i="5" s="1"/>
  <c r="AU42" i="5" s="1"/>
  <c r="AU13" i="2" s="1"/>
  <c r="AU315" i="5" a="1"/>
  <c r="AU315" i="5" s="1"/>
  <c r="AU43" i="5" s="1"/>
  <c r="AU14" i="2" s="1"/>
  <c r="AV324" i="5" a="1"/>
  <c r="AV324" i="5" s="1"/>
  <c r="AV53" i="5" s="1"/>
  <c r="AV25" i="2" s="1"/>
  <c r="AV66" i="2" s="1"/>
  <c r="AR325" i="5" a="1"/>
  <c r="AR325" i="5" s="1"/>
  <c r="AR54" i="5" s="1"/>
  <c r="AR26" i="2" s="1"/>
  <c r="AR314" i="5" a="1"/>
  <c r="AR314" i="5" s="1"/>
  <c r="AR42" i="5" s="1"/>
  <c r="AR13" i="2" s="1"/>
  <c r="AT319" i="5" a="1"/>
  <c r="AT319" i="5" s="1"/>
  <c r="AT47" i="5" s="1"/>
  <c r="AT18" i="2" s="1"/>
  <c r="AT315" i="5" a="1"/>
  <c r="AT315" i="5" s="1"/>
  <c r="AT43" i="5" s="1"/>
  <c r="AT14" i="2" s="1"/>
  <c r="AS53" i="5"/>
  <c r="AS25" i="2" s="1"/>
  <c r="AS66" i="2" s="1"/>
  <c r="AS313" i="5" a="1"/>
  <c r="AS313" i="5" s="1"/>
  <c r="AS41" i="5" s="1"/>
  <c r="AS12" i="2" s="1"/>
  <c r="AU316" i="5" a="1"/>
  <c r="AU316" i="5" s="1"/>
  <c r="AU44" i="5" s="1"/>
  <c r="AU15" i="2" s="1"/>
  <c r="AV326" i="5" a="1"/>
  <c r="AV326" i="5" s="1"/>
  <c r="AV55" i="5" s="1"/>
  <c r="AV27" i="2" s="1"/>
  <c r="AV68" i="2" s="1"/>
  <c r="AR328" i="5" a="1"/>
  <c r="AR328" i="5" s="1"/>
  <c r="AR57" i="5" s="1"/>
  <c r="AR29" i="2" s="1"/>
  <c r="AR324" i="5" a="1"/>
  <c r="AR324" i="5" s="1"/>
  <c r="AR53" i="5" s="1"/>
  <c r="AR25" i="2" s="1"/>
  <c r="AT328" i="5" a="1"/>
  <c r="AT328" i="5" s="1"/>
  <c r="AT57" i="5" s="1"/>
  <c r="AT29" i="2" s="1"/>
  <c r="AT70" i="2" s="1"/>
  <c r="AS328" i="5" a="1"/>
  <c r="AS328" i="5" s="1"/>
  <c r="AS57" i="5" s="1"/>
  <c r="AS29" i="2" s="1"/>
  <c r="AS70" i="2" s="1"/>
  <c r="AS314" i="5" a="1"/>
  <c r="AS314" i="5" s="1"/>
  <c r="AS42" i="5" s="1"/>
  <c r="AS13" i="2" s="1"/>
  <c r="AU326" i="5" a="1"/>
  <c r="AU326" i="5" s="1"/>
  <c r="AU55" i="5" s="1"/>
  <c r="AU27" i="2" s="1"/>
  <c r="AU68" i="2" s="1"/>
  <c r="AV328" i="5" a="1"/>
  <c r="AV328" i="5" s="1"/>
  <c r="AV57" i="5" s="1"/>
  <c r="AV29" i="2" s="1"/>
  <c r="AV70" i="2" s="1"/>
  <c r="AV314" i="5" a="1"/>
  <c r="AV314" i="5" s="1"/>
  <c r="AV42" i="5" s="1"/>
  <c r="AV13" i="2" s="1"/>
  <c r="AR52" i="5"/>
  <c r="AR24" i="2" s="1"/>
  <c r="AR41" i="5"/>
  <c r="AT314" i="5" a="1"/>
  <c r="AT314" i="5" s="1"/>
  <c r="AT42" i="5" s="1"/>
  <c r="AT13" i="2" s="1"/>
  <c r="AS317" i="5" a="1"/>
  <c r="AS317" i="5" s="1"/>
  <c r="AS45" i="5" s="1"/>
  <c r="AS16" i="2" s="1"/>
  <c r="AS51" i="5"/>
  <c r="AS23" i="2" s="1"/>
  <c r="AU322" i="5" a="1"/>
  <c r="AU322" i="5" s="1"/>
  <c r="AU51" i="5" s="1"/>
  <c r="AU23" i="2" s="1"/>
  <c r="AU318" i="5" a="1"/>
  <c r="AU318" i="5" s="1"/>
  <c r="AU46" i="5" s="1"/>
  <c r="AU17" i="2" s="1"/>
  <c r="AV316" i="5" a="1"/>
  <c r="AV316" i="5" s="1"/>
  <c r="AV44" i="5" s="1"/>
  <c r="AV15" i="2" s="1"/>
  <c r="AV317" i="5" a="1"/>
  <c r="AV317" i="5" s="1"/>
  <c r="AV45" i="5" s="1"/>
  <c r="AV16" i="2" s="1"/>
  <c r="AR326" i="5" a="1"/>
  <c r="AR326" i="5" s="1"/>
  <c r="AR55" i="5" s="1"/>
  <c r="AR27" i="2" s="1"/>
  <c r="AR43" i="5"/>
  <c r="AR14" i="2" s="1"/>
  <c r="AT323" i="5" a="1"/>
  <c r="AT323" i="5" s="1"/>
  <c r="AT52" i="5" s="1"/>
  <c r="AT24" i="2" s="1"/>
  <c r="AT65" i="2" s="1"/>
  <c r="AT317" i="5" a="1"/>
  <c r="AT317" i="5" s="1"/>
  <c r="AT45" i="5" s="1"/>
  <c r="AT16" i="2" s="1"/>
  <c r="AS315" i="5" a="1"/>
  <c r="AS315" i="5" s="1"/>
  <c r="AS43" i="5" s="1"/>
  <c r="AS14" i="2" s="1"/>
  <c r="AU319" i="5" a="1"/>
  <c r="AU319" i="5" s="1"/>
  <c r="AU47" i="5" s="1"/>
  <c r="AU18" i="2" s="1"/>
  <c r="AU317" i="5" a="1"/>
  <c r="AU317" i="5" s="1"/>
  <c r="AU45" i="5" s="1"/>
  <c r="AU16" i="2" s="1"/>
  <c r="AV319" i="5" a="1"/>
  <c r="AV319" i="5" s="1"/>
  <c r="AV47" i="5" s="1"/>
  <c r="AV18" i="2" s="1"/>
  <c r="AV313" i="5" a="1"/>
  <c r="AV313" i="5" s="1"/>
  <c r="AV41" i="5" s="1"/>
  <c r="AV12" i="2" s="1"/>
  <c r="AR327" i="5" a="1"/>
  <c r="AR327" i="5" s="1"/>
  <c r="AR56" i="5" s="1"/>
  <c r="AR28" i="2" s="1"/>
  <c r="AT324" i="5" a="1"/>
  <c r="AT324" i="5" s="1"/>
  <c r="AT53" i="5" s="1"/>
  <c r="AT25" i="2" s="1"/>
  <c r="AT66" i="2" s="1"/>
  <c r="AT313" i="5" a="1"/>
  <c r="AT313" i="5" s="1"/>
  <c r="AT41" i="5" s="1"/>
  <c r="AT12" i="2" s="1"/>
  <c r="AS325" i="5" a="1"/>
  <c r="AS325" i="5" s="1"/>
  <c r="AS54" i="5" s="1"/>
  <c r="AS26" i="2" s="1"/>
  <c r="AS67" i="2" s="1"/>
  <c r="AU328" i="5" a="1"/>
  <c r="AU328" i="5" s="1"/>
  <c r="AU57" i="5" s="1"/>
  <c r="AU29" i="2" s="1"/>
  <c r="AU70" i="2" s="1"/>
  <c r="AU323" i="5" a="1"/>
  <c r="AU323" i="5" s="1"/>
  <c r="AU52" i="5" s="1"/>
  <c r="AU24" i="2" s="1"/>
  <c r="AU65" i="2" s="1"/>
  <c r="AV327" i="5" a="1"/>
  <c r="AV327" i="5" s="1"/>
  <c r="AV56" i="5" s="1"/>
  <c r="AV28" i="2" s="1"/>
  <c r="AV69" i="2" s="1"/>
  <c r="AV315" i="5" a="1"/>
  <c r="AV315" i="5" s="1"/>
  <c r="AV43" i="5" s="1"/>
  <c r="AV14" i="2" s="1"/>
  <c r="AR317" i="5" a="1"/>
  <c r="AR317" i="5" s="1"/>
  <c r="AR45" i="5" s="1"/>
  <c r="AR16" i="2" s="1"/>
  <c r="AT318" i="5" a="1"/>
  <c r="AT318" i="5" s="1"/>
  <c r="AT46" i="5" s="1"/>
  <c r="AT17" i="2" s="1"/>
  <c r="AT326" i="5" a="1"/>
  <c r="AT326" i="5" s="1"/>
  <c r="AT55" i="5" s="1"/>
  <c r="AT27" i="2" s="1"/>
  <c r="AT68" i="2" s="1"/>
  <c r="AS326" i="5" a="1"/>
  <c r="AS326" i="5" s="1"/>
  <c r="AS55" i="5" s="1"/>
  <c r="AS27" i="2" s="1"/>
  <c r="AS68" i="2" s="1"/>
  <c r="AS319" i="5" a="1"/>
  <c r="AS319" i="5" s="1"/>
  <c r="AS47" i="5" s="1"/>
  <c r="AS18" i="2" s="1"/>
  <c r="AU324" i="5" a="1"/>
  <c r="AU324" i="5" s="1"/>
  <c r="AU53" i="5" s="1"/>
  <c r="AU25" i="2" s="1"/>
  <c r="AU66" i="2" s="1"/>
  <c r="AU325" i="5" a="1"/>
  <c r="AU325" i="5" s="1"/>
  <c r="AU54" i="5" s="1"/>
  <c r="AU26" i="2" s="1"/>
  <c r="AU67" i="2" s="1"/>
  <c r="AV318" i="5" a="1"/>
  <c r="AV318" i="5" s="1"/>
  <c r="AV46" i="5" s="1"/>
  <c r="AV17" i="2" s="1"/>
  <c r="AV322" i="5" a="1"/>
  <c r="AV322" i="5" s="1"/>
  <c r="AV51" i="5" s="1"/>
  <c r="AV23" i="2" s="1"/>
  <c r="AV64" i="2" s="1"/>
  <c r="AR316" i="5" a="1"/>
  <c r="AR316" i="5" s="1"/>
  <c r="AR44" i="5" s="1"/>
  <c r="AR15" i="2" s="1"/>
  <c r="AR319" i="5" a="1"/>
  <c r="AR319" i="5" s="1"/>
  <c r="AR47" i="5" s="1"/>
  <c r="AR18" i="2" s="1"/>
  <c r="AT325" i="5" a="1"/>
  <c r="AT325" i="5" s="1"/>
  <c r="AT54" i="5" s="1"/>
  <c r="AT26" i="2" s="1"/>
  <c r="AT67" i="2" s="1"/>
  <c r="AT322" i="5" a="1"/>
  <c r="AT322" i="5" s="1"/>
  <c r="AT51" i="5" s="1"/>
  <c r="AT23" i="2" s="1"/>
  <c r="AS318" i="5" a="1"/>
  <c r="AS318" i="5" s="1"/>
  <c r="AS46" i="5" s="1"/>
  <c r="AS17" i="2" s="1"/>
  <c r="AS327" i="5" a="1"/>
  <c r="AS327" i="5" s="1"/>
  <c r="AS56" i="5" s="1"/>
  <c r="AS28" i="2" s="1"/>
  <c r="AS69" i="2" s="1"/>
  <c r="AU313" i="5" a="1"/>
  <c r="AU313" i="5" s="1"/>
  <c r="AU41" i="5" s="1"/>
  <c r="AU12" i="2" s="1"/>
  <c r="AU327" i="5" a="1"/>
  <c r="AU327" i="5" s="1"/>
  <c r="AU56" i="5" s="1"/>
  <c r="AU28" i="2" s="1"/>
  <c r="AU69" i="2" s="1"/>
  <c r="AV323" i="5" a="1"/>
  <c r="AV323" i="5" s="1"/>
  <c r="AV52" i="5" s="1"/>
  <c r="AV24" i="2" s="1"/>
  <c r="AV325" i="5" a="1"/>
  <c r="AV325" i="5" s="1"/>
  <c r="AV54" i="5" s="1"/>
  <c r="AV26" i="2" s="1"/>
  <c r="AV67" i="2" s="1"/>
  <c r="AR318" i="5" a="1"/>
  <c r="AR318" i="5" s="1"/>
  <c r="AR46" i="5" s="1"/>
  <c r="AR17" i="2" s="1"/>
  <c r="AR322" i="5" a="1"/>
  <c r="AR322" i="5" s="1"/>
  <c r="AR51" i="5" s="1"/>
  <c r="AR23" i="2" s="1"/>
  <c r="AT327" i="5" a="1"/>
  <c r="AT327" i="5" s="1"/>
  <c r="AT56" i="5" s="1"/>
  <c r="AT28" i="2" s="1"/>
  <c r="AT69" i="2" s="1"/>
  <c r="AT316" i="5" a="1"/>
  <c r="AT316" i="5" s="1"/>
  <c r="AT44" i="5" s="1"/>
  <c r="AT15" i="2" s="1"/>
  <c r="AS323" i="5" a="1"/>
  <c r="AS323" i="5" s="1"/>
  <c r="AS52" i="5" s="1"/>
  <c r="AS24" i="2" s="1"/>
  <c r="AS65" i="2" s="1"/>
  <c r="AS316" i="5" a="1"/>
  <c r="AS316" i="5" s="1"/>
  <c r="AS44" i="5" s="1"/>
  <c r="AS15" i="2" s="1"/>
  <c r="AU172" i="5"/>
  <c r="AU169" i="5"/>
  <c r="AU173" i="5" s="1"/>
  <c r="AU179" i="5" s="1"/>
  <c r="AT17" i="16"/>
  <c r="AU202" i="12"/>
  <c r="AT172" i="5"/>
  <c r="AT169" i="5"/>
  <c r="AT173" i="5" s="1"/>
  <c r="AT179" i="5" s="1"/>
  <c r="AV34" i="15"/>
  <c r="AV17" i="16"/>
  <c r="AR34" i="15"/>
  <c r="AR17" i="16"/>
  <c r="Q154" i="12"/>
  <c r="P193" i="12"/>
  <c r="AQ63" i="101"/>
  <c r="AQ95" i="101"/>
  <c r="AU33" i="17"/>
  <c r="AS380" i="5"/>
  <c r="AU17" i="16"/>
  <c r="O193" i="12"/>
  <c r="AR69" i="101"/>
  <c r="AR50" i="101" s="1"/>
  <c r="AS172" i="5"/>
  <c r="AV172" i="5"/>
  <c r="AV169" i="5"/>
  <c r="AV173" i="5" s="1"/>
  <c r="AV179" i="5" s="1"/>
  <c r="AS17" i="16"/>
  <c r="AS34" i="15"/>
  <c r="AT33" i="17"/>
  <c r="AV201" i="12"/>
  <c r="AV55" i="12"/>
  <c r="AV202" i="12" s="1"/>
  <c r="AR12" i="2" l="1"/>
  <c r="AV40" i="2"/>
  <c r="AV57" i="2"/>
  <c r="AV81" i="2" s="1"/>
  <c r="AS39" i="2"/>
  <c r="AS56" i="2"/>
  <c r="AS80" i="2" s="1"/>
  <c r="AU38" i="2"/>
  <c r="AU55" i="2"/>
  <c r="AU79" i="2" s="1"/>
  <c r="AV37" i="2"/>
  <c r="AV54" i="2"/>
  <c r="AV78" i="2" s="1"/>
  <c r="AV35" i="2"/>
  <c r="AV52" i="2"/>
  <c r="AT30" i="2"/>
  <c r="AT64" i="2"/>
  <c r="AT71" i="2" s="1"/>
  <c r="AS40" i="2"/>
  <c r="AS57" i="2"/>
  <c r="AS81" i="2" s="1"/>
  <c r="AU40" i="2"/>
  <c r="AU57" i="2"/>
  <c r="AU81" i="2" s="1"/>
  <c r="AU39" i="2"/>
  <c r="AU56" i="2"/>
  <c r="AU80" i="2" s="1"/>
  <c r="AU37" i="2"/>
  <c r="AU54" i="2"/>
  <c r="AU78" i="2" s="1"/>
  <c r="AU36" i="2"/>
  <c r="AU53" i="2"/>
  <c r="AU77" i="2" s="1"/>
  <c r="AS36" i="2"/>
  <c r="AS53" i="2"/>
  <c r="AS77" i="2" s="1"/>
  <c r="AU30" i="2"/>
  <c r="AU64" i="2"/>
  <c r="AU71" i="2" s="1"/>
  <c r="AS19" i="2"/>
  <c r="AS34" i="2"/>
  <c r="AS51" i="2"/>
  <c r="AU35" i="2"/>
  <c r="AU52" i="2"/>
  <c r="AU76" i="2" s="1"/>
  <c r="AT19" i="2"/>
  <c r="AT34" i="2"/>
  <c r="AT51" i="2"/>
  <c r="AT38" i="2"/>
  <c r="AT55" i="2"/>
  <c r="AT79" i="2" s="1"/>
  <c r="AS30" i="2"/>
  <c r="AS64" i="2"/>
  <c r="AS71" i="2" s="1"/>
  <c r="AS35" i="2"/>
  <c r="AS52" i="2"/>
  <c r="AS76" i="2" s="1"/>
  <c r="AT37" i="2"/>
  <c r="AT54" i="2"/>
  <c r="AT78" i="2" s="1"/>
  <c r="AV30" i="2"/>
  <c r="AV65" i="2"/>
  <c r="AV71" i="2" s="1"/>
  <c r="AT39" i="2"/>
  <c r="AT56" i="2"/>
  <c r="AT80" i="2" s="1"/>
  <c r="AS38" i="2"/>
  <c r="AS55" i="2"/>
  <c r="AS79" i="2" s="1"/>
  <c r="AT36" i="2"/>
  <c r="AT53" i="2"/>
  <c r="AT77" i="2" s="1"/>
  <c r="AV38" i="2"/>
  <c r="AV55" i="2"/>
  <c r="AV79" i="2" s="1"/>
  <c r="AS37" i="2"/>
  <c r="AS54" i="2"/>
  <c r="AS78" i="2" s="1"/>
  <c r="AT35" i="2"/>
  <c r="AT52" i="2"/>
  <c r="AT76" i="2" s="1"/>
  <c r="AT40" i="2"/>
  <c r="AT57" i="2"/>
  <c r="AT81" i="2" s="1"/>
  <c r="AU34" i="2"/>
  <c r="AU19" i="2"/>
  <c r="AU51" i="2"/>
  <c r="AV39" i="2"/>
  <c r="AV56" i="2"/>
  <c r="AV80" i="2" s="1"/>
  <c r="AV36" i="2"/>
  <c r="AV53" i="2"/>
  <c r="AV77" i="2" s="1"/>
  <c r="AV34" i="2"/>
  <c r="AV19" i="2"/>
  <c r="AV51" i="2"/>
  <c r="AR51" i="101"/>
  <c r="P208" i="12"/>
  <c r="P204" i="12" s="1"/>
  <c r="P30" i="12" s="1"/>
  <c r="Q261" i="12"/>
  <c r="Q255" i="12" s="1"/>
  <c r="Q31" i="12" s="1"/>
  <c r="AV182" i="5"/>
  <c r="AV15" i="126" s="1"/>
  <c r="AS182" i="5"/>
  <c r="AS15" i="126" s="1"/>
  <c r="AT182" i="5"/>
  <c r="AT15" i="126" s="1"/>
  <c r="AU182" i="5"/>
  <c r="AU15" i="126" s="1"/>
  <c r="AT105" i="17"/>
  <c r="AV105" i="17"/>
  <c r="AS105" i="17"/>
  <c r="AS108" i="17" s="1"/>
  <c r="AU105" i="17"/>
  <c r="AI233" i="12"/>
  <c r="AJ233" i="12" s="1"/>
  <c r="AK233" i="12" s="1"/>
  <c r="AL233" i="12" s="1"/>
  <c r="AF230" i="12"/>
  <c r="AD228" i="12"/>
  <c r="Y223" i="12"/>
  <c r="AI232" i="12"/>
  <c r="AJ232" i="12" s="1"/>
  <c r="AK232" i="12" s="1"/>
  <c r="AL232" i="12" s="1"/>
  <c r="AM232" i="12" s="1"/>
  <c r="AH231" i="12"/>
  <c r="AI231" i="12" s="1"/>
  <c r="AJ231" i="12" s="1"/>
  <c r="AK231" i="12" s="1"/>
  <c r="AL231" i="12" s="1"/>
  <c r="AM231" i="12" s="1"/>
  <c r="AN231" i="12" s="1"/>
  <c r="AO231" i="12" s="1"/>
  <c r="AP231" i="12" s="1"/>
  <c r="AQ231" i="12" s="1"/>
  <c r="AR231" i="12" s="1"/>
  <c r="AS231" i="12" s="1"/>
  <c r="AT231" i="12" s="1"/>
  <c r="AU231" i="12" s="1"/>
  <c r="AV231" i="12" s="1"/>
  <c r="V221" i="12"/>
  <c r="W221" i="12" s="1"/>
  <c r="AB225" i="12"/>
  <c r="AC225" i="12" s="1"/>
  <c r="AD227" i="12"/>
  <c r="AE227" i="12" s="1"/>
  <c r="AF227" i="12" s="1"/>
  <c r="AG227" i="12" s="1"/>
  <c r="AH227" i="12" s="1"/>
  <c r="AI227" i="12" s="1"/>
  <c r="AR169" i="5"/>
  <c r="AR173" i="5" s="1"/>
  <c r="AR179" i="5" s="1"/>
  <c r="AR172" i="5"/>
  <c r="S263" i="12"/>
  <c r="T263" i="12" s="1"/>
  <c r="T261" i="12" s="1"/>
  <c r="T255" i="12" s="1"/>
  <c r="T31" i="12" s="1"/>
  <c r="R210" i="12"/>
  <c r="R208" i="12" s="1"/>
  <c r="R204" i="12" s="1"/>
  <c r="R30" i="12" s="1"/>
  <c r="AR33" i="17"/>
  <c r="AS298" i="5"/>
  <c r="AR299" i="5"/>
  <c r="AR297" i="5"/>
  <c r="AT296" i="5"/>
  <c r="AT301" i="5"/>
  <c r="AU295" i="5"/>
  <c r="AV300" i="5"/>
  <c r="AV297" i="5"/>
  <c r="AV295" i="5"/>
  <c r="AR296" i="5"/>
  <c r="AT298" i="5"/>
  <c r="AV301" i="5"/>
  <c r="AS300" i="5"/>
  <c r="AU299" i="5"/>
  <c r="AV298" i="5"/>
  <c r="AV296" i="5"/>
  <c r="Q208" i="12"/>
  <c r="Q204" i="12" s="1"/>
  <c r="Q30" i="12" s="1"/>
  <c r="AS33" i="17"/>
  <c r="AU301" i="5"/>
  <c r="AU300" i="5"/>
  <c r="AU298" i="5"/>
  <c r="AU297" i="5"/>
  <c r="Q193" i="12"/>
  <c r="AR300" i="5"/>
  <c r="AS297" i="5"/>
  <c r="AS295" i="5"/>
  <c r="AU296" i="5"/>
  <c r="R154" i="12"/>
  <c r="AR301" i="5"/>
  <c r="AT295" i="5"/>
  <c r="AT299" i="5"/>
  <c r="AS296" i="5"/>
  <c r="AV33" i="17"/>
  <c r="AS299" i="5"/>
  <c r="AT297" i="5"/>
  <c r="AU23" i="126" l="1"/>
  <c r="AU16" i="126"/>
  <c r="AT23" i="126"/>
  <c r="AT16" i="126"/>
  <c r="AS23" i="126"/>
  <c r="AS16" i="126"/>
  <c r="AV23" i="126"/>
  <c r="AV16" i="126"/>
  <c r="AS41" i="2"/>
  <c r="AS42" i="2" s="1"/>
  <c r="AU41" i="2"/>
  <c r="AU42" i="2" s="1"/>
  <c r="AV41" i="2"/>
  <c r="AV42" i="2" s="1"/>
  <c r="AT58" i="2"/>
  <c r="AT75" i="2"/>
  <c r="AT82" i="2" s="1"/>
  <c r="AT41" i="2"/>
  <c r="AT42" i="2" s="1"/>
  <c r="AV76" i="2"/>
  <c r="AU58" i="2"/>
  <c r="AU75" i="2"/>
  <c r="AU82" i="2" s="1"/>
  <c r="AV75" i="2"/>
  <c r="AV58" i="2"/>
  <c r="AS75" i="2"/>
  <c r="AS82" i="2" s="1"/>
  <c r="AS58" i="2"/>
  <c r="AR182" i="5"/>
  <c r="AR15" i="126" s="1"/>
  <c r="AV108" i="17"/>
  <c r="AR105" i="17"/>
  <c r="AT108" i="17"/>
  <c r="AU108" i="17"/>
  <c r="AN232" i="12"/>
  <c r="AO232" i="12" s="1"/>
  <c r="AP232" i="12" s="1"/>
  <c r="AQ232" i="12" s="1"/>
  <c r="AR232" i="12" s="1"/>
  <c r="AS232" i="12" s="1"/>
  <c r="AT232" i="12" s="1"/>
  <c r="AU232" i="12" s="1"/>
  <c r="AV232" i="12" s="1"/>
  <c r="Z223" i="12"/>
  <c r="AA223" i="12" s="1"/>
  <c r="AD225" i="12"/>
  <c r="AE225" i="12" s="1"/>
  <c r="AF225" i="12" s="1"/>
  <c r="AG225" i="12" s="1"/>
  <c r="AH225" i="12" s="1"/>
  <c r="AI225" i="12" s="1"/>
  <c r="AJ225" i="12" s="1"/>
  <c r="AK225" i="12" s="1"/>
  <c r="AL225" i="12" s="1"/>
  <c r="AM225" i="12" s="1"/>
  <c r="AN225" i="12" s="1"/>
  <c r="AO225" i="12" s="1"/>
  <c r="AP225" i="12" s="1"/>
  <c r="AQ225" i="12" s="1"/>
  <c r="AR225" i="12" s="1"/>
  <c r="AS225" i="12" s="1"/>
  <c r="AT225" i="12" s="1"/>
  <c r="AU225" i="12" s="1"/>
  <c r="AV225" i="12" s="1"/>
  <c r="AM233" i="12"/>
  <c r="AN233" i="12" s="1"/>
  <c r="AO233" i="12" s="1"/>
  <c r="AP233" i="12" s="1"/>
  <c r="AQ233" i="12" s="1"/>
  <c r="AR233" i="12" s="1"/>
  <c r="AS233" i="12" s="1"/>
  <c r="AT233" i="12" s="1"/>
  <c r="AU233" i="12" s="1"/>
  <c r="AV233" i="12" s="1"/>
  <c r="X221" i="12"/>
  <c r="Y221" i="12" s="1"/>
  <c r="AG230" i="12"/>
  <c r="AH230" i="12" s="1"/>
  <c r="AE228" i="12"/>
  <c r="AF228" i="12" s="1"/>
  <c r="AG228" i="12" s="1"/>
  <c r="AH228" i="12" s="1"/>
  <c r="AI228" i="12" s="1"/>
  <c r="AJ228" i="12" s="1"/>
  <c r="AK228" i="12" s="1"/>
  <c r="AL228" i="12" s="1"/>
  <c r="AM228" i="12" s="1"/>
  <c r="AN228" i="12" s="1"/>
  <c r="AO228" i="12" s="1"/>
  <c r="AP228" i="12" s="1"/>
  <c r="AQ228" i="12" s="1"/>
  <c r="AR228" i="12" s="1"/>
  <c r="AS228" i="12" s="1"/>
  <c r="AT228" i="12" s="1"/>
  <c r="AU228" i="12" s="1"/>
  <c r="AV228" i="12" s="1"/>
  <c r="AJ227" i="12"/>
  <c r="AK227" i="12" s="1"/>
  <c r="AL227" i="12" s="1"/>
  <c r="AM227" i="12" s="1"/>
  <c r="AN227" i="12" s="1"/>
  <c r="AO227" i="12" s="1"/>
  <c r="AP227" i="12" s="1"/>
  <c r="AQ227" i="12" s="1"/>
  <c r="AR227" i="12" s="1"/>
  <c r="AS227" i="12" s="1"/>
  <c r="AT227" i="12" s="1"/>
  <c r="AU227" i="12" s="1"/>
  <c r="AV227" i="12" s="1"/>
  <c r="U263" i="12"/>
  <c r="V263" i="12" s="1"/>
  <c r="S261" i="12"/>
  <c r="S255" i="12" s="1"/>
  <c r="S31" i="12" s="1"/>
  <c r="S210" i="12"/>
  <c r="AV12" i="13"/>
  <c r="AV65" i="101"/>
  <c r="AR38" i="2"/>
  <c r="AT12" i="13"/>
  <c r="AT65" i="101"/>
  <c r="AT67" i="101" s="1"/>
  <c r="AR35" i="2"/>
  <c r="AU119" i="17"/>
  <c r="AU122" i="17" s="1"/>
  <c r="AU154" i="17" s="1"/>
  <c r="AR40" i="2"/>
  <c r="AR30" i="2"/>
  <c r="AR36" i="2"/>
  <c r="AR39" i="2"/>
  <c r="AS65" i="101"/>
  <c r="AS67" i="101" s="1"/>
  <c r="AS12" i="13"/>
  <c r="AU65" i="101"/>
  <c r="AU67" i="101" s="1"/>
  <c r="AU12" i="13"/>
  <c r="R193" i="12"/>
  <c r="S154" i="12"/>
  <c r="AS119" i="17"/>
  <c r="AS122" i="17" s="1"/>
  <c r="AS154" i="17" s="1"/>
  <c r="AV119" i="17"/>
  <c r="AV122" i="17" s="1"/>
  <c r="AV154" i="17" s="1"/>
  <c r="AR23" i="126" l="1"/>
  <c r="AR16" i="126"/>
  <c r="AS83" i="2"/>
  <c r="AT83" i="2"/>
  <c r="AU83" i="2"/>
  <c r="AV82" i="2"/>
  <c r="AV83" i="2" s="1"/>
  <c r="AR108" i="17"/>
  <c r="AR138" i="17" s="1"/>
  <c r="AT119" i="17"/>
  <c r="AT122" i="17" s="1"/>
  <c r="AT154" i="17" s="1"/>
  <c r="AR119" i="17"/>
  <c r="AR122" i="17" s="1"/>
  <c r="AR154" i="17" s="1"/>
  <c r="Z221" i="12"/>
  <c r="AA221" i="12" s="1"/>
  <c r="AB223" i="12"/>
  <c r="AC223" i="12" s="1"/>
  <c r="AD223" i="12" s="1"/>
  <c r="AE223" i="12" s="1"/>
  <c r="AF223" i="12" s="1"/>
  <c r="AG223" i="12" s="1"/>
  <c r="AH223" i="12" s="1"/>
  <c r="AI223" i="12" s="1"/>
  <c r="AJ223" i="12" s="1"/>
  <c r="AK223" i="12" s="1"/>
  <c r="AL223" i="12" s="1"/>
  <c r="AM223" i="12" s="1"/>
  <c r="AN223" i="12" s="1"/>
  <c r="AO223" i="12" s="1"/>
  <c r="AP223" i="12" s="1"/>
  <c r="AQ223" i="12" s="1"/>
  <c r="AR223" i="12" s="1"/>
  <c r="AS223" i="12" s="1"/>
  <c r="AT223" i="12" s="1"/>
  <c r="AU223" i="12" s="1"/>
  <c r="AV223" i="12" s="1"/>
  <c r="AI230" i="12"/>
  <c r="AJ230" i="12" s="1"/>
  <c r="AK230" i="12" s="1"/>
  <c r="AR12" i="13"/>
  <c r="AR13" i="13" s="1"/>
  <c r="AR65" i="101"/>
  <c r="AR67" i="101" s="1"/>
  <c r="U261" i="12"/>
  <c r="U255" i="12" s="1"/>
  <c r="U31" i="12" s="1"/>
  <c r="AS27" i="6"/>
  <c r="AS44" i="6" s="1"/>
  <c r="S208" i="12"/>
  <c r="S204" i="12" s="1"/>
  <c r="S30" i="12" s="1"/>
  <c r="T210" i="12"/>
  <c r="AS138" i="17"/>
  <c r="AS113" i="17"/>
  <c r="AU27" i="6"/>
  <c r="AU44" i="6" s="1"/>
  <c r="AS28" i="13"/>
  <c r="AS13" i="13"/>
  <c r="V261" i="12"/>
  <c r="V255" i="12" s="1"/>
  <c r="V31" i="12" s="1"/>
  <c r="AV27" i="6"/>
  <c r="AV44" i="6" s="1"/>
  <c r="AV28" i="13"/>
  <c r="AV13" i="13"/>
  <c r="S193" i="12"/>
  <c r="T154" i="12"/>
  <c r="AU28" i="13"/>
  <c r="AU13" i="13"/>
  <c r="W263" i="12"/>
  <c r="AT27" i="6"/>
  <c r="AT44" i="6" s="1"/>
  <c r="AT13" i="13"/>
  <c r="AT28" i="13"/>
  <c r="AU138" i="17"/>
  <c r="AU113" i="17"/>
  <c r="AV113" i="17"/>
  <c r="AV138" i="17"/>
  <c r="AR27" i="6"/>
  <c r="AR44" i="6" s="1"/>
  <c r="AT113" i="17"/>
  <c r="AT138" i="17"/>
  <c r="AS68" i="126" l="1"/>
  <c r="AS152" i="126" s="1"/>
  <c r="AS125" i="126"/>
  <c r="AS164" i="126" s="1"/>
  <c r="AS95" i="126"/>
  <c r="AS158" i="126" s="1"/>
  <c r="AS105" i="126"/>
  <c r="AS160" i="126" s="1"/>
  <c r="AS135" i="126"/>
  <c r="AS166" i="126" s="1"/>
  <c r="AS85" i="126"/>
  <c r="AS156" i="126" s="1"/>
  <c r="AS130" i="126"/>
  <c r="AS165" i="126" s="1"/>
  <c r="AS141" i="126"/>
  <c r="AS167" i="126" s="1"/>
  <c r="AS110" i="126"/>
  <c r="AS161" i="126" s="1"/>
  <c r="AT135" i="126"/>
  <c r="AT166" i="126" s="1"/>
  <c r="AS90" i="126"/>
  <c r="AS157" i="126" s="1"/>
  <c r="AS100" i="126"/>
  <c r="AS159" i="126" s="1"/>
  <c r="AS33" i="126"/>
  <c r="AS147" i="126" s="1"/>
  <c r="AS115" i="126"/>
  <c r="AS162" i="126" s="1"/>
  <c r="AS120" i="126"/>
  <c r="AS163" i="126" s="1"/>
  <c r="AU24" i="126" a="1"/>
  <c r="AU24" i="126" s="1"/>
  <c r="AU25" i="126" s="1"/>
  <c r="AU26" i="126" s="1"/>
  <c r="AU146" i="126" s="1"/>
  <c r="AS24" i="126" a="1"/>
  <c r="AS24" i="126" s="1"/>
  <c r="AS25" i="126" s="1"/>
  <c r="AS26" i="126" s="1"/>
  <c r="AS146" i="126" s="1"/>
  <c r="AT24" i="126" a="1"/>
  <c r="AT24" i="126" s="1"/>
  <c r="AT25" i="126" s="1"/>
  <c r="AT26" i="126" s="1"/>
  <c r="AT146" i="126" s="1"/>
  <c r="AV24" i="126" a="1"/>
  <c r="AV24" i="126" s="1"/>
  <c r="AV25" i="126" s="1"/>
  <c r="AV26" i="126" s="1"/>
  <c r="AV146" i="126" s="1"/>
  <c r="AR113" i="17"/>
  <c r="AR116" i="17" s="1"/>
  <c r="AR145" i="17" s="1"/>
  <c r="AS116" i="17"/>
  <c r="AS145" i="17" s="1"/>
  <c r="AV116" i="17"/>
  <c r="AV145" i="17" s="1"/>
  <c r="AU116" i="17"/>
  <c r="AU145" i="17" s="1"/>
  <c r="AT116" i="17"/>
  <c r="AT145" i="17" s="1"/>
  <c r="AR28" i="13"/>
  <c r="AB221" i="12"/>
  <c r="AC221" i="12" s="1"/>
  <c r="AD221" i="12" s="1"/>
  <c r="AE221" i="12" s="1"/>
  <c r="AF221" i="12" s="1"/>
  <c r="AG221" i="12" s="1"/>
  <c r="AH221" i="12" s="1"/>
  <c r="AI221" i="12" s="1"/>
  <c r="AJ221" i="12" s="1"/>
  <c r="AK221" i="12" s="1"/>
  <c r="AL221" i="12" s="1"/>
  <c r="AM221" i="12" s="1"/>
  <c r="AN221" i="12" s="1"/>
  <c r="AO221" i="12" s="1"/>
  <c r="AP221" i="12" s="1"/>
  <c r="AQ221" i="12" s="1"/>
  <c r="AR221" i="12" s="1"/>
  <c r="AS221" i="12" s="1"/>
  <c r="AT221" i="12" s="1"/>
  <c r="AU221" i="12" s="1"/>
  <c r="AV221" i="12" s="1"/>
  <c r="AL230" i="12"/>
  <c r="AM230" i="12" s="1"/>
  <c r="U210" i="12"/>
  <c r="V210" i="12" s="1"/>
  <c r="V208" i="12" s="1"/>
  <c r="V204" i="12" s="1"/>
  <c r="V30" i="12" s="1"/>
  <c r="T208" i="12"/>
  <c r="T204" i="12" s="1"/>
  <c r="T30" i="12" s="1"/>
  <c r="T193" i="12"/>
  <c r="U154" i="12"/>
  <c r="AU14" i="6"/>
  <c r="AU38" i="6" s="1"/>
  <c r="W261" i="12"/>
  <c r="W255" i="12" s="1"/>
  <c r="W31" i="12" s="1"/>
  <c r="X263" i="12"/>
  <c r="X261" i="12" s="1"/>
  <c r="X255" i="12" s="1"/>
  <c r="X31" i="12" s="1"/>
  <c r="AU13" i="86"/>
  <c r="AS44" i="101" l="1"/>
  <c r="AN230" i="12"/>
  <c r="AO230" i="12" s="1"/>
  <c r="AP230" i="12" s="1"/>
  <c r="AQ230" i="12" s="1"/>
  <c r="AR230" i="12" s="1"/>
  <c r="AS230" i="12" s="1"/>
  <c r="AT230" i="12" s="1"/>
  <c r="AU230" i="12" s="1"/>
  <c r="AV230" i="12" s="1"/>
  <c r="Y263" i="12"/>
  <c r="Y261" i="12" s="1"/>
  <c r="Y255" i="12" s="1"/>
  <c r="Y31" i="12" s="1"/>
  <c r="U208" i="12"/>
  <c r="U204" i="12" s="1"/>
  <c r="U30" i="12" s="1"/>
  <c r="W210" i="12"/>
  <c r="X210" i="12" s="1"/>
  <c r="U193" i="12"/>
  <c r="V154" i="12"/>
  <c r="AV59" i="15"/>
  <c r="AR98" i="15"/>
  <c r="AS29" i="101" l="1"/>
  <c r="AS23" i="101"/>
  <c r="AS22" i="101"/>
  <c r="AS38" i="101"/>
  <c r="AS33" i="101"/>
  <c r="AS41" i="101"/>
  <c r="AS40" i="101"/>
  <c r="AS35" i="101"/>
  <c r="AS43" i="101"/>
  <c r="AS34" i="101"/>
  <c r="AT43" i="101"/>
  <c r="AS37" i="101"/>
  <c r="AS42" i="101"/>
  <c r="AS36" i="101"/>
  <c r="AS39" i="101"/>
  <c r="AF40" i="12"/>
  <c r="Z263" i="12"/>
  <c r="AA263" i="12" s="1"/>
  <c r="X208" i="12"/>
  <c r="X204" i="12" s="1"/>
  <c r="X30" i="12" s="1"/>
  <c r="W208" i="12"/>
  <c r="W204" i="12" s="1"/>
  <c r="W30" i="12" s="1"/>
  <c r="Y210" i="12"/>
  <c r="Y208" i="12" s="1"/>
  <c r="Y204" i="12" s="1"/>
  <c r="Y30" i="12" s="1"/>
  <c r="AT68" i="5"/>
  <c r="V193" i="12"/>
  <c r="W154" i="12"/>
  <c r="E432" i="5"/>
  <c r="E395" i="5"/>
  <c r="E402" i="5"/>
  <c r="E413" i="5"/>
  <c r="E388" i="5"/>
  <c r="E386" i="5"/>
  <c r="E422" i="5"/>
  <c r="E418" i="5"/>
  <c r="E385" i="5"/>
  <c r="E410" i="5"/>
  <c r="E415" i="5"/>
  <c r="E424" i="5"/>
  <c r="AV316" i="17"/>
  <c r="E399" i="5"/>
  <c r="E398" i="5"/>
  <c r="AT316" i="17"/>
  <c r="AR79" i="5"/>
  <c r="E408" i="5"/>
  <c r="E428" i="5"/>
  <c r="E405" i="5"/>
  <c r="E396" i="5"/>
  <c r="E412" i="5"/>
  <c r="E406" i="5"/>
  <c r="AS79" i="5"/>
  <c r="AR68" i="5"/>
  <c r="AR49" i="2"/>
  <c r="AR53" i="2" s="1"/>
  <c r="E419" i="5"/>
  <c r="E404" i="5"/>
  <c r="E393" i="5"/>
  <c r="E403" i="5"/>
  <c r="E414" i="5"/>
  <c r="E391" i="5"/>
  <c r="E427" i="5"/>
  <c r="E421" i="5"/>
  <c r="AR316" i="17"/>
  <c r="AU316" i="17"/>
  <c r="AU79" i="5"/>
  <c r="E397" i="5"/>
  <c r="E420" i="5"/>
  <c r="E416" i="5"/>
  <c r="AS68" i="5"/>
  <c r="E431" i="5"/>
  <c r="AS316" i="17"/>
  <c r="AU68" i="5"/>
  <c r="AV79" i="5"/>
  <c r="E426" i="5"/>
  <c r="E394" i="5"/>
  <c r="E392" i="5"/>
  <c r="E417" i="5"/>
  <c r="E389" i="5"/>
  <c r="E390" i="5"/>
  <c r="E430" i="5"/>
  <c r="E425" i="5"/>
  <c r="E423" i="5"/>
  <c r="AV68" i="5"/>
  <c r="AU320" i="17"/>
  <c r="AT79" i="5"/>
  <c r="E411" i="5"/>
  <c r="E429" i="5"/>
  <c r="E409" i="5"/>
  <c r="E387" i="5"/>
  <c r="E401" i="5"/>
  <c r="E400" i="5"/>
  <c r="K40" i="12"/>
  <c r="AO40" i="12"/>
  <c r="AL40" i="12"/>
  <c r="AM40" i="12"/>
  <c r="AN40" i="12"/>
  <c r="AJ40" i="12"/>
  <c r="AQ40" i="12"/>
  <c r="AP40" i="12"/>
  <c r="AK40" i="12"/>
  <c r="AR56" i="2" l="1"/>
  <c r="AR55" i="2"/>
  <c r="AR52" i="2"/>
  <c r="AR51" i="2"/>
  <c r="AR57" i="2"/>
  <c r="AR54" i="2"/>
  <c r="AR70" i="2"/>
  <c r="AR69" i="2"/>
  <c r="AR68" i="2"/>
  <c r="AR67" i="2"/>
  <c r="AR65" i="2"/>
  <c r="AR66" i="2"/>
  <c r="AR64" i="2"/>
  <c r="AT22" i="101"/>
  <c r="AS45" i="101"/>
  <c r="P40" i="12"/>
  <c r="AA40" i="12"/>
  <c r="AE40" i="12"/>
  <c r="Z40" i="12"/>
  <c r="R40" i="12"/>
  <c r="AI40" i="12"/>
  <c r="V40" i="12"/>
  <c r="AG40" i="12"/>
  <c r="Q40" i="12"/>
  <c r="AB40" i="12"/>
  <c r="U40" i="12"/>
  <c r="O40" i="12"/>
  <c r="N40" i="12"/>
  <c r="Y40" i="12"/>
  <c r="AH40" i="12"/>
  <c r="M40" i="12"/>
  <c r="T40" i="12"/>
  <c r="L40" i="12"/>
  <c r="AD40" i="12"/>
  <c r="W40" i="12"/>
  <c r="AC40" i="12"/>
  <c r="X40" i="12"/>
  <c r="S40" i="12"/>
  <c r="Z261" i="12"/>
  <c r="Z255" i="12" s="1"/>
  <c r="Z31" i="12" s="1"/>
  <c r="Z210" i="12"/>
  <c r="AS238" i="17"/>
  <c r="AS241" i="17" s="1"/>
  <c r="AS21" i="16" s="1"/>
  <c r="AV320" i="17"/>
  <c r="AS325" i="17"/>
  <c r="AR320" i="17"/>
  <c r="AA261" i="12"/>
  <c r="AA255" i="12" s="1"/>
  <c r="AA31" i="12" s="1"/>
  <c r="AB263" i="12"/>
  <c r="AT238" i="17"/>
  <c r="AT241" i="17" s="1"/>
  <c r="AT21" i="16" s="1"/>
  <c r="AS320" i="17"/>
  <c r="AT320" i="17"/>
  <c r="AT325" i="17"/>
  <c r="AV325" i="17"/>
  <c r="AR325" i="17"/>
  <c r="AU238" i="17"/>
  <c r="AU241" i="17" s="1"/>
  <c r="AU21" i="16" s="1"/>
  <c r="AR238" i="17"/>
  <c r="AR241" i="17" s="1"/>
  <c r="AR21" i="16" s="1"/>
  <c r="AV238" i="17"/>
  <c r="AV241" i="17" s="1"/>
  <c r="AV21" i="16" s="1"/>
  <c r="AU325" i="17"/>
  <c r="W193" i="12"/>
  <c r="X154" i="12"/>
  <c r="I73" i="13"/>
  <c r="AR81" i="2" l="1"/>
  <c r="AR28" i="15" s="1"/>
  <c r="AS26" i="15"/>
  <c r="AU26" i="15"/>
  <c r="AS25" i="15"/>
  <c r="AO73" i="13"/>
  <c r="AV73" i="13"/>
  <c r="AN73" i="13"/>
  <c r="AU73" i="13"/>
  <c r="AM73" i="13"/>
  <c r="AT73" i="13"/>
  <c r="AL73" i="13"/>
  <c r="AJ73" i="13"/>
  <c r="AS73" i="13"/>
  <c r="AK73" i="13"/>
  <c r="AR73" i="13"/>
  <c r="AQ73" i="13"/>
  <c r="AP73" i="13"/>
  <c r="AR76" i="2"/>
  <c r="AR23" i="15" s="1"/>
  <c r="AU25" i="15"/>
  <c r="AU23" i="15"/>
  <c r="AV25" i="15"/>
  <c r="AV28" i="15"/>
  <c r="AR77" i="2"/>
  <c r="AR24" i="15" s="1"/>
  <c r="AR80" i="2"/>
  <c r="AR27" i="15" s="1"/>
  <c r="AS27" i="15"/>
  <c r="AV27" i="15"/>
  <c r="AR79" i="2"/>
  <c r="AR26" i="15" s="1"/>
  <c r="AT26" i="15"/>
  <c r="AT23" i="15"/>
  <c r="AS23" i="15"/>
  <c r="AT24" i="15"/>
  <c r="AU28" i="15"/>
  <c r="AV24" i="15"/>
  <c r="AV23" i="15"/>
  <c r="AT28" i="15"/>
  <c r="AS24" i="15"/>
  <c r="AU24" i="15"/>
  <c r="AT25" i="15"/>
  <c r="AT45" i="101"/>
  <c r="AU22" i="101"/>
  <c r="AV22" i="101"/>
  <c r="AS52" i="101"/>
  <c r="T27" i="12"/>
  <c r="I124" i="12"/>
  <c r="I98" i="12"/>
  <c r="I130" i="12"/>
  <c r="I89" i="12"/>
  <c r="AT22" i="15"/>
  <c r="I78" i="12"/>
  <c r="AS22" i="15"/>
  <c r="Q27" i="12"/>
  <c r="AA210" i="12"/>
  <c r="Z208" i="12"/>
  <c r="Z204" i="12" s="1"/>
  <c r="Z30" i="12" s="1"/>
  <c r="I134" i="12"/>
  <c r="S27" i="12"/>
  <c r="L27" i="12"/>
  <c r="V27" i="12"/>
  <c r="I71" i="12"/>
  <c r="AT309" i="5"/>
  <c r="AT300" i="5"/>
  <c r="I110" i="12"/>
  <c r="I102" i="12"/>
  <c r="AV102" i="12" s="1"/>
  <c r="I146" i="12"/>
  <c r="AV146" i="12" s="1"/>
  <c r="AU26" i="6"/>
  <c r="AV22" i="15"/>
  <c r="AV308" i="5"/>
  <c r="AV299" i="5"/>
  <c r="I144" i="12"/>
  <c r="I100" i="12"/>
  <c r="AU27" i="15"/>
  <c r="AT26" i="6"/>
  <c r="I103" i="12"/>
  <c r="I147" i="12"/>
  <c r="AS26" i="6"/>
  <c r="AB261" i="12"/>
  <c r="AB255" i="12" s="1"/>
  <c r="AB31" i="12" s="1"/>
  <c r="AC263" i="12"/>
  <c r="X193" i="12"/>
  <c r="Y154" i="12"/>
  <c r="AR71" i="2"/>
  <c r="AV26" i="6"/>
  <c r="AR304" i="5"/>
  <c r="AR295" i="5"/>
  <c r="AR34" i="2"/>
  <c r="I101" i="12"/>
  <c r="AU101" i="12" s="1"/>
  <c r="AV101" i="12" s="1"/>
  <c r="I145" i="12"/>
  <c r="AS301" i="5"/>
  <c r="AS310" i="5"/>
  <c r="AR37" i="2"/>
  <c r="AR307" i="5"/>
  <c r="AR298" i="5"/>
  <c r="I99" i="12"/>
  <c r="I143" i="12"/>
  <c r="AR26" i="6" l="1"/>
  <c r="AR28" i="6" s="1"/>
  <c r="AV45" i="101"/>
  <c r="AU45" i="101"/>
  <c r="AU52" i="101" s="1"/>
  <c r="AU13" i="6"/>
  <c r="AT52" i="101"/>
  <c r="I119" i="12"/>
  <c r="U119" i="12" s="1"/>
  <c r="I80" i="12"/>
  <c r="Z80" i="12" s="1"/>
  <c r="AA80" i="12" s="1"/>
  <c r="AB80" i="12" s="1"/>
  <c r="I75" i="12"/>
  <c r="U75" i="12" s="1"/>
  <c r="V75" i="12" s="1"/>
  <c r="Y27" i="12"/>
  <c r="AE27" i="12"/>
  <c r="I86" i="12"/>
  <c r="AF86" i="12" s="1"/>
  <c r="AG86" i="12" s="1"/>
  <c r="I116" i="12"/>
  <c r="R116" i="12" s="1"/>
  <c r="S116" i="12" s="1"/>
  <c r="I72" i="12"/>
  <c r="R72" i="12" s="1"/>
  <c r="S72" i="12" s="1"/>
  <c r="T72" i="12" s="1"/>
  <c r="U72" i="12" s="1"/>
  <c r="V72" i="12" s="1"/>
  <c r="I142" i="12"/>
  <c r="AR142" i="12" s="1"/>
  <c r="I133" i="12"/>
  <c r="AI133" i="12" s="1"/>
  <c r="AJ133" i="12" s="1"/>
  <c r="AH27" i="12"/>
  <c r="P27" i="12"/>
  <c r="I115" i="12"/>
  <c r="Q115" i="12" s="1"/>
  <c r="W27" i="12"/>
  <c r="I122" i="12"/>
  <c r="X122" i="12" s="1"/>
  <c r="Y122" i="12" s="1"/>
  <c r="I111" i="12"/>
  <c r="M111" i="12" s="1"/>
  <c r="I67" i="12"/>
  <c r="M67" i="12" s="1"/>
  <c r="AI27" i="12"/>
  <c r="I90" i="12"/>
  <c r="AJ90" i="12" s="1"/>
  <c r="AK90" i="12" s="1"/>
  <c r="I77" i="12"/>
  <c r="W77" i="12" s="1"/>
  <c r="X77" i="12" s="1"/>
  <c r="I121" i="12"/>
  <c r="W121" i="12" s="1"/>
  <c r="X121" i="12" s="1"/>
  <c r="I74" i="12"/>
  <c r="T74" i="12" s="1"/>
  <c r="U74" i="12" s="1"/>
  <c r="V74" i="12" s="1"/>
  <c r="W74" i="12" s="1"/>
  <c r="X74" i="12" s="1"/>
  <c r="Y74" i="12" s="1"/>
  <c r="Z74" i="12" s="1"/>
  <c r="AA74" i="12" s="1"/>
  <c r="I118" i="12"/>
  <c r="T118" i="12" s="1"/>
  <c r="U118" i="12" s="1"/>
  <c r="AA208" i="12"/>
  <c r="AA204" i="12" s="1"/>
  <c r="AA30" i="12" s="1"/>
  <c r="AB210" i="12"/>
  <c r="I192" i="12"/>
  <c r="X192" i="12" s="1"/>
  <c r="M27" i="12"/>
  <c r="I112" i="12"/>
  <c r="I68" i="12"/>
  <c r="AF130" i="12"/>
  <c r="AG130" i="12" s="1"/>
  <c r="AS143" i="12"/>
  <c r="AT143" i="12" s="1"/>
  <c r="AU143" i="12" s="1"/>
  <c r="AV143" i="12" s="1"/>
  <c r="AU145" i="12"/>
  <c r="AV145" i="12" s="1"/>
  <c r="I92" i="12"/>
  <c r="I136" i="12"/>
  <c r="AU28" i="6"/>
  <c r="AS99" i="12"/>
  <c r="AT99" i="12" s="1"/>
  <c r="AU99" i="12" s="1"/>
  <c r="AV99" i="12" s="1"/>
  <c r="I73" i="12"/>
  <c r="R27" i="12"/>
  <c r="I117" i="12"/>
  <c r="AV28" i="6"/>
  <c r="I120" i="12"/>
  <c r="U27" i="12"/>
  <c r="I76" i="12"/>
  <c r="I93" i="12"/>
  <c r="I137" i="12"/>
  <c r="AT28" i="6"/>
  <c r="O27" i="12"/>
  <c r="I114" i="12"/>
  <c r="I70" i="12"/>
  <c r="X78" i="12"/>
  <c r="Y78" i="12" s="1"/>
  <c r="Z124" i="12"/>
  <c r="AA124" i="12" s="1"/>
  <c r="I141" i="12"/>
  <c r="I97" i="12"/>
  <c r="I132" i="12"/>
  <c r="AG27" i="12"/>
  <c r="I88" i="12"/>
  <c r="AJ134" i="12"/>
  <c r="Y193" i="12"/>
  <c r="Z154" i="12"/>
  <c r="AS28" i="6"/>
  <c r="I84" i="12"/>
  <c r="I128" i="12"/>
  <c r="AC27" i="12"/>
  <c r="AI89" i="12"/>
  <c r="AJ89" i="12" s="1"/>
  <c r="I66" i="12"/>
  <c r="K27" i="12"/>
  <c r="AR19" i="2"/>
  <c r="I126" i="12"/>
  <c r="I82" i="12"/>
  <c r="AA27" i="12"/>
  <c r="AR98" i="12"/>
  <c r="AS98" i="12" s="1"/>
  <c r="I81" i="12"/>
  <c r="I125" i="12"/>
  <c r="Z27" i="12"/>
  <c r="AD27" i="12"/>
  <c r="I129" i="12"/>
  <c r="I85" i="12"/>
  <c r="I138" i="12"/>
  <c r="I94" i="12"/>
  <c r="I96" i="12"/>
  <c r="I140" i="12"/>
  <c r="AT100" i="12"/>
  <c r="AU100" i="12" s="1"/>
  <c r="AV100" i="12" s="1"/>
  <c r="I113" i="12"/>
  <c r="I69" i="12"/>
  <c r="N27" i="12"/>
  <c r="AB27" i="12"/>
  <c r="I83" i="12"/>
  <c r="I127" i="12"/>
  <c r="AU22" i="15"/>
  <c r="I91" i="12"/>
  <c r="I135" i="12"/>
  <c r="Q71" i="12"/>
  <c r="R71" i="12" s="1"/>
  <c r="AC261" i="12"/>
  <c r="AC255" i="12" s="1"/>
  <c r="AC31" i="12" s="1"/>
  <c r="AD263" i="12"/>
  <c r="AT144" i="12"/>
  <c r="AU144" i="12" s="1"/>
  <c r="AV144" i="12" s="1"/>
  <c r="I95" i="12"/>
  <c r="I139" i="12"/>
  <c r="AF27" i="12"/>
  <c r="I131" i="12"/>
  <c r="I87" i="12"/>
  <c r="I79" i="12"/>
  <c r="X27" i="12"/>
  <c r="I123" i="12"/>
  <c r="AU29" i="15" l="1"/>
  <c r="AU40" i="15"/>
  <c r="AU41" i="15"/>
  <c r="AU42" i="15"/>
  <c r="AU38" i="15"/>
  <c r="AU43" i="15"/>
  <c r="AU39" i="15"/>
  <c r="AV52" i="101"/>
  <c r="AR78" i="2"/>
  <c r="AR25" i="15" s="1"/>
  <c r="AR75" i="2"/>
  <c r="AU15" i="6"/>
  <c r="AV15" i="16"/>
  <c r="AR41" i="2"/>
  <c r="U192" i="12"/>
  <c r="T192" i="12"/>
  <c r="K192" i="12"/>
  <c r="L192" i="12"/>
  <c r="Y192" i="12"/>
  <c r="S192" i="12"/>
  <c r="N192" i="12"/>
  <c r="R192" i="12"/>
  <c r="Q192" i="12"/>
  <c r="O192" i="12"/>
  <c r="W192" i="12"/>
  <c r="P192" i="12"/>
  <c r="V192" i="12"/>
  <c r="M192" i="12"/>
  <c r="AK89" i="12"/>
  <c r="AL89" i="12" s="1"/>
  <c r="AB208" i="12"/>
  <c r="AB204" i="12" s="1"/>
  <c r="AB30" i="12" s="1"/>
  <c r="AC210" i="12"/>
  <c r="AC80" i="12"/>
  <c r="AD80" i="12" s="1"/>
  <c r="Y77" i="12"/>
  <c r="Z77" i="12" s="1"/>
  <c r="AH86" i="12"/>
  <c r="AI86" i="12" s="1"/>
  <c r="AJ86" i="12" s="1"/>
  <c r="W75" i="12"/>
  <c r="X75" i="12" s="1"/>
  <c r="Y75" i="12" s="1"/>
  <c r="Z75" i="12" s="1"/>
  <c r="AA75" i="12" s="1"/>
  <c r="Z78" i="12"/>
  <c r="AA78" i="12" s="1"/>
  <c r="AT98" i="12"/>
  <c r="AU98" i="12" s="1"/>
  <c r="AV98" i="12" s="1"/>
  <c r="AL90" i="12"/>
  <c r="AM90" i="12" s="1"/>
  <c r="AH130" i="12"/>
  <c r="AI130" i="12" s="1"/>
  <c r="AJ130" i="12" s="1"/>
  <c r="AK130" i="12" s="1"/>
  <c r="AB126" i="12"/>
  <c r="AC126" i="12" s="1"/>
  <c r="O113" i="12"/>
  <c r="P113" i="12" s="1"/>
  <c r="AE129" i="12"/>
  <c r="AF129" i="12" s="1"/>
  <c r="AO139" i="12"/>
  <c r="AP139" i="12" s="1"/>
  <c r="AR58" i="2"/>
  <c r="Z193" i="12"/>
  <c r="Z192" i="12"/>
  <c r="AA154" i="12"/>
  <c r="AK134" i="12"/>
  <c r="AQ141" i="12"/>
  <c r="AR141" i="12" s="1"/>
  <c r="N67" i="12"/>
  <c r="O67" i="12" s="1"/>
  <c r="AB124" i="12"/>
  <c r="AC124" i="12" s="1"/>
  <c r="P70" i="12"/>
  <c r="Q70" i="12" s="1"/>
  <c r="R70" i="12" s="1"/>
  <c r="S70" i="12" s="1"/>
  <c r="T70" i="12" s="1"/>
  <c r="U70" i="12" s="1"/>
  <c r="S117" i="12"/>
  <c r="AU31" i="17"/>
  <c r="AR14" i="6"/>
  <c r="AR38" i="6" s="1"/>
  <c r="L110" i="12"/>
  <c r="AH132" i="12"/>
  <c r="P114" i="12"/>
  <c r="Q114" i="12" s="1"/>
  <c r="R114" i="12" s="1"/>
  <c r="AU12" i="86"/>
  <c r="N68" i="12"/>
  <c r="O68" i="12" s="1"/>
  <c r="Y79" i="12"/>
  <c r="Z79" i="12" s="1"/>
  <c r="AA79" i="12" s="1"/>
  <c r="AB79" i="12" s="1"/>
  <c r="AC127" i="12"/>
  <c r="AE85" i="12"/>
  <c r="AF85" i="12" s="1"/>
  <c r="AG85" i="12" s="1"/>
  <c r="AO95" i="12"/>
  <c r="AP95" i="12" s="1"/>
  <c r="AQ95" i="12" s="1"/>
  <c r="R115" i="12"/>
  <c r="Y121" i="12"/>
  <c r="Z121" i="12" s="1"/>
  <c r="AA125" i="12"/>
  <c r="K42" i="12"/>
  <c r="L45" i="12" s="1"/>
  <c r="M42" i="12"/>
  <c r="N45" i="12" s="1"/>
  <c r="AD42" i="12"/>
  <c r="AE45" i="12" s="1"/>
  <c r="T42" i="12"/>
  <c r="U45" i="12" s="1"/>
  <c r="X42" i="12"/>
  <c r="Y45" i="12" s="1"/>
  <c r="N42" i="12"/>
  <c r="O45" i="12" s="1"/>
  <c r="U42" i="12"/>
  <c r="V45" i="12" s="1"/>
  <c r="W42" i="12"/>
  <c r="X45" i="12" s="1"/>
  <c r="AE42" i="12"/>
  <c r="AF45" i="12" s="1"/>
  <c r="V42" i="12"/>
  <c r="W45" i="12" s="1"/>
  <c r="AF42" i="12"/>
  <c r="AG45" i="12" s="1"/>
  <c r="S42" i="12"/>
  <c r="T45" i="12" s="1"/>
  <c r="P42" i="12"/>
  <c r="Q45" i="12" s="1"/>
  <c r="L42" i="12"/>
  <c r="M45" i="12" s="1"/>
  <c r="AI42" i="12"/>
  <c r="AJ45" i="12" s="1"/>
  <c r="AJ53" i="13" s="1"/>
  <c r="AJ55" i="13" s="1"/>
  <c r="AC42" i="12"/>
  <c r="AD45" i="12" s="1"/>
  <c r="R42" i="12"/>
  <c r="S45" i="12" s="1"/>
  <c r="AH42" i="12"/>
  <c r="AI45" i="12" s="1"/>
  <c r="AB42" i="12"/>
  <c r="AC45" i="12" s="1"/>
  <c r="O42" i="12"/>
  <c r="P45" i="12" s="1"/>
  <c r="Z42" i="12"/>
  <c r="AA45" i="12" s="1"/>
  <c r="AA42" i="12"/>
  <c r="AB45" i="12" s="1"/>
  <c r="Y42" i="12"/>
  <c r="Z45" i="12" s="1"/>
  <c r="AG42" i="12"/>
  <c r="AH45" i="12" s="1"/>
  <c r="Q42" i="12"/>
  <c r="R45" i="12" s="1"/>
  <c r="AD128" i="12"/>
  <c r="AE128" i="12" s="1"/>
  <c r="AF128" i="12" s="1"/>
  <c r="S73" i="12"/>
  <c r="T73" i="12" s="1"/>
  <c r="U73" i="12" s="1"/>
  <c r="V73" i="12" s="1"/>
  <c r="W73" i="12" s="1"/>
  <c r="X73" i="12" s="1"/>
  <c r="T116" i="12"/>
  <c r="N112" i="12"/>
  <c r="O112" i="12" s="1"/>
  <c r="O69" i="12"/>
  <c r="P69" i="12" s="1"/>
  <c r="AN94" i="12"/>
  <c r="AO94" i="12" s="1"/>
  <c r="AA81" i="12"/>
  <c r="AB81" i="12" s="1"/>
  <c r="L66" i="12"/>
  <c r="M66" i="12" s="1"/>
  <c r="AD84" i="12"/>
  <c r="AS32" i="6"/>
  <c r="AT32" i="6"/>
  <c r="AM137" i="12"/>
  <c r="AN137" i="12" s="1"/>
  <c r="AV32" i="6"/>
  <c r="AR32" i="6"/>
  <c r="AL136" i="12"/>
  <c r="AM136" i="12" s="1"/>
  <c r="I189" i="12"/>
  <c r="Y123" i="12"/>
  <c r="Z123" i="12" s="1"/>
  <c r="AA123" i="12" s="1"/>
  <c r="I190" i="12"/>
  <c r="Z190" i="12" s="1"/>
  <c r="AK135" i="12"/>
  <c r="AP140" i="12"/>
  <c r="AQ140" i="12" s="1"/>
  <c r="AR140" i="12" s="1"/>
  <c r="AS140" i="12" s="1"/>
  <c r="AN138" i="12"/>
  <c r="V118" i="12"/>
  <c r="W118" i="12" s="1"/>
  <c r="X118" i="12" s="1"/>
  <c r="AB74" i="12"/>
  <c r="AC74" i="12" s="1"/>
  <c r="AD74" i="12" s="1"/>
  <c r="AV14" i="6"/>
  <c r="AV38" i="6" s="1"/>
  <c r="W72" i="12"/>
  <c r="X72" i="12" s="1"/>
  <c r="Y72" i="12" s="1"/>
  <c r="AT14" i="6"/>
  <c r="AT38" i="6" s="1"/>
  <c r="V119" i="12"/>
  <c r="W119" i="12" s="1"/>
  <c r="AM93" i="12"/>
  <c r="AN93" i="12" s="1"/>
  <c r="AO93" i="12" s="1"/>
  <c r="AP93" i="12" s="1"/>
  <c r="AU32" i="6"/>
  <c r="AL92" i="12"/>
  <c r="AM92" i="12" s="1"/>
  <c r="AS14" i="6"/>
  <c r="AS38" i="6" s="1"/>
  <c r="AG131" i="12"/>
  <c r="AH131" i="12" s="1"/>
  <c r="AI131" i="12" s="1"/>
  <c r="AD261" i="12"/>
  <c r="AD255" i="12" s="1"/>
  <c r="AD31" i="12" s="1"/>
  <c r="AE263" i="12"/>
  <c r="S71" i="12"/>
  <c r="T71" i="12" s="1"/>
  <c r="U71" i="12" s="1"/>
  <c r="V71" i="12" s="1"/>
  <c r="AK91" i="12"/>
  <c r="AL91" i="12" s="1"/>
  <c r="AP96" i="12"/>
  <c r="AQ96" i="12" s="1"/>
  <c r="AB82" i="12"/>
  <c r="AC82" i="12" s="1"/>
  <c r="AD82" i="12" s="1"/>
  <c r="AE82" i="12" s="1"/>
  <c r="AF82" i="12" s="1"/>
  <c r="AG82" i="12" s="1"/>
  <c r="AS142" i="12"/>
  <c r="AV13" i="86"/>
  <c r="AT13" i="86"/>
  <c r="V76" i="12"/>
  <c r="W76" i="12" s="1"/>
  <c r="N111" i="12"/>
  <c r="AS13" i="86"/>
  <c r="AG87" i="12"/>
  <c r="AH87" i="12" s="1"/>
  <c r="AC83" i="12"/>
  <c r="AD83" i="12" s="1"/>
  <c r="AE83" i="12" s="1"/>
  <c r="AF83" i="12" s="1"/>
  <c r="AK133" i="12"/>
  <c r="AL133" i="12" s="1"/>
  <c r="AM133" i="12" s="1"/>
  <c r="AH88" i="12"/>
  <c r="AI88" i="12" s="1"/>
  <c r="AJ88" i="12" s="1"/>
  <c r="AQ97" i="12"/>
  <c r="AR97" i="12" s="1"/>
  <c r="AS97" i="12" s="1"/>
  <c r="Z122" i="12"/>
  <c r="V120" i="12"/>
  <c r="I191" i="12"/>
  <c r="Z191" i="12" s="1"/>
  <c r="AU47" i="15" l="1"/>
  <c r="AU78" i="15" s="1"/>
  <c r="AU51" i="15"/>
  <c r="AU46" i="15"/>
  <c r="AU65" i="15" s="1"/>
  <c r="AU49" i="15"/>
  <c r="AU101" i="15" s="1"/>
  <c r="AU48" i="15"/>
  <c r="AU91" i="15" s="1"/>
  <c r="AU44" i="15"/>
  <c r="AU18" i="86" s="1"/>
  <c r="AU23" i="125"/>
  <c r="AU45" i="6"/>
  <c r="AU46" i="6" s="1"/>
  <c r="AU59" i="6" s="1"/>
  <c r="AT45" i="6"/>
  <c r="AT46" i="6" s="1"/>
  <c r="AT59" i="6" s="1"/>
  <c r="AS45" i="6"/>
  <c r="AS46" i="6" s="1"/>
  <c r="AS59" i="6" s="1"/>
  <c r="AV45" i="6"/>
  <c r="AV46" i="6" s="1"/>
  <c r="AV59" i="6" s="1"/>
  <c r="AR45" i="6"/>
  <c r="AR46" i="6" s="1"/>
  <c r="AR59" i="6" s="1"/>
  <c r="AR42" i="2"/>
  <c r="AR13" i="86" s="1"/>
  <c r="AJ56" i="13"/>
  <c r="AU19" i="6"/>
  <c r="AU39" i="6" s="1"/>
  <c r="AU40" i="6" s="1"/>
  <c r="AU52" i="6" s="1"/>
  <c r="AR15" i="16"/>
  <c r="AS15" i="16"/>
  <c r="AU15" i="16"/>
  <c r="AT15" i="16"/>
  <c r="AV249" i="17"/>
  <c r="AE80" i="12"/>
  <c r="AF80" i="12" s="1"/>
  <c r="AG80" i="12" s="1"/>
  <c r="AT249" i="17"/>
  <c r="AN90" i="12"/>
  <c r="AO90" i="12" s="1"/>
  <c r="AP90" i="12" s="1"/>
  <c r="AA77" i="12"/>
  <c r="AB77" i="12" s="1"/>
  <c r="AC77" i="12" s="1"/>
  <c r="AD77" i="12" s="1"/>
  <c r="AE77" i="12" s="1"/>
  <c r="AR249" i="17"/>
  <c r="AS249" i="17"/>
  <c r="AM89" i="12"/>
  <c r="AN89" i="12" s="1"/>
  <c r="AG83" i="12"/>
  <c r="AH83" i="12" s="1"/>
  <c r="AI83" i="12" s="1"/>
  <c r="AJ83" i="12" s="1"/>
  <c r="AK83" i="12" s="1"/>
  <c r="AL83" i="12" s="1"/>
  <c r="AM83" i="12" s="1"/>
  <c r="AN83" i="12" s="1"/>
  <c r="AO83" i="12" s="1"/>
  <c r="AP83" i="12" s="1"/>
  <c r="AQ83" i="12" s="1"/>
  <c r="AR83" i="12" s="1"/>
  <c r="AS83" i="12" s="1"/>
  <c r="AT83" i="12" s="1"/>
  <c r="AU83" i="12" s="1"/>
  <c r="AV83" i="12" s="1"/>
  <c r="AK86" i="12"/>
  <c r="AL86" i="12" s="1"/>
  <c r="AM86" i="12" s="1"/>
  <c r="AN86" i="12" s="1"/>
  <c r="AC208" i="12"/>
  <c r="AC204" i="12" s="1"/>
  <c r="AC30" i="12" s="1"/>
  <c r="AD210" i="12"/>
  <c r="AT97" i="12"/>
  <c r="AU97" i="12" s="1"/>
  <c r="AV97" i="12" s="1"/>
  <c r="N66" i="12"/>
  <c r="O66" i="12" s="1"/>
  <c r="P66" i="12" s="1"/>
  <c r="AB78" i="12"/>
  <c r="P68" i="12"/>
  <c r="Q68" i="12" s="1"/>
  <c r="AB75" i="12"/>
  <c r="AC75" i="12" s="1"/>
  <c r="AD75" i="12" s="1"/>
  <c r="AE75" i="12" s="1"/>
  <c r="AF75" i="12" s="1"/>
  <c r="AG75" i="12" s="1"/>
  <c r="AH75" i="12" s="1"/>
  <c r="AI75" i="12" s="1"/>
  <c r="AJ75" i="12" s="1"/>
  <c r="AK75" i="12" s="1"/>
  <c r="AL75" i="12" s="1"/>
  <c r="AM75" i="12" s="1"/>
  <c r="AN75" i="12" s="1"/>
  <c r="AO75" i="12" s="1"/>
  <c r="AP75" i="12" s="1"/>
  <c r="AQ75" i="12" s="1"/>
  <c r="AR75" i="12" s="1"/>
  <c r="AS75" i="12" s="1"/>
  <c r="AT75" i="12" s="1"/>
  <c r="AU75" i="12" s="1"/>
  <c r="AV75" i="12" s="1"/>
  <c r="AS141" i="12"/>
  <c r="AT141" i="12" s="1"/>
  <c r="AU141" i="12" s="1"/>
  <c r="AN136" i="12"/>
  <c r="AO136" i="12" s="1"/>
  <c r="Q69" i="12"/>
  <c r="R69" i="12" s="1"/>
  <c r="S69" i="12" s="1"/>
  <c r="T69" i="12" s="1"/>
  <c r="Q113" i="12"/>
  <c r="R113" i="12" s="1"/>
  <c r="S113" i="12" s="1"/>
  <c r="T113" i="12" s="1"/>
  <c r="AM91" i="12"/>
  <c r="AN91" i="12" s="1"/>
  <c r="AO91" i="12" s="1"/>
  <c r="AK88" i="12"/>
  <c r="AL88" i="12" s="1"/>
  <c r="AC81" i="12"/>
  <c r="AD81" i="12" s="1"/>
  <c r="X76" i="12"/>
  <c r="Y76" i="12" s="1"/>
  <c r="Z76" i="12" s="1"/>
  <c r="AA76" i="12" s="1"/>
  <c r="AB123" i="12"/>
  <c r="AC123" i="12" s="1"/>
  <c r="AD123" i="12" s="1"/>
  <c r="AG129" i="12"/>
  <c r="AD124" i="12"/>
  <c r="AE124" i="12" s="1"/>
  <c r="AF124" i="12" s="1"/>
  <c r="AJ131" i="12"/>
  <c r="AK131" i="12" s="1"/>
  <c r="AL131" i="12" s="1"/>
  <c r="AO137" i="12"/>
  <c r="AP137" i="12" s="1"/>
  <c r="AS13" i="6"/>
  <c r="W120" i="12"/>
  <c r="O111" i="12"/>
  <c r="Y118" i="12"/>
  <c r="Z118" i="12" s="1"/>
  <c r="AA118" i="12" s="1"/>
  <c r="AB118" i="12" s="1"/>
  <c r="AC118" i="12" s="1"/>
  <c r="AD118" i="12" s="1"/>
  <c r="AE118" i="12" s="1"/>
  <c r="AF118" i="12" s="1"/>
  <c r="AG118" i="12" s="1"/>
  <c r="AH118" i="12" s="1"/>
  <c r="AI118" i="12" s="1"/>
  <c r="AJ118" i="12" s="1"/>
  <c r="AK118" i="12" s="1"/>
  <c r="AG128" i="12"/>
  <c r="W71" i="12"/>
  <c r="X71" i="12" s="1"/>
  <c r="Y71" i="12" s="1"/>
  <c r="Z71" i="12" s="1"/>
  <c r="AA71" i="12" s="1"/>
  <c r="AB71" i="12" s="1"/>
  <c r="AC71" i="12" s="1"/>
  <c r="AD71" i="12" s="1"/>
  <c r="AE71" i="12" s="1"/>
  <c r="AF71" i="12" s="1"/>
  <c r="AG71" i="12" s="1"/>
  <c r="AH71" i="12" s="1"/>
  <c r="AI71" i="12" s="1"/>
  <c r="AJ71" i="12" s="1"/>
  <c r="AK71" i="12" s="1"/>
  <c r="AL71" i="12" s="1"/>
  <c r="AM71" i="12" s="1"/>
  <c r="AR95" i="12"/>
  <c r="P67" i="12"/>
  <c r="AA191" i="12"/>
  <c r="AA190" i="12"/>
  <c r="AA192" i="12"/>
  <c r="AA193" i="12"/>
  <c r="AA189" i="12"/>
  <c r="AB154" i="12"/>
  <c r="AT142" i="12"/>
  <c r="AU142" i="12" s="1"/>
  <c r="AV13" i="6"/>
  <c r="AP94" i="12"/>
  <c r="AQ94" i="12" s="1"/>
  <c r="AR13" i="6"/>
  <c r="U116" i="12"/>
  <c r="AI87" i="12"/>
  <c r="AS28" i="15"/>
  <c r="N189" i="12"/>
  <c r="K189" i="12"/>
  <c r="L189" i="12"/>
  <c r="M189" i="12"/>
  <c r="P189" i="12"/>
  <c r="O189" i="12"/>
  <c r="Q189" i="12"/>
  <c r="R189" i="12"/>
  <c r="S189" i="12"/>
  <c r="T189" i="12"/>
  <c r="U189" i="12"/>
  <c r="V189" i="12"/>
  <c r="W189" i="12"/>
  <c r="X189" i="12"/>
  <c r="Y189" i="12"/>
  <c r="P112" i="12"/>
  <c r="Q112" i="12" s="1"/>
  <c r="R112" i="12" s="1"/>
  <c r="S114" i="12"/>
  <c r="T114" i="12" s="1"/>
  <c r="U114" i="12" s="1"/>
  <c r="AI132" i="12"/>
  <c r="Z189" i="12"/>
  <c r="AQ139" i="12"/>
  <c r="AR139" i="12" s="1"/>
  <c r="AD126" i="12"/>
  <c r="AN133" i="12"/>
  <c r="AA122" i="12"/>
  <c r="AB122" i="12" s="1"/>
  <c r="AC122" i="12" s="1"/>
  <c r="AH82" i="12"/>
  <c r="AI82" i="12" s="1"/>
  <c r="AJ82" i="12" s="1"/>
  <c r="AE261" i="12"/>
  <c r="AE255" i="12" s="1"/>
  <c r="AE31" i="12" s="1"/>
  <c r="AF263" i="12"/>
  <c r="AN92" i="12"/>
  <c r="AO92" i="12" s="1"/>
  <c r="AP92" i="12" s="1"/>
  <c r="AQ92" i="12" s="1"/>
  <c r="AR92" i="12" s="1"/>
  <c r="AS92" i="12" s="1"/>
  <c r="AT92" i="12" s="1"/>
  <c r="AU92" i="12" s="1"/>
  <c r="AV92" i="12" s="1"/>
  <c r="AO138" i="12"/>
  <c r="AP138" i="12" s="1"/>
  <c r="M190" i="12"/>
  <c r="K190" i="12"/>
  <c r="L190" i="12"/>
  <c r="N190" i="12"/>
  <c r="O190" i="12"/>
  <c r="P190" i="12"/>
  <c r="Q190" i="12"/>
  <c r="R190" i="12"/>
  <c r="S190" i="12"/>
  <c r="T190" i="12"/>
  <c r="U190" i="12"/>
  <c r="V190" i="12"/>
  <c r="W190" i="12"/>
  <c r="X190" i="12"/>
  <c r="Y190" i="12"/>
  <c r="AE84" i="12"/>
  <c r="Y73" i="12"/>
  <c r="Z73" i="12" s="1"/>
  <c r="M110" i="12"/>
  <c r="V70" i="12"/>
  <c r="W70" i="12" s="1"/>
  <c r="AR82" i="2"/>
  <c r="AR22" i="15"/>
  <c r="X119" i="12"/>
  <c r="Y119" i="12" s="1"/>
  <c r="Z119" i="12" s="1"/>
  <c r="AE74" i="12"/>
  <c r="AF74" i="12" s="1"/>
  <c r="AT13" i="6"/>
  <c r="AV26" i="15"/>
  <c r="AD127" i="12"/>
  <c r="AE127" i="12" s="1"/>
  <c r="AF127" i="12" s="1"/>
  <c r="AG127" i="12" s="1"/>
  <c r="AA121" i="12"/>
  <c r="AL130" i="12"/>
  <c r="AM130" i="12" s="1"/>
  <c r="AR96" i="12"/>
  <c r="AS96" i="12" s="1"/>
  <c r="AQ93" i="12"/>
  <c r="AT140" i="12"/>
  <c r="AU140" i="12" s="1"/>
  <c r="AV140" i="12" s="1"/>
  <c r="S115" i="12"/>
  <c r="T115" i="12" s="1"/>
  <c r="AH85" i="12"/>
  <c r="AI85" i="12" s="1"/>
  <c r="AJ85" i="12" s="1"/>
  <c r="AL135" i="12"/>
  <c r="Z72" i="12"/>
  <c r="AA72" i="12" s="1"/>
  <c r="AB72" i="12" s="1"/>
  <c r="AC72" i="12" s="1"/>
  <c r="AD72" i="12" s="1"/>
  <c r="AE72" i="12" s="1"/>
  <c r="AF72" i="12" s="1"/>
  <c r="AG72" i="12" s="1"/>
  <c r="AH72" i="12" s="1"/>
  <c r="AI72" i="12" s="1"/>
  <c r="AJ72" i="12" s="1"/>
  <c r="AK72" i="12" s="1"/>
  <c r="AL72" i="12" s="1"/>
  <c r="AM72" i="12" s="1"/>
  <c r="AN72" i="12" s="1"/>
  <c r="AO72" i="12" s="1"/>
  <c r="AP72" i="12" s="1"/>
  <c r="AQ72" i="12" s="1"/>
  <c r="AR72" i="12" s="1"/>
  <c r="AS72" i="12" s="1"/>
  <c r="AT72" i="12" s="1"/>
  <c r="AU72" i="12" s="1"/>
  <c r="AV72" i="12" s="1"/>
  <c r="AB125" i="12"/>
  <c r="AC79" i="12"/>
  <c r="AD79" i="12" s="1"/>
  <c r="AE79" i="12" s="1"/>
  <c r="AF79" i="12" s="1"/>
  <c r="K191" i="12"/>
  <c r="L191" i="12"/>
  <c r="N191" i="12"/>
  <c r="M191" i="12"/>
  <c r="O191" i="12"/>
  <c r="P191" i="12"/>
  <c r="Q191" i="12"/>
  <c r="R191" i="12"/>
  <c r="S191" i="12"/>
  <c r="T191" i="12"/>
  <c r="U191" i="12"/>
  <c r="V191" i="12"/>
  <c r="W191" i="12"/>
  <c r="X191" i="12"/>
  <c r="Y191" i="12"/>
  <c r="AT27" i="15"/>
  <c r="T117" i="12"/>
  <c r="AL134" i="12"/>
  <c r="AM134" i="12" s="1"/>
  <c r="AV29" i="15" l="1"/>
  <c r="AV39" i="15"/>
  <c r="AV42" i="15"/>
  <c r="AV40" i="15"/>
  <c r="AV41" i="15"/>
  <c r="AV38" i="15"/>
  <c r="AV43" i="15"/>
  <c r="AT29" i="15"/>
  <c r="AT42" i="15"/>
  <c r="AT40" i="15"/>
  <c r="AT38" i="15"/>
  <c r="AT43" i="15"/>
  <c r="AT41" i="15"/>
  <c r="AT39" i="15"/>
  <c r="AR29" i="15"/>
  <c r="AR40" i="15"/>
  <c r="AR38" i="15"/>
  <c r="AR39" i="15"/>
  <c r="AR43" i="15"/>
  <c r="AR42" i="15"/>
  <c r="AR41" i="15"/>
  <c r="AS29" i="15"/>
  <c r="AS40" i="15"/>
  <c r="AS38" i="15"/>
  <c r="AS43" i="15"/>
  <c r="AS41" i="15"/>
  <c r="AS39" i="15"/>
  <c r="AS42" i="15"/>
  <c r="AT12" i="86"/>
  <c r="AV12" i="86"/>
  <c r="AR83" i="2"/>
  <c r="AR12" i="86" s="1"/>
  <c r="AH80" i="12"/>
  <c r="AI80" i="12" s="1"/>
  <c r="AJ80" i="12" s="1"/>
  <c r="AK80" i="12" s="1"/>
  <c r="AL80" i="12" s="1"/>
  <c r="AM80" i="12" s="1"/>
  <c r="AN80" i="12" s="1"/>
  <c r="AO80" i="12" s="1"/>
  <c r="AP80" i="12" s="1"/>
  <c r="AQ80" i="12" s="1"/>
  <c r="AR80" i="12" s="1"/>
  <c r="AS80" i="12" s="1"/>
  <c r="AT80" i="12" s="1"/>
  <c r="AU80" i="12" s="1"/>
  <c r="AV80" i="12" s="1"/>
  <c r="AG124" i="12"/>
  <c r="AH124" i="12" s="1"/>
  <c r="AQ90" i="12"/>
  <c r="AR90" i="12" s="1"/>
  <c r="AS90" i="12" s="1"/>
  <c r="AT90" i="12" s="1"/>
  <c r="AU90" i="12" s="1"/>
  <c r="AV90" i="12" s="1"/>
  <c r="AF77" i="12"/>
  <c r="AG77" i="12" s="1"/>
  <c r="AH77" i="12" s="1"/>
  <c r="AI77" i="12" s="1"/>
  <c r="AJ77" i="12" s="1"/>
  <c r="AK77" i="12" s="1"/>
  <c r="AL77" i="12" s="1"/>
  <c r="AM77" i="12" s="1"/>
  <c r="AN77" i="12" s="1"/>
  <c r="AO77" i="12" s="1"/>
  <c r="AP77" i="12" s="1"/>
  <c r="AQ77" i="12" s="1"/>
  <c r="AR77" i="12" s="1"/>
  <c r="AS77" i="12" s="1"/>
  <c r="AT77" i="12" s="1"/>
  <c r="AU77" i="12" s="1"/>
  <c r="AV77" i="12" s="1"/>
  <c r="R68" i="12"/>
  <c r="S68" i="12" s="1"/>
  <c r="AO89" i="12"/>
  <c r="AB76" i="12"/>
  <c r="AC76" i="12" s="1"/>
  <c r="AD76" i="12" s="1"/>
  <c r="AP136" i="12"/>
  <c r="AQ136" i="12" s="1"/>
  <c r="AR136" i="12" s="1"/>
  <c r="AE210" i="12"/>
  <c r="AD208" i="12"/>
  <c r="AD204" i="12" s="1"/>
  <c r="AD30" i="12" s="1"/>
  <c r="AE81" i="12"/>
  <c r="AF81" i="12" s="1"/>
  <c r="AG81" i="12" s="1"/>
  <c r="AH81" i="12" s="1"/>
  <c r="AI81" i="12" s="1"/>
  <c r="AJ81" i="12" s="1"/>
  <c r="AK81" i="12" s="1"/>
  <c r="AL81" i="12" s="1"/>
  <c r="AM81" i="12" s="1"/>
  <c r="AN81" i="12" s="1"/>
  <c r="AO81" i="12" s="1"/>
  <c r="AP81" i="12" s="1"/>
  <c r="AQ81" i="12" s="1"/>
  <c r="AR81" i="12" s="1"/>
  <c r="AS81" i="12" s="1"/>
  <c r="AT81" i="12" s="1"/>
  <c r="AU81" i="12" s="1"/>
  <c r="AV81" i="12" s="1"/>
  <c r="AC78" i="12"/>
  <c r="AD78" i="12" s="1"/>
  <c r="AE78" i="12" s="1"/>
  <c r="AF78" i="12" s="1"/>
  <c r="AG78" i="12" s="1"/>
  <c r="AH78" i="12" s="1"/>
  <c r="AE123" i="12"/>
  <c r="AF123" i="12" s="1"/>
  <c r="AG123" i="12" s="1"/>
  <c r="AN130" i="12"/>
  <c r="AO130" i="12" s="1"/>
  <c r="AP130" i="12" s="1"/>
  <c r="AQ130" i="12" s="1"/>
  <c r="AR130" i="12" s="1"/>
  <c r="AS130" i="12" s="1"/>
  <c r="AT130" i="12" s="1"/>
  <c r="AU130" i="12" s="1"/>
  <c r="AV130" i="12" s="1"/>
  <c r="U113" i="12"/>
  <c r="V113" i="12" s="1"/>
  <c r="W113" i="12" s="1"/>
  <c r="X113" i="12" s="1"/>
  <c r="AH129" i="12"/>
  <c r="AI129" i="12" s="1"/>
  <c r="AJ129" i="12" s="1"/>
  <c r="AK129" i="12" s="1"/>
  <c r="AM88" i="12"/>
  <c r="AN88" i="12" s="1"/>
  <c r="AO88" i="12" s="1"/>
  <c r="AP88" i="12" s="1"/>
  <c r="AQ88" i="12" s="1"/>
  <c r="AQ137" i="12"/>
  <c r="AR137" i="12" s="1"/>
  <c r="AS137" i="12" s="1"/>
  <c r="AT137" i="12" s="1"/>
  <c r="AG74" i="12"/>
  <c r="AH74" i="12" s="1"/>
  <c r="AI74" i="12" s="1"/>
  <c r="AJ74" i="12" s="1"/>
  <c r="AK74" i="12" s="1"/>
  <c r="AL74" i="12" s="1"/>
  <c r="AM74" i="12" s="1"/>
  <c r="AN74" i="12" s="1"/>
  <c r="AO74" i="12" s="1"/>
  <c r="AP74" i="12" s="1"/>
  <c r="AQ74" i="12" s="1"/>
  <c r="AR74" i="12" s="1"/>
  <c r="AS74" i="12" s="1"/>
  <c r="AT74" i="12" s="1"/>
  <c r="AU74" i="12" s="1"/>
  <c r="AV74" i="12" s="1"/>
  <c r="AQ138" i="12"/>
  <c r="AR138" i="12" s="1"/>
  <c r="AS138" i="12" s="1"/>
  <c r="AO86" i="12"/>
  <c r="AP86" i="12" s="1"/>
  <c r="AQ86" i="12" s="1"/>
  <c r="AC125" i="12"/>
  <c r="AK85" i="12"/>
  <c r="AL85" i="12" s="1"/>
  <c r="AM85" i="12" s="1"/>
  <c r="AN85" i="12" s="1"/>
  <c r="AT31" i="17"/>
  <c r="AT15" i="6"/>
  <c r="X70" i="12"/>
  <c r="Y70" i="12" s="1"/>
  <c r="Z70" i="12" s="1"/>
  <c r="AA70" i="12" s="1"/>
  <c r="AB70" i="12" s="1"/>
  <c r="AC70" i="12" s="1"/>
  <c r="AD70" i="12" s="1"/>
  <c r="AE70" i="12" s="1"/>
  <c r="AF70" i="12" s="1"/>
  <c r="AG70" i="12" s="1"/>
  <c r="AH70" i="12" s="1"/>
  <c r="AI70" i="12" s="1"/>
  <c r="AJ70" i="12" s="1"/>
  <c r="AK70" i="12" s="1"/>
  <c r="AL70" i="12" s="1"/>
  <c r="AM70" i="12" s="1"/>
  <c r="AN70" i="12" s="1"/>
  <c r="AO70" i="12" s="1"/>
  <c r="AP70" i="12" s="1"/>
  <c r="AQ70" i="12" s="1"/>
  <c r="AR70" i="12" s="1"/>
  <c r="AS70" i="12" s="1"/>
  <c r="AT70" i="12" s="1"/>
  <c r="AU70" i="12" s="1"/>
  <c r="AV70" i="12" s="1"/>
  <c r="AD122" i="12"/>
  <c r="AE122" i="12" s="1"/>
  <c r="AF122" i="12" s="1"/>
  <c r="AU249" i="17"/>
  <c r="AS139" i="12"/>
  <c r="P111" i="12"/>
  <c r="AM135" i="12"/>
  <c r="Q66" i="12"/>
  <c r="AN134" i="12"/>
  <c r="AO134" i="12" s="1"/>
  <c r="AP134" i="12" s="1"/>
  <c r="AQ134" i="12" s="1"/>
  <c r="AR134" i="12" s="1"/>
  <c r="I13" i="86"/>
  <c r="AB121" i="12"/>
  <c r="AC121" i="12" s="1"/>
  <c r="AD121" i="12" s="1"/>
  <c r="AL118" i="12"/>
  <c r="AK82" i="12"/>
  <c r="AL82" i="12" s="1"/>
  <c r="S112" i="12"/>
  <c r="AV15" i="6"/>
  <c r="AM131" i="12"/>
  <c r="AN131" i="12" s="1"/>
  <c r="AO131" i="12" s="1"/>
  <c r="AP131" i="12" s="1"/>
  <c r="AQ131" i="12" s="1"/>
  <c r="AR131" i="12" s="1"/>
  <c r="AS131" i="12" s="1"/>
  <c r="AT131" i="12" s="1"/>
  <c r="AU131" i="12" s="1"/>
  <c r="AV131" i="12" s="1"/>
  <c r="AH127" i="12"/>
  <c r="AF261" i="12"/>
  <c r="AF255" i="12" s="1"/>
  <c r="AF31" i="12" s="1"/>
  <c r="AG263" i="12"/>
  <c r="AF84" i="12"/>
  <c r="AS31" i="17"/>
  <c r="AS12" i="86"/>
  <c r="U69" i="12"/>
  <c r="U117" i="12"/>
  <c r="V117" i="12" s="1"/>
  <c r="W117" i="12" s="1"/>
  <c r="V116" i="12"/>
  <c r="W116" i="12" s="1"/>
  <c r="AG79" i="12"/>
  <c r="AH79" i="12" s="1"/>
  <c r="AI79" i="12" s="1"/>
  <c r="AJ79" i="12" s="1"/>
  <c r="AK79" i="12" s="1"/>
  <c r="AL79" i="12" s="1"/>
  <c r="AM79" i="12" s="1"/>
  <c r="AN79" i="12" s="1"/>
  <c r="AO79" i="12" s="1"/>
  <c r="AP79" i="12" s="1"/>
  <c r="AQ79" i="12" s="1"/>
  <c r="AR79" i="12" s="1"/>
  <c r="AS79" i="12" s="1"/>
  <c r="AT79" i="12" s="1"/>
  <c r="AU79" i="12" s="1"/>
  <c r="AV79" i="12" s="1"/>
  <c r="AR93" i="12"/>
  <c r="AS93" i="12" s="1"/>
  <c r="AV142" i="12"/>
  <c r="I188" i="12" s="1"/>
  <c r="AB188" i="12" s="1"/>
  <c r="AS95" i="12"/>
  <c r="AH128" i="12"/>
  <c r="AI128" i="12" s="1"/>
  <c r="AJ128" i="12" s="1"/>
  <c r="AR94" i="12"/>
  <c r="AS94" i="12" s="1"/>
  <c r="AT94" i="12" s="1"/>
  <c r="AU94" i="12" s="1"/>
  <c r="AV94" i="12" s="1"/>
  <c r="AS15" i="6"/>
  <c r="AN71" i="12"/>
  <c r="AO71" i="12" s="1"/>
  <c r="AP71" i="12" s="1"/>
  <c r="AQ71" i="12" s="1"/>
  <c r="AR71" i="12" s="1"/>
  <c r="AS71" i="12" s="1"/>
  <c r="AT71" i="12" s="1"/>
  <c r="AU71" i="12" s="1"/>
  <c r="AV71" i="12" s="1"/>
  <c r="AV31" i="17"/>
  <c r="V114" i="12"/>
  <c r="Q67" i="12"/>
  <c r="R67" i="12" s="1"/>
  <c r="AA119" i="12"/>
  <c r="AB119" i="12" s="1"/>
  <c r="AC119" i="12" s="1"/>
  <c r="X120" i="12"/>
  <c r="Y120" i="12" s="1"/>
  <c r="Z120" i="12" s="1"/>
  <c r="AP91" i="12"/>
  <c r="AT96" i="12"/>
  <c r="AU96" i="12" s="1"/>
  <c r="AO133" i="12"/>
  <c r="AJ132" i="12"/>
  <c r="AE126" i="12"/>
  <c r="AB193" i="12"/>
  <c r="AB189" i="12"/>
  <c r="AB190" i="12"/>
  <c r="AB192" i="12"/>
  <c r="AB191" i="12"/>
  <c r="AC154" i="12"/>
  <c r="N110" i="12"/>
  <c r="O110" i="12" s="1"/>
  <c r="P110" i="12" s="1"/>
  <c r="AR31" i="17"/>
  <c r="U115" i="12"/>
  <c r="V115" i="12" s="1"/>
  <c r="AA73" i="12"/>
  <c r="AB73" i="12" s="1"/>
  <c r="AJ87" i="12"/>
  <c r="AR15" i="6"/>
  <c r="AV141" i="12"/>
  <c r="I187" i="12" s="1"/>
  <c r="AB187" i="12" s="1"/>
  <c r="AV47" i="15" l="1"/>
  <c r="AV78" i="15" s="1"/>
  <c r="AV51" i="15"/>
  <c r="AV46" i="15"/>
  <c r="AV65" i="15" s="1"/>
  <c r="AV49" i="15"/>
  <c r="AV101" i="15" s="1"/>
  <c r="AV48" i="15"/>
  <c r="AV91" i="15" s="1"/>
  <c r="AR49" i="15"/>
  <c r="AR101" i="15" s="1"/>
  <c r="AR46" i="15"/>
  <c r="AR65" i="15" s="1"/>
  <c r="AS47" i="15"/>
  <c r="AS78" i="15" s="1"/>
  <c r="AR48" i="15"/>
  <c r="AR91" i="15" s="1"/>
  <c r="AR93" i="15" s="1"/>
  <c r="AT46" i="15"/>
  <c r="AT65" i="15" s="1"/>
  <c r="AR51" i="15"/>
  <c r="AT49" i="15"/>
  <c r="AT101" i="15" s="1"/>
  <c r="AV44" i="15"/>
  <c r="AV18" i="86" s="1"/>
  <c r="AS46" i="15"/>
  <c r="AS65" i="15" s="1"/>
  <c r="AT48" i="15"/>
  <c r="AT91" i="15" s="1"/>
  <c r="AR44" i="15"/>
  <c r="AR18" i="86" s="1"/>
  <c r="AT51" i="15"/>
  <c r="AT47" i="15"/>
  <c r="AT78" i="15" s="1"/>
  <c r="AS48" i="15"/>
  <c r="AS91" i="15" s="1"/>
  <c r="AS44" i="15"/>
  <c r="AS18" i="86" s="1"/>
  <c r="AS49" i="15"/>
  <c r="AS101" i="15" s="1"/>
  <c r="AR47" i="15"/>
  <c r="AR78" i="15" s="1"/>
  <c r="AT44" i="15"/>
  <c r="AT18" i="86" s="1"/>
  <c r="AS51" i="15"/>
  <c r="AR23" i="125"/>
  <c r="AV23" i="125"/>
  <c r="AT23" i="125"/>
  <c r="AS23" i="125"/>
  <c r="AS136" i="12"/>
  <c r="AT136" i="12" s="1"/>
  <c r="AU136" i="12" s="1"/>
  <c r="AV136" i="12" s="1"/>
  <c r="AI124" i="12"/>
  <c r="AJ124" i="12" s="1"/>
  <c r="AK124" i="12" s="1"/>
  <c r="AL124" i="12" s="1"/>
  <c r="AM124" i="12" s="1"/>
  <c r="AN124" i="12" s="1"/>
  <c r="AO124" i="12" s="1"/>
  <c r="AP124" i="12" s="1"/>
  <c r="AQ124" i="12" s="1"/>
  <c r="AR124" i="12" s="1"/>
  <c r="AS124" i="12" s="1"/>
  <c r="AT124" i="12" s="1"/>
  <c r="AU124" i="12" s="1"/>
  <c r="AV124" i="12" s="1"/>
  <c r="I170" i="12" s="1"/>
  <c r="AO85" i="12"/>
  <c r="AP85" i="12" s="1"/>
  <c r="AQ85" i="12" s="1"/>
  <c r="AR85" i="12" s="1"/>
  <c r="AS85" i="12" s="1"/>
  <c r="AT85" i="12" s="1"/>
  <c r="AU85" i="12" s="1"/>
  <c r="AV85" i="12" s="1"/>
  <c r="AH123" i="12"/>
  <c r="AI123" i="12" s="1"/>
  <c r="AE121" i="12"/>
  <c r="AF121" i="12" s="1"/>
  <c r="AG121" i="12" s="1"/>
  <c r="AH121" i="12" s="1"/>
  <c r="AI121" i="12" s="1"/>
  <c r="AJ121" i="12" s="1"/>
  <c r="AK121" i="12" s="1"/>
  <c r="AL121" i="12" s="1"/>
  <c r="AM121" i="12" s="1"/>
  <c r="AN121" i="12" s="1"/>
  <c r="AO121" i="12" s="1"/>
  <c r="AP121" i="12" s="1"/>
  <c r="AQ121" i="12" s="1"/>
  <c r="AR121" i="12" s="1"/>
  <c r="AS121" i="12" s="1"/>
  <c r="AT121" i="12" s="1"/>
  <c r="AU121" i="12" s="1"/>
  <c r="AV121" i="12" s="1"/>
  <c r="I167" i="12" s="1"/>
  <c r="R167" i="12" s="1"/>
  <c r="AT138" i="12"/>
  <c r="AU138" i="12" s="1"/>
  <c r="AP89" i="12"/>
  <c r="AQ89" i="12" s="1"/>
  <c r="AR89" i="12" s="1"/>
  <c r="AS89" i="12" s="1"/>
  <c r="AT89" i="12" s="1"/>
  <c r="AU89" i="12" s="1"/>
  <c r="AV89" i="12" s="1"/>
  <c r="AC73" i="12"/>
  <c r="AD73" i="12" s="1"/>
  <c r="AE73" i="12" s="1"/>
  <c r="AT93" i="12"/>
  <c r="AU93" i="12" s="1"/>
  <c r="AV93" i="12" s="1"/>
  <c r="AE208" i="12"/>
  <c r="AE204" i="12" s="1"/>
  <c r="AE30" i="12" s="1"/>
  <c r="AF210" i="12"/>
  <c r="AN135" i="12"/>
  <c r="AO135" i="12" s="1"/>
  <c r="AI78" i="12"/>
  <c r="AJ78" i="12" s="1"/>
  <c r="AK78" i="12" s="1"/>
  <c r="AL78" i="12" s="1"/>
  <c r="AM78" i="12" s="1"/>
  <c r="AN78" i="12" s="1"/>
  <c r="AO78" i="12" s="1"/>
  <c r="AP78" i="12" s="1"/>
  <c r="AQ78" i="12" s="1"/>
  <c r="AR78" i="12" s="1"/>
  <c r="AS78" i="12" s="1"/>
  <c r="AT78" i="12" s="1"/>
  <c r="AU78" i="12" s="1"/>
  <c r="AV78" i="12" s="1"/>
  <c r="AA120" i="12"/>
  <c r="AB120" i="12" s="1"/>
  <c r="X116" i="12"/>
  <c r="Y116" i="12" s="1"/>
  <c r="Z116" i="12" s="1"/>
  <c r="AA116" i="12" s="1"/>
  <c r="AB116" i="12" s="1"/>
  <c r="AC116" i="12" s="1"/>
  <c r="AD116" i="12" s="1"/>
  <c r="AE116" i="12" s="1"/>
  <c r="AF116" i="12" s="1"/>
  <c r="AG116" i="12" s="1"/>
  <c r="AH116" i="12" s="1"/>
  <c r="AI116" i="12" s="1"/>
  <c r="AJ116" i="12" s="1"/>
  <c r="AK116" i="12" s="1"/>
  <c r="AL116" i="12" s="1"/>
  <c r="AM116" i="12" s="1"/>
  <c r="AN116" i="12" s="1"/>
  <c r="AO116" i="12" s="1"/>
  <c r="AP116" i="12" s="1"/>
  <c r="AQ116" i="12" s="1"/>
  <c r="AR116" i="12" s="1"/>
  <c r="AS116" i="12" s="1"/>
  <c r="AT116" i="12" s="1"/>
  <c r="AU116" i="12" s="1"/>
  <c r="AV116" i="12" s="1"/>
  <c r="I162" i="12" s="1"/>
  <c r="O162" i="12" s="1"/>
  <c r="AS134" i="12"/>
  <c r="AT134" i="12" s="1"/>
  <c r="S67" i="12"/>
  <c r="T67" i="12" s="1"/>
  <c r="AL129" i="12"/>
  <c r="AM129" i="12" s="1"/>
  <c r="AN129" i="12" s="1"/>
  <c r="AO129" i="12" s="1"/>
  <c r="AP129" i="12" s="1"/>
  <c r="AQ129" i="12" s="1"/>
  <c r="AR129" i="12" s="1"/>
  <c r="AS129" i="12" s="1"/>
  <c r="AT129" i="12" s="1"/>
  <c r="AU129" i="12" s="1"/>
  <c r="AV129" i="12" s="1"/>
  <c r="AR19" i="6"/>
  <c r="AC190" i="12"/>
  <c r="AC188" i="12"/>
  <c r="AC187" i="12"/>
  <c r="AC193" i="12"/>
  <c r="AC189" i="12"/>
  <c r="AC192" i="12"/>
  <c r="AC191" i="12"/>
  <c r="AD154" i="12"/>
  <c r="AG84" i="12"/>
  <c r="AH84" i="12" s="1"/>
  <c r="AI84" i="12" s="1"/>
  <c r="AK132" i="12"/>
  <c r="AR88" i="12"/>
  <c r="AS88" i="12" s="1"/>
  <c r="AT88" i="12" s="1"/>
  <c r="AU88" i="12" s="1"/>
  <c r="AV88" i="12" s="1"/>
  <c r="AV96" i="12"/>
  <c r="I186" i="12" s="1"/>
  <c r="AC186" i="12" s="1"/>
  <c r="AG122" i="12"/>
  <c r="AH122" i="12" s="1"/>
  <c r="AI122" i="12" s="1"/>
  <c r="AJ122" i="12" s="1"/>
  <c r="AK122" i="12" s="1"/>
  <c r="AL122" i="12" s="1"/>
  <c r="AM122" i="12" s="1"/>
  <c r="AN122" i="12" s="1"/>
  <c r="AO122" i="12" s="1"/>
  <c r="AP122" i="12" s="1"/>
  <c r="AQ122" i="12" s="1"/>
  <c r="AR122" i="12" s="1"/>
  <c r="AS122" i="12" s="1"/>
  <c r="AT122" i="12" s="1"/>
  <c r="AU122" i="12" s="1"/>
  <c r="AV122" i="12" s="1"/>
  <c r="AT19" i="6"/>
  <c r="W115" i="12"/>
  <c r="W114" i="12"/>
  <c r="X114" i="12" s="1"/>
  <c r="AQ91" i="12"/>
  <c r="AR91" i="12" s="1"/>
  <c r="AU137" i="12"/>
  <c r="AV137" i="12" s="1"/>
  <c r="P187" i="12"/>
  <c r="K187" i="12"/>
  <c r="L187" i="12"/>
  <c r="M187" i="12"/>
  <c r="N187" i="12"/>
  <c r="O187" i="12"/>
  <c r="Q187" i="12"/>
  <c r="R187" i="12"/>
  <c r="S187" i="12"/>
  <c r="T187" i="12"/>
  <c r="U187" i="12"/>
  <c r="V187" i="12"/>
  <c r="W187" i="12"/>
  <c r="X187" i="12"/>
  <c r="Y187" i="12"/>
  <c r="Z187" i="12"/>
  <c r="AA187" i="12"/>
  <c r="AP133" i="12"/>
  <c r="AQ133" i="12" s="1"/>
  <c r="AR133" i="12" s="1"/>
  <c r="AS133" i="12" s="1"/>
  <c r="AT133" i="12" s="1"/>
  <c r="AU133" i="12" s="1"/>
  <c r="AV133" i="12" s="1"/>
  <c r="AE76" i="12"/>
  <c r="AF76" i="12" s="1"/>
  <c r="AG76" i="12" s="1"/>
  <c r="AH76" i="12" s="1"/>
  <c r="AI76" i="12" s="1"/>
  <c r="AJ76" i="12" s="1"/>
  <c r="AK76" i="12" s="1"/>
  <c r="AL76" i="12" s="1"/>
  <c r="AM76" i="12" s="1"/>
  <c r="AN76" i="12" s="1"/>
  <c r="AO76" i="12" s="1"/>
  <c r="AP76" i="12" s="1"/>
  <c r="AQ76" i="12" s="1"/>
  <c r="AR76" i="12" s="1"/>
  <c r="AS76" i="12" s="1"/>
  <c r="AT76" i="12" s="1"/>
  <c r="AU76" i="12" s="1"/>
  <c r="AV76" i="12" s="1"/>
  <c r="AG261" i="12"/>
  <c r="AG255" i="12" s="1"/>
  <c r="AG31" i="12" s="1"/>
  <c r="AH263" i="12"/>
  <c r="AT139" i="12"/>
  <c r="AU139" i="12" s="1"/>
  <c r="AV139" i="12" s="1"/>
  <c r="T112" i="12"/>
  <c r="U112" i="12" s="1"/>
  <c r="V112" i="12" s="1"/>
  <c r="W112" i="12" s="1"/>
  <c r="T68" i="12"/>
  <c r="U68" i="12" s="1"/>
  <c r="AD125" i="12"/>
  <c r="AM82" i="12"/>
  <c r="AN82" i="12" s="1"/>
  <c r="AO82" i="12" s="1"/>
  <c r="AP82" i="12" s="1"/>
  <c r="AQ82" i="12" s="1"/>
  <c r="AR82" i="12" s="1"/>
  <c r="AS82" i="12" s="1"/>
  <c r="AT82" i="12" s="1"/>
  <c r="AU82" i="12" s="1"/>
  <c r="AV82" i="12" s="1"/>
  <c r="AS19" i="6"/>
  <c r="AK128" i="12"/>
  <c r="AL128" i="12" s="1"/>
  <c r="AM128" i="12" s="1"/>
  <c r="AN128" i="12" s="1"/>
  <c r="AO128" i="12" s="1"/>
  <c r="AP128" i="12" s="1"/>
  <c r="AQ128" i="12" s="1"/>
  <c r="AR128" i="12" s="1"/>
  <c r="AS128" i="12" s="1"/>
  <c r="AT128" i="12" s="1"/>
  <c r="AU128" i="12" s="1"/>
  <c r="AV128" i="12" s="1"/>
  <c r="R66" i="12"/>
  <c r="S66" i="12" s="1"/>
  <c r="AT95" i="12"/>
  <c r="AU95" i="12" s="1"/>
  <c r="V69" i="12"/>
  <c r="W69" i="12" s="1"/>
  <c r="X69" i="12" s="1"/>
  <c r="AM118" i="12"/>
  <c r="AN118" i="12" s="1"/>
  <c r="AO118" i="12" s="1"/>
  <c r="AP118" i="12" s="1"/>
  <c r="AQ118" i="12" s="1"/>
  <c r="AR118" i="12" s="1"/>
  <c r="AS118" i="12" s="1"/>
  <c r="AT118" i="12" s="1"/>
  <c r="AU118" i="12" s="1"/>
  <c r="AV118" i="12" s="1"/>
  <c r="I164" i="12" s="1"/>
  <c r="X117" i="12"/>
  <c r="Y117" i="12" s="1"/>
  <c r="AR86" i="12"/>
  <c r="AS86" i="12" s="1"/>
  <c r="AT86" i="12" s="1"/>
  <c r="AU86" i="12" s="1"/>
  <c r="AV86" i="12" s="1"/>
  <c r="I176" i="12" s="1"/>
  <c r="AC176" i="12" s="1"/>
  <c r="Y113" i="12"/>
  <c r="Z113" i="12" s="1"/>
  <c r="AA113" i="12" s="1"/>
  <c r="AB113" i="12" s="1"/>
  <c r="AC113" i="12" s="1"/>
  <c r="AD113" i="12" s="1"/>
  <c r="AE113" i="12" s="1"/>
  <c r="AF113" i="12" s="1"/>
  <c r="AG113" i="12" s="1"/>
  <c r="AH113" i="12" s="1"/>
  <c r="AI113" i="12" s="1"/>
  <c r="AJ113" i="12" s="1"/>
  <c r="AK113" i="12" s="1"/>
  <c r="AL113" i="12" s="1"/>
  <c r="AM113" i="12" s="1"/>
  <c r="AN113" i="12" s="1"/>
  <c r="AO113" i="12" s="1"/>
  <c r="AP113" i="12" s="1"/>
  <c r="AQ113" i="12" s="1"/>
  <c r="AR113" i="12" s="1"/>
  <c r="AS113" i="12" s="1"/>
  <c r="AT113" i="12" s="1"/>
  <c r="AU113" i="12" s="1"/>
  <c r="AV113" i="12" s="1"/>
  <c r="Q111" i="12"/>
  <c r="R111" i="12" s="1"/>
  <c r="AF126" i="12"/>
  <c r="AG126" i="12" s="1"/>
  <c r="K188" i="12"/>
  <c r="L188" i="12"/>
  <c r="N188" i="12"/>
  <c r="M188" i="12"/>
  <c r="P188" i="12"/>
  <c r="O188" i="12"/>
  <c r="Q188" i="12"/>
  <c r="R188" i="12"/>
  <c r="S188" i="12"/>
  <c r="T188" i="12"/>
  <c r="U188" i="12"/>
  <c r="V188" i="12"/>
  <c r="W188" i="12"/>
  <c r="X188" i="12"/>
  <c r="Y188" i="12"/>
  <c r="Z188" i="12"/>
  <c r="AA188" i="12"/>
  <c r="AI127" i="12"/>
  <c r="AJ127" i="12" s="1"/>
  <c r="AV19" i="6"/>
  <c r="AD119" i="12"/>
  <c r="AE119" i="12" s="1"/>
  <c r="AF119" i="12" s="1"/>
  <c r="AG119" i="12" s="1"/>
  <c r="AH119" i="12" s="1"/>
  <c r="AI119" i="12" s="1"/>
  <c r="AJ119" i="12" s="1"/>
  <c r="AK119" i="12" s="1"/>
  <c r="AL119" i="12" s="1"/>
  <c r="AM119" i="12" s="1"/>
  <c r="AN119" i="12" s="1"/>
  <c r="AO119" i="12" s="1"/>
  <c r="AP119" i="12" s="1"/>
  <c r="AQ119" i="12" s="1"/>
  <c r="AR119" i="12" s="1"/>
  <c r="AS119" i="12" s="1"/>
  <c r="AT119" i="12" s="1"/>
  <c r="AU119" i="12" s="1"/>
  <c r="AV119" i="12" s="1"/>
  <c r="I165" i="12" s="1"/>
  <c r="Q110" i="12"/>
  <c r="AK87" i="12"/>
  <c r="AU93" i="15" l="1"/>
  <c r="AU110" i="15" s="1"/>
  <c r="AT93" i="15"/>
  <c r="AT110" i="15" s="1"/>
  <c r="AS93" i="15"/>
  <c r="AS110" i="15" s="1"/>
  <c r="AV93" i="15"/>
  <c r="AV110" i="15" s="1"/>
  <c r="I182" i="12"/>
  <c r="M182" i="12" s="1"/>
  <c r="I175" i="12"/>
  <c r="O175" i="12" s="1"/>
  <c r="AU134" i="12"/>
  <c r="AV134" i="12" s="1"/>
  <c r="I180" i="12" s="1"/>
  <c r="AD180" i="12" s="1"/>
  <c r="AV138" i="12"/>
  <c r="I184" i="12" s="1"/>
  <c r="R184" i="12" s="1"/>
  <c r="U167" i="12"/>
  <c r="Q167" i="12"/>
  <c r="Y167" i="12"/>
  <c r="V167" i="12"/>
  <c r="N167" i="12"/>
  <c r="M167" i="12"/>
  <c r="X167" i="12"/>
  <c r="O167" i="12"/>
  <c r="W167" i="12"/>
  <c r="P167" i="12"/>
  <c r="AC167" i="12"/>
  <c r="AB167" i="12"/>
  <c r="T167" i="12"/>
  <c r="L167" i="12"/>
  <c r="AA167" i="12"/>
  <c r="S167" i="12"/>
  <c r="K167" i="12"/>
  <c r="Z167" i="12"/>
  <c r="I179" i="12"/>
  <c r="L179" i="12" s="1"/>
  <c r="I168" i="12"/>
  <c r="AD168" i="12" s="1"/>
  <c r="AF73" i="12"/>
  <c r="AG73" i="12" s="1"/>
  <c r="AH73" i="12" s="1"/>
  <c r="AI73" i="12" s="1"/>
  <c r="AJ73" i="12" s="1"/>
  <c r="AK73" i="12" s="1"/>
  <c r="AL73" i="12" s="1"/>
  <c r="AM73" i="12" s="1"/>
  <c r="AN73" i="12" s="1"/>
  <c r="AO73" i="12" s="1"/>
  <c r="AP73" i="12" s="1"/>
  <c r="AQ73" i="12" s="1"/>
  <c r="AR73" i="12" s="1"/>
  <c r="AS73" i="12" s="1"/>
  <c r="AT73" i="12" s="1"/>
  <c r="AU73" i="12" s="1"/>
  <c r="AV73" i="12" s="1"/>
  <c r="I183" i="12"/>
  <c r="O183" i="12" s="1"/>
  <c r="U67" i="12"/>
  <c r="V67" i="12" s="1"/>
  <c r="W67" i="12" s="1"/>
  <c r="X67" i="12" s="1"/>
  <c r="Y67" i="12" s="1"/>
  <c r="Z67" i="12" s="1"/>
  <c r="AA67" i="12" s="1"/>
  <c r="AB67" i="12" s="1"/>
  <c r="AC67" i="12" s="1"/>
  <c r="AD67" i="12" s="1"/>
  <c r="AE67" i="12" s="1"/>
  <c r="AF67" i="12" s="1"/>
  <c r="AG67" i="12" s="1"/>
  <c r="AH67" i="12" s="1"/>
  <c r="AI67" i="12" s="1"/>
  <c r="AJ67" i="12" s="1"/>
  <c r="AK67" i="12" s="1"/>
  <c r="AL67" i="12" s="1"/>
  <c r="AM67" i="12" s="1"/>
  <c r="AN67" i="12" s="1"/>
  <c r="AO67" i="12" s="1"/>
  <c r="AP67" i="12" s="1"/>
  <c r="AQ67" i="12" s="1"/>
  <c r="AR67" i="12" s="1"/>
  <c r="AS67" i="12" s="1"/>
  <c r="AT67" i="12" s="1"/>
  <c r="AU67" i="12" s="1"/>
  <c r="AV67" i="12" s="1"/>
  <c r="X162" i="12"/>
  <c r="AG210" i="12"/>
  <c r="N162" i="12"/>
  <c r="AC120" i="12"/>
  <c r="AD120" i="12" s="1"/>
  <c r="AE120" i="12" s="1"/>
  <c r="AB162" i="12"/>
  <c r="P162" i="12"/>
  <c r="AA162" i="12"/>
  <c r="M162" i="12"/>
  <c r="AC162" i="12"/>
  <c r="W162" i="12"/>
  <c r="L162" i="12"/>
  <c r="V162" i="12"/>
  <c r="K162" i="12"/>
  <c r="U162" i="12"/>
  <c r="T162" i="12"/>
  <c r="S162" i="12"/>
  <c r="R162" i="12"/>
  <c r="AP135" i="12"/>
  <c r="V68" i="12"/>
  <c r="W68" i="12" s="1"/>
  <c r="S111" i="12"/>
  <c r="Y114" i="12"/>
  <c r="Z114" i="12" s="1"/>
  <c r="AA114" i="12" s="1"/>
  <c r="AB114" i="12" s="1"/>
  <c r="AC114" i="12" s="1"/>
  <c r="AD114" i="12" s="1"/>
  <c r="AE114" i="12" s="1"/>
  <c r="AF114" i="12" s="1"/>
  <c r="AG114" i="12" s="1"/>
  <c r="AH114" i="12" s="1"/>
  <c r="AI114" i="12" s="1"/>
  <c r="AJ114" i="12" s="1"/>
  <c r="AK114" i="12" s="1"/>
  <c r="AL114" i="12" s="1"/>
  <c r="AM114" i="12" s="1"/>
  <c r="Z162" i="12"/>
  <c r="Q162" i="12"/>
  <c r="I12" i="86"/>
  <c r="Y162" i="12"/>
  <c r="X112" i="12"/>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V95" i="12"/>
  <c r="I185" i="12" s="1"/>
  <c r="AD185" i="12" s="1"/>
  <c r="AS91" i="12"/>
  <c r="AT91" i="12" s="1"/>
  <c r="AU91" i="12" s="1"/>
  <c r="AV91" i="12" s="1"/>
  <c r="AK127" i="12"/>
  <c r="AL127" i="12" s="1"/>
  <c r="AM127" i="12" s="1"/>
  <c r="AN127" i="12" s="1"/>
  <c r="K170" i="12"/>
  <c r="L170" i="12"/>
  <c r="N170" i="12"/>
  <c r="M170" i="12"/>
  <c r="P170" i="12"/>
  <c r="O170" i="12"/>
  <c r="Q170" i="12"/>
  <c r="R170" i="12"/>
  <c r="S170" i="12"/>
  <c r="T170" i="12"/>
  <c r="U170" i="12"/>
  <c r="V170" i="12"/>
  <c r="W170" i="12"/>
  <c r="X170" i="12"/>
  <c r="Y170" i="12"/>
  <c r="Z170" i="12"/>
  <c r="AA170" i="12"/>
  <c r="AB170" i="12"/>
  <c r="AC170" i="12"/>
  <c r="N165" i="12"/>
  <c r="L165" i="12"/>
  <c r="K165" i="12"/>
  <c r="M165" i="12"/>
  <c r="O165" i="12"/>
  <c r="P165" i="12"/>
  <c r="Q165" i="12"/>
  <c r="R165" i="12"/>
  <c r="S165" i="12"/>
  <c r="T165" i="12"/>
  <c r="U165" i="12"/>
  <c r="V165" i="12"/>
  <c r="W165" i="12"/>
  <c r="X165" i="12"/>
  <c r="Y165" i="12"/>
  <c r="Z165" i="12"/>
  <c r="AA165" i="12"/>
  <c r="AB165" i="12"/>
  <c r="AC165" i="12"/>
  <c r="L164" i="12"/>
  <c r="K164" i="12"/>
  <c r="N164" i="12"/>
  <c r="M164" i="12"/>
  <c r="O164" i="12"/>
  <c r="P164" i="12"/>
  <c r="Q164" i="12"/>
  <c r="R164" i="12"/>
  <c r="S164" i="12"/>
  <c r="T164" i="12"/>
  <c r="U164" i="12"/>
  <c r="V164" i="12"/>
  <c r="W164" i="12"/>
  <c r="X164" i="12"/>
  <c r="Y164" i="12"/>
  <c r="Z164" i="12"/>
  <c r="AA164" i="12"/>
  <c r="AB164" i="12"/>
  <c r="AH261" i="12"/>
  <c r="AH255" i="12" s="1"/>
  <c r="AH31" i="12" s="1"/>
  <c r="AI263" i="12"/>
  <c r="AJ84" i="12"/>
  <c r="AK84" i="12" s="1"/>
  <c r="AL84" i="12" s="1"/>
  <c r="AL132" i="12"/>
  <c r="AM132" i="12" s="1"/>
  <c r="AN132" i="12" s="1"/>
  <c r="AO132" i="12" s="1"/>
  <c r="AD190" i="12"/>
  <c r="AD189" i="12"/>
  <c r="AD162" i="12"/>
  <c r="AD176" i="12"/>
  <c r="AD167" i="12"/>
  <c r="AD193" i="12"/>
  <c r="AD186" i="12"/>
  <c r="AD188" i="12"/>
  <c r="AD187" i="12"/>
  <c r="AD165" i="12"/>
  <c r="AD191" i="12"/>
  <c r="AD164" i="12"/>
  <c r="AD192" i="12"/>
  <c r="AD170" i="12"/>
  <c r="AE154" i="12"/>
  <c r="AR39" i="6"/>
  <c r="AR40" i="6" s="1"/>
  <c r="AR52" i="6" s="1"/>
  <c r="AS39" i="6"/>
  <c r="AS40" i="6" s="1"/>
  <c r="AS52" i="6" s="1"/>
  <c r="AH126" i="12"/>
  <c r="AI126" i="12" s="1"/>
  <c r="AJ126" i="12" s="1"/>
  <c r="R110" i="12"/>
  <c r="S110" i="12" s="1"/>
  <c r="T110" i="12" s="1"/>
  <c r="U110" i="12" s="1"/>
  <c r="AT103" i="15"/>
  <c r="AT111" i="15" s="1"/>
  <c r="AU103" i="15"/>
  <c r="AU111" i="15" s="1"/>
  <c r="AS103" i="15"/>
  <c r="AS111" i="15" s="1"/>
  <c r="AV103" i="15"/>
  <c r="AV111" i="15" s="1"/>
  <c r="AR103" i="15"/>
  <c r="AR111" i="15" s="1"/>
  <c r="AL87" i="12"/>
  <c r="AM87" i="12" s="1"/>
  <c r="AN87" i="12" s="1"/>
  <c r="Y69" i="12"/>
  <c r="Z69" i="12" s="1"/>
  <c r="AA69" i="12" s="1"/>
  <c r="AB69" i="12" s="1"/>
  <c r="AC69" i="12" s="1"/>
  <c r="AD69" i="12" s="1"/>
  <c r="AE69" i="12" s="1"/>
  <c r="AF69" i="12" s="1"/>
  <c r="AG69" i="12" s="1"/>
  <c r="AH69" i="12" s="1"/>
  <c r="AI69" i="12" s="1"/>
  <c r="AJ69" i="12" s="1"/>
  <c r="AK69" i="12" s="1"/>
  <c r="AL69" i="12" s="1"/>
  <c r="AM69" i="12" s="1"/>
  <c r="AN69" i="12" s="1"/>
  <c r="AO69" i="12" s="1"/>
  <c r="AP69" i="12" s="1"/>
  <c r="AQ69" i="12" s="1"/>
  <c r="AR69" i="12" s="1"/>
  <c r="AS69" i="12" s="1"/>
  <c r="AT69" i="12" s="1"/>
  <c r="AU69" i="12" s="1"/>
  <c r="AV69" i="12" s="1"/>
  <c r="AT39" i="6"/>
  <c r="AT40" i="6" s="1"/>
  <c r="AT52" i="6" s="1"/>
  <c r="AJ123" i="12"/>
  <c r="AE125" i="12"/>
  <c r="V176" i="12"/>
  <c r="L176" i="12"/>
  <c r="K176" i="12"/>
  <c r="M176" i="12"/>
  <c r="N176" i="12"/>
  <c r="P176" i="12"/>
  <c r="O176" i="12"/>
  <c r="Q176" i="12"/>
  <c r="R176" i="12"/>
  <c r="S176" i="12"/>
  <c r="T176" i="12"/>
  <c r="U176" i="12"/>
  <c r="W176" i="12"/>
  <c r="X176" i="12"/>
  <c r="Y176" i="12"/>
  <c r="Z176" i="12"/>
  <c r="AA176" i="12"/>
  <c r="AB176" i="12"/>
  <c r="AC164" i="12"/>
  <c r="X115" i="12"/>
  <c r="Y115" i="12" s="1"/>
  <c r="Z115" i="12" s="1"/>
  <c r="AA115" i="12" s="1"/>
  <c r="AB115" i="12" s="1"/>
  <c r="AC115" i="12" s="1"/>
  <c r="AD115" i="12" s="1"/>
  <c r="AE115" i="12" s="1"/>
  <c r="AF115" i="12" s="1"/>
  <c r="AG115" i="12" s="1"/>
  <c r="AH115" i="12" s="1"/>
  <c r="AI115" i="12" s="1"/>
  <c r="AJ115" i="12" s="1"/>
  <c r="AK115" i="12" s="1"/>
  <c r="AL115" i="12" s="1"/>
  <c r="AM115" i="12" s="1"/>
  <c r="AN115" i="12" s="1"/>
  <c r="AO115" i="12" s="1"/>
  <c r="AP115" i="12" s="1"/>
  <c r="AQ115" i="12" s="1"/>
  <c r="AR115" i="12" s="1"/>
  <c r="AS115" i="12" s="1"/>
  <c r="AT115" i="12" s="1"/>
  <c r="AU115" i="12" s="1"/>
  <c r="AV115" i="12" s="1"/>
  <c r="AV39" i="6"/>
  <c r="AV40" i="6" s="1"/>
  <c r="AV52" i="6" s="1"/>
  <c r="Z117" i="12"/>
  <c r="AA117" i="12" s="1"/>
  <c r="AB117" i="12" s="1"/>
  <c r="AC117" i="12" s="1"/>
  <c r="AD117" i="12" s="1"/>
  <c r="AE117" i="12" s="1"/>
  <c r="AF117" i="12" s="1"/>
  <c r="AG117" i="12" s="1"/>
  <c r="AH117" i="12" s="1"/>
  <c r="AI117" i="12" s="1"/>
  <c r="AJ117" i="12" s="1"/>
  <c r="AK117" i="12" s="1"/>
  <c r="AL117" i="12" s="1"/>
  <c r="AM117" i="12" s="1"/>
  <c r="AN117" i="12" s="1"/>
  <c r="AO117" i="12" s="1"/>
  <c r="AP117" i="12" s="1"/>
  <c r="AQ117" i="12" s="1"/>
  <c r="AR117" i="12" s="1"/>
  <c r="AS117" i="12" s="1"/>
  <c r="AT117" i="12" s="1"/>
  <c r="AU117" i="12" s="1"/>
  <c r="AV117" i="12" s="1"/>
  <c r="AR110" i="15"/>
  <c r="T66" i="12"/>
  <c r="O186" i="12"/>
  <c r="K186" i="12"/>
  <c r="L186" i="12"/>
  <c r="N186" i="12"/>
  <c r="M186" i="12"/>
  <c r="P186" i="12"/>
  <c r="Q186" i="12"/>
  <c r="R186" i="12"/>
  <c r="S186" i="12"/>
  <c r="T186" i="12"/>
  <c r="U186" i="12"/>
  <c r="V186" i="12"/>
  <c r="W186" i="12"/>
  <c r="X186" i="12"/>
  <c r="Y186" i="12"/>
  <c r="Z186" i="12"/>
  <c r="AA186" i="12"/>
  <c r="AB186" i="12"/>
  <c r="AC182" i="12" l="1"/>
  <c r="N180" i="12"/>
  <c r="Z182" i="12"/>
  <c r="K180" i="12"/>
  <c r="L180" i="12"/>
  <c r="R182" i="12"/>
  <c r="Q182" i="12"/>
  <c r="N182" i="12"/>
  <c r="Y182" i="12"/>
  <c r="U182" i="12"/>
  <c r="AB182" i="12"/>
  <c r="T182" i="12"/>
  <c r="K182" i="12"/>
  <c r="AA182" i="12"/>
  <c r="S182" i="12"/>
  <c r="L182" i="12"/>
  <c r="X182" i="12"/>
  <c r="P182" i="12"/>
  <c r="W182" i="12"/>
  <c r="O182" i="12"/>
  <c r="AD182" i="12"/>
  <c r="V182" i="12"/>
  <c r="V168" i="12"/>
  <c r="U168" i="12"/>
  <c r="P184" i="12"/>
  <c r="AB180" i="12"/>
  <c r="AC180" i="12"/>
  <c r="AA180" i="12"/>
  <c r="P180" i="12"/>
  <c r="P175" i="12"/>
  <c r="V180" i="12"/>
  <c r="AB175" i="12"/>
  <c r="V175" i="12"/>
  <c r="K175" i="12"/>
  <c r="U180" i="12"/>
  <c r="AB168" i="12"/>
  <c r="T168" i="12"/>
  <c r="O168" i="12"/>
  <c r="N168" i="12"/>
  <c r="W180" i="12"/>
  <c r="Z168" i="12"/>
  <c r="Q180" i="12"/>
  <c r="AA175" i="12"/>
  <c r="M175" i="12"/>
  <c r="Y175" i="12"/>
  <c r="N175" i="12"/>
  <c r="W175" i="12"/>
  <c r="L175" i="12"/>
  <c r="U175" i="12"/>
  <c r="T175" i="12"/>
  <c r="S175" i="12"/>
  <c r="AD175" i="12"/>
  <c r="AC175" i="12"/>
  <c r="R175" i="12"/>
  <c r="Z175" i="12"/>
  <c r="Q175" i="12"/>
  <c r="X175" i="12"/>
  <c r="M179" i="12"/>
  <c r="AC168" i="12"/>
  <c r="Q168" i="12"/>
  <c r="S180" i="12"/>
  <c r="X168" i="12"/>
  <c r="L168" i="12"/>
  <c r="Y180" i="12"/>
  <c r="M180" i="12"/>
  <c r="R168" i="12"/>
  <c r="T180" i="12"/>
  <c r="I163" i="12"/>
  <c r="O163" i="12" s="1"/>
  <c r="Z180" i="12"/>
  <c r="R180" i="12"/>
  <c r="X180" i="12"/>
  <c r="O180" i="12"/>
  <c r="P183" i="12"/>
  <c r="L184" i="12"/>
  <c r="Q184" i="12"/>
  <c r="Y168" i="12"/>
  <c r="M168" i="12"/>
  <c r="Z179" i="12"/>
  <c r="U184" i="12"/>
  <c r="AD184" i="12"/>
  <c r="N179" i="12"/>
  <c r="O184" i="12"/>
  <c r="M184" i="12"/>
  <c r="AD179" i="12"/>
  <c r="X184" i="12"/>
  <c r="K184" i="12"/>
  <c r="X183" i="12"/>
  <c r="Z184" i="12"/>
  <c r="AA184" i="12"/>
  <c r="V184" i="12"/>
  <c r="W179" i="12"/>
  <c r="T184" i="12"/>
  <c r="W184" i="12"/>
  <c r="V179" i="12"/>
  <c r="AB184" i="12"/>
  <c r="N184" i="12"/>
  <c r="Q179" i="12"/>
  <c r="S184" i="12"/>
  <c r="Y184" i="12"/>
  <c r="AC184" i="12"/>
  <c r="W168" i="12"/>
  <c r="P168" i="12"/>
  <c r="AA168" i="12"/>
  <c r="S168" i="12"/>
  <c r="K168" i="12"/>
  <c r="AN114" i="12"/>
  <c r="AO114" i="12" s="1"/>
  <c r="AP114" i="12" s="1"/>
  <c r="AQ114" i="12" s="1"/>
  <c r="AR114" i="12" s="1"/>
  <c r="AS114" i="12" s="1"/>
  <c r="AT114" i="12" s="1"/>
  <c r="AU114" i="12" s="1"/>
  <c r="AV114" i="12" s="1"/>
  <c r="I160" i="12" s="1"/>
  <c r="O160" i="12" s="1"/>
  <c r="AA179" i="12"/>
  <c r="R179" i="12"/>
  <c r="S179" i="12"/>
  <c r="Y179" i="12"/>
  <c r="P179" i="12"/>
  <c r="X179" i="12"/>
  <c r="O179" i="12"/>
  <c r="U179" i="12"/>
  <c r="AC179" i="12"/>
  <c r="K179" i="12"/>
  <c r="AB179" i="12"/>
  <c r="T179" i="12"/>
  <c r="U183" i="12"/>
  <c r="N183" i="12"/>
  <c r="AC183" i="12"/>
  <c r="M183" i="12"/>
  <c r="T183" i="12"/>
  <c r="K183" i="12"/>
  <c r="AD183" i="12"/>
  <c r="W183" i="12"/>
  <c r="R183" i="12"/>
  <c r="AB183" i="12"/>
  <c r="S183" i="12"/>
  <c r="L183" i="12"/>
  <c r="AA183" i="12"/>
  <c r="V183" i="12"/>
  <c r="Z183" i="12"/>
  <c r="Q183" i="12"/>
  <c r="Y183" i="12"/>
  <c r="AH210" i="12"/>
  <c r="X68" i="12"/>
  <c r="Y68" i="12" s="1"/>
  <c r="AF120" i="12"/>
  <c r="AG120" i="12" s="1"/>
  <c r="AH120" i="12" s="1"/>
  <c r="AI120" i="12" s="1"/>
  <c r="AJ120" i="12" s="1"/>
  <c r="AK120" i="12" s="1"/>
  <c r="AL120" i="12" s="1"/>
  <c r="AM120" i="12" s="1"/>
  <c r="AN120" i="12" s="1"/>
  <c r="AO120" i="12" s="1"/>
  <c r="AP120" i="12" s="1"/>
  <c r="AQ120" i="12" s="1"/>
  <c r="AR120" i="12" s="1"/>
  <c r="AS120" i="12" s="1"/>
  <c r="AT120" i="12" s="1"/>
  <c r="AU120" i="12" s="1"/>
  <c r="AV120" i="12" s="1"/>
  <c r="AQ135" i="12"/>
  <c r="AK126" i="12"/>
  <c r="AL126" i="12" s="1"/>
  <c r="AM126" i="12" s="1"/>
  <c r="AN126" i="12" s="1"/>
  <c r="AO126" i="12" s="1"/>
  <c r="AP126" i="12" s="1"/>
  <c r="AQ126" i="12" s="1"/>
  <c r="AR126" i="12" s="1"/>
  <c r="AS126" i="12" s="1"/>
  <c r="AT126" i="12" s="1"/>
  <c r="AU126" i="12" s="1"/>
  <c r="AV126" i="12" s="1"/>
  <c r="I172" i="12" s="1"/>
  <c r="AD172" i="12" s="1"/>
  <c r="T111" i="12"/>
  <c r="AR102" i="15"/>
  <c r="AR104" i="15" s="1"/>
  <c r="AS100" i="15" s="1"/>
  <c r="I159" i="12"/>
  <c r="R159" i="12" s="1"/>
  <c r="AM84" i="12"/>
  <c r="AN84" i="12" s="1"/>
  <c r="AO84" i="12" s="1"/>
  <c r="AP84" i="12" s="1"/>
  <c r="AO87" i="12"/>
  <c r="AP87" i="12" s="1"/>
  <c r="AQ87" i="12" s="1"/>
  <c r="AR87" i="12" s="1"/>
  <c r="AS87" i="12" s="1"/>
  <c r="AT87" i="12" s="1"/>
  <c r="AU87" i="12" s="1"/>
  <c r="AV87" i="12" s="1"/>
  <c r="I177" i="12" s="1"/>
  <c r="V110" i="12"/>
  <c r="W110" i="12" s="1"/>
  <c r="X110" i="12" s="1"/>
  <c r="Y110" i="12" s="1"/>
  <c r="Z110" i="12" s="1"/>
  <c r="AA110" i="12" s="1"/>
  <c r="AB110" i="12" s="1"/>
  <c r="AC110" i="12" s="1"/>
  <c r="AD110" i="12" s="1"/>
  <c r="AE110" i="12" s="1"/>
  <c r="AF110" i="12" s="1"/>
  <c r="AG110" i="12" s="1"/>
  <c r="AH110" i="12" s="1"/>
  <c r="AI110" i="12" s="1"/>
  <c r="AJ110" i="12" s="1"/>
  <c r="AK110" i="12" s="1"/>
  <c r="AL110" i="12" s="1"/>
  <c r="AM110" i="12" s="1"/>
  <c r="AN110" i="12" s="1"/>
  <c r="AO110" i="12" s="1"/>
  <c r="AP110" i="12" s="1"/>
  <c r="AQ110" i="12" s="1"/>
  <c r="AR110" i="12" s="1"/>
  <c r="AS110" i="12" s="1"/>
  <c r="AT110" i="12" s="1"/>
  <c r="AU110" i="12" s="1"/>
  <c r="AV110" i="12" s="1"/>
  <c r="AI261" i="12"/>
  <c r="AI255" i="12" s="1"/>
  <c r="AI31" i="12" s="1"/>
  <c r="AJ263" i="12"/>
  <c r="AK123" i="12"/>
  <c r="AL123" i="12" s="1"/>
  <c r="AM123" i="12" s="1"/>
  <c r="AN123" i="12" s="1"/>
  <c r="AO123" i="12" s="1"/>
  <c r="AR90" i="15"/>
  <c r="AR92" i="15" s="1"/>
  <c r="AR94" i="15" s="1"/>
  <c r="AS90" i="15" s="1"/>
  <c r="AS92" i="15" s="1"/>
  <c r="AS94" i="15" s="1"/>
  <c r="AT90" i="15" s="1"/>
  <c r="AT92" i="15" s="1"/>
  <c r="AT94" i="15" s="1"/>
  <c r="AU90" i="15" s="1"/>
  <c r="AU92" i="15" s="1"/>
  <c r="AU94" i="15" s="1"/>
  <c r="AV90" i="15" s="1"/>
  <c r="AV92" i="15" s="1"/>
  <c r="AV94" i="15" s="1"/>
  <c r="I18" i="86"/>
  <c r="I44" i="15"/>
  <c r="AO127" i="12"/>
  <c r="AP127" i="12" s="1"/>
  <c r="AQ127" i="12" s="1"/>
  <c r="AR127" i="12" s="1"/>
  <c r="AS127" i="12" s="1"/>
  <c r="AT127" i="12" s="1"/>
  <c r="AU127" i="12" s="1"/>
  <c r="AV127" i="12" s="1"/>
  <c r="AP132" i="12"/>
  <c r="AQ132" i="12" s="1"/>
  <c r="AR132" i="12" s="1"/>
  <c r="AS132" i="12" s="1"/>
  <c r="AT132" i="12" s="1"/>
  <c r="AU132" i="12" s="1"/>
  <c r="AV132" i="12" s="1"/>
  <c r="I178" i="12" s="1"/>
  <c r="AE178" i="12" s="1"/>
  <c r="AE193" i="12"/>
  <c r="AE183" i="12"/>
  <c r="AE192" i="12"/>
  <c r="AE180" i="12"/>
  <c r="AE189" i="12"/>
  <c r="AE170" i="12"/>
  <c r="AE185" i="12"/>
  <c r="AE186" i="12"/>
  <c r="AE165" i="12"/>
  <c r="AE188" i="12"/>
  <c r="AE175" i="12"/>
  <c r="AE176" i="12"/>
  <c r="AE179" i="12"/>
  <c r="AE164" i="12"/>
  <c r="AE162" i="12"/>
  <c r="AE182" i="12"/>
  <c r="AE184" i="12"/>
  <c r="AE190" i="12"/>
  <c r="AE187" i="12"/>
  <c r="AE168" i="12"/>
  <c r="AE167" i="12"/>
  <c r="AE191" i="12"/>
  <c r="AF154" i="12"/>
  <c r="I161" i="12"/>
  <c r="U66" i="12"/>
  <c r="Q185" i="12"/>
  <c r="K185" i="12"/>
  <c r="L185" i="12"/>
  <c r="M185" i="12"/>
  <c r="N185" i="12"/>
  <c r="P185" i="12"/>
  <c r="O185" i="12"/>
  <c r="R185" i="12"/>
  <c r="S185" i="12"/>
  <c r="T185" i="12"/>
  <c r="U185" i="12"/>
  <c r="V185" i="12"/>
  <c r="W185" i="12"/>
  <c r="X185" i="12"/>
  <c r="Y185" i="12"/>
  <c r="Z185" i="12"/>
  <c r="AA185" i="12"/>
  <c r="AB185" i="12"/>
  <c r="AC185" i="12"/>
  <c r="AN26" i="12"/>
  <c r="I292" i="12" s="1" a="1"/>
  <c r="I292" i="12" s="1"/>
  <c r="AF125" i="12"/>
  <c r="AG125" i="12" s="1"/>
  <c r="AH125" i="12" s="1"/>
  <c r="AS102" i="15" l="1"/>
  <c r="AS104" i="15" s="1"/>
  <c r="AT100" i="15" s="1"/>
  <c r="L163" i="12"/>
  <c r="AA163" i="12"/>
  <c r="V163" i="12"/>
  <c r="P163" i="12"/>
  <c r="U163" i="12"/>
  <c r="AD163" i="12"/>
  <c r="AC163" i="12"/>
  <c r="S163" i="12"/>
  <c r="K163" i="12"/>
  <c r="T163" i="12"/>
  <c r="AB163" i="12"/>
  <c r="Q163" i="12"/>
  <c r="Y163" i="12"/>
  <c r="N163" i="12"/>
  <c r="W163" i="12"/>
  <c r="M163" i="12"/>
  <c r="AE163" i="12"/>
  <c r="Z163" i="12"/>
  <c r="R163" i="12"/>
  <c r="X163" i="12"/>
  <c r="N160" i="12"/>
  <c r="W160" i="12"/>
  <c r="AD160" i="12"/>
  <c r="M160" i="12"/>
  <c r="AE160" i="12"/>
  <c r="AC160" i="12"/>
  <c r="L160" i="12"/>
  <c r="V160" i="12"/>
  <c r="Y160" i="12"/>
  <c r="U160" i="12"/>
  <c r="Q160" i="12"/>
  <c r="Z160" i="12"/>
  <c r="R160" i="12"/>
  <c r="X160" i="12"/>
  <c r="P160" i="12"/>
  <c r="AB160" i="12"/>
  <c r="T160" i="12"/>
  <c r="K160" i="12"/>
  <c r="AA160" i="12"/>
  <c r="S160" i="12"/>
  <c r="U172" i="12"/>
  <c r="S172" i="12"/>
  <c r="AB172" i="12"/>
  <c r="AA172" i="12"/>
  <c r="AQ84" i="12"/>
  <c r="AR84" i="12" s="1"/>
  <c r="AS84" i="12" s="1"/>
  <c r="AT84" i="12" s="1"/>
  <c r="AU84" i="12" s="1"/>
  <c r="AV84" i="12" s="1"/>
  <c r="I174" i="12" s="1"/>
  <c r="M174" i="12" s="1"/>
  <c r="R172" i="12"/>
  <c r="AC172" i="12"/>
  <c r="T172" i="12"/>
  <c r="Z68" i="12"/>
  <c r="AA68" i="12" s="1"/>
  <c r="O159" i="12"/>
  <c r="X159" i="12"/>
  <c r="Q159" i="12"/>
  <c r="L172" i="12"/>
  <c r="K172" i="12"/>
  <c r="AI210" i="12"/>
  <c r="X172" i="12"/>
  <c r="P172" i="12"/>
  <c r="AE172" i="12"/>
  <c r="AR135" i="12"/>
  <c r="AS135" i="12" s="1"/>
  <c r="AT135" i="12" s="1"/>
  <c r="W172" i="12"/>
  <c r="M172" i="12"/>
  <c r="V172" i="12"/>
  <c r="N172" i="12"/>
  <c r="Y159" i="12"/>
  <c r="I166" i="12"/>
  <c r="AF166" i="12" s="1"/>
  <c r="Z172" i="12"/>
  <c r="Q172" i="12"/>
  <c r="Y172" i="12"/>
  <c r="O172" i="12"/>
  <c r="W159" i="12"/>
  <c r="P159" i="12"/>
  <c r="V159" i="12"/>
  <c r="N159" i="12"/>
  <c r="U159" i="12"/>
  <c r="M159" i="12"/>
  <c r="AC159" i="12"/>
  <c r="AE159" i="12"/>
  <c r="AD159" i="12"/>
  <c r="AB159" i="12"/>
  <c r="T159" i="12"/>
  <c r="L159" i="12"/>
  <c r="U111" i="12"/>
  <c r="V111" i="12" s="1"/>
  <c r="W111" i="12" s="1"/>
  <c r="X111" i="12" s="1"/>
  <c r="Y111" i="12" s="1"/>
  <c r="AA159" i="12"/>
  <c r="S159" i="12"/>
  <c r="K159" i="12"/>
  <c r="Z159" i="12"/>
  <c r="I173" i="12"/>
  <c r="AE173" i="12" s="1"/>
  <c r="L177" i="12"/>
  <c r="K177" i="12"/>
  <c r="N177" i="12"/>
  <c r="M177" i="12"/>
  <c r="O177" i="12"/>
  <c r="P177" i="12"/>
  <c r="Q177" i="12"/>
  <c r="R177" i="12"/>
  <c r="S177" i="12"/>
  <c r="T177" i="12"/>
  <c r="U177" i="12"/>
  <c r="V177" i="12"/>
  <c r="W177" i="12"/>
  <c r="X177" i="12"/>
  <c r="Y177" i="12"/>
  <c r="Z177" i="12"/>
  <c r="AA177" i="12"/>
  <c r="AB177" i="12"/>
  <c r="AC177" i="12"/>
  <c r="AD177" i="12"/>
  <c r="AE177" i="12"/>
  <c r="L161" i="12"/>
  <c r="K161" i="12"/>
  <c r="M161" i="12"/>
  <c r="N161" i="12"/>
  <c r="P161" i="12"/>
  <c r="O161" i="12"/>
  <c r="Q161" i="12"/>
  <c r="R161" i="12"/>
  <c r="S161" i="12"/>
  <c r="T161" i="12"/>
  <c r="U161" i="12"/>
  <c r="V161" i="12"/>
  <c r="W161" i="12"/>
  <c r="X161" i="12"/>
  <c r="Y161" i="12"/>
  <c r="Z161" i="12"/>
  <c r="AA161" i="12"/>
  <c r="AB161" i="12"/>
  <c r="AC161" i="12"/>
  <c r="AD161" i="12"/>
  <c r="AE161" i="12"/>
  <c r="AJ26" i="12"/>
  <c r="I288" i="12" s="1" a="1"/>
  <c r="I288" i="12" s="1"/>
  <c r="AL26" i="12"/>
  <c r="I290" i="12" s="1" a="1"/>
  <c r="I290" i="12" s="1"/>
  <c r="AJ261" i="12"/>
  <c r="AJ255" i="12" s="1"/>
  <c r="AJ31" i="12" s="1"/>
  <c r="AK263" i="12"/>
  <c r="AP26" i="12"/>
  <c r="I294" i="12" s="1" a="1"/>
  <c r="I294" i="12" s="1"/>
  <c r="I246" i="12" a="1"/>
  <c r="I246" i="12" s="1"/>
  <c r="O178" i="12"/>
  <c r="L178" i="12"/>
  <c r="K178" i="12"/>
  <c r="N178" i="12"/>
  <c r="M178" i="12"/>
  <c r="P178" i="12"/>
  <c r="Q178" i="12"/>
  <c r="R178" i="12"/>
  <c r="S178" i="12"/>
  <c r="T178" i="12"/>
  <c r="U178" i="12"/>
  <c r="V178" i="12"/>
  <c r="W178" i="12"/>
  <c r="X178" i="12"/>
  <c r="Y178" i="12"/>
  <c r="Z178" i="12"/>
  <c r="AA178" i="12"/>
  <c r="AB178" i="12"/>
  <c r="AC178" i="12"/>
  <c r="AD178" i="12"/>
  <c r="I239" i="12" a="1"/>
  <c r="I239" i="12" s="1"/>
  <c r="AN27" i="12"/>
  <c r="AN57" i="13" s="1"/>
  <c r="AN44" i="13" s="1"/>
  <c r="AO292" i="12"/>
  <c r="AP292" i="12" s="1"/>
  <c r="AQ292" i="12" s="1"/>
  <c r="AR292" i="12" s="1"/>
  <c r="AS292" i="12" s="1"/>
  <c r="AO26" i="12"/>
  <c r="I293" i="12" s="1" a="1"/>
  <c r="I293" i="12" s="1"/>
  <c r="V66" i="12"/>
  <c r="W66" i="12" s="1"/>
  <c r="X66" i="12" s="1"/>
  <c r="Y66" i="12" s="1"/>
  <c r="Z66" i="12" s="1"/>
  <c r="AA66" i="12" s="1"/>
  <c r="AB66" i="12" s="1"/>
  <c r="AC66" i="12" s="1"/>
  <c r="AD66" i="12" s="1"/>
  <c r="AE66" i="12" s="1"/>
  <c r="AF66" i="12" s="1"/>
  <c r="AG66" i="12" s="1"/>
  <c r="AH66" i="12" s="1"/>
  <c r="AI66" i="12" s="1"/>
  <c r="AI125" i="12"/>
  <c r="AJ125" i="12" s="1"/>
  <c r="AK125" i="12" s="1"/>
  <c r="AL125" i="12" s="1"/>
  <c r="AM125" i="12" s="1"/>
  <c r="AN125" i="12" s="1"/>
  <c r="AO125" i="12" s="1"/>
  <c r="AP125" i="12" s="1"/>
  <c r="AQ125" i="12" s="1"/>
  <c r="AR125" i="12" s="1"/>
  <c r="AS125" i="12" s="1"/>
  <c r="AT125" i="12" s="1"/>
  <c r="AU125" i="12" s="1"/>
  <c r="AV125" i="12" s="1"/>
  <c r="I171" i="12" s="1"/>
  <c r="AM26" i="12"/>
  <c r="I291" i="12" s="1" a="1"/>
  <c r="I291" i="12" s="1"/>
  <c r="AF192" i="12"/>
  <c r="AF187" i="12"/>
  <c r="AF167" i="12"/>
  <c r="AF159" i="12"/>
  <c r="AF186" i="12"/>
  <c r="AF176" i="12"/>
  <c r="AF193" i="12"/>
  <c r="AF160" i="12"/>
  <c r="AF172" i="12"/>
  <c r="AF179" i="12"/>
  <c r="AF184" i="12"/>
  <c r="AF178" i="12"/>
  <c r="AF177" i="12"/>
  <c r="AF165" i="12"/>
  <c r="AF185" i="12"/>
  <c r="AF189" i="12"/>
  <c r="AF182" i="12"/>
  <c r="AF175" i="12"/>
  <c r="AF170" i="12"/>
  <c r="AF168" i="12"/>
  <c r="AF183" i="12"/>
  <c r="AF162" i="12"/>
  <c r="AF161" i="12"/>
  <c r="AF164" i="12"/>
  <c r="AF190" i="12"/>
  <c r="AF191" i="12"/>
  <c r="AF180" i="12"/>
  <c r="AF188" i="12"/>
  <c r="AF163" i="12"/>
  <c r="AG154" i="12"/>
  <c r="AK26" i="12"/>
  <c r="I289" i="12" s="1" a="1"/>
  <c r="I289" i="12" s="1"/>
  <c r="AP123" i="12"/>
  <c r="AQ123" i="12" s="1"/>
  <c r="AR123" i="12" s="1"/>
  <c r="AS123" i="12" s="1"/>
  <c r="AT123" i="12" s="1"/>
  <c r="AU123" i="12" s="1"/>
  <c r="AV123" i="12" s="1"/>
  <c r="I169" i="12" s="1"/>
  <c r="AF169" i="12" s="1"/>
  <c r="AT102" i="15" l="1"/>
  <c r="AT104" i="15" s="1"/>
  <c r="AU100" i="15" s="1"/>
  <c r="AQ246" i="12"/>
  <c r="AV246" i="12" s="1"/>
  <c r="AT246" i="12"/>
  <c r="AR246" i="12"/>
  <c r="AU246" i="12"/>
  <c r="AJ239" i="12"/>
  <c r="AK239" i="12" s="1"/>
  <c r="AL239" i="12" s="1"/>
  <c r="AJ66" i="12"/>
  <c r="AK66" i="12" s="1"/>
  <c r="AL66" i="12" s="1"/>
  <c r="AM66" i="12" s="1"/>
  <c r="AN66" i="12" s="1"/>
  <c r="AO66" i="12" s="1"/>
  <c r="AP66" i="12" s="1"/>
  <c r="AQ66" i="12" s="1"/>
  <c r="AR66" i="12" s="1"/>
  <c r="AS66" i="12" s="1"/>
  <c r="AT66" i="12" s="1"/>
  <c r="AU66" i="12" s="1"/>
  <c r="AV66" i="12" s="1"/>
  <c r="Q174" i="12"/>
  <c r="O174" i="12"/>
  <c r="W174" i="12"/>
  <c r="Y174" i="12"/>
  <c r="AC174" i="12"/>
  <c r="U174" i="12"/>
  <c r="N174" i="12"/>
  <c r="AE174" i="12"/>
  <c r="AB174" i="12"/>
  <c r="T174" i="12"/>
  <c r="K174" i="12"/>
  <c r="AA174" i="12"/>
  <c r="S174" i="12"/>
  <c r="L174" i="12"/>
  <c r="U173" i="12"/>
  <c r="Z174" i="12"/>
  <c r="R174" i="12"/>
  <c r="AF174" i="12"/>
  <c r="X174" i="12"/>
  <c r="P174" i="12"/>
  <c r="AD174" i="12"/>
  <c r="V174" i="12"/>
  <c r="T173" i="12"/>
  <c r="AF173" i="12"/>
  <c r="S173" i="12"/>
  <c r="AC173" i="12"/>
  <c r="P173" i="12"/>
  <c r="AB173" i="12"/>
  <c r="N173" i="12"/>
  <c r="AA173" i="12"/>
  <c r="K173" i="12"/>
  <c r="X173" i="12"/>
  <c r="L173" i="12"/>
  <c r="W173" i="12"/>
  <c r="Q173" i="12"/>
  <c r="AB68" i="12"/>
  <c r="AC68" i="12" s="1"/>
  <c r="AD68" i="12" s="1"/>
  <c r="AE68" i="12" s="1"/>
  <c r="AF68" i="12" s="1"/>
  <c r="AG68" i="12" s="1"/>
  <c r="AH68" i="12" s="1"/>
  <c r="AI68" i="12" s="1"/>
  <c r="AJ68" i="12" s="1"/>
  <c r="AK68" i="12" s="1"/>
  <c r="AL68" i="12" s="1"/>
  <c r="AM68" i="12" s="1"/>
  <c r="AN68" i="12" s="1"/>
  <c r="AO68" i="12" s="1"/>
  <c r="AP68" i="12" s="1"/>
  <c r="AQ68" i="12" s="1"/>
  <c r="AR68" i="12" s="1"/>
  <c r="AS68" i="12" s="1"/>
  <c r="AT68" i="12" s="1"/>
  <c r="AU68" i="12" s="1"/>
  <c r="AV68" i="12" s="1"/>
  <c r="I158" i="12" s="1"/>
  <c r="AG158" i="12" s="1"/>
  <c r="AJ210" i="12"/>
  <c r="O166" i="12"/>
  <c r="X166" i="12"/>
  <c r="Q166" i="12"/>
  <c r="Y166" i="12"/>
  <c r="AD166" i="12"/>
  <c r="R166" i="12"/>
  <c r="Z166" i="12"/>
  <c r="K166" i="12"/>
  <c r="S166" i="12"/>
  <c r="AA166" i="12"/>
  <c r="AC166" i="12"/>
  <c r="L166" i="12"/>
  <c r="T166" i="12"/>
  <c r="AB166" i="12"/>
  <c r="N166" i="12"/>
  <c r="U166" i="12"/>
  <c r="M166" i="12"/>
  <c r="V166" i="12"/>
  <c r="P166" i="12"/>
  <c r="W166" i="12"/>
  <c r="AE166" i="12"/>
  <c r="AU135" i="12"/>
  <c r="AV135" i="12" s="1"/>
  <c r="Z111" i="12"/>
  <c r="AA111" i="12" s="1"/>
  <c r="AB111" i="12" s="1"/>
  <c r="AC111" i="12" s="1"/>
  <c r="AD111" i="12" s="1"/>
  <c r="Z173" i="12"/>
  <c r="R173" i="12"/>
  <c r="Y173" i="12"/>
  <c r="O173" i="12"/>
  <c r="AD173" i="12"/>
  <c r="V173" i="12"/>
  <c r="M173" i="12"/>
  <c r="K171" i="12"/>
  <c r="L171" i="12"/>
  <c r="N171" i="12"/>
  <c r="M171" i="12"/>
  <c r="O171" i="12"/>
  <c r="P171" i="12"/>
  <c r="Q171" i="12"/>
  <c r="R171" i="12"/>
  <c r="S171" i="12"/>
  <c r="T171" i="12"/>
  <c r="U171" i="12"/>
  <c r="V171" i="12"/>
  <c r="W171" i="12"/>
  <c r="X171" i="12"/>
  <c r="Y171" i="12"/>
  <c r="Z171" i="12"/>
  <c r="AA171" i="12"/>
  <c r="AB171" i="12"/>
  <c r="AC171" i="12"/>
  <c r="AD171" i="12"/>
  <c r="AE171" i="12"/>
  <c r="AF171" i="12"/>
  <c r="I236" i="12" a="1"/>
  <c r="I236" i="12" s="1"/>
  <c r="AK27" i="12"/>
  <c r="AK57" i="13" s="1"/>
  <c r="AK44" i="13" s="1"/>
  <c r="AK288" i="12"/>
  <c r="AL288" i="12" s="1"/>
  <c r="AM288" i="12" s="1"/>
  <c r="AQ26" i="12"/>
  <c r="I295" i="12" s="1" a="1"/>
  <c r="I295" i="12" s="1"/>
  <c r="I243" i="12" a="1"/>
  <c r="I243" i="12" s="1"/>
  <c r="AG186" i="12"/>
  <c r="AG159" i="12"/>
  <c r="AG191" i="12"/>
  <c r="AG166" i="12"/>
  <c r="AG176" i="12"/>
  <c r="AG193" i="12"/>
  <c r="AG168" i="12"/>
  <c r="AG163" i="12"/>
  <c r="AG189" i="12"/>
  <c r="AG183" i="12"/>
  <c r="AG182" i="12"/>
  <c r="AG171" i="12"/>
  <c r="AG169" i="12"/>
  <c r="AG165" i="12"/>
  <c r="AG185" i="12"/>
  <c r="AG172" i="12"/>
  <c r="AG178" i="12"/>
  <c r="AG177" i="12"/>
  <c r="AG162" i="12"/>
  <c r="AG160" i="12"/>
  <c r="AG188" i="12"/>
  <c r="AG179" i="12"/>
  <c r="AG184" i="12"/>
  <c r="AG173" i="12"/>
  <c r="AG167" i="12"/>
  <c r="AG190" i="12"/>
  <c r="AG161" i="12"/>
  <c r="AG174" i="12"/>
  <c r="AG192" i="12"/>
  <c r="AG164" i="12"/>
  <c r="AG170" i="12"/>
  <c r="AG180" i="12"/>
  <c r="AG187" i="12"/>
  <c r="AG175" i="12"/>
  <c r="AH154" i="12"/>
  <c r="AT292" i="12"/>
  <c r="AU292" i="12" s="1"/>
  <c r="I235" i="12" a="1"/>
  <c r="I235" i="12" s="1"/>
  <c r="AJ27" i="12"/>
  <c r="AJ57" i="13" s="1"/>
  <c r="L169" i="12"/>
  <c r="K169" i="12"/>
  <c r="M169" i="12"/>
  <c r="N169" i="12"/>
  <c r="P169" i="12"/>
  <c r="O169" i="12"/>
  <c r="Q169" i="12"/>
  <c r="R169" i="12"/>
  <c r="S169" i="12"/>
  <c r="T169" i="12"/>
  <c r="U169" i="12"/>
  <c r="V169" i="12"/>
  <c r="W169" i="12"/>
  <c r="X169" i="12"/>
  <c r="Y169" i="12"/>
  <c r="Z169" i="12"/>
  <c r="AA169" i="12"/>
  <c r="AB169" i="12"/>
  <c r="AC169" i="12"/>
  <c r="AD169" i="12"/>
  <c r="AE169" i="12"/>
  <c r="I247" i="12" a="1"/>
  <c r="I247" i="12" s="1"/>
  <c r="AL263" i="12"/>
  <c r="I237" i="12" a="1"/>
  <c r="I237" i="12" s="1"/>
  <c r="AL27" i="12"/>
  <c r="AL57" i="13" s="1"/>
  <c r="AL44" i="13" s="1"/>
  <c r="AP293" i="12"/>
  <c r="AQ293" i="12" s="1"/>
  <c r="I241" i="12" a="1"/>
  <c r="I241" i="12" s="1"/>
  <c r="AP27" i="12"/>
  <c r="AP57" i="13" s="1"/>
  <c r="AP44" i="13" s="1"/>
  <c r="I240" i="12" a="1"/>
  <c r="I240" i="12" s="1"/>
  <c r="AO27" i="12"/>
  <c r="AO57" i="13" s="1"/>
  <c r="AO44" i="13" s="1"/>
  <c r="AQ294" i="12"/>
  <c r="AR294" i="12" s="1"/>
  <c r="I238" i="12" a="1"/>
  <c r="I238" i="12" s="1"/>
  <c r="AM27" i="12"/>
  <c r="AM57" i="13" s="1"/>
  <c r="AM44" i="13" s="1"/>
  <c r="AN291" i="12"/>
  <c r="AO291" i="12" s="1"/>
  <c r="AL289" i="12"/>
  <c r="AM289" i="12" s="1"/>
  <c r="I244" i="12" a="1"/>
  <c r="I244" i="12" s="1"/>
  <c r="AM290" i="12"/>
  <c r="AN290" i="12" s="1"/>
  <c r="AO290" i="12" s="1"/>
  <c r="I245" i="12" a="1"/>
  <c r="I245" i="12" s="1"/>
  <c r="AJ44" i="13" l="1"/>
  <c r="AJ58" i="13"/>
  <c r="AU102" i="15"/>
  <c r="AU104" i="15" s="1"/>
  <c r="AV100" i="15" s="1"/>
  <c r="AH237" i="12"/>
  <c r="AL241" i="12"/>
  <c r="AM241" i="12" s="1"/>
  <c r="AG236" i="12"/>
  <c r="AF235" i="12"/>
  <c r="AF208" i="12" s="1"/>
  <c r="AF204" i="12" s="1"/>
  <c r="AF30" i="12" s="1"/>
  <c r="AK240" i="12"/>
  <c r="AM240" i="12" s="1"/>
  <c r="AI238" i="12"/>
  <c r="AR247" i="12"/>
  <c r="AV247" i="12" s="1"/>
  <c r="AN243" i="12"/>
  <c r="AQ243" i="12" s="1"/>
  <c r="AM239" i="12"/>
  <c r="AN239" i="12" s="1"/>
  <c r="AS246" i="12"/>
  <c r="AO244" i="12"/>
  <c r="AS244" i="12" s="1"/>
  <c r="AR244" i="12"/>
  <c r="AP245" i="12"/>
  <c r="AQ245" i="12" s="1"/>
  <c r="I156" i="12"/>
  <c r="L156" i="12" s="1"/>
  <c r="AK261" i="12"/>
  <c r="AK255" i="12" s="1"/>
  <c r="AK31" i="12" s="1"/>
  <c r="N158" i="12"/>
  <c r="U158" i="12"/>
  <c r="AC158" i="12"/>
  <c r="M158" i="12"/>
  <c r="V158" i="12"/>
  <c r="AD158" i="12"/>
  <c r="P158" i="12"/>
  <c r="W158" i="12"/>
  <c r="AE158" i="12"/>
  <c r="O158" i="12"/>
  <c r="X158" i="12"/>
  <c r="Q158" i="12"/>
  <c r="Y158" i="12"/>
  <c r="R158" i="12"/>
  <c r="Z158" i="12"/>
  <c r="K158" i="12"/>
  <c r="S158" i="12"/>
  <c r="AA158" i="12"/>
  <c r="AF158" i="12"/>
  <c r="L158" i="12"/>
  <c r="T158" i="12"/>
  <c r="AB158" i="12"/>
  <c r="AK210" i="12"/>
  <c r="AL210" i="12" s="1"/>
  <c r="AE111" i="12"/>
  <c r="AF111" i="12" s="1"/>
  <c r="AG111" i="12" s="1"/>
  <c r="AH111" i="12" s="1"/>
  <c r="AI111" i="12" s="1"/>
  <c r="AJ111" i="12" s="1"/>
  <c r="AK111" i="12" s="1"/>
  <c r="AL111" i="12" s="1"/>
  <c r="AM111" i="12" s="1"/>
  <c r="AN111" i="12" s="1"/>
  <c r="AO111" i="12" s="1"/>
  <c r="AP111" i="12" s="1"/>
  <c r="AQ111" i="12" s="1"/>
  <c r="AR111" i="12" s="1"/>
  <c r="AS111" i="12" s="1"/>
  <c r="AT111" i="12" s="1"/>
  <c r="AU111" i="12" s="1"/>
  <c r="AV111" i="12" s="1"/>
  <c r="I157" i="12" s="1"/>
  <c r="AG157" i="12" s="1"/>
  <c r="I181" i="12"/>
  <c r="AH181" i="12" s="1"/>
  <c r="AP291" i="12"/>
  <c r="AQ291" i="12" s="1"/>
  <c r="AR291" i="12" s="1"/>
  <c r="AS291" i="12" s="1"/>
  <c r="AN289" i="12"/>
  <c r="AO289" i="12" s="1"/>
  <c r="AN288" i="12"/>
  <c r="AO288" i="12" s="1"/>
  <c r="AP288" i="12" s="1"/>
  <c r="AQ288" i="12" s="1"/>
  <c r="AS294" i="12"/>
  <c r="AT294" i="12" s="1"/>
  <c r="AR295" i="12"/>
  <c r="AS295" i="12" s="1"/>
  <c r="AT295" i="12" s="1"/>
  <c r="I242" i="12" a="1"/>
  <c r="I242" i="12" s="1"/>
  <c r="AQ27" i="12"/>
  <c r="AQ57" i="13" s="1"/>
  <c r="AQ44" i="13" s="1"/>
  <c r="AV292" i="12"/>
  <c r="AQ241" i="12"/>
  <c r="AR293" i="12"/>
  <c r="AS293" i="12" s="1"/>
  <c r="AT293" i="12" s="1"/>
  <c r="AU293" i="12" s="1"/>
  <c r="AH174" i="12"/>
  <c r="AH158" i="12"/>
  <c r="AH187" i="12"/>
  <c r="AH184" i="12"/>
  <c r="AH179" i="12"/>
  <c r="AH190" i="12"/>
  <c r="AH186" i="12"/>
  <c r="AH175" i="12"/>
  <c r="AH191" i="12"/>
  <c r="AH167" i="12"/>
  <c r="AH169" i="12"/>
  <c r="AH162" i="12"/>
  <c r="AH185" i="12"/>
  <c r="AH172" i="12"/>
  <c r="AH160" i="12"/>
  <c r="AH188" i="12"/>
  <c r="AH159" i="12"/>
  <c r="AH180" i="12"/>
  <c r="AH177" i="12"/>
  <c r="AH171" i="12"/>
  <c r="AH161" i="12"/>
  <c r="AH170" i="12"/>
  <c r="AH166" i="12"/>
  <c r="AH173" i="12"/>
  <c r="AH164" i="12"/>
  <c r="AH165" i="12"/>
  <c r="AH183" i="12"/>
  <c r="AH182" i="12"/>
  <c r="AH189" i="12"/>
  <c r="AH192" i="12"/>
  <c r="AH176" i="12"/>
  <c r="AH168" i="12"/>
  <c r="AH178" i="12"/>
  <c r="AH163" i="12"/>
  <c r="AH193" i="12"/>
  <c r="AI154" i="12"/>
  <c r="AP290" i="12"/>
  <c r="AQ290" i="12" s="1"/>
  <c r="AR290" i="12" s="1"/>
  <c r="AS290" i="12" s="1"/>
  <c r="AL261" i="12"/>
  <c r="AL255" i="12" s="1"/>
  <c r="AL31" i="12" s="1"/>
  <c r="AM263" i="12"/>
  <c r="AJ42" i="12"/>
  <c r="AK45" i="12" s="1"/>
  <c r="AK53" i="13" s="1"/>
  <c r="AK42" i="12"/>
  <c r="AL45" i="12" s="1"/>
  <c r="AL53" i="13" s="1"/>
  <c r="AL42" i="12"/>
  <c r="AM45" i="12" s="1"/>
  <c r="AM53" i="13" s="1"/>
  <c r="AP42" i="12"/>
  <c r="AQ45" i="12" s="1"/>
  <c r="AQ53" i="13" s="1"/>
  <c r="AO42" i="12"/>
  <c r="AP45" i="12" s="1"/>
  <c r="AP53" i="13" s="1"/>
  <c r="AN42" i="12"/>
  <c r="AO45" i="12" s="1"/>
  <c r="AO53" i="13" s="1"/>
  <c r="AM42" i="12"/>
  <c r="AN45" i="12" s="1"/>
  <c r="AN53" i="13" s="1"/>
  <c r="AK55" i="13" l="1"/>
  <c r="AK56" i="13" s="1"/>
  <c r="AK58" i="13" s="1"/>
  <c r="AL55" i="13" s="1"/>
  <c r="AV102" i="15"/>
  <c r="AV104" i="15" s="1"/>
  <c r="AP244" i="12"/>
  <c r="AQ244" i="12"/>
  <c r="AR245" i="12"/>
  <c r="AJ238" i="12"/>
  <c r="AT245" i="12"/>
  <c r="AT244" i="12"/>
  <c r="AN241" i="12"/>
  <c r="AO241" i="12"/>
  <c r="AU245" i="12"/>
  <c r="AP241" i="12"/>
  <c r="AG235" i="12"/>
  <c r="AG208" i="12" s="1"/>
  <c r="AG204" i="12" s="1"/>
  <c r="AG30" i="12" s="1"/>
  <c r="AS245" i="12"/>
  <c r="AP243" i="12"/>
  <c r="AO240" i="12"/>
  <c r="AS243" i="12"/>
  <c r="AN240" i="12"/>
  <c r="AS247" i="12"/>
  <c r="AO239" i="12"/>
  <c r="AP239" i="12" s="1"/>
  <c r="AH236" i="12"/>
  <c r="AI236" i="12" s="1"/>
  <c r="AM242" i="12"/>
  <c r="AP242" i="12" s="1"/>
  <c r="AR243" i="12"/>
  <c r="AU247" i="12"/>
  <c r="AI237" i="12"/>
  <c r="AO243" i="12"/>
  <c r="AT247" i="12"/>
  <c r="AL240" i="12"/>
  <c r="AP240" i="12"/>
  <c r="Q156" i="12"/>
  <c r="Y156" i="12"/>
  <c r="AH156" i="12"/>
  <c r="AC156" i="12"/>
  <c r="U156" i="12"/>
  <c r="AG156" i="12"/>
  <c r="AB156" i="12"/>
  <c r="T156" i="12"/>
  <c r="AD156" i="12"/>
  <c r="V156" i="12"/>
  <c r="K156" i="12"/>
  <c r="AA156" i="12"/>
  <c r="S156" i="12"/>
  <c r="Z156" i="12"/>
  <c r="R156" i="12"/>
  <c r="AF156" i="12"/>
  <c r="X156" i="12"/>
  <c r="P156" i="12"/>
  <c r="AE156" i="12"/>
  <c r="W156" i="12"/>
  <c r="O156" i="12"/>
  <c r="M156" i="12"/>
  <c r="N156" i="12"/>
  <c r="AR288" i="12"/>
  <c r="AS288" i="12" s="1"/>
  <c r="AT288" i="12" s="1"/>
  <c r="AM210" i="12"/>
  <c r="AN210" i="12" s="1"/>
  <c r="Y157" i="12"/>
  <c r="AH157" i="12"/>
  <c r="N157" i="12"/>
  <c r="AA157" i="12"/>
  <c r="AU295" i="12"/>
  <c r="AV295" i="12" s="1"/>
  <c r="AF157" i="12"/>
  <c r="M157" i="12"/>
  <c r="AB157" i="12"/>
  <c r="Z157" i="12"/>
  <c r="AD157" i="12"/>
  <c r="T157" i="12"/>
  <c r="R157" i="12"/>
  <c r="V157" i="12"/>
  <c r="L157" i="12"/>
  <c r="AD181" i="12"/>
  <c r="K181" i="12"/>
  <c r="S181" i="12"/>
  <c r="AB181" i="12"/>
  <c r="L181" i="12"/>
  <c r="U181" i="12"/>
  <c r="AC181" i="12"/>
  <c r="M181" i="12"/>
  <c r="V181" i="12"/>
  <c r="N181" i="12"/>
  <c r="W181" i="12"/>
  <c r="P181" i="12"/>
  <c r="X181" i="12"/>
  <c r="O181" i="12"/>
  <c r="Y181" i="12"/>
  <c r="AE181" i="12"/>
  <c r="Q181" i="12"/>
  <c r="Z181" i="12"/>
  <c r="T181" i="12"/>
  <c r="R181" i="12"/>
  <c r="AA181" i="12"/>
  <c r="AF181" i="12"/>
  <c r="AG181" i="12"/>
  <c r="P157" i="12"/>
  <c r="AC157" i="12"/>
  <c r="S157" i="12"/>
  <c r="AV293" i="12"/>
  <c r="X157" i="12"/>
  <c r="U157" i="12"/>
  <c r="Q157" i="12"/>
  <c r="O157" i="12"/>
  <c r="K157" i="12"/>
  <c r="AP289" i="12"/>
  <c r="AQ289" i="12" s="1"/>
  <c r="W157" i="12"/>
  <c r="AE157" i="12"/>
  <c r="AU294" i="12"/>
  <c r="AV294" i="12" s="1"/>
  <c r="AT290" i="12"/>
  <c r="AU290" i="12" s="1"/>
  <c r="AT291" i="12"/>
  <c r="AU291" i="12" s="1"/>
  <c r="AV291" i="12" s="1"/>
  <c r="AQ42" i="12"/>
  <c r="AR45" i="12" s="1"/>
  <c r="AR53" i="13" s="1"/>
  <c r="AI182" i="12"/>
  <c r="AI190" i="12"/>
  <c r="AI180" i="12"/>
  <c r="AI188" i="12"/>
  <c r="AI185" i="12"/>
  <c r="AI174" i="12"/>
  <c r="AI181" i="12"/>
  <c r="AI167" i="12"/>
  <c r="AI172" i="12"/>
  <c r="AI187" i="12"/>
  <c r="AI158" i="12"/>
  <c r="AI186" i="12"/>
  <c r="AI179" i="12"/>
  <c r="AI191" i="12"/>
  <c r="AI189" i="12"/>
  <c r="AI163" i="12"/>
  <c r="AI178" i="12"/>
  <c r="AI184" i="12"/>
  <c r="AI177" i="12"/>
  <c r="AI192" i="12"/>
  <c r="AI164" i="12"/>
  <c r="AI157" i="12"/>
  <c r="AI170" i="12"/>
  <c r="AI161" i="12"/>
  <c r="AI175" i="12"/>
  <c r="AI166" i="12"/>
  <c r="AI193" i="12"/>
  <c r="AI176" i="12"/>
  <c r="AI173" i="12"/>
  <c r="AI160" i="12"/>
  <c r="AI168" i="12"/>
  <c r="AI162" i="12"/>
  <c r="AI165" i="12"/>
  <c r="AI183" i="12"/>
  <c r="AI169" i="12"/>
  <c r="AI171" i="12"/>
  <c r="AI159" i="12"/>
  <c r="AI156" i="12"/>
  <c r="AJ154" i="12"/>
  <c r="AM261" i="12"/>
  <c r="AM255" i="12" s="1"/>
  <c r="AM31" i="12" s="1"/>
  <c r="AN263" i="12"/>
  <c r="AR242" i="12"/>
  <c r="AL56" i="13" l="1"/>
  <c r="AL58" i="13" s="1"/>
  <c r="AM55" i="13" s="1"/>
  <c r="AU244" i="12"/>
  <c r="AV244" i="12" s="1"/>
  <c r="AT243" i="12"/>
  <c r="AU243" i="12" s="1"/>
  <c r="AV243" i="12" s="1"/>
  <c r="AR241" i="12"/>
  <c r="AS241" i="12" s="1"/>
  <c r="AT241" i="12" s="1"/>
  <c r="AQ240" i="12"/>
  <c r="AR240" i="12" s="1"/>
  <c r="AS240" i="12" s="1"/>
  <c r="AT240" i="12" s="1"/>
  <c r="AU240" i="12" s="1"/>
  <c r="AV240" i="12" s="1"/>
  <c r="AV245" i="12"/>
  <c r="AN242" i="12"/>
  <c r="AH235" i="12"/>
  <c r="AO242" i="12"/>
  <c r="AK238" i="12"/>
  <c r="AQ242" i="12"/>
  <c r="AQ239" i="12"/>
  <c r="AJ237" i="12"/>
  <c r="AJ236" i="12"/>
  <c r="AG59" i="12"/>
  <c r="AG29" i="12" s="1"/>
  <c r="AH59" i="12"/>
  <c r="AH29" i="12" s="1"/>
  <c r="AI59" i="12"/>
  <c r="AI29" i="12" s="1"/>
  <c r="AB59" i="12"/>
  <c r="AB29" i="12" s="1"/>
  <c r="N59" i="12"/>
  <c r="N29" i="12" s="1"/>
  <c r="K59" i="12"/>
  <c r="K29" i="12" s="1"/>
  <c r="K32" i="12" s="1"/>
  <c r="S59" i="12"/>
  <c r="S29" i="12" s="1"/>
  <c r="Z59" i="12"/>
  <c r="Z29" i="12" s="1"/>
  <c r="Y59" i="12"/>
  <c r="Y29" i="12" s="1"/>
  <c r="AU288" i="12"/>
  <c r="AV288" i="12" s="1"/>
  <c r="X59" i="12"/>
  <c r="X29" i="12" s="1"/>
  <c r="T59" i="12"/>
  <c r="T29" i="12" s="1"/>
  <c r="W59" i="12"/>
  <c r="W29" i="12" s="1"/>
  <c r="R59" i="12"/>
  <c r="R29" i="12" s="1"/>
  <c r="AA59" i="12"/>
  <c r="AA29" i="12" s="1"/>
  <c r="AR289" i="12"/>
  <c r="AS289" i="12" s="1"/>
  <c r="AT289" i="12" s="1"/>
  <c r="AU289" i="12" s="1"/>
  <c r="AV289" i="12" s="1"/>
  <c r="P59" i="12"/>
  <c r="P29" i="12" s="1"/>
  <c r="AD59" i="12"/>
  <c r="AD29" i="12" s="1"/>
  <c r="U59" i="12"/>
  <c r="U29" i="12" s="1"/>
  <c r="L59" i="12"/>
  <c r="L29" i="12" s="1"/>
  <c r="O59" i="12"/>
  <c r="O29" i="12" s="1"/>
  <c r="Q59" i="12"/>
  <c r="Q29" i="12" s="1"/>
  <c r="M59" i="12"/>
  <c r="M29" i="12" s="1"/>
  <c r="V59" i="12"/>
  <c r="V29" i="12" s="1"/>
  <c r="AE59" i="12"/>
  <c r="AE29" i="12" s="1"/>
  <c r="AF59" i="12"/>
  <c r="AF29" i="12" s="1"/>
  <c r="AC59" i="12"/>
  <c r="AC29" i="12" s="1"/>
  <c r="AV290" i="12"/>
  <c r="AN261" i="12"/>
  <c r="AN255" i="12" s="1"/>
  <c r="AN31" i="12" s="1"/>
  <c r="AO263" i="12"/>
  <c r="AJ184" i="12"/>
  <c r="AJ192" i="12"/>
  <c r="AJ187" i="12"/>
  <c r="AJ181" i="12"/>
  <c r="AJ159" i="12"/>
  <c r="AJ175" i="12"/>
  <c r="AJ179" i="12"/>
  <c r="AJ158" i="12"/>
  <c r="AJ174" i="12"/>
  <c r="AJ182" i="12"/>
  <c r="AJ186" i="12"/>
  <c r="AJ185" i="12"/>
  <c r="AJ170" i="12"/>
  <c r="AJ171" i="12"/>
  <c r="AJ157" i="12"/>
  <c r="AJ191" i="12"/>
  <c r="AJ193" i="12"/>
  <c r="AJ183" i="12"/>
  <c r="AJ165" i="12"/>
  <c r="AJ166" i="12"/>
  <c r="AJ178" i="12"/>
  <c r="AJ160" i="12"/>
  <c r="AJ173" i="12"/>
  <c r="AJ172" i="12"/>
  <c r="AJ176" i="12"/>
  <c r="AJ163" i="12"/>
  <c r="AJ167" i="12"/>
  <c r="AJ168" i="12"/>
  <c r="AJ161" i="12"/>
  <c r="AJ164" i="12"/>
  <c r="AJ177" i="12"/>
  <c r="AJ169" i="12"/>
  <c r="AJ189" i="12"/>
  <c r="AJ180" i="12"/>
  <c r="AJ190" i="12"/>
  <c r="AJ162" i="12"/>
  <c r="AJ188" i="12"/>
  <c r="AJ156" i="12"/>
  <c r="AK154" i="12"/>
  <c r="AO210" i="12"/>
  <c r="AE32" i="12" l="1"/>
  <c r="P32" i="12"/>
  <c r="Y32" i="12"/>
  <c r="AG32" i="12"/>
  <c r="V32" i="12"/>
  <c r="Z32" i="12"/>
  <c r="AD32" i="12"/>
  <c r="M32" i="12"/>
  <c r="AA32" i="12"/>
  <c r="S32" i="12"/>
  <c r="Q32" i="12"/>
  <c r="R32" i="12"/>
  <c r="O32" i="12"/>
  <c r="W32" i="12"/>
  <c r="N32" i="12"/>
  <c r="L32" i="12"/>
  <c r="T32" i="12"/>
  <c r="AB32" i="12"/>
  <c r="AF32" i="12"/>
  <c r="AC32" i="12"/>
  <c r="U32" i="12"/>
  <c r="X32" i="12"/>
  <c r="AM56" i="13"/>
  <c r="AM58" i="13" s="1"/>
  <c r="AN55" i="13" s="1"/>
  <c r="AU241" i="12"/>
  <c r="AV241" i="12" s="1"/>
  <c r="AS242" i="12"/>
  <c r="AT242" i="12" s="1"/>
  <c r="AU242" i="12" s="1"/>
  <c r="AV242" i="12" s="1"/>
  <c r="AL238" i="12"/>
  <c r="AH208" i="12"/>
  <c r="AH204" i="12" s="1"/>
  <c r="AH30" i="12" s="1"/>
  <c r="AH32" i="12" s="1"/>
  <c r="AM238" i="12"/>
  <c r="AK236" i="12"/>
  <c r="AL236" i="12" s="1"/>
  <c r="AI235" i="12"/>
  <c r="AJ235" i="12" s="1"/>
  <c r="AK237" i="12"/>
  <c r="AR239" i="12"/>
  <c r="AS239" i="12" s="1"/>
  <c r="AT239" i="12" s="1"/>
  <c r="AU239" i="12" s="1"/>
  <c r="AV239" i="12" s="1"/>
  <c r="K43" i="12"/>
  <c r="L46" i="12" s="1"/>
  <c r="X43" i="12"/>
  <c r="Y46" i="12" s="1"/>
  <c r="L43" i="12"/>
  <c r="M46" i="12" s="1"/>
  <c r="AB43" i="12"/>
  <c r="AC46" i="12" s="1"/>
  <c r="Y43" i="12"/>
  <c r="Z46" i="12" s="1"/>
  <c r="W43" i="12"/>
  <c r="X46" i="12" s="1"/>
  <c r="AA43" i="12"/>
  <c r="AB46" i="12" s="1"/>
  <c r="U43" i="12"/>
  <c r="V46" i="12" s="1"/>
  <c r="S43" i="12"/>
  <c r="T46" i="12" s="1"/>
  <c r="T43" i="12"/>
  <c r="U46" i="12" s="1"/>
  <c r="Q43" i="12"/>
  <c r="R46" i="12" s="1"/>
  <c r="M43" i="12"/>
  <c r="N46" i="12" s="1"/>
  <c r="AG43" i="12"/>
  <c r="AH46" i="12" s="1"/>
  <c r="AD43" i="12"/>
  <c r="AE46" i="12" s="1"/>
  <c r="R43" i="12"/>
  <c r="S46" i="12" s="1"/>
  <c r="O43" i="12"/>
  <c r="P46" i="12" s="1"/>
  <c r="V43" i="12"/>
  <c r="W46" i="12" s="1"/>
  <c r="P43" i="12"/>
  <c r="Q46" i="12" s="1"/>
  <c r="N43" i="12"/>
  <c r="O46" i="12" s="1"/>
  <c r="Z43" i="12"/>
  <c r="AA46" i="12" s="1"/>
  <c r="AC43" i="12"/>
  <c r="AD46" i="12" s="1"/>
  <c r="AF43" i="12"/>
  <c r="AG46" i="12" s="1"/>
  <c r="AE43" i="12"/>
  <c r="AF46" i="12" s="1"/>
  <c r="AO261" i="12"/>
  <c r="AO255" i="12" s="1"/>
  <c r="AO31" i="12" s="1"/>
  <c r="AP263" i="12"/>
  <c r="AP210" i="12"/>
  <c r="AK175" i="12"/>
  <c r="AK187" i="12"/>
  <c r="AK181" i="12"/>
  <c r="AK178" i="12"/>
  <c r="AK170" i="12"/>
  <c r="AK191" i="12"/>
  <c r="AK188" i="12"/>
  <c r="AK157" i="12"/>
  <c r="AK171" i="12"/>
  <c r="AK172" i="12"/>
  <c r="AK167" i="12"/>
  <c r="AK166" i="12"/>
  <c r="AK180" i="12"/>
  <c r="AK183" i="12"/>
  <c r="AK176" i="12"/>
  <c r="AK160" i="12"/>
  <c r="AK192" i="12"/>
  <c r="AK173" i="12"/>
  <c r="AK159" i="12"/>
  <c r="AK179" i="12"/>
  <c r="AK162" i="12"/>
  <c r="AK184" i="12"/>
  <c r="AK174" i="12"/>
  <c r="AK161" i="12"/>
  <c r="AK186" i="12"/>
  <c r="AK158" i="12"/>
  <c r="AK168" i="12"/>
  <c r="AK164" i="12"/>
  <c r="AK177" i="12"/>
  <c r="AK193" i="12"/>
  <c r="AK185" i="12"/>
  <c r="AK190" i="12"/>
  <c r="AK169" i="12"/>
  <c r="AK163" i="12"/>
  <c r="AK165" i="12"/>
  <c r="AK182" i="12"/>
  <c r="AK189" i="12"/>
  <c r="AK156" i="12"/>
  <c r="AL154" i="12"/>
  <c r="AJ59" i="12"/>
  <c r="AJ29" i="12" s="1"/>
  <c r="AN56" i="13" l="1"/>
  <c r="AN58" i="13" s="1"/>
  <c r="AO55" i="13" s="1"/>
  <c r="AH43" i="12"/>
  <c r="AI46" i="12" s="1"/>
  <c r="AN238" i="12"/>
  <c r="AO238" i="12" s="1"/>
  <c r="AP238" i="12" s="1"/>
  <c r="AQ238" i="12" s="1"/>
  <c r="AR238" i="12" s="1"/>
  <c r="AS238" i="12" s="1"/>
  <c r="AT238" i="12" s="1"/>
  <c r="AJ208" i="12"/>
  <c r="AJ204" i="12" s="1"/>
  <c r="AJ30" i="12" s="1"/>
  <c r="AJ65" i="13" s="1"/>
  <c r="AJ45" i="13" s="1"/>
  <c r="AI208" i="12"/>
  <c r="AI204" i="12" s="1"/>
  <c r="AI30" i="12" s="1"/>
  <c r="AK235" i="12"/>
  <c r="AL235" i="12" s="1"/>
  <c r="AL237" i="12"/>
  <c r="AM237" i="12" s="1"/>
  <c r="AN237" i="12" s="1"/>
  <c r="AO237" i="12" s="1"/>
  <c r="AP237" i="12" s="1"/>
  <c r="AQ237" i="12" s="1"/>
  <c r="AM236" i="12"/>
  <c r="AN236" i="12" s="1"/>
  <c r="AO236" i="12" s="1"/>
  <c r="AK59" i="12"/>
  <c r="AK29" i="12" s="1"/>
  <c r="AP261" i="12"/>
  <c r="AP255" i="12" s="1"/>
  <c r="AP31" i="12" s="1"/>
  <c r="AQ263" i="12"/>
  <c r="AQ210" i="12"/>
  <c r="AL175" i="12"/>
  <c r="AL192" i="12"/>
  <c r="AL189" i="12"/>
  <c r="AL163" i="12"/>
  <c r="AL176" i="12"/>
  <c r="AL162" i="12"/>
  <c r="AL177" i="12"/>
  <c r="AL170" i="12"/>
  <c r="AL193" i="12"/>
  <c r="AL186" i="12"/>
  <c r="AL169" i="12"/>
  <c r="AL166" i="12"/>
  <c r="AL173" i="12"/>
  <c r="AL183" i="12"/>
  <c r="AL181" i="12"/>
  <c r="AL159" i="12"/>
  <c r="AL180" i="12"/>
  <c r="AL191" i="12"/>
  <c r="AL160" i="12"/>
  <c r="AL178" i="12"/>
  <c r="AL167" i="12"/>
  <c r="AL190" i="12"/>
  <c r="AL174" i="12"/>
  <c r="AL157" i="12"/>
  <c r="AL164" i="12"/>
  <c r="AL184" i="12"/>
  <c r="AL182" i="12"/>
  <c r="AL171" i="12"/>
  <c r="AL187" i="12"/>
  <c r="AL172" i="12"/>
  <c r="AL161" i="12"/>
  <c r="AL158" i="12"/>
  <c r="AL179" i="12"/>
  <c r="AL168" i="12"/>
  <c r="AL165" i="12"/>
  <c r="AL188" i="12"/>
  <c r="AL185" i="12"/>
  <c r="AL156" i="12"/>
  <c r="AM154" i="12"/>
  <c r="AO56" i="13" l="1"/>
  <c r="AO58" i="13" s="1"/>
  <c r="AP55" i="13" s="1"/>
  <c r="AJ43" i="12"/>
  <c r="AK46" i="12" s="1"/>
  <c r="AK61" i="13" s="1"/>
  <c r="AJ32" i="12"/>
  <c r="AI32" i="12"/>
  <c r="AI43" i="12"/>
  <c r="AJ46" i="12" s="1"/>
  <c r="AJ61" i="13" s="1"/>
  <c r="AJ63" i="13" s="1"/>
  <c r="AJ41" i="13" s="1"/>
  <c r="AL208" i="12"/>
  <c r="AL204" i="12" s="1"/>
  <c r="AL30" i="12" s="1"/>
  <c r="AU238" i="12"/>
  <c r="AV238" i="12" s="1"/>
  <c r="AM235" i="12"/>
  <c r="AN235" i="12" s="1"/>
  <c r="AO235" i="12" s="1"/>
  <c r="AK208" i="12"/>
  <c r="AK204" i="12" s="1"/>
  <c r="AK30" i="12" s="1"/>
  <c r="AK32" i="12" s="1"/>
  <c r="AP236" i="12"/>
  <c r="AQ236" i="12" s="1"/>
  <c r="AR236" i="12" s="1"/>
  <c r="AS236" i="12" s="1"/>
  <c r="AT236" i="12" s="1"/>
  <c r="AU236" i="12" s="1"/>
  <c r="AV236" i="12" s="1"/>
  <c r="AR237" i="12"/>
  <c r="AS237" i="12" s="1"/>
  <c r="AT237" i="12" s="1"/>
  <c r="AR63" i="15"/>
  <c r="AM157" i="12"/>
  <c r="AM166" i="12"/>
  <c r="AM162" i="12"/>
  <c r="AM168" i="12"/>
  <c r="AM164" i="12"/>
  <c r="AM169" i="12"/>
  <c r="AM159" i="12"/>
  <c r="AM176" i="12"/>
  <c r="AM175" i="12"/>
  <c r="AM188" i="12"/>
  <c r="AM171" i="12"/>
  <c r="AM187" i="12"/>
  <c r="AM191" i="12"/>
  <c r="AM165" i="12"/>
  <c r="AM184" i="12"/>
  <c r="AM186" i="12"/>
  <c r="AM185" i="12"/>
  <c r="AM160" i="12"/>
  <c r="AM167" i="12"/>
  <c r="AM181" i="12"/>
  <c r="AM182" i="12"/>
  <c r="AM158" i="12"/>
  <c r="AM172" i="12"/>
  <c r="AM173" i="12"/>
  <c r="AM190" i="12"/>
  <c r="AM193" i="12"/>
  <c r="AM180" i="12"/>
  <c r="AM178" i="12"/>
  <c r="AM179" i="12"/>
  <c r="AM163" i="12"/>
  <c r="AM177" i="12"/>
  <c r="AM161" i="12"/>
  <c r="AM183" i="12"/>
  <c r="AM192" i="12"/>
  <c r="AM174" i="12"/>
  <c r="AM189" i="12"/>
  <c r="AM170" i="12"/>
  <c r="AM156" i="12"/>
  <c r="AN154" i="12"/>
  <c r="AL59" i="12"/>
  <c r="AL29" i="12" s="1"/>
  <c r="AR210" i="12"/>
  <c r="AQ261" i="12"/>
  <c r="AQ255" i="12" s="1"/>
  <c r="AQ31" i="12" s="1"/>
  <c r="AR263" i="12"/>
  <c r="AL65" i="13" l="1"/>
  <c r="AL45" i="13" s="1"/>
  <c r="AJ64" i="13"/>
  <c r="AJ66" i="13" s="1"/>
  <c r="AK63" i="13" s="1"/>
  <c r="AJ43" i="13"/>
  <c r="AP56" i="13"/>
  <c r="AP58" i="13" s="1"/>
  <c r="AQ55" i="13" s="1"/>
  <c r="AK65" i="13"/>
  <c r="AK45" i="13" s="1"/>
  <c r="AK43" i="12"/>
  <c r="AL46" i="12" s="1"/>
  <c r="AL61" i="13" s="1"/>
  <c r="AM208" i="12"/>
  <c r="AM204" i="12" s="1"/>
  <c r="AM30" i="12" s="1"/>
  <c r="AU237" i="12"/>
  <c r="AV237" i="12" s="1"/>
  <c r="AP235" i="12"/>
  <c r="AO208" i="12"/>
  <c r="AO204" i="12" s="1"/>
  <c r="AO30" i="12" s="1"/>
  <c r="AN208" i="12"/>
  <c r="AN204" i="12" s="1"/>
  <c r="AN30" i="12" s="1"/>
  <c r="AM59" i="12"/>
  <c r="AM29" i="12" s="1"/>
  <c r="AN181" i="12"/>
  <c r="AN187" i="12"/>
  <c r="AN190" i="12"/>
  <c r="AN159" i="12"/>
  <c r="AN176" i="12"/>
  <c r="AN191" i="12"/>
  <c r="AN167" i="12"/>
  <c r="AN183" i="12"/>
  <c r="AN161" i="12"/>
  <c r="AN172" i="12"/>
  <c r="AN162" i="12"/>
  <c r="AN158" i="12"/>
  <c r="AN186" i="12"/>
  <c r="AN169" i="12"/>
  <c r="AN164" i="12"/>
  <c r="AN160" i="12"/>
  <c r="AN178" i="12"/>
  <c r="AN171" i="12"/>
  <c r="AN175" i="12"/>
  <c r="AN165" i="12"/>
  <c r="AN179" i="12"/>
  <c r="AN188" i="12"/>
  <c r="AN192" i="12"/>
  <c r="AN163" i="12"/>
  <c r="AN168" i="12"/>
  <c r="AN180" i="12"/>
  <c r="AN173" i="12"/>
  <c r="AN193" i="12"/>
  <c r="AN174" i="12"/>
  <c r="AN157" i="12"/>
  <c r="AN189" i="12"/>
  <c r="AN184" i="12"/>
  <c r="AN177" i="12"/>
  <c r="AN182" i="12"/>
  <c r="AN166" i="12"/>
  <c r="AN185" i="12"/>
  <c r="AN170" i="12"/>
  <c r="AN156" i="12"/>
  <c r="AO154" i="12"/>
  <c r="AS210" i="12"/>
  <c r="AR261" i="12"/>
  <c r="AR255" i="12" s="1"/>
  <c r="AR31" i="12" s="1"/>
  <c r="AS263" i="12"/>
  <c r="AL32" i="12"/>
  <c r="AL43" i="12"/>
  <c r="AM46" i="12" s="1"/>
  <c r="AM61" i="13" s="1"/>
  <c r="AJ46" i="13" l="1"/>
  <c r="AM65" i="13"/>
  <c r="AM45" i="13" s="1"/>
  <c r="AQ56" i="13"/>
  <c r="AQ58" i="13" s="1"/>
  <c r="AK64" i="13"/>
  <c r="AK66" i="13" s="1"/>
  <c r="AL63" i="13" s="1"/>
  <c r="AK41" i="13"/>
  <c r="AQ235" i="12"/>
  <c r="AP208" i="12"/>
  <c r="AP204" i="12" s="1"/>
  <c r="AP30" i="12" s="1"/>
  <c r="AM43" i="12"/>
  <c r="AN46" i="12" s="1"/>
  <c r="AN61" i="13" s="1"/>
  <c r="AM32" i="12"/>
  <c r="AN59" i="12"/>
  <c r="AN29" i="12" s="1"/>
  <c r="AT210" i="12"/>
  <c r="AR76" i="15"/>
  <c r="AO164" i="12"/>
  <c r="AO171" i="12"/>
  <c r="AO172" i="12"/>
  <c r="AO165" i="12"/>
  <c r="AO181" i="12"/>
  <c r="AO188" i="12"/>
  <c r="AO159" i="12"/>
  <c r="AO180" i="12"/>
  <c r="AO177" i="12"/>
  <c r="AO174" i="12"/>
  <c r="AO167" i="12"/>
  <c r="AO163" i="12"/>
  <c r="AO175" i="12"/>
  <c r="AO189" i="12"/>
  <c r="AO191" i="12"/>
  <c r="AO182" i="12"/>
  <c r="AO185" i="12"/>
  <c r="AO168" i="12"/>
  <c r="AO161" i="12"/>
  <c r="AO176" i="12"/>
  <c r="AO162" i="12"/>
  <c r="AO160" i="12"/>
  <c r="AO173" i="12"/>
  <c r="AO170" i="12"/>
  <c r="AO158" i="12"/>
  <c r="AO184" i="12"/>
  <c r="AO183" i="12"/>
  <c r="AO179" i="12"/>
  <c r="AO157" i="12"/>
  <c r="AO166" i="12"/>
  <c r="AO178" i="12"/>
  <c r="AO169" i="12"/>
  <c r="AO186" i="12"/>
  <c r="AO190" i="12"/>
  <c r="AO187" i="12"/>
  <c r="AO193" i="12"/>
  <c r="AO192" i="12"/>
  <c r="AO156" i="12"/>
  <c r="AP154" i="12"/>
  <c r="AT263" i="12"/>
  <c r="AK43" i="13" l="1"/>
  <c r="AL64" i="13"/>
  <c r="AL66" i="13" s="1"/>
  <c r="AM63" i="13" s="1"/>
  <c r="AL41" i="13"/>
  <c r="AN43" i="12"/>
  <c r="AO46" i="12" s="1"/>
  <c r="AO61" i="13" s="1"/>
  <c r="AN65" i="13"/>
  <c r="AN45" i="13" s="1"/>
  <c r="AR235" i="12"/>
  <c r="AQ208" i="12"/>
  <c r="AQ204" i="12" s="1"/>
  <c r="AQ30" i="12" s="1"/>
  <c r="AR55" i="13"/>
  <c r="AN32" i="12"/>
  <c r="AU263" i="12"/>
  <c r="AO59" i="12"/>
  <c r="AO29" i="12" s="1"/>
  <c r="AU210" i="12"/>
  <c r="AP159" i="12"/>
  <c r="AP187" i="12"/>
  <c r="AP190" i="12"/>
  <c r="AP158" i="12"/>
  <c r="AP161" i="12"/>
  <c r="AP184" i="12"/>
  <c r="AP160" i="12"/>
  <c r="AP177" i="12"/>
  <c r="AP183" i="12"/>
  <c r="AP185" i="12"/>
  <c r="AP165" i="12"/>
  <c r="AP169" i="12"/>
  <c r="AP180" i="12"/>
  <c r="AP178" i="12"/>
  <c r="AP166" i="12"/>
  <c r="AP163" i="12"/>
  <c r="AP164" i="12"/>
  <c r="AP171" i="12"/>
  <c r="AP157" i="12"/>
  <c r="AP192" i="12"/>
  <c r="AP167" i="12"/>
  <c r="AP173" i="12"/>
  <c r="AP174" i="12"/>
  <c r="AP172" i="12"/>
  <c r="AP181" i="12"/>
  <c r="AP162" i="12"/>
  <c r="AP193" i="12"/>
  <c r="AP179" i="12"/>
  <c r="AP176" i="12"/>
  <c r="AP168" i="12"/>
  <c r="AP186" i="12"/>
  <c r="AP189" i="12"/>
  <c r="AP188" i="12"/>
  <c r="AP170" i="12"/>
  <c r="AP175" i="12"/>
  <c r="AP182" i="12"/>
  <c r="AP191" i="12"/>
  <c r="AP156" i="12"/>
  <c r="AQ154" i="12"/>
  <c r="AK46" i="13" l="1"/>
  <c r="AL43" i="13" s="1"/>
  <c r="AO65" i="13"/>
  <c r="AO45" i="13" s="1"/>
  <c r="AM64" i="13"/>
  <c r="AM66" i="13" s="1"/>
  <c r="AN63" i="13" s="1"/>
  <c r="AM41" i="13"/>
  <c r="AS235" i="12"/>
  <c r="AR208" i="12"/>
  <c r="AR204" i="12" s="1"/>
  <c r="AR30" i="12" s="1"/>
  <c r="AR56" i="13"/>
  <c r="AQ186" i="12"/>
  <c r="AQ169" i="12"/>
  <c r="AQ193" i="12"/>
  <c r="AQ163" i="12"/>
  <c r="AQ190" i="12"/>
  <c r="AQ181" i="12"/>
  <c r="AQ174" i="12"/>
  <c r="AQ184" i="12"/>
  <c r="AQ192" i="12"/>
  <c r="AQ162" i="12"/>
  <c r="AQ164" i="12"/>
  <c r="AQ165" i="12"/>
  <c r="AQ177" i="12"/>
  <c r="AQ180" i="12"/>
  <c r="AQ168" i="12"/>
  <c r="AQ158" i="12"/>
  <c r="AQ173" i="12"/>
  <c r="AQ172" i="12"/>
  <c r="AQ185" i="12"/>
  <c r="AQ188" i="12"/>
  <c r="AQ191" i="12"/>
  <c r="AQ182" i="12"/>
  <c r="AQ170" i="12"/>
  <c r="AQ171" i="12"/>
  <c r="AQ183" i="12"/>
  <c r="AQ189" i="12"/>
  <c r="AQ161" i="12"/>
  <c r="AQ179" i="12"/>
  <c r="AQ160" i="12"/>
  <c r="AQ175" i="12"/>
  <c r="AQ166" i="12"/>
  <c r="AQ176" i="12"/>
  <c r="AQ187" i="12"/>
  <c r="AQ167" i="12"/>
  <c r="AQ159" i="12"/>
  <c r="AQ178" i="12"/>
  <c r="AQ157" i="12"/>
  <c r="AQ156" i="12"/>
  <c r="AR154" i="12"/>
  <c r="AP59" i="12"/>
  <c r="AP29" i="12" s="1"/>
  <c r="AO32" i="12"/>
  <c r="AO43" i="12"/>
  <c r="AP46" i="12" s="1"/>
  <c r="AP61" i="13" s="1"/>
  <c r="AV263" i="12"/>
  <c r="AV210" i="12"/>
  <c r="AL46" i="13" l="1"/>
  <c r="AM43" i="13" s="1"/>
  <c r="AP65" i="13"/>
  <c r="AP45" i="13" s="1"/>
  <c r="AN64" i="13"/>
  <c r="AN66" i="13" s="1"/>
  <c r="AO63" i="13" s="1"/>
  <c r="AN41" i="13"/>
  <c r="AT235" i="12"/>
  <c r="AS208" i="12"/>
  <c r="AS204" i="12" s="1"/>
  <c r="AS30" i="12" s="1"/>
  <c r="AP43" i="12"/>
  <c r="AQ46" i="12" s="1"/>
  <c r="AQ61" i="13" s="1"/>
  <c r="AP32" i="12"/>
  <c r="AR165" i="12"/>
  <c r="AR185" i="12"/>
  <c r="AR182" i="12"/>
  <c r="AR183" i="12"/>
  <c r="AR169" i="12"/>
  <c r="AR181" i="12"/>
  <c r="AR163" i="12"/>
  <c r="AR166" i="12"/>
  <c r="AR191" i="12"/>
  <c r="AR171" i="12"/>
  <c r="AR189" i="12"/>
  <c r="AR170" i="12"/>
  <c r="AR190" i="12"/>
  <c r="AR180" i="12"/>
  <c r="AR188" i="12"/>
  <c r="AR174" i="12"/>
  <c r="AR172" i="12"/>
  <c r="AR175" i="12"/>
  <c r="AR186" i="12"/>
  <c r="AR161" i="12"/>
  <c r="AR173" i="12"/>
  <c r="AR192" i="12"/>
  <c r="AR162" i="12"/>
  <c r="AR160" i="12"/>
  <c r="AR158" i="12"/>
  <c r="AR193" i="12"/>
  <c r="AR164" i="12"/>
  <c r="AR177" i="12"/>
  <c r="AR179" i="12"/>
  <c r="AR184" i="12"/>
  <c r="AR176" i="12"/>
  <c r="AR178" i="12"/>
  <c r="AR159" i="12"/>
  <c r="AR168" i="12"/>
  <c r="AR157" i="12"/>
  <c r="AR187" i="12"/>
  <c r="AR167" i="12"/>
  <c r="AR156" i="12"/>
  <c r="AS154" i="12"/>
  <c r="AQ59" i="12"/>
  <c r="AQ29" i="12" s="1"/>
  <c r="AM46" i="13" l="1"/>
  <c r="AN43" i="13" s="1"/>
  <c r="AQ65" i="13"/>
  <c r="AQ45" i="13" s="1"/>
  <c r="AO64" i="13"/>
  <c r="AO66" i="13" s="1"/>
  <c r="AP63" i="13" s="1"/>
  <c r="AO41" i="13"/>
  <c r="AU235" i="12"/>
  <c r="AT208" i="12"/>
  <c r="AT204" i="12" s="1"/>
  <c r="AT30" i="12" s="1"/>
  <c r="AS181" i="12"/>
  <c r="AS174" i="12"/>
  <c r="AS172" i="12"/>
  <c r="AS177" i="12"/>
  <c r="AS178" i="12"/>
  <c r="AS163" i="12"/>
  <c r="AS189" i="12"/>
  <c r="AS188" i="12"/>
  <c r="AS161" i="12"/>
  <c r="AS159" i="12"/>
  <c r="AS158" i="12"/>
  <c r="AS166" i="12"/>
  <c r="AS169" i="12"/>
  <c r="AS165" i="12"/>
  <c r="AS162" i="12"/>
  <c r="AS168" i="12"/>
  <c r="AS176" i="12"/>
  <c r="AS186" i="12"/>
  <c r="AS191" i="12"/>
  <c r="AS190" i="12"/>
  <c r="AS167" i="12"/>
  <c r="AS192" i="12"/>
  <c r="AS179" i="12"/>
  <c r="AS185" i="12"/>
  <c r="AS175" i="12"/>
  <c r="AS160" i="12"/>
  <c r="AS171" i="12"/>
  <c r="AS164" i="12"/>
  <c r="AS173" i="12"/>
  <c r="AS170" i="12"/>
  <c r="AS183" i="12"/>
  <c r="AS184" i="12"/>
  <c r="AS187" i="12"/>
  <c r="AS180" i="12"/>
  <c r="AS157" i="12"/>
  <c r="AS182" i="12"/>
  <c r="AS193" i="12"/>
  <c r="AS156" i="12"/>
  <c r="AT154" i="12"/>
  <c r="AQ43" i="12"/>
  <c r="AR46" i="12" s="1"/>
  <c r="AR61" i="13" s="1"/>
  <c r="AQ32" i="12"/>
  <c r="AR59" i="12"/>
  <c r="AR29" i="12" s="1"/>
  <c r="AN46" i="13" l="1"/>
  <c r="AO43" i="13" s="1"/>
  <c r="AP64" i="13"/>
  <c r="AP66" i="13" s="1"/>
  <c r="AQ63" i="13" s="1"/>
  <c r="AP41" i="13"/>
  <c r="AU208" i="12"/>
  <c r="AU204" i="12" s="1"/>
  <c r="AU30" i="12" s="1"/>
  <c r="AV235" i="12"/>
  <c r="AV208" i="12" s="1"/>
  <c r="AV204" i="12" s="1"/>
  <c r="AV30" i="12" s="1"/>
  <c r="AT174" i="12"/>
  <c r="AT163" i="12"/>
  <c r="AT161" i="12"/>
  <c r="AT176" i="12"/>
  <c r="AT185" i="12"/>
  <c r="AT193" i="12"/>
  <c r="AT177" i="12"/>
  <c r="AT180" i="12"/>
  <c r="AT162" i="12"/>
  <c r="AT160" i="12"/>
  <c r="AT169" i="12"/>
  <c r="AT167" i="12"/>
  <c r="AT186" i="12"/>
  <c r="AT166" i="12"/>
  <c r="AT170" i="12"/>
  <c r="AT188" i="12"/>
  <c r="AT184" i="12"/>
  <c r="AT179" i="12"/>
  <c r="AT157" i="12"/>
  <c r="AT181" i="12"/>
  <c r="AT187" i="12"/>
  <c r="AT168" i="12"/>
  <c r="AT172" i="12"/>
  <c r="AT178" i="12"/>
  <c r="AT192" i="12"/>
  <c r="AT182" i="12"/>
  <c r="AT173" i="12"/>
  <c r="AT171" i="12"/>
  <c r="AT159" i="12"/>
  <c r="AT158" i="12"/>
  <c r="AT190" i="12"/>
  <c r="AT165" i="12"/>
  <c r="AT175" i="12"/>
  <c r="AT191" i="12"/>
  <c r="AT164" i="12"/>
  <c r="AT183" i="12"/>
  <c r="AT189" i="12"/>
  <c r="AT156" i="12"/>
  <c r="AU154" i="12"/>
  <c r="AS59" i="12"/>
  <c r="AS29" i="12" s="1"/>
  <c r="AR65" i="13"/>
  <c r="AR45" i="13" s="1"/>
  <c r="AR32" i="12"/>
  <c r="AR43" i="12"/>
  <c r="AS46" i="12" s="1"/>
  <c r="AS61" i="13" s="1"/>
  <c r="AO46" i="13" l="1"/>
  <c r="AP43" i="13" s="1"/>
  <c r="AQ64" i="13"/>
  <c r="AQ66" i="13" s="1"/>
  <c r="AQ41" i="13"/>
  <c r="AU165" i="12"/>
  <c r="AU183" i="12"/>
  <c r="AU158" i="12"/>
  <c r="AU157" i="12"/>
  <c r="AU175" i="12"/>
  <c r="AU190" i="12"/>
  <c r="AU185" i="12"/>
  <c r="AU191" i="12"/>
  <c r="AU156" i="12"/>
  <c r="AU164" i="12"/>
  <c r="AU180" i="12"/>
  <c r="AU192" i="12"/>
  <c r="AU172" i="12"/>
  <c r="AU189" i="12"/>
  <c r="AU193" i="12"/>
  <c r="AU186" i="12"/>
  <c r="AU163" i="12"/>
  <c r="AU167" i="12"/>
  <c r="AU169" i="12"/>
  <c r="AU181" i="12"/>
  <c r="AU160" i="12"/>
  <c r="AU176" i="12"/>
  <c r="AU161" i="12"/>
  <c r="AU177" i="12"/>
  <c r="AU159" i="12"/>
  <c r="AU171" i="12"/>
  <c r="AU179" i="12"/>
  <c r="AU178" i="12"/>
  <c r="AU166" i="12"/>
  <c r="AU173" i="12"/>
  <c r="AU188" i="12"/>
  <c r="AU168" i="12"/>
  <c r="AU170" i="12"/>
  <c r="AU182" i="12"/>
  <c r="AU162" i="12"/>
  <c r="AU184" i="12"/>
  <c r="AU174" i="12"/>
  <c r="AU187" i="12"/>
  <c r="AV154" i="12"/>
  <c r="AT59" i="12"/>
  <c r="AT29" i="12" s="1"/>
  <c r="AR9" i="16"/>
  <c r="AP46" i="13" l="1"/>
  <c r="AU59" i="12"/>
  <c r="AU29" i="12" s="1"/>
  <c r="AV193" i="12"/>
  <c r="AV180" i="12"/>
  <c r="AV167" i="12"/>
  <c r="AV176" i="12"/>
  <c r="AV186" i="12"/>
  <c r="AV192" i="12"/>
  <c r="AV190" i="12"/>
  <c r="AV185" i="12"/>
  <c r="AV163" i="12"/>
  <c r="AV189" i="12"/>
  <c r="AV161" i="12"/>
  <c r="AV157" i="12"/>
  <c r="AV169" i="12"/>
  <c r="AV174" i="12"/>
  <c r="AV156" i="12"/>
  <c r="AV165" i="12"/>
  <c r="AV175" i="12"/>
  <c r="AV160" i="12"/>
  <c r="AV181" i="12"/>
  <c r="AV188" i="12"/>
  <c r="AV177" i="12"/>
  <c r="AV191" i="12"/>
  <c r="AV187" i="12"/>
  <c r="AV172" i="12"/>
  <c r="AV179" i="12"/>
  <c r="AV173" i="12"/>
  <c r="AV166" i="12"/>
  <c r="AV164" i="12"/>
  <c r="AV158" i="12"/>
  <c r="AV159" i="12"/>
  <c r="AV170" i="12"/>
  <c r="AV168" i="12"/>
  <c r="AV171" i="12"/>
  <c r="AV178" i="12"/>
  <c r="AV184" i="12"/>
  <c r="AV162" i="12"/>
  <c r="AV182" i="12"/>
  <c r="AV183" i="12"/>
  <c r="AV59" i="12" l="1"/>
  <c r="AV29" i="12" s="1"/>
  <c r="AQ43" i="13" l="1"/>
  <c r="AQ46" i="13" l="1"/>
  <c r="AR63" i="13" l="1"/>
  <c r="AR41" i="13" s="1"/>
  <c r="AR64" i="13" l="1"/>
  <c r="AR66" i="13" s="1"/>
  <c r="AS63" i="13" l="1"/>
  <c r="AS64" i="13" l="1"/>
  <c r="AR43" i="13" l="1"/>
  <c r="AR20" i="13" l="1"/>
  <c r="AR55" i="17" l="1"/>
  <c r="AR26" i="17" s="1"/>
  <c r="AR93" i="17" l="1"/>
  <c r="AR76" i="17"/>
  <c r="AR69" i="17"/>
  <c r="AR71" i="17" s="1"/>
  <c r="AR178" i="17" s="1"/>
  <c r="AR215" i="17" l="1"/>
  <c r="AR25" i="17" l="1"/>
  <c r="AR45" i="17" l="1"/>
  <c r="AR53" i="17" s="1"/>
  <c r="AR57" i="17" s="1"/>
  <c r="AR78" i="17" s="1"/>
  <c r="AR80" i="17" l="1"/>
  <c r="AR84" i="17" l="1"/>
  <c r="AR86" i="17" s="1"/>
  <c r="AR27" i="17" l="1"/>
  <c r="AR179" i="17"/>
  <c r="AR180" i="17" l="1"/>
  <c r="AR28" i="17"/>
  <c r="AR126" i="17" s="1"/>
  <c r="AR46" i="17" l="1"/>
  <c r="AR92" i="17" s="1"/>
  <c r="AR95" i="17" s="1"/>
  <c r="AR184" i="17"/>
  <c r="AR35" i="17" l="1"/>
  <c r="AR185" i="17"/>
  <c r="AR14" i="16" s="1"/>
  <c r="AV60" i="6" l="1"/>
  <c r="AU60" i="6"/>
  <c r="AS60" i="6"/>
  <c r="AT53" i="6"/>
  <c r="AT60" i="6"/>
  <c r="AR60" i="6" l="1"/>
  <c r="AU61" i="6"/>
  <c r="AU62" i="6"/>
  <c r="AV62" i="6"/>
  <c r="AV61" i="6"/>
  <c r="AU53" i="6"/>
  <c r="AT62" i="6"/>
  <c r="AT61" i="6"/>
  <c r="AV53" i="6"/>
  <c r="AS61" i="6"/>
  <c r="AS62" i="6"/>
  <c r="AT55" i="6"/>
  <c r="AT54" i="6"/>
  <c r="AS53" i="6"/>
  <c r="AR61" i="6" l="1"/>
  <c r="AR62" i="6"/>
  <c r="AS55" i="6"/>
  <c r="AS68" i="6" s="1"/>
  <c r="AS54" i="6"/>
  <c r="AS66" i="6" s="1"/>
  <c r="AT66" i="6"/>
  <c r="AU55" i="6"/>
  <c r="AU68" i="6" s="1"/>
  <c r="AU54" i="6"/>
  <c r="AU66" i="6" s="1"/>
  <c r="AT68" i="6"/>
  <c r="AV55" i="6"/>
  <c r="AV68" i="6" s="1"/>
  <c r="AV54" i="6"/>
  <c r="AV66" i="6" s="1"/>
  <c r="AV70" i="6" l="1"/>
  <c r="AV26" i="12"/>
  <c r="AS70" i="6"/>
  <c r="AS26" i="12"/>
  <c r="AU8" i="16"/>
  <c r="AT26" i="12"/>
  <c r="AT70" i="6"/>
  <c r="AT8" i="16"/>
  <c r="AU26" i="12"/>
  <c r="AU70" i="6"/>
  <c r="AS8" i="16"/>
  <c r="AV8" i="16"/>
  <c r="I300" i="12" l="1" a="1"/>
  <c r="I300" i="12" s="1"/>
  <c r="AV27" i="12"/>
  <c r="AV57" i="13" s="1"/>
  <c r="AV44" i="13" s="1"/>
  <c r="AT27" i="12"/>
  <c r="AT57" i="13" s="1"/>
  <c r="AT44" i="13" s="1"/>
  <c r="I298" i="12" a="1"/>
  <c r="I298" i="12" s="1"/>
  <c r="I299" i="12" a="1"/>
  <c r="I299" i="12" s="1"/>
  <c r="AV299" i="12" s="1"/>
  <c r="AU27" i="12"/>
  <c r="AU57" i="13" s="1"/>
  <c r="AU44" i="13" s="1"/>
  <c r="AS27" i="12"/>
  <c r="AS57" i="13" s="1"/>
  <c r="AS44" i="13" s="1"/>
  <c r="I297" i="12" a="1"/>
  <c r="I297" i="12" s="1"/>
  <c r="AT297" i="12" l="1"/>
  <c r="AU298" i="12"/>
  <c r="AV298" i="12" s="1"/>
  <c r="AU297" i="12" l="1"/>
  <c r="AV297" i="12" l="1"/>
  <c r="AR53" i="6" l="1"/>
  <c r="AR54" i="6" l="1"/>
  <c r="AR66" i="6" s="1"/>
  <c r="AR55" i="6"/>
  <c r="AR68" i="6" s="1"/>
  <c r="AR8" i="16" l="1"/>
  <c r="AR70" i="6"/>
  <c r="AR26" i="12"/>
  <c r="I296" i="12" l="1" a="1"/>
  <c r="I296" i="12" s="1"/>
  <c r="AR27" i="12"/>
  <c r="AT42" i="12" l="1"/>
  <c r="AU45" i="12" s="1"/>
  <c r="AU53" i="13" s="1"/>
  <c r="AR42" i="12"/>
  <c r="AS45" i="12" s="1"/>
  <c r="AS53" i="13" s="1"/>
  <c r="AU42" i="12"/>
  <c r="AV45" i="12" s="1"/>
  <c r="AV53" i="13" s="1"/>
  <c r="AR57" i="13"/>
  <c r="AS42" i="12"/>
  <c r="AT45" i="12" s="1"/>
  <c r="AT53" i="13" s="1"/>
  <c r="AV42" i="12"/>
  <c r="AS296" i="12"/>
  <c r="AS261" i="12" s="1"/>
  <c r="AS255" i="12" s="1"/>
  <c r="AS31" i="12" s="1"/>
  <c r="AT296" i="12" l="1"/>
  <c r="AT261" i="12" s="1"/>
  <c r="AT255" i="12" s="1"/>
  <c r="AT31" i="12" s="1"/>
  <c r="AT32" i="12" s="1"/>
  <c r="AR44" i="13"/>
  <c r="AR58" i="13"/>
  <c r="AR69" i="13" s="1"/>
  <c r="AS65" i="13"/>
  <c r="AS32" i="12"/>
  <c r="AS43" i="12"/>
  <c r="AT46" i="12" s="1"/>
  <c r="AT61" i="13" s="1"/>
  <c r="AR46" i="13" l="1"/>
  <c r="AT43" i="12"/>
  <c r="AU46" i="12" s="1"/>
  <c r="AU61" i="13" s="1"/>
  <c r="AT65" i="13"/>
  <c r="AT45" i="13" s="1"/>
  <c r="AU296" i="12"/>
  <c r="AU261" i="12" s="1"/>
  <c r="AU255" i="12" s="1"/>
  <c r="AU31" i="12" s="1"/>
  <c r="AU65" i="13" s="1"/>
  <c r="AU45" i="13" s="1"/>
  <c r="AS55" i="13"/>
  <c r="AS66" i="13"/>
  <c r="AT63" i="13" s="1"/>
  <c r="AT64" i="13" s="1"/>
  <c r="AS45" i="13"/>
  <c r="AT66" i="13" l="1"/>
  <c r="AU63" i="13" s="1"/>
  <c r="AU64" i="13" s="1"/>
  <c r="AU66" i="13" s="1"/>
  <c r="AT9" i="16"/>
  <c r="AU43" i="12"/>
  <c r="AV46" i="12" s="1"/>
  <c r="AV61" i="13" s="1"/>
  <c r="AV296" i="12"/>
  <c r="AV261" i="12" s="1"/>
  <c r="AV255" i="12" s="1"/>
  <c r="AV31" i="12" s="1"/>
  <c r="AV65" i="13" s="1"/>
  <c r="AV45" i="13" s="1"/>
  <c r="AU32" i="12"/>
  <c r="AS56" i="13"/>
  <c r="AS58" i="13" s="1"/>
  <c r="AS41" i="13"/>
  <c r="AS43" i="13" s="1"/>
  <c r="AU9" i="16"/>
  <c r="AR313" i="17"/>
  <c r="AR317" i="17" s="1"/>
  <c r="AR319" i="17" s="1"/>
  <c r="AR321" i="17" s="1"/>
  <c r="AR15" i="13"/>
  <c r="AR17" i="13" s="1"/>
  <c r="AR21" i="13" s="1"/>
  <c r="AR23" i="13" s="1"/>
  <c r="AR190" i="17"/>
  <c r="AR194" i="17" s="1"/>
  <c r="AR34" i="17" s="1"/>
  <c r="AS9" i="16"/>
  <c r="AV9" i="16" l="1"/>
  <c r="AS20" i="13"/>
  <c r="AS46" i="13"/>
  <c r="AV63" i="13"/>
  <c r="AV64" i="13" s="1"/>
  <c r="AV66" i="13" s="1"/>
  <c r="AV32" i="12"/>
  <c r="AV43" i="12"/>
  <c r="AS69" i="13"/>
  <c r="AT55" i="13"/>
  <c r="AR14" i="125"/>
  <c r="AR27" i="13"/>
  <c r="AR30" i="13" l="1"/>
  <c r="AR10" i="16" s="1"/>
  <c r="AR15" i="125"/>
  <c r="AT56" i="13"/>
  <c r="AT58" i="13" s="1"/>
  <c r="AT41" i="13"/>
  <c r="AS55" i="17" l="1"/>
  <c r="AT69" i="13"/>
  <c r="AU55" i="13"/>
  <c r="AS313" i="17"/>
  <c r="AS317" i="17" s="1"/>
  <c r="AS319" i="17" s="1"/>
  <c r="AS321" i="17" s="1"/>
  <c r="AS190" i="17"/>
  <c r="AS194" i="17" s="1"/>
  <c r="AS34" i="17" s="1"/>
  <c r="AS15" i="13"/>
  <c r="AS17" i="13" s="1"/>
  <c r="AT43" i="13"/>
  <c r="AT20" i="13" l="1"/>
  <c r="AS21" i="13"/>
  <c r="AS23" i="13" s="1"/>
  <c r="AT46" i="13"/>
  <c r="AU56" i="13"/>
  <c r="AU58" i="13" s="1"/>
  <c r="AU41" i="13"/>
  <c r="AS69" i="17"/>
  <c r="AS71" i="17" s="1"/>
  <c r="AS178" i="17" s="1"/>
  <c r="AS76" i="17"/>
  <c r="AS93" i="17"/>
  <c r="AS26" i="17"/>
  <c r="AS27" i="13" l="1"/>
  <c r="AS14" i="125"/>
  <c r="AS15" i="125" s="1"/>
  <c r="AU69" i="13"/>
  <c r="AV55" i="13"/>
  <c r="AS30" i="13" l="1"/>
  <c r="AS10" i="16" s="1"/>
  <c r="AV56" i="13"/>
  <c r="AV58" i="13" s="1"/>
  <c r="AV69" i="13" s="1"/>
  <c r="AV41" i="13"/>
  <c r="AT55" i="17"/>
  <c r="AT313" i="17"/>
  <c r="AT317" i="17" s="1"/>
  <c r="AT319" i="17" s="1"/>
  <c r="AT321" i="17" s="1"/>
  <c r="AU43" i="13"/>
  <c r="AT15" i="13"/>
  <c r="AT17" i="13" s="1"/>
  <c r="AT190" i="17"/>
  <c r="AT194" i="17" s="1"/>
  <c r="AT34" i="17" s="1"/>
  <c r="AU20" i="13" l="1"/>
  <c r="AT21" i="13"/>
  <c r="AT23" i="13" s="1"/>
  <c r="AU46" i="13"/>
  <c r="AT76" i="17"/>
  <c r="AT69" i="17"/>
  <c r="AT71" i="17" s="1"/>
  <c r="AT178" i="17" s="1"/>
  <c r="AT93" i="17"/>
  <c r="AT26" i="17"/>
  <c r="AT27" i="13" l="1"/>
  <c r="AT14" i="125"/>
  <c r="AT15" i="125" s="1"/>
  <c r="AT30" i="13" l="1"/>
  <c r="AT10" i="16" s="1"/>
  <c r="AU55" i="17"/>
  <c r="AU313" i="17"/>
  <c r="AU317" i="17" s="1"/>
  <c r="AU319" i="17" s="1"/>
  <c r="AU321" i="17" s="1"/>
  <c r="AU15" i="13"/>
  <c r="AU17" i="13" s="1"/>
  <c r="AV43" i="13"/>
  <c r="AU190" i="17"/>
  <c r="AU194" i="17" s="1"/>
  <c r="AU34" i="17" s="1"/>
  <c r="AV20" i="13" l="1"/>
  <c r="AU21" i="13"/>
  <c r="AU23" i="13" s="1"/>
  <c r="AV46" i="13"/>
  <c r="AU69" i="17"/>
  <c r="AU71" i="17" s="1"/>
  <c r="AU178" i="17" s="1"/>
  <c r="AU76" i="17"/>
  <c r="AU26" i="17"/>
  <c r="AU93" i="17"/>
  <c r="AU27" i="13" l="1"/>
  <c r="AU14" i="125"/>
  <c r="AU15" i="125" s="1"/>
  <c r="AU30" i="13" l="1"/>
  <c r="AU10" i="16" s="1"/>
  <c r="AV313" i="17"/>
  <c r="AV317" i="17" s="1"/>
  <c r="AV319" i="17" s="1"/>
  <c r="AV321" i="17" s="1"/>
  <c r="AV190" i="17"/>
  <c r="AV194" i="17" s="1"/>
  <c r="AV34" i="17" s="1"/>
  <c r="AV15" i="13"/>
  <c r="AV17" i="13" s="1"/>
  <c r="AV55" i="17"/>
  <c r="AV21" i="13" l="1"/>
  <c r="AV23" i="13" s="1"/>
  <c r="AV69" i="17"/>
  <c r="AV71" i="17" s="1"/>
  <c r="AV178" i="17" s="1"/>
  <c r="AV76" i="17"/>
  <c r="AV93" i="17"/>
  <c r="AV26" i="17"/>
  <c r="AV14" i="125" l="1"/>
  <c r="AV15" i="125" s="1"/>
  <c r="AV27" i="13"/>
  <c r="AV30" i="13" l="1"/>
  <c r="AV10" i="16" s="1"/>
  <c r="I17" i="125"/>
  <c r="I19" i="125" s="1"/>
  <c r="AS62" i="125" s="1"/>
  <c r="AR62" i="125" l="1"/>
  <c r="AU62" i="125"/>
  <c r="AT62" i="125"/>
  <c r="AV62" i="125"/>
  <c r="AU111" i="5" l="1"/>
  <c r="AR111" i="5"/>
  <c r="AT111" i="5"/>
  <c r="AS111" i="5"/>
  <c r="AV111" i="5"/>
  <c r="AR16" i="16" l="1"/>
  <c r="AS16" i="16"/>
  <c r="AV16" i="16"/>
  <c r="AT16" i="16"/>
  <c r="AU16" i="16"/>
  <c r="AV24" i="125" l="1"/>
  <c r="AV25" i="125" s="1"/>
  <c r="AV68" i="125" s="1"/>
  <c r="AU24" i="125"/>
  <c r="AU25" i="125" s="1"/>
  <c r="AU68" i="125" s="1"/>
  <c r="AR24" i="125"/>
  <c r="AR25" i="125" s="1"/>
  <c r="AR68" i="125" s="1"/>
  <c r="AS24" i="125"/>
  <c r="AS25" i="125" s="1"/>
  <c r="AS68" i="125" s="1"/>
  <c r="AT24" i="125"/>
  <c r="AT25" i="125" s="1"/>
  <c r="AT68" i="125" s="1"/>
  <c r="I72" i="125" l="1"/>
  <c r="I27" i="125"/>
  <c r="I40" i="125" s="1"/>
  <c r="I49" i="125" l="1"/>
  <c r="I52" i="125" s="1"/>
  <c r="I42" i="125"/>
  <c r="I43" i="125"/>
  <c r="I51" i="125" l="1"/>
  <c r="I54" i="125" s="1"/>
  <c r="I45" i="125"/>
  <c r="I60" i="125" l="1"/>
  <c r="AT64" i="125" s="1"/>
  <c r="AT69" i="125" s="1"/>
  <c r="AT70" i="125" s="1"/>
  <c r="AU64" i="125" l="1"/>
  <c r="AU69" i="125" s="1"/>
  <c r="AU70" i="125" s="1"/>
  <c r="AR64" i="125"/>
  <c r="AR69" i="125" s="1"/>
  <c r="AR70" i="125" s="1"/>
  <c r="AS64" i="125"/>
  <c r="AS69" i="125" s="1"/>
  <c r="AS70" i="125" s="1"/>
  <c r="AV64" i="125"/>
  <c r="AV69" i="125" s="1"/>
  <c r="AV70" i="125" s="1"/>
  <c r="I73" i="125" l="1"/>
  <c r="I74" i="125" s="1"/>
  <c r="AR93" i="101" l="1"/>
  <c r="AR94" i="101" s="1"/>
  <c r="AS93" i="101" l="1"/>
  <c r="AS94" i="101" s="1"/>
  <c r="AT51" i="101" l="1"/>
  <c r="I7" i="86" l="1"/>
  <c r="I6" i="86" s="1"/>
  <c r="AM3" i="126" l="1"/>
  <c r="AM3" i="101"/>
  <c r="AM3" i="2"/>
  <c r="AM3" i="13"/>
  <c r="AM3" i="5"/>
  <c r="AM3" i="86"/>
  <c r="AM3" i="16"/>
  <c r="F8" i="21"/>
  <c r="AM3" i="17"/>
  <c r="AM3" i="15"/>
  <c r="AM3" i="6"/>
  <c r="AM3" i="125"/>
  <c r="AM3" i="12"/>
  <c r="AV278" i="106" l="1"/>
  <c r="AV282" i="5" s="1"/>
  <c r="AV281" i="17" s="1"/>
  <c r="AS278" i="106"/>
  <c r="AS282" i="5" s="1"/>
  <c r="AS281" i="17" s="1"/>
  <c r="AT278" i="106"/>
  <c r="AT282" i="5" s="1"/>
  <c r="AT281" i="17" s="1"/>
  <c r="AR278" i="106"/>
  <c r="AR282" i="5" s="1"/>
  <c r="AR281" i="17" s="1"/>
  <c r="AU278" i="106"/>
  <c r="AU282" i="5" s="1"/>
  <c r="AU281" i="17" s="1"/>
  <c r="AR286" i="17" l="1"/>
  <c r="AR265" i="17"/>
  <c r="AR284" i="17"/>
  <c r="AT265" i="17"/>
  <c r="AT286" i="17"/>
  <c r="AT284" i="17"/>
  <c r="AS286" i="17"/>
  <c r="AS265" i="17"/>
  <c r="AS284" i="17"/>
  <c r="AU265" i="17"/>
  <c r="AU286" i="17"/>
  <c r="AU284" i="17"/>
  <c r="AV286" i="17"/>
  <c r="AV284" i="17"/>
  <c r="AV265" i="17"/>
  <c r="AR288" i="17" l="1"/>
  <c r="AR292" i="17" s="1"/>
  <c r="AU288" i="17"/>
  <c r="AU292" i="17" s="1"/>
  <c r="AT288" i="17"/>
  <c r="AT292" i="17" s="1"/>
  <c r="AV288" i="17"/>
  <c r="AV292" i="17" s="1"/>
  <c r="AS288" i="17"/>
  <c r="AS292" i="17" s="1"/>
  <c r="AR283" i="106" l="1"/>
  <c r="AR64" i="15" s="1"/>
  <c r="AR66" i="15" s="1"/>
  <c r="AR67" i="15" l="1"/>
  <c r="AR108" i="15" s="1"/>
  <c r="AR68" i="15" l="1"/>
  <c r="AS63" i="15" s="1"/>
  <c r="AR284" i="106"/>
  <c r="AR77" i="15" s="1"/>
  <c r="AR79" i="15" s="1"/>
  <c r="AR80" i="15" l="1"/>
  <c r="AR109" i="15" s="1"/>
  <c r="AR112" i="15" s="1"/>
  <c r="AR206" i="17" s="1"/>
  <c r="AS283" i="106"/>
  <c r="AS64" i="15" s="1"/>
  <c r="AS66" i="15" s="1"/>
  <c r="AR81" i="15" l="1"/>
  <c r="AS76" i="15" s="1"/>
  <c r="AS67" i="15"/>
  <c r="AS108" i="15" s="1"/>
  <c r="AR255" i="17"/>
  <c r="AS68" i="15" l="1"/>
  <c r="AT63" i="15" s="1"/>
  <c r="AS284" i="106"/>
  <c r="AS77" i="15" s="1"/>
  <c r="AS79" i="15" s="1"/>
  <c r="AS80" i="15" l="1"/>
  <c r="AS109" i="15" s="1"/>
  <c r="AS112" i="15" s="1"/>
  <c r="AS206" i="17" s="1"/>
  <c r="AS255" i="17" s="1"/>
  <c r="AT283" i="106"/>
  <c r="AT64" i="15" s="1"/>
  <c r="AT66" i="15" s="1"/>
  <c r="AS81" i="15" l="1"/>
  <c r="AT76" i="15" s="1"/>
  <c r="AT67" i="15"/>
  <c r="AT108" i="15" s="1"/>
  <c r="AT68" i="15" l="1"/>
  <c r="AU63" i="15" s="1"/>
  <c r="AT284" i="106"/>
  <c r="AT77" i="15" s="1"/>
  <c r="AT79" i="15" s="1"/>
  <c r="AT80" i="15" l="1"/>
  <c r="AT109" i="15" s="1"/>
  <c r="AT112" i="15" s="1"/>
  <c r="AT206" i="17" s="1"/>
  <c r="AT255" i="17" s="1"/>
  <c r="AU283" i="106"/>
  <c r="AU64" i="15" s="1"/>
  <c r="AU66" i="15" s="1"/>
  <c r="AU67" i="15" l="1"/>
  <c r="AU108" i="15" s="1"/>
  <c r="AR61" i="101"/>
  <c r="AR62" i="101" s="1"/>
  <c r="AT81" i="15"/>
  <c r="AU76" i="15" s="1"/>
  <c r="AU68" i="15" l="1"/>
  <c r="AV63" i="15" s="1"/>
  <c r="AR95" i="101"/>
  <c r="AR100" i="101"/>
  <c r="AR101" i="101" s="1"/>
  <c r="AS51" i="101" s="1"/>
  <c r="AU284" i="106"/>
  <c r="AU77" i="15" s="1"/>
  <c r="AU79" i="15" s="1"/>
  <c r="AU80" i="15" l="1"/>
  <c r="AU109" i="15" s="1"/>
  <c r="AU112" i="15" s="1"/>
  <c r="AU206" i="17" s="1"/>
  <c r="AU255" i="17" s="1"/>
  <c r="AV283" i="106"/>
  <c r="AV64" i="15" s="1"/>
  <c r="AV66" i="15" s="1"/>
  <c r="AU81" i="15" l="1"/>
  <c r="AV76" i="15" s="1"/>
  <c r="AV67" i="15"/>
  <c r="AV108" i="15" s="1"/>
  <c r="AV68" i="15" l="1"/>
  <c r="AV284" i="106"/>
  <c r="AV77" i="15" s="1"/>
  <c r="AV79" i="15" s="1"/>
  <c r="AV80" i="15" l="1"/>
  <c r="AV109" i="15" s="1"/>
  <c r="AV112" i="15" s="1"/>
  <c r="AV206" i="17" s="1"/>
  <c r="AV255" i="17" s="1"/>
  <c r="AV81" i="15" l="1"/>
  <c r="AS61" i="101" l="1"/>
  <c r="AS62" i="101" s="1"/>
  <c r="AS100" i="101" l="1"/>
  <c r="AS101" i="101" s="1"/>
  <c r="AS95" i="101"/>
  <c r="AR145" i="106" l="1"/>
  <c r="AR83" i="5" s="1"/>
  <c r="AU145" i="106" l="1"/>
  <c r="AU83" i="5" s="1"/>
  <c r="AS145" i="106"/>
  <c r="AS83" i="5" s="1"/>
  <c r="AT145" i="106"/>
  <c r="AT83" i="5" s="1"/>
  <c r="AV145" i="106"/>
  <c r="AV83" i="5" s="1"/>
  <c r="AV156" i="106" l="1"/>
  <c r="AV94" i="5" s="1"/>
  <c r="AU156" i="106"/>
  <c r="AU94" i="5" s="1"/>
  <c r="AT156" i="106"/>
  <c r="AT94" i="5" s="1"/>
  <c r="AS156" i="106"/>
  <c r="AS94" i="5" s="1"/>
  <c r="AR156" i="106"/>
  <c r="AR94" i="5" s="1"/>
  <c r="AV153" i="106"/>
  <c r="AV91" i="5" s="1"/>
  <c r="AU153" i="106"/>
  <c r="AU91" i="5" s="1"/>
  <c r="AT153" i="106"/>
  <c r="AT91" i="5" s="1"/>
  <c r="AS153" i="106"/>
  <c r="AS91" i="5" s="1"/>
  <c r="AR153" i="106"/>
  <c r="AR91" i="5" s="1"/>
  <c r="AR150" i="106" l="1"/>
  <c r="AR88" i="5" s="1"/>
  <c r="AR154" i="106"/>
  <c r="AR92" i="5" s="1"/>
  <c r="AR148" i="106"/>
  <c r="AR86" i="5" s="1"/>
  <c r="AR151" i="106"/>
  <c r="AR89" i="5" s="1"/>
  <c r="AR149" i="106"/>
  <c r="AR87" i="5" s="1"/>
  <c r="AR152" i="106"/>
  <c r="AR90" i="5" s="1"/>
  <c r="AR147" i="106"/>
  <c r="AR85" i="5" s="1"/>
  <c r="AR155" i="106" l="1"/>
  <c r="AR93" i="5" s="1"/>
  <c r="AS154" i="106"/>
  <c r="AS92" i="5" s="1"/>
  <c r="AS148" i="106"/>
  <c r="AS86" i="5" s="1"/>
  <c r="AS151" i="106"/>
  <c r="AS89" i="5" s="1"/>
  <c r="AS149" i="106"/>
  <c r="AS87" i="5" s="1"/>
  <c r="AS152" i="106"/>
  <c r="AS90" i="5" s="1"/>
  <c r="AS147" i="106"/>
  <c r="AS85" i="5" s="1"/>
  <c r="AS150" i="106"/>
  <c r="AS88" i="5" s="1"/>
  <c r="AS155" i="106" l="1"/>
  <c r="AS93" i="5" s="1"/>
  <c r="AT148" i="106"/>
  <c r="AT86" i="5" s="1"/>
  <c r="AT151" i="106"/>
  <c r="AT89" i="5" s="1"/>
  <c r="AT149" i="106"/>
  <c r="AT87" i="5" s="1"/>
  <c r="AT152" i="106"/>
  <c r="AT90" i="5" s="1"/>
  <c r="AT155" i="106"/>
  <c r="AT93" i="5" s="1"/>
  <c r="AT147" i="106"/>
  <c r="AT85" i="5" s="1"/>
  <c r="AT150" i="106"/>
  <c r="AT88" i="5" s="1"/>
  <c r="AT154" i="106"/>
  <c r="AT92" i="5" s="1"/>
  <c r="AU151" i="106" l="1"/>
  <c r="AU89" i="5" s="1"/>
  <c r="AU149" i="106"/>
  <c r="AU87" i="5" s="1"/>
  <c r="AU152" i="106"/>
  <c r="AU90" i="5" s="1"/>
  <c r="AU155" i="106"/>
  <c r="AU93" i="5" s="1"/>
  <c r="AU147" i="106"/>
  <c r="AU85" i="5" s="1"/>
  <c r="AU150" i="106"/>
  <c r="AU88" i="5" s="1"/>
  <c r="AU154" i="106"/>
  <c r="AU92" i="5" s="1"/>
  <c r="AU148" i="106"/>
  <c r="AU86" i="5" s="1"/>
  <c r="AV149" i="106" l="1"/>
  <c r="AV87" i="5" s="1"/>
  <c r="AV152" i="106"/>
  <c r="AV90" i="5" s="1"/>
  <c r="AV147" i="106"/>
  <c r="AV85" i="5" s="1"/>
  <c r="AV150" i="106"/>
  <c r="AV88" i="5" s="1"/>
  <c r="AV154" i="106"/>
  <c r="AV92" i="5" s="1"/>
  <c r="AV148" i="106"/>
  <c r="AV86" i="5" s="1"/>
  <c r="AV151" i="106"/>
  <c r="AV89" i="5" s="1"/>
  <c r="AV155" i="106" l="1"/>
  <c r="AV93" i="5" s="1"/>
  <c r="AR146" i="106" l="1"/>
  <c r="AR84" i="5" s="1"/>
  <c r="AR97" i="5" s="1"/>
  <c r="AR11" i="16" l="1"/>
  <c r="AR12" i="16" s="1"/>
  <c r="AR33" i="15"/>
  <c r="AR50" i="15" s="1"/>
  <c r="AR205" i="17" s="1"/>
  <c r="AR254" i="17" s="1"/>
  <c r="AR32" i="17"/>
  <c r="AS146" i="106"/>
  <c r="AS84" i="5" s="1"/>
  <c r="AS97" i="5" s="1"/>
  <c r="AS33" i="15" l="1"/>
  <c r="AS50" i="15" s="1"/>
  <c r="AS205" i="17" s="1"/>
  <c r="AS254" i="17" s="1"/>
  <c r="AS11" i="16"/>
  <c r="AS12" i="16" s="1"/>
  <c r="AS75" i="101" s="1"/>
  <c r="AS76" i="101" s="1"/>
  <c r="AS32" i="17"/>
  <c r="AR75" i="101"/>
  <c r="AR76" i="101" s="1"/>
  <c r="AR19" i="16"/>
  <c r="AT146" i="106"/>
  <c r="AT84" i="5" s="1"/>
  <c r="AT97" i="5" s="1"/>
  <c r="AR29" i="17" l="1"/>
  <c r="AR36" i="17" s="1"/>
  <c r="AR127" i="17" s="1"/>
  <c r="AR129" i="17" s="1"/>
  <c r="AR201" i="17"/>
  <c r="AR79" i="101"/>
  <c r="AR80" i="101" s="1"/>
  <c r="AR86" i="101" s="1"/>
  <c r="AR87" i="101" s="1"/>
  <c r="AT32" i="17"/>
  <c r="AT11" i="16"/>
  <c r="AT12" i="16" s="1"/>
  <c r="AT75" i="101" s="1"/>
  <c r="AT76" i="101" s="1"/>
  <c r="AT33" i="15"/>
  <c r="AT50" i="15" s="1"/>
  <c r="AT205" i="17" s="1"/>
  <c r="AT254" i="17" s="1"/>
  <c r="AS79" i="101"/>
  <c r="AS80" i="101" s="1"/>
  <c r="AS86" i="101" s="1"/>
  <c r="AS87" i="101" s="1"/>
  <c r="AU146" i="106"/>
  <c r="AU84" i="5" s="1"/>
  <c r="AU97" i="5" s="1"/>
  <c r="AR81" i="101" l="1"/>
  <c r="AS81" i="101"/>
  <c r="AR137" i="17"/>
  <c r="AR140" i="17" s="1"/>
  <c r="AR144" i="17"/>
  <c r="AR153" i="17"/>
  <c r="AT79" i="101"/>
  <c r="AT80" i="101" s="1"/>
  <c r="AT86" i="101" s="1"/>
  <c r="AT87" i="101" s="1"/>
  <c r="AU89" i="101" s="1"/>
  <c r="AU11" i="16"/>
  <c r="AU12" i="16" s="1"/>
  <c r="AU75" i="101" s="1"/>
  <c r="AU76" i="101" s="1"/>
  <c r="AU32" i="17"/>
  <c r="AU33" i="15"/>
  <c r="AU50" i="15" s="1"/>
  <c r="AU205" i="17" s="1"/>
  <c r="AU254" i="17" s="1"/>
  <c r="AR248" i="17"/>
  <c r="AV146" i="106"/>
  <c r="AV84" i="5" s="1"/>
  <c r="AV97" i="5" s="1"/>
  <c r="AU79" i="101" l="1"/>
  <c r="AU80" i="101" s="1"/>
  <c r="AU86" i="101" s="1"/>
  <c r="AU87" i="101" s="1"/>
  <c r="AT81" i="101"/>
  <c r="AV33" i="15"/>
  <c r="AV50" i="15" s="1"/>
  <c r="AV205" i="17" s="1"/>
  <c r="AV254" i="17" s="1"/>
  <c r="AV11" i="16"/>
  <c r="AV12" i="16" s="1"/>
  <c r="AV75" i="101" s="1"/>
  <c r="AV76" i="101" s="1"/>
  <c r="AV32" i="17"/>
  <c r="AR158" i="17"/>
  <c r="AR156" i="17"/>
  <c r="AR149" i="17"/>
  <c r="AR147" i="17"/>
  <c r="AR167" i="17" l="1"/>
  <c r="AR131" i="17" s="1"/>
  <c r="AV79" i="101"/>
  <c r="AV80" i="101" s="1"/>
  <c r="AV86" i="101" s="1"/>
  <c r="AV87" i="101" s="1"/>
  <c r="AV89" i="101"/>
  <c r="AU81" i="101"/>
  <c r="AR164" i="17"/>
  <c r="AR170" i="17" s="1"/>
  <c r="AR169" i="17" l="1"/>
  <c r="AR37" i="17" s="1"/>
  <c r="AV81" i="101"/>
  <c r="AR204" i="17"/>
  <c r="AR253" i="17" s="1"/>
  <c r="AR171" i="17"/>
  <c r="AR38" i="17"/>
  <c r="AR203" i="17" l="1"/>
  <c r="AR326" i="17" s="1"/>
  <c r="AR327" i="17" s="1"/>
  <c r="AR331" i="17" s="1"/>
  <c r="AR333" i="17" s="1"/>
  <c r="AR217" i="17" s="1"/>
  <c r="AR264" i="17" s="1"/>
  <c r="AR207" i="17" l="1"/>
  <c r="AR252" i="17"/>
  <c r="AR216" i="17"/>
  <c r="AR294" i="17"/>
  <c r="AR296" i="17" s="1"/>
  <c r="AR297" i="17" s="1"/>
  <c r="AR299" i="17" s="1"/>
  <c r="AR218" i="17" l="1"/>
  <c r="AR219" i="17" s="1"/>
  <c r="AR225" i="17" s="1"/>
  <c r="AR227" i="17" s="1"/>
  <c r="AR231" i="17" s="1"/>
  <c r="AR235" i="17" s="1"/>
  <c r="AR303" i="17"/>
  <c r="AR307" i="17" s="1"/>
  <c r="AR236" i="17" s="1"/>
  <c r="AR220" i="17" l="1"/>
  <c r="AS215" i="17" s="1"/>
  <c r="AR237" i="17"/>
  <c r="AR240" i="17" l="1"/>
  <c r="AR20" i="16" s="1"/>
  <c r="AR22" i="16" s="1"/>
  <c r="AR49" i="101" s="1"/>
  <c r="AR53" i="101" s="1"/>
  <c r="AR58" i="101" s="1"/>
  <c r="AR239" i="17"/>
  <c r="AS69" i="101" l="1"/>
  <c r="AS50" i="101" s="1"/>
  <c r="AR63" i="101"/>
  <c r="AR250" i="17"/>
  <c r="AR256" i="17" s="1"/>
  <c r="AR39" i="17"/>
  <c r="AR266" i="17" l="1"/>
  <c r="AR272" i="17" s="1"/>
  <c r="AR274" i="17" s="1"/>
  <c r="AR40" i="17" s="1"/>
  <c r="AR41" i="17" s="1"/>
  <c r="AS25" i="17" s="1"/>
  <c r="AS45" i="17" s="1"/>
  <c r="AS53" i="17" s="1"/>
  <c r="AS57" i="17" s="1"/>
  <c r="AS78" i="17" s="1"/>
  <c r="AS80" i="17" s="1"/>
  <c r="AS84" i="17" s="1"/>
  <c r="AS86" i="17" s="1"/>
  <c r="AR263" i="17"/>
  <c r="AR267" i="17" l="1"/>
  <c r="AS262" i="17" s="1"/>
  <c r="AS179" i="17"/>
  <c r="AS180" i="17" s="1"/>
  <c r="AS184" i="17" s="1"/>
  <c r="AS27" i="17"/>
  <c r="AS28" i="17" s="1"/>
  <c r="AS46" i="17" l="1"/>
  <c r="AS92" i="17" s="1"/>
  <c r="AS95" i="17" s="1"/>
  <c r="AS126" i="17"/>
  <c r="AS35" i="17"/>
  <c r="AS185" i="17"/>
  <c r="AS14" i="16" s="1"/>
  <c r="AS19" i="16" s="1"/>
  <c r="AS201" i="17" l="1"/>
  <c r="AS29" i="17"/>
  <c r="AS36" i="17" s="1"/>
  <c r="AS127" i="17" s="1"/>
  <c r="AS129" i="17" s="1"/>
  <c r="AS153" i="17" l="1"/>
  <c r="AS137" i="17"/>
  <c r="AS140" i="17" s="1"/>
  <c r="AS144" i="17"/>
  <c r="AS248" i="17"/>
  <c r="AS149" i="17" l="1"/>
  <c r="AS147" i="17"/>
  <c r="AS158" i="17"/>
  <c r="AS156" i="17"/>
  <c r="AS167" i="17" l="1"/>
  <c r="AS131" i="17" s="1"/>
  <c r="AS164" i="17"/>
  <c r="AS170" i="17" s="1"/>
  <c r="AS169" i="17" l="1"/>
  <c r="AS37" i="17" s="1"/>
  <c r="AS204" i="17"/>
  <c r="AS253" i="17" s="1"/>
  <c r="AS38" i="17"/>
  <c r="AS171" i="17"/>
  <c r="AS203" i="17" l="1"/>
  <c r="AS326" i="17" s="1"/>
  <c r="AS327" i="17" s="1"/>
  <c r="AS331" i="17" s="1"/>
  <c r="AS333" i="17" s="1"/>
  <c r="AS217" i="17" s="1"/>
  <c r="AS264" i="17" s="1"/>
  <c r="AS207" i="17" l="1"/>
  <c r="AS294" i="17" s="1"/>
  <c r="AS296" i="17" s="1"/>
  <c r="AS297" i="17" s="1"/>
  <c r="AS299" i="17" s="1"/>
  <c r="AS252" i="17"/>
  <c r="AS216" i="17" l="1"/>
  <c r="AS303" i="17"/>
  <c r="AS307" i="17" s="1"/>
  <c r="AS236" i="17" s="1"/>
  <c r="AS218" i="17"/>
  <c r="AS219" i="17" s="1"/>
  <c r="AS225" i="17" s="1"/>
  <c r="AS227" i="17" s="1"/>
  <c r="AS231" i="17" s="1"/>
  <c r="AS235" i="17" s="1"/>
  <c r="AS237" i="17" l="1"/>
  <c r="AS239" i="17" s="1"/>
  <c r="AS220" i="17"/>
  <c r="AT215" i="17" s="1"/>
  <c r="AS240" i="17" l="1"/>
  <c r="AS20" i="16" s="1"/>
  <c r="AS22" i="16" s="1"/>
  <c r="AS49" i="101" s="1"/>
  <c r="AS53" i="101" s="1"/>
  <c r="AS58" i="101" s="1"/>
  <c r="AT69" i="101" s="1"/>
  <c r="AT50" i="101" s="1"/>
  <c r="AS39" i="17"/>
  <c r="AS250" i="17"/>
  <c r="AS256" i="17" s="1"/>
  <c r="AS63" i="101" l="1"/>
  <c r="AS266" i="17"/>
  <c r="AS272" i="17" s="1"/>
  <c r="AS274" i="17" s="1"/>
  <c r="AS40" i="17" s="1"/>
  <c r="AS41" i="17" s="1"/>
  <c r="AT25" i="17" s="1"/>
  <c r="AT45" i="17" s="1"/>
  <c r="AT53" i="17" s="1"/>
  <c r="AT57" i="17" s="1"/>
  <c r="AT78" i="17" s="1"/>
  <c r="AT80" i="17" s="1"/>
  <c r="AT84" i="17" s="1"/>
  <c r="AT86" i="17" s="1"/>
  <c r="AS263" i="17"/>
  <c r="AT27" i="17" l="1"/>
  <c r="AT28" i="17" s="1"/>
  <c r="AT179" i="17"/>
  <c r="AT180" i="17" s="1"/>
  <c r="AT184" i="17" s="1"/>
  <c r="AS267" i="17"/>
  <c r="AT262" i="17" s="1"/>
  <c r="AT35" i="17" l="1"/>
  <c r="AT185" i="17"/>
  <c r="AT14" i="16" s="1"/>
  <c r="AT19" i="16" s="1"/>
  <c r="AT126" i="17"/>
  <c r="AT46" i="17"/>
  <c r="AT92" i="17" s="1"/>
  <c r="AT95" i="17" s="1"/>
  <c r="AT201" i="17" l="1"/>
  <c r="AT29" i="17"/>
  <c r="AT36" i="17" s="1"/>
  <c r="AT127" i="17" s="1"/>
  <c r="AT129" i="17" s="1"/>
  <c r="AT137" i="17" l="1"/>
  <c r="AT140" i="17" s="1"/>
  <c r="AT153" i="17"/>
  <c r="AT144" i="17"/>
  <c r="AT248" i="17"/>
  <c r="AT156" i="17" l="1"/>
  <c r="AT158" i="17"/>
  <c r="AT149" i="17"/>
  <c r="AT147" i="17"/>
  <c r="AT167" i="17" l="1"/>
  <c r="AT131" i="17" s="1"/>
  <c r="AT164" i="17"/>
  <c r="AT170" i="17" s="1"/>
  <c r="AT38" i="17" l="1"/>
  <c r="AT204" i="17"/>
  <c r="AT253" i="17" s="1"/>
  <c r="AT171" i="17"/>
  <c r="AT169" i="17"/>
  <c r="AT203" i="17" l="1"/>
  <c r="AT37" i="17"/>
  <c r="AT252" i="17" l="1"/>
  <c r="AT326" i="17"/>
  <c r="AT327" i="17" s="1"/>
  <c r="AT331" i="17" s="1"/>
  <c r="AT333" i="17" s="1"/>
  <c r="AT217" i="17" s="1"/>
  <c r="AT264" i="17" s="1"/>
  <c r="AT207" i="17"/>
  <c r="AT216" i="17" l="1"/>
  <c r="AT294" i="17"/>
  <c r="AT296" i="17" s="1"/>
  <c r="AT297" i="17" s="1"/>
  <c r="AT299" i="17" s="1"/>
  <c r="AT303" i="17" l="1"/>
  <c r="AT307" i="17" s="1"/>
  <c r="AT236" i="17" s="1"/>
  <c r="AT218" i="17"/>
  <c r="AT219" i="17" s="1"/>
  <c r="AT225" i="17" s="1"/>
  <c r="AT227" i="17" s="1"/>
  <c r="AT231" i="17" s="1"/>
  <c r="AT235" i="17" s="1"/>
  <c r="AT237" i="17" l="1"/>
  <c r="AT240" i="17" s="1"/>
  <c r="AT20" i="16" s="1"/>
  <c r="AT22" i="16" s="1"/>
  <c r="AT49" i="101" s="1"/>
  <c r="AT53" i="101" s="1"/>
  <c r="AT58" i="101" s="1"/>
  <c r="AT220" i="17"/>
  <c r="AU215" i="17" s="1"/>
  <c r="AT239" i="17" l="1"/>
  <c r="AT39" i="17" s="1"/>
  <c r="AT93" i="101"/>
  <c r="AT94" i="101" s="1"/>
  <c r="AT61" i="101"/>
  <c r="AT62" i="101" s="1"/>
  <c r="AT250" i="17" l="1"/>
  <c r="AT256" i="17" s="1"/>
  <c r="AT266" i="17" s="1"/>
  <c r="AT272" i="17" s="1"/>
  <c r="AT274" i="17" s="1"/>
  <c r="AT40" i="17" s="1"/>
  <c r="AT41" i="17" s="1"/>
  <c r="AU25" i="17" s="1"/>
  <c r="AU45" i="17" s="1"/>
  <c r="AU53" i="17" s="1"/>
  <c r="AU57" i="17" s="1"/>
  <c r="AU78" i="17" s="1"/>
  <c r="AU80" i="17" s="1"/>
  <c r="AU84" i="17" s="1"/>
  <c r="AU86" i="17" s="1"/>
  <c r="AT95" i="101"/>
  <c r="AU69" i="101"/>
  <c r="AU50" i="101" s="1"/>
  <c r="AT63" i="101"/>
  <c r="AT100" i="101"/>
  <c r="AT101" i="101" s="1"/>
  <c r="AU103" i="101" s="1"/>
  <c r="AU105" i="101" s="1"/>
  <c r="AU51" i="101" s="1"/>
  <c r="AT263" i="17" l="1"/>
  <c r="AT267" i="17" s="1"/>
  <c r="AU262" i="17" s="1"/>
  <c r="AU179" i="17"/>
  <c r="AU180" i="17" s="1"/>
  <c r="AU184" i="17" s="1"/>
  <c r="AU27" i="17"/>
  <c r="AU28" i="17" s="1"/>
  <c r="AU126" i="17" l="1"/>
  <c r="AU46" i="17"/>
  <c r="AU92" i="17" s="1"/>
  <c r="AU95" i="17" s="1"/>
  <c r="AU35" i="17"/>
  <c r="AU185" i="17"/>
  <c r="AU14" i="16" s="1"/>
  <c r="AU19" i="16" s="1"/>
  <c r="AU201" i="17" l="1"/>
  <c r="AU29" i="17"/>
  <c r="AU36" i="17" s="1"/>
  <c r="AU127" i="17" s="1"/>
  <c r="AU129" i="17" s="1"/>
  <c r="AU137" i="17" l="1"/>
  <c r="AU140" i="17" s="1"/>
  <c r="AU153" i="17"/>
  <c r="AU144" i="17"/>
  <c r="AU248" i="17"/>
  <c r="AU149" i="17" l="1"/>
  <c r="AU147" i="17"/>
  <c r="AU158" i="17"/>
  <c r="AU156" i="17"/>
  <c r="AU167" i="17" l="1"/>
  <c r="AU131" i="17" s="1"/>
  <c r="AU164" i="17"/>
  <c r="AU170" i="17" s="1"/>
  <c r="AU169" i="17" l="1"/>
  <c r="AU37" i="17" s="1"/>
  <c r="AU171" i="17"/>
  <c r="AU204" i="17"/>
  <c r="AU253" i="17" s="1"/>
  <c r="AU38" i="17"/>
  <c r="AU203" i="17" l="1"/>
  <c r="AU326" i="17" s="1"/>
  <c r="AU327" i="17" s="1"/>
  <c r="AU331" i="17" s="1"/>
  <c r="AU333" i="17" s="1"/>
  <c r="AU217" i="17" s="1"/>
  <c r="AU264" i="17" s="1"/>
  <c r="AU207" i="17" l="1"/>
  <c r="AU294" i="17" s="1"/>
  <c r="AU296" i="17" s="1"/>
  <c r="AU297" i="17" s="1"/>
  <c r="AU299" i="17" s="1"/>
  <c r="AU252" i="17"/>
  <c r="AU216" i="17" l="1"/>
  <c r="AU303" i="17"/>
  <c r="AU307" i="17" s="1"/>
  <c r="AU236" i="17" s="1"/>
  <c r="AU218" i="17"/>
  <c r="AU219" i="17" s="1"/>
  <c r="AU225" i="17" s="1"/>
  <c r="AU227" i="17" s="1"/>
  <c r="AU231" i="17" s="1"/>
  <c r="AU235" i="17" s="1"/>
  <c r="AU237" i="17" l="1"/>
  <c r="AU239" i="17" s="1"/>
  <c r="AU220" i="17"/>
  <c r="AV215" i="17" s="1"/>
  <c r="AU240" i="17" l="1"/>
  <c r="AU20" i="16" s="1"/>
  <c r="AU22" i="16" s="1"/>
  <c r="AU49" i="101" s="1"/>
  <c r="AU53" i="101" s="1"/>
  <c r="AU58" i="101" s="1"/>
  <c r="AU61" i="101" s="1"/>
  <c r="AU62" i="101" s="1"/>
  <c r="AU63" i="101" s="1"/>
  <c r="AU250" i="17"/>
  <c r="AU256" i="17" s="1"/>
  <c r="AU39" i="17"/>
  <c r="AU93" i="101" l="1"/>
  <c r="AU94" i="101" s="1"/>
  <c r="AU100" i="101" s="1"/>
  <c r="AU101" i="101" s="1"/>
  <c r="AV103" i="101" s="1"/>
  <c r="AV105" i="101" s="1"/>
  <c r="AV51" i="101" s="1"/>
  <c r="AU263" i="17"/>
  <c r="AU266" i="17"/>
  <c r="AU272" i="17" s="1"/>
  <c r="AU274" i="17" s="1"/>
  <c r="AU40" i="17" s="1"/>
  <c r="AU41" i="17" s="1"/>
  <c r="AV25" i="17" s="1"/>
  <c r="AV45" i="17" s="1"/>
  <c r="AV53" i="17" s="1"/>
  <c r="AV57" i="17" s="1"/>
  <c r="AV78" i="17" s="1"/>
  <c r="AV80" i="17" s="1"/>
  <c r="AV84" i="17" s="1"/>
  <c r="AV86" i="17" s="1"/>
  <c r="AV69" i="101"/>
  <c r="AV50" i="101" s="1"/>
  <c r="AU95" i="101" l="1"/>
  <c r="AV179" i="17"/>
  <c r="AV180" i="17" s="1"/>
  <c r="AV184" i="17" s="1"/>
  <c r="AV27" i="17"/>
  <c r="AV28" i="17" s="1"/>
  <c r="AU267" i="17"/>
  <c r="AV262" i="17" s="1"/>
  <c r="AV46" i="17" l="1"/>
  <c r="AV92" i="17" s="1"/>
  <c r="AV95" i="17" s="1"/>
  <c r="AV126" i="17"/>
  <c r="AV35" i="17"/>
  <c r="AV185" i="17"/>
  <c r="AV14" i="16" s="1"/>
  <c r="AV19" i="16" s="1"/>
  <c r="AV201" i="17" l="1"/>
  <c r="AV29" i="17"/>
  <c r="AV36" i="17" s="1"/>
  <c r="AV127" i="17" s="1"/>
  <c r="AV129" i="17" s="1"/>
  <c r="AV137" i="17" l="1"/>
  <c r="AV140" i="17" s="1"/>
  <c r="AV144" i="17"/>
  <c r="AV153" i="17"/>
  <c r="AV248" i="17"/>
  <c r="AV158" i="17" l="1"/>
  <c r="AV156" i="17"/>
  <c r="AV147" i="17"/>
  <c r="AV149" i="17"/>
  <c r="AV167" i="17" l="1"/>
  <c r="AV131" i="17" s="1"/>
  <c r="AV164" i="17"/>
  <c r="AV170" i="17" s="1"/>
  <c r="AV38" i="17" l="1"/>
  <c r="AV171" i="17"/>
  <c r="AV204" i="17"/>
  <c r="AV253" i="17" s="1"/>
  <c r="AV169" i="17"/>
  <c r="AV203" i="17" l="1"/>
  <c r="AV37" i="17"/>
  <c r="AV326" i="17" l="1"/>
  <c r="AV327" i="17" s="1"/>
  <c r="AV331" i="17" s="1"/>
  <c r="AV333" i="17" s="1"/>
  <c r="AV217" i="17" s="1"/>
  <c r="AV264" i="17" s="1"/>
  <c r="AV252" i="17"/>
  <c r="AV207" i="17"/>
  <c r="AV294" i="17" l="1"/>
  <c r="AV296" i="17" s="1"/>
  <c r="AV297" i="17" s="1"/>
  <c r="AV299" i="17" s="1"/>
  <c r="AV216" i="17"/>
  <c r="AV218" i="17" l="1"/>
  <c r="AV219" i="17" s="1"/>
  <c r="AV225" i="17" s="1"/>
  <c r="AV227" i="17" s="1"/>
  <c r="AV231" i="17" s="1"/>
  <c r="AV235" i="17" s="1"/>
  <c r="AV303" i="17"/>
  <c r="AV307" i="17" s="1"/>
  <c r="AV236" i="17" s="1"/>
  <c r="AV237" i="17" l="1"/>
  <c r="AV240" i="17" s="1"/>
  <c r="AV20" i="16" s="1"/>
  <c r="AV22" i="16" s="1"/>
  <c r="AV49" i="101" s="1"/>
  <c r="AV53" i="101" s="1"/>
  <c r="AV58" i="101" s="1"/>
  <c r="AV220" i="17"/>
  <c r="AV239" i="17" l="1"/>
  <c r="AV250" i="17" s="1"/>
  <c r="AV256" i="17" s="1"/>
  <c r="AV61" i="101"/>
  <c r="AV62" i="101" s="1"/>
  <c r="AV63" i="101" s="1"/>
  <c r="AV93" i="101"/>
  <c r="AV94" i="101" s="1"/>
  <c r="AV39" i="17" l="1"/>
  <c r="AV100" i="101"/>
  <c r="AV101" i="101" s="1"/>
  <c r="AV95" i="101"/>
  <c r="AV266" i="17"/>
  <c r="AV272" i="17" s="1"/>
  <c r="AV274" i="17" s="1"/>
  <c r="AV40" i="17" s="1"/>
  <c r="AV41" i="17" s="1"/>
  <c r="AV263" i="17"/>
  <c r="AV267" i="17" l="1"/>
</calcChain>
</file>

<file path=xl/connections.xml><?xml version="1.0" encoding="utf-8"?>
<connections xmlns="http://schemas.openxmlformats.org/spreadsheetml/2006/main">
  <connection id="1" keepAlive="1" name="Query - mac_PQTable" description="Connection to the 'mac_PQTable' query in the workbook." type="5" refreshedVersion="8" background="1" saveData="1">
    <dbPr connection="Provider=Microsoft.Mashup.OleDb.1;Data Source=$Workbook$;Location=mac_PQTable;Extended Properties=&quot;&quot;" command="SELECT * FROM [mac_PQTable]"/>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<sst xmlns="http://schemas.openxmlformats.org/spreadsheetml/2006/main" count="4572" uniqueCount="1400">
  <si>
    <t>Combined RPI-CPIH price index (financial year end)</t>
  </si>
  <si>
    <t>Real to nominal prices conversion factor (splice index for RIIO-2)</t>
  </si>
  <si>
    <t>Forecast cost of debt (RPI index-linked)</t>
  </si>
  <si>
    <t>Other revenue allowances</t>
  </si>
  <si>
    <t>RIIO-2 Price Control Financial Model (PCFM)</t>
  </si>
  <si>
    <t>Electricity Distribution</t>
  </si>
  <si>
    <t>Model Version</t>
  </si>
  <si>
    <t>Publication date</t>
  </si>
  <si>
    <t>Model key</t>
  </si>
  <si>
    <t>Sample</t>
  </si>
  <si>
    <t>Calculated value</t>
  </si>
  <si>
    <t>Information and interface</t>
  </si>
  <si>
    <t>Import</t>
  </si>
  <si>
    <t>Fixed input value</t>
  </si>
  <si>
    <t>Export</t>
  </si>
  <si>
    <t>Ofgem annual update input</t>
  </si>
  <si>
    <t>Named range</t>
  </si>
  <si>
    <t>Other annual update input</t>
  </si>
  <si>
    <t>Formula change in cells to the right</t>
  </si>
  <si>
    <t>Input linked from annual update</t>
  </si>
  <si>
    <t>Notes and instructions</t>
  </si>
  <si>
    <t>Check</t>
  </si>
  <si>
    <t>Row not currently used</t>
  </si>
  <si>
    <t>Contents</t>
  </si>
  <si>
    <t>INTERFACE &gt;</t>
  </si>
  <si>
    <t>COMPANY SPECIFIC INPUT SHEETS &gt;</t>
  </si>
  <si>
    <t>Cover</t>
  </si>
  <si>
    <t>Model key and content directory</t>
  </si>
  <si>
    <t>ENWL</t>
  </si>
  <si>
    <t>UserInterface</t>
  </si>
  <si>
    <t>Model operation</t>
  </si>
  <si>
    <t>NPgN</t>
  </si>
  <si>
    <t>Scenarios</t>
  </si>
  <si>
    <t>Scenarios operation</t>
  </si>
  <si>
    <t>NPgY</t>
  </si>
  <si>
    <t>WMID</t>
  </si>
  <si>
    <t>INPUT SELECTION &gt;</t>
  </si>
  <si>
    <t>EMID</t>
  </si>
  <si>
    <t>Aggregation of DNO input tabs</t>
  </si>
  <si>
    <t>SWALES</t>
  </si>
  <si>
    <t>MainInputs</t>
  </si>
  <si>
    <t>Arrangement of inputs for live model case</t>
  </si>
  <si>
    <t>SWEST</t>
  </si>
  <si>
    <t>Legacy</t>
  </si>
  <si>
    <t>Arrangement of inputs for ED1 legacy values calculations</t>
  </si>
  <si>
    <t>LPN</t>
  </si>
  <si>
    <t>SPN</t>
  </si>
  <si>
    <t>CALCULATION &gt;</t>
  </si>
  <si>
    <t>EPN</t>
  </si>
  <si>
    <t>Totex</t>
  </si>
  <si>
    <t>Totex allowance and actuals</t>
  </si>
  <si>
    <t>SPD</t>
  </si>
  <si>
    <t>TIM</t>
  </si>
  <si>
    <t>Totex Incentive Mechanism and capitalisation</t>
  </si>
  <si>
    <t>SPMW</t>
  </si>
  <si>
    <t>Depn</t>
  </si>
  <si>
    <t>Regulatory depreciation</t>
  </si>
  <si>
    <t>SSEH</t>
  </si>
  <si>
    <t>Return&amp;RAV</t>
  </si>
  <si>
    <t>RAV and return calculations</t>
  </si>
  <si>
    <t>SSES</t>
  </si>
  <si>
    <t>TaxPools</t>
  </si>
  <si>
    <t>Tax pools and capital allowances</t>
  </si>
  <si>
    <t>Finance&amp;Tax</t>
  </si>
  <si>
    <t>Net debt, equity issuance, financing costs and tax</t>
  </si>
  <si>
    <t>ReturnAdj</t>
  </si>
  <si>
    <t>Un-linked module for calculating return adjustment mechanism</t>
  </si>
  <si>
    <t>Revenue</t>
  </si>
  <si>
    <t>Summary of calculated revenue</t>
  </si>
  <si>
    <t>AR</t>
  </si>
  <si>
    <t>Derivation of allowed revenue</t>
  </si>
  <si>
    <t>INFLATION SHEETS &gt;</t>
  </si>
  <si>
    <t>Annual Inflation</t>
  </si>
  <si>
    <t>Derivation of annual inflation rates and price indices</t>
  </si>
  <si>
    <t>Monthly Inflation</t>
  </si>
  <si>
    <t>Dataset and derivation of monthly inflation rates and price indices</t>
  </si>
  <si>
    <t>ANNEX SHEETS &gt;</t>
  </si>
  <si>
    <t>Checks</t>
  </si>
  <si>
    <t>Check sheet</t>
  </si>
  <si>
    <t>End of sheet</t>
  </si>
  <si>
    <t>Active Licensee select</t>
  </si>
  <si>
    <t>Price base year (financial year ending)</t>
  </si>
  <si>
    <t>Check status</t>
  </si>
  <si>
    <t>Lists used in this tab</t>
  </si>
  <si>
    <t>Source for "Active company" drop-down list</t>
  </si>
  <si>
    <t>Adjacent named range: m_identity - key variable used across the model</t>
  </si>
  <si>
    <t>Adjacent named range: n_identity - key variable used across the model</t>
  </si>
  <si>
    <t>Adjacent named range: n_groupidentity - used for AllOutput metadata</t>
  </si>
  <si>
    <t>Selected Inputs</t>
  </si>
  <si>
    <t>Company select</t>
  </si>
  <si>
    <t>Base date</t>
  </si>
  <si>
    <t>Parameter</t>
  </si>
  <si>
    <t>Licence Condition</t>
  </si>
  <si>
    <t>Units</t>
  </si>
  <si>
    <t>Term</t>
  </si>
  <si>
    <t>Constant</t>
  </si>
  <si>
    <t>Annual values</t>
  </si>
  <si>
    <t>PCFM year ending</t>
  </si>
  <si>
    <t>Real to nominal prices conversion factor</t>
  </si>
  <si>
    <t>Combined RPI-CPIH real to nominal prices conversion factor (financial year average)</t>
  </si>
  <si>
    <t>scalar</t>
  </si>
  <si>
    <t>Variable value terms</t>
  </si>
  <si>
    <t>Totex allowance</t>
  </si>
  <si>
    <t>Non-variant allowances</t>
  </si>
  <si>
    <t>Non-variant allowed load related capex</t>
  </si>
  <si>
    <t>£m 20/21 prices</t>
  </si>
  <si>
    <t>Non-variant allowed non-load related capex - asset replacement</t>
  </si>
  <si>
    <t>Non-variant allowed non-load related capex - other</t>
  </si>
  <si>
    <t>Non-variant allowed faults</t>
  </si>
  <si>
    <t>Non-variant allowed tree cutting</t>
  </si>
  <si>
    <t>Non-variant allowed 100% 'revenue pool' expenditure</t>
  </si>
  <si>
    <t>Non-variant allowed controllable opex</t>
  </si>
  <si>
    <t>Variant allowances</t>
  </si>
  <si>
    <t>Shetland Link Contribution (SSEH only)</t>
  </si>
  <si>
    <t>SESt</t>
  </si>
  <si>
    <t>Variant allowances: totex subcategory allocations and other attributes</t>
  </si>
  <si>
    <t>UM / PCD/ Other (for info only)</t>
  </si>
  <si>
    <t>RPE Incl. or Excl. (for info only)</t>
  </si>
  <si>
    <t>Cap rate allocation (1 or 2)</t>
  </si>
  <si>
    <t>Load related capex (%)</t>
  </si>
  <si>
    <t>Non-load related capex - asset replacement (%)</t>
  </si>
  <si>
    <t>Non-load related capex - other (%)</t>
  </si>
  <si>
    <t>Faults (%)</t>
  </si>
  <si>
    <t>Tree cutting (%)</t>
  </si>
  <si>
    <t>100% ‘revenue pool’ expenditure (%)</t>
  </si>
  <si>
    <t>Controllable opex (%)</t>
  </si>
  <si>
    <t>mixed inputs</t>
  </si>
  <si>
    <t>Actual totex</t>
  </si>
  <si>
    <t>RIIO-2 Actual expenditure: capitalisation rate allocation 1</t>
  </si>
  <si>
    <t>Actual load related capex</t>
  </si>
  <si>
    <t>ALC</t>
  </si>
  <si>
    <t>Actual non-load related capex - asset replacement</t>
  </si>
  <si>
    <t>ANCA</t>
  </si>
  <si>
    <t>Actual non-load related capex - other</t>
  </si>
  <si>
    <t>ANCO</t>
  </si>
  <si>
    <t>Actual faults</t>
  </si>
  <si>
    <t>AFA</t>
  </si>
  <si>
    <t>Actual tree cutting</t>
  </si>
  <si>
    <t>ATC</t>
  </si>
  <si>
    <t>Actual 100% 'revenue pool' expenditure</t>
  </si>
  <si>
    <t>ARP</t>
  </si>
  <si>
    <t>Actual controllable opex</t>
  </si>
  <si>
    <t>ACO</t>
  </si>
  <si>
    <t>RIIO-2 Actual expenditure: capitalisation rate allocation 2</t>
  </si>
  <si>
    <t>ALCU</t>
  </si>
  <si>
    <t>ANCAU</t>
  </si>
  <si>
    <t>ANCOU</t>
  </si>
  <si>
    <t>AFAU</t>
  </si>
  <si>
    <t>ATCU</t>
  </si>
  <si>
    <t>ARPU</t>
  </si>
  <si>
    <t>ACOU</t>
  </si>
  <si>
    <t>Pass-through costs</t>
  </si>
  <si>
    <t>Licence Fee Payments</t>
  </si>
  <si>
    <t>LFt</t>
  </si>
  <si>
    <t>Prescribed Rates</t>
  </si>
  <si>
    <t>RBt</t>
  </si>
  <si>
    <t>Pass-through Transmission Connection Point Charges</t>
  </si>
  <si>
    <t>TBt</t>
  </si>
  <si>
    <t>Smart Meter Communication Licensee Costs</t>
  </si>
  <si>
    <t>SMCt</t>
  </si>
  <si>
    <t>Smart Meter Information Technology Costs</t>
  </si>
  <si>
    <t>SMITt</t>
  </si>
  <si>
    <t>Ring Fence Costs</t>
  </si>
  <si>
    <t>RFt</t>
  </si>
  <si>
    <t>Supplier of Last Resort Net Costs</t>
  </si>
  <si>
    <t>SLRt</t>
  </si>
  <si>
    <t>Valid Bad Debt Claims</t>
  </si>
  <si>
    <t>IBDAt</t>
  </si>
  <si>
    <t>Pension Scheme Established Deficit repair expenditure</t>
  </si>
  <si>
    <t>EDEt</t>
  </si>
  <si>
    <t>Failed Supplier Recovered Costs</t>
  </si>
  <si>
    <t>SRCt</t>
  </si>
  <si>
    <t>Shetland Variable Energy Costs (SSEH only)</t>
  </si>
  <si>
    <t>SECt</t>
  </si>
  <si>
    <t>Assistance for high-cost distributors adjustment (SSEH only)</t>
  </si>
  <si>
    <t>HBt</t>
  </si>
  <si>
    <t>Spare</t>
  </si>
  <si>
    <t>Incentive revenue</t>
  </si>
  <si>
    <t>Time to connect ODI</t>
  </si>
  <si>
    <t>TTCt</t>
  </si>
  <si>
    <t>Broad Measure of Customer Service ODI</t>
  </si>
  <si>
    <t>BMCSt</t>
  </si>
  <si>
    <t>Interruptions incentive scheme ODI</t>
  </si>
  <si>
    <t>IQt</t>
  </si>
  <si>
    <t>Major connections ODI</t>
  </si>
  <si>
    <t>MCt</t>
  </si>
  <si>
    <t>Consumer Vulnerability ODI</t>
  </si>
  <si>
    <t>CVIt</t>
  </si>
  <si>
    <t>Distribution System Operator ODI</t>
  </si>
  <si>
    <t>DSOIt</t>
  </si>
  <si>
    <t>Dig, Fix and Go ODI (ENWL only)</t>
  </si>
  <si>
    <t>DFGt</t>
  </si>
  <si>
    <t>Collaborative Streetworks ODI (EPN, LPN and SPN only)</t>
  </si>
  <si>
    <t>CSWt</t>
  </si>
  <si>
    <t>Business Plan Incentive reward/penalty</t>
  </si>
  <si>
    <t>BPIt</t>
  </si>
  <si>
    <t>Network Innovation Allowance</t>
  </si>
  <si>
    <t>NIAt</t>
  </si>
  <si>
    <t>Carry-over Network Innovation Allowance</t>
  </si>
  <si>
    <t>CNIAt</t>
  </si>
  <si>
    <t>Revenue adjustments in respect of connection performance failures</t>
  </si>
  <si>
    <t>CGSRAt</t>
  </si>
  <si>
    <t>Aggregate Amount</t>
  </si>
  <si>
    <t>AUMt</t>
  </si>
  <si>
    <t>Initial Profile Adjustment</t>
  </si>
  <si>
    <t>PADt</t>
  </si>
  <si>
    <t>Time Value of Money Profile Adjustment</t>
  </si>
  <si>
    <t>TPADt</t>
  </si>
  <si>
    <t>Network Innovation Allowance: cost multiplier</t>
  </si>
  <si>
    <t>%</t>
  </si>
  <si>
    <t>Carry-over Network Innovation Allowance: cost multiplier</t>
  </si>
  <si>
    <t>Revenue adjustments in respect of connection performance failures: cost multiplier</t>
  </si>
  <si>
    <t>Directly Attributable Revenue Terms</t>
  </si>
  <si>
    <t>DRS</t>
  </si>
  <si>
    <t>DRS1. Connection services revenue</t>
  </si>
  <si>
    <t>DRS1R</t>
  </si>
  <si>
    <t>DRS1. Connection services costs</t>
  </si>
  <si>
    <t>DRS1C</t>
  </si>
  <si>
    <t>DRS2. Diversionary works under obligation revenue</t>
  </si>
  <si>
    <t>DRS2R</t>
  </si>
  <si>
    <t>DRS2. Diversionary works under obligation costs</t>
  </si>
  <si>
    <t>DRS2C</t>
  </si>
  <si>
    <t>DRS3. Works required by any alteration of premises revenue</t>
  </si>
  <si>
    <t>DRS3R</t>
  </si>
  <si>
    <t>DRS3. Works required by any alteration of premises costs</t>
  </si>
  <si>
    <t>DRS3C</t>
  </si>
  <si>
    <t>DRS11. Top-up, standby and enhanced system security revenue</t>
  </si>
  <si>
    <t>DRS11R</t>
  </si>
  <si>
    <t>DRS11. Top-up, standby and enhanced system security costs</t>
  </si>
  <si>
    <t>DRS11C</t>
  </si>
  <si>
    <t>DRS12. Revenue protection services revenue</t>
  </si>
  <si>
    <t>DRS12R</t>
  </si>
  <si>
    <t>DRS12. Revenue protection services costs</t>
  </si>
  <si>
    <t>DRS12C</t>
  </si>
  <si>
    <t>DRS13. Metering Services revenue</t>
  </si>
  <si>
    <t>DRS13R</t>
  </si>
  <si>
    <t>DRS13. Metering Services costs</t>
  </si>
  <si>
    <t>DRS13C</t>
  </si>
  <si>
    <t>DRS14. Smart Meter Roll-out rechargeable services revenue</t>
  </si>
  <si>
    <t>DRS14R</t>
  </si>
  <si>
    <t>DRS14. Smart Meter Roll-out rechargeable services costs</t>
  </si>
  <si>
    <t>DRS14C</t>
  </si>
  <si>
    <t>DRS15. Miscellaneous revenue</t>
  </si>
  <si>
    <t>DRS15R</t>
  </si>
  <si>
    <t>DRS15. Miscellaneous costs</t>
  </si>
  <si>
    <t>DRS15C</t>
  </si>
  <si>
    <t>Finance inputs</t>
  </si>
  <si>
    <t>Allowed return on capital</t>
  </si>
  <si>
    <t>iBoxx trailing average</t>
  </si>
  <si>
    <t>annual real %</t>
  </si>
  <si>
    <t>iBTAt</t>
  </si>
  <si>
    <t>Risk-free rate</t>
  </si>
  <si>
    <t>RFRt</t>
  </si>
  <si>
    <t>Equity Beta</t>
  </si>
  <si>
    <t>Total Market Return</t>
  </si>
  <si>
    <t>Benchmark gearing</t>
  </si>
  <si>
    <t>Notional gearing</t>
  </si>
  <si>
    <t>RIIO-1 vanilla WACC</t>
  </si>
  <si>
    <t>RIIO-1 notional gearing</t>
  </si>
  <si>
    <t>Real Price Effects</t>
  </si>
  <si>
    <t>Cumulative RPEs</t>
  </si>
  <si>
    <t>RPEIt</t>
  </si>
  <si>
    <t>Notional finance parameters</t>
  </si>
  <si>
    <t>Minimum equity issuance threshold</t>
  </si>
  <si>
    <t>Equity issuance costs</t>
  </si>
  <si>
    <t>Assumed dividends as % of notional equity portion of RAV</t>
  </si>
  <si>
    <t>Equity issuance gearing target</t>
  </si>
  <si>
    <t>CPIH index-linked debt as a percentage of net debt</t>
  </si>
  <si>
    <t>RPI index-linked debt as a percentage of net debt</t>
  </si>
  <si>
    <t>Totex capitalisation rates and TIM</t>
  </si>
  <si>
    <t>Capitalisation rate 1</t>
  </si>
  <si>
    <t>Capitalisation rate 2</t>
  </si>
  <si>
    <t>Totex Incentive Strength Rate</t>
  </si>
  <si>
    <t>TISt</t>
  </si>
  <si>
    <t>RAV</t>
  </si>
  <si>
    <t>Metering write off</t>
  </si>
  <si>
    <t>Vesting year</t>
  </si>
  <si>
    <t>year ending</t>
  </si>
  <si>
    <t>Pre-vesting asset depn in first year (months)</t>
  </si>
  <si>
    <t>months</t>
  </si>
  <si>
    <t>Pre-vesting asset life</t>
  </si>
  <si>
    <t>years</t>
  </si>
  <si>
    <t>Post-vesting asset life</t>
  </si>
  <si>
    <t>Accelerated post-vesting asset life</t>
  </si>
  <si>
    <t>Smoothing period following full depreciation of pre-vesting assets</t>
  </si>
  <si>
    <t>RIIO-2 asset life</t>
  </si>
  <si>
    <t>Pre-RIIO net additions to RAV</t>
  </si>
  <si>
    <t>Pre-RIIO transfers to depreciation</t>
  </si>
  <si>
    <t>Pre-RIIO Other legacy adjustments' price control RAV additions adjustment</t>
  </si>
  <si>
    <t>Operational performance and return adjustment</t>
  </si>
  <si>
    <t>G</t>
  </si>
  <si>
    <t>Threshold 1</t>
  </si>
  <si>
    <t>T1</t>
  </si>
  <si>
    <t>Threshold 2</t>
  </si>
  <si>
    <t>T2</t>
  </si>
  <si>
    <t>Adjustment rate 1</t>
  </si>
  <si>
    <t>AR1</t>
  </si>
  <si>
    <t>Adjustment rate 2</t>
  </si>
  <si>
    <t>AR2</t>
  </si>
  <si>
    <t>Calculation of Forecasting Penalty</t>
  </si>
  <si>
    <t>Calculated base revenue (last year of RIIO-1, per RIIO-1 definition) (for use in Correction term)</t>
  </si>
  <si>
    <t>£m real</t>
  </si>
  <si>
    <t>ED1BRt</t>
  </si>
  <si>
    <t>Revenue as billed (ignoring bad debt)</t>
  </si>
  <si>
    <t>£m nominal</t>
  </si>
  <si>
    <t>BILLRt</t>
  </si>
  <si>
    <t>Allowed Revenue (as published)</t>
  </si>
  <si>
    <t>AR*t</t>
  </si>
  <si>
    <t>Base Revenue (as published)</t>
  </si>
  <si>
    <t>BRt</t>
  </si>
  <si>
    <t>Valid Bad Debt Claim</t>
  </si>
  <si>
    <t>BDAt</t>
  </si>
  <si>
    <t>Recovered Bad Debt (enter as a -ive)</t>
  </si>
  <si>
    <t>RBDt</t>
  </si>
  <si>
    <t>Base Revenue Forecasting Penalty Adjustment</t>
  </si>
  <si>
    <t>Scalar</t>
  </si>
  <si>
    <t>BRFPAt</t>
  </si>
  <si>
    <t>Recovered Revenue Forecasting Penalty Adjustment</t>
  </si>
  <si>
    <t>RRFPAt</t>
  </si>
  <si>
    <t>Over/undercollection percentage for penal rate adjustment</t>
  </si>
  <si>
    <t>Applicable BR penalty interest rate</t>
  </si>
  <si>
    <t>Applicable AR penalty interest rate</t>
  </si>
  <si>
    <t>Tax inputs</t>
  </si>
  <si>
    <t>Tax liability allowance adjustments - driven by tax trigger events</t>
  </si>
  <si>
    <t>TTEt</t>
  </si>
  <si>
    <t>Adjusted net debt</t>
  </si>
  <si>
    <t>ANDt</t>
  </si>
  <si>
    <t>Tax deductible net interest cost</t>
  </si>
  <si>
    <t>TDNIt</t>
  </si>
  <si>
    <t>Tax allowance adjustment</t>
  </si>
  <si>
    <t>TAXAt</t>
  </si>
  <si>
    <t>General Pool Opening Balance Adjustment</t>
  </si>
  <si>
    <t>OGPAt</t>
  </si>
  <si>
    <t>Special Rate Pool Opening Balance Adjustment</t>
  </si>
  <si>
    <t>OSRPAt</t>
  </si>
  <si>
    <t>Corporation tax rate</t>
  </si>
  <si>
    <t>CTt</t>
  </si>
  <si>
    <t>General pool capital allowance rate</t>
  </si>
  <si>
    <t>GCAt</t>
  </si>
  <si>
    <t>Special Rates capital allowance rate</t>
  </si>
  <si>
    <t>SRCAt</t>
  </si>
  <si>
    <t>Structures and buildings capital allowance rate</t>
  </si>
  <si>
    <t>SBCAt</t>
  </si>
  <si>
    <t>Deferred Revenue Expenditure capital allowance rate</t>
  </si>
  <si>
    <t>DRCAt</t>
  </si>
  <si>
    <t>Tax trigger deadband</t>
  </si>
  <si>
    <t>Notional gearing for tax clawback gearing level test</t>
  </si>
  <si>
    <t>Variant and non-variant allowances: tax pool allocations</t>
  </si>
  <si>
    <t>General: Load related capex</t>
  </si>
  <si>
    <t>ARGPt</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</si>
  <si>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</si>
  <si>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</si>
  <si>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</si>
  <si>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</si>
  <si>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</si>
  <si>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</si>
  <si>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</si>
  <si>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ARSRt</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</si>
  <si>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</si>
  <si>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</si>
  <si>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</si>
  <si>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</si>
  <si>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</si>
  <si>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</si>
  <si>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</si>
  <si>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ARDRt</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</si>
  <si>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</si>
  <si>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</si>
  <si>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</si>
  <si>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</si>
  <si>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</si>
  <si>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</si>
  <si>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</si>
  <si>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ARSBt</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</si>
  <si>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</si>
  <si>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</si>
  <si>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</si>
  <si>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</si>
  <si>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</si>
  <si>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</si>
  <si>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</si>
  <si>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ARRt</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</si>
  <si>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</si>
  <si>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</si>
  <si>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</si>
  <si>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</si>
  <si>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</si>
  <si>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</si>
  <si>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</si>
  <si>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ARNQt</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</si>
  <si>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</si>
  <si>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</si>
  <si>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</si>
  <si>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</si>
  <si>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</si>
  <si>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</si>
  <si>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Legacy adjustments</t>
  </si>
  <si>
    <t>Legacy inputs for Allowed Revenue</t>
  </si>
  <si>
    <t>RIIO-1 MOD</t>
  </si>
  <si>
    <t>£m 2012/13 prices</t>
  </si>
  <si>
    <t>MOD</t>
  </si>
  <si>
    <t>Legacy net RAV additions</t>
  </si>
  <si>
    <t>LRAV</t>
  </si>
  <si>
    <t>RIIO-2 tax pools opening balance brought forwards</t>
  </si>
  <si>
    <t>General pool RIIO-2 opening balance brought forward</t>
  </si>
  <si>
    <t>OGPt</t>
  </si>
  <si>
    <t>Special rates pool RIIO-2 opening balance brought forward</t>
  </si>
  <si>
    <t>OSRPt</t>
  </si>
  <si>
    <t>Deferred revenue expenditure pool RIIO-2 opening balance brought forward</t>
  </si>
  <si>
    <t>ODRPt</t>
  </si>
  <si>
    <t>Deferred revenue expenditure pool capex additions pre-RIIO-2</t>
  </si>
  <si>
    <t>LODRPt</t>
  </si>
  <si>
    <t>Structures and buildings pool RIIO-2 opening balance brought forward</t>
  </si>
  <si>
    <t>OSBPt</t>
  </si>
  <si>
    <t>Tax losses brought forwards</t>
  </si>
  <si>
    <t>OTLt</t>
  </si>
  <si>
    <t>RPI forecast true up</t>
  </si>
  <si>
    <t>Relevant revenue adjustments</t>
  </si>
  <si>
    <t>REV</t>
  </si>
  <si>
    <t xml:space="preserve">ED1 Price index adjustment factor </t>
  </si>
  <si>
    <t>Index</t>
  </si>
  <si>
    <t>RPIF</t>
  </si>
  <si>
    <t>Legacy correction factor</t>
  </si>
  <si>
    <t>Regulated Distribution Network Revenue</t>
  </si>
  <si>
    <t>RD</t>
  </si>
  <si>
    <t>Allowed Distribution Network Revenue</t>
  </si>
  <si>
    <t>Average Specified Rate</t>
  </si>
  <si>
    <r>
      <t>I</t>
    </r>
    <r>
      <rPr>
        <vertAlign val="subscript"/>
        <sz val="10"/>
        <color theme="1"/>
        <rFont val="Gill Sans MT"/>
        <family val="2"/>
      </rPr>
      <t>t</t>
    </r>
  </si>
  <si>
    <t>Value of PRt (interest rate adjustment) set in a direction</t>
  </si>
  <si>
    <t>PRt</t>
  </si>
  <si>
    <t>Low Carbon Networks Fund</t>
  </si>
  <si>
    <t>LCNF Second Tier and Discretionary Funding Mechanism value</t>
  </si>
  <si>
    <t>LCN2</t>
  </si>
  <si>
    <t>Recovered LCN, determined to be unrecoverable</t>
  </si>
  <si>
    <t>LCN1</t>
  </si>
  <si>
    <t>Connections GS Failure Payments Adjustment</t>
  </si>
  <si>
    <t>Connection Guaranteed Standards Payments made</t>
  </si>
  <si>
    <t>LCGSPM</t>
  </si>
  <si>
    <t>Total connection guaranteed standards revenue exposure</t>
  </si>
  <si>
    <t>LTCGSR</t>
  </si>
  <si>
    <t>Legacy inputs for Incentives</t>
  </si>
  <si>
    <t>Broader Measure of Customer Service (£m real 2012/13 prices)</t>
  </si>
  <si>
    <t>Customer Satisfaction Survey term</t>
  </si>
  <si>
    <t>CS</t>
  </si>
  <si>
    <t>Complaints metric term</t>
  </si>
  <si>
    <t>CM</t>
  </si>
  <si>
    <t>Stakeholder engagement reward term</t>
  </si>
  <si>
    <t>SE</t>
  </si>
  <si>
    <t>Interruptions-Related Quality of Service (£m real 2012/13 prices)</t>
  </si>
  <si>
    <t>Performance on the number of supply interruptions and the duration of supply interruptions</t>
  </si>
  <si>
    <t>QZ</t>
  </si>
  <si>
    <t>Performance on severe weather supply restoration</t>
  </si>
  <si>
    <t>QC</t>
  </si>
  <si>
    <t>Performance on normal weather supply restoration</t>
  </si>
  <si>
    <t>QD</t>
  </si>
  <si>
    <t>Incentive on Connections Engagement (£m real 2012/13 prices)</t>
  </si>
  <si>
    <t>Incentive on Connections Engagement negative performance adjustment</t>
  </si>
  <si>
    <t>ICEO</t>
  </si>
  <si>
    <t>Time To Connect (£m real 2012/13 prices)</t>
  </si>
  <si>
    <t>LVSSA Time to Quote term</t>
  </si>
  <si>
    <t>TQA</t>
  </si>
  <si>
    <t>LVSSB Time to Quote term</t>
  </si>
  <si>
    <t>TQB</t>
  </si>
  <si>
    <t>LVSSA Time to Connect term</t>
  </si>
  <si>
    <t>TCA</t>
  </si>
  <si>
    <t>LVSSB Time to Connect term</t>
  </si>
  <si>
    <t>TCB</t>
  </si>
  <si>
    <t>Legacy inputs for Passthrough</t>
  </si>
  <si>
    <t>Licence Fee adjustment</t>
  </si>
  <si>
    <t>Licence fee payments</t>
  </si>
  <si>
    <t>LFA</t>
  </si>
  <si>
    <t>Licence fee allowance</t>
  </si>
  <si>
    <t>LFE</t>
  </si>
  <si>
    <t>Business Rates adjustment</t>
  </si>
  <si>
    <t>Business rates payments</t>
  </si>
  <si>
    <t>RBA</t>
  </si>
  <si>
    <t>Business rates allowance</t>
  </si>
  <si>
    <t>RBE</t>
  </si>
  <si>
    <t>Transmission Connection Point Charges adjustment</t>
  </si>
  <si>
    <t>Pass-through Transmission Connection Point Charges incurred</t>
  </si>
  <si>
    <t>PTPA</t>
  </si>
  <si>
    <t>Pass-through Transmission Connection Point Charges allowance</t>
  </si>
  <si>
    <t>PTPE</t>
  </si>
  <si>
    <t>Smart Meter Communication Licensee Costs adjustment</t>
  </si>
  <si>
    <t>Smart Meter Communication Licensee Costs incurred</t>
  </si>
  <si>
    <t>SMCA</t>
  </si>
  <si>
    <t>Smart Meter Communication Licensee Costs allowance</t>
  </si>
  <si>
    <t>SMCE</t>
  </si>
  <si>
    <t>Smart Meter Information Technology Costs adjustment</t>
  </si>
  <si>
    <t>Smart Meter Information Technology Costs incurred</t>
  </si>
  <si>
    <t>SMIA</t>
  </si>
  <si>
    <t>Smart Meter Information Technology Costs allowance</t>
  </si>
  <si>
    <t>SMIE</t>
  </si>
  <si>
    <t>Ring Fence Costs adjustment</t>
  </si>
  <si>
    <t>Ring Fence Costs incurred</t>
  </si>
  <si>
    <t>RFA</t>
  </si>
  <si>
    <t>Ring Fence Costs allowance</t>
  </si>
  <si>
    <t>RFE</t>
  </si>
  <si>
    <t>Shetland Variable Energy Costs adjustment</t>
  </si>
  <si>
    <t>Shetland variable Energy Costs Actual incurred</t>
  </si>
  <si>
    <t>SECA</t>
  </si>
  <si>
    <t>Shetland variable Energy Costs allowance</t>
  </si>
  <si>
    <t>SECE</t>
  </si>
  <si>
    <t>Shetland Extension Variable Energy Costs adjustment</t>
  </si>
  <si>
    <t>Shetland Extension Variable Energy Costs incurred</t>
  </si>
  <si>
    <t>SEVECA</t>
  </si>
  <si>
    <t>Shetland Extension Variable Energy Costs allowance</t>
  </si>
  <si>
    <t>SEVECE</t>
  </si>
  <si>
    <t>Shetland New Energy Solution Residual Costs adjustment</t>
  </si>
  <si>
    <t>Shetland New Energy Solution Residual Costs incurred</t>
  </si>
  <si>
    <t>SNESRCA</t>
  </si>
  <si>
    <t>Shetland New Energy Solution Residual Costs allowance</t>
  </si>
  <si>
    <t>SNESRCE</t>
  </si>
  <si>
    <t>Supplier of Last Resort adjustment</t>
  </si>
  <si>
    <t>Supplier of Last Resort Net Costs incurred</t>
  </si>
  <si>
    <t>SLRA</t>
  </si>
  <si>
    <t>Eligible Bad Debt adjustment adjustment</t>
  </si>
  <si>
    <t xml:space="preserve">Eligible Use of System Bad Debt Costs incurred </t>
  </si>
  <si>
    <t>EBDA</t>
  </si>
  <si>
    <t>Recovered Bad Debt</t>
  </si>
  <si>
    <t>RBD</t>
  </si>
  <si>
    <t>COVID-19 Bad Debt term</t>
  </si>
  <si>
    <t>Aggregate value of provisional COVID-19 Bad Debt incurred</t>
  </si>
  <si>
    <t>PCBD</t>
  </si>
  <si>
    <t>Credited Amount by the Administrator or Liquidator</t>
  </si>
  <si>
    <t>RCBD</t>
  </si>
  <si>
    <t>Aggregate value of COVID-19 Bad Debt incurred</t>
  </si>
  <si>
    <t>CBDA</t>
  </si>
  <si>
    <t>Fast pot expenditure</t>
  </si>
  <si>
    <t>£m 12/13 prices</t>
  </si>
  <si>
    <t>Return</t>
  </si>
  <si>
    <t>Equity issuance cost</t>
  </si>
  <si>
    <t>Additional income</t>
  </si>
  <si>
    <t>Tax allowance</t>
  </si>
  <si>
    <t>Recalculated base revenue</t>
  </si>
  <si>
    <t>Add net impact of DARTs on core net debt</t>
  </si>
  <si>
    <t>Add net DART impact on tax calculation</t>
  </si>
  <si>
    <t>Less actual totex</t>
  </si>
  <si>
    <t>Less revenue tax pool additions</t>
  </si>
  <si>
    <t>Less capital allowances</t>
  </si>
  <si>
    <t>index value</t>
  </si>
  <si>
    <t>Input Summary</t>
  </si>
  <si>
    <t xml:space="preserve">Company select                                   </t>
  </si>
  <si>
    <t>General</t>
  </si>
  <si>
    <t>Price control timeline</t>
  </si>
  <si>
    <t>Start of RIIO-1</t>
  </si>
  <si>
    <t>End of RIIO-1</t>
  </si>
  <si>
    <t>Start of RIIO-2</t>
  </si>
  <si>
    <t>End of RIIO-2</t>
  </si>
  <si>
    <t>Pre RIIO-1 year</t>
  </si>
  <si>
    <t>flag</t>
  </si>
  <si>
    <t>RIIO-1 year</t>
  </si>
  <si>
    <t>RIIO-2 year</t>
  </si>
  <si>
    <t>RIIO-1 regearing period</t>
  </si>
  <si>
    <t>RIIO-2 regearing period</t>
  </si>
  <si>
    <t>Expenditure Inputs</t>
  </si>
  <si>
    <t>Non-variant allowances (included in capitalisation rate allocation 1)</t>
  </si>
  <si>
    <t>Variant allowances: capitalisation rate allocation 1</t>
  </si>
  <si>
    <t>Variant allowed load related capex</t>
  </si>
  <si>
    <t>Variant allowed non-load related capex - asset replacement</t>
  </si>
  <si>
    <t>Variant allowed non-load related capex - other</t>
  </si>
  <si>
    <t>Variant allowed faults</t>
  </si>
  <si>
    <t>Variant allowed tree cutting</t>
  </si>
  <si>
    <t>Variant allowed 100% 'revenue pool' expenditure</t>
  </si>
  <si>
    <t>Variant allowed controllable opex</t>
  </si>
  <si>
    <t>Variant allowances: capitalisation rate allocation 2</t>
  </si>
  <si>
    <t>Actual totex: capitalisation rate allocation 1</t>
  </si>
  <si>
    <t>Actual 100% ‘revenue pool’ expenditure</t>
  </si>
  <si>
    <t>Total actual expenditure in capitalisation rate allocation 1</t>
  </si>
  <si>
    <t>Actual totex: capitalisation rate allocation 2</t>
  </si>
  <si>
    <t>Total actual expenditure in capitalisation rate allocation 2</t>
  </si>
  <si>
    <t>Total pass-through costs</t>
  </si>
  <si>
    <t>Total output delivery incentives</t>
  </si>
  <si>
    <t>Assumed cost multipliers for revenue calc (%)</t>
  </si>
  <si>
    <t>Total Other Revenue Allowances</t>
  </si>
  <si>
    <t>Costs associated with Other Revenue Allowances</t>
  </si>
  <si>
    <t>Directly Remunerated Services</t>
  </si>
  <si>
    <t>DRS 2. Diversionary works under obligation revenue</t>
  </si>
  <si>
    <t>DRS 2. Diversionary works under obligation costs</t>
  </si>
  <si>
    <t>DRS 3. Works required by any alteration of premises revenue</t>
  </si>
  <si>
    <t>DRS 3. Works required by any alteration of premises costs</t>
  </si>
  <si>
    <t>Overall revenue from DRS (excluding DRS15)</t>
  </si>
  <si>
    <t>Overall costs from DRS (excluding DRS15)</t>
  </si>
  <si>
    <t>Directly remunerated services contributing to allowed revenue</t>
  </si>
  <si>
    <t>Directly remunerated services impacting core net debt</t>
  </si>
  <si>
    <t>Directly remunerated services impacting tax allowance</t>
  </si>
  <si>
    <t xml:space="preserve">CAPM calculator tool: allowed return on debt </t>
  </si>
  <si>
    <t>Allowed return on debt</t>
  </si>
  <si>
    <t>CDE</t>
  </si>
  <si>
    <t>CAPM calculator tool: allowed return on equity</t>
  </si>
  <si>
    <t>Allowed return on equity at 60% gearing</t>
  </si>
  <si>
    <t>ARoEt</t>
  </si>
  <si>
    <t>Vanilla WACC at 60% gearing</t>
  </si>
  <si>
    <t>Allowed return on capital at 60% gearing</t>
  </si>
  <si>
    <t>Cost of equity at notional gearing</t>
  </si>
  <si>
    <t>Allowed return on equity</t>
  </si>
  <si>
    <t>Vanilla allowed return on capital</t>
  </si>
  <si>
    <t>RIIO-2 Allowed return on debt (aka "Cost of debt")</t>
  </si>
  <si>
    <t>RIIO-2 Allowed return on equity (aka "Cost of equity")</t>
  </si>
  <si>
    <t>Vanilla WACC</t>
  </si>
  <si>
    <t>WACCt</t>
  </si>
  <si>
    <t>Inflation and price conversion</t>
  </si>
  <si>
    <t>Price indices and inflation rates</t>
  </si>
  <si>
    <t>RPI inflation (financial year average) used for RIIO-2 RPI debt inflation</t>
  </si>
  <si>
    <t>annual %</t>
  </si>
  <si>
    <t>CPIH inflation (financial year average) used for RIIO-2 RPI debt inflation</t>
  </si>
  <si>
    <t>Forecast Debt inflation (RPI long term forecast)</t>
  </si>
  <si>
    <t>Forecast Debt inflation (CPIH long term forecast)</t>
  </si>
  <si>
    <t>Combined RPI-CPIH real to nominal prices conversion factor (aka splice index) (financial year average)</t>
  </si>
  <si>
    <t>Combined RPI-CPIH real to nominal prices conversion factor (aka splice index) (financial year end) (used in Tax clawback)</t>
  </si>
  <si>
    <t>Combined RPI-CPIH (aka splice index) inflation rate (for information only)</t>
  </si>
  <si>
    <t>Other finance inputs</t>
  </si>
  <si>
    <t>TIM and capitalisation</t>
  </si>
  <si>
    <t>RAV and assets</t>
  </si>
  <si>
    <t>Pre-vesting assets</t>
  </si>
  <si>
    <t>Post-vesting assets</t>
  </si>
  <si>
    <t>Pre-RIIO-2 treatment</t>
  </si>
  <si>
    <t>RIIO-2 treatment</t>
  </si>
  <si>
    <t>Depreciation asset lives</t>
  </si>
  <si>
    <t>RRt</t>
  </si>
  <si>
    <t>Tax</t>
  </si>
  <si>
    <t>Tax policy</t>
  </si>
  <si>
    <t>Capital allowances and tax losses</t>
  </si>
  <si>
    <t>Tax trigger and tax clawback</t>
  </si>
  <si>
    <t>Allocation to "General" pool</t>
  </si>
  <si>
    <t>Allocation to "Special Rate" pool</t>
  </si>
  <si>
    <t>Allocation to "Deferred Revenue" pool</t>
  </si>
  <si>
    <t>Allocation to "Structures and Buildings" pool</t>
  </si>
  <si>
    <t>Allocation to "Revenue" pool</t>
  </si>
  <si>
    <t>Allocation to "Non Qualifying" pool</t>
  </si>
  <si>
    <t>Allocation of allowances to totex categories</t>
  </si>
  <si>
    <t>Allocation of costs to totex categories</t>
  </si>
  <si>
    <t>Total variant and non-variant allowances:</t>
  </si>
  <si>
    <t>Load related capex</t>
  </si>
  <si>
    <t>Non-load related capex - asset replacement</t>
  </si>
  <si>
    <t>Non-load related capex - other</t>
  </si>
  <si>
    <t>Faults</t>
  </si>
  <si>
    <t>Tree cutting</t>
  </si>
  <si>
    <t>100% ‘revenue pool’ expenditure</t>
  </si>
  <si>
    <t>Controllable opex</t>
  </si>
  <si>
    <t>Total non-variant allowances:</t>
  </si>
  <si>
    <t>Total variant allowances (capitalisation rate allocation 1)</t>
  </si>
  <si>
    <t>Total variant allowances (capitalisation rate allocation 2)</t>
  </si>
  <si>
    <t>Summary of costs</t>
  </si>
  <si>
    <t>Total variant allowances</t>
  </si>
  <si>
    <t>Variant allowances: allocations</t>
  </si>
  <si>
    <t>UM / PCD</t>
  </si>
  <si>
    <t>RPE Incl. or Excl.</t>
  </si>
  <si>
    <t>Cap rate allocation</t>
  </si>
  <si>
    <t>Allocation of variant costs into tax pools</t>
  </si>
  <si>
    <t>General     Load related capex</t>
  </si>
  <si>
    <t>General     Non-load related capex - asset replacement</t>
  </si>
  <si>
    <t>General     Non-load related capex - other</t>
  </si>
  <si>
    <t>General     Faults</t>
  </si>
  <si>
    <t>General     Tree cutting</t>
  </si>
  <si>
    <t>General     100% 'revenue pool' expenditure</t>
  </si>
  <si>
    <t>General     Controllable opex</t>
  </si>
  <si>
    <t>Special Rate     Load related capex</t>
  </si>
  <si>
    <t>Special Rate     Non-load related capex - asset replacement</t>
  </si>
  <si>
    <t>Special Rate     Non-load related capex - other</t>
  </si>
  <si>
    <t>Special Rate     Faults</t>
  </si>
  <si>
    <t>Special Rate     Tree cutting</t>
  </si>
  <si>
    <t>Special Rate     100% 'revenue pool' expenditure</t>
  </si>
  <si>
    <t>Special Rate     Controllable opex</t>
  </si>
  <si>
    <t>Deferred Revenue     Load related capex</t>
  </si>
  <si>
    <t>Deferred Revenue     Non-load related capex - asset replacement</t>
  </si>
  <si>
    <t>Deferred Revenue     Non-load related capex - other</t>
  </si>
  <si>
    <t>Deferred Revenue     Faults</t>
  </si>
  <si>
    <t>Deferred Revenue     Tree cutting</t>
  </si>
  <si>
    <t>Deferred Revenue     100% 'revenue pool' expenditure</t>
  </si>
  <si>
    <t>Deferred Revenue     Controllable opex</t>
  </si>
  <si>
    <t>Structures and Buildings     Load related capex</t>
  </si>
  <si>
    <t>Structures and Buildings     Non-load related capex - asset replacement</t>
  </si>
  <si>
    <t>Structures and Buildings     Non-load related capex - other</t>
  </si>
  <si>
    <t>Structures and Buildings     Faults</t>
  </si>
  <si>
    <t>Structures and Buildings     Tree cutting</t>
  </si>
  <si>
    <t>Structures and Buildings     100% 'revenue pool' expenditure</t>
  </si>
  <si>
    <t>Structures and Buildings     Controllable opex</t>
  </si>
  <si>
    <t>Revenue     Load related capex</t>
  </si>
  <si>
    <t>Revenue     Non-load related capex - asset replacement</t>
  </si>
  <si>
    <t>Revenue     Non-load related capex - other</t>
  </si>
  <si>
    <t>Revenue     Faults</t>
  </si>
  <si>
    <t>Revenue     Tree cutting</t>
  </si>
  <si>
    <t>Revenue     100% 'revenue pool' expenditure</t>
  </si>
  <si>
    <t>Revenue     Controllable opex</t>
  </si>
  <si>
    <t>Non Qualifying     Load related capex</t>
  </si>
  <si>
    <t>Non Qualifying     Non-load related capex - asset replacement</t>
  </si>
  <si>
    <t>Non Qualifying     Non-load related capex - other</t>
  </si>
  <si>
    <t>Non Qualifying     Faults</t>
  </si>
  <si>
    <t>Non Qualifying     Tree cutting</t>
  </si>
  <si>
    <t>Non Qualifying     100% 'revenue pool' expenditure</t>
  </si>
  <si>
    <t>Non Qualifying     Controllable opex</t>
  </si>
  <si>
    <t>Caclulation of legacy indexes</t>
  </si>
  <si>
    <t>Price adjustment factor for RIIO-1 years</t>
  </si>
  <si>
    <t>Splice index conversion from real to nominal (from 20/21 price base)</t>
  </si>
  <si>
    <t xml:space="preserve">Splice index conversion from real to nominal (from 12/13 price base) </t>
  </si>
  <si>
    <r>
      <t>PI</t>
    </r>
    <r>
      <rPr>
        <vertAlign val="subscript"/>
        <sz val="10"/>
        <color theme="1"/>
        <rFont val="Gill Sans MT"/>
        <family val="2"/>
      </rPr>
      <t>t</t>
    </r>
    <r>
      <rPr>
        <sz val="10"/>
        <color theme="1"/>
        <rFont val="Gill Sans MT"/>
        <family val="2"/>
      </rPr>
      <t xml:space="preserve"> / PI</t>
    </r>
    <r>
      <rPr>
        <vertAlign val="subscript"/>
        <sz val="10"/>
        <color theme="1"/>
        <rFont val="Gill Sans MT"/>
        <family val="2"/>
      </rPr>
      <t>2012/13</t>
    </r>
  </si>
  <si>
    <r>
      <t>WACC</t>
    </r>
    <r>
      <rPr>
        <vertAlign val="subscript"/>
        <sz val="10"/>
        <color theme="1"/>
        <rFont val="Gill Sans MT"/>
        <family val="2"/>
      </rPr>
      <t>t</t>
    </r>
  </si>
  <si>
    <r>
      <t>WACC</t>
    </r>
    <r>
      <rPr>
        <vertAlign val="subscript"/>
        <sz val="10"/>
        <color theme="1"/>
        <rFont val="Gill Sans MT"/>
        <family val="2"/>
      </rPr>
      <t>t</t>
    </r>
    <r>
      <rPr>
        <sz val="10"/>
        <color theme="1"/>
        <rFont val="Gill Sans MT"/>
        <family val="2"/>
      </rPr>
      <t xml:space="preserve"> + 1</t>
    </r>
  </si>
  <si>
    <t>PVF</t>
  </si>
  <si>
    <t>Treatment of legacy items from ED1 PCFM</t>
  </si>
  <si>
    <t>RIIO-1 MOD from ED1 closeout model (£m 12/13 prices)</t>
  </si>
  <si>
    <t xml:space="preserve">Phasing </t>
  </si>
  <si>
    <t>WACC</t>
  </si>
  <si>
    <t>Compounding WACC for TVM adjustment</t>
  </si>
  <si>
    <t>CWACCt</t>
  </si>
  <si>
    <t>Legacy MOD</t>
  </si>
  <si>
    <t>LMODt</t>
  </si>
  <si>
    <t>Treatment of legacy items from ED1 RRP</t>
  </si>
  <si>
    <t>Base demand revenue</t>
  </si>
  <si>
    <t>True-up of RPI forecast</t>
  </si>
  <si>
    <t>Legacy relevant revenue adjustments</t>
  </si>
  <si>
    <t>LTRU</t>
  </si>
  <si>
    <t>Under/Over Recovery</t>
  </si>
  <si>
    <t>RD-AR</t>
  </si>
  <si>
    <t>It</t>
  </si>
  <si>
    <t>Interest rate adjustment</t>
  </si>
  <si>
    <t>Correction factor</t>
  </si>
  <si>
    <t>K</t>
  </si>
  <si>
    <t>Legacy correction factor for AR tab</t>
  </si>
  <si>
    <t>LK</t>
  </si>
  <si>
    <t>LCN</t>
  </si>
  <si>
    <t>Connection Guaranteed Standards Payments Made</t>
  </si>
  <si>
    <t>CGSPM</t>
  </si>
  <si>
    <t>CGSPM cumulative to year t-2</t>
  </si>
  <si>
    <t>SumCGSPMt-2</t>
  </si>
  <si>
    <t>TCGSR</t>
  </si>
  <si>
    <t>CGSRA cumulative to t-1</t>
  </si>
  <si>
    <t>SumCGSRAt-1</t>
  </si>
  <si>
    <t>Connections performance standards payments adjustment</t>
  </si>
  <si>
    <t>CGSRA</t>
  </si>
  <si>
    <t>Incentives</t>
  </si>
  <si>
    <t>Broad Measure of Customer Service (£m real 2012/13 prices)</t>
  </si>
  <si>
    <t>Legacy RRP Customer Satisfaction Survey term</t>
  </si>
  <si>
    <t>Legacy RRP Complaints metric term</t>
  </si>
  <si>
    <t>Legacy RRP Stakeholder engagement reward term</t>
  </si>
  <si>
    <t>Broad measure of customer service revenue adjustment</t>
  </si>
  <si>
    <t>BM</t>
  </si>
  <si>
    <t>Interruptions-related quality of service incentive revenue adjustment</t>
  </si>
  <si>
    <t>Legacy RRP Performance on the number of supply interruptions and the duration of supply interruptions</t>
  </si>
  <si>
    <t>Legacy RRP Performance on severe weather supply restoration</t>
  </si>
  <si>
    <t>Legacy RRP Performance on normal weather supply restoration</t>
  </si>
  <si>
    <t>IQ</t>
  </si>
  <si>
    <t>Legacy RRP Incentive on Connections Engagement negative performance adjustment</t>
  </si>
  <si>
    <t>ICEt</t>
  </si>
  <si>
    <t>Legacy RRP LVSSA Time to Quote term</t>
  </si>
  <si>
    <t>Legacy RRP LVSSB Time to Quote term</t>
  </si>
  <si>
    <t>Legacy RRP LVSSA Time to Connect term</t>
  </si>
  <si>
    <t>Legacy RRP LVSSB Time to Connect term</t>
  </si>
  <si>
    <t>Time To Connect</t>
  </si>
  <si>
    <t>TTC</t>
  </si>
  <si>
    <t>Pass-through</t>
  </si>
  <si>
    <t>Licence fee adjustment</t>
  </si>
  <si>
    <t>Legacy Licence fee payments</t>
  </si>
  <si>
    <t>Legacy Licence fee allowance</t>
  </si>
  <si>
    <t>£m 2012/13</t>
  </si>
  <si>
    <t>LLF</t>
  </si>
  <si>
    <t>Legacy Business Rates payments</t>
  </si>
  <si>
    <t>Legacy Business Rates allowance</t>
  </si>
  <si>
    <t>LRB</t>
  </si>
  <si>
    <t>Legacy Pass-through Transmission Connection Point Charges incurred</t>
  </si>
  <si>
    <t>Legacy Pass-through Transmission Connection Point Charges allowance</t>
  </si>
  <si>
    <t>LTB</t>
  </si>
  <si>
    <t>Legacy Smart Meter Communication Licensee Costs incurred</t>
  </si>
  <si>
    <t>Legacy Smart Meter Communication Licensee Costs allowance</t>
  </si>
  <si>
    <t>LSMC</t>
  </si>
  <si>
    <t>Legacy Smart Meter Information Technology Costs incurred</t>
  </si>
  <si>
    <t>Legacy Smart Meter Information Technology Costs allowance</t>
  </si>
  <si>
    <t>LSMIT</t>
  </si>
  <si>
    <t>Legacy Ring Fence Costs incurred</t>
  </si>
  <si>
    <t>Legacy Ring Fence Costs allowance</t>
  </si>
  <si>
    <t>LRF</t>
  </si>
  <si>
    <t>Legacy Shetland variable Energy Costs Actual incurred</t>
  </si>
  <si>
    <t>Legacy Shetland variable Energy Costs allowance</t>
  </si>
  <si>
    <t>LSEC</t>
  </si>
  <si>
    <t>Legacy Shetland Extension Variable Energy Costs incurred</t>
  </si>
  <si>
    <t>Legacy Shetland Extension Variable Energy Costs allowance</t>
  </si>
  <si>
    <t>LSEVEC</t>
  </si>
  <si>
    <t>Legacy Shetland New Energy Solution Residual Costs incurred</t>
  </si>
  <si>
    <t>Legacy Shetland New Energy Solution Residual Costs allowance</t>
  </si>
  <si>
    <t>LSNESRC</t>
  </si>
  <si>
    <t>Legacy supplier of Last Resort Net Costs incurred</t>
  </si>
  <si>
    <t>Excess specified amount</t>
  </si>
  <si>
    <t>ESA</t>
  </si>
  <si>
    <t>LSLRA</t>
  </si>
  <si>
    <t>Eligible Bad Debt adjustment</t>
  </si>
  <si>
    <t xml:space="preserve">Legacy Eligible Use of System Bad Debt Costs incurred </t>
  </si>
  <si>
    <t>Legacy Recovered Bad Debt</t>
  </si>
  <si>
    <t>LEBD</t>
  </si>
  <si>
    <t>COVID-19 Bad Debt term adjustment</t>
  </si>
  <si>
    <t>LCBD</t>
  </si>
  <si>
    <t>Summary of LAR terms for AR tab</t>
  </si>
  <si>
    <t>Phased LMOD</t>
  </si>
  <si>
    <t>LMOD</t>
  </si>
  <si>
    <t>Inflation true up</t>
  </si>
  <si>
    <t>Legacy inputs for Incentives (LIP)</t>
  </si>
  <si>
    <t>Broader Measure of Customer Service</t>
  </si>
  <si>
    <t>LBM</t>
  </si>
  <si>
    <t>Interruptions-Related Quality of Service</t>
  </si>
  <si>
    <t>LIQ</t>
  </si>
  <si>
    <t>Incentive on Connections Engagement</t>
  </si>
  <si>
    <t>LICE</t>
  </si>
  <si>
    <t>LTTC</t>
  </si>
  <si>
    <t>Legacy inputs for Passthrough (LPT)</t>
  </si>
  <si>
    <t>Ring Fences Costs adjustment</t>
  </si>
  <si>
    <t>Shetland integrated plan adjustment</t>
  </si>
  <si>
    <t>Supplier of Last Resort Costs adjustment</t>
  </si>
  <si>
    <t>Eligible Bad Debt Costs adjustment</t>
  </si>
  <si>
    <t>COVID-19 Bad Debt adjustment</t>
  </si>
  <si>
    <t>Allowed totex aggregated by sub-category</t>
  </si>
  <si>
    <t>RIIO-2 Capitalisation Rate Allocation 1 allowances</t>
  </si>
  <si>
    <t>Allowed load related capex</t>
  </si>
  <si>
    <t>Allowed non-load related capex - asset replacement</t>
  </si>
  <si>
    <t>Allowed non-load related capex - other</t>
  </si>
  <si>
    <t>Allowed faults</t>
  </si>
  <si>
    <t>Allowed tree cutting</t>
  </si>
  <si>
    <t>Allowed 100% 'revenue pool' expenditure</t>
  </si>
  <si>
    <t>Allowed controllable opex</t>
  </si>
  <si>
    <t>Total RIIO-2 capitalisation rate allocation 1 allowances</t>
  </si>
  <si>
    <t>RIIO-2 Capitalisation Rate Allocation 2 allowances</t>
  </si>
  <si>
    <t>Total RIIO-2 capitalisation rate allocation 2 allowances</t>
  </si>
  <si>
    <t>Total allowance</t>
  </si>
  <si>
    <t>Total allowed load related capex</t>
  </si>
  <si>
    <t>Total allowed non-load related capex - asset replacement</t>
  </si>
  <si>
    <t>Total allowed non-load related capex - other</t>
  </si>
  <si>
    <t>Total allowed faults</t>
  </si>
  <si>
    <t>Total allowed tree cutting</t>
  </si>
  <si>
    <t>Total allowed 100% 'revenue pool' expenditure</t>
  </si>
  <si>
    <t>Total allowed controllable opex</t>
  </si>
  <si>
    <t>Total allowed totex</t>
  </si>
  <si>
    <t>Note: the actuals data to be used is set by the user on the DNOInput tab. If the PCFM dataset is selected, then the actuals figures are equal to the allowance figures.</t>
  </si>
  <si>
    <t>RIIO-2 Capitalisation Rate Allocation 1 actuals/forecast actuals</t>
  </si>
  <si>
    <t>Data inputs for either forecast Actuals or Actuals are present?</t>
  </si>
  <si>
    <t>Total RIIO-2 capitalisation rate allocation 1 actual totex</t>
  </si>
  <si>
    <t>RIIO-2 Capitalisation Rate Allocation 2 actuals/forecast actuals</t>
  </si>
  <si>
    <t>Total RIIO-2 capitalisation rate allocation 2 actual totex</t>
  </si>
  <si>
    <t>Total actual/forecast actual totex</t>
  </si>
  <si>
    <t>Total actual load related capex</t>
  </si>
  <si>
    <t>Total actual non-load related capex - asset replacement</t>
  </si>
  <si>
    <t>Total actual non-load related capex - other</t>
  </si>
  <si>
    <t>Total actual faults</t>
  </si>
  <si>
    <t>Total actual tree cutting</t>
  </si>
  <si>
    <t>Total actual 100% 'revenue pool' expenditure</t>
  </si>
  <si>
    <t>Total actual controllable opex</t>
  </si>
  <si>
    <t>Total actual totex</t>
  </si>
  <si>
    <t>Totex Incentive Mechanism (TIM)</t>
  </si>
  <si>
    <t>TIM Efficiency Incentive</t>
  </si>
  <si>
    <t>RIIO-2 capitalisation rate allocation 1 totex</t>
  </si>
  <si>
    <t>RIIO-2 incentive strength</t>
  </si>
  <si>
    <t>RIIO-2 Funding Adjustment Rate (often referred to as 'sharing factor')</t>
  </si>
  <si>
    <t>Less allowed totex</t>
  </si>
  <si>
    <t>Pre-TIM overspend (underspend)</t>
  </si>
  <si>
    <t>Post-TIM overspend (underspend)</t>
  </si>
  <si>
    <t>RIIO-2 capitalisation rate allocation 2 totex</t>
  </si>
  <si>
    <t>Post-TIM totex</t>
  </si>
  <si>
    <t>Allowed totex</t>
  </si>
  <si>
    <t>Post-TIM capitalisation</t>
  </si>
  <si>
    <t>RIIO-2 allocation 1 capitalisation</t>
  </si>
  <si>
    <t>Capitalisation rate</t>
  </si>
  <si>
    <t>Slow pot expenditure</t>
  </si>
  <si>
    <t xml:space="preserve">RIIO-2 allocation 2 capitalisation </t>
  </si>
  <si>
    <t>Totex after capitalisation</t>
  </si>
  <si>
    <t>Calculated output capitalisation rate</t>
  </si>
  <si>
    <t>RIIO-2 Business Plan Incentive (BPI)</t>
  </si>
  <si>
    <t>Regulatory Depreciation</t>
  </si>
  <si>
    <t xml:space="preserve">RAV additions </t>
  </si>
  <si>
    <t>Pre-vesting asset depn in first year (mnths)</t>
  </si>
  <si>
    <t>Post-vesting non-accelerated depreciation period</t>
  </si>
  <si>
    <t>text</t>
  </si>
  <si>
    <t>Post-vesting accelerated depreciation period</t>
  </si>
  <si>
    <t>Summary of net RAV additions and depreciation</t>
  </si>
  <si>
    <t>Note: Additions to RAV are combined before feeding into the depreciation calculations. Pre-RIIO values are used to build up the post-vesting RAV from vesting.</t>
  </si>
  <si>
    <t>Pre-vesting balance brought forwards</t>
  </si>
  <si>
    <t>Post-vesting pre-RIIO net RAV additions</t>
  </si>
  <si>
    <t>RIIO-1 net RAV additions (aka legacy net RAV additions)</t>
  </si>
  <si>
    <t>RIIO-2 net RAV additions (Slow money)</t>
  </si>
  <si>
    <t>Net RAV additions</t>
  </si>
  <si>
    <t>Post-vesting pre-RIIO depreciation</t>
  </si>
  <si>
    <t>RIIO-1 depreciation</t>
  </si>
  <si>
    <t>RIIO-2 depreciation</t>
  </si>
  <si>
    <t>Total depreciation (drawn from depreciation profiles below)</t>
  </si>
  <si>
    <r>
      <t xml:space="preserve">Calculation of post-vesting RAV balances for </t>
    </r>
    <r>
      <rPr>
        <i/>
        <sz val="10"/>
        <color theme="1"/>
        <rFont val="Gill Sans MT"/>
        <family val="2"/>
      </rPr>
      <t xml:space="preserve">Return&amp;RAV </t>
    </r>
    <r>
      <rPr>
        <sz val="10"/>
        <color theme="1"/>
        <rFont val="Gill Sans MT"/>
        <family val="2"/>
      </rPr>
      <t>sheet</t>
    </r>
  </si>
  <si>
    <r>
      <rPr>
        <u/>
        <sz val="10"/>
        <rFont val="Gill Sans MT"/>
        <family val="2"/>
      </rPr>
      <t>Note:</t>
    </r>
    <r>
      <rPr>
        <sz val="10"/>
        <rFont val="Gill Sans MT"/>
        <family val="2"/>
      </rPr>
      <t xml:space="preserve"> This section calculates RAV banace at the start of RIIO-1, for use in the Return&amp;RAV tab's RAV balance carried forwards tables.</t>
    </r>
  </si>
  <si>
    <t>RIIO-1 minus 1</t>
  </si>
  <si>
    <t>Post-vesting Pre-RIIO transfers to depreciation</t>
  </si>
  <si>
    <t>Cumulative net additions</t>
  </si>
  <si>
    <t>Cumulative depreciation</t>
  </si>
  <si>
    <t>Opening post-vesting RAV cost contribution</t>
  </si>
  <si>
    <t>Opening post-vesting RAV accumulated depreciation contribution</t>
  </si>
  <si>
    <t>Post-vesting, pre-RIIO depreciation calculations</t>
  </si>
  <si>
    <r>
      <rPr>
        <u/>
        <sz val="10"/>
        <rFont val="Gill Sans MT"/>
        <family val="2"/>
      </rPr>
      <t>Note:</t>
    </r>
    <r>
      <rPr>
        <sz val="10"/>
        <rFont val="Gill Sans MT"/>
        <family val="2"/>
      </rPr>
      <t xml:space="preserve"> This section is used to calculate depreciation on pre-vesting additions (i.e. before RIIO-1)</t>
    </r>
  </si>
  <si>
    <t>Depreciation parameters (post-vesting, pre-RIIO additions)</t>
  </si>
  <si>
    <t>Post-vesting non-accelerated asset life</t>
  </si>
  <si>
    <t>Annual depreciation factor</t>
  </si>
  <si>
    <t>Post-vesting accelerated asset life</t>
  </si>
  <si>
    <t>Depreciation values applied (post-vesting)</t>
  </si>
  <si>
    <t>Non-accelerated SL Depreciation calculation (post-vesting, pre-RIIO additions)</t>
  </si>
  <si>
    <t>Non-accelerated SL flag</t>
  </si>
  <si>
    <t>Accelerated SL Depreciation calculation (post-vesting, pre-RIIO additions)</t>
  </si>
  <si>
    <t>Accelerated SL flag</t>
  </si>
  <si>
    <t>Accelerated RAV differential post-vesting depreciation (post-vesting, pre-RIIO additions)</t>
  </si>
  <si>
    <r>
      <rPr>
        <u/>
        <sz val="10"/>
        <rFont val="Gill Sans MT"/>
        <family val="2"/>
      </rPr>
      <t>Note:</t>
    </r>
    <r>
      <rPr>
        <sz val="10"/>
        <rFont val="Gill Sans MT"/>
        <family val="2"/>
      </rPr>
      <t xml:space="preserve"> The RAV differential accumulated from the straight line and sum-of-digit schedules above is released after the start of RIIO over an input smoothing profile.</t>
    </r>
  </si>
  <si>
    <t>RAV differential accruing</t>
  </si>
  <si>
    <t>Smoothing period</t>
  </si>
  <si>
    <t>Smoothing profile for recovery of backlog depreciation</t>
  </si>
  <si>
    <t>RIIO-1 depreciation calculations</t>
  </si>
  <si>
    <r>
      <rPr>
        <u/>
        <sz val="10"/>
        <rFont val="Gill Sans MT"/>
        <family val="2"/>
      </rPr>
      <t>Note:</t>
    </r>
    <r>
      <rPr>
        <sz val="10"/>
        <rFont val="Gill Sans MT"/>
        <family val="2"/>
      </rPr>
      <t xml:space="preserve"> This section is used to calculate depreciation on RIIO-1 additions (i.e. before RIIO-1). Depreciation profile used is straight line</t>
    </r>
  </si>
  <si>
    <t>Depreciation parameters (RIIO-1 additions)</t>
  </si>
  <si>
    <t>Post-vesting asset life (RIIO-1)</t>
  </si>
  <si>
    <t>Depreciation values applied (RIIO-1 additions)</t>
  </si>
  <si>
    <t>SL depreciation calculation (RIIO-1)</t>
  </si>
  <si>
    <t>Total applicable depreciation</t>
  </si>
  <si>
    <t>RIIO-2 depreciation schedules</t>
  </si>
  <si>
    <t>Post-vesting asset life (RIIO-2) (single input)</t>
  </si>
  <si>
    <t>Annual SL depreciation factor (single input)</t>
  </si>
  <si>
    <t>Depreciation values applied (RIIO-2)</t>
  </si>
  <si>
    <t>SL depreciation (RIIO-2)</t>
  </si>
  <si>
    <t>Applicable SL depreciation profile</t>
  </si>
  <si>
    <t>Return &amp; RAV</t>
  </si>
  <si>
    <t>Return base</t>
  </si>
  <si>
    <r>
      <rPr>
        <u/>
        <sz val="10"/>
        <rFont val="Gill Sans MT"/>
        <family val="2"/>
      </rPr>
      <t>Note:</t>
    </r>
    <r>
      <rPr>
        <sz val="10"/>
        <rFont val="Gill Sans MT"/>
        <family val="2"/>
      </rPr>
      <t xml:space="preserve"> The "Return base" is calculated such that the net present value of the stream of depreciation and return flowing from a RAV addition is equal to the present value of the addition itself.</t>
    </r>
  </si>
  <si>
    <t>Present value and closing of RAV</t>
  </si>
  <si>
    <t>Single year discount factor</t>
  </si>
  <si>
    <t>Closing RAV</t>
  </si>
  <si>
    <t>Discounted closing RAV</t>
  </si>
  <si>
    <t>NPV-neutral RAV return base</t>
  </si>
  <si>
    <t>Opening RAV (after transfers)</t>
  </si>
  <si>
    <t>Return on RAV</t>
  </si>
  <si>
    <t>Note: The RAV is presented separate pre-vesting and post-vesting balances brought together to form a combined "Running total."</t>
  </si>
  <si>
    <t>Timing Inputs</t>
  </si>
  <si>
    <t>Start of RIIO 1</t>
  </si>
  <si>
    <t>Running total</t>
  </si>
  <si>
    <t>Opening RAV balance brought forwards from pre RIIO-1</t>
  </si>
  <si>
    <t>Opening RAV</t>
  </si>
  <si>
    <t>Net additions (after disposals)</t>
  </si>
  <si>
    <t>Depreciation</t>
  </si>
  <si>
    <t>Post-vesting balance</t>
  </si>
  <si>
    <t>Note: Post-vesting RAV opening balances are generated from calculations built up since vesting. Net additions (after disposals), depreciation and removals are calculated principally on the "Depn" sheet.</t>
  </si>
  <si>
    <t>Assets with non-standard depreciation policies applied or that are transferred to the RAV during the price control are also brought into the RAV here.</t>
  </si>
  <si>
    <t>Cost</t>
  </si>
  <si>
    <t>Opening balance brought forward (before transfers)</t>
  </si>
  <si>
    <t>Opening balance brought forward (after transfers)</t>
  </si>
  <si>
    <t>Closing value carried forward</t>
  </si>
  <si>
    <t>Opening cumulative depreciation balance brought forwards from pre RIIO-1</t>
  </si>
  <si>
    <t>Asset balance</t>
  </si>
  <si>
    <t>Net value after regulatory depreciation</t>
  </si>
  <si>
    <t>Metering Write Off</t>
  </si>
  <si>
    <t>Tax Pools</t>
  </si>
  <si>
    <t>Tax pools additions</t>
  </si>
  <si>
    <r>
      <rPr>
        <u/>
        <sz val="10"/>
        <rFont val="Gill Sans MT"/>
        <family val="2"/>
      </rPr>
      <t>Note:</t>
    </r>
    <r>
      <rPr>
        <sz val="10"/>
        <rFont val="Gill Sans MT"/>
        <family val="2"/>
      </rPr>
      <t xml:space="preserve"> Actual totex is combined with other expenditure and allocated to tax pools. Each cost sub-category can have its own percentage split between each pool.</t>
    </r>
  </si>
  <si>
    <t>Inflation line</t>
  </si>
  <si>
    <t>Blended Real to nominal prices conversion factor</t>
  </si>
  <si>
    <t>Expenditure categories allocated to tax pools</t>
  </si>
  <si>
    <r>
      <rPr>
        <u/>
        <sz val="10"/>
        <rFont val="Gill Sans MT"/>
        <family val="2"/>
      </rPr>
      <t>Note:</t>
    </r>
    <r>
      <rPr>
        <sz val="10"/>
        <rFont val="Gill Sans MT"/>
        <family val="2"/>
      </rPr>
      <t xml:space="preserve"> RIIO-1 tax pool allocation inputs for each totex sub-category, whereas RIIO-2 allocations are at totex level. This is why different calculation methods are required.</t>
    </r>
  </si>
  <si>
    <t>Actual/forecast actual totex</t>
  </si>
  <si>
    <t>Actual  non-load related capex - asset replacement</t>
  </si>
  <si>
    <t>Actual  non-load related capex - other</t>
  </si>
  <si>
    <t>Actual  faults</t>
  </si>
  <si>
    <t>Actual  tree cutting</t>
  </si>
  <si>
    <t>Actual  100% 'revenue pool' expenditure</t>
  </si>
  <si>
    <t>Actual  controllable opex</t>
  </si>
  <si>
    <t>Total actual/forecast actual  totex</t>
  </si>
  <si>
    <t>Non-totex items</t>
  </si>
  <si>
    <t>Non-controllable opex (to be added to "Revenue" Pool additions)</t>
  </si>
  <si>
    <t>Costs associated with other revenue allowance</t>
  </si>
  <si>
    <t>Tax pool allocation &amp; additions</t>
  </si>
  <si>
    <t>Additions to "General" pool</t>
  </si>
  <si>
    <t>Additions to "Special Rate" pool</t>
  </si>
  <si>
    <t>Additions to "Deferred Revenue" pool</t>
  </si>
  <si>
    <t>Additions to "Structures and Buildings" pool</t>
  </si>
  <si>
    <r>
      <t>Additions to "Revenue" pool (</t>
    </r>
    <r>
      <rPr>
        <i/>
        <sz val="10"/>
        <color theme="1"/>
        <rFont val="Gill Sans MT"/>
        <family val="2"/>
      </rPr>
      <t>including Non-totex items)</t>
    </r>
  </si>
  <si>
    <t>Additions to "Non Qualifying" pool</t>
  </si>
  <si>
    <t>Capital allowances</t>
  </si>
  <si>
    <r>
      <rPr>
        <u/>
        <sz val="10"/>
        <rFont val="Gill Sans MT"/>
        <family val="2"/>
      </rPr>
      <t>Note:</t>
    </r>
    <r>
      <rPr>
        <sz val="10"/>
        <rFont val="Gill Sans MT"/>
        <family val="2"/>
      </rPr>
      <t xml:space="preserve"> Special, General and deferred revenue capital allowances are calculated for the tax allowance calculation.</t>
    </r>
  </si>
  <si>
    <t>When "non-core" assets are transferred to the RAV to their tax book value is moved to the "Transfer" line</t>
  </si>
  <si>
    <t>General pool</t>
  </si>
  <si>
    <t>Capital allowance rate</t>
  </si>
  <si>
    <t>Opening balance brought forwards from RIIO-1</t>
  </si>
  <si>
    <t>Opening balance brought forward</t>
  </si>
  <si>
    <t>Revisions</t>
  </si>
  <si>
    <t>Capex additions</t>
  </si>
  <si>
    <t>Tax book value pre-depreciation</t>
  </si>
  <si>
    <t>General pool capital allowance (reducing balance)</t>
  </si>
  <si>
    <t>Closing balance carried forward</t>
  </si>
  <si>
    <t>Special Rates pool</t>
  </si>
  <si>
    <t>Special Rates capital allowance (reducing balance)</t>
  </si>
  <si>
    <t>Deferred revenue pool</t>
  </si>
  <si>
    <t>Deferred revenue expenditure pool capex additions during RIIO-1</t>
  </si>
  <si>
    <t>Deferred revenue expenditure capital allowance (straight line)</t>
  </si>
  <si>
    <t>Structures and Buildings pool</t>
  </si>
  <si>
    <t>Structures and Buildings capital allowance (straight line)</t>
  </si>
  <si>
    <t>Total capital allowances</t>
  </si>
  <si>
    <t>Deferred revenue expenditure</t>
  </si>
  <si>
    <t>Finance &amp; Tax</t>
  </si>
  <si>
    <t>Net debt</t>
  </si>
  <si>
    <r>
      <t>Note:</t>
    </r>
    <r>
      <rPr>
        <sz val="10"/>
        <rFont val="Gill Sans MT"/>
        <family val="2"/>
      </rPr>
      <t xml:space="preserve"> Net debt is calculated to generate interest paid (for the tax calculation) and gearing levels (for equity issuance calculations).</t>
    </r>
  </si>
  <si>
    <t>"Core" net debt is distinct from "Non-core" net debt. Non-core net debt relates to assets held outside the main RAV and receiving a pre-tax income.</t>
  </si>
  <si>
    <t>Core net debt</t>
  </si>
  <si>
    <r>
      <rPr>
        <u/>
        <sz val="10"/>
        <rFont val="Gill Sans MT"/>
        <family val="2"/>
      </rPr>
      <t>Note:</t>
    </r>
    <r>
      <rPr>
        <sz val="10"/>
        <rFont val="Gill Sans MT"/>
        <family val="2"/>
      </rPr>
      <t xml:space="preserve"> The company opens the price control at its notionally geared level. Any equity issuance required to reach this level is not shown.</t>
    </r>
  </si>
  <si>
    <t>Equity issuance (if any) occurs at the start of the year and may be followed by transfers to or from non-core net debt (to equalise opening gearing levels across the company).</t>
  </si>
  <si>
    <t>Start of year transfers may also include net debt accompanying non-core assets transferred to core RAV.</t>
  </si>
  <si>
    <t>A sub-total is taken before tax and interest on in-year cash flow. This allows the calculation of interest on in-year cash flow to be solved analytically.</t>
  </si>
  <si>
    <t>Opening balance brought forward (before equity issuance and transfers)</t>
  </si>
  <si>
    <t>Start of price control notional debt re-set</t>
  </si>
  <si>
    <t>Equity issuance (excluding first year of price control)</t>
  </si>
  <si>
    <t>Opening balance brought forward (after equity issuance and transfers)</t>
  </si>
  <si>
    <t>Add Recalculated base revenue (except tax allowance)</t>
  </si>
  <si>
    <t>Less non-controllable opex (aka pass-through-costs)</t>
  </si>
  <si>
    <t>Less costs associated with other revenue allowances</t>
  </si>
  <si>
    <t>Less dividends</t>
  </si>
  <si>
    <t>Less equity issuance costs</t>
  </si>
  <si>
    <t>Closing net debt (before tax and debt costs)</t>
  </si>
  <si>
    <t>Less net interest paid (excluding principal inflation accretion)</t>
  </si>
  <si>
    <t>Less net interest paid (principal inflation accretion)</t>
  </si>
  <si>
    <t>Add tax allowance (including adjustment)</t>
  </si>
  <si>
    <t>Less tax paid (including cash flow on revenue without a tax allowance)</t>
  </si>
  <si>
    <t>Closing value</t>
  </si>
  <si>
    <t>Total net debt</t>
  </si>
  <si>
    <t>Opening total net debt (before equity issuance)</t>
  </si>
  <si>
    <t>Opening total net debt (after equity issuance)</t>
  </si>
  <si>
    <t>Regearing</t>
  </si>
  <si>
    <t>Overall opening gearing</t>
  </si>
  <si>
    <r>
      <rPr>
        <u/>
        <sz val="10"/>
        <rFont val="Gill Sans MT"/>
        <family val="2"/>
      </rPr>
      <t>Note:</t>
    </r>
    <r>
      <rPr>
        <sz val="10"/>
        <rFont val="Gill Sans MT"/>
        <family val="2"/>
      </rPr>
      <t xml:space="preserve"> Opening values are based on real opening RAV inflated by the previous years prices.</t>
    </r>
  </si>
  <si>
    <t>Opening core RAV (after transfers)</t>
  </si>
  <si>
    <t>Overall gearing at start of year (before equity issuance)</t>
  </si>
  <si>
    <t>Start of price control notional regearing</t>
  </si>
  <si>
    <r>
      <rPr>
        <u/>
        <sz val="10"/>
        <rFont val="Gill Sans MT"/>
        <family val="2"/>
      </rPr>
      <t>Note:</t>
    </r>
    <r>
      <rPr>
        <sz val="10"/>
        <rFont val="Gill Sans MT"/>
        <family val="2"/>
      </rPr>
      <t xml:space="preserve"> An allowance is given to cover the change in notional gearing from its level in the previous price control. </t>
    </r>
  </si>
  <si>
    <t>For transmission only, where the Pre-RIIO closing gearing is higher than the notional opening gear the notional gearing at the start of RIIO will be uplifted to reflect this difference.</t>
  </si>
  <si>
    <t>End of RIIO-1 closing notional gearing</t>
  </si>
  <si>
    <t>Start of RIIO-2 opening notional gearing</t>
  </si>
  <si>
    <t>Start of price control change in notional gearing</t>
  </si>
  <si>
    <t>Total opening regulatory assets (after transfers)</t>
  </si>
  <si>
    <t>Movement in net debt for notional regearing change</t>
  </si>
  <si>
    <t>Equity issuance</t>
  </si>
  <si>
    <r>
      <rPr>
        <u/>
        <sz val="10"/>
        <rFont val="Gill Sans MT"/>
        <family val="2"/>
      </rPr>
      <t>Note:</t>
    </r>
    <r>
      <rPr>
        <sz val="10"/>
        <rFont val="Gill Sans MT"/>
        <family val="2"/>
      </rPr>
      <t xml:space="preserve"> If opening overall gearing exceeds its target level beyond a given threshold, an equity issuance is triggered, bringing opening gearing back to its target level. An allowance is calculated for the cost of raising this equity.</t>
    </r>
  </si>
  <si>
    <t>Less target gearing for equity issuance</t>
  </si>
  <si>
    <t>Deviation from equity issuance target gearing</t>
  </si>
  <si>
    <t>Threshold deviation above target level</t>
  </si>
  <si>
    <t>Equity issuance threshold met</t>
  </si>
  <si>
    <t>Start of year gearing equalisation between core and non-core net debt</t>
  </si>
  <si>
    <r>
      <rPr>
        <u/>
        <sz val="10"/>
        <rFont val="Gill Sans MT"/>
        <family val="2"/>
      </rPr>
      <t>Note:</t>
    </r>
    <r>
      <rPr>
        <sz val="10"/>
        <rFont val="Gill Sans MT"/>
        <family val="2"/>
      </rPr>
      <t xml:space="preserve"> Movements in non-core cash flow allow core and non-core gearing levels to diverge within the year. Net debt transfers at the start of the year equalise levels of gearing across the company.</t>
    </r>
  </si>
  <si>
    <t>The overall gearing percentage is exported to the "NonCore" sheet to set their opening gearing to that level. Net movements required to reach that level from their net debt brought forward generate a transfer from Core net debt.</t>
  </si>
  <si>
    <t>Overall gearing at start of year (after equity issuance)</t>
  </si>
  <si>
    <t>Financing costs</t>
  </si>
  <si>
    <t>Interest</t>
  </si>
  <si>
    <t>Forecast cost of debt</t>
  </si>
  <si>
    <r>
      <rPr>
        <u/>
        <sz val="10"/>
        <rFont val="Gill Sans MT"/>
        <family val="2"/>
      </rPr>
      <t>Note:</t>
    </r>
    <r>
      <rPr>
        <sz val="10"/>
        <rFont val="Gill Sans MT"/>
        <family val="2"/>
      </rPr>
      <t xml:space="preserve"> The nominal cost of debt is calculated and adjusted for any portion indexed for inflation.</t>
    </r>
  </si>
  <si>
    <t>Fixed rate debt</t>
  </si>
  <si>
    <t>Cost of debt</t>
  </si>
  <si>
    <t>RIIO-2 forecast debt inflation (CPIH long-term)</t>
  </si>
  <si>
    <t>Forecast cost of debt (fixed rate)</t>
  </si>
  <si>
    <t>nominal annual %</t>
  </si>
  <si>
    <t>RPI index-linked debt</t>
  </si>
  <si>
    <t>Forecast debt inflation (RPI long-term)</t>
  </si>
  <si>
    <t>Cost of debt (RPI index-linked)</t>
  </si>
  <si>
    <t>annual real % (RPI)</t>
  </si>
  <si>
    <t>RIIO-2 near-term forecast debt inflation (RPI)</t>
  </si>
  <si>
    <t>CPIH index-linked debt</t>
  </si>
  <si>
    <t>Cost of debt (CPIH index-linked)</t>
  </si>
  <si>
    <t>annual real % (CPIH)</t>
  </si>
  <si>
    <t>RIIO-2 near-term forecast debt inflation (CPIH)</t>
  </si>
  <si>
    <t>Forecast cost of debt (CPIH index-linked)</t>
  </si>
  <si>
    <t>Average net debt (except for interest and tax)</t>
  </si>
  <si>
    <t>Opening net debt</t>
  </si>
  <si>
    <t>Closing net debt (except for interest and tax)</t>
  </si>
  <si>
    <t>Average cost of debt applied (FYI only)</t>
  </si>
  <si>
    <t>Net interest received</t>
  </si>
  <si>
    <t>Fixed rate debt as a percentage of net debt</t>
  </si>
  <si>
    <t>Average net debt (except for interest and tax) - fixed rate</t>
  </si>
  <si>
    <t>Net interest received (fixed rate)</t>
  </si>
  <si>
    <t>Average net debt (except for interest and tax) - RPI index-linked</t>
  </si>
  <si>
    <t>Net interest received (RPI index-linked)</t>
  </si>
  <si>
    <t>Principal inflation accretion on RPI index-linked debt</t>
  </si>
  <si>
    <t>Average net debt (except for interest and tax) - CPIH index-linked</t>
  </si>
  <si>
    <t>Net interest received (CPIH index-linked)</t>
  </si>
  <si>
    <t>Principal inflation accretion on CPIH index-linked debt</t>
  </si>
  <si>
    <t>Principal inflation accretion on index linked debt</t>
  </si>
  <si>
    <t>Note: The principal inflation accretion from index linked debt is identified separately from other interest costs.</t>
  </si>
  <si>
    <t>RIIO-2 principal inflation accretion calculation</t>
  </si>
  <si>
    <t>Net interest received (principal inflation accretion)</t>
  </si>
  <si>
    <t>Total blended inflation accretion</t>
  </si>
  <si>
    <t>Net interest received (excluding principal inflation accretion)</t>
  </si>
  <si>
    <t>Share of interest expense as principal inflation accretion (FYI only)</t>
  </si>
  <si>
    <t>Cost of raising equity</t>
  </si>
  <si>
    <r>
      <rPr>
        <u/>
        <sz val="10"/>
        <rFont val="Gill Sans MT"/>
        <family val="2"/>
      </rPr>
      <t>Note:</t>
    </r>
    <r>
      <rPr>
        <sz val="10"/>
        <rFont val="Gill Sans MT"/>
        <family val="2"/>
      </rPr>
      <t xml:space="preserve"> If equity issuance is negative, then equity issuance costs are set to zero</t>
    </r>
  </si>
  <si>
    <t>First year of RIIO-2 (for start of price control regearing)</t>
  </si>
  <si>
    <t>Issue or redeem equity</t>
  </si>
  <si>
    <t>Equity issuance with issuance costs allowed</t>
  </si>
  <si>
    <t>Equity issuance cost as percentage of new equity</t>
  </si>
  <si>
    <t>Equity issuance cost (real prices) for use on Revenue sheet</t>
  </si>
  <si>
    <t>Dividends</t>
  </si>
  <si>
    <r>
      <rPr>
        <u/>
        <sz val="10"/>
        <rFont val="Gill Sans MT"/>
        <family val="2"/>
      </rPr>
      <t>Note:</t>
    </r>
    <r>
      <rPr>
        <sz val="10"/>
        <rFont val="Gill Sans MT"/>
        <family val="2"/>
      </rPr>
      <t xml:space="preserve"> Unlike interest, dividends are based on notional rather than modelled gearing levels.</t>
    </r>
  </si>
  <si>
    <t>Closing core RAV</t>
  </si>
  <si>
    <t>Assumed equity portion of RAV</t>
  </si>
  <si>
    <t>Assumed dividends as percentage of notional equity portion of RAV</t>
  </si>
  <si>
    <t>Notional dividends</t>
  </si>
  <si>
    <t>Tax base</t>
  </si>
  <si>
    <r>
      <rPr>
        <u/>
        <sz val="10"/>
        <rFont val="Gill Sans MT"/>
        <family val="2"/>
      </rPr>
      <t>Note:</t>
    </r>
    <r>
      <rPr>
        <sz val="10"/>
        <rFont val="Gill Sans MT"/>
        <family val="2"/>
      </rPr>
      <t xml:space="preserve"> The tax charge is calculated before tax on tax. Tax on tax is added after losses are taken into account.</t>
    </r>
  </si>
  <si>
    <t>Add recalculated base revenue (except tax allowance)</t>
  </si>
  <si>
    <t>Add net DART impact on core tax calculation</t>
  </si>
  <si>
    <t>Profits attributable to corporation tax (before Tax Clawback)</t>
  </si>
  <si>
    <t>Regulatory Tax losses</t>
  </si>
  <si>
    <t>Tax losses brought forward from RIIO-1</t>
  </si>
  <si>
    <t>Taxable losses brought forward</t>
  </si>
  <si>
    <t>In-year taxable loss</t>
  </si>
  <si>
    <t>Contributions to losses from clawback</t>
  </si>
  <si>
    <t>Adjustment to losses from tax trigger</t>
  </si>
  <si>
    <t>Balance carried forward</t>
  </si>
  <si>
    <t>Tax allowance (before Tax Trigger adjustment)</t>
  </si>
  <si>
    <r>
      <rPr>
        <u/>
        <sz val="10"/>
        <rFont val="Gill Sans MT"/>
        <family val="2"/>
      </rPr>
      <t>Note:</t>
    </r>
    <r>
      <rPr>
        <sz val="10"/>
        <rFont val="Gill Sans MT"/>
        <family val="2"/>
      </rPr>
      <t xml:space="preserve"> A "grossing-up factor" based on the infinite geometric progression of being taxed on tax is used to move the tax allowance from a post-tax to a pre-tax basis. This can only be applied once tax losses have been taken into account.</t>
    </r>
  </si>
  <si>
    <t>Profits attributable to corporation tax (after taxable losses)</t>
  </si>
  <si>
    <t>Corporation tax charge after losses</t>
  </si>
  <si>
    <t>"Grossing-up" factor for tax on tax charge after losses</t>
  </si>
  <si>
    <t>Additional allowance where tax trigger positive (over and above that used to offset clawback)</t>
  </si>
  <si>
    <t>Tax allowance (including adjustment)</t>
  </si>
  <si>
    <t>Tax allowance (real prices) for use on Revenue sheet</t>
  </si>
  <si>
    <t>Tax allowance adjustment (real prices) for use on Revenue sheet</t>
  </si>
  <si>
    <t>Tax paid</t>
  </si>
  <si>
    <t>Add recalculated base revenue (except tax allowance), incl add. income</t>
  </si>
  <si>
    <t>Overall net income of DRS</t>
  </si>
  <si>
    <t>Profits attributable to corporation tax</t>
  </si>
  <si>
    <t>Tax losses</t>
  </si>
  <si>
    <t>Adjustments to losses from tax trigger</t>
  </si>
  <si>
    <t xml:space="preserve">Profits reduced by tax losses </t>
  </si>
  <si>
    <t>Tax trigger calculations</t>
  </si>
  <si>
    <t>Tax trigger adjustment</t>
  </si>
  <si>
    <t>Materiality threshold test passed?</t>
  </si>
  <si>
    <t>Tax trigger deadband value applied</t>
  </si>
  <si>
    <t>Adjustment to losses</t>
  </si>
  <si>
    <t>Profit impact of tax trigger</t>
  </si>
  <si>
    <t>Outstanding taxable losses (before tax trigger)</t>
  </si>
  <si>
    <t>Taxable losses outstanding?</t>
  </si>
  <si>
    <t>Profit impact of tax trigger &gt; outstanding taxable losses?</t>
  </si>
  <si>
    <t>Adjustment to tax allowance</t>
  </si>
  <si>
    <t>Profit impact of tax trigger (net of adjustment to losses)</t>
  </si>
  <si>
    <t>Outcome tax trigger allowance</t>
  </si>
  <si>
    <t>Tax clawback calculations</t>
  </si>
  <si>
    <t>Gearing level test</t>
  </si>
  <si>
    <t>Real to nominal prices conversion factor (financial year end)</t>
  </si>
  <si>
    <t>Actual gearing</t>
  </si>
  <si>
    <t>Notional gearing for "Tax clawback gearing level test"</t>
  </si>
  <si>
    <t>Gearing level test (actual gearing &gt; notional gearing)</t>
  </si>
  <si>
    <t>Positive benefit test</t>
  </si>
  <si>
    <t>Notional Interest</t>
  </si>
  <si>
    <t>Positive benefit test (actual interest &gt; notional interest)</t>
  </si>
  <si>
    <t>Positive benefit for tax clawback</t>
  </si>
  <si>
    <t>Tax clawback applies?</t>
  </si>
  <si>
    <t>Allowed revenue</t>
  </si>
  <si>
    <t>Allowed revenue determination</t>
  </si>
  <si>
    <r>
      <rPr>
        <u/>
        <sz val="10"/>
        <rFont val="Gill Sans MT"/>
        <family val="2"/>
      </rPr>
      <t>Note</t>
    </r>
    <r>
      <rPr>
        <sz val="10"/>
        <rFont val="Gill Sans MT"/>
        <family val="2"/>
      </rPr>
      <t>: the RTNAt value calculated below is not linked to the "calculated revenue" formula in the "Revenue" tab. This is because the Return adjustment term (RTNAt) is determined after the end of the Price Control Period.</t>
    </r>
  </si>
  <si>
    <t>After the end of the Price Control Period the Authority will undertake a review of Operational Performance and the RTNAt term will be determined. Subject to the Authority’s direction, the RTNAt term as obtained in this tab will</t>
  </si>
  <si>
    <t>be linked to the RTNAt line of the "calculated revenue" formula in the "Revenue" tab.</t>
  </si>
  <si>
    <t>RAV inputs</t>
  </si>
  <si>
    <t>RAVLt</t>
  </si>
  <si>
    <t>Equity portion of NPV-neutral RAV</t>
  </si>
  <si>
    <t>RAVLt * (1 - G)</t>
  </si>
  <si>
    <t>Sum of NPV-neutral RAV values over the Price Control Period</t>
  </si>
  <si>
    <r>
      <t>∑</t>
    </r>
    <r>
      <rPr>
        <vertAlign val="subscript"/>
        <sz val="10"/>
        <rFont val="Gill Sans MT"/>
        <family val="2"/>
      </rPr>
      <t xml:space="preserve">t </t>
    </r>
    <r>
      <rPr>
        <sz val="10"/>
        <rFont val="Gill Sans MT"/>
        <family val="2"/>
      </rPr>
      <t>RAVLt</t>
    </r>
  </si>
  <si>
    <t>Sum of NPV-neutral equity RAV values over the Price Control Period</t>
  </si>
  <si>
    <r>
      <t>∑</t>
    </r>
    <r>
      <rPr>
        <vertAlign val="subscript"/>
        <sz val="10"/>
        <rFont val="Gill Sans MT"/>
        <family val="2"/>
      </rPr>
      <t>t</t>
    </r>
    <r>
      <rPr>
        <sz val="10"/>
        <rFont val="Gill Sans MT"/>
        <family val="2"/>
      </rPr>
      <t xml:space="preserve"> RAVLt * (1 - G)</t>
    </r>
  </si>
  <si>
    <t>Operational performance</t>
  </si>
  <si>
    <t>Totex outperformance (operator share)</t>
  </si>
  <si>
    <t>Output delivery incentives</t>
  </si>
  <si>
    <t>Operational performance over the Price Control Period</t>
  </si>
  <si>
    <t>OPP</t>
  </si>
  <si>
    <t>Return adjustment determination</t>
  </si>
  <si>
    <t>Return adjustment parameters</t>
  </si>
  <si>
    <t>Return adjustment over the Price Control Period (OPP &gt;= 0)</t>
  </si>
  <si>
    <t>OPP &gt;= 0</t>
  </si>
  <si>
    <t>Adjustment 1 (T1 &lt; OPP &lt;= T2)</t>
  </si>
  <si>
    <t>Adjustment 2 (OPP &gt; T2)</t>
  </si>
  <si>
    <t>Return adjustment over the Price Control Period (OPP &lt; 0)</t>
  </si>
  <si>
    <t>OPP &lt; 0</t>
  </si>
  <si>
    <t>Adjustment 1 (T1 &lt; - OPP &lt;= T2)</t>
  </si>
  <si>
    <t>Adjustment 2 ( - OPP &gt; T2)</t>
  </si>
  <si>
    <t>Annual return adjustment determination</t>
  </si>
  <si>
    <r>
      <rPr>
        <u/>
        <sz val="10"/>
        <rFont val="Gill Sans MT"/>
        <family val="2"/>
      </rPr>
      <t>Note:</t>
    </r>
    <r>
      <rPr>
        <sz val="10"/>
        <rFont val="Gill Sans MT"/>
        <family val="2"/>
      </rPr>
      <t xml:space="preserve"> The RTNAt term calculated below will be linked to the RTNAt line of "calculated revenue" in the "Revenue" tab after the end of the Price Control Period, following the Authority review of Operational</t>
    </r>
  </si>
  <si>
    <t>Performance.</t>
  </si>
  <si>
    <t>Return adjustment over the Price Control Period</t>
  </si>
  <si>
    <t>RTNR</t>
  </si>
  <si>
    <t>Return adjustment annual profiling percentages</t>
  </si>
  <si>
    <t>RAVLt * (1 - G) / 
∑t RAVLt * (1 - G)</t>
  </si>
  <si>
    <t>Return adjustment</t>
  </si>
  <si>
    <t>RTNAt</t>
  </si>
  <si>
    <t>Outperformance after return adjustment (for information only)</t>
  </si>
  <si>
    <t>Operational performance after return adjustment</t>
  </si>
  <si>
    <t>% annual real</t>
  </si>
  <si>
    <t>Outperformance after return adjustment over the Price Control Period</t>
  </si>
  <si>
    <t>Fast money</t>
  </si>
  <si>
    <t>FM</t>
  </si>
  <si>
    <t>DPN</t>
  </si>
  <si>
    <t>RTN</t>
  </si>
  <si>
    <t>PT</t>
  </si>
  <si>
    <t>Base revenue</t>
  </si>
  <si>
    <r>
      <t>Return Adjustment (</t>
    </r>
    <r>
      <rPr>
        <i/>
        <sz val="10"/>
        <rFont val="Gill Sans MT"/>
        <family val="2"/>
      </rPr>
      <t xml:space="preserve">note: this row is not active. It will be linked to </t>
    </r>
    <r>
      <rPr>
        <sz val="10"/>
        <rFont val="Gill Sans MT"/>
        <family val="2"/>
      </rPr>
      <t>ReturnAdj</t>
    </r>
    <r>
      <rPr>
        <i/>
        <sz val="10"/>
        <rFont val="Gill Sans MT"/>
        <family val="2"/>
      </rPr>
      <t xml:space="preserve"> for closeout</t>
    </r>
    <r>
      <rPr>
        <sz val="10"/>
        <rFont val="Gill Sans MT"/>
        <family val="2"/>
      </rPr>
      <t>)</t>
    </r>
  </si>
  <si>
    <t>RTNA</t>
  </si>
  <si>
    <t>EIC</t>
  </si>
  <si>
    <t>Business plan incentive</t>
  </si>
  <si>
    <t>BPI</t>
  </si>
  <si>
    <t>Output delivery incentive</t>
  </si>
  <si>
    <t>ODI</t>
  </si>
  <si>
    <t>ORA</t>
  </si>
  <si>
    <t>Calculated revenue (before tax)</t>
  </si>
  <si>
    <t>TAX</t>
  </si>
  <si>
    <t>TAXA</t>
  </si>
  <si>
    <t>Calculated revenue</t>
  </si>
  <si>
    <r>
      <rPr>
        <u/>
        <sz val="10"/>
        <rFont val="Gill Sans MT"/>
        <family val="2"/>
      </rPr>
      <t>Note:</t>
    </r>
    <r>
      <rPr>
        <sz val="10"/>
        <rFont val="Gill Sans MT"/>
        <family val="2"/>
      </rPr>
      <t xml:space="preserve"> This tab is a draft implementation for how adjustments to revenue will be calculated during the price control. It relies on a series of inputs that will be provided during the Annual Iteration Process.</t>
    </r>
  </si>
  <si>
    <t>Correction term periods</t>
  </si>
  <si>
    <t>Combined RPI-CPIH price index (financial year average) (aka Price Index term)</t>
  </si>
  <si>
    <t>PIt</t>
  </si>
  <si>
    <t>Importing ED1 LAR terms</t>
  </si>
  <si>
    <t>LCGSRA</t>
  </si>
  <si>
    <t>LSLR</t>
  </si>
  <si>
    <t>Legacy Allowed Revenue</t>
  </si>
  <si>
    <t>LAR</t>
  </si>
  <si>
    <t>Rt x  PIt / PI2020/21</t>
  </si>
  <si>
    <t>Correction term</t>
  </si>
  <si>
    <t>Kt</t>
  </si>
  <si>
    <t>Forecasting penalty</t>
  </si>
  <si>
    <t>FPt</t>
  </si>
  <si>
    <t>LARt</t>
  </si>
  <si>
    <t>ARt (part C)</t>
  </si>
  <si>
    <t>Allowed revenue (last year of RIIO-1, per RIIO-1 definition) (for use in Correction term)</t>
  </si>
  <si>
    <t>Allowed revenue (combining RIIO-1 and RIIO-2)</t>
  </si>
  <si>
    <t>ARt (part F)</t>
  </si>
  <si>
    <r>
      <t xml:space="preserve">Recovered Revenue from </t>
    </r>
    <r>
      <rPr>
        <i/>
        <sz val="10"/>
        <rFont val="Gill Sans MT"/>
        <family val="2"/>
      </rPr>
      <t>Inputs</t>
    </r>
  </si>
  <si>
    <t>Recovered Revenue where no data input</t>
  </si>
  <si>
    <t>Recovered Revenue</t>
  </si>
  <si>
    <t>Revenue under/(over) recovery</t>
  </si>
  <si>
    <t xml:space="preserve">Vanilla weighted average cost of capital </t>
  </si>
  <si>
    <t>Inflation (from year t to t+1)</t>
  </si>
  <si>
    <t>PIt+1/PIt</t>
  </si>
  <si>
    <t>Nominal time value of money</t>
  </si>
  <si>
    <t>annual nominal %</t>
  </si>
  <si>
    <t>TVMt</t>
  </si>
  <si>
    <t>Correction Term</t>
  </si>
  <si>
    <t>Base Revenue forecasting penalty</t>
  </si>
  <si>
    <t>Calculated base revenue (last year of RIIO-1, per RIIO-1 definition)</t>
  </si>
  <si>
    <t>Base revenue (RIIO-2 calculation)</t>
  </si>
  <si>
    <t>Base revenue (combining RIIO-1 and RIIO-2)</t>
  </si>
  <si>
    <r>
      <t xml:space="preserve">Base Revenue (as published) from </t>
    </r>
    <r>
      <rPr>
        <i/>
        <sz val="10"/>
        <rFont val="Gill Sans MT"/>
        <family val="2"/>
      </rPr>
      <t>Inputs</t>
    </r>
  </si>
  <si>
    <t>Base Revenue (as published) where no data input</t>
  </si>
  <si>
    <t>BR*</t>
  </si>
  <si>
    <t>Base Revenue forecasting error</t>
  </si>
  <si>
    <t>Base Revenue Forecasting Penalty</t>
  </si>
  <si>
    <t>BRFPt</t>
  </si>
  <si>
    <t>Recovered Revenue forecasting penalty</t>
  </si>
  <si>
    <r>
      <t xml:space="preserve">Allowed Revenue (as published) from </t>
    </r>
    <r>
      <rPr>
        <i/>
        <sz val="10"/>
        <rFont val="Gill Sans MT"/>
        <family val="2"/>
      </rPr>
      <t>Inputs</t>
    </r>
  </si>
  <si>
    <t>Allowed Revenue (as published) where no data input</t>
  </si>
  <si>
    <t>AR*</t>
  </si>
  <si>
    <t>Recovered Revenue forecasting error</t>
  </si>
  <si>
    <t>Allowed Revenue forecasting error</t>
  </si>
  <si>
    <t>Recovered Revenue Forecasting Penalty</t>
  </si>
  <si>
    <t>RRFPt</t>
  </si>
  <si>
    <t>Forecasting Penalty</t>
  </si>
  <si>
    <t>Calendar year</t>
  </si>
  <si>
    <t>year</t>
  </si>
  <si>
    <t>Last year of actual data</t>
  </si>
  <si>
    <t>Last month of actual data</t>
  </si>
  <si>
    <t>month</t>
  </si>
  <si>
    <t>First month of financial year</t>
  </si>
  <si>
    <t>First day of financial year</t>
  </si>
  <si>
    <t>day</t>
  </si>
  <si>
    <t>RIIO-2 real price base</t>
  </si>
  <si>
    <t>Financial year average price indicies and inflation rates</t>
  </si>
  <si>
    <t>Outturn/Forecast (financial year average inflation)</t>
  </si>
  <si>
    <t>Retail Prices Index (financial year average)</t>
  </si>
  <si>
    <t>RPIt</t>
  </si>
  <si>
    <t>RPI inflation (financial year average)</t>
  </si>
  <si>
    <t>Consumer Prices Index incl. owner occupiers’ housing costs (financial year average)</t>
  </si>
  <si>
    <t>CPIHt</t>
  </si>
  <si>
    <t>CPIH inflation (financial year average)</t>
  </si>
  <si>
    <t>Combined RPI-CPIH price index (financial year average)</t>
  </si>
  <si>
    <t>Combined RPI-CPIH inflation (financial year average)</t>
  </si>
  <si>
    <t>Long term RPI inflation forecast</t>
  </si>
  <si>
    <t>LRPIFt</t>
  </si>
  <si>
    <t>Long term CPIH inflation forecast</t>
  </si>
  <si>
    <t>LCPIHFt</t>
  </si>
  <si>
    <t>Financial year end price index</t>
  </si>
  <si>
    <t>Outturn/Forecast (financial year start inflation)</t>
  </si>
  <si>
    <t>Combined RPI-CPIH price index (financial year start)</t>
  </si>
  <si>
    <t>Outturn/Forecast (financial year end inflation)</t>
  </si>
  <si>
    <t>Combined real to nominal prices conversion factor (financial year start)</t>
  </si>
  <si>
    <t>Combined real to nominal prices conversion factor (financial year end)</t>
  </si>
  <si>
    <t>Inflation forecasts for monthly rates forecasting</t>
  </si>
  <si>
    <t>RPI inflation forecast (calendar year)</t>
  </si>
  <si>
    <t>CYRPIFt</t>
  </si>
  <si>
    <t>RPI (financial year) forecast</t>
  </si>
  <si>
    <t>CPI inflation forecast (calendar year)</t>
  </si>
  <si>
    <t>CYCPIHt</t>
  </si>
  <si>
    <t>CPI (financial year) forecast</t>
  </si>
  <si>
    <t>https://www.ons.gov.uk/economy/inflationandpriceindices/timeseries/l522/mm23</t>
  </si>
  <si>
    <t>https://www.ons.gov.uk/economy/inflationandpriceindices/timeseries/chaw/mm23</t>
  </si>
  <si>
    <t>Year-Month</t>
  </si>
  <si>
    <t>End of month 
(used for embedded debt)</t>
  </si>
  <si>
    <t>FYE</t>
  </si>
  <si>
    <t>CPIH Outturn (CPIHm)</t>
  </si>
  <si>
    <t>RPI Outturn (RPIm)</t>
  </si>
  <si>
    <t>CPI % forecast</t>
  </si>
  <si>
    <t>RPI % forecast</t>
  </si>
  <si>
    <t>CPIH</t>
  </si>
  <si>
    <t>RPI</t>
  </si>
  <si>
    <r>
      <t>PI</t>
    </r>
    <r>
      <rPr>
        <b/>
        <vertAlign val="subscript"/>
        <sz val="10"/>
        <color theme="1"/>
        <rFont val="Verdana"/>
        <family val="2"/>
      </rPr>
      <t>m</t>
    </r>
  </si>
  <si>
    <t>Other</t>
  </si>
  <si>
    <t>Input</t>
  </si>
  <si>
    <t>Inputs from DNO tabs</t>
  </si>
  <si>
    <t>Inputs from Scenarios tab</t>
  </si>
  <si>
    <t>Summary check status</t>
  </si>
  <si>
    <t>Number of errors</t>
  </si>
  <si>
    <t>Totex and TIM</t>
  </si>
  <si>
    <t>Totex subcategory allocations of Variant allowances sum to 100%</t>
  </si>
  <si>
    <t>Tax Pool</t>
  </si>
  <si>
    <t>RPEs (bucket 1 allowances)</t>
  </si>
  <si>
    <t>RPEAt</t>
  </si>
  <si>
    <t>RPEs (bucket 2 allowances)</t>
  </si>
  <si>
    <t>Physical Security Re-opener</t>
  </si>
  <si>
    <t>PSUPt</t>
  </si>
  <si>
    <t>Specified Street Works Costs Re-opener</t>
  </si>
  <si>
    <t>SWRt</t>
  </si>
  <si>
    <t>Rail Electrification Costs Re-opener</t>
  </si>
  <si>
    <t>RECt</t>
  </si>
  <si>
    <t>Net Zero Re-opener</t>
  </si>
  <si>
    <t>NZt</t>
  </si>
  <si>
    <t>Coordinated Adjustment Mechanism Re-opener</t>
  </si>
  <si>
    <t>CAMt</t>
  </si>
  <si>
    <t>Electricity System Restoration Re-opener</t>
  </si>
  <si>
    <t>ESRt</t>
  </si>
  <si>
    <t>Environmental Re-opener</t>
  </si>
  <si>
    <t>EVRt</t>
  </si>
  <si>
    <t>Network Asset Risk Metric Expenditure</t>
  </si>
  <si>
    <t>NARMt</t>
  </si>
  <si>
    <t>Load Related Expenditure: Secondary Reinforcement</t>
  </si>
  <si>
    <t>SRVDt</t>
  </si>
  <si>
    <t>Load Related Expenditure: Low Voltage Services</t>
  </si>
  <si>
    <t>LVSVDt</t>
  </si>
  <si>
    <t>Load Related Expenditure Re-opener</t>
  </si>
  <si>
    <t>LREt</t>
  </si>
  <si>
    <t>Digitalisation Re-opener</t>
  </si>
  <si>
    <t>DIGIt</t>
  </si>
  <si>
    <t>PCB Interventions</t>
  </si>
  <si>
    <t>PCBt</t>
  </si>
  <si>
    <t>Visual Amenity Projects</t>
  </si>
  <si>
    <t>VAPt</t>
  </si>
  <si>
    <t>Cyber Resilience OT baseline</t>
  </si>
  <si>
    <t>CROTt</t>
  </si>
  <si>
    <t>Cyber Resilience OT Re-opener</t>
  </si>
  <si>
    <t>CROTREt</t>
  </si>
  <si>
    <t>Cyber Resilience IT Re-opener</t>
  </si>
  <si>
    <t>CRITREt</t>
  </si>
  <si>
    <t>Off-gas Grid Mechanistic Price Control Deliverable</t>
  </si>
  <si>
    <t>OGGt</t>
  </si>
  <si>
    <t>SLKCt</t>
  </si>
  <si>
    <t>West Coast of Cumbria Re-opener (ENWL only)</t>
  </si>
  <si>
    <t>WCCt</t>
  </si>
  <si>
    <t>Shetland Enduring Solution Re-opener (SSEH only)</t>
  </si>
  <si>
    <t>Shetland Extension Fixed Energy Costs Re-opener (SSEH only)</t>
  </si>
  <si>
    <t>SEFECt</t>
  </si>
  <si>
    <t>Hebrides and Orkney Re-opener (SSEH only)</t>
  </si>
  <si>
    <t>HOt</t>
  </si>
  <si>
    <t>Smart Street Mechanistic Price Control Deliverable (ENWL only)</t>
  </si>
  <si>
    <t>SSMPt</t>
  </si>
  <si>
    <t>Worst Served Customers</t>
  </si>
  <si>
    <t>WSCt</t>
  </si>
  <si>
    <t>EV Optioneering Projects</t>
  </si>
  <si>
    <t>EOPt</t>
  </si>
  <si>
    <t>Cyber Resilience IT baseline</t>
  </si>
  <si>
    <t>CRITt</t>
  </si>
  <si>
    <t>Wayleaves and Diversions Re-opener</t>
  </si>
  <si>
    <t>WDVt</t>
  </si>
  <si>
    <t>Indirects Scaler</t>
  </si>
  <si>
    <t>ISt</t>
  </si>
  <si>
    <t>LineSIGHT Mechanistic Price Control Deliverable (ENWL only)</t>
  </si>
  <si>
    <t>LMPt</t>
  </si>
  <si>
    <t>New Depot (EMID, SWALES, SWEST and WMID only)</t>
  </si>
  <si>
    <t>NEWDt</t>
  </si>
  <si>
    <t>New Control Room (SSES and SSEH only)</t>
  </si>
  <si>
    <t>CTRLt</t>
  </si>
  <si>
    <t>Storm Arwen Re-opener</t>
  </si>
  <si>
    <t>SARt</t>
  </si>
  <si>
    <t>High Value Projects Re-opener</t>
  </si>
  <si>
    <t>HVPt</t>
  </si>
  <si>
    <t>Strategic Investment</t>
  </si>
  <si>
    <t>SINVt</t>
  </si>
  <si>
    <t>Carry-over Green Recovery Scheme</t>
  </si>
  <si>
    <t>CGRSt</t>
  </si>
  <si>
    <t>1-in-20 Severe Weather Event</t>
  </si>
  <si>
    <t>OTSWt</t>
  </si>
  <si>
    <t>Net to Gross Load Related Expenditure</t>
  </si>
  <si>
    <t>NGLREt</t>
  </si>
  <si>
    <t>Re-opener</t>
  </si>
  <si>
    <t>RPEs Don't Apply</t>
  </si>
  <si>
    <t>PCD</t>
  </si>
  <si>
    <t>RPEs Apply</t>
  </si>
  <si>
    <t>Volume driver</t>
  </si>
  <si>
    <t>UIOLI</t>
  </si>
  <si>
    <t>Network Innovation Allowance (NIA): cost multiplier</t>
  </si>
  <si>
    <t>Base revenue (last year of RIIO-1, per RIIO-1 definition) (for use in Correction term)</t>
  </si>
  <si>
    <t>Recovered Bad Debt (enter as a -ve)</t>
  </si>
  <si>
    <t>RIIO-1ARt</t>
  </si>
  <si>
    <t>RIIO-1 WACC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</si>
</sst>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5">
    <numFmt numFmtId="164" formatCode="_(* #,##0.00_);_(* \(#,##0.00\);_(* &quot;-&quot;??_);_(@_)"/>
    <numFmt numFmtId="165" formatCode="_(&quot;£&quot;* #,##0_);_(&quot;£&quot;* \(#,##0\);_(&quot;£&quot;* &quot;-&quot;_);_(@_)"/>
    <numFmt numFmtId="166" formatCode="_(* #,##0_);_(* \(#,##0\);_(* &quot;-&quot;_);_(@_)"/>
    <numFmt numFmtId="167" formatCode="_(&quot;£&quot;* #,##0.00_);_(&quot;£&quot;* \(#,##0.00\);_(&quot;£&quot;* &quot;-&quot;??_);_(@_)"/>
    <numFmt numFmtId="168" formatCode="#,##0.0_);\(#,##0.0\);\-_)"/>
    <numFmt numFmtId="169" formatCode="dd\ mmm\ yyyy"/>
    <numFmt numFmtId="170" formatCode="#,##0.00_);\(#,##0.00\);\-_)"/>
    <numFmt numFmtId="171" formatCode="#,##0.0"/>
    <numFmt numFmtId="172" formatCode="0.0%"/>
    <numFmt numFmtId="173" formatCode="#,##0.00%_);\(#,##0.00%\);\-_)"/>
    <numFmt numFmtId="174" formatCode="#,##0.000"/>
    <numFmt numFmtId="175" formatCode="#,##0_);\(#,##0\);\-_)"/>
    <numFmt numFmtId="176" formatCode="#,##0.0%_);\(#,##0.0%\);\-_)"/>
    <numFmt numFmtId="177" formatCode="0.000%"/>
    <numFmt numFmtId="178" formatCode="#,##0.0_ ;[Red]\-#,##0.0\ "/>
    <numFmt numFmtId="179" formatCode="#,##0.000000_);\(#,##0.000000\);\-_)"/>
    <numFmt numFmtId="180" formatCode="#,##0.000_);\(#,##0.000\);\-_)"/>
    <numFmt numFmtId="181" formatCode="#,##0.00000_);\(#,##0.00000\);\-_)"/>
    <numFmt numFmtId="182" formatCode="#,##0.0000000_);\(#,##0.0000000\);\-_)"/>
    <numFmt numFmtId="183" formatCode="0.0000%"/>
    <numFmt numFmtId="184" formatCode="0.00000%"/>
    <numFmt numFmtId="185" formatCode="#,##0.000%_);\(#,##0.000%\);\-_)"/>
    <numFmt numFmtId="186" formatCode="[$-F800]dddd\,\ mmmm\ dd\,\ yyyy"/>
    <numFmt numFmtId="187" formatCode="yyyy"/>
    <numFmt numFmtId="188" formatCode="#,##0.0;[Red]\(#,##0.0\)"/>
    <numFmt numFmtId="189" formatCode="d\-mmm\-yyyy"/>
    <numFmt numFmtId="190" formatCode="0.000000"/>
    <numFmt numFmtId="191" formatCode="#,##0.00;[Red]\-#,##0.00;\-"/>
    <numFmt numFmtId="192" formatCode="#,##0.00;[Red]#,##0.00;\-"/>
    <numFmt numFmtId="193" formatCode="#,##0.0_);[Red]\(#,##0.0\);\-"/>
    <numFmt numFmtId="194" formatCode="#,##0;\(#,##0\)"/>
    <numFmt numFmtId="195" formatCode="[$-809]d\ mmmm\ yyyy;@"/>
    <numFmt numFmtId="196" formatCode="0;\-0;;@"/>
    <numFmt numFmtId="197" formatCode="[$$-409]#,##0.00"/>
    <numFmt numFmtId="198" formatCode="_-[$€-2]* #,##0.00_-;\-[$€-2]* #,##0.00_-;_-[$€-2]* &quot;-&quot;??_-"/>
    <numFmt numFmtId="199" formatCode="#,##0_);\(#,##0\);&quot;-  &quot;;&quot; &quot;@&quot; &quot;"/>
    <numFmt numFmtId="200" formatCode="#,##0.0000_);\(#,##0.0000\);\-_)"/>
    <numFmt numFmtId="201" formatCode="0.000"/>
    <numFmt numFmtId="202" formatCode="0.0"/>
    <numFmt numFmtId="203" formatCode="yyyy/mm"/>
    <numFmt numFmtId="204" formatCode="_(* #,##0_);_(* \(#,##0\);_(* &quot;-&quot;??_);_(@_)"/>
    <numFmt numFmtId="205" formatCode="_(* #,##0.0_);_(* \(#,##0.0\);_(* &quot;-&quot;??_);_(@_)"/>
    <numFmt numFmtId="206" formatCode="0.0%;\-0.0%;\-"/>
    <numFmt numFmtId="207" formatCode="_(* #,##0.000_);_(* \(#,##0.000\);_(* &quot;-&quot;??_);_(@_)"/>
    <numFmt numFmtId="208" formatCode="#,##0.0000000"/>
  </numFmts>
  <fonts count="128">
    <font>
      <sz val="10"/>
      <color theme="1"/>
      <name val="Verdana"/>
      <family val="2"/>
    </font>
    <font>
      <sz val="11"/>
      <color theme="1"/>
      <name val="Gill Sans MT"/>
      <family val="2"/>
      <scheme val="minor"/>
    </font>
    <font>
      <sz val="11"/>
      <color theme="1"/>
      <name val="Gill Sans MT"/>
      <family val="2"/>
      <scheme val="minor"/>
    </font>
    <font>
      <sz val="11"/>
      <color theme="1"/>
      <name val="Gill Sans MT"/>
      <family val="2"/>
      <scheme val="minor"/>
    </font>
    <font>
      <sz val="11"/>
      <color theme="1"/>
      <name val="Gill Sans MT"/>
      <family val="2"/>
      <scheme val="minor"/>
    </font>
    <font>
      <sz val="10"/>
      <color theme="1"/>
      <name val="Verdana"/>
      <family val="2"/>
    </font>
    <font>
      <b/>
      <sz val="10"/>
      <color theme="1"/>
      <name val="Verdana"/>
      <family val="2"/>
    </font>
    <font>
      <sz val="12"/>
      <color theme="1"/>
      <name val="Gill Sans MT"/>
      <family val="2"/>
    </font>
    <font>
      <sz val="10"/>
      <color theme="1"/>
      <name val="Gill Sans MT"/>
      <family val="2"/>
    </font>
    <font>
      <b/>
      <sz val="10"/>
      <name val="Gill Sans MT"/>
      <family val="2"/>
    </font>
    <font>
      <b/>
      <sz val="10"/>
      <color theme="1"/>
      <name val="Gill Sans MT"/>
      <family val="2"/>
    </font>
    <font>
      <sz val="10"/>
      <color theme="4"/>
      <name val="Gill Sans MT"/>
      <family val="2"/>
    </font>
    <font>
      <u/>
      <sz val="10"/>
      <name val="Gill Sans MT"/>
      <family val="2"/>
    </font>
    <font>
      <sz val="10"/>
      <name val="Gill Sans MT"/>
      <family val="2"/>
    </font>
    <font>
      <sz val="10"/>
      <color theme="0" tint="-4.9989318521683403E-2"/>
      <name val="Gill Sans MT"/>
      <family val="2"/>
    </font>
    <font>
      <sz val="10"/>
      <color rgb="FF000000"/>
      <name val="Gill Sans MT"/>
      <family val="2"/>
    </font>
    <font>
      <sz val="10"/>
      <color rgb="FFFF0000"/>
      <name val="Gill Sans MT"/>
      <family val="2"/>
    </font>
    <font>
      <i/>
      <sz val="10"/>
      <name val="Gill Sans MT"/>
      <family val="2"/>
    </font>
    <font>
      <i/>
      <sz val="10"/>
      <color theme="1"/>
      <name val="Gill Sans MT"/>
      <family val="2"/>
    </font>
    <font>
      <sz val="8"/>
      <color theme="1"/>
      <name val="Verdana"/>
      <family val="2"/>
    </font>
    <font>
      <b/>
      <u/>
      <sz val="10"/>
      <color indexed="10"/>
      <name val="Gill Sans MT"/>
      <family val="2"/>
    </font>
    <font>
      <b/>
      <i/>
      <u/>
      <sz val="10"/>
      <color indexed="10"/>
      <name val="Gill Sans MT"/>
      <family val="2"/>
    </font>
    <font>
      <i/>
      <sz val="10"/>
      <color theme="1"/>
      <name val="Verdana"/>
      <family val="2"/>
    </font>
    <font>
      <i/>
      <sz val="10"/>
      <color theme="4"/>
      <name val="Gill Sans MT"/>
      <family val="2"/>
    </font>
    <font>
      <sz val="10"/>
      <name val="Verdana"/>
      <family val="2"/>
    </font>
    <font>
      <b/>
      <sz val="10"/>
      <color rgb="FFFF0000"/>
      <name val="Gill Sans MT"/>
      <family val="2"/>
    </font>
    <font>
      <sz val="10"/>
      <color indexed="8"/>
      <name val="Gill Sans MT"/>
      <family val="2"/>
    </font>
    <font>
      <sz val="10"/>
      <name val="Arial"/>
      <family val="2"/>
    </font>
    <font>
      <sz val="10"/>
      <color indexed="8"/>
      <name val="Verdana"/>
      <family val="2"/>
    </font>
    <font>
      <i/>
      <sz val="10"/>
      <color rgb="FFFF0000"/>
      <name val="Gill Sans MT"/>
      <family val="2"/>
    </font>
    <font>
      <u/>
      <sz val="10"/>
      <color theme="1"/>
      <name val="Gill Sans MT"/>
      <family val="2"/>
    </font>
    <font>
      <b/>
      <sz val="10"/>
      <color indexed="9"/>
      <name val="Gill Sans MT"/>
      <family val="2"/>
    </font>
    <font>
      <sz val="16"/>
      <color theme="1"/>
      <name val="Gill Sans MT"/>
      <family val="2"/>
    </font>
    <font>
      <b/>
      <sz val="10"/>
      <name val="Arial"/>
      <family val="2"/>
    </font>
    <font>
      <sz val="10"/>
      <color theme="1"/>
      <name val="Arial"/>
      <family val="2"/>
    </font>
    <font>
      <sz val="11"/>
      <name val="CG Omega"/>
      <family val="2"/>
    </font>
    <font>
      <sz val="10"/>
      <name val="Helv"/>
      <charset val="204"/>
    </font>
    <font>
      <sz val="10"/>
      <color indexed="8"/>
      <name val="Arial"/>
      <family val="2"/>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1"/>
      <color indexed="17"/>
      <name val="Calibri"/>
      <family val="2"/>
    </font>
    <font>
      <b/>
      <sz val="14"/>
      <name val="Arial"/>
      <family val="2"/>
    </font>
    <font>
      <sz val="11"/>
      <color theme="1"/>
      <name val="Gill Sans MT"/>
      <family val="2"/>
      <scheme val="minor"/>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u/>
      <sz val="10"/>
      <color theme="10"/>
      <name val="Verdana"/>
      <family val="2"/>
    </font>
    <font>
      <sz val="11"/>
      <name val="CG Omega"/>
    </font>
    <font>
      <b/>
      <sz val="12"/>
      <color indexed="8"/>
      <name val="Arial"/>
      <family val="2"/>
    </font>
    <font>
      <b/>
      <i/>
      <sz val="12"/>
      <color indexed="8"/>
      <name val="Arial"/>
      <family val="2"/>
    </font>
    <font>
      <sz val="12"/>
      <color indexed="8"/>
      <name val="Arial"/>
      <family val="2"/>
    </font>
    <font>
      <b/>
      <sz val="10"/>
      <color indexed="8"/>
      <name val="Arial"/>
      <family val="2"/>
    </font>
    <font>
      <i/>
      <sz val="12"/>
      <color indexed="8"/>
      <name val="Arial"/>
      <family val="2"/>
    </font>
    <font>
      <sz val="19"/>
      <color indexed="48"/>
      <name val="Arial"/>
      <family val="2"/>
    </font>
    <font>
      <sz val="12"/>
      <color indexed="14"/>
      <name val="Arial"/>
      <family val="2"/>
    </font>
    <font>
      <sz val="8"/>
      <name val="Verdana"/>
      <family val="2"/>
    </font>
    <font>
      <i/>
      <sz val="9"/>
      <color theme="1"/>
      <name val="Gill Sans MT"/>
      <family val="2"/>
    </font>
    <font>
      <i/>
      <sz val="10"/>
      <color theme="1" tint="0.499984740745262"/>
      <name val="Gill Sans MT"/>
      <family val="2"/>
    </font>
    <font>
      <b/>
      <vertAlign val="subscript"/>
      <sz val="10"/>
      <color theme="1"/>
      <name val="Verdana"/>
      <family val="2"/>
    </font>
    <font>
      <i/>
      <u/>
      <sz val="10"/>
      <color theme="1" tint="0.499984740745262"/>
      <name val="Gill Sans MT"/>
      <family val="2"/>
    </font>
    <font>
      <b/>
      <sz val="10"/>
      <color theme="0"/>
      <name val="Verdana"/>
      <family val="2"/>
    </font>
    <font>
      <sz val="10"/>
      <color rgb="FFFF0000"/>
      <name val="Verdana"/>
      <family val="2"/>
    </font>
    <font>
      <sz val="10"/>
      <color theme="0"/>
      <name val="Verdana"/>
      <family val="2"/>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i/>
      <sz val="10"/>
      <color rgb="FF7F7F7F"/>
      <name val="Verdana"/>
      <family val="2"/>
    </font>
    <font>
      <sz val="10"/>
      <color rgb="FF9C6500"/>
      <name val="Verdana"/>
      <family val="2"/>
    </font>
    <font>
      <b/>
      <sz val="18"/>
      <color theme="3"/>
      <name val="Gill Sans MT"/>
      <family val="2"/>
      <scheme val="major"/>
    </font>
    <font>
      <b/>
      <sz val="11"/>
      <color theme="1"/>
      <name val="Gill Sans MT"/>
      <family val="2"/>
      <scheme val="minor"/>
    </font>
    <font>
      <b/>
      <sz val="15"/>
      <color theme="3"/>
      <name val="Gill Sans MT"/>
      <family val="2"/>
      <scheme val="minor"/>
    </font>
    <font>
      <b/>
      <sz val="13"/>
      <color theme="3"/>
      <name val="Gill Sans MT"/>
      <family val="2"/>
      <scheme val="minor"/>
    </font>
    <font>
      <b/>
      <sz val="11"/>
      <color theme="3"/>
      <name val="Gill Sans MT"/>
      <family val="2"/>
      <scheme val="minor"/>
    </font>
    <font>
      <sz val="11"/>
      <color rgb="FF006100"/>
      <name val="Gill Sans MT"/>
      <family val="2"/>
      <scheme val="minor"/>
    </font>
    <font>
      <sz val="11"/>
      <color rgb="FF9C0006"/>
      <name val="Gill Sans MT"/>
      <family val="2"/>
      <scheme val="minor"/>
    </font>
    <font>
      <sz val="11"/>
      <color rgb="FF9C6500"/>
      <name val="Gill Sans MT"/>
      <family val="2"/>
      <scheme val="minor"/>
    </font>
    <font>
      <sz val="11"/>
      <color rgb="FF3F3F76"/>
      <name val="Gill Sans MT"/>
      <family val="2"/>
      <scheme val="minor"/>
    </font>
    <font>
      <b/>
      <sz val="11"/>
      <color rgb="FF3F3F3F"/>
      <name val="Gill Sans MT"/>
      <family val="2"/>
      <scheme val="minor"/>
    </font>
    <font>
      <b/>
      <sz val="11"/>
      <color rgb="FFFA7D00"/>
      <name val="Gill Sans MT"/>
      <family val="2"/>
      <scheme val="minor"/>
    </font>
    <font>
      <sz val="11"/>
      <color rgb="FFFA7D00"/>
      <name val="Gill Sans MT"/>
      <family val="2"/>
      <scheme val="minor"/>
    </font>
    <font>
      <b/>
      <sz val="11"/>
      <color theme="0"/>
      <name val="Gill Sans MT"/>
      <family val="2"/>
      <scheme val="minor"/>
    </font>
    <font>
      <sz val="11"/>
      <color rgb="FFFF0000"/>
      <name val="Gill Sans MT"/>
      <family val="2"/>
      <scheme val="minor"/>
    </font>
    <font>
      <i/>
      <sz val="11"/>
      <color rgb="FF7F7F7F"/>
      <name val="Gill Sans MT"/>
      <family val="2"/>
      <scheme val="minor"/>
    </font>
    <font>
      <sz val="11"/>
      <color theme="0"/>
      <name val="Gill Sans MT"/>
      <family val="2"/>
      <scheme val="minor"/>
    </font>
    <font>
      <i/>
      <sz val="10"/>
      <color theme="0" tint="-0.499984740745262"/>
      <name val="Gill Sans MT"/>
      <family val="2"/>
    </font>
    <font>
      <i/>
      <sz val="10"/>
      <color rgb="FF9C0006"/>
      <name val="Gill Sans MT"/>
      <family val="2"/>
    </font>
    <font>
      <sz val="18"/>
      <color theme="3"/>
      <name val="Gill Sans MT"/>
      <family val="2"/>
      <scheme val="major"/>
    </font>
    <font>
      <sz val="11"/>
      <color rgb="FF9C5700"/>
      <name val="Gill Sans MT"/>
      <family val="2"/>
      <scheme val="minor"/>
    </font>
    <font>
      <sz val="10"/>
      <name val="Times New Roman"/>
      <family val="1"/>
    </font>
    <font>
      <sz val="11"/>
      <name val="Calibri"/>
      <family val="2"/>
    </font>
    <font>
      <u/>
      <sz val="10"/>
      <color indexed="12"/>
      <name val="Arial"/>
      <family val="2"/>
    </font>
    <font>
      <sz val="10"/>
      <color rgb="FF9C5700"/>
      <name val="Verdana"/>
      <family val="2"/>
    </font>
    <font>
      <i/>
      <sz val="10"/>
      <color rgb="FF000000"/>
      <name val="Gill Sans MT"/>
      <family val="2"/>
    </font>
    <font>
      <vertAlign val="subscript"/>
      <sz val="10"/>
      <color theme="1"/>
      <name val="Gill Sans MT"/>
      <family val="2"/>
    </font>
    <font>
      <vertAlign val="subscript"/>
      <sz val="10"/>
      <name val="Gill Sans MT"/>
      <family val="2"/>
    </font>
    <font>
      <i/>
      <u/>
      <sz val="8"/>
      <color theme="0" tint="-0.499984740745262"/>
      <name val="Verdana"/>
      <family val="2"/>
    </font>
    <font>
      <sz val="10"/>
      <color theme="1"/>
      <name val="Gill Sans MT"/>
      <family val="2"/>
      <scheme val="minor"/>
    </font>
    <font>
      <b/>
      <sz val="10"/>
      <name val="Gill Sans MT"/>
      <family val="2"/>
      <scheme val="minor"/>
    </font>
    <font>
      <sz val="10"/>
      <name val="Gill Sans MT"/>
      <family val="2"/>
      <scheme val="minor"/>
    </font>
    <font>
      <sz val="10"/>
      <color rgb="FFFF0000"/>
      <name val="Gill Sans MT"/>
      <family val="2"/>
      <scheme val="minor"/>
    </font>
  </fonts>
  <fills count="131">
    <fill>
      <patternFill patternType="none"/>
    </fill>
    <fill>
      <patternFill patternType="gray125"/>
    </fill>
    <fill>
      <patternFill patternType="solid">
        <fgColor rgb="FFFF9900"/>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5E1FF"/>
        <bgColor indexed="64"/>
      </patternFill>
    </fill>
    <fill>
      <patternFill patternType="solid">
        <fgColor theme="0" tint="-0.14999847407452621"/>
        <bgColor indexed="64"/>
      </patternFill>
    </fill>
    <fill>
      <patternFill patternType="solid">
        <fgColor rgb="FFFFFFCC"/>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indexed="22"/>
      </patternFill>
    </fill>
    <fill>
      <patternFill patternType="solid">
        <fgColor indexed="26"/>
        <bgColor indexed="64"/>
      </patternFill>
    </fill>
    <fill>
      <patternFill patternType="solid">
        <fgColor rgb="FFFFC000"/>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indexed="42"/>
        <bgColor indexed="64"/>
      </patternFill>
    </fill>
    <fill>
      <patternFill patternType="solid">
        <fgColor indexed="27"/>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rgb="FFD1FFD1"/>
        <bgColor indexed="64"/>
      </patternFill>
    </fill>
    <fill>
      <patternFill patternType="solid">
        <fgColor rgb="FFD4FAFC"/>
        <bgColor indexed="64"/>
      </patternFill>
    </fill>
    <fill>
      <patternFill patternType="solid">
        <fgColor rgb="FFCCCCFF"/>
        <bgColor indexed="64"/>
      </patternFill>
    </fill>
    <fill>
      <patternFill patternType="solid">
        <fgColor indexed="44"/>
        <bgColor indexed="44"/>
      </patternFill>
    </fill>
    <fill>
      <patternFill patternType="solid">
        <fgColor indexed="24"/>
        <bgColor indexed="24"/>
      </patternFill>
    </fill>
    <fill>
      <patternFill patternType="solid">
        <fgColor indexed="15"/>
        <bgColor indexed="15"/>
      </patternFill>
    </fill>
    <fill>
      <patternFill patternType="lightUp">
        <fgColor indexed="9"/>
        <bgColor indexed="55"/>
      </patternFill>
    </fill>
    <fill>
      <patternFill patternType="lightUp">
        <fgColor indexed="9"/>
        <bgColor indexed="29"/>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40"/>
        <bgColor indexed="64"/>
      </patternFill>
    </fill>
    <fill>
      <patternFill patternType="solid">
        <fgColor theme="9" tint="0.59996337778862885"/>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CC0DA"/>
        <bgColor indexed="64"/>
      </patternFill>
    </fill>
    <fill>
      <patternFill patternType="solid">
        <fgColor rgb="FFD9D9D9"/>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FFC7CE"/>
        <bgColor indexed="64"/>
      </patternFill>
    </fill>
    <fill>
      <patternFill patternType="solid">
        <fgColor theme="0" tint="-0.14999847407452621"/>
        <bgColor rgb="FF000000"/>
      </patternFill>
    </fill>
  </fills>
  <borders count="278">
    <border>
      <left/>
      <right/>
      <top/>
      <bottom/>
      <diagonal/>
    </border>
    <border>
      <left style="dashed">
        <color auto="1"/>
      </left>
      <right/>
      <top/>
      <bottom/>
      <diagonal/>
    </border>
    <border>
      <left/>
      <right style="dashed">
        <color auto="1"/>
      </right>
      <top/>
      <bottom/>
      <diagonal/>
    </border>
    <border>
      <left/>
      <right/>
      <top style="thin">
        <color indexed="64"/>
      </top>
      <bottom style="thin">
        <color indexed="64"/>
      </bottom>
      <diagonal/>
    </border>
    <border>
      <left/>
      <right style="thin">
        <color indexed="64"/>
      </right>
      <top/>
      <bottom/>
      <diagonal/>
    </border>
    <border>
      <left/>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Dashed">
        <color auto="1"/>
      </left>
      <right style="mediumDashed">
        <color auto="1"/>
      </right>
      <top style="mediumDashed">
        <color auto="1"/>
      </top>
      <bottom style="mediumDashed">
        <color auto="1"/>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n">
        <color indexed="64"/>
      </top>
      <bottom style="double">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dashed">
        <color auto="1"/>
      </right>
      <top/>
      <bottom style="thin">
        <color auto="1"/>
      </bottom>
      <diagonal/>
    </border>
    <border>
      <left/>
      <right/>
      <top style="dotted">
        <color indexed="64"/>
      </top>
      <bottom/>
      <diagonal/>
    </border>
    <border>
      <left/>
      <right/>
      <top/>
      <bottom style="dotted">
        <color indexed="64"/>
      </bottom>
      <diagonal/>
    </border>
    <border>
      <left/>
      <right style="dotted">
        <color indexed="64"/>
      </right>
      <top/>
      <bottom/>
      <diagonal/>
    </border>
    <border>
      <left/>
      <right style="dashed">
        <color auto="1"/>
      </right>
      <top style="dotted">
        <color indexed="64"/>
      </top>
      <bottom/>
      <diagonal/>
    </border>
    <border>
      <left/>
      <right style="dashed">
        <color auto="1"/>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indexed="58"/>
      </left>
      <right style="medium">
        <color indexed="58"/>
      </right>
      <top style="medium">
        <color indexed="58"/>
      </top>
      <bottom style="thin">
        <color indexed="5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48"/>
      </top>
      <bottom style="thin">
        <color indexed="48"/>
      </bottom>
      <diagonal/>
    </border>
    <border>
      <left style="thin">
        <color indexed="48"/>
      </left>
      <right style="thin">
        <color indexed="48"/>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48"/>
      </top>
      <bottom style="thin">
        <color indexed="48"/>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54"/>
      </left>
      <right/>
      <top style="thin">
        <color indexed="54"/>
      </top>
      <bottom/>
      <diagonal/>
    </border>
    <border>
      <left/>
      <right/>
      <top style="thin">
        <color indexed="64"/>
      </top>
      <bottom/>
      <diagonal/>
    </border>
    <border>
      <left style="thin">
        <color indexed="8"/>
      </left>
      <right style="thin">
        <color indexed="8"/>
      </right>
      <top style="thin">
        <color indexed="8"/>
      </top>
      <bottom style="thin">
        <color indexed="8"/>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ashed">
        <color auto="1"/>
      </right>
      <top style="thin">
        <color indexed="64"/>
      </top>
      <bottom style="thin">
        <color indexed="64"/>
      </bottom>
      <diagonal/>
    </border>
    <border>
      <left style="dashed">
        <color auto="1"/>
      </left>
      <right style="thin">
        <color indexed="64"/>
      </right>
      <top/>
      <bottom/>
      <diagonal/>
    </border>
    <border>
      <left/>
      <right/>
      <top style="thin">
        <color indexed="64"/>
      </top>
      <bottom/>
      <diagonal/>
    </border>
    <border>
      <left/>
      <right style="dashed">
        <color indexed="64"/>
      </right>
      <top style="thin">
        <color indexed="64"/>
      </top>
      <bottom/>
      <diagonal/>
    </border>
    <border>
      <left style="dashed">
        <color auto="1"/>
      </left>
      <right/>
      <top style="thin">
        <color indexed="64"/>
      </top>
      <bottom/>
      <diagonal/>
    </border>
    <border>
      <left style="dashed">
        <color auto="1"/>
      </left>
      <right/>
      <top style="thin">
        <color indexed="64"/>
      </top>
      <bottom style="thin">
        <color indexed="64"/>
      </bottom>
      <diagonal/>
    </border>
  </borders>
  <cellStyleXfs count="55256">
    <xf numFmtId="0" fontId="0" fillId="0" borderId="0"/>
    <xf numFmtId="9" fontId="5" fillId="0" borderId="0" applyFont="0" applyFill="0" applyBorder="0" applyAlignment="0" applyProtection="0"/>
    <xf numFmtId="168" fontId="14" fillId="3" borderId="0"/>
    <xf numFmtId="168" fontId="8" fillId="4" borderId="0"/>
    <xf numFmtId="168" fontId="13" fillId="5" borderId="0" applyBorder="0">
      <alignment vertical="center"/>
    </xf>
    <xf numFmtId="168" fontId="13" fillId="6" borderId="0"/>
    <xf numFmtId="164" fontId="5" fillId="0" borderId="0" applyFont="0" applyFill="0" applyBorder="0" applyAlignment="0" applyProtection="0"/>
    <xf numFmtId="164" fontId="27" fillId="0" borderId="0" applyFont="0" applyFill="0" applyBorder="0" applyAlignment="0" applyProtection="0"/>
    <xf numFmtId="186" fontId="28" fillId="0" borderId="0"/>
    <xf numFmtId="168" fontId="30" fillId="0" borderId="0" applyFill="0" applyBorder="0">
      <alignment vertical="center"/>
    </xf>
    <xf numFmtId="191" fontId="28" fillId="50" borderId="55">
      <alignment vertical="center"/>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72" fontId="28" fillId="12" borderId="8">
      <alignment vertical="center"/>
      <protection locked="0"/>
    </xf>
    <xf numFmtId="186" fontId="57" fillId="44" borderId="66" applyNumberFormat="0" applyAlignment="0" applyProtection="0"/>
    <xf numFmtId="4" fontId="27" fillId="21" borderId="136" applyNumberFormat="0" applyProtection="0">
      <alignment horizontal="left" vertical="center" indent="1"/>
    </xf>
    <xf numFmtId="10" fontId="8" fillId="0" borderId="0" applyFont="0" applyFill="0" applyBorder="0" applyAlignment="0" applyProtection="0">
      <alignment vertical="center"/>
    </xf>
    <xf numFmtId="0" fontId="5" fillId="0" borderId="0"/>
    <xf numFmtId="164" fontId="5" fillId="0" borderId="0" applyFont="0" applyFill="0" applyBorder="0" applyAlignment="0" applyProtection="0"/>
    <xf numFmtId="0" fontId="5" fillId="0" borderId="0"/>
    <xf numFmtId="9" fontId="5" fillId="0" borderId="0" applyFont="0" applyFill="0" applyBorder="0" applyAlignment="0" applyProtection="0"/>
    <xf numFmtId="164" fontId="34" fillId="0" borderId="0" applyFont="0" applyFill="0" applyBorder="0" applyAlignment="0" applyProtection="0"/>
    <xf numFmtId="0" fontId="5" fillId="0" borderId="0"/>
    <xf numFmtId="0" fontId="35" fillId="0" borderId="0"/>
    <xf numFmtId="0" fontId="27" fillId="0" borderId="0"/>
    <xf numFmtId="0" fontId="27" fillId="0" borderId="0"/>
    <xf numFmtId="188" fontId="5" fillId="13" borderId="8">
      <alignment vertical="center"/>
    </xf>
    <xf numFmtId="0" fontId="35" fillId="0" borderId="0"/>
    <xf numFmtId="10" fontId="8" fillId="0" borderId="0" applyFont="0" applyFill="0" applyBorder="0" applyAlignment="0" applyProtection="0">
      <alignment vertical="center"/>
    </xf>
    <xf numFmtId="186" fontId="27" fillId="0" borderId="0"/>
    <xf numFmtId="186" fontId="27" fillId="0" borderId="0"/>
    <xf numFmtId="186" fontId="35" fillId="0" borderId="0"/>
    <xf numFmtId="186" fontId="27"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35"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27" fillId="0" borderId="0" applyFont="0" applyFill="0" applyBorder="0" applyAlignment="0" applyProtection="0"/>
    <xf numFmtId="186" fontId="36" fillId="0" borderId="0"/>
    <xf numFmtId="186" fontId="27" fillId="0" borderId="0" applyFont="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alignment vertical="center"/>
    </xf>
    <xf numFmtId="186" fontId="35" fillId="0" borderId="0"/>
    <xf numFmtId="186" fontId="35" fillId="0" borderId="0"/>
    <xf numFmtId="186" fontId="35" fillId="0" borderId="0"/>
    <xf numFmtId="186" fontId="35" fillId="0" borderId="0"/>
    <xf numFmtId="186" fontId="35" fillId="0" borderId="0"/>
    <xf numFmtId="186" fontId="35" fillId="0" borderId="0"/>
    <xf numFmtId="186" fontId="27" fillId="0" borderId="0">
      <alignment vertical="center"/>
    </xf>
    <xf numFmtId="186" fontId="27" fillId="0" borderId="0">
      <alignment vertical="center"/>
    </xf>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5" fillId="0" borderId="0"/>
    <xf numFmtId="186" fontId="35" fillId="0" borderId="0"/>
    <xf numFmtId="186" fontId="35" fillId="0" borderId="0"/>
    <xf numFmtId="186" fontId="27" fillId="0" borderId="0"/>
    <xf numFmtId="186" fontId="27" fillId="0" borderId="0"/>
    <xf numFmtId="186" fontId="27" fillId="0" borderId="0"/>
    <xf numFmtId="186" fontId="27" fillId="0" borderId="0"/>
    <xf numFmtId="186" fontId="27" fillId="0" borderId="0"/>
    <xf numFmtId="186" fontId="35" fillId="0" borderId="0">
      <alignment vertical="justify"/>
    </xf>
    <xf numFmtId="186" fontId="37" fillId="14" borderId="0" applyNumberFormat="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38" fillId="23" borderId="0" applyNumberFormat="0" applyBorder="0" applyAlignment="0" applyProtection="0"/>
    <xf numFmtId="186" fontId="39" fillId="24" borderId="0" applyNumberFormat="0" applyBorder="0" applyAlignment="0" applyProtection="0"/>
    <xf numFmtId="186" fontId="39" fillId="25" borderId="0" applyNumberFormat="0" applyBorder="0" applyAlignment="0" applyProtection="0"/>
    <xf numFmtId="186" fontId="40" fillId="26" borderId="0" applyNumberFormat="0" applyBorder="0" applyAlignment="0" applyProtection="0"/>
    <xf numFmtId="186" fontId="40" fillId="27" borderId="0" applyNumberFormat="0" applyBorder="0" applyAlignment="0" applyProtection="0"/>
    <xf numFmtId="186" fontId="40" fillId="27" borderId="0" applyNumberFormat="0" applyBorder="0" applyAlignment="0" applyProtection="0"/>
    <xf numFmtId="186" fontId="39" fillId="28" borderId="0" applyNumberFormat="0" applyBorder="0" applyAlignment="0" applyProtection="0"/>
    <xf numFmtId="186" fontId="39" fillId="29" borderId="0" applyNumberFormat="0" applyBorder="0" applyAlignment="0" applyProtection="0"/>
    <xf numFmtId="186" fontId="40" fillId="30" borderId="0" applyNumberFormat="0" applyBorder="0" applyAlignment="0" applyProtection="0"/>
    <xf numFmtId="186" fontId="40" fillId="31" borderId="0" applyNumberFormat="0" applyBorder="0" applyAlignment="0" applyProtection="0"/>
    <xf numFmtId="186" fontId="40" fillId="31" borderId="0" applyNumberFormat="0" applyBorder="0" applyAlignment="0" applyProtection="0"/>
    <xf numFmtId="186" fontId="39" fillId="32" borderId="0" applyNumberFormat="0" applyBorder="0" applyAlignment="0" applyProtection="0"/>
    <xf numFmtId="186" fontId="39" fillId="33" borderId="0" applyNumberFormat="0" applyBorder="0" applyAlignment="0" applyProtection="0"/>
    <xf numFmtId="186" fontId="40" fillId="34" borderId="0" applyNumberFormat="0" applyBorder="0" applyAlignment="0" applyProtection="0"/>
    <xf numFmtId="186" fontId="40" fillId="35" borderId="0" applyNumberFormat="0" applyBorder="0" applyAlignment="0" applyProtection="0"/>
    <xf numFmtId="186" fontId="40" fillId="35" borderId="0" applyNumberFormat="0" applyBorder="0" applyAlignment="0" applyProtection="0"/>
    <xf numFmtId="186" fontId="39" fillId="28" borderId="0" applyNumberFormat="0" applyBorder="0" applyAlignment="0" applyProtection="0"/>
    <xf numFmtId="186" fontId="39" fillId="36" borderId="0" applyNumberFormat="0" applyBorder="0" applyAlignment="0" applyProtection="0"/>
    <xf numFmtId="186" fontId="40" fillId="29" borderId="0" applyNumberFormat="0" applyBorder="0" applyAlignment="0" applyProtection="0"/>
    <xf numFmtId="186" fontId="40" fillId="37" borderId="0" applyNumberFormat="0" applyBorder="0" applyAlignment="0" applyProtection="0"/>
    <xf numFmtId="186" fontId="40" fillId="37" borderId="0" applyNumberFormat="0" applyBorder="0" applyAlignment="0" applyProtection="0"/>
    <xf numFmtId="186" fontId="39" fillId="38" borderId="0" applyNumberFormat="0" applyBorder="0" applyAlignment="0" applyProtection="0"/>
    <xf numFmtId="186" fontId="39" fillId="39"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40" fillId="26" borderId="0" applyNumberFormat="0" applyBorder="0" applyAlignment="0" applyProtection="0"/>
    <xf numFmtId="186" fontId="39" fillId="40" borderId="0" applyNumberFormat="0" applyBorder="0" applyAlignment="0" applyProtection="0"/>
    <xf numFmtId="186" fontId="39" fillId="41" borderId="0" applyNumberFormat="0" applyBorder="0" applyAlignment="0" applyProtection="0"/>
    <xf numFmtId="186" fontId="40" fillId="42" borderId="0" applyNumberFormat="0" applyBorder="0" applyAlignment="0" applyProtection="0"/>
    <xf numFmtId="186" fontId="40" fillId="43"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1" fillId="40" borderId="0" applyNumberFormat="0" applyBorder="0" applyAlignment="0" applyProtection="0"/>
    <xf numFmtId="186" fontId="42" fillId="44" borderId="13" applyNumberFormat="0" applyAlignment="0" applyProtection="0"/>
    <xf numFmtId="186" fontId="42" fillId="44" borderId="13" applyNumberFormat="0" applyAlignment="0" applyProtection="0"/>
    <xf numFmtId="186" fontId="43" fillId="37" borderId="14" applyNumberFormat="0" applyAlignment="0" applyProtection="0"/>
    <xf numFmtId="186" fontId="43" fillId="37" borderId="14" applyNumberFormat="0" applyAlignment="0" applyProtection="0"/>
    <xf numFmtId="37" fontId="33" fillId="0" borderId="5">
      <alignment horizontal="center"/>
    </xf>
    <xf numFmtId="37" fontId="33" fillId="0" borderId="0">
      <alignment horizontal="center" vertical="center" wrapText="1"/>
    </xf>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0" borderId="0" applyNumberFormat="0" applyFont="0" applyBorder="0" applyAlignment="0"/>
    <xf numFmtId="186" fontId="27" fillId="21" borderId="78"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72" fontId="35"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35"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9" fontId="27" fillId="0" borderId="0" applyFill="0" applyBorder="0"/>
    <xf numFmtId="189" fontId="27" fillId="0" borderId="0" applyFill="0" applyBorder="0"/>
    <xf numFmtId="189" fontId="27" fillId="0" borderId="0" applyFill="0" applyBorder="0"/>
    <xf numFmtId="166" fontId="27" fillId="0" borderId="0" applyFont="0" applyFill="0" applyBorder="0" applyAlignment="0" applyProtection="0"/>
    <xf numFmtId="164" fontId="27" fillId="0" borderId="0" applyFont="0" applyFill="0" applyBorder="0" applyAlignment="0" applyProtection="0"/>
    <xf numFmtId="186" fontId="44" fillId="45" borderId="0" applyNumberFormat="0" applyBorder="0" applyAlignment="0" applyProtection="0"/>
    <xf numFmtId="186" fontId="44" fillId="46" borderId="0" applyNumberFormat="0" applyBorder="0" applyAlignment="0" applyProtection="0"/>
    <xf numFmtId="186" fontId="44" fillId="47" borderId="0" applyNumberFormat="0" applyBorder="0" applyAlignment="0" applyProtection="0"/>
    <xf numFmtId="186" fontId="45" fillId="0" borderId="0" applyFont="0" applyFill="0" applyBorder="0" applyAlignment="0" applyProtection="0"/>
    <xf numFmtId="186" fontId="46" fillId="0" borderId="0" applyNumberForma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39" fillId="33" borderId="0" applyNumberForma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27" fillId="11" borderId="0" applyNumberFormat="0" applyFont="0" applyBorder="0" applyAlignment="0" applyProtection="0"/>
    <xf numFmtId="186" fontId="47" fillId="0" borderId="15" applyNumberFormat="0" applyFill="0" applyAlignment="0" applyProtection="0"/>
    <xf numFmtId="186" fontId="47" fillId="0" borderId="15" applyNumberFormat="0" applyFill="0" applyAlignment="0" applyProtection="0"/>
    <xf numFmtId="186" fontId="48" fillId="0" borderId="16"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49" fillId="0" borderId="0" applyNumberFormat="0" applyFill="0" applyBorder="0" applyAlignment="0" applyProtection="0"/>
    <xf numFmtId="186" fontId="50" fillId="41" borderId="13" applyNumberFormat="0" applyAlignment="0" applyProtection="0"/>
    <xf numFmtId="186" fontId="50" fillId="41" borderId="13" applyNumberFormat="0" applyAlignment="0" applyProtection="0"/>
    <xf numFmtId="186" fontId="51" fillId="48" borderId="0"/>
    <xf numFmtId="186" fontId="52" fillId="0" borderId="18" applyNumberFormat="0" applyFill="0" applyAlignment="0" applyProtection="0"/>
    <xf numFmtId="186" fontId="52" fillId="0" borderId="18" applyNumberFormat="0" applyFill="0" applyAlignment="0" applyProtection="0"/>
    <xf numFmtId="37" fontId="53" fillId="0" borderId="0"/>
    <xf numFmtId="186" fontId="52" fillId="41" borderId="0" applyNumberFormat="0" applyBorder="0" applyAlignment="0" applyProtection="0"/>
    <xf numFmtId="186" fontId="52" fillId="41" borderId="0" applyNumberFormat="0" applyBorder="0" applyAlignment="0" applyProtection="0"/>
    <xf numFmtId="38" fontId="27" fillId="0" borderId="0" applyFont="0" applyFill="0" applyBorder="0" applyAlignment="0" applyProtection="0"/>
    <xf numFmtId="186" fontId="28" fillId="0" borderId="0"/>
    <xf numFmtId="186" fontId="28" fillId="0" borderId="0"/>
    <xf numFmtId="186" fontId="28" fillId="0" borderId="0"/>
    <xf numFmtId="186" fontId="28" fillId="0" borderId="0"/>
    <xf numFmtId="186" fontId="27" fillId="0" borderId="0"/>
    <xf numFmtId="186" fontId="27" fillId="0" borderId="0"/>
    <xf numFmtId="186" fontId="27" fillId="0" borderId="0"/>
    <xf numFmtId="186" fontId="27" fillId="0" borderId="0"/>
    <xf numFmtId="0" fontId="5" fillId="0" borderId="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xf numFmtId="186" fontId="39" fillId="0" borderId="0" applyFill="0" applyBorder="0" applyAlignment="0" applyProtection="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27" fillId="0" borderId="0"/>
    <xf numFmtId="186" fontId="27" fillId="0" borderId="0"/>
    <xf numFmtId="186" fontId="27" fillId="0" borderId="0"/>
    <xf numFmtId="186" fontId="27" fillId="0" borderId="0"/>
    <xf numFmtId="186" fontId="5"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27" fillId="0" borderId="0"/>
    <xf numFmtId="186" fontId="27" fillId="0" borderId="0"/>
    <xf numFmtId="186" fontId="54" fillId="0" borderId="0"/>
    <xf numFmtId="186" fontId="34" fillId="0" borderId="0"/>
    <xf numFmtId="186" fontId="27"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34" fillId="0" borderId="0"/>
    <xf numFmtId="186" fontId="27" fillId="0" borderId="0"/>
    <xf numFmtId="186" fontId="27" fillId="0" borderId="0"/>
    <xf numFmtId="186" fontId="27" fillId="0" borderId="0"/>
    <xf numFmtId="186" fontId="27"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4" fillId="0" borderId="0"/>
    <xf numFmtId="186" fontId="34" fillId="0" borderId="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4" fillId="0" borderId="0"/>
    <xf numFmtId="186" fontId="34"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27" fillId="0" borderId="0"/>
    <xf numFmtId="186" fontId="39" fillId="0" borderId="0" applyFill="0" applyBorder="0" applyAlignment="0" applyProtection="0"/>
    <xf numFmtId="186" fontId="28" fillId="0" borderId="0"/>
    <xf numFmtId="186" fontId="28"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xf numFmtId="186" fontId="39" fillId="0" borderId="0"/>
    <xf numFmtId="186" fontId="39" fillId="0" borderId="0"/>
    <xf numFmtId="186" fontId="39" fillId="0" borderId="0"/>
    <xf numFmtId="186" fontId="39" fillId="0" borderId="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applyFill="0" applyBorder="0" applyAlignment="0" applyProtection="0"/>
    <xf numFmtId="186" fontId="39" fillId="0" borderId="0" applyFill="0" applyBorder="0" applyAlignment="0" applyProtection="0"/>
    <xf numFmtId="186" fontId="39" fillId="0" borderId="0"/>
    <xf numFmtId="186" fontId="39" fillId="0" borderId="0"/>
    <xf numFmtId="186" fontId="35" fillId="0" borderId="0">
      <alignment vertical="top"/>
    </xf>
    <xf numFmtId="186" fontId="35" fillId="0" borderId="0">
      <alignment vertical="top"/>
    </xf>
    <xf numFmtId="186" fontId="55" fillId="0" borderId="0" applyFill="0" applyBorder="0">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34"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86" fontId="58" fillId="0" borderId="0"/>
    <xf numFmtId="192" fontId="28" fillId="0" borderId="0">
      <protection locked="0"/>
    </xf>
    <xf numFmtId="192" fontId="28" fillId="0" borderId="0">
      <protection locked="0"/>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37" fillId="14" borderId="0"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4" fontId="37" fillId="15" borderId="0"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11" borderId="13"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62" borderId="13"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13"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13"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27" fillId="64" borderId="8"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59" fillId="12" borderId="8"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8"/>
    <xf numFmtId="4" fontId="64" fillId="64" borderId="13" applyNumberFormat="0" applyProtection="0">
      <alignment horizontal="right" vertical="center"/>
    </xf>
    <xf numFmtId="186" fontId="65" fillId="0" borderId="0" applyNumberFormat="0" applyFill="0" applyBorder="0" applyAlignment="0" applyProtection="0"/>
    <xf numFmtId="186" fontId="27" fillId="68" borderId="0"/>
    <xf numFmtId="186" fontId="27" fillId="0" borderId="0" applyFont="0" applyFill="0" applyBorder="0" applyAlignment="0" applyProtection="0"/>
    <xf numFmtId="37" fontId="33" fillId="0" borderId="24" applyNumberFormat="0"/>
    <xf numFmtId="186" fontId="66" fillId="0" borderId="25" applyNumberFormat="0" applyAlignment="0" applyProtection="0"/>
    <xf numFmtId="186" fontId="65" fillId="0" borderId="0" applyNumberFormat="0" applyFill="0" applyBorder="0" applyAlignment="0" applyProtection="0"/>
    <xf numFmtId="186" fontId="65" fillId="0" borderId="0" applyNumberFormat="0" applyFill="0" applyBorder="0" applyAlignment="0" applyProtection="0"/>
    <xf numFmtId="194" fontId="33" fillId="0" borderId="3" applyFill="0"/>
    <xf numFmtId="186" fontId="44" fillId="0" borderId="26" applyNumberFormat="0" applyFill="0" applyAlignment="0" applyProtection="0"/>
    <xf numFmtId="186" fontId="44" fillId="0" borderId="26" applyNumberFormat="0" applyFill="0" applyAlignment="0" applyProtection="0"/>
    <xf numFmtId="37" fontId="33" fillId="0" borderId="12" applyNumberFormat="0" applyFill="0"/>
    <xf numFmtId="165" fontId="27" fillId="0" borderId="0" applyFont="0" applyFill="0" applyBorder="0" applyAlignment="0" applyProtection="0"/>
    <xf numFmtId="167" fontId="27" fillId="0" borderId="0" applyFont="0" applyFill="0" applyBorder="0" applyAlignment="0" applyProtection="0"/>
    <xf numFmtId="186" fontId="67" fillId="0" borderId="0" applyNumberFormat="0" applyFill="0" applyBorder="0" applyAlignment="0" applyProtection="0"/>
    <xf numFmtId="186" fontId="67" fillId="0" borderId="0" applyNumberFormat="0" applyFill="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186" fontId="27" fillId="48" borderId="0" applyNumberFormat="0" applyFont="0" applyBorder="0" applyAlignment="0" applyProtection="0"/>
    <xf numFmtId="0" fontId="5" fillId="0" borderId="0"/>
    <xf numFmtId="0" fontId="35" fillId="0" borderId="0"/>
    <xf numFmtId="0" fontId="35" fillId="0" borderId="0"/>
    <xf numFmtId="164" fontId="35" fillId="0" borderId="0" applyFont="0" applyFill="0" applyBorder="0" applyAlignment="0" applyProtection="0"/>
    <xf numFmtId="195" fontId="35" fillId="0" borderId="0"/>
    <xf numFmtId="0" fontId="35" fillId="0" borderId="0"/>
    <xf numFmtId="0" fontId="35" fillId="0" borderId="0"/>
    <xf numFmtId="0" fontId="35" fillId="0" borderId="0"/>
    <xf numFmtId="0" fontId="27" fillId="0" borderId="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0" fontId="5" fillId="0" borderId="0"/>
    <xf numFmtId="0" fontId="35" fillId="0" borderId="0" applyFont="0" applyFill="0" applyBorder="0" applyAlignment="0" applyProtection="0"/>
    <xf numFmtId="0" fontId="27" fillId="0" borderId="0"/>
    <xf numFmtId="0" fontId="27" fillId="0" borderId="0"/>
    <xf numFmtId="0" fontId="5" fillId="0" borderId="0"/>
    <xf numFmtId="0" fontId="5" fillId="0" borderId="0"/>
    <xf numFmtId="0" fontId="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64" fontId="5" fillId="0" borderId="0" applyFont="0" applyFill="0" applyBorder="0" applyAlignment="0" applyProtection="0"/>
    <xf numFmtId="164" fontId="34" fillId="0" borderId="0" applyFont="0" applyFill="0" applyBorder="0" applyAlignment="0" applyProtection="0"/>
    <xf numFmtId="0" fontId="35" fillId="0" borderId="0"/>
    <xf numFmtId="188" fontId="5" fillId="13" borderId="27">
      <alignment vertical="center"/>
    </xf>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0" fontId="28" fillId="49" borderId="27">
      <alignment vertical="center"/>
    </xf>
    <xf numFmtId="191" fontId="28" fillId="49" borderId="27">
      <alignment vertical="center"/>
    </xf>
    <xf numFmtId="191"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6" fontId="28" fillId="49" borderId="27">
      <alignment vertical="center"/>
    </xf>
    <xf numFmtId="188" fontId="28" fillId="49" borderId="27">
      <alignment vertical="center"/>
    </xf>
    <xf numFmtId="188" fontId="28" fillId="49" borderId="27">
      <alignment vertical="center"/>
    </xf>
    <xf numFmtId="190" fontId="28" fillId="49" borderId="27">
      <alignment vertical="center"/>
    </xf>
    <xf numFmtId="191"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3" fontId="28" fillId="12" borderId="27">
      <alignment vertical="center"/>
      <protection locked="0"/>
    </xf>
    <xf numFmtId="186" fontId="28" fillId="12" borderId="27">
      <alignment vertical="center"/>
      <protection locked="0"/>
    </xf>
    <xf numFmtId="186" fontId="28" fillId="12" borderId="27">
      <alignment vertical="center"/>
      <protection locked="0"/>
    </xf>
    <xf numFmtId="193" fontId="28" fillId="12" borderId="27">
      <alignment vertical="center"/>
      <protection locked="0"/>
    </xf>
    <xf numFmtId="191" fontId="28" fillId="12" borderId="27">
      <alignment vertical="center"/>
      <protection locked="0"/>
    </xf>
    <xf numFmtId="191"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72" fontId="28" fillId="12" borderId="27">
      <alignment vertical="center"/>
      <protection locked="0"/>
    </xf>
    <xf numFmtId="191" fontId="28" fillId="12" borderId="27">
      <alignment vertical="center"/>
      <protection locked="0"/>
    </xf>
    <xf numFmtId="191" fontId="28" fillId="50" borderId="27">
      <alignment vertical="center"/>
    </xf>
    <xf numFmtId="191"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93" fontId="28" fillId="50" borderId="27">
      <alignment vertical="center"/>
    </xf>
    <xf numFmtId="188" fontId="28" fillId="50" borderId="27">
      <alignment vertical="center"/>
    </xf>
    <xf numFmtId="190"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86"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0" borderId="27">
      <alignment vertical="center"/>
    </xf>
    <xf numFmtId="191" fontId="28" fillId="51" borderId="27">
      <alignment horizontal="right" vertical="center"/>
      <protection locked="0"/>
    </xf>
    <xf numFmtId="186" fontId="28" fillId="51" borderId="27">
      <alignment horizontal="right" vertical="center"/>
      <protection locked="0"/>
    </xf>
    <xf numFmtId="186" fontId="28" fillId="51" borderId="27">
      <alignment horizontal="right" vertical="center"/>
      <protection locked="0"/>
    </xf>
    <xf numFmtId="190" fontId="28" fillId="51" borderId="27">
      <alignment horizontal="right" vertical="center"/>
      <protection locked="0"/>
    </xf>
    <xf numFmtId="188" fontId="28" fillId="51" borderId="27">
      <alignment horizontal="right" vertical="center"/>
      <protection locked="0"/>
    </xf>
    <xf numFmtId="190"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191" fontId="28" fillId="51" borderId="27">
      <alignment horizontal="right" vertical="center"/>
      <protection locked="0"/>
    </xf>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61" fillId="21" borderId="23" applyBorder="0"/>
    <xf numFmtId="4" fontId="62" fillId="48" borderId="20" applyNumberFormat="0" applyProtection="0">
      <alignment vertical="center"/>
    </xf>
    <xf numFmtId="4" fontId="59" fillId="12" borderId="27"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186" fontId="56" fillId="67" borderId="27"/>
    <xf numFmtId="4" fontId="64" fillId="64" borderId="13" applyNumberFormat="0" applyProtection="0">
      <alignment horizontal="right" vertical="center"/>
    </xf>
    <xf numFmtId="37" fontId="33" fillId="0" borderId="24" applyNumberFormat="0"/>
    <xf numFmtId="0" fontId="35" fillId="0" borderId="0"/>
    <xf numFmtId="194" fontId="33" fillId="0" borderId="28" applyFill="0"/>
    <xf numFmtId="186" fontId="44" fillId="0" borderId="26" applyNumberFormat="0" applyFill="0" applyAlignment="0" applyProtection="0"/>
    <xf numFmtId="186" fontId="44" fillId="0" borderId="26" applyNumberFormat="0" applyFill="0" applyAlignment="0" applyProtection="0"/>
    <xf numFmtId="0" fontId="35" fillId="0" borderId="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27">
      <alignment vertical="center"/>
    </xf>
    <xf numFmtId="188" fontId="5" fillId="13" borderId="27">
      <alignment vertical="center"/>
    </xf>
    <xf numFmtId="190" fontId="5" fillId="13" borderId="27">
      <alignment vertical="center"/>
    </xf>
    <xf numFmtId="191" fontId="5" fillId="7" borderId="27">
      <alignment vertical="center"/>
      <protection locked="0"/>
    </xf>
    <xf numFmtId="188" fontId="5" fillId="7" borderId="27">
      <alignment vertical="center"/>
      <protection locked="0"/>
    </xf>
    <xf numFmtId="196" fontId="5" fillId="69" borderId="27">
      <alignment vertical="center"/>
    </xf>
    <xf numFmtId="188" fontId="5" fillId="69" borderId="27">
      <alignment vertical="center"/>
    </xf>
    <xf numFmtId="190" fontId="5" fillId="69" borderId="27">
      <alignment vertical="center"/>
    </xf>
    <xf numFmtId="191" fontId="5" fillId="69" borderId="27">
      <alignment vertical="center"/>
    </xf>
    <xf numFmtId="188" fontId="5" fillId="70" borderId="27">
      <alignment horizontal="right" vertical="center"/>
      <protection locked="0"/>
    </xf>
    <xf numFmtId="190" fontId="5" fillId="70" borderId="27">
      <alignment horizontal="right" vertical="center"/>
      <protection locked="0"/>
    </xf>
    <xf numFmtId="191" fontId="5" fillId="70" borderId="27">
      <alignment horizontal="right" vertical="center"/>
      <protection locked="0"/>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94" fontId="33" fillId="0" borderId="3" applyFill="0"/>
    <xf numFmtId="186" fontId="44" fillId="0" borderId="26" applyNumberFormat="0" applyFill="0" applyAlignment="0" applyProtection="0"/>
    <xf numFmtId="186" fontId="44" fillId="0" borderId="26" applyNumberFormat="0" applyFill="0" applyAlignment="0" applyProtection="0"/>
    <xf numFmtId="164" fontId="35" fillId="0" borderId="0" applyFont="0" applyFill="0" applyBorder="0" applyAlignment="0" applyProtection="0"/>
    <xf numFmtId="186" fontId="56" fillId="21" borderId="20" applyNumberFormat="0" applyProtection="0">
      <alignment horizontal="left" vertical="top" indent="1"/>
    </xf>
    <xf numFmtId="164" fontId="5" fillId="0" borderId="0" applyFont="0" applyFill="0" applyBorder="0" applyAlignment="0" applyProtection="0"/>
    <xf numFmtId="186" fontId="27" fillId="63" borderId="20" applyNumberFormat="0" applyProtection="0">
      <alignment horizontal="left" vertical="top" indent="1"/>
    </xf>
    <xf numFmtId="164" fontId="34" fillId="0" borderId="0" applyFont="0" applyFill="0" applyBorder="0" applyAlignment="0" applyProtection="0"/>
    <xf numFmtId="0" fontId="35" fillId="0" borderId="0"/>
    <xf numFmtId="186" fontId="27" fillId="14" borderId="20" applyNumberFormat="0" applyProtection="0">
      <alignment horizontal="left" vertical="center" indent="1"/>
    </xf>
    <xf numFmtId="0" fontId="68" fillId="0" borderId="0" applyNumberFormat="0" applyFill="0" applyBorder="0" applyAlignment="0" applyProtection="0">
      <alignment vertical="top"/>
      <protection locked="0"/>
    </xf>
    <xf numFmtId="186" fontId="42" fillId="44" borderId="13" applyNumberForma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50" fillId="41" borderId="13" applyNumberFormat="0" applyAlignment="0" applyProtection="0"/>
    <xf numFmtId="186" fontId="42" fillId="44" borderId="13" applyNumberFormat="0" applyAlignment="0" applyProtection="0"/>
    <xf numFmtId="186" fontId="57" fillId="44" borderId="19" applyNumberFormat="0" applyAlignment="0" applyProtection="0"/>
    <xf numFmtId="186" fontId="57" fillId="44" borderId="19" applyNumberFormat="0" applyAlignment="0" applyProtection="0"/>
    <xf numFmtId="186" fontId="60" fillId="52" borderId="20" applyNumberFormat="0" applyProtection="0">
      <alignment horizontal="left" vertical="top" indent="1"/>
    </xf>
    <xf numFmtId="4" fontId="56" fillId="57" borderId="21"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186" fontId="27" fillId="21" borderId="20" applyNumberFormat="0" applyProtection="0">
      <alignment horizontal="left" vertical="top" indent="1"/>
    </xf>
    <xf numFmtId="37" fontId="33" fillId="0" borderId="24" applyNumberFormat="0"/>
    <xf numFmtId="186" fontId="56" fillId="21" borderId="20" applyNumberFormat="0" applyProtection="0">
      <alignment horizontal="left" vertical="top" indent="1"/>
    </xf>
    <xf numFmtId="0" fontId="35" fillId="0" borderId="0"/>
    <xf numFmtId="186" fontId="44" fillId="0" borderId="26" applyNumberFormat="0" applyFill="0" applyAlignment="0" applyProtection="0"/>
    <xf numFmtId="186" fontId="44" fillId="0" borderId="26" applyNumberFormat="0" applyFill="0" applyAlignment="0" applyProtection="0"/>
    <xf numFmtId="186" fontId="56" fillId="15" borderId="20"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8" fontId="25" fillId="71" borderId="0" applyNumberFormat="0" applyBorder="0" applyProtection="0">
      <alignment vertical="center"/>
    </xf>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4" fontId="56" fillId="52" borderId="13" applyNumberFormat="0" applyProtection="0">
      <alignment vertical="center"/>
    </xf>
    <xf numFmtId="4" fontId="59" fillId="53" borderId="13" applyNumberFormat="0" applyProtection="0">
      <alignment vertical="center"/>
    </xf>
    <xf numFmtId="4" fontId="56" fillId="53" borderId="13" applyNumberFormat="0" applyProtection="0">
      <alignment horizontal="left" vertical="center" indent="1"/>
    </xf>
    <xf numFmtId="186" fontId="60" fillId="52" borderId="20" applyNumberFormat="0" applyProtection="0">
      <alignment horizontal="left" vertical="top" indent="1"/>
    </xf>
    <xf numFmtId="4" fontId="56" fillId="54" borderId="13" applyNumberFormat="0" applyProtection="0">
      <alignment horizontal="left" vertical="center" indent="1"/>
    </xf>
    <xf numFmtId="4" fontId="56" fillId="55" borderId="13" applyNumberFormat="0" applyProtection="0">
      <alignment horizontal="right" vertical="center"/>
    </xf>
    <xf numFmtId="4" fontId="56" fillId="56" borderId="13" applyNumberFormat="0" applyProtection="0">
      <alignment horizontal="right" vertical="center"/>
    </xf>
    <xf numFmtId="4" fontId="56" fillId="57" borderId="21" applyNumberFormat="0" applyProtection="0">
      <alignment horizontal="right" vertical="center"/>
    </xf>
    <xf numFmtId="4" fontId="56" fillId="23" borderId="13" applyNumberFormat="0" applyProtection="0">
      <alignment horizontal="right" vertical="center"/>
    </xf>
    <xf numFmtId="4" fontId="56" fillId="58" borderId="13" applyNumberFormat="0" applyProtection="0">
      <alignment horizontal="right" vertical="center"/>
    </xf>
    <xf numFmtId="4" fontId="56" fillId="59" borderId="13" applyNumberFormat="0" applyProtection="0">
      <alignment horizontal="right" vertical="center"/>
    </xf>
    <xf numFmtId="4" fontId="56" fillId="19" borderId="13" applyNumberFormat="0" applyProtection="0">
      <alignment horizontal="right" vertical="center"/>
    </xf>
    <xf numFmtId="4" fontId="56" fillId="16" borderId="13" applyNumberFormat="0" applyProtection="0">
      <alignment horizontal="right" vertical="center"/>
    </xf>
    <xf numFmtId="4" fontId="56" fillId="60" borderId="13" applyNumberFormat="0" applyProtection="0">
      <alignment horizontal="right" vertical="center"/>
    </xf>
    <xf numFmtId="4" fontId="56" fillId="61" borderId="21" applyNumberFormat="0" applyProtection="0">
      <alignment horizontal="left" vertical="center" indent="1"/>
    </xf>
    <xf numFmtId="4" fontId="27" fillId="21" borderId="21" applyNumberFormat="0" applyProtection="0">
      <alignment horizontal="left" vertical="center" indent="1"/>
    </xf>
    <xf numFmtId="4" fontId="27" fillId="21" borderId="21" applyNumberFormat="0" applyProtection="0">
      <alignment horizontal="left" vertical="center" indent="1"/>
    </xf>
    <xf numFmtId="4" fontId="56" fillId="15" borderId="13" applyNumberFormat="0" applyProtection="0">
      <alignment horizontal="right" vertical="center"/>
    </xf>
    <xf numFmtId="4" fontId="56" fillId="14" borderId="21" applyNumberFormat="0" applyProtection="0">
      <alignment horizontal="left" vertical="center" indent="1"/>
    </xf>
    <xf numFmtId="4" fontId="56" fillId="15" borderId="21" applyNumberFormat="0" applyProtection="0">
      <alignment horizontal="left" vertical="center" indent="1"/>
    </xf>
    <xf numFmtId="186" fontId="56" fillId="11" borderId="13" applyNumberFormat="0" applyProtection="0">
      <alignment horizontal="left" vertical="center" indent="1"/>
    </xf>
    <xf numFmtId="186" fontId="27" fillId="21" borderId="20" applyNumberFormat="0" applyProtection="0">
      <alignment horizontal="left" vertical="center" indent="1"/>
    </xf>
    <xf numFmtId="186" fontId="56" fillId="21" borderId="20" applyNumberFormat="0" applyProtection="0">
      <alignment horizontal="left" vertical="top"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62" borderId="13" applyNumberFormat="0" applyProtection="0">
      <alignment horizontal="left" vertical="center" indent="1"/>
    </xf>
    <xf numFmtId="186" fontId="27" fillId="15" borderId="20" applyNumberFormat="0" applyProtection="0">
      <alignment horizontal="left" vertical="center" indent="1"/>
    </xf>
    <xf numFmtId="186" fontId="56" fillId="15" borderId="20" applyNumberFormat="0" applyProtection="0">
      <alignment horizontal="left" vertical="top"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63" borderId="13" applyNumberFormat="0" applyProtection="0">
      <alignment horizontal="left" vertical="center" indent="1"/>
    </xf>
    <xf numFmtId="186" fontId="27" fillId="63" borderId="20" applyNumberFormat="0" applyProtection="0">
      <alignment horizontal="left" vertical="center" indent="1"/>
    </xf>
    <xf numFmtId="186" fontId="56" fillId="63" borderId="20" applyNumberFormat="0" applyProtection="0">
      <alignment horizontal="left" vertical="top"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14" borderId="13" applyNumberFormat="0" applyProtection="0">
      <alignment horizontal="left" vertical="center" indent="1"/>
    </xf>
    <xf numFmtId="186" fontId="27" fillId="14" borderId="20" applyNumberFormat="0" applyProtection="0">
      <alignment horizontal="left" vertical="center" indent="1"/>
    </xf>
    <xf numFmtId="186" fontId="56" fillId="14" borderId="20" applyNumberFormat="0" applyProtection="0">
      <alignment horizontal="left" vertical="top"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61" fillId="21" borderId="23" applyBorder="0"/>
    <xf numFmtId="4" fontId="62" fillId="48" borderId="20" applyNumberFormat="0" applyProtection="0">
      <alignment vertical="center"/>
    </xf>
    <xf numFmtId="4" fontId="62" fillId="11" borderId="20" applyNumberFormat="0" applyProtection="0">
      <alignment horizontal="left" vertical="center" indent="1"/>
    </xf>
    <xf numFmtId="186" fontId="62" fillId="48" borderId="20" applyNumberFormat="0" applyProtection="0">
      <alignment horizontal="left" vertical="top" indent="1"/>
    </xf>
    <xf numFmtId="4" fontId="56" fillId="0" borderId="13" applyNumberFormat="0" applyProtection="0">
      <alignment horizontal="right" vertical="center"/>
    </xf>
    <xf numFmtId="4" fontId="59" fillId="65" borderId="13" applyNumberFormat="0" applyProtection="0">
      <alignment horizontal="right" vertical="center"/>
    </xf>
    <xf numFmtId="4" fontId="56" fillId="54" borderId="13" applyNumberFormat="0" applyProtection="0">
      <alignment horizontal="left" vertical="center" indent="1"/>
    </xf>
    <xf numFmtId="186" fontId="62" fillId="15" borderId="20" applyNumberFormat="0" applyProtection="0">
      <alignment horizontal="left" vertical="top" indent="1"/>
    </xf>
    <xf numFmtId="4" fontId="63" fillId="66" borderId="21" applyNumberFormat="0" applyProtection="0">
      <alignment horizontal="left" vertical="center" indent="1"/>
    </xf>
    <xf numFmtId="4" fontId="64" fillId="64" borderId="13" applyNumberFormat="0" applyProtection="0">
      <alignment horizontal="right" vertical="center"/>
    </xf>
    <xf numFmtId="37" fontId="33" fillId="0" borderId="24" applyNumberFormat="0"/>
    <xf numFmtId="186" fontId="44" fillId="0" borderId="26" applyNumberFormat="0" applyFill="0" applyAlignment="0" applyProtection="0"/>
    <xf numFmtId="186" fontId="44" fillId="0" borderId="26" applyNumberFormat="0" applyFill="0" applyAlignment="0" applyProtection="0"/>
    <xf numFmtId="0" fontId="35" fillId="0" borderId="0"/>
    <xf numFmtId="0" fontId="35" fillId="0" borderId="0"/>
    <xf numFmtId="197" fontId="5" fillId="0" borderId="0"/>
    <xf numFmtId="0" fontId="5" fillId="0" borderId="0"/>
    <xf numFmtId="0" fontId="69" fillId="0" borderId="0"/>
    <xf numFmtId="197" fontId="28" fillId="0" borderId="0"/>
    <xf numFmtId="0" fontId="54" fillId="0" borderId="0"/>
    <xf numFmtId="0" fontId="27" fillId="0" borderId="0"/>
    <xf numFmtId="0" fontId="27" fillId="0" borderId="0"/>
    <xf numFmtId="9" fontId="54" fillId="0" borderId="0" applyFont="0" applyFill="0" applyBorder="0" applyAlignment="0" applyProtection="0"/>
    <xf numFmtId="0" fontId="27"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7" fillId="0" borderId="0"/>
    <xf numFmtId="0" fontId="27" fillId="0" borderId="0"/>
    <xf numFmtId="0" fontId="35" fillId="0" borderId="0"/>
    <xf numFmtId="0" fontId="35" fillId="0" borderId="0"/>
    <xf numFmtId="0" fontId="35" fillId="0" borderId="0"/>
    <xf numFmtId="0" fontId="35" fillId="0" borderId="0"/>
    <xf numFmtId="0" fontId="35" fillId="0" borderId="0"/>
    <xf numFmtId="0" fontId="35" fillId="0" borderId="0">
      <alignment vertical="justify"/>
    </xf>
    <xf numFmtId="0" fontId="39" fillId="72" borderId="0" applyNumberFormat="0" applyBorder="0" applyAlignment="0" applyProtection="0"/>
    <xf numFmtId="0" fontId="39" fillId="39" borderId="0" applyNumberFormat="0" applyBorder="0" applyAlignment="0" applyProtection="0"/>
    <xf numFmtId="0" fontId="40" fillId="73" borderId="0" applyNumberFormat="0" applyBorder="0" applyAlignment="0" applyProtection="0"/>
    <xf numFmtId="0" fontId="39" fillId="74" borderId="0" applyNumberFormat="0" applyBorder="0" applyAlignment="0" applyProtection="0"/>
    <xf numFmtId="0" fontId="39" fillId="30" borderId="0" applyNumberFormat="0" applyBorder="0" applyAlignment="0" applyProtection="0"/>
    <xf numFmtId="0" fontId="40" fillId="36" borderId="0" applyNumberFormat="0" applyBorder="0" applyAlignment="0" applyProtection="0"/>
    <xf numFmtId="0" fontId="39" fillId="38" borderId="0" applyNumberFormat="0" applyBorder="0" applyAlignment="0" applyProtection="0"/>
    <xf numFmtId="0" fontId="39" fillId="29" borderId="0" applyNumberFormat="0" applyBorder="0" applyAlignment="0" applyProtection="0"/>
    <xf numFmtId="0" fontId="40" fillId="25" borderId="0" applyNumberFormat="0" applyBorder="0" applyAlignment="0" applyProtection="0"/>
    <xf numFmtId="0" fontId="39" fillId="29" borderId="0" applyNumberFormat="0" applyBorder="0" applyAlignment="0" applyProtection="0"/>
    <xf numFmtId="0" fontId="39" fillId="25" borderId="0" applyNumberFormat="0" applyBorder="0" applyAlignment="0" applyProtection="0"/>
    <xf numFmtId="0" fontId="40" fillId="25" borderId="0" applyNumberFormat="0" applyBorder="0" applyAlignment="0" applyProtection="0"/>
    <xf numFmtId="0" fontId="39" fillId="72" borderId="0" applyNumberFormat="0" applyBorder="0" applyAlignment="0" applyProtection="0"/>
    <xf numFmtId="0" fontId="39" fillId="39" borderId="0" applyNumberFormat="0" applyBorder="0" applyAlignment="0" applyProtection="0"/>
    <xf numFmtId="0" fontId="40" fillId="39" borderId="0" applyNumberFormat="0" applyBorder="0" applyAlignment="0" applyProtection="0"/>
    <xf numFmtId="0" fontId="39" fillId="40" borderId="0" applyNumberFormat="0" applyBorder="0" applyAlignment="0" applyProtection="0"/>
    <xf numFmtId="0" fontId="39" fillId="30" borderId="0" applyNumberFormat="0" applyBorder="0" applyAlignment="0" applyProtection="0"/>
    <xf numFmtId="0" fontId="40" fillId="41" borderId="0" applyNumberFormat="0" applyBorder="0" applyAlignment="0" applyProtection="0"/>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72" fontId="35"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0" fontId="44" fillId="75" borderId="0" applyNumberFormat="0" applyBorder="0" applyAlignment="0" applyProtection="0"/>
    <xf numFmtId="0" fontId="44" fillId="76" borderId="0" applyNumberFormat="0" applyBorder="0" applyAlignment="0" applyProtection="0"/>
    <xf numFmtId="0" fontId="44" fillId="47" borderId="0" applyNumberFormat="0" applyBorder="0" applyAlignment="0" applyProtection="0"/>
    <xf numFmtId="198" fontId="45" fillId="0" borderId="0" applyFont="0" applyFill="0" applyBorder="0" applyAlignment="0" applyProtection="0"/>
    <xf numFmtId="0" fontId="51" fillId="12" borderId="0"/>
    <xf numFmtId="168" fontId="13" fillId="5" borderId="0">
      <alignment vertical="center"/>
    </xf>
    <xf numFmtId="0" fontId="5" fillId="0" borderId="0"/>
    <xf numFmtId="0" fontId="5" fillId="0" borderId="0"/>
    <xf numFmtId="0" fontId="28" fillId="0" borderId="0"/>
    <xf numFmtId="0" fontId="5" fillId="0" borderId="0"/>
    <xf numFmtId="0" fontId="5" fillId="0" borderId="0"/>
    <xf numFmtId="0" fontId="28" fillId="0" borderId="0"/>
    <xf numFmtId="0" fontId="5" fillId="0" borderId="0"/>
    <xf numFmtId="0" fontId="5" fillId="0" borderId="0"/>
    <xf numFmtId="0" fontId="35" fillId="0" borderId="0"/>
    <xf numFmtId="0" fontId="35" fillId="0" borderId="0" applyFont="0" applyFill="0" applyBorder="0" applyAlignment="0" applyProtection="0"/>
    <xf numFmtId="0" fontId="35" fillId="0" borderId="0"/>
    <xf numFmtId="0" fontId="35" fillId="0" borderId="0" applyFont="0" applyFill="0" applyBorder="0" applyAlignment="0" applyProtection="0"/>
    <xf numFmtId="0" fontId="5" fillId="0" borderId="0"/>
    <xf numFmtId="0" fontId="5" fillId="0" borderId="0"/>
    <xf numFmtId="0" fontId="28" fillId="0" borderId="0"/>
    <xf numFmtId="0" fontId="35" fillId="0" borderId="0"/>
    <xf numFmtId="0" fontId="35" fillId="0" borderId="0">
      <alignment vertical="top"/>
    </xf>
    <xf numFmtId="0" fontId="35" fillId="0" borderId="0">
      <alignment vertical="top"/>
    </xf>
    <xf numFmtId="0" fontId="28" fillId="0" borderId="0"/>
    <xf numFmtId="0" fontId="5" fillId="0" borderId="0"/>
    <xf numFmtId="0" fontId="35" fillId="0" borderId="0">
      <alignment vertical="top"/>
    </xf>
    <xf numFmtId="0" fontId="24" fillId="0" borderId="0"/>
    <xf numFmtId="0" fontId="27" fillId="0" borderId="0">
      <alignment vertical="center"/>
    </xf>
    <xf numFmtId="0" fontId="34" fillId="0" borderId="0"/>
    <xf numFmtId="38" fontId="27" fillId="0" borderId="0" applyFont="0" applyFill="0" applyBorder="0" applyAlignment="0" applyProtection="0"/>
    <xf numFmtId="0" fontId="35" fillId="0" borderId="0">
      <alignment vertical="top"/>
    </xf>
    <xf numFmtId="0" fontId="35" fillId="0" borderId="0">
      <alignment vertical="top"/>
    </xf>
    <xf numFmtId="0" fontId="35" fillId="0" borderId="0">
      <alignment vertical="top"/>
    </xf>
    <xf numFmtId="9" fontId="28" fillId="0" borderId="0" applyFont="0" applyFill="0" applyBorder="0" applyAlignment="0" applyProtection="0"/>
    <xf numFmtId="9" fontId="3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91" fontId="5" fillId="13" borderId="27">
      <alignment vertical="center"/>
    </xf>
    <xf numFmtId="191" fontId="5" fillId="13" borderId="27">
      <alignment vertical="center"/>
    </xf>
    <xf numFmtId="191" fontId="5" fillId="13" borderId="27">
      <alignment vertical="center"/>
    </xf>
    <xf numFmtId="191" fontId="28" fillId="49" borderId="27">
      <alignment vertical="center"/>
    </xf>
    <xf numFmtId="0" fontId="5" fillId="13" borderId="27">
      <alignment vertical="center"/>
    </xf>
    <xf numFmtId="0" fontId="5" fillId="13" borderId="27">
      <alignment vertical="center"/>
    </xf>
    <xf numFmtId="0" fontId="28" fillId="49" borderId="27">
      <alignment vertical="center"/>
    </xf>
    <xf numFmtId="0" fontId="5" fillId="13" borderId="27">
      <alignment vertical="center"/>
    </xf>
    <xf numFmtId="0" fontId="5" fillId="13" borderId="27">
      <alignment vertical="center"/>
    </xf>
    <xf numFmtId="0" fontId="28" fillId="49" borderId="27">
      <alignment vertical="center"/>
    </xf>
    <xf numFmtId="191" fontId="5" fillId="13" borderId="27">
      <alignment vertical="center"/>
    </xf>
    <xf numFmtId="188" fontId="5" fillId="13" borderId="27">
      <alignment vertical="center"/>
    </xf>
    <xf numFmtId="191" fontId="5" fillId="13" borderId="27">
      <alignment vertical="center"/>
    </xf>
    <xf numFmtId="188" fontId="28" fillId="49" borderId="27">
      <alignment vertical="center"/>
    </xf>
    <xf numFmtId="191" fontId="28" fillId="49" borderId="27">
      <alignment vertical="center"/>
    </xf>
    <xf numFmtId="196" fontId="5" fillId="13" borderId="27">
      <alignment vertical="center"/>
    </xf>
    <xf numFmtId="188" fontId="5" fillId="13" borderId="27">
      <alignment vertical="center"/>
    </xf>
    <xf numFmtId="196" fontId="28" fillId="49" borderId="27">
      <alignment vertical="center"/>
    </xf>
    <xf numFmtId="188" fontId="5" fillId="13" borderId="27">
      <alignment vertical="center"/>
    </xf>
    <xf numFmtId="190" fontId="5" fillId="13" borderId="27">
      <alignment vertical="center"/>
    </xf>
    <xf numFmtId="188" fontId="28" fillId="49" borderId="27">
      <alignment vertical="center"/>
    </xf>
    <xf numFmtId="191" fontId="28" fillId="49" borderId="27">
      <alignment vertical="center"/>
    </xf>
    <xf numFmtId="0" fontId="58" fillId="0" borderId="0"/>
    <xf numFmtId="192" fontId="5" fillId="0" borderId="0">
      <protection locked="0"/>
    </xf>
    <xf numFmtId="192" fontId="5" fillId="0" borderId="0">
      <protection locked="0"/>
    </xf>
    <xf numFmtId="193" fontId="5" fillId="7"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0" fontId="5" fillId="7" borderId="27">
      <alignment vertical="center"/>
      <protection locked="0"/>
    </xf>
    <xf numFmtId="0" fontId="5" fillId="7" borderId="27">
      <alignment vertical="center"/>
      <protection locked="0"/>
    </xf>
    <xf numFmtId="0" fontId="28" fillId="12" borderId="27">
      <alignment vertical="center"/>
      <protection locked="0"/>
    </xf>
    <xf numFmtId="193" fontId="5" fillId="7" borderId="27">
      <alignment vertical="center"/>
      <protection locked="0"/>
    </xf>
    <xf numFmtId="193" fontId="28" fillId="12" borderId="27">
      <alignment vertical="center"/>
      <protection locked="0"/>
    </xf>
    <xf numFmtId="193" fontId="5" fillId="7" borderId="27">
      <alignment vertical="center"/>
      <protection locked="0"/>
    </xf>
    <xf numFmtId="188" fontId="5" fillId="7" borderId="27">
      <alignment vertical="center"/>
      <protection locked="0"/>
    </xf>
    <xf numFmtId="191" fontId="5" fillId="7" borderId="27">
      <alignment vertical="center"/>
      <protection locked="0"/>
    </xf>
    <xf numFmtId="188" fontId="28" fillId="12" borderId="27">
      <alignment vertical="center"/>
      <protection locked="0"/>
    </xf>
    <xf numFmtId="193"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72" fontId="5" fillId="7" borderId="27">
      <alignment vertical="center"/>
      <protection locked="0"/>
    </xf>
    <xf numFmtId="172" fontId="5" fillId="7" borderId="27">
      <alignment vertical="center"/>
      <protection locked="0"/>
    </xf>
    <xf numFmtId="172" fontId="28" fillId="12" borderId="27">
      <alignment vertical="center"/>
      <protection locked="0"/>
    </xf>
    <xf numFmtId="191" fontId="5" fillId="7" borderId="27">
      <alignment vertical="center"/>
      <protection locked="0"/>
    </xf>
    <xf numFmtId="191" fontId="5" fillId="7" borderId="27">
      <alignment vertical="center"/>
      <protection locked="0"/>
    </xf>
    <xf numFmtId="191" fontId="28" fillId="12" borderId="27">
      <alignment vertical="center"/>
      <protection locked="0"/>
    </xf>
    <xf numFmtId="188" fontId="5" fillId="7" borderId="27">
      <alignment vertical="center"/>
      <protection locked="0"/>
    </xf>
    <xf numFmtId="193" fontId="28" fillId="12" borderId="27">
      <alignment vertical="center"/>
      <protection locked="0"/>
    </xf>
    <xf numFmtId="191" fontId="5" fillId="69" borderId="27">
      <alignment vertical="center"/>
    </xf>
    <xf numFmtId="193" fontId="5" fillId="69"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3" fontId="5" fillId="69" borderId="27">
      <alignment vertical="center"/>
    </xf>
    <xf numFmtId="193" fontId="28" fillId="50" borderId="27">
      <alignment vertical="center"/>
    </xf>
    <xf numFmtId="193" fontId="5" fillId="69" borderId="27">
      <alignment vertical="center"/>
    </xf>
    <xf numFmtId="196" fontId="5" fillId="69" borderId="27">
      <alignment vertical="center"/>
    </xf>
    <xf numFmtId="188" fontId="5" fillId="69" borderId="27">
      <alignment vertical="center"/>
    </xf>
    <xf numFmtId="193" fontId="28" fillId="50" borderId="27">
      <alignment vertical="center"/>
    </xf>
    <xf numFmtId="188" fontId="5" fillId="69" borderId="27">
      <alignment vertical="center"/>
    </xf>
    <xf numFmtId="190" fontId="5" fillId="69" borderId="27">
      <alignment vertical="center"/>
    </xf>
    <xf numFmtId="188" fontId="28" fillId="50" borderId="27">
      <alignment vertical="center"/>
    </xf>
    <xf numFmtId="193" fontId="28" fillId="50" borderId="27">
      <alignment vertical="center"/>
    </xf>
    <xf numFmtId="0" fontId="5" fillId="69" borderId="27">
      <alignment vertical="center"/>
    </xf>
    <xf numFmtId="0" fontId="5" fillId="69" borderId="27">
      <alignment vertical="center"/>
    </xf>
    <xf numFmtId="0" fontId="28" fillId="50" borderId="27">
      <alignment vertical="center"/>
    </xf>
    <xf numFmtId="0" fontId="5" fillId="69" borderId="27">
      <alignment vertical="center"/>
    </xf>
    <xf numFmtId="0" fontId="5" fillId="69" borderId="27">
      <alignment vertical="center"/>
    </xf>
    <xf numFmtId="0" fontId="28" fillId="50" borderId="27">
      <alignment vertical="center"/>
    </xf>
    <xf numFmtId="191" fontId="5" fillId="69" borderId="27">
      <alignment vertical="center"/>
    </xf>
    <xf numFmtId="188" fontId="5" fillId="69" borderId="27">
      <alignment vertical="center"/>
    </xf>
    <xf numFmtId="191" fontId="5" fillId="69" borderId="27">
      <alignment vertical="center"/>
    </xf>
    <xf numFmtId="188" fontId="28" fillId="50" borderId="27">
      <alignment vertical="center"/>
    </xf>
    <xf numFmtId="191" fontId="28" fillId="50" borderId="27">
      <alignment vertical="center"/>
    </xf>
    <xf numFmtId="191" fontId="5" fillId="69" borderId="27">
      <alignment vertical="center"/>
    </xf>
    <xf numFmtId="191" fontId="28" fillId="50" borderId="27">
      <alignment vertical="center"/>
    </xf>
    <xf numFmtId="191" fontId="5" fillId="70" borderId="27">
      <alignment horizontal="right" vertical="center"/>
      <protection locked="0"/>
    </xf>
    <xf numFmtId="0" fontId="5" fillId="70" borderId="27">
      <alignment horizontal="right" vertical="center"/>
      <protection locked="0"/>
    </xf>
    <xf numFmtId="0" fontId="5" fillId="70" borderId="27">
      <alignment horizontal="right" vertical="center"/>
      <protection locked="0"/>
    </xf>
    <xf numFmtId="0" fontId="28" fillId="51" borderId="27">
      <alignment horizontal="right" vertical="center"/>
      <protection locked="0"/>
    </xf>
    <xf numFmtId="0" fontId="5" fillId="70" borderId="27">
      <alignment horizontal="right" vertical="center"/>
      <protection locked="0"/>
    </xf>
    <xf numFmtId="196" fontId="5" fillId="70" borderId="27">
      <alignment horizontal="right" vertical="center"/>
      <protection locked="0"/>
    </xf>
    <xf numFmtId="188" fontId="5" fillId="70" borderId="27">
      <alignment horizontal="right" vertical="center"/>
      <protection locked="0"/>
    </xf>
    <xf numFmtId="196" fontId="28" fillId="51" borderId="27">
      <alignment horizontal="right" vertical="center"/>
      <protection locked="0"/>
    </xf>
    <xf numFmtId="188" fontId="5" fillId="70" borderId="27">
      <alignment horizontal="right" vertical="center"/>
      <protection locked="0"/>
    </xf>
    <xf numFmtId="190" fontId="5" fillId="70" borderId="27">
      <alignment horizontal="right" vertical="center"/>
      <protection locked="0"/>
    </xf>
    <xf numFmtId="188" fontId="28" fillId="51" borderId="27">
      <alignment horizontal="right" vertical="center"/>
      <protection locked="0"/>
    </xf>
    <xf numFmtId="0" fontId="28" fillId="51" borderId="27">
      <alignment horizontal="right" vertical="center"/>
      <protection locked="0"/>
    </xf>
    <xf numFmtId="191" fontId="5" fillId="70" borderId="27">
      <alignment horizontal="right" vertical="center"/>
      <protection locked="0"/>
    </xf>
    <xf numFmtId="188" fontId="5" fillId="70" borderId="27">
      <alignment horizontal="right" vertical="center"/>
      <protection locked="0"/>
    </xf>
    <xf numFmtId="191" fontId="5" fillId="70" borderId="27">
      <alignment horizontal="right" vertical="center"/>
      <protection locked="0"/>
    </xf>
    <xf numFmtId="188" fontId="28" fillId="51" borderId="27">
      <alignment horizontal="right" vertical="center"/>
      <protection locked="0"/>
    </xf>
    <xf numFmtId="191" fontId="28" fillId="51" borderId="27">
      <alignment horizontal="right" vertical="center"/>
      <protection locked="0"/>
    </xf>
    <xf numFmtId="191" fontId="5" fillId="70" borderId="27">
      <alignment horizontal="right" vertical="center"/>
      <protection locked="0"/>
    </xf>
    <xf numFmtId="191" fontId="28" fillId="51" borderId="27">
      <alignment horizontal="right" vertical="center"/>
      <protection locked="0"/>
    </xf>
    <xf numFmtId="192" fontId="28" fillId="0" borderId="0">
      <protection locked="0"/>
    </xf>
    <xf numFmtId="4" fontId="70" fillId="53" borderId="20" applyNumberFormat="0" applyProtection="0">
      <alignment vertical="center"/>
    </xf>
    <xf numFmtId="4" fontId="71" fillId="53" borderId="20" applyNumberFormat="0" applyProtection="0">
      <alignment vertical="center"/>
    </xf>
    <xf numFmtId="4" fontId="72" fillId="53" borderId="20" applyNumberFormat="0" applyProtection="0">
      <alignment horizontal="left" vertical="center" indent="1"/>
    </xf>
    <xf numFmtId="0" fontId="73" fillId="52" borderId="20" applyNumberFormat="0" applyProtection="0">
      <alignment horizontal="left" vertical="top" indent="1"/>
    </xf>
    <xf numFmtId="4" fontId="72" fillId="77" borderId="0" applyNumberFormat="0" applyProtection="0">
      <alignment horizontal="left" vertical="center" indent="1"/>
    </xf>
    <xf numFmtId="4" fontId="72" fillId="78" borderId="20" applyNumberFormat="0" applyProtection="0">
      <alignment horizontal="right" vertical="center"/>
    </xf>
    <xf numFmtId="4" fontId="72" fillId="79" borderId="20" applyNumberFormat="0" applyProtection="0">
      <alignment horizontal="right" vertical="center"/>
    </xf>
    <xf numFmtId="4" fontId="72" fillId="80" borderId="20" applyNumberFormat="0" applyProtection="0">
      <alignment horizontal="right" vertical="center"/>
    </xf>
    <xf numFmtId="4" fontId="72" fillId="50" borderId="20" applyNumberFormat="0" applyProtection="0">
      <alignment horizontal="right" vertical="center"/>
    </xf>
    <xf numFmtId="4" fontId="72" fillId="49" borderId="20" applyNumberFormat="0" applyProtection="0">
      <alignment horizontal="right" vertical="center"/>
    </xf>
    <xf numFmtId="4" fontId="72" fillId="81" borderId="20" applyNumberFormat="0" applyProtection="0">
      <alignment horizontal="right" vertical="center"/>
    </xf>
    <xf numFmtId="4" fontId="72" fillId="82" borderId="20" applyNumberFormat="0" applyProtection="0">
      <alignment horizontal="right" vertical="center"/>
    </xf>
    <xf numFmtId="4" fontId="72" fillId="83" borderId="20" applyNumberFormat="0" applyProtection="0">
      <alignment horizontal="right" vertical="center"/>
    </xf>
    <xf numFmtId="4" fontId="72" fillId="84" borderId="20" applyNumberFormat="0" applyProtection="0">
      <alignment horizontal="right" vertical="center"/>
    </xf>
    <xf numFmtId="4" fontId="70" fillId="85" borderId="29" applyNumberFormat="0" applyProtection="0">
      <alignment horizontal="left" vertical="center" indent="1"/>
    </xf>
    <xf numFmtId="4" fontId="70" fillId="86" borderId="0" applyNumberFormat="0" applyProtection="0">
      <alignment horizontal="left" vertical="center" indent="1"/>
    </xf>
    <xf numFmtId="4" fontId="70" fillId="77" borderId="0" applyNumberFormat="0" applyProtection="0">
      <alignment horizontal="left" vertical="center" indent="1"/>
    </xf>
    <xf numFmtId="4" fontId="72" fillId="86" borderId="20" applyNumberFormat="0" applyProtection="0">
      <alignment horizontal="right" vertical="center"/>
    </xf>
    <xf numFmtId="4" fontId="37" fillId="86" borderId="0" applyNumberFormat="0" applyProtection="0">
      <alignment horizontal="left" vertical="center" indent="1"/>
    </xf>
    <xf numFmtId="4" fontId="37" fillId="77" borderId="0" applyNumberFormat="0" applyProtection="0">
      <alignment horizontal="left" vertical="center" indent="1"/>
    </xf>
    <xf numFmtId="0" fontId="27" fillId="21" borderId="20" applyNumberFormat="0" applyProtection="0">
      <alignment horizontal="left" vertical="center" indent="1"/>
    </xf>
    <xf numFmtId="0" fontId="27" fillId="21" borderId="20" applyNumberFormat="0" applyProtection="0">
      <alignment horizontal="left" vertical="top" indent="1"/>
    </xf>
    <xf numFmtId="0" fontId="27" fillId="15" borderId="20" applyNumberFormat="0" applyProtection="0">
      <alignment horizontal="left" vertical="center" indent="1"/>
    </xf>
    <xf numFmtId="0" fontId="27" fillId="15" borderId="20" applyNumberFormat="0" applyProtection="0">
      <alignment horizontal="left" vertical="top" indent="1"/>
    </xf>
    <xf numFmtId="0" fontId="27" fillId="63" borderId="20" applyNumberFormat="0" applyProtection="0">
      <alignment horizontal="left" vertical="center" indent="1"/>
    </xf>
    <xf numFmtId="0" fontId="27" fillId="63" borderId="20" applyNumberFormat="0" applyProtection="0">
      <alignment horizontal="left" vertical="top" indent="1"/>
    </xf>
    <xf numFmtId="0" fontId="27" fillId="14" borderId="20" applyNumberFormat="0" applyProtection="0">
      <alignment horizontal="left" vertical="center" indent="1"/>
    </xf>
    <xf numFmtId="0" fontId="27" fillId="14" borderId="20" applyNumberFormat="0" applyProtection="0">
      <alignment horizontal="left" vertical="top" indent="1"/>
    </xf>
    <xf numFmtId="0" fontId="27" fillId="64" borderId="27" applyNumberFormat="0">
      <protection locked="0"/>
    </xf>
    <xf numFmtId="4" fontId="72" fillId="87" borderId="20" applyNumberFormat="0" applyProtection="0">
      <alignment vertical="center"/>
    </xf>
    <xf numFmtId="4" fontId="74" fillId="87" borderId="20" applyNumberFormat="0" applyProtection="0">
      <alignment vertical="center"/>
    </xf>
    <xf numFmtId="4" fontId="70" fillId="86" borderId="30" applyNumberFormat="0" applyProtection="0">
      <alignment horizontal="left" vertical="center" indent="1"/>
    </xf>
    <xf numFmtId="0" fontId="37" fillId="48" borderId="20" applyNumberFormat="0" applyProtection="0">
      <alignment horizontal="left" vertical="top" indent="1"/>
    </xf>
    <xf numFmtId="4" fontId="72" fillId="87" borderId="20" applyNumberFormat="0" applyProtection="0">
      <alignment horizontal="right" vertical="center"/>
    </xf>
    <xf numFmtId="4" fontId="74" fillId="87" borderId="20" applyNumberFormat="0" applyProtection="0">
      <alignment horizontal="right" vertical="center"/>
    </xf>
    <xf numFmtId="4" fontId="70" fillId="86" borderId="20" applyNumberFormat="0" applyProtection="0">
      <alignment horizontal="left" vertical="center" indent="1"/>
    </xf>
    <xf numFmtId="0" fontId="37" fillId="15" borderId="20" applyNumberFormat="0" applyProtection="0">
      <alignment horizontal="left" vertical="top" indent="1"/>
    </xf>
    <xf numFmtId="4" fontId="75" fillId="88" borderId="30" applyNumberFormat="0" applyProtection="0">
      <alignment horizontal="left" vertical="center" indent="1"/>
    </xf>
    <xf numFmtId="4" fontId="76" fillId="87" borderId="20" applyNumberFormat="0" applyProtection="0">
      <alignment horizontal="right" vertical="center"/>
    </xf>
    <xf numFmtId="0" fontId="65" fillId="0" borderId="0" applyNumberForma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186" fontId="42" fillId="44" borderId="13" applyNumberFormat="0" applyAlignment="0" applyProtection="0"/>
    <xf numFmtId="186" fontId="42" fillId="44" borderId="13"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3" applyNumberFormat="0" applyAlignment="0" applyProtection="0"/>
    <xf numFmtId="186" fontId="50" fillId="41" borderId="13" applyNumberFormat="0" applyAlignment="0" applyProtection="0"/>
    <xf numFmtId="0" fontId="5" fillId="0" borderId="0"/>
    <xf numFmtId="0" fontId="35" fillId="0" borderId="0"/>
    <xf numFmtId="0" fontId="5" fillId="0" borderId="0"/>
    <xf numFmtId="186" fontId="39" fillId="0" borderId="0" applyFill="0" applyBorder="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6" fillId="40" borderId="13" applyNumberFormat="0" applyFont="0" applyAlignment="0" applyProtection="0"/>
    <xf numFmtId="186" fontId="57" fillId="44" borderId="19" applyNumberFormat="0" applyAlignment="0" applyProtection="0"/>
    <xf numFmtId="186" fontId="57" fillId="44" borderId="19" applyNumberFormat="0" applyAlignment="0" applyProtection="0"/>
    <xf numFmtId="191" fontId="28" fillId="50" borderId="27">
      <alignment vertical="center"/>
    </xf>
    <xf numFmtId="186" fontId="27" fillId="21" borderId="20" applyNumberFormat="0" applyProtection="0">
      <alignment horizontal="left" vertical="center" indent="1"/>
    </xf>
    <xf numFmtId="186" fontId="27"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56" fillId="21" borderId="20" applyNumberFormat="0" applyProtection="0">
      <alignment horizontal="left" vertical="top" indent="1"/>
    </xf>
    <xf numFmtId="186" fontId="27" fillId="15" borderId="20" applyNumberFormat="0" applyProtection="0">
      <alignment horizontal="left" vertical="center" indent="1"/>
    </xf>
    <xf numFmtId="186" fontId="27"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56" fillId="15" borderId="20" applyNumberFormat="0" applyProtection="0">
      <alignment horizontal="left" vertical="top" indent="1"/>
    </xf>
    <xf numFmtId="186" fontId="27" fillId="63" borderId="20" applyNumberFormat="0" applyProtection="0">
      <alignment horizontal="left" vertical="center" indent="1"/>
    </xf>
    <xf numFmtId="186" fontId="27"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56" fillId="63" borderId="20" applyNumberFormat="0" applyProtection="0">
      <alignment horizontal="left" vertical="top" indent="1"/>
    </xf>
    <xf numFmtId="186" fontId="27" fillId="14" borderId="20" applyNumberFormat="0" applyProtection="0">
      <alignment horizontal="left" vertical="center" indent="1"/>
    </xf>
    <xf numFmtId="186" fontId="27"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56" fillId="14" borderId="20" applyNumberFormat="0" applyProtection="0">
      <alignment horizontal="left" vertical="top" indent="1"/>
    </xf>
    <xf numFmtId="186" fontId="27" fillId="64" borderId="27"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56" fillId="64" borderId="22" applyNumberFormat="0">
      <protection locked="0"/>
    </xf>
    <xf numFmtId="186" fontId="61" fillId="21" borderId="23" applyBorder="0"/>
    <xf numFmtId="186" fontId="56" fillId="67" borderId="27"/>
    <xf numFmtId="37" fontId="33" fillId="0" borderId="24" applyNumberFormat="0"/>
    <xf numFmtId="194" fontId="33" fillId="0" borderId="3" applyFill="0"/>
    <xf numFmtId="0" fontId="5" fillId="0" borderId="0"/>
    <xf numFmtId="0" fontId="54" fillId="0" borderId="0"/>
    <xf numFmtId="0" fontId="54"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9" fontId="54" fillId="0" borderId="0" applyFont="0" applyFill="0" applyBorder="0" applyAlignment="0" applyProtection="0"/>
    <xf numFmtId="167" fontId="5" fillId="0" borderId="0" applyFont="0" applyFill="0" applyBorder="0" applyAlignment="0" applyProtection="0"/>
    <xf numFmtId="0" fontId="27" fillId="0" borderId="0"/>
    <xf numFmtId="9" fontId="5" fillId="0" borderId="0" applyFont="0" applyFill="0" applyBorder="0" applyAlignment="0" applyProtection="0"/>
    <xf numFmtId="164" fontId="54"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7" fontId="5" fillId="0" borderId="0" applyFont="0" applyFill="0" applyBorder="0" applyAlignment="0" applyProtection="0"/>
    <xf numFmtId="0" fontId="5" fillId="0" borderId="0"/>
    <xf numFmtId="164" fontId="54"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164" fontId="5" fillId="0" borderId="0" applyFont="0" applyFill="0" applyBorder="0" applyAlignment="0" applyProtection="0"/>
    <xf numFmtId="164" fontId="54"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4" fillId="0" borderId="0" applyFont="0" applyFill="0" applyBorder="0" applyAlignment="0" applyProtection="0"/>
    <xf numFmtId="0" fontId="5" fillId="0" borderId="0"/>
    <xf numFmtId="0" fontId="54" fillId="0" borderId="0"/>
    <xf numFmtId="4" fontId="5" fillId="89" borderId="0"/>
    <xf numFmtId="199" fontId="5" fillId="0" borderId="0" applyFont="0" applyFill="0" applyBorder="0" applyProtection="0">
      <alignment vertical="top"/>
    </xf>
    <xf numFmtId="0" fontId="54" fillId="0" borderId="0"/>
    <xf numFmtId="164" fontId="5" fillId="0" borderId="0" applyFont="0" applyFill="0" applyBorder="0" applyAlignment="0" applyProtection="0"/>
    <xf numFmtId="167" fontId="5" fillId="0" borderId="0" applyFont="0" applyFill="0" applyBorder="0" applyAlignment="0" applyProtection="0"/>
    <xf numFmtId="164" fontId="54"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0" fontId="5" fillId="0" borderId="0"/>
    <xf numFmtId="164" fontId="54" fillId="0" borderId="0" applyFont="0" applyFill="0" applyBorder="0" applyAlignment="0" applyProtection="0"/>
    <xf numFmtId="0" fontId="5" fillId="0" borderId="0"/>
    <xf numFmtId="4" fontId="5" fillId="90" borderId="0" applyBorder="0" applyAlignment="0" applyProtection="0"/>
    <xf numFmtId="164" fontId="5" fillId="0" borderId="0" applyFont="0" applyFill="0" applyBorder="0" applyAlignment="0" applyProtection="0"/>
    <xf numFmtId="186" fontId="61" fillId="21" borderId="96" applyBorder="0"/>
    <xf numFmtId="186" fontId="57" fillId="44" borderId="110" applyNumberFormat="0" applyAlignment="0" applyProtection="0"/>
    <xf numFmtId="186" fontId="28" fillId="49" borderId="100">
      <alignment vertical="center"/>
    </xf>
    <xf numFmtId="186" fontId="56" fillId="15" borderId="48" applyNumberFormat="0" applyProtection="0">
      <alignment horizontal="left" vertical="top" indent="1"/>
    </xf>
    <xf numFmtId="4" fontId="56" fillId="54" borderId="46" applyNumberFormat="0" applyProtection="0">
      <alignment horizontal="left" vertical="center" indent="1"/>
    </xf>
    <xf numFmtId="186" fontId="27" fillId="63" borderId="48" applyNumberFormat="0" applyProtection="0">
      <alignment horizontal="left" vertical="top" indent="1"/>
    </xf>
    <xf numFmtId="186" fontId="56" fillId="63" borderId="48" applyNumberFormat="0" applyProtection="0">
      <alignment horizontal="left" vertical="top" indent="1"/>
    </xf>
    <xf numFmtId="4" fontId="27" fillId="21" borderId="136" applyNumberFormat="0" applyProtection="0">
      <alignment horizontal="left" vertical="center" indent="1"/>
    </xf>
    <xf numFmtId="172" fontId="28" fillId="12" borderId="129">
      <alignment vertical="center"/>
      <protection locked="0"/>
    </xf>
    <xf numFmtId="186" fontId="56" fillId="15" borderId="94" applyNumberFormat="0" applyProtection="0">
      <alignment horizontal="left" vertical="top" indent="1"/>
    </xf>
    <xf numFmtId="186" fontId="56" fillId="40" borderId="109" applyNumberFormat="0" applyFont="0" applyAlignment="0" applyProtection="0"/>
    <xf numFmtId="186" fontId="56" fillId="14" borderId="78" applyNumberFormat="0" applyProtection="0">
      <alignment horizontal="left" vertical="top" indent="1"/>
    </xf>
    <xf numFmtId="186" fontId="50" fillId="41"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1" fontId="28" fillId="49" borderId="73">
      <alignment vertical="center"/>
    </xf>
    <xf numFmtId="186" fontId="28" fillId="49" borderId="73">
      <alignment vertical="center"/>
    </xf>
    <xf numFmtId="193" fontId="28" fillId="12" borderId="73">
      <alignment vertical="center"/>
      <protection locked="0"/>
    </xf>
    <xf numFmtId="172" fontId="28" fillId="12" borderId="73">
      <alignment vertical="center"/>
      <protection locked="0"/>
    </xf>
    <xf numFmtId="191" fontId="28" fillId="50" borderId="73">
      <alignment vertical="center"/>
    </xf>
    <xf numFmtId="193" fontId="28" fillId="50" borderId="73">
      <alignment vertical="center"/>
    </xf>
    <xf numFmtId="191" fontId="28" fillId="50" borderId="73">
      <alignment vertical="center"/>
    </xf>
    <xf numFmtId="188" fontId="28" fillId="51" borderId="73">
      <alignment horizontal="right" vertical="center"/>
      <protection locked="0"/>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109" applyNumberFormat="0" applyProtection="0">
      <alignment horizontal="left" vertical="center" indent="1"/>
    </xf>
    <xf numFmtId="4" fontId="56" fillId="54" borderId="65" applyNumberFormat="0" applyProtection="0">
      <alignment horizontal="left" vertical="center" indent="1"/>
    </xf>
    <xf numFmtId="37" fontId="33" fillId="0" borderId="71" applyNumberFormat="0"/>
    <xf numFmtId="188" fontId="5" fillId="69" borderId="73">
      <alignment vertical="center"/>
    </xf>
    <xf numFmtId="191" fontId="5" fillId="70" borderId="73">
      <alignment horizontal="right" vertical="center"/>
      <protection locked="0"/>
    </xf>
    <xf numFmtId="186" fontId="56" fillId="40" borderId="65" applyNumberFormat="0" applyFont="0" applyAlignment="0" applyProtection="0"/>
    <xf numFmtId="186" fontId="57" fillId="44" borderId="66" applyNumberFormat="0" applyAlignment="0" applyProtection="0"/>
    <xf numFmtId="186" fontId="60" fillId="52" borderId="67" applyNumberFormat="0" applyProtection="0">
      <alignment horizontal="left" vertical="top" indent="1"/>
    </xf>
    <xf numFmtId="186" fontId="56" fillId="15" borderId="135" applyNumberFormat="0" applyProtection="0">
      <alignment horizontal="left" vertical="top"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42" fillId="44" borderId="46" applyNumberFormat="0" applyAlignment="0" applyProtection="0"/>
    <xf numFmtId="186" fontId="42" fillId="44" borderId="46"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4" fontId="27" fillId="21" borderId="95" applyNumberFormat="0" applyProtection="0">
      <alignment horizontal="left" vertical="center" indent="1"/>
    </xf>
    <xf numFmtId="186" fontId="27" fillId="14" borderId="48" applyNumberFormat="0" applyProtection="0">
      <alignment horizontal="left" vertical="center" indent="1"/>
    </xf>
    <xf numFmtId="186" fontId="60" fillId="52" borderId="67" applyNumberFormat="0" applyProtection="0">
      <alignment horizontal="left" vertical="top" indent="1"/>
    </xf>
    <xf numFmtId="186" fontId="27" fillId="63" borderId="48" applyNumberFormat="0" applyProtection="0">
      <alignment horizontal="left" vertical="top" indent="1"/>
    </xf>
    <xf numFmtId="186" fontId="56" fillId="21" borderId="67" applyNumberFormat="0" applyProtection="0">
      <alignment horizontal="left" vertical="top" indent="1"/>
    </xf>
    <xf numFmtId="186" fontId="56" fillId="21" borderId="48" applyNumberFormat="0" applyProtection="0">
      <alignment horizontal="left" vertical="top" indent="1"/>
    </xf>
    <xf numFmtId="4" fontId="56" fillId="60" borderId="65" applyNumberFormat="0" applyProtection="0">
      <alignment horizontal="right" vertical="center"/>
    </xf>
    <xf numFmtId="186" fontId="44" fillId="0" borderId="52" applyNumberFormat="0" applyFill="0" applyAlignment="0" applyProtection="0"/>
    <xf numFmtId="186" fontId="44" fillId="0" borderId="52" applyNumberFormat="0" applyFill="0" applyAlignment="0" applyProtection="0"/>
    <xf numFmtId="194" fontId="33" fillId="0" borderId="53" applyFill="0"/>
    <xf numFmtId="37" fontId="33" fillId="0" borderId="51" applyNumberFormat="0"/>
    <xf numFmtId="4" fontId="64" fillId="64" borderId="46" applyNumberFormat="0" applyProtection="0">
      <alignment horizontal="right" vertical="center"/>
    </xf>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4" fontId="62" fillId="48" borderId="48" applyNumberFormat="0" applyProtection="0">
      <alignment vertical="center"/>
    </xf>
    <xf numFmtId="186" fontId="61" fillId="21" borderId="50" applyBorder="0"/>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center"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4" fontId="56" fillId="14"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7" fillId="44" borderId="47" applyNumberFormat="0" applyAlignment="0" applyProtection="0"/>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4" fontId="56" fillId="60" borderId="92" applyNumberFormat="0" applyProtection="0">
      <alignment horizontal="right" vertical="center"/>
    </xf>
    <xf numFmtId="4" fontId="56" fillId="0" borderId="92" applyNumberFormat="0" applyProtection="0">
      <alignment horizontal="right" vertical="center"/>
    </xf>
    <xf numFmtId="186" fontId="56" fillId="40" borderId="76" applyNumberFormat="0" applyFont="0" applyAlignment="0" applyProtection="0"/>
    <xf numFmtId="4" fontId="64" fillId="64" borderId="76" applyNumberFormat="0" applyProtection="0">
      <alignment horizontal="right" vertical="center"/>
    </xf>
    <xf numFmtId="4" fontId="59" fillId="65" borderId="76" applyNumberFormat="0" applyProtection="0">
      <alignment horizontal="right" vertical="center"/>
    </xf>
    <xf numFmtId="186" fontId="62" fillId="48" borderId="78" applyNumberFormat="0" applyProtection="0">
      <alignment horizontal="left" vertical="top"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4" fontId="27" fillId="21" borderId="68" applyNumberFormat="0" applyProtection="0">
      <alignment horizontal="left" vertical="center" indent="1"/>
    </xf>
    <xf numFmtId="186" fontId="44" fillId="0" borderId="52" applyNumberFormat="0" applyFill="0" applyAlignment="0" applyProtection="0"/>
    <xf numFmtId="186" fontId="44" fillId="0" borderId="52" applyNumberFormat="0" applyFill="0" applyAlignment="0" applyProtection="0"/>
    <xf numFmtId="186" fontId="56" fillId="14" borderId="111" applyNumberFormat="0" applyProtection="0">
      <alignment horizontal="left" vertical="top" indent="1"/>
    </xf>
    <xf numFmtId="186" fontId="56" fillId="21" borderId="78" applyNumberFormat="0" applyProtection="0">
      <alignment horizontal="left" vertical="top" indent="1"/>
    </xf>
    <xf numFmtId="37" fontId="33" fillId="0" borderId="51" applyNumberFormat="0"/>
    <xf numFmtId="4" fontId="64" fillId="64" borderId="46" applyNumberFormat="0" applyProtection="0">
      <alignment horizontal="right" vertical="center"/>
    </xf>
    <xf numFmtId="186" fontId="44" fillId="0" borderId="82" applyNumberFormat="0" applyFill="0" applyAlignment="0" applyProtection="0"/>
    <xf numFmtId="4" fontId="63" fillId="66" borderId="49" applyNumberFormat="0" applyProtection="0">
      <alignment horizontal="left" vertical="center" indent="1"/>
    </xf>
    <xf numFmtId="186" fontId="62" fillId="15" borderId="48" applyNumberFormat="0" applyProtection="0">
      <alignment horizontal="left" vertical="top" indent="1"/>
    </xf>
    <xf numFmtId="4" fontId="56" fillId="54" borderId="46" applyNumberFormat="0" applyProtection="0">
      <alignment horizontal="left" vertical="center" indent="1"/>
    </xf>
    <xf numFmtId="4" fontId="59" fillId="65" borderId="46" applyNumberFormat="0" applyProtection="0">
      <alignment horizontal="right" vertical="center"/>
    </xf>
    <xf numFmtId="4" fontId="56" fillId="0" borderId="46" applyNumberFormat="0" applyProtection="0">
      <alignment horizontal="right" vertical="center"/>
    </xf>
    <xf numFmtId="186" fontId="62" fillId="48" borderId="48" applyNumberFormat="0" applyProtection="0">
      <alignment horizontal="left" vertical="top" indent="1"/>
    </xf>
    <xf numFmtId="4" fontId="62" fillId="11" borderId="48" applyNumberFormat="0" applyProtection="0">
      <alignment horizontal="left" vertical="center" indent="1"/>
    </xf>
    <xf numFmtId="186" fontId="56" fillId="14" borderId="78" applyNumberFormat="0" applyProtection="0">
      <alignment horizontal="left" vertical="top" indent="1"/>
    </xf>
    <xf numFmtId="4" fontId="62" fillId="48" borderId="48" applyNumberFormat="0" applyProtection="0">
      <alignment vertical="center"/>
    </xf>
    <xf numFmtId="186" fontId="61" fillId="21" borderId="50" applyBorder="0"/>
    <xf numFmtId="186" fontId="56" fillId="15" borderId="7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27" fillId="14" borderId="48" applyNumberFormat="0" applyProtection="0">
      <alignment horizontal="left" vertical="center" indent="1"/>
    </xf>
    <xf numFmtId="186" fontId="56" fillId="14" borderId="46"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27" fillId="63" borderId="48"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27" fillId="15" borderId="48" applyNumberFormat="0" applyProtection="0">
      <alignment horizontal="left" vertical="center" indent="1"/>
    </xf>
    <xf numFmtId="186" fontId="56" fillId="62" borderId="46"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27" fillId="21" borderId="48" applyNumberFormat="0" applyProtection="0">
      <alignment horizontal="left" vertical="center" indent="1"/>
    </xf>
    <xf numFmtId="4" fontId="56" fillId="15" borderId="49" applyNumberFormat="0" applyProtection="0">
      <alignment horizontal="left" vertical="center" indent="1"/>
    </xf>
    <xf numFmtId="4" fontId="56" fillId="15" borderId="46" applyNumberFormat="0" applyProtection="0">
      <alignment horizontal="right" vertical="center"/>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61" borderId="49" applyNumberFormat="0" applyProtection="0">
      <alignment horizontal="left" vertical="center" indent="1"/>
    </xf>
    <xf numFmtId="186" fontId="42" fillId="44" borderId="31" applyNumberFormat="0" applyAlignment="0" applyProtection="0"/>
    <xf numFmtId="186" fontId="42" fillId="44" borderId="31" applyNumberFormat="0" applyAlignment="0" applyProtection="0"/>
    <xf numFmtId="4" fontId="56" fillId="60" borderId="46" applyNumberFormat="0" applyProtection="0">
      <alignment horizontal="right" vertical="center"/>
    </xf>
    <xf numFmtId="4" fontId="56" fillId="16" borderId="46" applyNumberFormat="0" applyProtection="0">
      <alignment horizontal="right" vertical="center"/>
    </xf>
    <xf numFmtId="4" fontId="56" fillId="19" borderId="46" applyNumberFormat="0" applyProtection="0">
      <alignment horizontal="right" vertical="center"/>
    </xf>
    <xf numFmtId="4" fontId="56" fillId="59" borderId="46" applyNumberFormat="0" applyProtection="0">
      <alignment horizontal="right" vertical="center"/>
    </xf>
    <xf numFmtId="4" fontId="56" fillId="58" borderId="46" applyNumberFormat="0" applyProtection="0">
      <alignment horizontal="right" vertical="center"/>
    </xf>
    <xf numFmtId="4" fontId="56" fillId="23" borderId="46" applyNumberFormat="0" applyProtection="0">
      <alignment horizontal="right" vertical="center"/>
    </xf>
    <xf numFmtId="4" fontId="56" fillId="57" borderId="49" applyNumberFormat="0" applyProtection="0">
      <alignment horizontal="right" vertical="center"/>
    </xf>
    <xf numFmtId="4" fontId="56" fillId="56" borderId="46" applyNumberFormat="0" applyProtection="0">
      <alignment horizontal="right" vertical="center"/>
    </xf>
    <xf numFmtId="4" fontId="56" fillId="55" borderId="46" applyNumberFormat="0" applyProtection="0">
      <alignment horizontal="right" vertical="center"/>
    </xf>
    <xf numFmtId="4" fontId="56" fillId="54" borderId="46" applyNumberFormat="0" applyProtection="0">
      <alignment horizontal="left" vertical="center" indent="1"/>
    </xf>
    <xf numFmtId="186" fontId="60" fillId="52" borderId="48" applyNumberFormat="0" applyProtection="0">
      <alignment horizontal="left" vertical="top" indent="1"/>
    </xf>
    <xf numFmtId="4" fontId="56" fillId="53" borderId="46" applyNumberFormat="0" applyProtection="0">
      <alignment horizontal="left" vertical="center" indent="1"/>
    </xf>
    <xf numFmtId="4" fontId="59" fillId="53" borderId="46" applyNumberFormat="0" applyProtection="0">
      <alignment vertical="center"/>
    </xf>
    <xf numFmtId="4" fontId="56" fillId="52" borderId="46" applyNumberFormat="0" applyProtection="0">
      <alignment vertical="center"/>
    </xf>
    <xf numFmtId="186" fontId="56" fillId="40" borderId="76" applyNumberFormat="0" applyFont="0" applyAlignment="0" applyProtection="0"/>
    <xf numFmtId="186" fontId="56" fillId="15" borderId="78" applyNumberFormat="0" applyProtection="0">
      <alignment horizontal="left" vertical="top" indent="1"/>
    </xf>
    <xf numFmtId="186" fontId="27" fillId="15" borderId="78" applyNumberFormat="0" applyProtection="0">
      <alignment horizontal="left" vertical="center" indent="1"/>
    </xf>
    <xf numFmtId="4" fontId="56" fillId="15" borderId="79" applyNumberFormat="0" applyProtection="0">
      <alignment horizontal="left" vertical="center" indent="1"/>
    </xf>
    <xf numFmtId="4" fontId="56" fillId="60" borderId="76" applyNumberFormat="0" applyProtection="0">
      <alignment horizontal="right" vertical="center"/>
    </xf>
    <xf numFmtId="186" fontId="56" fillId="63" borderId="78" applyNumberFormat="0" applyProtection="0">
      <alignment horizontal="left" vertical="top"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42" fillId="44" borderId="46" applyNumberFormat="0" applyAlignment="0" applyProtection="0"/>
    <xf numFmtId="193" fontId="28" fillId="50" borderId="55">
      <alignment vertical="center"/>
    </xf>
    <xf numFmtId="4" fontId="56" fillId="59" borderId="65" applyNumberFormat="0" applyProtection="0">
      <alignment horizontal="right" vertical="center"/>
    </xf>
    <xf numFmtId="186" fontId="56" fillId="21" borderId="67" applyNumberFormat="0" applyProtection="0">
      <alignment horizontal="left" vertical="top" indent="1"/>
    </xf>
    <xf numFmtId="186" fontId="56" fillId="21" borderId="94" applyNumberFormat="0" applyProtection="0">
      <alignment horizontal="left" vertical="top" indent="1"/>
    </xf>
    <xf numFmtId="186" fontId="61" fillId="21" borderId="70" applyBorder="0"/>
    <xf numFmtId="186" fontId="56" fillId="64" borderId="127" applyNumberFormat="0">
      <protection locked="0"/>
    </xf>
    <xf numFmtId="186" fontId="56" fillId="40" borderId="76" applyNumberFormat="0" applyFont="0" applyAlignment="0" applyProtection="0"/>
    <xf numFmtId="193" fontId="28" fillId="50" borderId="83">
      <alignment vertical="center"/>
    </xf>
    <xf numFmtId="4" fontId="56" fillId="54" borderId="109" applyNumberFormat="0" applyProtection="0">
      <alignment horizontal="left" vertical="center" indent="1"/>
    </xf>
    <xf numFmtId="193" fontId="28" fillId="50" borderId="8">
      <alignment vertical="center"/>
    </xf>
    <xf numFmtId="186" fontId="28" fillId="49" borderId="73">
      <alignment vertical="center"/>
    </xf>
    <xf numFmtId="190" fontId="28" fillId="50" borderId="73">
      <alignment vertical="center"/>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94" fontId="33" fillId="0" borderId="53" applyFill="0"/>
    <xf numFmtId="191" fontId="5" fillId="7" borderId="73">
      <alignment vertical="center"/>
      <protection locked="0"/>
    </xf>
    <xf numFmtId="191" fontId="5" fillId="69" borderId="73">
      <alignment vertical="center"/>
    </xf>
    <xf numFmtId="186" fontId="56" fillId="40" borderId="65" applyNumberFormat="0" applyFont="0" applyAlignment="0" applyProtection="0"/>
    <xf numFmtId="186" fontId="56" fillId="40" borderId="65" applyNumberFormat="0" applyFont="0" applyAlignment="0" applyProtection="0"/>
    <xf numFmtId="4" fontId="56" fillId="52" borderId="65" applyNumberFormat="0" applyProtection="0">
      <alignment vertical="center"/>
    </xf>
    <xf numFmtId="4" fontId="56" fillId="55" borderId="65" applyNumberFormat="0" applyProtection="0">
      <alignment horizontal="right" vertical="center"/>
    </xf>
    <xf numFmtId="186" fontId="56" fillId="15" borderId="67" applyNumberFormat="0" applyProtection="0">
      <alignment horizontal="left" vertical="top" indent="1"/>
    </xf>
    <xf numFmtId="186" fontId="42" fillId="44" borderId="46" applyNumberFormat="0" applyAlignment="0" applyProtection="0"/>
    <xf numFmtId="186" fontId="56" fillId="21" borderId="67"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63" borderId="78" applyNumberFormat="0" applyProtection="0">
      <alignment horizontal="left" vertical="center" indent="1"/>
    </xf>
    <xf numFmtId="186" fontId="28" fillId="49" borderId="117">
      <alignmen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4" fontId="63" fillId="66" borderId="95" applyNumberFormat="0" applyProtection="0">
      <alignment horizontal="left" vertical="center" indent="1"/>
    </xf>
    <xf numFmtId="4" fontId="56" fillId="57" borderId="95" applyNumberFormat="0" applyProtection="0">
      <alignment horizontal="right" vertical="center"/>
    </xf>
    <xf numFmtId="4" fontId="56" fillId="23" borderId="76" applyNumberFormat="0" applyProtection="0">
      <alignment horizontal="right" vertical="center"/>
    </xf>
    <xf numFmtId="4" fontId="56" fillId="56" borderId="76" applyNumberFormat="0" applyProtection="0">
      <alignment horizontal="right" vertical="center"/>
    </xf>
    <xf numFmtId="4" fontId="56" fillId="54" borderId="76" applyNumberFormat="0" applyProtection="0">
      <alignment horizontal="left" vertical="center" indent="1"/>
    </xf>
    <xf numFmtId="4" fontId="63" fillId="66" borderId="79" applyNumberFormat="0" applyProtection="0">
      <alignment horizontal="left" vertical="center" indent="1"/>
    </xf>
    <xf numFmtId="186" fontId="62" fillId="15"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40" borderId="76" applyNumberFormat="0" applyFont="0" applyAlignment="0" applyProtection="0"/>
    <xf numFmtId="4" fontId="56" fillId="14" borderId="79" applyNumberFormat="0" applyProtection="0">
      <alignment horizontal="left" vertical="center" indent="1"/>
    </xf>
    <xf numFmtId="186" fontId="60" fillId="52" borderId="78" applyNumberFormat="0" applyProtection="0">
      <alignment horizontal="left" vertical="top" indent="1"/>
    </xf>
    <xf numFmtId="186" fontId="50" fillId="41" borderId="76" applyNumberFormat="0" applyAlignment="0" applyProtection="0"/>
    <xf numFmtId="186" fontId="56" fillId="14" borderId="101" applyNumberFormat="0" applyProtection="0">
      <alignment horizontal="left" vertical="top" indent="1"/>
    </xf>
    <xf numFmtId="186" fontId="57" fillId="44" borderId="105" applyNumberFormat="0" applyAlignment="0" applyProtection="0"/>
    <xf numFmtId="186" fontId="56" fillId="14" borderId="101" applyNumberFormat="0" applyProtection="0">
      <alignment horizontal="left" vertical="top" indent="1"/>
    </xf>
    <xf numFmtId="186" fontId="44" fillId="0" borderId="128" applyNumberFormat="0" applyFill="0" applyAlignment="0" applyProtection="0"/>
    <xf numFmtId="186" fontId="56" fillId="64" borderId="91" applyNumberFormat="0">
      <protection locked="0"/>
    </xf>
    <xf numFmtId="186" fontId="28" fillId="49" borderId="100">
      <alignment vertical="center"/>
    </xf>
    <xf numFmtId="186" fontId="28" fillId="50" borderId="100">
      <alignment vertical="center"/>
    </xf>
    <xf numFmtId="186" fontId="28" fillId="49" borderId="8">
      <alignment vertical="center"/>
    </xf>
    <xf numFmtId="186" fontId="56" fillId="14" borderId="94" applyNumberFormat="0" applyProtection="0">
      <alignment horizontal="left" vertical="top" indent="1"/>
    </xf>
    <xf numFmtId="186" fontId="56" fillId="21" borderId="135" applyNumberFormat="0" applyProtection="0">
      <alignment horizontal="left" vertical="top" indent="1"/>
    </xf>
    <xf numFmtId="186" fontId="44" fillId="0" borderId="82" applyNumberFormat="0" applyFill="0" applyAlignment="0" applyProtection="0"/>
    <xf numFmtId="186" fontId="56" fillId="14"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91" fontId="28" fillId="12" borderId="38">
      <alignment vertical="center"/>
      <protection locked="0"/>
    </xf>
    <xf numFmtId="4" fontId="56" fillId="57" borderId="79" applyNumberFormat="0" applyProtection="0">
      <alignment horizontal="right" vertical="center"/>
    </xf>
    <xf numFmtId="4" fontId="56" fillId="56" borderId="76" applyNumberFormat="0" applyProtection="0">
      <alignment horizontal="right" vertical="center"/>
    </xf>
    <xf numFmtId="186" fontId="28" fillId="50" borderId="83">
      <alignment vertical="center"/>
    </xf>
    <xf numFmtId="186" fontId="28" fillId="12" borderId="83">
      <alignment vertical="center"/>
      <protection locked="0"/>
    </xf>
    <xf numFmtId="186" fontId="50" fillId="41" borderId="76" applyNumberFormat="0" applyAlignment="0" applyProtection="0"/>
    <xf numFmtId="186" fontId="56" fillId="40" borderId="133" applyNumberFormat="0" applyFont="0" applyAlignment="0" applyProtection="0"/>
    <xf numFmtId="186" fontId="56" fillId="63" borderId="104" applyNumberFormat="0" applyProtection="0">
      <alignment horizontal="left" vertical="center" indent="1"/>
    </xf>
    <xf numFmtId="186" fontId="56" fillId="15" borderId="94" applyNumberFormat="0" applyProtection="0">
      <alignment horizontal="left" vertical="top" indent="1"/>
    </xf>
    <xf numFmtId="186" fontId="56" fillId="62" borderId="109" applyNumberFormat="0" applyProtection="0">
      <alignment horizontal="left" vertical="center" indent="1"/>
    </xf>
    <xf numFmtId="37" fontId="33" fillId="0" borderId="115" applyNumberFormat="0"/>
    <xf numFmtId="4" fontId="56" fillId="15" borderId="112" applyNumberFormat="0" applyProtection="0">
      <alignment horizontal="left" vertical="center" indent="1"/>
    </xf>
    <xf numFmtId="186" fontId="28" fillId="50" borderId="117">
      <alignment vertical="center"/>
    </xf>
    <xf numFmtId="186" fontId="57" fillId="44" borderId="77" applyNumberFormat="0" applyAlignment="0" applyProtection="0"/>
    <xf numFmtId="190" fontId="28" fillId="49" borderId="129">
      <alignment vertical="center"/>
    </xf>
    <xf numFmtId="186" fontId="44" fillId="0" borderId="139" applyNumberFormat="0" applyFill="0" applyAlignment="0" applyProtection="0"/>
    <xf numFmtId="4" fontId="56" fillId="55" borderId="133" applyNumberFormat="0" applyProtection="0">
      <alignment horizontal="right" vertical="center"/>
    </xf>
    <xf numFmtId="186" fontId="56" fillId="40" borderId="133" applyNumberFormat="0" applyFont="0" applyAlignment="0" applyProtection="0"/>
    <xf numFmtId="186" fontId="50" fillId="41" borderId="133" applyNumberFormat="0" applyAlignment="0" applyProtection="0"/>
    <xf numFmtId="186" fontId="42" fillId="44" borderId="133"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109" applyNumberFormat="0" applyAlignment="0" applyProtection="0"/>
    <xf numFmtId="4" fontId="56" fillId="58" borderId="104" applyNumberFormat="0" applyProtection="0">
      <alignment horizontal="right" vertical="center"/>
    </xf>
    <xf numFmtId="186" fontId="27" fillId="14" borderId="135" applyNumberFormat="0" applyProtection="0">
      <alignment horizontal="left" vertical="center" indent="1"/>
    </xf>
    <xf numFmtId="186" fontId="50" fillId="41" borderId="76" applyNumberFormat="0" applyAlignment="0" applyProtection="0"/>
    <xf numFmtId="186" fontId="50" fillId="41" borderId="76" applyNumberFormat="0" applyAlignment="0" applyProtection="0"/>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4" fontId="56" fillId="16" borderId="133" applyNumberFormat="0" applyProtection="0">
      <alignment horizontal="right" vertical="center"/>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0" fillId="41" borderId="104" applyNumberFormat="0" applyAlignment="0" applyProtection="0"/>
    <xf numFmtId="186" fontId="56" fillId="40" borderId="104" applyNumberFormat="0" applyFont="0" applyAlignment="0" applyProtection="0"/>
    <xf numFmtId="191" fontId="28" fillId="12" borderId="129">
      <alignment vertical="center"/>
      <protection locked="0"/>
    </xf>
    <xf numFmtId="193" fontId="28" fillId="12" borderId="129">
      <alignment vertical="center"/>
      <protection locked="0"/>
    </xf>
    <xf numFmtId="193" fontId="28" fillId="50" borderId="129">
      <alignment vertical="center"/>
    </xf>
    <xf numFmtId="186" fontId="28" fillId="50" borderId="129">
      <alignment vertical="center"/>
    </xf>
    <xf numFmtId="186" fontId="28" fillId="51" borderId="129">
      <alignment horizontal="right" vertical="center"/>
      <protection locked="0"/>
    </xf>
    <xf numFmtId="190" fontId="28" fillId="51" borderId="129">
      <alignment horizontal="right" vertical="center"/>
      <protection locked="0"/>
    </xf>
    <xf numFmtId="190" fontId="28" fillId="51" borderId="129">
      <alignment horizontal="right" vertical="center"/>
      <protection locked="0"/>
    </xf>
    <xf numFmtId="191" fontId="28" fillId="51" borderId="129">
      <alignment horizontal="right" vertical="center"/>
      <protection locked="0"/>
    </xf>
    <xf numFmtId="4" fontId="56" fillId="52" borderId="104" applyNumberFormat="0" applyProtection="0">
      <alignment vertical="center"/>
    </xf>
    <xf numFmtId="186" fontId="42" fillId="44" borderId="109" applyNumberFormat="0" applyAlignment="0" applyProtection="0"/>
    <xf numFmtId="4" fontId="56" fillId="57" borderId="126" applyNumberFormat="0" applyProtection="0">
      <alignment horizontal="right" vertical="center"/>
    </xf>
    <xf numFmtId="4" fontId="56" fillId="23" borderId="104" applyNumberFormat="0" applyProtection="0">
      <alignment horizontal="right" vertical="center"/>
    </xf>
    <xf numFmtId="4" fontId="56" fillId="59" borderId="104" applyNumberFormat="0" applyProtection="0">
      <alignment horizontal="right" vertical="center"/>
    </xf>
    <xf numFmtId="4" fontId="56" fillId="16" borderId="104" applyNumberFormat="0" applyProtection="0">
      <alignment horizontal="right" vertical="center"/>
    </xf>
    <xf numFmtId="4" fontId="56" fillId="61" borderId="126" applyNumberFormat="0" applyProtection="0">
      <alignment horizontal="left" vertical="center"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27" fillId="64" borderId="129" applyNumberFormat="0">
      <protection locked="0"/>
    </xf>
    <xf numFmtId="186" fontId="61" fillId="21" borderId="107" applyBorder="0"/>
    <xf numFmtId="188" fontId="5" fillId="69" borderId="129">
      <alignment vertical="center"/>
    </xf>
    <xf numFmtId="188" fontId="5" fillId="70" borderId="129">
      <alignment horizontal="right" vertical="center"/>
      <protection locked="0"/>
    </xf>
    <xf numFmtId="4" fontId="56" fillId="56" borderId="104" applyNumberFormat="0" applyProtection="0">
      <alignment horizontal="right" vertical="center"/>
    </xf>
    <xf numFmtId="186" fontId="56" fillId="21"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14" borderId="135" applyNumberFormat="0" applyProtection="0">
      <alignment horizontal="left" vertical="top" indent="1"/>
    </xf>
    <xf numFmtId="4" fontId="62" fillId="11" borderId="13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90" fontId="28" fillId="49" borderId="8">
      <alignment vertical="center"/>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8" fontId="28" fillId="50" borderId="8">
      <alignment vertical="center"/>
    </xf>
    <xf numFmtId="190" fontId="28" fillId="51" borderId="8">
      <alignment horizontal="right" vertical="center"/>
      <protection locked="0"/>
    </xf>
    <xf numFmtId="4" fontId="56" fillId="19" borderId="92" applyNumberFormat="0" applyProtection="0">
      <alignment horizontal="right" vertical="center"/>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15" borderId="94" applyNumberFormat="0" applyProtection="0">
      <alignment horizontal="left" vertical="top" indent="1"/>
    </xf>
    <xf numFmtId="186" fontId="27" fillId="63" borderId="94" applyNumberFormat="0" applyProtection="0">
      <alignment horizontal="left" vertical="top"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8" fontId="5" fillId="13" borderId="8">
      <alignment vertical="center"/>
    </xf>
    <xf numFmtId="190" fontId="28" fillId="49" borderId="55">
      <alignment vertical="center"/>
    </xf>
    <xf numFmtId="191" fontId="28" fillId="49" borderId="55">
      <alignment vertical="center"/>
    </xf>
    <xf numFmtId="191" fontId="28" fillId="49" borderId="55">
      <alignment vertical="center"/>
    </xf>
    <xf numFmtId="186" fontId="28" fillId="49" borderId="55">
      <alignment vertical="center"/>
    </xf>
    <xf numFmtId="186" fontId="28" fillId="49" borderId="55">
      <alignment vertical="center"/>
    </xf>
    <xf numFmtId="186" fontId="28" fillId="49" borderId="55">
      <alignment vertical="center"/>
    </xf>
    <xf numFmtId="188" fontId="28" fillId="49" borderId="55">
      <alignment vertical="center"/>
    </xf>
    <xf numFmtId="186" fontId="56" fillId="21" borderId="94" applyNumberFormat="0" applyProtection="0">
      <alignment horizontal="left" vertical="top" indent="1"/>
    </xf>
    <xf numFmtId="186" fontId="56" fillId="21" borderId="94" applyNumberFormat="0" applyProtection="0">
      <alignment horizontal="left" vertical="top" indent="1"/>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3" fontId="28" fillId="12" borderId="55">
      <alignment vertical="center"/>
      <protection locked="0"/>
    </xf>
    <xf numFmtId="191" fontId="28" fillId="12" borderId="55">
      <alignment vertical="center"/>
      <protection locked="0"/>
    </xf>
    <xf numFmtId="191" fontId="28" fillId="12" borderId="55">
      <alignment vertical="center"/>
      <protection locked="0"/>
    </xf>
    <xf numFmtId="172" fontId="28" fillId="12" borderId="55">
      <alignment vertical="center"/>
      <protection locked="0"/>
    </xf>
    <xf numFmtId="172" fontId="28" fillId="12" borderId="55">
      <alignment vertical="center"/>
      <protection locked="0"/>
    </xf>
    <xf numFmtId="186" fontId="56" fillId="21" borderId="111" applyNumberFormat="0" applyProtection="0">
      <alignment horizontal="left" vertical="top" indent="1"/>
    </xf>
    <xf numFmtId="188" fontId="28" fillId="51" borderId="55">
      <alignment horizontal="right" vertical="center"/>
      <protection locked="0"/>
    </xf>
    <xf numFmtId="190" fontId="28" fillId="51" borderId="55">
      <alignment horizontal="right" vertical="center"/>
      <protection locked="0"/>
    </xf>
    <xf numFmtId="4" fontId="59" fillId="53" borderId="65" applyNumberFormat="0" applyProtection="0">
      <alignment vertical="center"/>
    </xf>
    <xf numFmtId="4" fontId="56" fillId="19" borderId="65" applyNumberFormat="0" applyProtection="0">
      <alignment horizontal="right" vertical="center"/>
    </xf>
    <xf numFmtId="4" fontId="27" fillId="21" borderId="68" applyNumberFormat="0" applyProtection="0">
      <alignment horizontal="left" vertical="center" indent="1"/>
    </xf>
    <xf numFmtId="4" fontId="56" fillId="15" borderId="65"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4" fontId="56" fillId="0" borderId="65" applyNumberFormat="0" applyProtection="0">
      <alignment horizontal="right" vertical="center"/>
    </xf>
    <xf numFmtId="186" fontId="56" fillId="14" borderId="94" applyNumberFormat="0" applyProtection="0">
      <alignment horizontal="left" vertical="top" indent="1"/>
    </xf>
    <xf numFmtId="37" fontId="33" fillId="0" borderId="71" applyNumberFormat="0"/>
    <xf numFmtId="186" fontId="60" fillId="52" borderId="94" applyNumberFormat="0" applyProtection="0">
      <alignment horizontal="left" vertical="top" indent="1"/>
    </xf>
    <xf numFmtId="194" fontId="33" fillId="0" borderId="99" applyFill="0"/>
    <xf numFmtId="172" fontId="28" fillId="12" borderId="117">
      <alignment vertical="center"/>
      <protection locked="0"/>
    </xf>
    <xf numFmtId="188" fontId="5" fillId="13" borderId="73">
      <alignment vertical="center"/>
    </xf>
    <xf numFmtId="186" fontId="56" fillId="40" borderId="76" applyNumberFormat="0" applyFont="0" applyAlignment="0" applyProtection="0"/>
    <xf numFmtId="186" fontId="60" fillId="52" borderId="101" applyNumberFormat="0" applyProtection="0">
      <alignment horizontal="left" vertical="top" indent="1"/>
    </xf>
    <xf numFmtId="186" fontId="56" fillId="14" borderId="78" applyNumberFormat="0" applyProtection="0">
      <alignment horizontal="left" vertical="top" indent="1"/>
    </xf>
    <xf numFmtId="186" fontId="27" fillId="15" borderId="78" applyNumberFormat="0" applyProtection="0">
      <alignment horizontal="left" vertical="center" indent="1"/>
    </xf>
    <xf numFmtId="191" fontId="28" fillId="12" borderId="83">
      <alignment vertical="center"/>
      <protection locked="0"/>
    </xf>
    <xf numFmtId="186" fontId="56" fillId="40" borderId="76" applyNumberFormat="0" applyFont="0" applyAlignment="0" applyProtection="0"/>
    <xf numFmtId="186" fontId="27" fillId="63" borderId="101" applyNumberFormat="0" applyProtection="0">
      <alignment horizontal="left" vertical="top" indent="1"/>
    </xf>
    <xf numFmtId="186" fontId="56" fillId="63" borderId="111" applyNumberFormat="0" applyProtection="0">
      <alignment horizontal="left" vertical="top" indent="1"/>
    </xf>
    <xf numFmtId="4" fontId="56" fillId="60" borderId="104" applyNumberFormat="0" applyProtection="0">
      <alignment horizontal="right" vertical="center"/>
    </xf>
    <xf numFmtId="186" fontId="56" fillId="14" borderId="104" applyNumberFormat="0" applyProtection="0">
      <alignment horizontal="left" vertical="center"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90" fontId="28" fillId="51" borderId="55">
      <alignment horizontal="right" vertical="center"/>
      <protection locked="0"/>
    </xf>
    <xf numFmtId="4" fontId="27" fillId="21" borderId="79" applyNumberFormat="0" applyProtection="0">
      <alignment horizontal="left" vertical="center" indent="1"/>
    </xf>
    <xf numFmtId="186" fontId="28" fillId="12" borderId="129">
      <alignment vertical="center"/>
      <protection locked="0"/>
    </xf>
    <xf numFmtId="4" fontId="63" fillId="66" borderId="112" applyNumberFormat="0" applyProtection="0">
      <alignment horizontal="left" vertical="center" indent="1"/>
    </xf>
    <xf numFmtId="193" fontId="28" fillId="12" borderId="55">
      <alignment vertical="center"/>
      <protection locked="0"/>
    </xf>
    <xf numFmtId="4" fontId="64" fillId="64" borderId="109" applyNumberFormat="0" applyProtection="0">
      <alignment horizontal="right" vertical="center"/>
    </xf>
    <xf numFmtId="186" fontId="50" fillId="41" borderId="65" applyNumberFormat="0" applyAlignment="0" applyProtection="0"/>
    <xf numFmtId="186" fontId="50" fillId="41" borderId="65" applyNumberFormat="0" applyAlignment="0" applyProtection="0"/>
    <xf numFmtId="186" fontId="56" fillId="40" borderId="65" applyNumberFormat="0" applyFont="0" applyAlignment="0" applyProtection="0"/>
    <xf numFmtId="186" fontId="57" fillId="44" borderId="66" applyNumberFormat="0" applyAlignment="0" applyProtection="0"/>
    <xf numFmtId="186" fontId="28" fillId="49" borderId="73">
      <alignment vertical="center"/>
    </xf>
    <xf numFmtId="190" fontId="28" fillId="49" borderId="73">
      <alignment vertical="center"/>
    </xf>
    <xf numFmtId="193" fontId="28" fillId="12" borderId="73">
      <alignment vertical="center"/>
      <protection locked="0"/>
    </xf>
    <xf numFmtId="193" fontId="28" fillId="12" borderId="73">
      <alignment vertical="center"/>
      <protection locked="0"/>
    </xf>
    <xf numFmtId="186" fontId="28" fillId="12" borderId="73">
      <alignment vertical="center"/>
      <protection locked="0"/>
    </xf>
    <xf numFmtId="186" fontId="28" fillId="12" borderId="73">
      <alignment vertical="center"/>
      <protection locked="0"/>
    </xf>
    <xf numFmtId="172" fontId="28" fillId="12" borderId="73">
      <alignment vertical="center"/>
      <protection locked="0"/>
    </xf>
    <xf numFmtId="193" fontId="28" fillId="50" borderId="73">
      <alignment vertical="center"/>
    </xf>
    <xf numFmtId="186" fontId="28" fillId="50" borderId="73">
      <alignment vertical="center"/>
    </xf>
    <xf numFmtId="191" fontId="28" fillId="50" borderId="73">
      <alignment vertical="center"/>
    </xf>
    <xf numFmtId="186" fontId="28" fillId="51" borderId="73">
      <alignment horizontal="right" vertical="center"/>
      <protection locked="0"/>
    </xf>
    <xf numFmtId="190" fontId="28" fillId="51" borderId="73">
      <alignment horizontal="right" vertical="center"/>
      <protection locked="0"/>
    </xf>
    <xf numFmtId="191" fontId="28" fillId="51" borderId="73">
      <alignment horizontal="right" vertical="center"/>
      <protection locked="0"/>
    </xf>
    <xf numFmtId="4" fontId="56" fillId="52" borderId="65" applyNumberFormat="0" applyProtection="0">
      <alignment vertical="center"/>
    </xf>
    <xf numFmtId="4" fontId="59" fillId="53" borderId="65" applyNumberFormat="0" applyProtection="0">
      <alignmen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186" fontId="27"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64" borderId="73" applyNumberFormat="0">
      <protection locked="0"/>
    </xf>
    <xf numFmtId="186" fontId="61" fillId="21" borderId="70" applyBorder="0"/>
    <xf numFmtId="4" fontId="56" fillId="0" borderId="65" applyNumberFormat="0" applyProtection="0">
      <alignment horizontal="right" vertical="center"/>
    </xf>
    <xf numFmtId="186" fontId="56" fillId="67" borderId="73"/>
    <xf numFmtId="186" fontId="44" fillId="0" borderId="72" applyNumberFormat="0" applyFill="0" applyAlignment="0" applyProtection="0"/>
    <xf numFmtId="4" fontId="56" fillId="52" borderId="76" applyNumberFormat="0" applyProtection="0">
      <alignment vertical="center"/>
    </xf>
    <xf numFmtId="188" fontId="5" fillId="7" borderId="73">
      <alignment vertical="center"/>
      <protection locked="0"/>
    </xf>
    <xf numFmtId="188" fontId="5" fillId="70" borderId="73">
      <alignment horizontal="right" vertical="center"/>
      <protection locked="0"/>
    </xf>
    <xf numFmtId="186" fontId="56" fillId="40" borderId="65" applyNumberFormat="0" applyFont="0" applyAlignment="0" applyProtection="0"/>
    <xf numFmtId="186" fontId="56" fillId="40" borderId="65" applyNumberFormat="0" applyFont="0" applyAlignment="0" applyProtection="0"/>
    <xf numFmtId="4" fontId="59" fillId="53" borderId="65" applyNumberFormat="0" applyProtection="0">
      <alignment vertical="center"/>
    </xf>
    <xf numFmtId="4" fontId="56" fillId="56" borderId="65" applyNumberFormat="0" applyProtection="0">
      <alignment horizontal="right" vertical="center"/>
    </xf>
    <xf numFmtId="4" fontId="56" fillId="57" borderId="68" applyNumberFormat="0" applyProtection="0">
      <alignment horizontal="right" vertical="center"/>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11" borderId="67" applyNumberFormat="0" applyProtection="0">
      <alignment horizontal="left" vertical="center" indent="1"/>
    </xf>
    <xf numFmtId="4" fontId="56" fillId="0" borderId="65" applyNumberFormat="0" applyProtection="0">
      <alignment horizontal="right" vertical="center"/>
    </xf>
    <xf numFmtId="4" fontId="56" fillId="54" borderId="65" applyNumberFormat="0" applyProtection="0">
      <alignment horizontal="left" vertical="center"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90" fontId="5" fillId="69" borderId="83">
      <alignment vertical="center"/>
    </xf>
    <xf numFmtId="186" fontId="57" fillId="44" borderId="77" applyNumberFormat="0" applyAlignment="0" applyProtection="0"/>
    <xf numFmtId="186" fontId="27" fillId="63" borderId="67" applyNumberFormat="0" applyProtection="0">
      <alignment horizontal="left" vertical="top" indent="1"/>
    </xf>
    <xf numFmtId="186" fontId="56" fillId="63" borderId="111" applyNumberFormat="0" applyProtection="0">
      <alignment horizontal="left" vertical="top" indent="1"/>
    </xf>
    <xf numFmtId="186" fontId="27" fillId="14" borderId="67"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60" fillId="52" borderId="78" applyNumberFormat="0" applyProtection="0">
      <alignment horizontal="left" vertical="top" indent="1"/>
    </xf>
    <xf numFmtId="186" fontId="56" fillId="14" borderId="78" applyNumberFormat="0" applyProtection="0">
      <alignment horizontal="left" vertical="top" indent="1"/>
    </xf>
    <xf numFmtId="186" fontId="27" fillId="14" borderId="78" applyNumberFormat="0" applyProtection="0">
      <alignment horizontal="left" vertical="center"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27" fillId="21" borderId="79" applyNumberFormat="0" applyProtection="0">
      <alignment horizontal="left" vertical="center" indent="1"/>
    </xf>
    <xf numFmtId="4" fontId="59" fillId="53" borderId="76" applyNumberFormat="0" applyProtection="0">
      <alignment vertical="center"/>
    </xf>
    <xf numFmtId="190" fontId="28" fillId="51" borderId="83">
      <alignment horizontal="right" vertical="center"/>
      <protection locked="0"/>
    </xf>
    <xf numFmtId="191" fontId="28" fillId="51" borderId="83">
      <alignment horizontal="right" vertical="center"/>
      <protection locked="0"/>
    </xf>
    <xf numFmtId="186" fontId="56" fillId="40" borderId="76" applyNumberFormat="0" applyFont="0" applyAlignment="0" applyProtection="0"/>
    <xf numFmtId="186" fontId="28" fillId="12" borderId="83">
      <alignment vertical="center"/>
      <protection locked="0"/>
    </xf>
    <xf numFmtId="188" fontId="28" fillId="49" borderId="83">
      <alignment vertical="center"/>
    </xf>
    <xf numFmtId="191" fontId="28" fillId="49"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64" fontId="35" fillId="0" borderId="0" applyFont="0" applyFill="0" applyBorder="0" applyAlignment="0" applyProtection="0"/>
    <xf numFmtId="4" fontId="62" fillId="48" borderId="101" applyNumberFormat="0" applyProtection="0">
      <alignment vertical="center"/>
    </xf>
    <xf numFmtId="188" fontId="28" fillId="49" borderId="117">
      <alignment vertical="center"/>
    </xf>
    <xf numFmtId="191" fontId="28" fillId="49" borderId="8">
      <alignment vertical="center"/>
    </xf>
    <xf numFmtId="191" fontId="28" fillId="50" borderId="8">
      <alignment vertical="center"/>
    </xf>
    <xf numFmtId="186" fontId="56" fillId="63" borderId="94" applyNumberFormat="0" applyProtection="0">
      <alignment horizontal="left" vertical="top" indent="1"/>
    </xf>
    <xf numFmtId="4" fontId="56" fillId="54" borderId="92" applyNumberFormat="0" applyProtection="0">
      <alignment horizontal="left" vertical="center" indent="1"/>
    </xf>
    <xf numFmtId="190" fontId="5" fillId="70" borderId="8">
      <alignment horizontal="right" vertical="center"/>
      <protection locked="0"/>
    </xf>
    <xf numFmtId="186" fontId="56" fillId="40" borderId="109" applyNumberFormat="0" applyFont="0" applyAlignment="0" applyProtection="0"/>
    <xf numFmtId="186" fontId="56" fillId="14" borderId="94" applyNumberFormat="0" applyProtection="0">
      <alignment horizontal="left" vertical="top" indent="1"/>
    </xf>
    <xf numFmtId="186" fontId="56" fillId="63" borderId="135" applyNumberFormat="0" applyProtection="0">
      <alignment horizontal="left" vertical="top"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4" fontId="56" fillId="54" borderId="76" applyNumberFormat="0" applyProtection="0">
      <alignment horizontal="left" vertical="center" indent="1"/>
    </xf>
    <xf numFmtId="4" fontId="56" fillId="23" borderId="76" applyNumberFormat="0" applyProtection="0">
      <alignment horizontal="right" vertical="center"/>
    </xf>
    <xf numFmtId="4" fontId="62" fillId="11" borderId="111" applyNumberFormat="0" applyProtection="0">
      <alignment horizontal="left" vertical="center" indent="1"/>
    </xf>
    <xf numFmtId="186" fontId="50" fillId="41" borderId="65" applyNumberFormat="0" applyAlignment="0" applyProtection="0"/>
    <xf numFmtId="186" fontId="50" fillId="41" borderId="65" applyNumberFormat="0" applyAlignment="0" applyProtection="0"/>
    <xf numFmtId="186" fontId="57" fillId="44" borderId="66" applyNumberFormat="0" applyAlignment="0" applyProtection="0"/>
    <xf numFmtId="186" fontId="57" fillId="44" borderId="66" applyNumberFormat="0" applyAlignment="0" applyProtection="0"/>
    <xf numFmtId="4" fontId="56" fillId="61" borderId="68" applyNumberFormat="0" applyProtection="0">
      <alignment horizontal="left" vertical="center" indent="1"/>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186" fontId="62" fillId="48" borderId="67" applyNumberFormat="0" applyProtection="0">
      <alignment horizontal="left" vertical="top" indent="1"/>
    </xf>
    <xf numFmtId="4" fontId="56" fillId="15" borderId="34" applyNumberFormat="0" applyProtection="0">
      <alignment horizontal="left" vertical="center" indent="1"/>
    </xf>
    <xf numFmtId="4" fontId="63" fillId="66" borderId="68"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44" fillId="0" borderId="72" applyNumberFormat="0" applyFill="0" applyAlignment="0" applyProtection="0"/>
    <xf numFmtId="186" fontId="44" fillId="0" borderId="72" applyNumberFormat="0" applyFill="0" applyAlignment="0" applyProtection="0"/>
    <xf numFmtId="4" fontId="56" fillId="52" borderId="65" applyNumberFormat="0" applyProtection="0">
      <alignment vertical="center"/>
    </xf>
    <xf numFmtId="186" fontId="60" fillId="52" borderId="67" applyNumberFormat="0" applyProtection="0">
      <alignment horizontal="left" vertical="top" indent="1"/>
    </xf>
    <xf numFmtId="4" fontId="56" fillId="59" borderId="65" applyNumberFormat="0" applyProtection="0">
      <alignment horizontal="right" vertical="center"/>
    </xf>
    <xf numFmtId="4" fontId="56" fillId="61" borderId="68"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center" indent="1"/>
    </xf>
    <xf numFmtId="186" fontId="56" fillId="14" borderId="101" applyNumberFormat="0" applyProtection="0">
      <alignment horizontal="left" vertical="top" indent="1"/>
    </xf>
    <xf numFmtId="186" fontId="61" fillId="21" borderId="35" applyBorder="0"/>
    <xf numFmtId="4" fontId="62" fillId="48" borderId="33" applyNumberFormat="0" applyProtection="0">
      <alignment vertical="center"/>
    </xf>
    <xf numFmtId="4" fontId="27" fillId="21" borderId="68" applyNumberFormat="0" applyProtection="0">
      <alignment horizontal="left" vertical="center" indent="1"/>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3" borderId="78" applyNumberFormat="0" applyProtection="0">
      <alignment horizontal="left" vertical="top" indent="1"/>
    </xf>
    <xf numFmtId="4" fontId="64" fillId="64" borderId="31" applyNumberFormat="0" applyProtection="0">
      <alignment horizontal="right" vertical="center"/>
    </xf>
    <xf numFmtId="4" fontId="27" fillId="21" borderId="68" applyNumberFormat="0" applyProtection="0">
      <alignment horizontal="left" vertical="center" indent="1"/>
    </xf>
    <xf numFmtId="186" fontId="50" fillId="41" borderId="65" applyNumberFormat="0" applyAlignment="0" applyProtection="0"/>
    <xf numFmtId="186" fontId="56" fillId="21" borderId="135" applyNumberFormat="0" applyProtection="0">
      <alignment horizontal="left" vertical="top" indent="1"/>
    </xf>
    <xf numFmtId="37" fontId="33" fillId="0" borderId="36" applyNumberFormat="0"/>
    <xf numFmtId="186" fontId="56" fillId="21" borderId="67" applyNumberFormat="0" applyProtection="0">
      <alignment horizontal="left" vertical="top" indent="1"/>
    </xf>
    <xf numFmtId="186" fontId="56" fillId="15" borderId="94" applyNumberFormat="0" applyProtection="0">
      <alignment horizontal="left" vertical="top" indent="1"/>
    </xf>
    <xf numFmtId="186" fontId="44" fillId="0" borderId="37" applyNumberFormat="0" applyFill="0" applyAlignment="0" applyProtection="0"/>
    <xf numFmtId="186" fontId="44" fillId="0" borderId="37" applyNumberFormat="0" applyFill="0" applyAlignment="0" applyProtection="0"/>
    <xf numFmtId="4" fontId="62" fillId="48" borderId="111" applyNumberFormat="0" applyProtection="0">
      <alignment vertical="center"/>
    </xf>
    <xf numFmtId="4" fontId="56" fillId="61" borderId="136" applyNumberFormat="0" applyProtection="0">
      <alignment horizontal="left" vertical="center" indent="1"/>
    </xf>
    <xf numFmtId="186" fontId="56" fillId="21" borderId="135" applyNumberFormat="0" applyProtection="0">
      <alignment horizontal="left" vertical="top" indent="1"/>
    </xf>
    <xf numFmtId="186" fontId="56" fillId="21" borderId="101" applyNumberFormat="0" applyProtection="0">
      <alignment horizontal="left" vertical="top" indent="1"/>
    </xf>
    <xf numFmtId="4" fontId="56" fillId="0" borderId="109" applyNumberFormat="0" applyProtection="0">
      <alignment horizontal="right" vertical="center"/>
    </xf>
    <xf numFmtId="186" fontId="56" fillId="63" borderId="111" applyNumberFormat="0" applyProtection="0">
      <alignment horizontal="left" vertical="top" indent="1"/>
    </xf>
    <xf numFmtId="164" fontId="35" fillId="0" borderId="0" applyFont="0" applyFill="0" applyBorder="0" applyAlignment="0" applyProtection="0"/>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4" borderId="67" applyNumberFormat="0" applyProtection="0">
      <alignment horizontal="left" vertical="top" indent="1"/>
    </xf>
    <xf numFmtId="186" fontId="56" fillId="21" borderId="111" applyNumberFormat="0" applyProtection="0">
      <alignment horizontal="left" vertical="top" indent="1"/>
    </xf>
    <xf numFmtId="186" fontId="56" fillId="40" borderId="76" applyNumberFormat="0" applyFont="0" applyAlignment="0" applyProtection="0"/>
    <xf numFmtId="186" fontId="56" fillId="21" borderId="94" applyNumberFormat="0" applyProtection="0">
      <alignment horizontal="left" vertical="top" indent="1"/>
    </xf>
    <xf numFmtId="186" fontId="56" fillId="63" borderId="67" applyNumberFormat="0" applyProtection="0">
      <alignment horizontal="left" vertical="top" indent="1"/>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9" borderId="65" applyNumberFormat="0" applyProtection="0">
      <alignment horizontal="right" vertical="center"/>
    </xf>
    <xf numFmtId="186" fontId="42" fillId="44" borderId="65" applyNumberFormat="0" applyAlignment="0" applyProtection="0"/>
    <xf numFmtId="186" fontId="56" fillId="40" borderId="76" applyNumberFormat="0" applyFont="0" applyAlignment="0" applyProtection="0"/>
    <xf numFmtId="4" fontId="56" fillId="59" borderId="104" applyNumberFormat="0" applyProtection="0">
      <alignment horizontal="right" vertical="center"/>
    </xf>
    <xf numFmtId="186" fontId="56" fillId="15" borderId="111" applyNumberFormat="0" applyProtection="0">
      <alignment horizontal="left" vertical="top" indent="1"/>
    </xf>
    <xf numFmtId="4" fontId="56" fillId="23" borderId="109" applyNumberFormat="0" applyProtection="0">
      <alignment horizontal="right" vertical="center"/>
    </xf>
    <xf numFmtId="186" fontId="50" fillId="41" borderId="65" applyNumberFormat="0" applyAlignment="0" applyProtection="0"/>
    <xf numFmtId="186" fontId="57" fillId="44" borderId="66" applyNumberFormat="0" applyAlignment="0" applyProtection="0"/>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5" borderId="94" applyNumberFormat="0" applyProtection="0">
      <alignment horizontal="left" vertical="top" indent="1"/>
    </xf>
    <xf numFmtId="186" fontId="56" fillId="63" borderId="135" applyNumberFormat="0" applyProtection="0">
      <alignment horizontal="left" vertical="top" indent="1"/>
    </xf>
    <xf numFmtId="186" fontId="56" fillId="21" borderId="48" applyNumberFormat="0" applyProtection="0">
      <alignment horizontal="left" vertical="top" indent="1"/>
    </xf>
    <xf numFmtId="188" fontId="5" fillId="13" borderId="38">
      <alignment vertical="center"/>
    </xf>
    <xf numFmtId="186" fontId="42" fillId="44" borderId="31" applyNumberFormat="0" applyAlignment="0" applyProtection="0"/>
    <xf numFmtId="186" fontId="42" fillId="44" borderId="31" applyNumberFormat="0" applyAlignment="0" applyProtection="0"/>
    <xf numFmtId="186" fontId="28" fillId="51" borderId="8">
      <alignment horizontal="right" vertical="center"/>
      <protection locked="0"/>
    </xf>
    <xf numFmtId="186" fontId="56" fillId="40" borderId="76" applyNumberFormat="0" applyFont="0" applyAlignment="0" applyProtection="0"/>
    <xf numFmtId="186" fontId="44" fillId="0" borderId="98" applyNumberFormat="0" applyFill="0" applyAlignment="0" applyProtection="0"/>
    <xf numFmtId="186" fontId="42" fillId="44" borderId="65" applyNumberFormat="0" applyAlignment="0" applyProtection="0"/>
    <xf numFmtId="186" fontId="27" fillId="15" borderId="78" applyNumberFormat="0" applyProtection="0">
      <alignment horizontal="left" vertical="top" indent="1"/>
    </xf>
    <xf numFmtId="186" fontId="42" fillId="44" borderId="65" applyNumberFormat="0" applyAlignment="0" applyProtection="0"/>
    <xf numFmtId="4" fontId="27" fillId="21" borderId="79" applyNumberFormat="0" applyProtection="0">
      <alignment horizontal="left" vertical="center" indent="1"/>
    </xf>
    <xf numFmtId="4" fontId="56" fillId="15" borderId="79" applyNumberFormat="0" applyProtection="0">
      <alignment horizontal="left" vertical="center" indent="1"/>
    </xf>
    <xf numFmtId="191" fontId="28" fillId="50"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1" fontId="28" fillId="50" borderId="55">
      <alignment vertical="center"/>
    </xf>
    <xf numFmtId="4" fontId="27" fillId="21" borderId="68" applyNumberFormat="0" applyProtection="0">
      <alignment horizontal="left" vertical="center" indent="1"/>
    </xf>
    <xf numFmtId="4" fontId="56" fillId="52" borderId="76" applyNumberFormat="0" applyProtection="0">
      <alignment vertical="center"/>
    </xf>
    <xf numFmtId="186" fontId="56" fillId="63" borderId="67" applyNumberFormat="0" applyProtection="0">
      <alignment horizontal="left" vertical="top" indent="1"/>
    </xf>
    <xf numFmtId="186" fontId="56" fillId="64" borderId="69" applyNumberFormat="0">
      <protection locked="0"/>
    </xf>
    <xf numFmtId="186" fontId="56" fillId="62" borderId="104" applyNumberFormat="0" applyProtection="0">
      <alignment horizontal="left" vertical="center" indent="1"/>
    </xf>
    <xf numFmtId="191" fontId="28" fillId="50" borderId="8">
      <alignment vertical="center"/>
    </xf>
    <xf numFmtId="186" fontId="28" fillId="51" borderId="100">
      <alignment horizontal="right" vertical="center"/>
      <protection locked="0"/>
    </xf>
    <xf numFmtId="186" fontId="57" fillId="44" borderId="77" applyNumberFormat="0" applyAlignment="0" applyProtection="0"/>
    <xf numFmtId="186" fontId="56" fillId="15" borderId="135" applyNumberFormat="0" applyProtection="0">
      <alignment horizontal="left" vertical="top" indent="1"/>
    </xf>
    <xf numFmtId="186" fontId="56" fillId="63" borderId="78" applyNumberFormat="0" applyProtection="0">
      <alignment horizontal="left" vertical="top" indent="1"/>
    </xf>
    <xf numFmtId="188" fontId="28" fillId="49" borderId="73">
      <alignment vertical="center"/>
    </xf>
    <xf numFmtId="191" fontId="28" fillId="50" borderId="73">
      <alignment vertical="center"/>
    </xf>
    <xf numFmtId="186" fontId="56" fillId="21" borderId="111" applyNumberFormat="0" applyProtection="0">
      <alignment horizontal="left" vertical="top" indent="1"/>
    </xf>
    <xf numFmtId="193" fontId="28" fillId="12" borderId="55">
      <alignment vertical="center"/>
      <protection locked="0"/>
    </xf>
    <xf numFmtId="186" fontId="42" fillId="44" borderId="46" applyNumberFormat="0" applyAlignment="0" applyProtection="0"/>
    <xf numFmtId="186" fontId="27" fillId="21" borderId="94" applyNumberFormat="0" applyProtection="0">
      <alignment horizontal="left" vertical="top" indent="1"/>
    </xf>
    <xf numFmtId="4" fontId="56" fillId="0" borderId="76" applyNumberFormat="0" applyProtection="0">
      <alignment horizontal="right" vertical="center"/>
    </xf>
    <xf numFmtId="186" fontId="56" fillId="14" borderId="78" applyNumberFormat="0" applyProtection="0">
      <alignment horizontal="left" vertical="top" indent="1"/>
    </xf>
    <xf numFmtId="4" fontId="56" fillId="15" borderId="76" applyNumberFormat="0" applyProtection="0">
      <alignment horizontal="right" vertical="center"/>
    </xf>
    <xf numFmtId="4" fontId="56" fillId="23" borderId="65" applyNumberFormat="0" applyProtection="0">
      <alignment horizontal="right" vertical="center"/>
    </xf>
    <xf numFmtId="164" fontId="35" fillId="0" borderId="0" applyFont="0" applyFill="0" applyBorder="0" applyAlignment="0" applyProtection="0"/>
    <xf numFmtId="186" fontId="42" fillId="44" borderId="104" applyNumberFormat="0" applyAlignment="0" applyProtection="0"/>
    <xf numFmtId="188" fontId="28" fillId="49" borderId="8">
      <alignment vertical="center"/>
    </xf>
    <xf numFmtId="4" fontId="56" fillId="53" borderId="109" applyNumberFormat="0" applyProtection="0">
      <alignment horizontal="left" vertical="center" indent="1"/>
    </xf>
    <xf numFmtId="186" fontId="56" fillId="63" borderId="101"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186" fontId="56" fillId="63" borderId="101" applyNumberFormat="0" applyProtection="0">
      <alignment horizontal="left" vertical="top" indent="1"/>
    </xf>
    <xf numFmtId="4" fontId="56" fillId="19" borderId="104" applyNumberFormat="0" applyProtection="0">
      <alignment horizontal="right" vertical="center"/>
    </xf>
    <xf numFmtId="186" fontId="56" fillId="14" borderId="101" applyNumberFormat="0" applyProtection="0">
      <alignment horizontal="left" vertical="top" indent="1"/>
    </xf>
    <xf numFmtId="191" fontId="28" fillId="51" borderId="38">
      <alignment horizontal="right" vertical="center"/>
      <protection locked="0"/>
    </xf>
    <xf numFmtId="4" fontId="56" fillId="59" borderId="133" applyNumberFormat="0" applyProtection="0">
      <alignment horizontal="right" vertical="center"/>
    </xf>
    <xf numFmtId="191" fontId="5" fillId="69" borderId="129">
      <alignment vertical="center"/>
    </xf>
    <xf numFmtId="186" fontId="62" fillId="48" borderId="111" applyNumberFormat="0" applyProtection="0">
      <alignment horizontal="left" vertical="top" indent="1"/>
    </xf>
    <xf numFmtId="4" fontId="56" fillId="57" borderId="136" applyNumberFormat="0" applyProtection="0">
      <alignment horizontal="right" vertical="center"/>
    </xf>
    <xf numFmtId="186" fontId="56" fillId="15" borderId="135" applyNumberFormat="0" applyProtection="0">
      <alignment horizontal="left" vertical="top" indent="1"/>
    </xf>
    <xf numFmtId="193" fontId="28" fillId="12" borderId="100">
      <alignment vertical="center"/>
      <protection locked="0"/>
    </xf>
    <xf numFmtId="186" fontId="27" fillId="14" borderId="78" applyNumberFormat="0" applyProtection="0">
      <alignment horizontal="left" vertical="center" indent="1"/>
    </xf>
    <xf numFmtId="186" fontId="62" fillId="15" borderId="78" applyNumberFormat="0" applyProtection="0">
      <alignment horizontal="left" vertical="top" indent="1"/>
    </xf>
    <xf numFmtId="186" fontId="56" fillId="63" borderId="78" applyNumberFormat="0" applyProtection="0">
      <alignment horizontal="left" vertical="top" indent="1"/>
    </xf>
    <xf numFmtId="186" fontId="56" fillId="62" borderId="76" applyNumberFormat="0" applyProtection="0">
      <alignment horizontal="left" vertical="center" indent="1"/>
    </xf>
    <xf numFmtId="191" fontId="28" fillId="50" borderId="83">
      <alignment vertical="center"/>
    </xf>
    <xf numFmtId="4" fontId="56" fillId="61" borderId="79" applyNumberFormat="0" applyProtection="0">
      <alignment horizontal="left" vertical="center" indent="1"/>
    </xf>
    <xf numFmtId="186" fontId="56" fillId="40" borderId="76" applyNumberFormat="0" applyFont="0" applyAlignment="0" applyProtection="0"/>
    <xf numFmtId="186" fontId="28" fillId="50" borderId="83">
      <alignment vertical="center"/>
    </xf>
    <xf numFmtId="191" fontId="28" fillId="12" borderId="83">
      <alignment vertical="center"/>
      <protection locked="0"/>
    </xf>
    <xf numFmtId="4" fontId="56" fillId="52" borderId="104" applyNumberFormat="0" applyProtection="0">
      <alignment vertical="center"/>
    </xf>
    <xf numFmtId="186" fontId="56" fillId="63" borderId="111" applyNumberFormat="0" applyProtection="0">
      <alignment horizontal="left" vertical="top" indent="1"/>
    </xf>
    <xf numFmtId="4" fontId="64" fillId="64" borderId="109" applyNumberFormat="0" applyProtection="0">
      <alignment horizontal="right" vertical="center"/>
    </xf>
    <xf numFmtId="164" fontId="35" fillId="0" borderId="0" applyFont="0" applyFill="0" applyBorder="0" applyAlignment="0" applyProtection="0"/>
    <xf numFmtId="186" fontId="56" fillId="40" borderId="76" applyNumberFormat="0" applyFont="0" applyAlignment="0" applyProtection="0"/>
    <xf numFmtId="4" fontId="56" fillId="58" borderId="109" applyNumberFormat="0" applyProtection="0">
      <alignment horizontal="right" vertical="center"/>
    </xf>
    <xf numFmtId="172" fontId="28" fillId="12" borderId="117">
      <alignment vertical="center"/>
      <protection locked="0"/>
    </xf>
    <xf numFmtId="186" fontId="56" fillId="40" borderId="76" applyNumberFormat="0" applyFont="0" applyAlignment="0" applyProtection="0"/>
    <xf numFmtId="186" fontId="56" fillId="14" borderId="111" applyNumberFormat="0" applyProtection="0">
      <alignment horizontal="left" vertical="top" indent="1"/>
    </xf>
    <xf numFmtId="4" fontId="56" fillId="14" borderId="136" applyNumberFormat="0" applyProtection="0">
      <alignment horizontal="left" vertical="center"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90" fontId="28" fillId="49" borderId="38">
      <alignment vertical="center"/>
    </xf>
    <xf numFmtId="191" fontId="28" fillId="49" borderId="38">
      <alignment vertical="center"/>
    </xf>
    <xf numFmtId="191"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6" fontId="28" fillId="49" borderId="38">
      <alignment vertical="center"/>
    </xf>
    <xf numFmtId="188" fontId="28" fillId="49" borderId="38">
      <alignment vertical="center"/>
    </xf>
    <xf numFmtId="188" fontId="28" fillId="49" borderId="38">
      <alignment vertical="center"/>
    </xf>
    <xf numFmtId="190" fontId="28" fillId="49" borderId="38">
      <alignment vertical="center"/>
    </xf>
    <xf numFmtId="191"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3" fontId="28" fillId="12" borderId="38">
      <alignment vertical="center"/>
      <protection locked="0"/>
    </xf>
    <xf numFmtId="186" fontId="28" fillId="12" borderId="38">
      <alignment vertical="center"/>
      <protection locked="0"/>
    </xf>
    <xf numFmtId="186" fontId="28" fillId="12" borderId="38">
      <alignment vertical="center"/>
      <protection locked="0"/>
    </xf>
    <xf numFmtId="193" fontId="28" fillId="12" borderId="38">
      <alignment vertical="center"/>
      <protection locked="0"/>
    </xf>
    <xf numFmtId="191" fontId="28" fillId="12" borderId="38">
      <alignment vertical="center"/>
      <protection locked="0"/>
    </xf>
    <xf numFmtId="191"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72" fontId="28" fillId="12" borderId="38">
      <alignment vertical="center"/>
      <protection locked="0"/>
    </xf>
    <xf numFmtId="191" fontId="28" fillId="12" borderId="38">
      <alignment vertical="center"/>
      <protection locked="0"/>
    </xf>
    <xf numFmtId="191" fontId="28" fillId="50" borderId="38">
      <alignment vertical="center"/>
    </xf>
    <xf numFmtId="191"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93" fontId="28" fillId="50" borderId="38">
      <alignment vertical="center"/>
    </xf>
    <xf numFmtId="188" fontId="28" fillId="50" borderId="38">
      <alignment vertical="center"/>
    </xf>
    <xf numFmtId="190"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86"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0" borderId="38">
      <alignment vertical="center"/>
    </xf>
    <xf numFmtId="191" fontId="28" fillId="51" borderId="38">
      <alignment horizontal="right" vertical="center"/>
      <protection locked="0"/>
    </xf>
    <xf numFmtId="186" fontId="28" fillId="51" borderId="38">
      <alignment horizontal="right" vertical="center"/>
      <protection locked="0"/>
    </xf>
    <xf numFmtId="186" fontId="28" fillId="51" borderId="38">
      <alignment horizontal="right" vertical="center"/>
      <protection locked="0"/>
    </xf>
    <xf numFmtId="190" fontId="28" fillId="51" borderId="38">
      <alignment horizontal="right" vertical="center"/>
      <protection locked="0"/>
    </xf>
    <xf numFmtId="188" fontId="28" fillId="51" borderId="38">
      <alignment horizontal="right" vertical="center"/>
      <protection locked="0"/>
    </xf>
    <xf numFmtId="190"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191" fontId="28" fillId="51" borderId="38">
      <alignment horizontal="right" vertical="center"/>
      <protection locked="0"/>
    </xf>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27" fillId="64" borderId="38" applyNumberFormat="0">
      <protection locked="0"/>
    </xf>
    <xf numFmtId="186" fontId="61" fillId="21" borderId="35" applyBorder="0"/>
    <xf numFmtId="4" fontId="62" fillId="48" borderId="33" applyNumberFormat="0" applyProtection="0">
      <alignment vertical="center"/>
    </xf>
    <xf numFmtId="4" fontId="59" fillId="12" borderId="38"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186" fontId="56" fillId="67" borderId="38"/>
    <xf numFmtId="4" fontId="64" fillId="64" borderId="31" applyNumberFormat="0" applyProtection="0">
      <alignment horizontal="right" vertical="center"/>
    </xf>
    <xf numFmtId="37" fontId="33" fillId="0" borderId="36" applyNumberFormat="0"/>
    <xf numFmtId="186" fontId="27" fillId="21" borderId="48" applyNumberFormat="0" applyProtection="0">
      <alignment horizontal="left" vertical="top" indent="1"/>
    </xf>
    <xf numFmtId="194" fontId="33" fillId="0" borderId="39" applyFill="0"/>
    <xf numFmtId="186" fontId="44" fillId="0" borderId="37" applyNumberFormat="0" applyFill="0" applyAlignment="0" applyProtection="0"/>
    <xf numFmtId="186" fontId="44" fillId="0" borderId="37" applyNumberFormat="0" applyFill="0" applyAlignment="0" applyProtection="0"/>
    <xf numFmtId="186" fontId="56" fillId="14" borderId="78" applyNumberFormat="0" applyProtection="0">
      <alignment horizontal="left" vertical="top" indent="1"/>
    </xf>
    <xf numFmtId="4" fontId="27" fillId="21" borderId="112" applyNumberFormat="0" applyProtection="0">
      <alignment horizontal="left" vertical="center" indent="1"/>
    </xf>
    <xf numFmtId="186" fontId="56" fillId="40" borderId="76" applyNumberFormat="0" applyFont="0" applyAlignment="0" applyProtection="0"/>
    <xf numFmtId="191" fontId="5" fillId="13" borderId="38">
      <alignment vertical="center"/>
    </xf>
    <xf numFmtId="188" fontId="5" fillId="13" borderId="38">
      <alignment vertical="center"/>
    </xf>
    <xf numFmtId="190" fontId="5" fillId="13" borderId="38">
      <alignment vertical="center"/>
    </xf>
    <xf numFmtId="191" fontId="5" fillId="7" borderId="38">
      <alignment vertical="center"/>
      <protection locked="0"/>
    </xf>
    <xf numFmtId="188" fontId="5" fillId="7" borderId="38">
      <alignment vertical="center"/>
      <protection locked="0"/>
    </xf>
    <xf numFmtId="196" fontId="5" fillId="69" borderId="38">
      <alignment vertical="center"/>
    </xf>
    <xf numFmtId="188" fontId="5" fillId="69" borderId="38">
      <alignment vertical="center"/>
    </xf>
    <xf numFmtId="190" fontId="5" fillId="69" borderId="38">
      <alignment vertical="center"/>
    </xf>
    <xf numFmtId="191" fontId="5" fillId="69" borderId="38">
      <alignment vertical="center"/>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27" fillId="14" borderId="78" applyNumberFormat="0" applyProtection="0">
      <alignment horizontal="left" vertical="center" indent="1"/>
    </xf>
    <xf numFmtId="186" fontId="56" fillId="21" borderId="33" applyNumberFormat="0" applyProtection="0">
      <alignment horizontal="left" vertical="top" indent="1"/>
    </xf>
    <xf numFmtId="191" fontId="5" fillId="7" borderId="8">
      <alignment vertical="center"/>
      <protection locked="0"/>
    </xf>
    <xf numFmtId="186" fontId="27" fillId="63" borderId="33" applyNumberFormat="0" applyProtection="0">
      <alignment horizontal="left" vertical="top" indent="1"/>
    </xf>
    <xf numFmtId="186" fontId="56" fillId="40" borderId="109" applyNumberFormat="0" applyFont="0" applyAlignment="0" applyProtection="0"/>
    <xf numFmtId="186" fontId="56" fillId="21" borderId="48" applyNumberFormat="0" applyProtection="0">
      <alignment horizontal="left" vertical="top" indent="1"/>
    </xf>
    <xf numFmtId="186" fontId="27" fillId="14" borderId="33" applyNumberFormat="0" applyProtection="0">
      <alignment horizontal="left" vertical="center" indent="1"/>
    </xf>
    <xf numFmtId="186" fontId="42" fillId="44" borderId="31" applyNumberForma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42" fillId="44" borderId="31" applyNumberFormat="0" applyAlignment="0" applyProtection="0"/>
    <xf numFmtId="186" fontId="42" fillId="44" borderId="31" applyNumberFormat="0" applyAlignment="0" applyProtection="0"/>
    <xf numFmtId="186" fontId="60" fillId="52" borderId="94" applyNumberFormat="0" applyProtection="0">
      <alignment horizontal="left" vertical="top" indent="1"/>
    </xf>
    <xf numFmtId="186" fontId="56" fillId="40" borderId="76" applyNumberFormat="0" applyFont="0" applyAlignment="0" applyProtection="0"/>
    <xf numFmtId="37" fontId="33" fillId="0" borderId="81" applyNumberFormat="0"/>
    <xf numFmtId="4" fontId="56" fillId="15" borderId="76" applyNumberFormat="0" applyProtection="0">
      <alignment horizontal="right" vertical="center"/>
    </xf>
    <xf numFmtId="186" fontId="56" fillId="21" borderId="78" applyNumberFormat="0" applyProtection="0">
      <alignment horizontal="left" vertical="top" indent="1"/>
    </xf>
    <xf numFmtId="4" fontId="27" fillId="21" borderId="79" applyNumberFormat="0" applyProtection="0">
      <alignment horizontal="left" vertical="center" indent="1"/>
    </xf>
    <xf numFmtId="191" fontId="5" fillId="13" borderId="83">
      <alignment vertical="center"/>
    </xf>
    <xf numFmtId="191" fontId="28" fillId="51" borderId="83">
      <alignment horizontal="right" vertical="center"/>
      <protection locked="0"/>
    </xf>
    <xf numFmtId="186" fontId="57" fillId="44" borderId="47" applyNumberFormat="0" applyAlignment="0" applyProtection="0"/>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86" fontId="28" fillId="50" borderId="55">
      <alignment vertical="center"/>
    </xf>
    <xf numFmtId="186" fontId="27" fillId="15" borderId="67" applyNumberFormat="0" applyProtection="0">
      <alignment horizontal="left" vertical="center" indent="1"/>
    </xf>
    <xf numFmtId="37" fontId="33" fillId="0" borderId="81" applyNumberFormat="0"/>
    <xf numFmtId="186" fontId="56" fillId="14" borderId="67" applyNumberFormat="0" applyProtection="0">
      <alignment horizontal="left" vertical="top" indent="1"/>
    </xf>
    <xf numFmtId="186" fontId="56" fillId="14" borderId="94" applyNumberFormat="0" applyProtection="0">
      <alignment horizontal="left" vertical="top" indent="1"/>
    </xf>
    <xf numFmtId="164" fontId="35" fillId="0" borderId="0" applyFont="0" applyFill="0" applyBorder="0" applyAlignment="0" applyProtection="0"/>
    <xf numFmtId="190" fontId="28" fillId="50" borderId="129">
      <alignment vertical="center"/>
    </xf>
    <xf numFmtId="186" fontId="56" fillId="15"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72" fontId="28" fillId="12" borderId="73">
      <alignment vertical="center"/>
      <protection locked="0"/>
    </xf>
    <xf numFmtId="191" fontId="28" fillId="51" borderId="73">
      <alignment horizontal="right" vertical="center"/>
      <protection locked="0"/>
    </xf>
    <xf numFmtId="186" fontId="56" fillId="21" borderId="67" applyNumberFormat="0" applyProtection="0">
      <alignment horizontal="left" vertical="top" indent="1"/>
    </xf>
    <xf numFmtId="186" fontId="56" fillId="21" borderId="78" applyNumberFormat="0" applyProtection="0">
      <alignment horizontal="left" vertical="top" indent="1"/>
    </xf>
    <xf numFmtId="186" fontId="42" fillId="44" borderId="104" applyNumberFormat="0" applyAlignment="0" applyProtection="0"/>
    <xf numFmtId="186" fontId="56" fillId="63" borderId="78" applyNumberFormat="0" applyProtection="0">
      <alignment horizontal="left" vertical="top" indent="1"/>
    </xf>
    <xf numFmtId="186" fontId="56" fillId="63" borderId="101" applyNumberFormat="0" applyProtection="0">
      <alignment horizontal="left" vertical="top" indent="1"/>
    </xf>
    <xf numFmtId="4" fontId="27" fillId="21" borderId="68" applyNumberFormat="0" applyProtection="0">
      <alignment horizontal="left" vertical="center" indent="1"/>
    </xf>
    <xf numFmtId="4" fontId="59" fillId="53" borderId="76" applyNumberFormat="0" applyProtection="0">
      <alignment vertical="center"/>
    </xf>
    <xf numFmtId="193" fontId="28" fillId="50" borderId="8">
      <alignment vertical="center"/>
    </xf>
    <xf numFmtId="186" fontId="62" fillId="48" borderId="78" applyNumberFormat="0" applyProtection="0">
      <alignment horizontal="left" vertical="top" indent="1"/>
    </xf>
    <xf numFmtId="186" fontId="56" fillId="40" borderId="76" applyNumberFormat="0" applyFont="0" applyAlignment="0" applyProtection="0"/>
    <xf numFmtId="186" fontId="56" fillId="14" borderId="78" applyNumberFormat="0" applyProtection="0">
      <alignment horizontal="left" vertical="top" indent="1"/>
    </xf>
    <xf numFmtId="186" fontId="27" fillId="63" borderId="78" applyNumberFormat="0" applyProtection="0">
      <alignment horizontal="left" vertical="center"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186" fontId="27" fillId="21" borderId="78" applyNumberFormat="0" applyProtection="0">
      <alignment horizontal="left" vertical="center" indent="1"/>
    </xf>
    <xf numFmtId="4" fontId="56" fillId="61" borderId="79" applyNumberFormat="0" applyProtection="0">
      <alignment horizontal="left" vertical="center" indent="1"/>
    </xf>
    <xf numFmtId="186" fontId="42" fillId="44" borderId="76" applyNumberFormat="0" applyAlignment="0" applyProtection="0"/>
    <xf numFmtId="186" fontId="56" fillId="15" borderId="101" applyNumberFormat="0" applyProtection="0">
      <alignment horizontal="left" vertical="top" indent="1"/>
    </xf>
    <xf numFmtId="4" fontId="56" fillId="23" borderId="104" applyNumberFormat="0" applyProtection="0">
      <alignment horizontal="right" vertical="center"/>
    </xf>
    <xf numFmtId="186" fontId="56" fillId="40" borderId="104" applyNumberFormat="0" applyFont="0" applyAlignment="0" applyProtection="0"/>
    <xf numFmtId="186" fontId="56" fillId="40" borderId="76"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92" applyNumberFormat="0" applyFont="0" applyAlignment="0" applyProtection="0"/>
    <xf numFmtId="4" fontId="56" fillId="14" borderId="136" applyNumberFormat="0" applyProtection="0">
      <alignment horizontal="left" vertical="center" indent="1"/>
    </xf>
    <xf numFmtId="186" fontId="42" fillId="44" borderId="76" applyNumberFormat="0" applyAlignment="0" applyProtection="0"/>
    <xf numFmtId="191" fontId="5" fillId="69" borderId="8">
      <alignment vertical="center"/>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190" fontId="28" fillId="51" borderId="83">
      <alignment horizontal="right" vertical="center"/>
      <protection locked="0"/>
    </xf>
    <xf numFmtId="186" fontId="56" fillId="15" borderId="78" applyNumberFormat="0" applyProtection="0">
      <alignment horizontal="left" vertical="top" indent="1"/>
    </xf>
    <xf numFmtId="190" fontId="28" fillId="50" borderId="83">
      <alignment vertical="center"/>
    </xf>
    <xf numFmtId="190" fontId="28" fillId="49" borderId="83">
      <alignment vertical="center"/>
    </xf>
    <xf numFmtId="186" fontId="62" fillId="48" borderId="135" applyNumberFormat="0" applyProtection="0">
      <alignment horizontal="left" vertical="top" indent="1"/>
    </xf>
    <xf numFmtId="186" fontId="56" fillId="21" borderId="101" applyNumberFormat="0" applyProtection="0">
      <alignment horizontal="left" vertical="top" indent="1"/>
    </xf>
    <xf numFmtId="191" fontId="5" fillId="13" borderId="8">
      <alignment vertical="center"/>
    </xf>
    <xf numFmtId="186" fontId="56" fillId="15" borderId="135" applyNumberFormat="0" applyProtection="0">
      <alignment horizontal="left" vertical="top" indent="1"/>
    </xf>
    <xf numFmtId="186" fontId="60" fillId="52" borderId="101" applyNumberFormat="0" applyProtection="0">
      <alignment horizontal="left" vertical="top" indent="1"/>
    </xf>
    <xf numFmtId="190" fontId="28" fillId="51" borderId="117">
      <alignment horizontal="right" vertical="center"/>
      <protection locked="0"/>
    </xf>
    <xf numFmtId="186" fontId="50" fillId="41" borderId="109" applyNumberFormat="0" applyAlignment="0" applyProtection="0"/>
    <xf numFmtId="186" fontId="56" fillId="40" borderId="76" applyNumberFormat="0" applyFont="0" applyAlignment="0" applyProtection="0"/>
    <xf numFmtId="186" fontId="56" fillId="21" borderId="111" applyNumberFormat="0" applyProtection="0">
      <alignment horizontal="left" vertical="top" indent="1"/>
    </xf>
    <xf numFmtId="186" fontId="56" fillId="21" borderId="135" applyNumberFormat="0" applyProtection="0">
      <alignment horizontal="left" vertical="top" indent="1"/>
    </xf>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50" fillId="41" borderId="31" applyNumberFormat="0" applyAlignment="0" applyProtection="0"/>
    <xf numFmtId="186" fontId="42" fillId="44" borderId="31" applyNumberFormat="0" applyAlignment="0" applyProtection="0"/>
    <xf numFmtId="186" fontId="57" fillId="44" borderId="32" applyNumberFormat="0" applyAlignment="0" applyProtection="0"/>
    <xf numFmtId="186" fontId="57" fillId="44" borderId="32" applyNumberFormat="0" applyAlignment="0" applyProtection="0"/>
    <xf numFmtId="186" fontId="60" fillId="52" borderId="33" applyNumberFormat="0" applyProtection="0">
      <alignment horizontal="left" vertical="top" indent="1"/>
    </xf>
    <xf numFmtId="4" fontId="56" fillId="57" borderId="34"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4" fontId="56" fillId="54" borderId="65" applyNumberFormat="0" applyProtection="0">
      <alignment horizontal="left" vertical="center" indent="1"/>
    </xf>
    <xf numFmtId="4" fontId="56" fillId="19" borderId="65" applyNumberFormat="0" applyProtection="0">
      <alignment horizontal="right" vertical="center"/>
    </xf>
    <xf numFmtId="4" fontId="56" fillId="14" borderId="68" applyNumberFormat="0" applyProtection="0">
      <alignment horizontal="left" vertical="center"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186" fontId="27" fillId="21" borderId="33" applyNumberFormat="0" applyProtection="0">
      <alignment horizontal="left" vertical="top" indent="1"/>
    </xf>
    <xf numFmtId="37" fontId="33" fillId="0" borderId="36" applyNumberFormat="0"/>
    <xf numFmtId="186" fontId="56" fillId="21" borderId="33" applyNumberFormat="0" applyProtection="0">
      <alignment horizontal="left" vertical="top" indent="1"/>
    </xf>
    <xf numFmtId="186" fontId="27" fillId="21" borderId="48" applyNumberFormat="0" applyProtection="0">
      <alignment horizontal="left" vertical="center" indent="1"/>
    </xf>
    <xf numFmtId="186" fontId="44" fillId="0" borderId="37" applyNumberFormat="0" applyFill="0" applyAlignment="0" applyProtection="0"/>
    <xf numFmtId="186" fontId="44" fillId="0" borderId="37" applyNumberFormat="0" applyFill="0" applyAlignment="0" applyProtection="0"/>
    <xf numFmtId="186" fontId="56" fillId="15" borderId="33" applyNumberFormat="0" applyProtection="0">
      <alignment horizontal="left" vertical="top" indent="1"/>
    </xf>
    <xf numFmtId="186" fontId="56" fillId="40" borderId="92" applyNumberFormat="0" applyFont="0" applyAlignment="0" applyProtection="0"/>
    <xf numFmtId="186" fontId="56" fillId="40" borderId="109" applyNumberFormat="0" applyFont="0" applyAlignment="0" applyProtection="0"/>
    <xf numFmtId="4" fontId="56" fillId="23" borderId="92" applyNumberFormat="0" applyProtection="0">
      <alignment horizontal="right" vertical="center"/>
    </xf>
    <xf numFmtId="186" fontId="56" fillId="40" borderId="76" applyNumberFormat="0" applyFont="0" applyAlignment="0" applyProtection="0"/>
    <xf numFmtId="186" fontId="56" fillId="21" borderId="78" applyNumberFormat="0" applyProtection="0">
      <alignment horizontal="left" vertical="top" indent="1"/>
    </xf>
    <xf numFmtId="4" fontId="56" fillId="14" borderId="79"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63" borderId="78" applyNumberFormat="0" applyProtection="0">
      <alignment horizontal="left" vertical="top" indent="1"/>
    </xf>
    <xf numFmtId="186" fontId="56" fillId="21" borderId="78" applyNumberFormat="0" applyProtection="0">
      <alignment horizontal="left" vertical="top" indent="1"/>
    </xf>
    <xf numFmtId="188" fontId="5" fillId="13" borderId="83">
      <alignment vertical="center"/>
    </xf>
    <xf numFmtId="186" fontId="56" fillId="40" borderId="46" applyNumberFormat="0" applyFont="0" applyAlignment="0" applyProtection="0"/>
    <xf numFmtId="186" fontId="56" fillId="40" borderId="46" applyNumberFormat="0" applyFont="0" applyAlignment="0" applyProtection="0"/>
    <xf numFmtId="186" fontId="50" fillId="41" borderId="46" applyNumberFormat="0" applyAlignment="0" applyProtection="0"/>
    <xf numFmtId="190" fontId="28" fillId="51" borderId="55">
      <alignment horizontal="right" vertical="center"/>
      <protection locked="0"/>
    </xf>
    <xf numFmtId="186" fontId="44" fillId="0" borderId="82" applyNumberFormat="0" applyFill="0" applyAlignment="0" applyProtection="0"/>
    <xf numFmtId="186" fontId="56" fillId="14" borderId="65" applyNumberFormat="0" applyProtection="0">
      <alignment horizontal="left" vertical="center" indent="1"/>
    </xf>
    <xf numFmtId="186" fontId="62" fillId="48" borderId="67" applyNumberFormat="0" applyProtection="0">
      <alignment horizontal="left" vertical="top" indent="1"/>
    </xf>
    <xf numFmtId="186" fontId="56" fillId="63" borderId="135" applyNumberFormat="0" applyProtection="0">
      <alignment horizontal="left" vertical="top" indent="1"/>
    </xf>
    <xf numFmtId="4" fontId="62" fillId="11" borderId="94" applyNumberFormat="0" applyProtection="0">
      <alignment horizontal="left" vertical="center" indent="1"/>
    </xf>
    <xf numFmtId="186" fontId="61" fillId="21" borderId="80" applyBorder="0"/>
    <xf numFmtId="186" fontId="56" fillId="14" borderId="101" applyNumberFormat="0" applyProtection="0">
      <alignment horizontal="left" vertical="top" indent="1"/>
    </xf>
    <xf numFmtId="186" fontId="56" fillId="40" borderId="109" applyNumberFormat="0" applyFont="0" applyAlignment="0" applyProtection="0"/>
    <xf numFmtId="186" fontId="42" fillId="44" borderId="65" applyNumberFormat="0" applyAlignment="0" applyProtection="0"/>
    <xf numFmtId="186" fontId="28" fillId="12" borderId="73">
      <alignment vertical="center"/>
      <protection locked="0"/>
    </xf>
    <xf numFmtId="186" fontId="28" fillId="51" borderId="73">
      <alignment horizontal="right" vertical="center"/>
      <protection locked="0"/>
    </xf>
    <xf numFmtId="186" fontId="62" fillId="48" borderId="67" applyNumberFormat="0" applyProtection="0">
      <alignment horizontal="left" vertical="top" indent="1"/>
    </xf>
    <xf numFmtId="4" fontId="56" fillId="15" borderId="68" applyNumberFormat="0" applyProtection="0">
      <alignment horizontal="left" vertical="center" indent="1"/>
    </xf>
    <xf numFmtId="4" fontId="62" fillId="48" borderId="78" applyNumberFormat="0" applyProtection="0">
      <alignment vertical="center"/>
    </xf>
    <xf numFmtId="186" fontId="56" fillId="63" borderId="94" applyNumberFormat="0" applyProtection="0">
      <alignment horizontal="left" vertical="top" indent="1"/>
    </xf>
    <xf numFmtId="4" fontId="62" fillId="48" borderId="78" applyNumberFormat="0" applyProtection="0">
      <alignment vertical="center"/>
    </xf>
    <xf numFmtId="186" fontId="56" fillId="15" borderId="78" applyNumberFormat="0" applyProtection="0">
      <alignment horizontal="left" vertical="top" indent="1"/>
    </xf>
    <xf numFmtId="4" fontId="56" fillId="16" borderId="65" applyNumberFormat="0" applyProtection="0">
      <alignment horizontal="right" vertical="center"/>
    </xf>
    <xf numFmtId="188" fontId="5" fillId="13" borderId="129">
      <alignment vertical="center"/>
    </xf>
    <xf numFmtId="186" fontId="56" fillId="63" borderId="135" applyNumberFormat="0" applyProtection="0">
      <alignment horizontal="left" vertical="top" indent="1"/>
    </xf>
    <xf numFmtId="186" fontId="28" fillId="12" borderId="100">
      <alignment vertical="center"/>
      <protection locked="0"/>
    </xf>
    <xf numFmtId="186" fontId="56" fillId="40" borderId="104" applyNumberFormat="0" applyFont="0" applyAlignment="0" applyProtection="0"/>
    <xf numFmtId="186" fontId="56" fillId="14" borderId="101" applyNumberFormat="0" applyProtection="0">
      <alignment horizontal="left" vertical="top" indent="1"/>
    </xf>
    <xf numFmtId="186" fontId="56" fillId="40" borderId="76" applyNumberFormat="0" applyFont="0" applyAlignment="0" applyProtection="0"/>
    <xf numFmtId="186" fontId="27"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40" borderId="76" applyNumberFormat="0" applyFont="0" applyAlignment="0" applyProtection="0"/>
    <xf numFmtId="186" fontId="56" fillId="21" borderId="78" applyNumberFormat="0" applyProtection="0">
      <alignment horizontal="left" vertical="top" indent="1"/>
    </xf>
    <xf numFmtId="4" fontId="27" fillId="21" borderId="79" applyNumberFormat="0" applyProtection="0">
      <alignment horizontal="left" vertical="center" indent="1"/>
    </xf>
    <xf numFmtId="186" fontId="57" fillId="44" borderId="77" applyNumberFormat="0" applyAlignment="0" applyProtection="0"/>
    <xf numFmtId="186" fontId="50" fillId="41" borderId="76" applyNumberFormat="0" applyAlignment="0" applyProtection="0"/>
    <xf numFmtId="4" fontId="59" fillId="65" borderId="104" applyNumberFormat="0" applyProtection="0">
      <alignment horizontal="right" vertical="center"/>
    </xf>
    <xf numFmtId="186" fontId="56" fillId="21" borderId="101" applyNumberFormat="0" applyProtection="0">
      <alignment horizontal="left" vertical="top" indent="1"/>
    </xf>
    <xf numFmtId="186" fontId="56" fillId="40" borderId="76" applyNumberFormat="0" applyFont="0" applyAlignment="0" applyProtection="0"/>
    <xf numFmtId="186" fontId="56" fillId="21" borderId="135"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92" applyNumberFormat="0" applyFont="0" applyAlignment="0" applyProtection="0"/>
    <xf numFmtId="191" fontId="28" fillId="51" borderId="8">
      <alignment horizontal="right" vertical="center"/>
      <protection locked="0"/>
    </xf>
    <xf numFmtId="190" fontId="28" fillId="51" borderId="38">
      <alignment horizontal="right" vertical="center"/>
      <protection locked="0"/>
    </xf>
    <xf numFmtId="186" fontId="27" fillId="63" borderId="78" applyNumberFormat="0" applyProtection="0">
      <alignment horizontal="left" vertical="top" indent="1"/>
    </xf>
    <xf numFmtId="186" fontId="56" fillId="14" borderId="78" applyNumberFormat="0" applyProtection="0">
      <alignment horizontal="left" vertical="top" indent="1"/>
    </xf>
    <xf numFmtId="191" fontId="28" fillId="50" borderId="38">
      <alignment vertical="center"/>
    </xf>
    <xf numFmtId="186" fontId="56" fillId="21" borderId="78" applyNumberFormat="0" applyProtection="0">
      <alignment horizontal="left" vertical="top" indent="1"/>
    </xf>
    <xf numFmtId="172" fontId="28" fillId="12" borderId="83">
      <alignment vertical="center"/>
      <protection locked="0"/>
    </xf>
    <xf numFmtId="4" fontId="56" fillId="58" borderId="76" applyNumberFormat="0" applyProtection="0">
      <alignment horizontal="right" vertical="center"/>
    </xf>
    <xf numFmtId="4" fontId="59" fillId="65" borderId="76" applyNumberFormat="0" applyProtection="0">
      <alignment horizontal="right" vertical="center"/>
    </xf>
    <xf numFmtId="190" fontId="28" fillId="49" borderId="38">
      <alignment vertical="center"/>
    </xf>
    <xf numFmtId="186" fontId="28" fillId="49" borderId="83">
      <alignment vertical="center"/>
    </xf>
    <xf numFmtId="4" fontId="64" fillId="64" borderId="104" applyNumberFormat="0" applyProtection="0">
      <alignment horizontal="right" vertical="center"/>
    </xf>
    <xf numFmtId="4" fontId="56" fillId="52" borderId="92" applyNumberFormat="0" applyProtection="0">
      <alignment vertical="center"/>
    </xf>
    <xf numFmtId="186" fontId="50" fillId="41" borderId="109" applyNumberFormat="0" applyAlignment="0" applyProtection="0"/>
    <xf numFmtId="186" fontId="56" fillId="40" borderId="76" applyNumberFormat="0" applyFont="0" applyAlignment="0" applyProtection="0"/>
    <xf numFmtId="4" fontId="56" fillId="54" borderId="109" applyNumberFormat="0" applyProtection="0">
      <alignment horizontal="left" vertical="center" indent="1"/>
    </xf>
    <xf numFmtId="186" fontId="42" fillId="44" borderId="109" applyNumberFormat="0" applyAlignment="0" applyProtection="0"/>
    <xf numFmtId="186" fontId="56" fillId="40" borderId="76" applyNumberFormat="0" applyFont="0" applyAlignment="0" applyProtection="0"/>
    <xf numFmtId="186" fontId="57" fillId="44" borderId="134" applyNumberFormat="0" applyAlignment="0" applyProtection="0"/>
    <xf numFmtId="4" fontId="56" fillId="54" borderId="133" applyNumberFormat="0" applyProtection="0">
      <alignment horizontal="left" vertical="center" indent="1"/>
    </xf>
    <xf numFmtId="186" fontId="57" fillId="44" borderId="105" applyNumberFormat="0" applyAlignment="0" applyProtection="0"/>
    <xf numFmtId="186" fontId="56" fillId="40" borderId="31" applyNumberFormat="0" applyFont="0" applyAlignment="0" applyProtection="0"/>
    <xf numFmtId="186" fontId="57" fillId="44" borderId="32" applyNumberFormat="0" applyAlignment="0" applyProtection="0"/>
    <xf numFmtId="186" fontId="57" fillId="44" borderId="32" applyNumberFormat="0" applyAlignment="0" applyProtection="0"/>
    <xf numFmtId="4" fontId="56" fillId="52" borderId="31" applyNumberFormat="0" applyProtection="0">
      <alignment vertical="center"/>
    </xf>
    <xf numFmtId="4" fontId="59" fillId="53" borderId="31" applyNumberFormat="0" applyProtection="0">
      <alignment vertical="center"/>
    </xf>
    <xf numFmtId="4" fontId="56" fillId="53" borderId="31" applyNumberFormat="0" applyProtection="0">
      <alignment horizontal="left" vertical="center" indent="1"/>
    </xf>
    <xf numFmtId="186" fontId="60" fillId="52" borderId="33" applyNumberFormat="0" applyProtection="0">
      <alignment horizontal="left" vertical="top" indent="1"/>
    </xf>
    <xf numFmtId="4" fontId="56" fillId="54" borderId="31" applyNumberFormat="0" applyProtection="0">
      <alignment horizontal="left" vertical="center" indent="1"/>
    </xf>
    <xf numFmtId="4" fontId="56" fillId="55" borderId="31" applyNumberFormat="0" applyProtection="0">
      <alignment horizontal="right" vertical="center"/>
    </xf>
    <xf numFmtId="4" fontId="56" fillId="56" borderId="31" applyNumberFormat="0" applyProtection="0">
      <alignment horizontal="right" vertical="center"/>
    </xf>
    <xf numFmtId="4" fontId="56" fillId="57" borderId="34" applyNumberFormat="0" applyProtection="0">
      <alignment horizontal="right" vertical="center"/>
    </xf>
    <xf numFmtId="4" fontId="56" fillId="23" borderId="31" applyNumberFormat="0" applyProtection="0">
      <alignment horizontal="right" vertical="center"/>
    </xf>
    <xf numFmtId="4" fontId="56" fillId="58" borderId="31" applyNumberFormat="0" applyProtection="0">
      <alignment horizontal="right" vertical="center"/>
    </xf>
    <xf numFmtId="4" fontId="56" fillId="59" borderId="31" applyNumberFormat="0" applyProtection="0">
      <alignment horizontal="right" vertical="center"/>
    </xf>
    <xf numFmtId="4" fontId="56" fillId="19" borderId="31" applyNumberFormat="0" applyProtection="0">
      <alignment horizontal="right" vertical="center"/>
    </xf>
    <xf numFmtId="4" fontId="56" fillId="16" borderId="31" applyNumberFormat="0" applyProtection="0">
      <alignment horizontal="right" vertical="center"/>
    </xf>
    <xf numFmtId="4" fontId="56" fillId="60" borderId="31" applyNumberFormat="0" applyProtection="0">
      <alignment horizontal="right" vertical="center"/>
    </xf>
    <xf numFmtId="4" fontId="56" fillId="61" borderId="34" applyNumberFormat="0" applyProtection="0">
      <alignment horizontal="left" vertical="center" indent="1"/>
    </xf>
    <xf numFmtId="4" fontId="27" fillId="21" borderId="34" applyNumberFormat="0" applyProtection="0">
      <alignment horizontal="left" vertical="center" indent="1"/>
    </xf>
    <xf numFmtId="4" fontId="27" fillId="21" borderId="34" applyNumberFormat="0" applyProtection="0">
      <alignment horizontal="left" vertical="center" indent="1"/>
    </xf>
    <xf numFmtId="4" fontId="56" fillId="15" borderId="31" applyNumberFormat="0" applyProtection="0">
      <alignment horizontal="right" vertical="center"/>
    </xf>
    <xf numFmtId="4" fontId="56" fillId="14" borderId="34" applyNumberFormat="0" applyProtection="0">
      <alignment horizontal="left" vertical="center" indent="1"/>
    </xf>
    <xf numFmtId="4" fontId="56" fillId="15" borderId="34" applyNumberFormat="0" applyProtection="0">
      <alignment horizontal="left" vertical="center" indent="1"/>
    </xf>
    <xf numFmtId="186" fontId="56" fillId="11" borderId="31" applyNumberFormat="0" applyProtection="0">
      <alignment horizontal="left" vertical="center" indent="1"/>
    </xf>
    <xf numFmtId="186" fontId="27" fillId="21" borderId="33" applyNumberFormat="0" applyProtection="0">
      <alignment horizontal="left" vertical="center" indent="1"/>
    </xf>
    <xf numFmtId="186" fontId="56" fillId="21" borderId="33" applyNumberFormat="0" applyProtection="0">
      <alignment horizontal="left" vertical="top" indent="1"/>
    </xf>
    <xf numFmtId="186" fontId="27"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21" borderId="33" applyNumberFormat="0" applyProtection="0">
      <alignment horizontal="left" vertical="top" indent="1"/>
    </xf>
    <xf numFmtId="186" fontId="56" fillId="62" borderId="31" applyNumberFormat="0" applyProtection="0">
      <alignment horizontal="left" vertical="center" indent="1"/>
    </xf>
    <xf numFmtId="186" fontId="27" fillId="15" borderId="33" applyNumberFormat="0" applyProtection="0">
      <alignment horizontal="left" vertical="center" indent="1"/>
    </xf>
    <xf numFmtId="186" fontId="56" fillId="15" borderId="33" applyNumberFormat="0" applyProtection="0">
      <alignment horizontal="left" vertical="top" indent="1"/>
    </xf>
    <xf numFmtId="186" fontId="27"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15" borderId="33" applyNumberFormat="0" applyProtection="0">
      <alignment horizontal="left" vertical="top" indent="1"/>
    </xf>
    <xf numFmtId="186" fontId="56" fillId="63" borderId="31" applyNumberFormat="0" applyProtection="0">
      <alignment horizontal="left" vertical="center" indent="1"/>
    </xf>
    <xf numFmtId="186" fontId="27" fillId="63" borderId="33" applyNumberFormat="0" applyProtection="0">
      <alignment horizontal="left" vertical="center" indent="1"/>
    </xf>
    <xf numFmtId="186" fontId="56" fillId="63" borderId="33" applyNumberFormat="0" applyProtection="0">
      <alignment horizontal="left" vertical="top" indent="1"/>
    </xf>
    <xf numFmtId="186" fontId="27"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63" borderId="33" applyNumberFormat="0" applyProtection="0">
      <alignment horizontal="left" vertical="top" indent="1"/>
    </xf>
    <xf numFmtId="186" fontId="56" fillId="14" borderId="31" applyNumberFormat="0" applyProtection="0">
      <alignment horizontal="left" vertical="center" indent="1"/>
    </xf>
    <xf numFmtId="186" fontId="27" fillId="14" borderId="33" applyNumberFormat="0" applyProtection="0">
      <alignment horizontal="left" vertical="center" indent="1"/>
    </xf>
    <xf numFmtId="186" fontId="56" fillId="14" borderId="33" applyNumberFormat="0" applyProtection="0">
      <alignment horizontal="left" vertical="top" indent="1"/>
    </xf>
    <xf numFmtId="186" fontId="27"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56" fillId="14" borderId="33" applyNumberFormat="0" applyProtection="0">
      <alignment horizontal="left" vertical="top" indent="1"/>
    </xf>
    <xf numFmtId="186" fontId="61" fillId="21" borderId="35" applyBorder="0"/>
    <xf numFmtId="4" fontId="62" fillId="48" borderId="33" applyNumberFormat="0" applyProtection="0">
      <alignment vertical="center"/>
    </xf>
    <xf numFmtId="4" fontId="62" fillId="11" borderId="33" applyNumberFormat="0" applyProtection="0">
      <alignment horizontal="left" vertical="center" indent="1"/>
    </xf>
    <xf numFmtId="186" fontId="62" fillId="48" borderId="33" applyNumberFormat="0" applyProtection="0">
      <alignment horizontal="left" vertical="top" indent="1"/>
    </xf>
    <xf numFmtId="4" fontId="56" fillId="0" borderId="31" applyNumberFormat="0" applyProtection="0">
      <alignment horizontal="right" vertical="center"/>
    </xf>
    <xf numFmtId="4" fontId="59" fillId="65" borderId="31" applyNumberFormat="0" applyProtection="0">
      <alignment horizontal="right" vertical="center"/>
    </xf>
    <xf numFmtId="4" fontId="56" fillId="54" borderId="31" applyNumberFormat="0" applyProtection="0">
      <alignment horizontal="left" vertical="center" indent="1"/>
    </xf>
    <xf numFmtId="186" fontId="62" fillId="15" borderId="33" applyNumberFormat="0" applyProtection="0">
      <alignment horizontal="left" vertical="top" indent="1"/>
    </xf>
    <xf numFmtId="4" fontId="63" fillId="66" borderId="34" applyNumberFormat="0" applyProtection="0">
      <alignment horizontal="left" vertical="center" indent="1"/>
    </xf>
    <xf numFmtId="4" fontId="64" fillId="64" borderId="31" applyNumberFormat="0" applyProtection="0">
      <alignment horizontal="right" vertical="center"/>
    </xf>
    <xf numFmtId="37" fontId="33" fillId="0" borderId="36" applyNumberFormat="0"/>
    <xf numFmtId="186" fontId="44" fillId="0" borderId="37" applyNumberFormat="0" applyFill="0" applyAlignment="0" applyProtection="0"/>
    <xf numFmtId="186" fontId="44" fillId="0" borderId="37" applyNumberFormat="0" applyFill="0" applyAlignment="0" applyProtection="0"/>
    <xf numFmtId="186" fontId="56" fillId="11" borderId="46" applyNumberFormat="0" applyProtection="0">
      <alignment horizontal="left" vertical="center" indent="1"/>
    </xf>
    <xf numFmtId="4" fontId="56" fillId="15" borderId="49" applyNumberFormat="0" applyProtection="0">
      <alignment horizontal="left" vertical="center" indent="1"/>
    </xf>
    <xf numFmtId="186" fontId="27" fillId="15" borderId="67" applyNumberFormat="0" applyProtection="0">
      <alignment horizontal="left" vertical="top" indent="1"/>
    </xf>
    <xf numFmtId="4" fontId="56" fillId="55" borderId="65" applyNumberFormat="0" applyProtection="0">
      <alignment horizontal="right" vertical="center"/>
    </xf>
    <xf numFmtId="193" fontId="28" fillId="12" borderId="8">
      <alignment vertical="center"/>
      <protection locked="0"/>
    </xf>
    <xf numFmtId="186" fontId="56" fillId="40" borderId="65" applyNumberFormat="0" applyFont="0" applyAlignment="0" applyProtection="0"/>
    <xf numFmtId="4" fontId="56" fillId="19" borderId="76" applyNumberFormat="0" applyProtection="0">
      <alignment horizontal="right" vertical="center"/>
    </xf>
    <xf numFmtId="186" fontId="56" fillId="63" borderId="101" applyNumberFormat="0" applyProtection="0">
      <alignment horizontal="left" vertical="top" indent="1"/>
    </xf>
    <xf numFmtId="186" fontId="28" fillId="50" borderId="73">
      <alignment vertical="center"/>
    </xf>
    <xf numFmtId="186" fontId="27" fillId="15" borderId="78" applyNumberFormat="0" applyProtection="0">
      <alignment horizontal="left" vertical="top" indent="1"/>
    </xf>
    <xf numFmtId="186" fontId="56" fillId="11" borderId="65" applyNumberFormat="0" applyProtection="0">
      <alignment horizontal="left" vertical="center" indent="1"/>
    </xf>
    <xf numFmtId="191" fontId="28" fillId="12" borderId="73">
      <alignment vertical="center"/>
      <protection locked="0"/>
    </xf>
    <xf numFmtId="186" fontId="56" fillId="63" borderId="67" applyNumberFormat="0" applyProtection="0">
      <alignment horizontal="left" vertical="top" indent="1"/>
    </xf>
    <xf numFmtId="186" fontId="56" fillId="14" borderId="67" applyNumberFormat="0" applyProtection="0">
      <alignment horizontal="left" vertical="top" indent="1"/>
    </xf>
    <xf numFmtId="4" fontId="59" fillId="12" borderId="73" applyNumberFormat="0" applyProtection="0">
      <alignment vertical="center"/>
    </xf>
    <xf numFmtId="188" fontId="5" fillId="13" borderId="73">
      <alignment vertical="center"/>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63" borderId="92" applyNumberFormat="0" applyProtection="0">
      <alignment horizontal="left" vertical="center"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6" applyNumberFormat="0" applyProtection="0">
      <alignment horizontal="left" vertical="center"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11" borderId="46" applyNumberFormat="0" applyProtection="0">
      <alignment horizontal="left" vertical="center" indent="1"/>
    </xf>
    <xf numFmtId="4" fontId="56" fillId="14" borderId="49" applyNumberFormat="0" applyProtection="0">
      <alignment horizontal="left" vertical="center" indent="1"/>
    </xf>
    <xf numFmtId="186" fontId="56" fillId="15" borderId="94" applyNumberFormat="0" applyProtection="0">
      <alignment horizontal="left" vertical="top" indent="1"/>
    </xf>
    <xf numFmtId="191" fontId="28" fillId="50" borderId="8">
      <alignment vertical="center"/>
    </xf>
    <xf numFmtId="186" fontId="44" fillId="0" borderId="139" applyNumberFormat="0" applyFill="0" applyAlignment="0" applyProtection="0"/>
    <xf numFmtId="4" fontId="56" fillId="54" borderId="76" applyNumberFormat="0" applyProtection="0">
      <alignment horizontal="left" vertical="center" indent="1"/>
    </xf>
    <xf numFmtId="186" fontId="56" fillId="14" borderId="78" applyNumberFormat="0" applyProtection="0">
      <alignment horizontal="left" vertical="top" indent="1"/>
    </xf>
    <xf numFmtId="194" fontId="33" fillId="0" borderId="84" applyFill="0"/>
    <xf numFmtId="186" fontId="56" fillId="40" borderId="76" applyNumberFormat="0" applyFont="0" applyAlignment="0" applyProtection="0"/>
    <xf numFmtId="193" fontId="28" fillId="12" borderId="38">
      <alignment vertical="center"/>
      <protection locked="0"/>
    </xf>
    <xf numFmtId="172" fontId="28" fillId="12" borderId="83">
      <alignment vertical="center"/>
      <protection locked="0"/>
    </xf>
    <xf numFmtId="191" fontId="28" fillId="50" borderId="83">
      <alignment vertical="center"/>
    </xf>
    <xf numFmtId="186" fontId="56" fillId="21" borderId="78" applyNumberFormat="0" applyProtection="0">
      <alignment horizontal="left" vertical="top" indent="1"/>
    </xf>
    <xf numFmtId="4" fontId="62" fillId="48" borderId="78" applyNumberFormat="0" applyProtection="0">
      <alignment vertical="center"/>
    </xf>
    <xf numFmtId="186" fontId="56" fillId="14" borderId="78" applyNumberFormat="0" applyProtection="0">
      <alignment horizontal="left" vertical="top" indent="1"/>
    </xf>
    <xf numFmtId="4" fontId="27" fillId="21" borderId="79" applyNumberFormat="0" applyProtection="0">
      <alignment horizontal="left" vertical="center" indent="1"/>
    </xf>
    <xf numFmtId="186" fontId="56" fillId="21" borderId="111" applyNumberFormat="0" applyProtection="0">
      <alignment horizontal="left" vertical="top" indent="1"/>
    </xf>
    <xf numFmtId="186" fontId="57" fillId="44" borderId="77" applyNumberFormat="0" applyAlignment="0" applyProtection="0"/>
    <xf numFmtId="191" fontId="28" fillId="50" borderId="117">
      <alignment vertical="center"/>
    </xf>
    <xf numFmtId="186" fontId="56" fillId="40" borderId="76" applyNumberFormat="0" applyFont="0" applyAlignment="0" applyProtection="0"/>
    <xf numFmtId="186" fontId="56" fillId="40" borderId="76" applyNumberFormat="0" applyFont="0" applyAlignment="0" applyProtection="0"/>
    <xf numFmtId="186" fontId="61" fillId="21" borderId="114" applyBorder="0"/>
    <xf numFmtId="4" fontId="56" fillId="57" borderId="112" applyNumberFormat="0" applyProtection="0">
      <alignment horizontal="right" vertical="center"/>
    </xf>
    <xf numFmtId="186" fontId="56" fillId="40" borderId="133" applyNumberFormat="0" applyFont="0" applyAlignment="0" applyProtection="0"/>
    <xf numFmtId="186" fontId="27" fillId="21" borderId="135" applyNumberFormat="0" applyProtection="0">
      <alignment horizontal="left" vertical="center" indent="1"/>
    </xf>
    <xf numFmtId="186" fontId="56" fillId="40" borderId="133" applyNumberFormat="0" applyFont="0" applyAlignment="0" applyProtection="0"/>
    <xf numFmtId="37" fontId="33" fillId="0" borderId="108" applyNumberFormat="0"/>
    <xf numFmtId="186" fontId="28" fillId="49" borderId="55">
      <alignment vertical="center"/>
    </xf>
    <xf numFmtId="188" fontId="28" fillId="50" borderId="55">
      <alignment vertical="center"/>
    </xf>
    <xf numFmtId="186" fontId="56" fillId="15" borderId="67" applyNumberFormat="0" applyProtection="0">
      <alignment horizontal="left" vertical="top" indent="1"/>
    </xf>
    <xf numFmtId="186" fontId="27" fillId="14" borderId="67" applyNumberFormat="0" applyProtection="0">
      <alignment horizontal="left" vertical="center" indent="1"/>
    </xf>
    <xf numFmtId="191" fontId="28" fillId="51" borderId="73">
      <alignment horizontal="right" vertical="center"/>
      <protection locked="0"/>
    </xf>
    <xf numFmtId="4" fontId="56" fillId="19" borderId="65" applyNumberFormat="0" applyProtection="0">
      <alignment horizontal="right" vertical="center"/>
    </xf>
    <xf numFmtId="4" fontId="56" fillId="58" borderId="65" applyNumberFormat="0" applyProtection="0">
      <alignment horizontal="right" vertical="center"/>
    </xf>
    <xf numFmtId="4" fontId="56" fillId="61" borderId="68" applyNumberFormat="0" applyProtection="0">
      <alignment horizontal="left" vertical="center" indent="1"/>
    </xf>
    <xf numFmtId="186" fontId="56" fillId="21" borderId="67" applyNumberFormat="0" applyProtection="0">
      <alignment horizontal="left" vertical="top" indent="1"/>
    </xf>
    <xf numFmtId="186" fontId="56" fillId="14" borderId="67" applyNumberFormat="0" applyProtection="0">
      <alignment horizontal="left" vertical="top" indent="1"/>
    </xf>
    <xf numFmtId="186" fontId="56" fillId="40" borderId="65" applyNumberFormat="0" applyFont="0" applyAlignment="0" applyProtection="0"/>
    <xf numFmtId="186" fontId="56" fillId="40" borderId="76" applyNumberFormat="0" applyFont="0" applyAlignment="0" applyProtection="0"/>
    <xf numFmtId="186" fontId="56" fillId="14" borderId="78" applyNumberFormat="0" applyProtection="0">
      <alignment horizontal="left" vertical="top" indent="1"/>
    </xf>
    <xf numFmtId="186" fontId="60" fillId="52" borderId="111"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8" fillId="12" borderId="83">
      <alignment vertical="center"/>
      <protection locked="0"/>
    </xf>
    <xf numFmtId="186" fontId="44" fillId="0" borderId="116" applyNumberFormat="0" applyFill="0" applyAlignment="0" applyProtection="0"/>
    <xf numFmtId="186" fontId="44" fillId="0" borderId="82" applyNumberFormat="0" applyFill="0" applyAlignment="0" applyProtection="0"/>
    <xf numFmtId="4" fontId="62" fillId="11" borderId="78" applyNumberFormat="0" applyProtection="0">
      <alignment horizontal="left" vertical="center" indent="1"/>
    </xf>
    <xf numFmtId="186" fontId="50" fillId="41" borderId="109" applyNumberFormat="0" applyAlignment="0" applyProtection="0"/>
    <xf numFmtId="191" fontId="5" fillId="13" borderId="38">
      <alignment vertical="center"/>
    </xf>
    <xf numFmtId="191" fontId="5" fillId="13" borderId="38">
      <alignment vertical="center"/>
    </xf>
    <xf numFmtId="191" fontId="5" fillId="13" borderId="38">
      <alignment vertical="center"/>
    </xf>
    <xf numFmtId="0" fontId="5" fillId="13" borderId="38">
      <alignment vertical="center"/>
    </xf>
    <xf numFmtId="0" fontId="5" fillId="13" borderId="38">
      <alignment vertical="center"/>
    </xf>
    <xf numFmtId="0" fontId="5" fillId="13" borderId="38">
      <alignment vertical="center"/>
    </xf>
    <xf numFmtId="0" fontId="5" fillId="13" borderId="38">
      <alignment vertical="center"/>
    </xf>
    <xf numFmtId="191" fontId="5" fillId="13" borderId="38">
      <alignment vertical="center"/>
    </xf>
    <xf numFmtId="188" fontId="5" fillId="13" borderId="38">
      <alignment vertical="center"/>
    </xf>
    <xf numFmtId="191" fontId="5" fillId="13" borderId="38">
      <alignment vertical="center"/>
    </xf>
    <xf numFmtId="196" fontId="5" fillId="13" borderId="38">
      <alignment vertical="center"/>
    </xf>
    <xf numFmtId="188" fontId="5" fillId="13" borderId="38">
      <alignment vertical="center"/>
    </xf>
    <xf numFmtId="188" fontId="5" fillId="13" borderId="38">
      <alignment vertical="center"/>
    </xf>
    <xf numFmtId="190" fontId="5" fillId="13" borderId="38">
      <alignment vertical="center"/>
    </xf>
    <xf numFmtId="186" fontId="42" fillId="44" borderId="65" applyNumberFormat="0" applyAlignment="0" applyProtection="0"/>
    <xf numFmtId="4" fontId="56" fillId="57" borderId="68" applyNumberFormat="0" applyProtection="0">
      <alignment horizontal="right" vertical="center"/>
    </xf>
    <xf numFmtId="186" fontId="60" fillId="52" borderId="67" applyNumberFormat="0" applyProtection="0">
      <alignment horizontal="left" vertical="top" indent="1"/>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0" fontId="5" fillId="7" borderId="38">
      <alignment vertical="center"/>
      <protection locked="0"/>
    </xf>
    <xf numFmtId="0" fontId="5" fillId="7" borderId="38">
      <alignment vertical="center"/>
      <protection locked="0"/>
    </xf>
    <xf numFmtId="193" fontId="5" fillId="7" borderId="38">
      <alignment vertical="center"/>
      <protection locked="0"/>
    </xf>
    <xf numFmtId="193" fontId="5" fillId="7" borderId="38">
      <alignment vertical="center"/>
      <protection locked="0"/>
    </xf>
    <xf numFmtId="188" fontId="5" fillId="7" borderId="38">
      <alignment vertical="center"/>
      <protection locked="0"/>
    </xf>
    <xf numFmtId="191"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72" fontId="5" fillId="7" borderId="38">
      <alignment vertical="center"/>
      <protection locked="0"/>
    </xf>
    <xf numFmtId="191" fontId="5" fillId="7" borderId="38">
      <alignment vertical="center"/>
      <protection locked="0"/>
    </xf>
    <xf numFmtId="191" fontId="5" fillId="7" borderId="38">
      <alignment vertical="center"/>
      <protection locked="0"/>
    </xf>
    <xf numFmtId="188" fontId="5" fillId="7" borderId="38">
      <alignment vertical="center"/>
      <protection locked="0"/>
    </xf>
    <xf numFmtId="191"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3" fontId="5" fillId="69" borderId="38">
      <alignment vertical="center"/>
    </xf>
    <xf numFmtId="196" fontId="5" fillId="69" borderId="38">
      <alignment vertical="center"/>
    </xf>
    <xf numFmtId="188" fontId="5" fillId="69" borderId="38">
      <alignment vertical="center"/>
    </xf>
    <xf numFmtId="188" fontId="5" fillId="69" borderId="38">
      <alignment vertical="center"/>
    </xf>
    <xf numFmtId="190" fontId="5" fillId="69" borderId="38">
      <alignment vertical="center"/>
    </xf>
    <xf numFmtId="0" fontId="5" fillId="69" borderId="38">
      <alignment vertical="center"/>
    </xf>
    <xf numFmtId="0" fontId="5" fillId="69" borderId="38">
      <alignment vertical="center"/>
    </xf>
    <xf numFmtId="0" fontId="5" fillId="69" borderId="38">
      <alignment vertical="center"/>
    </xf>
    <xf numFmtId="0" fontId="5" fillId="69" borderId="38">
      <alignment vertical="center"/>
    </xf>
    <xf numFmtId="191" fontId="5" fillId="69" borderId="38">
      <alignment vertical="center"/>
    </xf>
    <xf numFmtId="188" fontId="5" fillId="69" borderId="38">
      <alignment vertical="center"/>
    </xf>
    <xf numFmtId="191" fontId="5" fillId="69" borderId="38">
      <alignment vertical="center"/>
    </xf>
    <xf numFmtId="191" fontId="5" fillId="69" borderId="38">
      <alignment vertical="center"/>
    </xf>
    <xf numFmtId="191"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0" fontId="5" fillId="70" borderId="38">
      <alignment horizontal="right" vertical="center"/>
      <protection locked="0"/>
    </xf>
    <xf numFmtId="196" fontId="5" fillId="70" borderId="38">
      <alignment horizontal="right" vertical="center"/>
      <protection locked="0"/>
    </xf>
    <xf numFmtId="188" fontId="5" fillId="70" borderId="38">
      <alignment horizontal="right" vertical="center"/>
      <protection locked="0"/>
    </xf>
    <xf numFmtId="188" fontId="5" fillId="70" borderId="38">
      <alignment horizontal="right" vertical="center"/>
      <protection locked="0"/>
    </xf>
    <xf numFmtId="190" fontId="5" fillId="70" borderId="38">
      <alignment horizontal="right" vertical="center"/>
      <protection locked="0"/>
    </xf>
    <xf numFmtId="191" fontId="5" fillId="70" borderId="38">
      <alignment horizontal="right" vertical="center"/>
      <protection locked="0"/>
    </xf>
    <xf numFmtId="188" fontId="5" fillId="70" borderId="38">
      <alignment horizontal="right" vertical="center"/>
      <protection locked="0"/>
    </xf>
    <xf numFmtId="191" fontId="5" fillId="70" borderId="38">
      <alignment horizontal="right" vertical="center"/>
      <protection locked="0"/>
    </xf>
    <xf numFmtId="191" fontId="5" fillId="70" borderId="38">
      <alignment horizontal="right" vertical="center"/>
      <protection locked="0"/>
    </xf>
    <xf numFmtId="186" fontId="56" fillId="14" borderId="67" applyNumberFormat="0" applyProtection="0">
      <alignment horizontal="left" vertical="top" indent="1"/>
    </xf>
    <xf numFmtId="4" fontId="70" fillId="53" borderId="40" applyNumberFormat="0" applyProtection="0">
      <alignment vertical="center"/>
    </xf>
    <xf numFmtId="4" fontId="71" fillId="53" borderId="40" applyNumberFormat="0" applyProtection="0">
      <alignment vertical="center"/>
    </xf>
    <xf numFmtId="4" fontId="72" fillId="53" borderId="40" applyNumberFormat="0" applyProtection="0">
      <alignment horizontal="left" vertical="center" indent="1"/>
    </xf>
    <xf numFmtId="0" fontId="73" fillId="52" borderId="40" applyNumberFormat="0" applyProtection="0">
      <alignment horizontal="left" vertical="top" indent="1"/>
    </xf>
    <xf numFmtId="186" fontId="56" fillId="14" borderId="67" applyNumberFormat="0" applyProtection="0">
      <alignment horizontal="left" vertical="top" indent="1"/>
    </xf>
    <xf numFmtId="4" fontId="72" fillId="78" borderId="40" applyNumberFormat="0" applyProtection="0">
      <alignment horizontal="right" vertical="center"/>
    </xf>
    <xf numFmtId="4" fontId="72" fillId="79" borderId="40" applyNumberFormat="0" applyProtection="0">
      <alignment horizontal="right" vertical="center"/>
    </xf>
    <xf numFmtId="4" fontId="72" fillId="80" borderId="40" applyNumberFormat="0" applyProtection="0">
      <alignment horizontal="right" vertical="center"/>
    </xf>
    <xf numFmtId="4" fontId="72" fillId="50" borderId="40" applyNumberFormat="0" applyProtection="0">
      <alignment horizontal="right" vertical="center"/>
    </xf>
    <xf numFmtId="4" fontId="72" fillId="49" borderId="40" applyNumberFormat="0" applyProtection="0">
      <alignment horizontal="right" vertical="center"/>
    </xf>
    <xf numFmtId="4" fontId="72" fillId="81" borderId="40" applyNumberFormat="0" applyProtection="0">
      <alignment horizontal="right" vertical="center"/>
    </xf>
    <xf numFmtId="4" fontId="72" fillId="82" borderId="40" applyNumberFormat="0" applyProtection="0">
      <alignment horizontal="right" vertical="center"/>
    </xf>
    <xf numFmtId="4" fontId="72" fillId="83" borderId="40" applyNumberFormat="0" applyProtection="0">
      <alignment horizontal="right" vertical="center"/>
    </xf>
    <xf numFmtId="4" fontId="72" fillId="84" borderId="40" applyNumberFormat="0" applyProtection="0">
      <alignment horizontal="right" vertical="center"/>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4" fontId="72" fillId="86" borderId="40" applyNumberFormat="0" applyProtection="0">
      <alignment horizontal="right" vertical="center"/>
    </xf>
    <xf numFmtId="186" fontId="62" fillId="15" borderId="67" applyNumberFormat="0" applyProtection="0">
      <alignment horizontal="left" vertical="top" indent="1"/>
    </xf>
    <xf numFmtId="37" fontId="33" fillId="0" borderId="71" applyNumberFormat="0"/>
    <xf numFmtId="0" fontId="27" fillId="21" borderId="40" applyNumberFormat="0" applyProtection="0">
      <alignment horizontal="left" vertical="center" indent="1"/>
    </xf>
    <xf numFmtId="0" fontId="27" fillId="21" borderId="40" applyNumberFormat="0" applyProtection="0">
      <alignment horizontal="left" vertical="top" indent="1"/>
    </xf>
    <xf numFmtId="0" fontId="27" fillId="15" borderId="40" applyNumberFormat="0" applyProtection="0">
      <alignment horizontal="left" vertical="center" indent="1"/>
    </xf>
    <xf numFmtId="0" fontId="27" fillId="15" borderId="40" applyNumberFormat="0" applyProtection="0">
      <alignment horizontal="left" vertical="top" indent="1"/>
    </xf>
    <xf numFmtId="0" fontId="27" fillId="63" borderId="40" applyNumberFormat="0" applyProtection="0">
      <alignment horizontal="left" vertical="center" indent="1"/>
    </xf>
    <xf numFmtId="0" fontId="27" fillId="63" borderId="40" applyNumberFormat="0" applyProtection="0">
      <alignment horizontal="left" vertical="top" indent="1"/>
    </xf>
    <xf numFmtId="0" fontId="27" fillId="14" borderId="40" applyNumberFormat="0" applyProtection="0">
      <alignment horizontal="left" vertical="center" indent="1"/>
    </xf>
    <xf numFmtId="0" fontId="27" fillId="14" borderId="40" applyNumberFormat="0" applyProtection="0">
      <alignment horizontal="left" vertical="top" indent="1"/>
    </xf>
    <xf numFmtId="0" fontId="27" fillId="64" borderId="38" applyNumberFormat="0">
      <protection locked="0"/>
    </xf>
    <xf numFmtId="4" fontId="72" fillId="87" borderId="40" applyNumberFormat="0" applyProtection="0">
      <alignment vertical="center"/>
    </xf>
    <xf numFmtId="4" fontId="74" fillId="87" borderId="40" applyNumberFormat="0" applyProtection="0">
      <alignment vertical="center"/>
    </xf>
    <xf numFmtId="4" fontId="70" fillId="86" borderId="41" applyNumberFormat="0" applyProtection="0">
      <alignment horizontal="left" vertical="center" indent="1"/>
    </xf>
    <xf numFmtId="0" fontId="37" fillId="48" borderId="40" applyNumberFormat="0" applyProtection="0">
      <alignment horizontal="left" vertical="top" indent="1"/>
    </xf>
    <xf numFmtId="4" fontId="72" fillId="87" borderId="40" applyNumberFormat="0" applyProtection="0">
      <alignment horizontal="right" vertical="center"/>
    </xf>
    <xf numFmtId="4" fontId="74" fillId="87" borderId="40" applyNumberFormat="0" applyProtection="0">
      <alignment horizontal="right" vertical="center"/>
    </xf>
    <xf numFmtId="4" fontId="70" fillId="86" borderId="40" applyNumberFormat="0" applyProtection="0">
      <alignment horizontal="left" vertical="center" indent="1"/>
    </xf>
    <xf numFmtId="0" fontId="37" fillId="15" borderId="40" applyNumberFormat="0" applyProtection="0">
      <alignment horizontal="left" vertical="top" indent="1"/>
    </xf>
    <xf numFmtId="4" fontId="75" fillId="88" borderId="41" applyNumberFormat="0" applyProtection="0">
      <alignment horizontal="left" vertical="center" indent="1"/>
    </xf>
    <xf numFmtId="4" fontId="76" fillId="87" borderId="40" applyNumberFormat="0" applyProtection="0">
      <alignment horizontal="right" vertical="center"/>
    </xf>
    <xf numFmtId="4" fontId="59" fillId="12" borderId="129" applyNumberFormat="0" applyProtection="0">
      <alignment vertical="center"/>
    </xf>
    <xf numFmtId="188" fontId="28" fillId="50" borderId="83">
      <alignment vertical="center"/>
    </xf>
    <xf numFmtId="4" fontId="56" fillId="56" borderId="65" applyNumberFormat="0" applyProtection="0">
      <alignment horizontal="right" vertical="center"/>
    </xf>
    <xf numFmtId="186" fontId="42" fillId="44" borderId="42" applyNumberFormat="0" applyAlignment="0" applyProtection="0"/>
    <xf numFmtId="186" fontId="42" fillId="44" borderId="42" applyNumberFormat="0" applyAlignment="0" applyProtection="0"/>
    <xf numFmtId="186" fontId="56" fillId="21" borderId="78" applyNumberFormat="0" applyProtection="0">
      <alignment horizontal="left" vertical="top" indent="1"/>
    </xf>
    <xf numFmtId="4" fontId="56" fillId="16" borderId="76" applyNumberFormat="0" applyProtection="0">
      <alignment horizontal="right" vertical="center"/>
    </xf>
    <xf numFmtId="186" fontId="27" fillId="63" borderId="78" applyNumberFormat="0" applyProtection="0">
      <alignment horizontal="left" vertical="center" indent="1"/>
    </xf>
    <xf numFmtId="4" fontId="56" fillId="54" borderId="76" applyNumberFormat="0" applyProtection="0">
      <alignment horizontal="left" vertical="center" indent="1"/>
    </xf>
    <xf numFmtId="186" fontId="57" fillId="44" borderId="47" applyNumberFormat="0" applyAlignment="0" applyProtection="0"/>
    <xf numFmtId="186" fontId="56" fillId="40" borderId="46" applyNumberFormat="0" applyFont="0" applyAlignment="0" applyProtection="0"/>
    <xf numFmtId="186" fontId="42" fillId="44" borderId="46" applyNumberFormat="0" applyAlignment="0" applyProtection="0"/>
    <xf numFmtId="186" fontId="50" fillId="41" borderId="46" applyNumberFormat="0" applyAlignment="0" applyProtection="0"/>
    <xf numFmtId="4" fontId="56" fillId="52" borderId="65" applyNumberFormat="0" applyProtection="0">
      <alignment vertical="center"/>
    </xf>
    <xf numFmtId="186" fontId="56" fillId="15" borderId="67" applyNumberFormat="0" applyProtection="0">
      <alignment horizontal="left" vertical="top" indent="1"/>
    </xf>
    <xf numFmtId="186" fontId="56" fillId="14" borderId="67" applyNumberFormat="0" applyProtection="0">
      <alignment horizontal="left" vertical="top" indent="1"/>
    </xf>
    <xf numFmtId="4" fontId="63" fillId="66" borderId="68" applyNumberFormat="0" applyProtection="0">
      <alignment horizontal="left" vertical="center" indent="1"/>
    </xf>
    <xf numFmtId="186" fontId="56" fillId="63" borderId="78" applyNumberFormat="0" applyProtection="0">
      <alignment horizontal="left" vertical="top" indent="1"/>
    </xf>
    <xf numFmtId="4" fontId="56" fillId="60" borderId="109" applyNumberFormat="0" applyProtection="0">
      <alignment horizontal="right" vertical="center"/>
    </xf>
    <xf numFmtId="4" fontId="56" fillId="60" borderId="76" applyNumberFormat="0" applyProtection="0">
      <alignment horizontal="right" vertical="center"/>
    </xf>
    <xf numFmtId="196" fontId="5" fillId="69" borderId="8">
      <alignment vertical="center"/>
    </xf>
    <xf numFmtId="186" fontId="56" fillId="21" borderId="78" applyNumberFormat="0" applyProtection="0">
      <alignment horizontal="left" vertical="top" indent="1"/>
    </xf>
    <xf numFmtId="186" fontId="57" fillId="44" borderId="66" applyNumberFormat="0" applyAlignment="0" applyProtection="0"/>
    <xf numFmtId="193" fontId="28" fillId="50" borderId="73">
      <alignment vertical="center"/>
    </xf>
    <xf numFmtId="4" fontId="56" fillId="23" borderId="65" applyNumberFormat="0" applyProtection="0">
      <alignment horizontal="right" vertical="center"/>
    </xf>
    <xf numFmtId="4" fontId="56" fillId="14" borderId="79" applyNumberFormat="0" applyProtection="0">
      <alignment horizontal="left" vertical="center" indent="1"/>
    </xf>
    <xf numFmtId="4" fontId="56" fillId="55" borderId="65" applyNumberFormat="0" applyProtection="0">
      <alignment horizontal="right" vertical="center"/>
    </xf>
    <xf numFmtId="186" fontId="42" fillId="44" borderId="76" applyNumberFormat="0" applyAlignment="0" applyProtection="0"/>
    <xf numFmtId="186" fontId="27" fillId="63" borderId="78" applyNumberFormat="0" applyProtection="0">
      <alignment horizontal="left" vertical="center" indent="1"/>
    </xf>
    <xf numFmtId="186" fontId="56" fillId="21" borderId="67" applyNumberFormat="0" applyProtection="0">
      <alignment horizontal="left" vertical="top" indent="1"/>
    </xf>
    <xf numFmtId="186" fontId="27" fillId="14" borderId="135" applyNumberFormat="0" applyProtection="0">
      <alignment horizontal="left" vertical="top" indent="1"/>
    </xf>
    <xf numFmtId="190" fontId="28" fillId="50" borderId="100">
      <alignment vertical="center"/>
    </xf>
    <xf numFmtId="4" fontId="62" fillId="11" borderId="78" applyNumberFormat="0" applyProtection="0">
      <alignment horizontal="left" vertical="center"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7" fillId="44" borderId="77" applyNumberFormat="0" applyAlignment="0" applyProtection="0"/>
    <xf numFmtId="186" fontId="56" fillId="40" borderId="76" applyNumberFormat="0" applyFont="0" applyAlignment="0" applyProtection="0"/>
    <xf numFmtId="4" fontId="56" fillId="15" borderId="79" applyNumberFormat="0" applyProtection="0">
      <alignment horizontal="left" vertical="center" indent="1"/>
    </xf>
    <xf numFmtId="4" fontId="56" fillId="57" borderId="79" applyNumberFormat="0" applyProtection="0">
      <alignment horizontal="right" vertical="center"/>
    </xf>
    <xf numFmtId="186" fontId="50" fillId="41" borderId="76" applyNumberFormat="0" applyAlignment="0" applyProtection="0"/>
    <xf numFmtId="186" fontId="56" fillId="14" borderId="101" applyNumberFormat="0" applyProtection="0">
      <alignment horizontal="left" vertical="top" indent="1"/>
    </xf>
    <xf numFmtId="188" fontId="5" fillId="13" borderId="129">
      <alignment vertical="center"/>
    </xf>
    <xf numFmtId="186" fontId="56" fillId="40" borderId="104" applyNumberFormat="0" applyFont="0" applyAlignment="0" applyProtection="0"/>
    <xf numFmtId="186" fontId="44" fillId="0" borderId="139" applyNumberFormat="0" applyFill="0" applyAlignment="0" applyProtection="0"/>
    <xf numFmtId="186" fontId="56" fillId="63" borderId="135" applyNumberFormat="0" applyProtection="0">
      <alignment horizontal="left" vertical="top" indent="1"/>
    </xf>
    <xf numFmtId="4" fontId="56" fillId="52" borderId="133" applyNumberFormat="0" applyProtection="0">
      <alignment vertical="center"/>
    </xf>
    <xf numFmtId="4" fontId="27" fillId="21" borderId="112" applyNumberFormat="0" applyProtection="0">
      <alignment horizontal="left" vertical="center" indent="1"/>
    </xf>
    <xf numFmtId="186" fontId="57" fillId="44" borderId="93" applyNumberFormat="0" applyAlignment="0" applyProtection="0"/>
    <xf numFmtId="186" fontId="56" fillId="21" borderId="94" applyNumberFormat="0" applyProtection="0">
      <alignment horizontal="left" vertical="top" indent="1"/>
    </xf>
    <xf numFmtId="186" fontId="42" fillId="44" borderId="76" applyNumberFormat="0" applyAlignment="0" applyProtection="0"/>
    <xf numFmtId="186" fontId="44" fillId="0" borderId="82" applyNumberFormat="0" applyFill="0" applyAlignment="0" applyProtection="0"/>
    <xf numFmtId="186" fontId="56" fillId="14"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93" fontId="28" fillId="50" borderId="83">
      <alignment vertical="center"/>
    </xf>
    <xf numFmtId="186" fontId="56" fillId="40" borderId="76" applyNumberFormat="0" applyFont="0" applyAlignment="0" applyProtection="0"/>
    <xf numFmtId="186" fontId="56" fillId="15" borderId="101" applyNumberFormat="0" applyProtection="0">
      <alignment horizontal="left" vertical="top" indent="1"/>
    </xf>
    <xf numFmtId="186" fontId="56" fillId="21" borderId="111" applyNumberFormat="0" applyProtection="0">
      <alignment horizontal="left" vertical="top" indent="1"/>
    </xf>
    <xf numFmtId="188" fontId="5" fillId="13" borderId="83">
      <alignment vertical="center"/>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0" fillId="41" borderId="42" applyNumberFormat="0" applyAlignment="0" applyProtection="0"/>
    <xf numFmtId="186" fontId="50" fillId="41" borderId="42" applyNumberFormat="0" applyAlignment="0" applyProtection="0"/>
    <xf numFmtId="4" fontId="56" fillId="56" borderId="65" applyNumberFormat="0" applyProtection="0">
      <alignment horizontal="right" vertical="center"/>
    </xf>
    <xf numFmtId="186" fontId="62" fillId="15" borderId="78" applyNumberFormat="0" applyProtection="0">
      <alignment horizontal="left" vertical="top" indent="1"/>
    </xf>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6" fillId="40" borderId="42" applyNumberFormat="0" applyFont="0" applyAlignment="0" applyProtection="0"/>
    <xf numFmtId="186" fontId="57" fillId="44" borderId="43" applyNumberFormat="0" applyAlignment="0" applyProtection="0"/>
    <xf numFmtId="186" fontId="57" fillId="44" borderId="43" applyNumberFormat="0" applyAlignment="0" applyProtection="0"/>
    <xf numFmtId="191" fontId="28" fillId="50" borderId="38">
      <alignment vertical="center"/>
    </xf>
    <xf numFmtId="186" fontId="27" fillId="21" borderId="40" applyNumberFormat="0" applyProtection="0">
      <alignment horizontal="left" vertical="center" indent="1"/>
    </xf>
    <xf numFmtId="186" fontId="27"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56" fillId="21" borderId="40" applyNumberFormat="0" applyProtection="0">
      <alignment horizontal="left" vertical="top" indent="1"/>
    </xf>
    <xf numFmtId="186" fontId="27" fillId="15" borderId="40" applyNumberFormat="0" applyProtection="0">
      <alignment horizontal="left" vertical="center" indent="1"/>
    </xf>
    <xf numFmtId="186" fontId="27"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56" fillId="15" borderId="40" applyNumberFormat="0" applyProtection="0">
      <alignment horizontal="left" vertical="top" indent="1"/>
    </xf>
    <xf numFmtId="186" fontId="27" fillId="63" borderId="40" applyNumberFormat="0" applyProtection="0">
      <alignment horizontal="left" vertical="center" indent="1"/>
    </xf>
    <xf numFmtId="186" fontId="27"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56" fillId="63" borderId="40" applyNumberFormat="0" applyProtection="0">
      <alignment horizontal="left" vertical="top" indent="1"/>
    </xf>
    <xf numFmtId="186" fontId="27" fillId="14" borderId="40" applyNumberFormat="0" applyProtection="0">
      <alignment horizontal="left" vertical="center" indent="1"/>
    </xf>
    <xf numFmtId="186" fontId="27"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56" fillId="14" borderId="40" applyNumberFormat="0" applyProtection="0">
      <alignment horizontal="left" vertical="top" indent="1"/>
    </xf>
    <xf numFmtId="186" fontId="27" fillId="64" borderId="38" applyNumberFormat="0">
      <protection locked="0"/>
    </xf>
    <xf numFmtId="4" fontId="56" fillId="53" borderId="65" applyNumberFormat="0" applyProtection="0">
      <alignment horizontal="left" vertical="center" indent="1"/>
    </xf>
    <xf numFmtId="4" fontId="56" fillId="56" borderId="65" applyNumberFormat="0" applyProtection="0">
      <alignment horizontal="right" vertical="center"/>
    </xf>
    <xf numFmtId="4" fontId="56" fillId="60" borderId="65" applyNumberFormat="0" applyProtection="0">
      <alignment horizontal="right" vertical="center"/>
    </xf>
    <xf numFmtId="4" fontId="56" fillId="15" borderId="68" applyNumberFormat="0" applyProtection="0">
      <alignment horizontal="left" vertical="center"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61" fillId="21" borderId="44" applyBorder="0"/>
    <xf numFmtId="186" fontId="56" fillId="67" borderId="38"/>
    <xf numFmtId="37" fontId="33" fillId="0" borderId="45" applyNumberFormat="0"/>
    <xf numFmtId="194" fontId="33" fillId="0" borderId="39" applyFill="0"/>
    <xf numFmtId="186" fontId="56" fillId="15" borderId="67" applyNumberFormat="0" applyProtection="0">
      <alignment horizontal="left" vertical="top" indent="1"/>
    </xf>
    <xf numFmtId="4" fontId="56" fillId="57" borderId="79" applyNumberFormat="0" applyProtection="0">
      <alignment horizontal="right" vertical="center"/>
    </xf>
    <xf numFmtId="186" fontId="56" fillId="21" borderId="94" applyNumberFormat="0" applyProtection="0">
      <alignment horizontal="left" vertical="top" indent="1"/>
    </xf>
    <xf numFmtId="4" fontId="56" fillId="61" borderId="79" applyNumberFormat="0" applyProtection="0">
      <alignment horizontal="left" vertical="center" indent="1"/>
    </xf>
    <xf numFmtId="190" fontId="28" fillId="49" borderId="55">
      <alignment vertical="center"/>
    </xf>
    <xf numFmtId="4" fontId="56" fillId="56" borderId="76" applyNumberFormat="0" applyProtection="0">
      <alignment horizontal="right" vertical="center"/>
    </xf>
    <xf numFmtId="4" fontId="56" fillId="61" borderId="136" applyNumberFormat="0" applyProtection="0">
      <alignment horizontal="left" vertical="center" indent="1"/>
    </xf>
    <xf numFmtId="188" fontId="28" fillId="51" borderId="129">
      <alignment horizontal="right" vertical="center"/>
      <protection locked="0"/>
    </xf>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14" borderId="67" applyNumberFormat="0" applyProtection="0">
      <alignment horizontal="left" vertical="top" indent="1"/>
    </xf>
    <xf numFmtId="186" fontId="50" fillId="41" borderId="65" applyNumberFormat="0" applyAlignment="0" applyProtection="0"/>
    <xf numFmtId="186" fontId="42" fillId="44" borderId="76" applyNumberFormat="0" applyAlignment="0" applyProtection="0"/>
    <xf numFmtId="4" fontId="56" fillId="58" borderId="133" applyNumberFormat="0" applyProtection="0">
      <alignment horizontal="right" vertical="center"/>
    </xf>
    <xf numFmtId="186" fontId="27" fillId="14" borderId="78" applyNumberFormat="0" applyProtection="0">
      <alignment horizontal="left" vertical="top" indent="1"/>
    </xf>
    <xf numFmtId="186" fontId="56" fillId="40" borderId="65" applyNumberFormat="0" applyFont="0" applyAlignment="0" applyProtection="0"/>
    <xf numFmtId="186" fontId="28" fillId="50" borderId="129">
      <alignment vertical="center"/>
    </xf>
    <xf numFmtId="4" fontId="56" fillId="23" borderId="76" applyNumberFormat="0" applyProtection="0">
      <alignment horizontal="right" vertical="center"/>
    </xf>
    <xf numFmtId="191" fontId="5" fillId="70" borderId="83">
      <alignment horizontal="right" vertical="center"/>
      <protection locked="0"/>
    </xf>
    <xf numFmtId="186" fontId="56" fillId="15" borderId="101" applyNumberFormat="0" applyProtection="0">
      <alignment horizontal="left" vertical="top" indent="1"/>
    </xf>
    <xf numFmtId="188" fontId="28" fillId="49" borderId="55">
      <alignment vertical="center"/>
    </xf>
    <xf numFmtId="4" fontId="62" fillId="11" borderId="78" applyNumberFormat="0" applyProtection="0">
      <alignment horizontal="left" vertical="center" indent="1"/>
    </xf>
    <xf numFmtId="186" fontId="56" fillId="15" borderId="67" applyNumberFormat="0" applyProtection="0">
      <alignment horizontal="left" vertical="top" indent="1"/>
    </xf>
    <xf numFmtId="4" fontId="56" fillId="19" borderId="76" applyNumberFormat="0" applyProtection="0">
      <alignment horizontal="right" vertical="center"/>
    </xf>
    <xf numFmtId="186" fontId="56" fillId="15" borderId="78" applyNumberFormat="0" applyProtection="0">
      <alignment horizontal="left" vertical="top" indent="1"/>
    </xf>
    <xf numFmtId="4" fontId="56" fillId="59" borderId="76" applyNumberFormat="0" applyProtection="0">
      <alignment horizontal="right" vertical="center"/>
    </xf>
    <xf numFmtId="186" fontId="56" fillId="14" borderId="67" applyNumberFormat="0" applyProtection="0">
      <alignment horizontal="left" vertical="top" indent="1"/>
    </xf>
    <xf numFmtId="186" fontId="56" fillId="40" borderId="65" applyNumberFormat="0" applyFont="0" applyAlignment="0" applyProtection="0"/>
    <xf numFmtId="4" fontId="27" fillId="21" borderId="126" applyNumberFormat="0" applyProtection="0">
      <alignment horizontal="left" vertical="center" indent="1"/>
    </xf>
    <xf numFmtId="186" fontId="56" fillId="14" borderId="78" applyNumberFormat="0" applyProtection="0">
      <alignment horizontal="left" vertical="top" indent="1"/>
    </xf>
    <xf numFmtId="186" fontId="56" fillId="40" borderId="65" applyNumberFormat="0" applyFont="0" applyAlignment="0" applyProtection="0"/>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63" borderId="133" applyNumberFormat="0" applyProtection="0">
      <alignment horizontal="left" vertical="center" indent="1"/>
    </xf>
    <xf numFmtId="193" fontId="28" fillId="12" borderId="38">
      <alignment vertical="center"/>
      <protection locked="0"/>
    </xf>
    <xf numFmtId="4" fontId="56" fillId="60" borderId="133" applyNumberFormat="0" applyProtection="0">
      <alignment horizontal="right" vertical="center"/>
    </xf>
    <xf numFmtId="186" fontId="56" fillId="15" borderId="78" applyNumberFormat="0" applyProtection="0">
      <alignment horizontal="left" vertical="top" indent="1"/>
    </xf>
    <xf numFmtId="186" fontId="50" fillId="41" borderId="65" applyNumberFormat="0" applyAlignment="0" applyProtection="0"/>
    <xf numFmtId="4" fontId="56" fillId="23" borderId="133" applyNumberFormat="0" applyProtection="0">
      <alignment horizontal="right" vertical="center"/>
    </xf>
    <xf numFmtId="164" fontId="35" fillId="0" borderId="0" applyFont="0" applyFill="0" applyBorder="0" applyAlignment="0" applyProtection="0"/>
    <xf numFmtId="4" fontId="62" fillId="48" borderId="67" applyNumberFormat="0" applyProtection="0">
      <alignment vertical="center"/>
    </xf>
    <xf numFmtId="186" fontId="56" fillId="63" borderId="111" applyNumberFormat="0" applyProtection="0">
      <alignment horizontal="left" vertical="top" indent="1"/>
    </xf>
    <xf numFmtId="190" fontId="28" fillId="49" borderId="83">
      <alignment vertical="center"/>
    </xf>
    <xf numFmtId="191" fontId="28" fillId="51" borderId="83">
      <alignment horizontal="right" vertical="center"/>
      <protection locked="0"/>
    </xf>
    <xf numFmtId="186" fontId="27" fillId="21" borderId="78" applyNumberFormat="0" applyProtection="0">
      <alignment horizontal="left" vertical="top" indent="1"/>
    </xf>
    <xf numFmtId="186" fontId="56" fillId="63" borderId="76" applyNumberFormat="0" applyProtection="0">
      <alignment horizontal="left" vertical="center" indent="1"/>
    </xf>
    <xf numFmtId="186" fontId="56" fillId="67" borderId="83"/>
    <xf numFmtId="186" fontId="42" fillId="44" borderId="65" applyNumberFormat="0" applyAlignment="0" applyProtection="0"/>
    <xf numFmtId="4" fontId="56" fillId="52" borderId="76" applyNumberFormat="0" applyProtection="0">
      <alignment vertical="center"/>
    </xf>
    <xf numFmtId="186" fontId="27" fillId="63" borderId="94" applyNumberFormat="0" applyProtection="0">
      <alignment horizontal="left" vertical="top" indent="1"/>
    </xf>
    <xf numFmtId="4" fontId="56" fillId="61" borderId="95" applyNumberFormat="0" applyProtection="0">
      <alignment horizontal="left" vertical="center" indent="1"/>
    </xf>
    <xf numFmtId="186" fontId="56" fillId="14" borderId="78" applyNumberFormat="0" applyProtection="0">
      <alignment horizontal="left" vertical="top" indent="1"/>
    </xf>
    <xf numFmtId="191" fontId="28" fillId="12" borderId="100">
      <alignment vertical="center"/>
      <protection locked="0"/>
    </xf>
    <xf numFmtId="186" fontId="56" fillId="64" borderId="69" applyNumberFormat="0">
      <protection locked="0"/>
    </xf>
    <xf numFmtId="4" fontId="56" fillId="54" borderId="65" applyNumberFormat="0" applyProtection="0">
      <alignment horizontal="left" vertical="center" indent="1"/>
    </xf>
    <xf numFmtId="4" fontId="64" fillId="64" borderId="65" applyNumberFormat="0" applyProtection="0">
      <alignment horizontal="right" vertical="center"/>
    </xf>
    <xf numFmtId="4" fontId="59" fillId="12" borderId="55"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4" fontId="56" fillId="15" borderId="68" applyNumberFormat="0" applyProtection="0">
      <alignment horizontal="left" vertical="center" indent="1"/>
    </xf>
    <xf numFmtId="186" fontId="56" fillId="21" borderId="67" applyNumberFormat="0" applyProtection="0">
      <alignment horizontal="left" vertical="top" indent="1"/>
    </xf>
    <xf numFmtId="186" fontId="27" fillId="15" borderId="67" applyNumberFormat="0" applyProtection="0">
      <alignment horizontal="left" vertical="top" indent="1"/>
    </xf>
    <xf numFmtId="186" fontId="27" fillId="21" borderId="67" applyNumberFormat="0" applyProtection="0">
      <alignment horizontal="left" vertical="center" indent="1"/>
    </xf>
    <xf numFmtId="4" fontId="56" fillId="60" borderId="65" applyNumberFormat="0" applyProtection="0">
      <alignment horizontal="right" vertical="center"/>
    </xf>
    <xf numFmtId="4" fontId="56" fillId="23"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50" fillId="41" borderId="46" applyNumberFormat="0" applyAlignment="0" applyProtection="0"/>
    <xf numFmtId="186" fontId="42" fillId="44" borderId="46" applyNumberFormat="0" applyAlignment="0" applyProtection="0"/>
    <xf numFmtId="186" fontId="57" fillId="44" borderId="47" applyNumberFormat="0" applyAlignment="0" applyProtection="0"/>
    <xf numFmtId="186" fontId="57" fillId="44" borderId="47" applyNumberFormat="0" applyAlignment="0" applyProtection="0"/>
    <xf numFmtId="186" fontId="60" fillId="52" borderId="48" applyNumberFormat="0" applyProtection="0">
      <alignment horizontal="left" vertical="top" indent="1"/>
    </xf>
    <xf numFmtId="4" fontId="56" fillId="57" borderId="49"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56" fillId="64" borderId="54" applyNumberFormat="0">
      <protection locked="0"/>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186" fontId="27" fillId="21" borderId="48" applyNumberFormat="0" applyProtection="0">
      <alignment horizontal="left" vertical="top" indent="1"/>
    </xf>
    <xf numFmtId="37" fontId="33" fillId="0" borderId="51" applyNumberFormat="0"/>
    <xf numFmtId="186" fontId="56" fillId="21" borderId="48" applyNumberFormat="0" applyProtection="0">
      <alignment horizontal="left" vertical="top" indent="1"/>
    </xf>
    <xf numFmtId="186" fontId="56" fillId="15" borderId="78" applyNumberFormat="0" applyProtection="0">
      <alignment horizontal="left" vertical="top" indent="1"/>
    </xf>
    <xf numFmtId="186" fontId="44" fillId="0" borderId="52" applyNumberFormat="0" applyFill="0" applyAlignment="0" applyProtection="0"/>
    <xf numFmtId="186" fontId="44" fillId="0" borderId="52" applyNumberFormat="0" applyFill="0" applyAlignment="0" applyProtection="0"/>
    <xf numFmtId="186" fontId="56" fillId="15" borderId="48" applyNumberFormat="0" applyProtection="0">
      <alignment horizontal="left" vertical="top" indent="1"/>
    </xf>
    <xf numFmtId="186" fontId="56" fillId="21" borderId="67" applyNumberFormat="0" applyProtection="0">
      <alignment horizontal="left" vertical="top" indent="1"/>
    </xf>
    <xf numFmtId="4" fontId="56" fillId="54" borderId="65" applyNumberFormat="0" applyProtection="0">
      <alignment horizontal="left" vertical="center" indent="1"/>
    </xf>
    <xf numFmtId="186" fontId="27" fillId="15" borderId="67" applyNumberFormat="0" applyProtection="0">
      <alignment horizontal="left" vertical="center" indent="1"/>
    </xf>
    <xf numFmtId="186" fontId="27" fillId="21" borderId="67" applyNumberFormat="0" applyProtection="0">
      <alignment horizontal="left" vertical="top" indent="1"/>
    </xf>
    <xf numFmtId="4" fontId="56" fillId="14" borderId="68" applyNumberFormat="0" applyProtection="0">
      <alignment horizontal="left" vertical="center" indent="1"/>
    </xf>
    <xf numFmtId="4" fontId="56" fillId="54" borderId="65" applyNumberFormat="0" applyProtection="0">
      <alignment horizontal="left" vertical="center" indent="1"/>
    </xf>
    <xf numFmtId="186" fontId="57" fillId="44" borderId="66" applyNumberFormat="0" applyAlignment="0" applyProtection="0"/>
    <xf numFmtId="186" fontId="56" fillId="40" borderId="65" applyNumberFormat="0" applyFont="0" applyAlignment="0" applyProtection="0"/>
    <xf numFmtId="186" fontId="56" fillId="40" borderId="65" applyNumberFormat="0" applyFont="0" applyAlignment="0" applyProtection="0"/>
    <xf numFmtId="190" fontId="5" fillId="69" borderId="73">
      <alignment vertical="center"/>
    </xf>
    <xf numFmtId="190" fontId="5" fillId="13" borderId="73">
      <alignment vertical="center"/>
    </xf>
    <xf numFmtId="188" fontId="5" fillId="70" borderId="83">
      <alignment horizontal="right" vertical="center"/>
      <protection locked="0"/>
    </xf>
    <xf numFmtId="186" fontId="62" fillId="15" borderId="67" applyNumberFormat="0" applyProtection="0">
      <alignment horizontal="left" vertical="top" indent="1"/>
    </xf>
    <xf numFmtId="4" fontId="62" fillId="11" borderId="67" applyNumberFormat="0" applyProtection="0">
      <alignment horizontal="left" vertical="center" indent="1"/>
    </xf>
    <xf numFmtId="4" fontId="56" fillId="54" borderId="109" applyNumberFormat="0" applyProtection="0">
      <alignment horizontal="left" vertical="center"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5" applyNumberFormat="0" applyProtection="0">
      <alignment horizontal="left" vertical="center"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56" fillId="57" borderId="68" applyNumberFormat="0" applyProtection="0">
      <alignment horizontal="right" vertical="center"/>
    </xf>
    <xf numFmtId="190" fontId="28" fillId="51" borderId="73">
      <alignment horizontal="right" vertical="center"/>
      <protection locked="0"/>
    </xf>
    <xf numFmtId="191" fontId="28" fillId="51" borderId="73">
      <alignment horizontal="right" vertical="center"/>
      <protection locked="0"/>
    </xf>
    <xf numFmtId="186" fontId="28" fillId="50" borderId="73">
      <alignment vertical="center"/>
    </xf>
    <xf numFmtId="188" fontId="28" fillId="50" borderId="73">
      <alignment vertical="center"/>
    </xf>
    <xf numFmtId="191" fontId="28" fillId="50" borderId="73">
      <alignment vertical="center"/>
    </xf>
    <xf numFmtId="172" fontId="28" fillId="12" borderId="73">
      <alignment vertical="center"/>
      <protection locked="0"/>
    </xf>
    <xf numFmtId="186" fontId="28" fillId="12" borderId="73">
      <alignment vertical="center"/>
      <protection locked="0"/>
    </xf>
    <xf numFmtId="188" fontId="28" fillId="49" borderId="73">
      <alignment vertical="center"/>
    </xf>
    <xf numFmtId="191"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42" fillId="44" borderId="65" applyNumberFormat="0" applyAlignment="0" applyProtection="0"/>
    <xf numFmtId="186" fontId="27" fillId="14" borderId="78" applyNumberFormat="0" applyProtection="0">
      <alignment horizontal="left" vertical="top" indent="1"/>
    </xf>
    <xf numFmtId="186" fontId="56" fillId="40" borderId="92" applyNumberFormat="0" applyFont="0" applyAlignment="0" applyProtection="0"/>
    <xf numFmtId="186" fontId="56" fillId="14" borderId="76" applyNumberFormat="0" applyProtection="0">
      <alignment horizontal="left" vertical="center" indent="1"/>
    </xf>
    <xf numFmtId="4" fontId="56" fillId="0" borderId="76" applyNumberFormat="0" applyProtection="0">
      <alignment horizontal="right" vertical="center"/>
    </xf>
    <xf numFmtId="186" fontId="56" fillId="63" borderId="135" applyNumberFormat="0" applyProtection="0">
      <alignment horizontal="left" vertical="top" indent="1"/>
    </xf>
    <xf numFmtId="186" fontId="56" fillId="14" borderId="94" applyNumberFormat="0" applyProtection="0">
      <alignment horizontal="left" vertical="top" indent="1"/>
    </xf>
    <xf numFmtId="186" fontId="56" fillId="21" borderId="94" applyNumberFormat="0" applyProtection="0">
      <alignment horizontal="left" vertical="top" indent="1"/>
    </xf>
    <xf numFmtId="186" fontId="56" fillId="21" borderId="101" applyNumberFormat="0" applyProtection="0">
      <alignment horizontal="left" vertical="top" indent="1"/>
    </xf>
    <xf numFmtId="186" fontId="28" fillId="49" borderId="83">
      <alignment vertical="center"/>
    </xf>
    <xf numFmtId="186" fontId="28" fillId="51" borderId="83">
      <alignment horizontal="right" vertical="center"/>
      <protection locked="0"/>
    </xf>
    <xf numFmtId="4" fontId="56" fillId="14" borderId="79" applyNumberFormat="0" applyProtection="0">
      <alignment horizontal="left" vertical="center" indent="1"/>
    </xf>
    <xf numFmtId="4" fontId="56" fillId="0" borderId="76" applyNumberFormat="0" applyProtection="0">
      <alignment horizontal="right" vertical="center"/>
    </xf>
    <xf numFmtId="4" fontId="59" fillId="53" borderId="76" applyNumberFormat="0" applyProtection="0">
      <alignment vertical="center"/>
    </xf>
    <xf numFmtId="4" fontId="56" fillId="55" borderId="76" applyNumberFormat="0" applyProtection="0">
      <alignment horizontal="right" vertical="center"/>
    </xf>
    <xf numFmtId="191" fontId="28" fillId="50" borderId="55">
      <alignment vertical="center"/>
    </xf>
    <xf numFmtId="186" fontId="42" fillId="44" borderId="92" applyNumberFormat="0" applyAlignment="0" applyProtection="0"/>
    <xf numFmtId="186" fontId="56" fillId="14" borderId="94" applyNumberFormat="0" applyProtection="0">
      <alignment horizontal="left" vertical="top" indent="1"/>
    </xf>
    <xf numFmtId="172" fontId="28" fillId="12" borderId="8">
      <alignment vertical="center"/>
      <protection locked="0"/>
    </xf>
    <xf numFmtId="186" fontId="56" fillId="14" borderId="78" applyNumberFormat="0" applyProtection="0">
      <alignment horizontal="left" vertical="top" indent="1"/>
    </xf>
    <xf numFmtId="191" fontId="5" fillId="70" borderId="8">
      <alignment horizontal="right" vertical="center"/>
      <protection locked="0"/>
    </xf>
    <xf numFmtId="186" fontId="62" fillId="15" borderId="67" applyNumberFormat="0" applyProtection="0">
      <alignment horizontal="left" vertical="top" indent="1"/>
    </xf>
    <xf numFmtId="186" fontId="56" fillId="14" borderId="94" applyNumberFormat="0" applyProtection="0">
      <alignment horizontal="left" vertical="top" indent="1"/>
    </xf>
    <xf numFmtId="4" fontId="62" fillId="11" borderId="67" applyNumberFormat="0" applyProtection="0">
      <alignment horizontal="left" vertical="center" indent="1"/>
    </xf>
    <xf numFmtId="186" fontId="56" fillId="64" borderId="69" applyNumberFormat="0">
      <protection locked="0"/>
    </xf>
    <xf numFmtId="186" fontId="56" fillId="64" borderId="69" applyNumberFormat="0">
      <protection locked="0"/>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62" borderId="65" applyNumberFormat="0" applyProtection="0">
      <alignment horizontal="left" vertical="center" indent="1"/>
    </xf>
    <xf numFmtId="186" fontId="27" fillId="21" borderId="67" applyNumberFormat="0" applyProtection="0">
      <alignment horizontal="left" vertical="top" indent="1"/>
    </xf>
    <xf numFmtId="4" fontId="56" fillId="61" borderId="68" applyNumberFormat="0" applyProtection="0">
      <alignment horizontal="left" vertical="center" indent="1"/>
    </xf>
    <xf numFmtId="4" fontId="56" fillId="58" borderId="65" applyNumberFormat="0" applyProtection="0">
      <alignment horizontal="right" vertical="center"/>
    </xf>
    <xf numFmtId="191" fontId="28" fillId="51" borderId="55">
      <alignment horizontal="right" vertical="center"/>
      <protection locked="0"/>
    </xf>
    <xf numFmtId="186" fontId="28" fillId="50" borderId="55">
      <alignment vertical="center"/>
    </xf>
    <xf numFmtId="186" fontId="28" fillId="51" borderId="55">
      <alignment horizontal="right" vertical="center"/>
      <protection locked="0"/>
    </xf>
    <xf numFmtId="191" fontId="28" fillId="50" borderId="55">
      <alignment vertical="center"/>
    </xf>
    <xf numFmtId="193" fontId="28" fillId="50" borderId="55">
      <alignment vertical="center"/>
    </xf>
    <xf numFmtId="186" fontId="62" fillId="15" borderId="101" applyNumberFormat="0" applyProtection="0">
      <alignment horizontal="left" vertical="top" indent="1"/>
    </xf>
    <xf numFmtId="186" fontId="56" fillId="40" borderId="46" applyNumberFormat="0" applyFont="0" applyAlignment="0" applyProtection="0"/>
    <xf numFmtId="186" fontId="57" fillId="44" borderId="47" applyNumberFormat="0" applyAlignment="0" applyProtection="0"/>
    <xf numFmtId="186" fontId="57" fillId="44" borderId="47" applyNumberFormat="0" applyAlignment="0" applyProtection="0"/>
    <xf numFmtId="4" fontId="56" fillId="52" borderId="46" applyNumberFormat="0" applyProtection="0">
      <alignment vertical="center"/>
    </xf>
    <xf numFmtId="4" fontId="59" fillId="53" borderId="46" applyNumberFormat="0" applyProtection="0">
      <alignment vertical="center"/>
    </xf>
    <xf numFmtId="4" fontId="56" fillId="53" borderId="46" applyNumberFormat="0" applyProtection="0">
      <alignment horizontal="left" vertical="center" indent="1"/>
    </xf>
    <xf numFmtId="186" fontId="60" fillId="52" borderId="48" applyNumberFormat="0" applyProtection="0">
      <alignment horizontal="left" vertical="top" indent="1"/>
    </xf>
    <xf numFmtId="4" fontId="56" fillId="54" borderId="46" applyNumberFormat="0" applyProtection="0">
      <alignment horizontal="left" vertical="center" indent="1"/>
    </xf>
    <xf numFmtId="4" fontId="56" fillId="55" borderId="46" applyNumberFormat="0" applyProtection="0">
      <alignment horizontal="right" vertical="center"/>
    </xf>
    <xf numFmtId="4" fontId="56" fillId="56" borderId="46" applyNumberFormat="0" applyProtection="0">
      <alignment horizontal="right" vertical="center"/>
    </xf>
    <xf numFmtId="4" fontId="56" fillId="57" borderId="49" applyNumberFormat="0" applyProtection="0">
      <alignment horizontal="right" vertical="center"/>
    </xf>
    <xf numFmtId="4" fontId="56" fillId="23" borderId="46" applyNumberFormat="0" applyProtection="0">
      <alignment horizontal="right" vertical="center"/>
    </xf>
    <xf numFmtId="4" fontId="56" fillId="58" borderId="46" applyNumberFormat="0" applyProtection="0">
      <alignment horizontal="right" vertical="center"/>
    </xf>
    <xf numFmtId="4" fontId="56" fillId="59" borderId="46" applyNumberFormat="0" applyProtection="0">
      <alignment horizontal="right" vertical="center"/>
    </xf>
    <xf numFmtId="4" fontId="56" fillId="19" borderId="46" applyNumberFormat="0" applyProtection="0">
      <alignment horizontal="right" vertical="center"/>
    </xf>
    <xf numFmtId="4" fontId="56" fillId="16" borderId="46" applyNumberFormat="0" applyProtection="0">
      <alignment horizontal="right" vertical="center"/>
    </xf>
    <xf numFmtId="4" fontId="56" fillId="60" borderId="46" applyNumberFormat="0" applyProtection="0">
      <alignment horizontal="right" vertical="center"/>
    </xf>
    <xf numFmtId="4" fontId="56" fillId="61" borderId="49" applyNumberFormat="0" applyProtection="0">
      <alignment horizontal="left" vertical="center" indent="1"/>
    </xf>
    <xf numFmtId="4" fontId="27" fillId="21" borderId="49" applyNumberFormat="0" applyProtection="0">
      <alignment horizontal="left" vertical="center" indent="1"/>
    </xf>
    <xf numFmtId="4" fontId="27" fillId="21" borderId="49" applyNumberFormat="0" applyProtection="0">
      <alignment horizontal="left" vertical="center" indent="1"/>
    </xf>
    <xf numFmtId="4" fontId="56" fillId="15" borderId="46" applyNumberFormat="0" applyProtection="0">
      <alignment horizontal="right" vertical="center"/>
    </xf>
    <xf numFmtId="4" fontId="56" fillId="14" borderId="49" applyNumberFormat="0" applyProtection="0">
      <alignment horizontal="left" vertical="center" indent="1"/>
    </xf>
    <xf numFmtId="4" fontId="56" fillId="15" borderId="49" applyNumberFormat="0" applyProtection="0">
      <alignment horizontal="left" vertical="center" indent="1"/>
    </xf>
    <xf numFmtId="186" fontId="56" fillId="11" borderId="46" applyNumberFormat="0" applyProtection="0">
      <alignment horizontal="left" vertical="center" indent="1"/>
    </xf>
    <xf numFmtId="186" fontId="27" fillId="21" borderId="48" applyNumberFormat="0" applyProtection="0">
      <alignment horizontal="left" vertical="center" indent="1"/>
    </xf>
    <xf numFmtId="186" fontId="56" fillId="21" borderId="48" applyNumberFormat="0" applyProtection="0">
      <alignment horizontal="left" vertical="top" indent="1"/>
    </xf>
    <xf numFmtId="186" fontId="27"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21" borderId="48" applyNumberFormat="0" applyProtection="0">
      <alignment horizontal="left" vertical="top" indent="1"/>
    </xf>
    <xf numFmtId="186" fontId="56" fillId="62" borderId="46" applyNumberFormat="0" applyProtection="0">
      <alignment horizontal="left" vertical="center" indent="1"/>
    </xf>
    <xf numFmtId="186" fontId="27" fillId="15" borderId="48" applyNumberFormat="0" applyProtection="0">
      <alignment horizontal="left" vertical="center" indent="1"/>
    </xf>
    <xf numFmtId="186" fontId="56" fillId="15" borderId="48" applyNumberFormat="0" applyProtection="0">
      <alignment horizontal="left" vertical="top" indent="1"/>
    </xf>
    <xf numFmtId="186" fontId="27"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15" borderId="48" applyNumberFormat="0" applyProtection="0">
      <alignment horizontal="left" vertical="top" indent="1"/>
    </xf>
    <xf numFmtId="186" fontId="56" fillId="63" borderId="46" applyNumberFormat="0" applyProtection="0">
      <alignment horizontal="left" vertical="center" indent="1"/>
    </xf>
    <xf numFmtId="186" fontId="27" fillId="63" borderId="48" applyNumberFormat="0" applyProtection="0">
      <alignment horizontal="left" vertical="center" indent="1"/>
    </xf>
    <xf numFmtId="186" fontId="56" fillId="63" borderId="48" applyNumberFormat="0" applyProtection="0">
      <alignment horizontal="left" vertical="top" indent="1"/>
    </xf>
    <xf numFmtId="186" fontId="27"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63" borderId="48" applyNumberFormat="0" applyProtection="0">
      <alignment horizontal="left" vertical="top" indent="1"/>
    </xf>
    <xf numFmtId="186" fontId="56" fillId="14" borderId="46" applyNumberFormat="0" applyProtection="0">
      <alignment horizontal="left" vertical="center" indent="1"/>
    </xf>
    <xf numFmtId="186" fontId="27" fillId="14" borderId="48" applyNumberFormat="0" applyProtection="0">
      <alignment horizontal="left" vertical="center" indent="1"/>
    </xf>
    <xf numFmtId="186" fontId="56" fillId="14" borderId="48" applyNumberFormat="0" applyProtection="0">
      <alignment horizontal="left" vertical="top" indent="1"/>
    </xf>
    <xf numFmtId="186" fontId="27"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56" fillId="14" borderId="48" applyNumberFormat="0" applyProtection="0">
      <alignment horizontal="left" vertical="top" indent="1"/>
    </xf>
    <xf numFmtId="186" fontId="61" fillId="21" borderId="50" applyBorder="0"/>
    <xf numFmtId="4" fontId="62" fillId="48" borderId="48" applyNumberFormat="0" applyProtection="0">
      <alignment vertical="center"/>
    </xf>
    <xf numFmtId="4" fontId="62" fillId="11" borderId="48" applyNumberFormat="0" applyProtection="0">
      <alignment horizontal="left" vertical="center" indent="1"/>
    </xf>
    <xf numFmtId="186" fontId="62" fillId="48" borderId="48" applyNumberFormat="0" applyProtection="0">
      <alignment horizontal="left" vertical="top" indent="1"/>
    </xf>
    <xf numFmtId="4" fontId="56" fillId="0" borderId="46" applyNumberFormat="0" applyProtection="0">
      <alignment horizontal="right" vertical="center"/>
    </xf>
    <xf numFmtId="4" fontId="59" fillId="65" borderId="46" applyNumberFormat="0" applyProtection="0">
      <alignment horizontal="right" vertical="center"/>
    </xf>
    <xf numFmtId="4" fontId="56" fillId="54" borderId="46" applyNumberFormat="0" applyProtection="0">
      <alignment horizontal="left" vertical="center" indent="1"/>
    </xf>
    <xf numFmtId="186" fontId="62" fillId="15" borderId="48" applyNumberFormat="0" applyProtection="0">
      <alignment horizontal="left" vertical="top" indent="1"/>
    </xf>
    <xf numFmtId="4" fontId="63" fillId="66" borderId="49" applyNumberFormat="0" applyProtection="0">
      <alignment horizontal="left" vertical="center" indent="1"/>
    </xf>
    <xf numFmtId="4" fontId="64" fillId="64" borderId="46" applyNumberFormat="0" applyProtection="0">
      <alignment horizontal="right" vertical="center"/>
    </xf>
    <xf numFmtId="37" fontId="33" fillId="0" borderId="51" applyNumberFormat="0"/>
    <xf numFmtId="186" fontId="44" fillId="0" borderId="52" applyNumberFormat="0" applyFill="0" applyAlignment="0" applyProtection="0"/>
    <xf numFmtId="186" fontId="44" fillId="0" borderId="52" applyNumberFormat="0" applyFill="0" applyAlignment="0" applyProtection="0"/>
    <xf numFmtId="186" fontId="56" fillId="15" borderId="78" applyNumberFormat="0" applyProtection="0">
      <alignment horizontal="left" vertical="top" indent="1"/>
    </xf>
    <xf numFmtId="186" fontId="56" fillId="63" borderId="78" applyNumberFormat="0" applyProtection="0">
      <alignment horizontal="left" vertical="top" indent="1"/>
    </xf>
    <xf numFmtId="186" fontId="56" fillId="40" borderId="65" applyNumberFormat="0" applyFont="0" applyAlignment="0" applyProtection="0"/>
    <xf numFmtId="186" fontId="56" fillId="15" borderId="78" applyNumberFormat="0" applyProtection="0">
      <alignment horizontal="left" vertical="top" indent="1"/>
    </xf>
    <xf numFmtId="4" fontId="56" fillId="59" borderId="133" applyNumberFormat="0" applyProtection="0">
      <alignment horizontal="right" vertical="center"/>
    </xf>
    <xf numFmtId="186" fontId="28" fillId="12" borderId="8">
      <alignment vertical="center"/>
      <protection locked="0"/>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58" borderId="65" applyNumberFormat="0" applyProtection="0">
      <alignment horizontal="right" vertical="center"/>
    </xf>
    <xf numFmtId="4" fontId="56" fillId="57" borderId="68" applyNumberFormat="0" applyProtection="0">
      <alignment horizontal="right" vertical="center"/>
    </xf>
    <xf numFmtId="4" fontId="56" fillId="55" borderId="65" applyNumberFormat="0" applyProtection="0">
      <alignment horizontal="right" vertical="center"/>
    </xf>
    <xf numFmtId="4" fontId="59" fillId="53" borderId="65" applyNumberFormat="0" applyProtection="0">
      <alignment vertical="center"/>
    </xf>
    <xf numFmtId="4" fontId="59" fillId="65" borderId="109" applyNumberFormat="0" applyProtection="0">
      <alignment horizontal="right" vertical="center"/>
    </xf>
    <xf numFmtId="4" fontId="56" fillId="60" borderId="76" applyNumberFormat="0" applyProtection="0">
      <alignment horizontal="right" vertical="center"/>
    </xf>
    <xf numFmtId="186" fontId="27" fillId="21" borderId="111" applyNumberFormat="0" applyProtection="0">
      <alignment horizontal="left" vertical="top" indent="1"/>
    </xf>
    <xf numFmtId="186" fontId="56" fillId="40" borderId="109" applyNumberFormat="0" applyFont="0" applyAlignment="0" applyProtection="0"/>
    <xf numFmtId="4" fontId="27" fillId="21" borderId="95" applyNumberFormat="0" applyProtection="0">
      <alignment horizontal="left" vertical="center" indent="1"/>
    </xf>
    <xf numFmtId="4" fontId="62" fillId="11" borderId="101" applyNumberFormat="0" applyProtection="0">
      <alignment horizontal="left" vertical="center" indent="1"/>
    </xf>
    <xf numFmtId="186" fontId="42" fillId="44" borderId="65" applyNumberForma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93" fontId="28" fillId="12" borderId="117">
      <alignment vertical="center"/>
      <protection locked="0"/>
    </xf>
    <xf numFmtId="186" fontId="56" fillId="21" borderId="67" applyNumberFormat="0" applyProtection="0">
      <alignment horizontal="left" vertical="top" indent="1"/>
    </xf>
    <xf numFmtId="186" fontId="44" fillId="0" borderId="72" applyNumberFormat="0" applyFill="0" applyAlignment="0" applyProtection="0"/>
    <xf numFmtId="194" fontId="33" fillId="0" borderId="74" applyFill="0"/>
    <xf numFmtId="186" fontId="62" fillId="15" borderId="67" applyNumberFormat="0" applyProtection="0">
      <alignment horizontal="left" vertical="top" indent="1"/>
    </xf>
    <xf numFmtId="4" fontId="59" fillId="65" borderId="65" applyNumberFormat="0" applyProtection="0">
      <alignment horizontal="right" vertical="center"/>
    </xf>
    <xf numFmtId="186" fontId="62" fillId="48"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27" fillId="14" borderId="67" applyNumberFormat="0" applyProtection="0">
      <alignment horizontal="left" vertical="center"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27" fillId="21" borderId="67" applyNumberFormat="0" applyProtection="0">
      <alignment horizontal="left" vertical="center" indent="1"/>
    </xf>
    <xf numFmtId="4" fontId="27" fillId="21" borderId="68" applyNumberFormat="0" applyProtection="0">
      <alignment horizontal="left" vertical="center" indent="1"/>
    </xf>
    <xf numFmtId="4" fontId="56" fillId="61" borderId="68" applyNumberFormat="0" applyProtection="0">
      <alignment horizontal="left" vertical="center" indent="1"/>
    </xf>
    <xf numFmtId="4" fontId="56" fillId="19" borderId="65" applyNumberFormat="0" applyProtection="0">
      <alignment horizontal="right" vertical="center"/>
    </xf>
    <xf numFmtId="4" fontId="56" fillId="59" borderId="65" applyNumberFormat="0" applyProtection="0">
      <alignment horizontal="right" vertical="center"/>
    </xf>
    <xf numFmtId="186" fontId="44" fillId="0" borderId="72" applyNumberFormat="0" applyFill="0" applyAlignment="0" applyProtection="0"/>
    <xf numFmtId="186" fontId="56" fillId="64" borderId="69" applyNumberFormat="0">
      <protection locked="0"/>
    </xf>
    <xf numFmtId="4" fontId="59" fillId="65" borderId="65" applyNumberFormat="0" applyProtection="0">
      <alignment horizontal="right" vertical="center"/>
    </xf>
    <xf numFmtId="186" fontId="56" fillId="14" borderId="94"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15" borderId="67" applyNumberFormat="0" applyProtection="0">
      <alignment horizontal="left" vertical="top" indent="1"/>
    </xf>
    <xf numFmtId="186" fontId="56" fillId="11" borderId="65" applyNumberFormat="0" applyProtection="0">
      <alignment horizontal="left" vertical="center" indent="1"/>
    </xf>
    <xf numFmtId="186" fontId="56" fillId="21" borderId="67" applyNumberFormat="0" applyProtection="0">
      <alignment horizontal="left" vertical="top" indent="1"/>
    </xf>
    <xf numFmtId="4" fontId="56" fillId="16" borderId="65" applyNumberFormat="0" applyProtection="0">
      <alignment horizontal="right" vertical="center"/>
    </xf>
    <xf numFmtId="4" fontId="56" fillId="57" borderId="68" applyNumberFormat="0" applyProtection="0">
      <alignment horizontal="right" vertical="center"/>
    </xf>
    <xf numFmtId="4" fontId="56" fillId="53" borderId="65" applyNumberFormat="0" applyProtection="0">
      <alignment horizontal="left" vertical="center" indent="1"/>
    </xf>
    <xf numFmtId="191" fontId="28" fillId="51" borderId="55">
      <alignment horizontal="right" vertical="center"/>
      <protection locked="0"/>
    </xf>
    <xf numFmtId="190" fontId="28" fillId="50" borderId="55">
      <alignment vertical="center"/>
    </xf>
    <xf numFmtId="193" fontId="28" fillId="50" borderId="55">
      <alignment vertical="center"/>
    </xf>
    <xf numFmtId="186" fontId="28" fillId="12" borderId="55">
      <alignment vertical="center"/>
      <protection locked="0"/>
    </xf>
    <xf numFmtId="193" fontId="28" fillId="12" borderId="55">
      <alignment vertical="center"/>
      <protection locked="0"/>
    </xf>
    <xf numFmtId="186" fontId="28" fillId="12" borderId="55">
      <alignment vertical="center"/>
      <protection locked="0"/>
    </xf>
    <xf numFmtId="191" fontId="28" fillId="12" borderId="55">
      <alignment vertical="center"/>
      <protection locked="0"/>
    </xf>
    <xf numFmtId="191" fontId="28" fillId="50" borderId="8">
      <alignment vertical="center"/>
    </xf>
    <xf numFmtId="191" fontId="28" fillId="12" borderId="8">
      <alignment vertical="center"/>
      <protection locked="0"/>
    </xf>
    <xf numFmtId="186" fontId="56" fillId="40" borderId="65" applyNumberFormat="0" applyFont="0" applyAlignment="0" applyProtection="0"/>
    <xf numFmtId="186" fontId="56" fillId="40" borderId="65" applyNumberFormat="0" applyFont="0" applyAlignment="0" applyProtection="0"/>
    <xf numFmtId="186" fontId="56" fillId="40" borderId="65" applyNumberFormat="0" applyFont="0" applyAlignment="0" applyProtection="0"/>
    <xf numFmtId="186" fontId="56" fillId="63" borderId="111" applyNumberFormat="0" applyProtection="0">
      <alignment horizontal="left" vertical="top" indent="1"/>
    </xf>
    <xf numFmtId="186" fontId="56" fillId="40" borderId="65" applyNumberFormat="0" applyFont="0" applyAlignment="0" applyProtection="0"/>
    <xf numFmtId="186" fontId="56" fillId="64" borderId="113" applyNumberFormat="0">
      <protection locked="0"/>
    </xf>
    <xf numFmtId="186" fontId="56" fillId="21" borderId="135" applyNumberFormat="0" applyProtection="0">
      <alignment horizontal="left" vertical="top" indent="1"/>
    </xf>
    <xf numFmtId="4" fontId="56" fillId="23" borderId="133" applyNumberFormat="0" applyProtection="0">
      <alignment horizontal="right" vertical="center"/>
    </xf>
    <xf numFmtId="186" fontId="56" fillId="21" borderId="78" applyNumberFormat="0" applyProtection="0">
      <alignment horizontal="left" vertical="top" indent="1"/>
    </xf>
    <xf numFmtId="186" fontId="56" fillId="14" borderId="78" applyNumberFormat="0" applyProtection="0">
      <alignment horizontal="left" vertical="top" indent="1"/>
    </xf>
    <xf numFmtId="4" fontId="64" fillId="64" borderId="76" applyNumberFormat="0" applyProtection="0">
      <alignment horizontal="right" vertical="center"/>
    </xf>
    <xf numFmtId="186" fontId="61" fillId="21" borderId="80" applyBorder="0"/>
    <xf numFmtId="4" fontId="59" fillId="65" borderId="76" applyNumberFormat="0" applyProtection="0">
      <alignment horizontal="right" vertical="center"/>
    </xf>
    <xf numFmtId="186" fontId="56" fillId="11" borderId="133" applyNumberFormat="0" applyProtection="0">
      <alignment horizontal="left" vertical="center" indent="1"/>
    </xf>
    <xf numFmtId="186" fontId="42" fillId="44" borderId="76" applyNumberFormat="0" applyAlignment="0" applyProtection="0"/>
    <xf numFmtId="193" fontId="28" fillId="50" borderId="83">
      <alignment vertical="center"/>
    </xf>
    <xf numFmtId="186" fontId="28" fillId="50" borderId="83">
      <alignment vertical="center"/>
    </xf>
    <xf numFmtId="186" fontId="28" fillId="50" borderId="83">
      <alignment vertical="center"/>
    </xf>
    <xf numFmtId="191" fontId="5" fillId="13" borderId="55">
      <alignment vertical="center"/>
    </xf>
    <xf numFmtId="191" fontId="5" fillId="13" borderId="55">
      <alignment vertical="center"/>
    </xf>
    <xf numFmtId="191" fontId="5" fillId="13" borderId="55">
      <alignment vertical="center"/>
    </xf>
    <xf numFmtId="0" fontId="5" fillId="13" borderId="55">
      <alignment vertical="center"/>
    </xf>
    <xf numFmtId="0" fontId="5" fillId="13" borderId="55">
      <alignment vertical="center"/>
    </xf>
    <xf numFmtId="0" fontId="5" fillId="13" borderId="55">
      <alignment vertical="center"/>
    </xf>
    <xf numFmtId="0" fontId="5" fillId="13" borderId="55">
      <alignment vertical="center"/>
    </xf>
    <xf numFmtId="191" fontId="5" fillId="13" borderId="55">
      <alignment vertical="center"/>
    </xf>
    <xf numFmtId="188" fontId="5" fillId="13" borderId="55">
      <alignment vertical="center"/>
    </xf>
    <xf numFmtId="191" fontId="5" fillId="13" borderId="55">
      <alignment vertical="center"/>
    </xf>
    <xf numFmtId="196" fontId="5" fillId="13" borderId="55">
      <alignment vertical="center"/>
    </xf>
    <xf numFmtId="188" fontId="5" fillId="13" borderId="55">
      <alignment vertical="center"/>
    </xf>
    <xf numFmtId="188" fontId="5" fillId="13" borderId="55">
      <alignment vertical="center"/>
    </xf>
    <xf numFmtId="190" fontId="5" fillId="13" borderId="55">
      <alignment vertical="center"/>
    </xf>
    <xf numFmtId="186" fontId="56" fillId="40" borderId="76" applyNumberFormat="0" applyFont="0" applyAlignment="0" applyProtection="0"/>
    <xf numFmtId="4" fontId="56" fillId="58" borderId="76" applyNumberFormat="0" applyProtection="0">
      <alignment horizontal="right" vertical="center"/>
    </xf>
    <xf numFmtId="4" fontId="56" fillId="23" borderId="76" applyNumberFormat="0" applyProtection="0">
      <alignment horizontal="right" vertical="center"/>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0" fontId="5" fillId="7" borderId="55">
      <alignment vertical="center"/>
      <protection locked="0"/>
    </xf>
    <xf numFmtId="0" fontId="5" fillId="7" borderId="55">
      <alignment vertical="center"/>
      <protection locked="0"/>
    </xf>
    <xf numFmtId="193" fontId="5" fillId="7" borderId="55">
      <alignment vertical="center"/>
      <protection locked="0"/>
    </xf>
    <xf numFmtId="193" fontId="5" fillId="7" borderId="55">
      <alignment vertical="center"/>
      <protection locked="0"/>
    </xf>
    <xf numFmtId="188" fontId="5" fillId="7" borderId="55">
      <alignment vertical="center"/>
      <protection locked="0"/>
    </xf>
    <xf numFmtId="191"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72" fontId="5" fillId="7" borderId="55">
      <alignment vertical="center"/>
      <protection locked="0"/>
    </xf>
    <xf numFmtId="191" fontId="5" fillId="7" borderId="55">
      <alignment vertical="center"/>
      <protection locked="0"/>
    </xf>
    <xf numFmtId="191" fontId="5" fillId="7" borderId="55">
      <alignment vertical="center"/>
      <protection locked="0"/>
    </xf>
    <xf numFmtId="188" fontId="5" fillId="7" borderId="55">
      <alignment vertical="center"/>
      <protection locked="0"/>
    </xf>
    <xf numFmtId="191"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3" fontId="5" fillId="69" borderId="55">
      <alignment vertical="center"/>
    </xf>
    <xf numFmtId="196" fontId="5" fillId="69" borderId="55">
      <alignment vertical="center"/>
    </xf>
    <xf numFmtId="188" fontId="5" fillId="69" borderId="55">
      <alignment vertical="center"/>
    </xf>
    <xf numFmtId="188" fontId="5" fillId="69" borderId="55">
      <alignment vertical="center"/>
    </xf>
    <xf numFmtId="190" fontId="5" fillId="69" borderId="55">
      <alignment vertical="center"/>
    </xf>
    <xf numFmtId="0" fontId="5" fillId="69" borderId="55">
      <alignment vertical="center"/>
    </xf>
    <xf numFmtId="0" fontId="5" fillId="69" borderId="55">
      <alignment vertical="center"/>
    </xf>
    <xf numFmtId="0" fontId="5" fillId="69" borderId="55">
      <alignment vertical="center"/>
    </xf>
    <xf numFmtId="0" fontId="5" fillId="69" borderId="55">
      <alignment vertical="center"/>
    </xf>
    <xf numFmtId="191" fontId="5" fillId="69" borderId="55">
      <alignment vertical="center"/>
    </xf>
    <xf numFmtId="188" fontId="5" fillId="69" borderId="55">
      <alignment vertical="center"/>
    </xf>
    <xf numFmtId="191" fontId="5" fillId="69" borderId="55">
      <alignment vertical="center"/>
    </xf>
    <xf numFmtId="191" fontId="5" fillId="69" borderId="55">
      <alignment vertical="center"/>
    </xf>
    <xf numFmtId="191"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0" fontId="5" fillId="70" borderId="55">
      <alignment horizontal="right" vertical="center"/>
      <protection locked="0"/>
    </xf>
    <xf numFmtId="196" fontId="5" fillId="70" borderId="55">
      <alignment horizontal="right" vertical="center"/>
      <protection locked="0"/>
    </xf>
    <xf numFmtId="188" fontId="5" fillId="70" borderId="55">
      <alignment horizontal="right" vertical="center"/>
      <protection locked="0"/>
    </xf>
    <xf numFmtId="188" fontId="5" fillId="70" borderId="55">
      <alignment horizontal="right" vertical="center"/>
      <protection locked="0"/>
    </xf>
    <xf numFmtId="190" fontId="5" fillId="70" borderId="55">
      <alignment horizontal="right" vertical="center"/>
      <protection locked="0"/>
    </xf>
    <xf numFmtId="191" fontId="5" fillId="70" borderId="55">
      <alignment horizontal="right" vertical="center"/>
      <protection locked="0"/>
    </xf>
    <xf numFmtId="188" fontId="5" fillId="70" borderId="55">
      <alignment horizontal="right" vertical="center"/>
      <protection locked="0"/>
    </xf>
    <xf numFmtId="191" fontId="5" fillId="70" borderId="55">
      <alignment horizontal="right" vertical="center"/>
      <protection locked="0"/>
    </xf>
    <xf numFmtId="191" fontId="5" fillId="70" borderId="55">
      <alignment horizontal="right" vertical="center"/>
      <protection locked="0"/>
    </xf>
    <xf numFmtId="186" fontId="28" fillId="50" borderId="8">
      <alignment vertical="center"/>
    </xf>
    <xf numFmtId="4" fontId="70" fillId="53" borderId="56" applyNumberFormat="0" applyProtection="0">
      <alignment vertical="center"/>
    </xf>
    <xf numFmtId="4" fontId="71" fillId="53" borderId="56" applyNumberFormat="0" applyProtection="0">
      <alignment vertical="center"/>
    </xf>
    <xf numFmtId="4" fontId="72" fillId="53" borderId="56" applyNumberFormat="0" applyProtection="0">
      <alignment horizontal="left" vertical="center" indent="1"/>
    </xf>
    <xf numFmtId="0" fontId="73" fillId="52" borderId="56" applyNumberFormat="0" applyProtection="0">
      <alignment horizontal="left" vertical="top" indent="1"/>
    </xf>
    <xf numFmtId="186" fontId="50" fillId="41" borderId="92" applyNumberFormat="0" applyAlignment="0" applyProtection="0"/>
    <xf numFmtId="4" fontId="72" fillId="78" borderId="56" applyNumberFormat="0" applyProtection="0">
      <alignment horizontal="right" vertical="center"/>
    </xf>
    <xf numFmtId="4" fontId="72" fillId="79" borderId="56" applyNumberFormat="0" applyProtection="0">
      <alignment horizontal="right" vertical="center"/>
    </xf>
    <xf numFmtId="4" fontId="72" fillId="80" borderId="56" applyNumberFormat="0" applyProtection="0">
      <alignment horizontal="right" vertical="center"/>
    </xf>
    <xf numFmtId="4" fontId="72" fillId="50" borderId="56" applyNumberFormat="0" applyProtection="0">
      <alignment horizontal="right" vertical="center"/>
    </xf>
    <xf numFmtId="4" fontId="72" fillId="49" borderId="56" applyNumberFormat="0" applyProtection="0">
      <alignment horizontal="right" vertical="center"/>
    </xf>
    <xf numFmtId="4" fontId="72" fillId="81" borderId="56" applyNumberFormat="0" applyProtection="0">
      <alignment horizontal="right" vertical="center"/>
    </xf>
    <xf numFmtId="4" fontId="72" fillId="82" borderId="56" applyNumberFormat="0" applyProtection="0">
      <alignment horizontal="right" vertical="center"/>
    </xf>
    <xf numFmtId="4" fontId="72" fillId="83" borderId="56" applyNumberFormat="0" applyProtection="0">
      <alignment horizontal="right" vertical="center"/>
    </xf>
    <xf numFmtId="4" fontId="72" fillId="84" borderId="56" applyNumberFormat="0" applyProtection="0">
      <alignment horizontal="right" vertical="center"/>
    </xf>
    <xf numFmtId="4" fontId="70" fillId="85" borderId="57" applyNumberFormat="0" applyProtection="0">
      <alignment horizontal="left" vertical="center" indent="1"/>
    </xf>
    <xf numFmtId="186" fontId="56" fillId="21" borderId="101" applyNumberFormat="0" applyProtection="0">
      <alignment horizontal="left" vertical="top" indent="1"/>
    </xf>
    <xf numFmtId="186" fontId="56" fillId="21" borderId="111" applyNumberFormat="0" applyProtection="0">
      <alignment horizontal="left" vertical="top" indent="1"/>
    </xf>
    <xf numFmtId="4" fontId="72" fillId="86" borderId="56" applyNumberFormat="0" applyProtection="0">
      <alignment horizontal="right" vertical="center"/>
    </xf>
    <xf numFmtId="4" fontId="63" fillId="66" borderId="136" applyNumberFormat="0" applyProtection="0">
      <alignment horizontal="left" vertical="center" indent="1"/>
    </xf>
    <xf numFmtId="0" fontId="27" fillId="21" borderId="56" applyNumberFormat="0" applyProtection="0">
      <alignment horizontal="left" vertical="center" indent="1"/>
    </xf>
    <xf numFmtId="0" fontId="27" fillId="21" borderId="56" applyNumberFormat="0" applyProtection="0">
      <alignment horizontal="left" vertical="top" indent="1"/>
    </xf>
    <xf numFmtId="0" fontId="27" fillId="15" borderId="56" applyNumberFormat="0" applyProtection="0">
      <alignment horizontal="left" vertical="center" indent="1"/>
    </xf>
    <xf numFmtId="0" fontId="27" fillId="15" borderId="56" applyNumberFormat="0" applyProtection="0">
      <alignment horizontal="left" vertical="top" indent="1"/>
    </xf>
    <xf numFmtId="0" fontId="27" fillId="63" borderId="56" applyNumberFormat="0" applyProtection="0">
      <alignment horizontal="left" vertical="center" indent="1"/>
    </xf>
    <xf numFmtId="0" fontId="27" fillId="63" borderId="56" applyNumberFormat="0" applyProtection="0">
      <alignment horizontal="left" vertical="top" indent="1"/>
    </xf>
    <xf numFmtId="0" fontId="27" fillId="14" borderId="56" applyNumberFormat="0" applyProtection="0">
      <alignment horizontal="left" vertical="center" indent="1"/>
    </xf>
    <xf numFmtId="0" fontId="27" fillId="14" borderId="56" applyNumberFormat="0" applyProtection="0">
      <alignment horizontal="left" vertical="top" indent="1"/>
    </xf>
    <xf numFmtId="0" fontId="27" fillId="64" borderId="55" applyNumberFormat="0">
      <protection locked="0"/>
    </xf>
    <xf numFmtId="4" fontId="72" fillId="87" borderId="56" applyNumberFormat="0" applyProtection="0">
      <alignment vertical="center"/>
    </xf>
    <xf numFmtId="4" fontId="74" fillId="87" borderId="56" applyNumberFormat="0" applyProtection="0">
      <alignment vertical="center"/>
    </xf>
    <xf numFmtId="4" fontId="70" fillId="86" borderId="58" applyNumberFormat="0" applyProtection="0">
      <alignment horizontal="left" vertical="center" indent="1"/>
    </xf>
    <xf numFmtId="0" fontId="37" fillId="48" borderId="56" applyNumberFormat="0" applyProtection="0">
      <alignment horizontal="left" vertical="top" indent="1"/>
    </xf>
    <xf numFmtId="4" fontId="72" fillId="87" borderId="56" applyNumberFormat="0" applyProtection="0">
      <alignment horizontal="right" vertical="center"/>
    </xf>
    <xf numFmtId="4" fontId="74" fillId="87" borderId="56" applyNumberFormat="0" applyProtection="0">
      <alignment horizontal="right" vertical="center"/>
    </xf>
    <xf numFmtId="4" fontId="70" fillId="86" borderId="56" applyNumberFormat="0" applyProtection="0">
      <alignment horizontal="left" vertical="center" indent="1"/>
    </xf>
    <xf numFmtId="0" fontId="37" fillId="15" borderId="56" applyNumberFormat="0" applyProtection="0">
      <alignment horizontal="left" vertical="top" indent="1"/>
    </xf>
    <xf numFmtId="4" fontId="75" fillId="88" borderId="58" applyNumberFormat="0" applyProtection="0">
      <alignment horizontal="left" vertical="center" indent="1"/>
    </xf>
    <xf numFmtId="4" fontId="76" fillId="87" borderId="56" applyNumberFormat="0" applyProtection="0">
      <alignment horizontal="right" vertical="center"/>
    </xf>
    <xf numFmtId="4" fontId="56" fillId="55" borderId="76" applyNumberFormat="0" applyProtection="0">
      <alignment horizontal="right" vertical="center"/>
    </xf>
    <xf numFmtId="186" fontId="28" fillId="50" borderId="8">
      <alignment vertical="center"/>
    </xf>
    <xf numFmtId="4" fontId="56" fillId="58" borderId="76" applyNumberFormat="0" applyProtection="0">
      <alignment horizontal="right" vertical="center"/>
    </xf>
    <xf numFmtId="186" fontId="42" fillId="44" borderId="59" applyNumberFormat="0" applyAlignment="0" applyProtection="0"/>
    <xf numFmtId="186" fontId="42" fillId="44" borderId="59" applyNumberFormat="0" applyAlignment="0" applyProtection="0"/>
    <xf numFmtId="4" fontId="56" fillId="53" borderId="65" applyNumberFormat="0" applyProtection="0">
      <alignment horizontal="left" vertical="center" indent="1"/>
    </xf>
    <xf numFmtId="186" fontId="56" fillId="40" borderId="65" applyNumberFormat="0" applyFont="0" applyAlignment="0" applyProtection="0"/>
    <xf numFmtId="186" fontId="56" fillId="40" borderId="65" applyNumberFormat="0" applyFont="0" applyAlignment="0" applyProtection="0"/>
    <xf numFmtId="190" fontId="5" fillId="70" borderId="73">
      <alignment horizontal="right" vertical="center"/>
      <protection locked="0"/>
    </xf>
    <xf numFmtId="196" fontId="5" fillId="69" borderId="73">
      <alignment vertical="center"/>
    </xf>
    <xf numFmtId="191" fontId="5" fillId="13" borderId="73">
      <alignment vertical="center"/>
    </xf>
    <xf numFmtId="186" fontId="44" fillId="0" borderId="72" applyNumberFormat="0" applyFill="0" applyAlignment="0" applyProtection="0"/>
    <xf numFmtId="4" fontId="64" fillId="64" borderId="65" applyNumberFormat="0" applyProtection="0">
      <alignment horizontal="right" vertical="center"/>
    </xf>
    <xf numFmtId="4" fontId="59" fillId="65" borderId="65" applyNumberFormat="0" applyProtection="0">
      <alignment horizontal="right" vertical="center"/>
    </xf>
    <xf numFmtId="4" fontId="62" fillId="48" borderId="67" applyNumberFormat="0" applyProtection="0">
      <alignment vertical="center"/>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5" applyNumberFormat="0" applyProtection="0">
      <alignment horizontal="left" vertical="center"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4" fontId="56" fillId="15" borderId="68" applyNumberFormat="0" applyProtection="0">
      <alignment horizontal="left" vertical="center" indent="1"/>
    </xf>
    <xf numFmtId="193" fontId="28" fillId="12" borderId="73">
      <alignment vertical="center"/>
      <protection locked="0"/>
    </xf>
    <xf numFmtId="4" fontId="56" fillId="54" borderId="65" applyNumberFormat="0" applyProtection="0">
      <alignment horizontal="left" vertical="center" indent="1"/>
    </xf>
    <xf numFmtId="191" fontId="28" fillId="50" borderId="73">
      <alignment vertical="center"/>
    </xf>
    <xf numFmtId="186" fontId="28" fillId="50" borderId="73">
      <alignment vertical="center"/>
    </xf>
    <xf numFmtId="193" fontId="28" fillId="50" borderId="73">
      <alignment vertical="center"/>
    </xf>
    <xf numFmtId="191" fontId="28" fillId="12" borderId="73">
      <alignment vertical="center"/>
      <protection locked="0"/>
    </xf>
    <xf numFmtId="191" fontId="28" fillId="12" borderId="73">
      <alignment vertical="center"/>
      <protection locked="0"/>
    </xf>
    <xf numFmtId="191" fontId="28" fillId="12" borderId="73">
      <alignment vertical="center"/>
      <protection locked="0"/>
    </xf>
    <xf numFmtId="186" fontId="28" fillId="49" borderId="73">
      <alignment vertical="center"/>
    </xf>
    <xf numFmtId="190" fontId="28" fillId="49" borderId="73">
      <alignment vertical="center"/>
    </xf>
    <xf numFmtId="186" fontId="56" fillId="40" borderId="65" applyNumberFormat="0" applyFont="0" applyAlignment="0" applyProtection="0"/>
    <xf numFmtId="186" fontId="56" fillId="40" borderId="65" applyNumberFormat="0" applyFont="0" applyAlignment="0" applyProtection="0"/>
    <xf numFmtId="186" fontId="50" fillId="41" borderId="65" applyNumberFormat="0" applyAlignment="0" applyProtection="0"/>
    <xf numFmtId="4" fontId="56" fillId="59" borderId="76" applyNumberFormat="0" applyProtection="0">
      <alignment horizontal="right" vertical="center"/>
    </xf>
    <xf numFmtId="4" fontId="56" fillId="56" borderId="76" applyNumberFormat="0" applyProtection="0">
      <alignment horizontal="right" vertical="center"/>
    </xf>
    <xf numFmtId="186" fontId="56" fillId="15" borderId="78" applyNumberFormat="0" applyProtection="0">
      <alignment horizontal="left" vertical="top" indent="1"/>
    </xf>
    <xf numFmtId="186" fontId="56" fillId="14" borderId="78" applyNumberFormat="0" applyProtection="0">
      <alignment horizontal="left" vertical="top" indent="1"/>
    </xf>
    <xf numFmtId="37" fontId="33" fillId="0" borderId="81" applyNumberFormat="0"/>
    <xf numFmtId="186" fontId="56" fillId="15" borderId="94" applyNumberFormat="0" applyProtection="0">
      <alignment horizontal="left" vertical="top" indent="1"/>
    </xf>
    <xf numFmtId="4" fontId="56" fillId="55" borderId="92" applyNumberFormat="0" applyProtection="0">
      <alignment horizontal="right" vertical="center"/>
    </xf>
    <xf numFmtId="186" fontId="56" fillId="64" borderId="91" applyNumberFormat="0">
      <protection locked="0"/>
    </xf>
    <xf numFmtId="186" fontId="50" fillId="41" borderId="76" applyNumberFormat="0" applyAlignment="0" applyProtection="0"/>
    <xf numFmtId="193" fontId="28" fillId="12" borderId="83">
      <alignment vertical="center"/>
      <protection locked="0"/>
    </xf>
    <xf numFmtId="186" fontId="60" fillId="52" borderId="78" applyNumberFormat="0" applyProtection="0">
      <alignment horizontal="left" vertical="top" indent="1"/>
    </xf>
    <xf numFmtId="186" fontId="56" fillId="21" borderId="78" applyNumberFormat="0" applyProtection="0">
      <alignment horizontal="left" vertical="top" indent="1"/>
    </xf>
    <xf numFmtId="186" fontId="56" fillId="63" borderId="78" applyNumberFormat="0" applyProtection="0">
      <alignment horizontal="left" vertical="top" indent="1"/>
    </xf>
    <xf numFmtId="186" fontId="44" fillId="0" borderId="82" applyNumberFormat="0" applyFill="0" applyAlignment="0" applyProtection="0"/>
    <xf numFmtId="186" fontId="42" fillId="44" borderId="65" applyNumberFormat="0" applyAlignment="0" applyProtection="0"/>
    <xf numFmtId="186" fontId="44" fillId="0" borderId="98" applyNumberFormat="0" applyFill="0" applyAlignment="0" applyProtection="0"/>
    <xf numFmtId="4" fontId="56" fillId="23" borderId="92" applyNumberFormat="0" applyProtection="0">
      <alignment horizontal="right" vertical="center"/>
    </xf>
    <xf numFmtId="186" fontId="56" fillId="14" borderId="111" applyNumberFormat="0" applyProtection="0">
      <alignment horizontal="left" vertical="top" indent="1"/>
    </xf>
    <xf numFmtId="4" fontId="56" fillId="53" borderId="76" applyNumberFormat="0" applyProtection="0">
      <alignment horizontal="left" vertical="center" indent="1"/>
    </xf>
    <xf numFmtId="191" fontId="28" fillId="51" borderId="100">
      <alignment horizontal="right" vertical="center"/>
      <protection locked="0"/>
    </xf>
    <xf numFmtId="186" fontId="60" fillId="52" borderId="135" applyNumberFormat="0" applyProtection="0">
      <alignment horizontal="left" vertical="top" indent="1"/>
    </xf>
    <xf numFmtId="186" fontId="56" fillId="15" borderId="111" applyNumberFormat="0" applyProtection="0">
      <alignment horizontal="left" vertical="top" indent="1"/>
    </xf>
    <xf numFmtId="4" fontId="62" fillId="48" borderId="67" applyNumberFormat="0" applyProtection="0">
      <alignment vertical="center"/>
    </xf>
    <xf numFmtId="186" fontId="56" fillId="64" borderId="69" applyNumberFormat="0">
      <protection locked="0"/>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21" borderId="67" applyNumberFormat="0" applyProtection="0">
      <alignment horizontal="left" vertical="top" indent="1"/>
    </xf>
    <xf numFmtId="191" fontId="28" fillId="51" borderId="55">
      <alignment horizontal="right" vertical="center"/>
      <protection locked="0"/>
    </xf>
    <xf numFmtId="186" fontId="28" fillId="50" borderId="55">
      <alignment vertical="center"/>
    </xf>
    <xf numFmtId="186" fontId="50" fillId="41" borderId="59" applyNumberFormat="0" applyAlignment="0" applyProtection="0"/>
    <xf numFmtId="186" fontId="50" fillId="41" borderId="59" applyNumberFormat="0" applyAlignment="0" applyProtection="0"/>
    <xf numFmtId="186" fontId="42" fillId="44" borderId="92" applyNumberFormat="0" applyAlignment="0" applyProtection="0"/>
    <xf numFmtId="186" fontId="56" fillId="14" borderId="135" applyNumberFormat="0" applyProtection="0">
      <alignment horizontal="left" vertical="top" indent="1"/>
    </xf>
    <xf numFmtId="186" fontId="56" fillId="63" borderId="78" applyNumberFormat="0" applyProtection="0">
      <alignment horizontal="left" vertical="top" indent="1"/>
    </xf>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6" fillId="40" borderId="59" applyNumberFormat="0" applyFont="0" applyAlignment="0" applyProtection="0"/>
    <xf numFmtId="186" fontId="57" fillId="44" borderId="60" applyNumberFormat="0" applyAlignment="0" applyProtection="0"/>
    <xf numFmtId="186" fontId="57" fillId="44" borderId="60" applyNumberFormat="0" applyAlignment="0" applyProtection="0"/>
    <xf numFmtId="191" fontId="28" fillId="50" borderId="55">
      <alignment vertical="center"/>
    </xf>
    <xf numFmtId="186" fontId="27" fillId="21" borderId="56" applyNumberFormat="0" applyProtection="0">
      <alignment horizontal="left" vertical="center" indent="1"/>
    </xf>
    <xf numFmtId="186" fontId="27"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56" fillId="21" borderId="56" applyNumberFormat="0" applyProtection="0">
      <alignment horizontal="left" vertical="top" indent="1"/>
    </xf>
    <xf numFmtId="186" fontId="27" fillId="15" borderId="56" applyNumberFormat="0" applyProtection="0">
      <alignment horizontal="left" vertical="center" indent="1"/>
    </xf>
    <xf numFmtId="186" fontId="27"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56" fillId="15" borderId="56" applyNumberFormat="0" applyProtection="0">
      <alignment horizontal="left" vertical="top" indent="1"/>
    </xf>
    <xf numFmtId="186" fontId="27" fillId="63" borderId="56" applyNumberFormat="0" applyProtection="0">
      <alignment horizontal="left" vertical="center" indent="1"/>
    </xf>
    <xf numFmtId="186" fontId="27"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56" fillId="63" borderId="56" applyNumberFormat="0" applyProtection="0">
      <alignment horizontal="left" vertical="top" indent="1"/>
    </xf>
    <xf numFmtId="186" fontId="27" fillId="14" borderId="56" applyNumberFormat="0" applyProtection="0">
      <alignment horizontal="left" vertical="center" indent="1"/>
    </xf>
    <xf numFmtId="186" fontId="27"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56" fillId="14" borderId="56" applyNumberFormat="0" applyProtection="0">
      <alignment horizontal="left" vertical="top" indent="1"/>
    </xf>
    <xf numFmtId="186" fontId="27" fillId="64" borderId="55"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56" fillId="64" borderId="61" applyNumberFormat="0">
      <protection locked="0"/>
    </xf>
    <xf numFmtId="186" fontId="61" fillId="21" borderId="62" applyBorder="0"/>
    <xf numFmtId="186" fontId="56" fillId="67" borderId="55"/>
    <xf numFmtId="37" fontId="33" fillId="0" borderId="63" applyNumberFormat="0"/>
    <xf numFmtId="194" fontId="33" fillId="0" borderId="53" applyFill="0"/>
    <xf numFmtId="186" fontId="27" fillId="21" borderId="94" applyNumberFormat="0" applyProtection="0">
      <alignment horizontal="left" vertical="center" indent="1"/>
    </xf>
    <xf numFmtId="186" fontId="50" fillId="41" borderId="76" applyNumberFormat="0" applyAlignment="0" applyProtection="0"/>
    <xf numFmtId="186" fontId="44" fillId="0" borderId="72" applyNumberFormat="0" applyFill="0" applyAlignment="0" applyProtection="0"/>
    <xf numFmtId="186" fontId="50" fillId="41" borderId="92" applyNumberFormat="0" applyAlignment="0" applyProtection="0"/>
    <xf numFmtId="191" fontId="28" fillId="50" borderId="55">
      <alignment vertical="center"/>
    </xf>
    <xf numFmtId="186" fontId="42" fillId="44" borderId="76" applyNumberFormat="0" applyAlignment="0" applyProtection="0"/>
    <xf numFmtId="4" fontId="56" fillId="58" borderId="65" applyNumberFormat="0" applyProtection="0">
      <alignment horizontal="right" vertical="center"/>
    </xf>
    <xf numFmtId="4" fontId="56" fillId="58" borderId="109" applyNumberFormat="0" applyProtection="0">
      <alignment horizontal="right" vertical="center"/>
    </xf>
    <xf numFmtId="193" fontId="28" fillId="12" borderId="83">
      <alignment vertical="center"/>
      <protection locked="0"/>
    </xf>
    <xf numFmtId="172" fontId="28" fillId="12" borderId="55">
      <alignment vertical="center"/>
      <protection locked="0"/>
    </xf>
    <xf numFmtId="4" fontId="56" fillId="16" borderId="65" applyNumberFormat="0" applyProtection="0">
      <alignment horizontal="right" vertical="center"/>
    </xf>
    <xf numFmtId="191" fontId="28" fillId="12" borderId="83">
      <alignment vertical="center"/>
      <protection locked="0"/>
    </xf>
    <xf numFmtId="186" fontId="56" fillId="62" borderId="76" applyNumberFormat="0" applyProtection="0">
      <alignment horizontal="left" vertical="center" indent="1"/>
    </xf>
    <xf numFmtId="172" fontId="28" fillId="12" borderId="83">
      <alignment vertical="center"/>
      <protection locked="0"/>
    </xf>
    <xf numFmtId="186" fontId="27" fillId="14" borderId="78" applyNumberFormat="0" applyProtection="0">
      <alignment horizontal="left" vertical="center" indent="1"/>
    </xf>
    <xf numFmtId="191" fontId="28" fillId="12" borderId="83">
      <alignment vertical="center"/>
      <protection locked="0"/>
    </xf>
    <xf numFmtId="4" fontId="56" fillId="19" borderId="109" applyNumberFormat="0" applyProtection="0">
      <alignment horizontal="right" vertical="center"/>
    </xf>
    <xf numFmtId="186" fontId="27" fillId="63" borderId="67" applyNumberFormat="0" applyProtection="0">
      <alignment horizontal="left" vertical="center" indent="1"/>
    </xf>
    <xf numFmtId="4" fontId="59" fillId="12" borderId="100" applyNumberFormat="0" applyProtection="0">
      <alignment vertical="center"/>
    </xf>
    <xf numFmtId="186" fontId="50" fillId="41" borderId="109" applyNumberFormat="0" applyAlignment="0" applyProtection="0"/>
    <xf numFmtId="4" fontId="56" fillId="19" borderId="76" applyNumberFormat="0" applyProtection="0">
      <alignment horizontal="right" vertical="center"/>
    </xf>
    <xf numFmtId="4" fontId="56" fillId="53" borderId="76" applyNumberFormat="0" applyProtection="0">
      <alignment horizontal="left" vertical="center" indent="1"/>
    </xf>
    <xf numFmtId="186" fontId="56" fillId="14" borderId="94" applyNumberFormat="0" applyProtection="0">
      <alignment horizontal="left" vertical="top" indent="1"/>
    </xf>
    <xf numFmtId="190" fontId="5" fillId="69" borderId="117">
      <alignment vertical="center"/>
    </xf>
    <xf numFmtId="191" fontId="28" fillId="12" borderId="55">
      <alignment vertical="center"/>
      <protection locked="0"/>
    </xf>
    <xf numFmtId="4" fontId="56" fillId="23" borderId="65" applyNumberFormat="0" applyProtection="0">
      <alignment horizontal="right" vertical="center"/>
    </xf>
    <xf numFmtId="4" fontId="56" fillId="14" borderId="68" applyNumberFormat="0" applyProtection="0">
      <alignment horizontal="left" vertical="center" indent="1"/>
    </xf>
    <xf numFmtId="172" fontId="28" fillId="12" borderId="55">
      <alignment vertical="center"/>
      <protection locked="0"/>
    </xf>
    <xf numFmtId="186" fontId="56" fillId="63" borderId="65" applyNumberFormat="0" applyProtection="0">
      <alignment horizontal="left" vertical="center" indent="1"/>
    </xf>
    <xf numFmtId="186" fontId="56" fillId="40" borderId="109" applyNumberFormat="0" applyFont="0" applyAlignment="0" applyProtection="0"/>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186" fontId="27" fillId="21" borderId="67" applyNumberFormat="0" applyProtection="0">
      <alignment horizontal="left" vertical="top" indent="1"/>
    </xf>
    <xf numFmtId="37" fontId="33" fillId="0" borderId="71" applyNumberFormat="0"/>
    <xf numFmtId="186" fontId="56" fillId="21" borderId="67" applyNumberFormat="0" applyProtection="0">
      <alignment horizontal="left" vertical="top" indent="1"/>
    </xf>
    <xf numFmtId="186" fontId="56" fillId="40" borderId="109" applyNumberFormat="0" applyFont="0" applyAlignment="0" applyProtection="0"/>
    <xf numFmtId="186" fontId="44" fillId="0" borderId="72" applyNumberFormat="0" applyFill="0" applyAlignment="0" applyProtection="0"/>
    <xf numFmtId="186" fontId="44" fillId="0" borderId="72" applyNumberFormat="0" applyFill="0" applyAlignment="0" applyProtection="0"/>
    <xf numFmtId="186" fontId="56" fillId="15" borderId="67" applyNumberFormat="0" applyProtection="0">
      <alignment horizontal="left" vertical="top" indent="1"/>
    </xf>
    <xf numFmtId="186" fontId="57" fillId="44" borderId="77" applyNumberFormat="0" applyAlignment="0" applyProtection="0"/>
    <xf numFmtId="186" fontId="56" fillId="14" borderId="111" applyNumberFormat="0" applyProtection="0">
      <alignment horizontal="left" vertical="top" indent="1"/>
    </xf>
    <xf numFmtId="4" fontId="56" fillId="54"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86" fontId="56" fillId="15" borderId="101" applyNumberFormat="0" applyProtection="0">
      <alignment horizontal="left" vertical="top" indent="1"/>
    </xf>
    <xf numFmtId="194" fontId="33" fillId="0" borderId="74" applyFill="0"/>
    <xf numFmtId="4" fontId="63" fillId="66" borderId="79" applyNumberFormat="0" applyProtection="0">
      <alignment horizontal="left" vertical="center" indent="1"/>
    </xf>
    <xf numFmtId="186" fontId="62" fillId="48" borderId="78" applyNumberFormat="0" applyProtection="0">
      <alignment horizontal="left" vertical="top" indent="1"/>
    </xf>
    <xf numFmtId="186" fontId="27" fillId="64" borderId="83" applyNumberFormat="0">
      <protection locked="0"/>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40" borderId="133" applyNumberFormat="0" applyFont="0" applyAlignment="0" applyProtection="0"/>
    <xf numFmtId="186" fontId="56" fillId="15" borderId="78" applyNumberFormat="0" applyProtection="0">
      <alignment horizontal="left" vertical="top" indent="1"/>
    </xf>
    <xf numFmtId="186" fontId="56" fillId="62" borderId="76"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15" borderId="76" applyNumberFormat="0" applyProtection="0">
      <alignment horizontal="right" vertical="center"/>
    </xf>
    <xf numFmtId="4" fontId="56" fillId="16" borderId="76" applyNumberFormat="0" applyProtection="0">
      <alignment horizontal="right" vertical="center"/>
    </xf>
    <xf numFmtId="4" fontId="56" fillId="57" borderId="79" applyNumberFormat="0" applyProtection="0">
      <alignment horizontal="right" vertical="center"/>
    </xf>
    <xf numFmtId="4" fontId="56" fillId="53" borderId="76" applyNumberFormat="0" applyProtection="0">
      <alignment horizontal="left" vertical="center" indent="1"/>
    </xf>
    <xf numFmtId="191" fontId="28" fillId="51" borderId="83">
      <alignment horizontal="right" vertical="center"/>
      <protection locked="0"/>
    </xf>
    <xf numFmtId="186" fontId="28" fillId="51" borderId="83">
      <alignment horizontal="right" vertical="center"/>
      <protection locked="0"/>
    </xf>
    <xf numFmtId="193" fontId="28" fillId="50" borderId="83">
      <alignment vertical="center"/>
    </xf>
    <xf numFmtId="193" fontId="28" fillId="12" borderId="83">
      <alignment vertical="center"/>
      <protection locked="0"/>
    </xf>
    <xf numFmtId="186" fontId="28" fillId="12" borderId="83">
      <alignment vertical="center"/>
      <protection locked="0"/>
    </xf>
    <xf numFmtId="188" fontId="28" fillId="49" borderId="83">
      <alignment vertical="center"/>
    </xf>
    <xf numFmtId="186" fontId="28" fillId="49" borderId="83">
      <alignment vertical="center"/>
    </xf>
    <xf numFmtId="186" fontId="57" fillId="44" borderId="77" applyNumberFormat="0" applyAlignment="0" applyProtection="0"/>
    <xf numFmtId="186" fontId="56" fillId="40" borderId="76" applyNumberFormat="0" applyFont="0" applyAlignment="0" applyProtection="0"/>
    <xf numFmtId="186" fontId="50" fillId="41" borderId="76" applyNumberFormat="0" applyAlignment="0" applyProtection="0"/>
    <xf numFmtId="4" fontId="63" fillId="66" borderId="126" applyNumberFormat="0" applyProtection="0">
      <alignment horizontal="left" vertical="center" indent="1"/>
    </xf>
    <xf numFmtId="186" fontId="27" fillId="15" borderId="101" applyNumberFormat="0" applyProtection="0">
      <alignment horizontal="left" vertical="center" indent="1"/>
    </xf>
    <xf numFmtId="186" fontId="56" fillId="14" borderId="101" applyNumberFormat="0" applyProtection="0">
      <alignment horizontal="left" vertical="top" indent="1"/>
    </xf>
    <xf numFmtId="186" fontId="56" fillId="40" borderId="104" applyNumberFormat="0" applyFont="0" applyAlignment="0" applyProtection="0"/>
    <xf numFmtId="186" fontId="56" fillId="64" borderId="91" applyNumberFormat="0">
      <protection locked="0"/>
    </xf>
    <xf numFmtId="186" fontId="56" fillId="40" borderId="109" applyNumberFormat="0" applyFont="0" applyAlignment="0" applyProtection="0"/>
    <xf numFmtId="4" fontId="56" fillId="0" borderId="133" applyNumberFormat="0" applyProtection="0">
      <alignment horizontal="right" vertical="center"/>
    </xf>
    <xf numFmtId="190" fontId="28" fillId="50" borderId="117">
      <alignment vertical="center"/>
    </xf>
    <xf numFmtId="193" fontId="28" fillId="50" borderId="100">
      <alignment vertical="center"/>
    </xf>
    <xf numFmtId="4" fontId="59" fillId="53" borderId="109" applyNumberFormat="0" applyProtection="0">
      <alignment vertical="center"/>
    </xf>
    <xf numFmtId="186" fontId="56" fillId="40" borderId="92" applyNumberFormat="0" applyFont="0" applyAlignment="0" applyProtection="0"/>
    <xf numFmtId="186" fontId="28" fillId="50" borderId="8">
      <alignment vertical="center"/>
    </xf>
    <xf numFmtId="4" fontId="56" fillId="59" borderId="92" applyNumberFormat="0" applyProtection="0">
      <alignment horizontal="right" vertical="center"/>
    </xf>
    <xf numFmtId="186" fontId="56" fillId="63" borderId="94" applyNumberFormat="0" applyProtection="0">
      <alignment horizontal="left" vertical="top" indent="1"/>
    </xf>
    <xf numFmtId="4" fontId="59" fillId="12" borderId="8" applyNumberFormat="0" applyProtection="0">
      <alignment vertical="center"/>
    </xf>
    <xf numFmtId="186" fontId="56" fillId="40" borderId="92" applyNumberFormat="0" applyFont="0" applyAlignment="0" applyProtection="0"/>
    <xf numFmtId="186" fontId="44" fillId="0" borderId="128" applyNumberFormat="0" applyFill="0" applyAlignment="0" applyProtection="0"/>
    <xf numFmtId="186" fontId="56" fillId="63" borderId="111" applyNumberFormat="0" applyProtection="0">
      <alignment horizontal="left" vertical="top" indent="1"/>
    </xf>
    <xf numFmtId="193" fontId="28" fillId="12" borderId="129">
      <alignment vertical="center"/>
      <protection locked="0"/>
    </xf>
    <xf numFmtId="4" fontId="56" fillId="54" borderId="104" applyNumberFormat="0" applyProtection="0">
      <alignment horizontal="left" vertical="center" indent="1"/>
    </xf>
    <xf numFmtId="186" fontId="27" fillId="63" borderId="94" applyNumberFormat="0" applyProtection="0">
      <alignment horizontal="left" vertical="center" indent="1"/>
    </xf>
    <xf numFmtId="186" fontId="56" fillId="14" borderId="111" applyNumberFormat="0" applyProtection="0">
      <alignment horizontal="left" vertical="top" indent="1"/>
    </xf>
    <xf numFmtId="191" fontId="28" fillId="49" borderId="129">
      <alignment vertical="center"/>
    </xf>
    <xf numFmtId="186" fontId="57" fillId="44" borderId="110" applyNumberFormat="0" applyAlignment="0" applyProtection="0"/>
    <xf numFmtId="4" fontId="63" fillId="66" borderId="79" applyNumberFormat="0" applyProtection="0">
      <alignment horizontal="left" vertical="center" indent="1"/>
    </xf>
    <xf numFmtId="186" fontId="62" fillId="48" borderId="78" applyNumberFormat="0" applyProtection="0">
      <alignment horizontal="left" vertical="top" indent="1"/>
    </xf>
    <xf numFmtId="4" fontId="27" fillId="21" borderId="112" applyNumberFormat="0" applyProtection="0">
      <alignment horizontal="left" vertical="center" indent="1"/>
    </xf>
    <xf numFmtId="186" fontId="56" fillId="63"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27"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5" borderId="76" applyNumberFormat="0" applyProtection="0">
      <alignment horizontal="right" vertical="center"/>
    </xf>
    <xf numFmtId="4" fontId="56" fillId="61" borderId="79" applyNumberFormat="0" applyProtection="0">
      <alignment horizontal="left" vertical="center" indent="1"/>
    </xf>
    <xf numFmtId="4" fontId="56" fillId="58" borderId="76" applyNumberFormat="0" applyProtection="0">
      <alignment horizontal="right" vertical="center"/>
    </xf>
    <xf numFmtId="191" fontId="28" fillId="50" borderId="129">
      <alignment vertical="center"/>
    </xf>
    <xf numFmtId="186" fontId="62" fillId="48"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93" fontId="28" fillId="12" borderId="55">
      <alignment vertical="center"/>
      <protection locked="0"/>
    </xf>
    <xf numFmtId="4" fontId="56" fillId="60" borderId="109" applyNumberFormat="0" applyProtection="0">
      <alignment horizontal="right" vertical="center"/>
    </xf>
    <xf numFmtId="4" fontId="56" fillId="54" borderId="109" applyNumberFormat="0" applyProtection="0">
      <alignment horizontal="left" vertical="center" indent="1"/>
    </xf>
    <xf numFmtId="186" fontId="62" fillId="48" borderId="94" applyNumberFormat="0" applyProtection="0">
      <alignment horizontal="left" vertical="top" indent="1"/>
    </xf>
    <xf numFmtId="186" fontId="56" fillId="40" borderId="65" applyNumberFormat="0" applyFont="0" applyAlignment="0" applyProtection="0"/>
    <xf numFmtId="186" fontId="57" fillId="44" borderId="66" applyNumberFormat="0" applyAlignment="0" applyProtection="0"/>
    <xf numFmtId="186" fontId="57" fillId="44" borderId="66" applyNumberFormat="0" applyAlignment="0" applyProtection="0"/>
    <xf numFmtId="4" fontId="56" fillId="52" borderId="65" applyNumberFormat="0" applyProtection="0">
      <alignment vertical="center"/>
    </xf>
    <xf numFmtId="4" fontId="59" fillId="53" borderId="65" applyNumberFormat="0" applyProtection="0">
      <alignment vertical="center"/>
    </xf>
    <xf numFmtId="4" fontId="56" fillId="53" borderId="65" applyNumberFormat="0" applyProtection="0">
      <alignment horizontal="left" vertical="center" indent="1"/>
    </xf>
    <xf numFmtId="186" fontId="60" fillId="52" borderId="67" applyNumberFormat="0" applyProtection="0">
      <alignment horizontal="left" vertical="top" indent="1"/>
    </xf>
    <xf numFmtId="4" fontId="56" fillId="54" borderId="65" applyNumberFormat="0" applyProtection="0">
      <alignment horizontal="left" vertical="center" indent="1"/>
    </xf>
    <xf numFmtId="4" fontId="56" fillId="55" borderId="65" applyNumberFormat="0" applyProtection="0">
      <alignment horizontal="right" vertical="center"/>
    </xf>
    <xf numFmtId="4" fontId="56" fillId="56" borderId="65" applyNumberFormat="0" applyProtection="0">
      <alignment horizontal="right" vertical="center"/>
    </xf>
    <xf numFmtId="4" fontId="56" fillId="57" borderId="68" applyNumberFormat="0" applyProtection="0">
      <alignment horizontal="right" vertical="center"/>
    </xf>
    <xf numFmtId="4" fontId="56" fillId="23" borderId="65" applyNumberFormat="0" applyProtection="0">
      <alignment horizontal="right" vertical="center"/>
    </xf>
    <xf numFmtId="4" fontId="56" fillId="58" borderId="65" applyNumberFormat="0" applyProtection="0">
      <alignment horizontal="right" vertical="center"/>
    </xf>
    <xf numFmtId="4" fontId="56" fillId="59" borderId="65" applyNumberFormat="0" applyProtection="0">
      <alignment horizontal="right" vertical="center"/>
    </xf>
    <xf numFmtId="4" fontId="56" fillId="19" borderId="65" applyNumberFormat="0" applyProtection="0">
      <alignment horizontal="right" vertical="center"/>
    </xf>
    <xf numFmtId="4" fontId="56" fillId="16" borderId="65" applyNumberFormat="0" applyProtection="0">
      <alignment horizontal="right" vertical="center"/>
    </xf>
    <xf numFmtId="4" fontId="56" fillId="60" borderId="65" applyNumberFormat="0" applyProtection="0">
      <alignment horizontal="right" vertical="center"/>
    </xf>
    <xf numFmtId="4" fontId="56" fillId="61" borderId="68" applyNumberFormat="0" applyProtection="0">
      <alignment horizontal="left" vertical="center" indent="1"/>
    </xf>
    <xf numFmtId="4" fontId="27" fillId="21" borderId="68" applyNumberFormat="0" applyProtection="0">
      <alignment horizontal="left" vertical="center" indent="1"/>
    </xf>
    <xf numFmtId="4" fontId="27" fillId="21" borderId="68" applyNumberFormat="0" applyProtection="0">
      <alignment horizontal="left" vertical="center" indent="1"/>
    </xf>
    <xf numFmtId="4" fontId="56" fillId="15" borderId="65" applyNumberFormat="0" applyProtection="0">
      <alignment horizontal="right" vertical="center"/>
    </xf>
    <xf numFmtId="4" fontId="56" fillId="14" borderId="68" applyNumberFormat="0" applyProtection="0">
      <alignment horizontal="left" vertical="center" indent="1"/>
    </xf>
    <xf numFmtId="4" fontId="56" fillId="15" borderId="68" applyNumberFormat="0" applyProtection="0">
      <alignment horizontal="left" vertical="center" indent="1"/>
    </xf>
    <xf numFmtId="186" fontId="56" fillId="11" borderId="65" applyNumberFormat="0" applyProtection="0">
      <alignment horizontal="left" vertical="center" indent="1"/>
    </xf>
    <xf numFmtId="186" fontId="27" fillId="21" borderId="67" applyNumberFormat="0" applyProtection="0">
      <alignment horizontal="left" vertical="center" indent="1"/>
    </xf>
    <xf numFmtId="186" fontId="56" fillId="21" borderId="67" applyNumberFormat="0" applyProtection="0">
      <alignment horizontal="left" vertical="top" indent="1"/>
    </xf>
    <xf numFmtId="186" fontId="27"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21" borderId="67" applyNumberFormat="0" applyProtection="0">
      <alignment horizontal="left" vertical="top" indent="1"/>
    </xf>
    <xf numFmtId="186" fontId="56" fillId="62" borderId="65" applyNumberFormat="0" applyProtection="0">
      <alignment horizontal="left" vertical="center" indent="1"/>
    </xf>
    <xf numFmtId="186" fontId="27" fillId="15" borderId="67" applyNumberFormat="0" applyProtection="0">
      <alignment horizontal="left" vertical="center" indent="1"/>
    </xf>
    <xf numFmtId="186" fontId="56" fillId="15" borderId="67" applyNumberFormat="0" applyProtection="0">
      <alignment horizontal="left" vertical="top" indent="1"/>
    </xf>
    <xf numFmtId="186" fontId="27"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15" borderId="67" applyNumberFormat="0" applyProtection="0">
      <alignment horizontal="left" vertical="top" indent="1"/>
    </xf>
    <xf numFmtId="186" fontId="56" fillId="63" borderId="65" applyNumberFormat="0" applyProtection="0">
      <alignment horizontal="left" vertical="center" indent="1"/>
    </xf>
    <xf numFmtId="186" fontId="27" fillId="63" borderId="67" applyNumberFormat="0" applyProtection="0">
      <alignment horizontal="left" vertical="center" indent="1"/>
    </xf>
    <xf numFmtId="186" fontId="56" fillId="63" borderId="67" applyNumberFormat="0" applyProtection="0">
      <alignment horizontal="left" vertical="top" indent="1"/>
    </xf>
    <xf numFmtId="186" fontId="27"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63" borderId="67" applyNumberFormat="0" applyProtection="0">
      <alignment horizontal="left" vertical="top" indent="1"/>
    </xf>
    <xf numFmtId="186" fontId="56" fillId="14" borderId="65" applyNumberFormat="0" applyProtection="0">
      <alignment horizontal="left" vertical="center" indent="1"/>
    </xf>
    <xf numFmtId="186" fontId="27" fillId="14" borderId="67" applyNumberFormat="0" applyProtection="0">
      <alignment horizontal="left" vertical="center" indent="1"/>
    </xf>
    <xf numFmtId="186" fontId="56" fillId="14" borderId="67" applyNumberFormat="0" applyProtection="0">
      <alignment horizontal="left" vertical="top" indent="1"/>
    </xf>
    <xf numFmtId="186" fontId="27"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56" fillId="14" borderId="67" applyNumberFormat="0" applyProtection="0">
      <alignment horizontal="left" vertical="top" indent="1"/>
    </xf>
    <xf numFmtId="186" fontId="61" fillId="21" borderId="70" applyBorder="0"/>
    <xf numFmtId="4" fontId="62" fillId="48" borderId="67" applyNumberFormat="0" applyProtection="0">
      <alignment vertical="center"/>
    </xf>
    <xf numFmtId="4" fontId="62" fillId="11" borderId="67" applyNumberFormat="0" applyProtection="0">
      <alignment horizontal="left" vertical="center" indent="1"/>
    </xf>
    <xf numFmtId="186" fontId="62" fillId="48" borderId="67" applyNumberFormat="0" applyProtection="0">
      <alignment horizontal="left" vertical="top" indent="1"/>
    </xf>
    <xf numFmtId="4" fontId="56" fillId="0" borderId="65" applyNumberFormat="0" applyProtection="0">
      <alignment horizontal="right" vertical="center"/>
    </xf>
    <xf numFmtId="4" fontId="59" fillId="65" borderId="65" applyNumberFormat="0" applyProtection="0">
      <alignment horizontal="right" vertical="center"/>
    </xf>
    <xf numFmtId="4" fontId="56" fillId="54" borderId="65" applyNumberFormat="0" applyProtection="0">
      <alignment horizontal="left" vertical="center" indent="1"/>
    </xf>
    <xf numFmtId="186" fontId="62" fillId="15" borderId="67" applyNumberFormat="0" applyProtection="0">
      <alignment horizontal="left" vertical="top" indent="1"/>
    </xf>
    <xf numFmtId="4" fontId="63" fillId="66" borderId="68" applyNumberFormat="0" applyProtection="0">
      <alignment horizontal="left" vertical="center" indent="1"/>
    </xf>
    <xf numFmtId="4" fontId="64" fillId="64" borderId="65" applyNumberFormat="0" applyProtection="0">
      <alignment horizontal="right" vertical="center"/>
    </xf>
    <xf numFmtId="37" fontId="33" fillId="0" borderId="71" applyNumberFormat="0"/>
    <xf numFmtId="186" fontId="44" fillId="0" borderId="72" applyNumberFormat="0" applyFill="0" applyAlignment="0" applyProtection="0"/>
    <xf numFmtId="186" fontId="44" fillId="0" borderId="72" applyNumberFormat="0" applyFill="0" applyAlignment="0" applyProtection="0"/>
    <xf numFmtId="186" fontId="60" fillId="52" borderId="10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93" fontId="28" fillId="50" borderId="117">
      <alignment vertical="center"/>
    </xf>
    <xf numFmtId="4" fontId="56" fillId="54" borderId="104" applyNumberFormat="0" applyProtection="0">
      <alignment horizontal="left" vertical="center" indent="1"/>
    </xf>
    <xf numFmtId="4" fontId="56" fillId="0" borderId="104" applyNumberFormat="0" applyProtection="0">
      <alignment horizontal="right" vertical="center"/>
    </xf>
    <xf numFmtId="186" fontId="56" fillId="15" borderId="135" applyNumberFormat="0" applyProtection="0">
      <alignment horizontal="left" vertical="top" indent="1"/>
    </xf>
    <xf numFmtId="191" fontId="28" fillId="12" borderId="8">
      <alignment vertical="center"/>
      <protection locked="0"/>
    </xf>
    <xf numFmtId="4" fontId="56" fillId="59" borderId="76" applyNumberFormat="0" applyProtection="0">
      <alignment horizontal="right" vertical="center"/>
    </xf>
    <xf numFmtId="186" fontId="61" fillId="21" borderId="80" applyBorder="0"/>
    <xf numFmtId="4" fontId="59" fillId="53" borderId="76" applyNumberFormat="0" applyProtection="0">
      <alignment vertical="center"/>
    </xf>
    <xf numFmtId="186" fontId="60" fillId="52"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91" fontId="28" fillId="50" borderId="129">
      <alignment vertical="center"/>
    </xf>
    <xf numFmtId="4" fontId="56" fillId="14" borderId="126" applyNumberFormat="0" applyProtection="0">
      <alignment horizontal="left" vertical="center" indent="1"/>
    </xf>
    <xf numFmtId="4" fontId="56" fillId="14" borderId="95"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top" indent="1"/>
    </xf>
    <xf numFmtId="4" fontId="62" fillId="11" borderId="78" applyNumberFormat="0" applyProtection="0">
      <alignment horizontal="left" vertical="center" indent="1"/>
    </xf>
    <xf numFmtId="186" fontId="61" fillId="21" borderId="80" applyBorder="0"/>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6" applyNumberFormat="0" applyProtection="0">
      <alignment horizontal="left" vertical="center"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3" borderId="76" applyNumberFormat="0" applyProtection="0">
      <alignment horizontal="left" vertical="center" indent="1"/>
    </xf>
    <xf numFmtId="186" fontId="56" fillId="40" borderId="76" applyNumberFormat="0" applyFont="0" applyAlignment="0" applyProtection="0"/>
    <xf numFmtId="186" fontId="56" fillId="40" borderId="76" applyNumberFormat="0" applyFont="0" applyAlignment="0" applyProtection="0"/>
    <xf numFmtId="190" fontId="5" fillId="70" borderId="83">
      <alignment horizontal="right" vertical="center"/>
      <protection locked="0"/>
    </xf>
    <xf numFmtId="191" fontId="5" fillId="69" borderId="83">
      <alignment vertical="center"/>
    </xf>
    <xf numFmtId="196" fontId="5" fillId="69" borderId="83">
      <alignment vertical="center"/>
    </xf>
    <xf numFmtId="188" fontId="5" fillId="7" borderId="83">
      <alignment vertical="center"/>
      <protection locked="0"/>
    </xf>
    <xf numFmtId="186" fontId="56" fillId="63" borderId="78" applyNumberFormat="0" applyProtection="0">
      <alignment horizontal="left" vertical="top" indent="1"/>
    </xf>
    <xf numFmtId="186" fontId="56" fillId="14" borderId="78" applyNumberFormat="0" applyProtection="0">
      <alignment horizontal="left" vertical="top" indent="1"/>
    </xf>
    <xf numFmtId="186" fontId="56" fillId="21" borderId="78" applyNumberFormat="0" applyProtection="0">
      <alignment horizontal="left" vertical="top" indent="1"/>
    </xf>
    <xf numFmtId="4" fontId="56" fillId="15" borderId="79" applyNumberFormat="0" applyProtection="0">
      <alignment horizontal="left" vertical="center" indent="1"/>
    </xf>
    <xf numFmtId="191" fontId="28" fillId="51" borderId="55">
      <alignment horizontal="right" vertical="center"/>
      <protection locked="0"/>
    </xf>
    <xf numFmtId="186" fontId="60" fillId="52" borderId="78" applyNumberFormat="0" applyProtection="0">
      <alignment horizontal="left" vertical="top" indent="1"/>
    </xf>
    <xf numFmtId="4" fontId="56" fillId="16" borderId="76"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4" fontId="59" fillId="12" borderId="117" applyNumberFormat="0" applyProtection="0">
      <alignment vertical="center"/>
    </xf>
    <xf numFmtId="193" fontId="28" fillId="50" borderId="117">
      <alignment vertical="center"/>
    </xf>
    <xf numFmtId="190" fontId="28" fillId="49" borderId="117">
      <alignment vertical="center"/>
    </xf>
    <xf numFmtId="186" fontId="42" fillId="44" borderId="109" applyNumberFormat="0" applyAlignment="0" applyProtection="0"/>
    <xf numFmtId="186" fontId="50" fillId="41" borderId="109" applyNumberFormat="0" applyAlignment="0" applyProtection="0"/>
    <xf numFmtId="186" fontId="28" fillId="51" borderId="129">
      <alignment horizontal="right" vertical="center"/>
      <protection locked="0"/>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193" fontId="28" fillId="12" borderId="100">
      <alignment vertical="center"/>
      <protection locked="0"/>
    </xf>
    <xf numFmtId="186" fontId="56" fillId="63" borderId="135" applyNumberFormat="0" applyProtection="0">
      <alignment horizontal="left" vertical="top" indent="1"/>
    </xf>
    <xf numFmtId="4" fontId="56" fillId="54" borderId="104" applyNumberFormat="0" applyProtection="0">
      <alignment horizontal="left" vertical="center" indent="1"/>
    </xf>
    <xf numFmtId="186" fontId="56" fillId="14" borderId="135" applyNumberFormat="0" applyProtection="0">
      <alignment horizontal="left" vertical="top" indent="1"/>
    </xf>
    <xf numFmtId="4" fontId="62" fillId="11" borderId="101" applyNumberFormat="0" applyProtection="0">
      <alignment horizontal="left" vertical="center" indent="1"/>
    </xf>
    <xf numFmtId="186" fontId="42" fillId="44" borderId="109" applyNumberFormat="0" applyAlignment="0" applyProtection="0"/>
    <xf numFmtId="186" fontId="27" fillId="21" borderId="111" applyNumberFormat="0" applyProtection="0">
      <alignment horizontal="left" vertical="top" indent="1"/>
    </xf>
    <xf numFmtId="4" fontId="56" fillId="54" borderId="109" applyNumberFormat="0" applyProtection="0">
      <alignment horizontal="left" vertical="center" indent="1"/>
    </xf>
    <xf numFmtId="186" fontId="50" fillId="41" borderId="133" applyNumberFormat="0" applyAlignment="0" applyProtection="0"/>
    <xf numFmtId="186" fontId="56" fillId="14" borderId="135" applyNumberFormat="0" applyProtection="0">
      <alignment horizontal="left" vertical="top" indent="1"/>
    </xf>
    <xf numFmtId="191" fontId="28" fillId="12" borderId="8">
      <alignment vertical="center"/>
      <protection locked="0"/>
    </xf>
    <xf numFmtId="4" fontId="59" fillId="53" borderId="92" applyNumberFormat="0" applyProtection="0">
      <alignment vertical="center"/>
    </xf>
    <xf numFmtId="186" fontId="62" fillId="15" borderId="94" applyNumberFormat="0" applyProtection="0">
      <alignment horizontal="left" vertical="top" indent="1"/>
    </xf>
    <xf numFmtId="188" fontId="5" fillId="69" borderId="8">
      <alignment vertical="center"/>
    </xf>
    <xf numFmtId="186" fontId="56" fillId="40" borderId="92" applyNumberFormat="0" applyFont="0" applyAlignment="0" applyProtection="0"/>
    <xf numFmtId="186" fontId="56" fillId="11" borderId="92" applyNumberFormat="0" applyProtection="0">
      <alignment horizontal="left" vertical="center"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6" fillId="40" borderId="92" applyNumberFormat="0" applyFont="0" applyAlignment="0" applyProtection="0"/>
    <xf numFmtId="186" fontId="57" fillId="44" borderId="93" applyNumberFormat="0" applyAlignment="0" applyProtection="0"/>
    <xf numFmtId="4" fontId="59" fillId="53" borderId="92" applyNumberFormat="0" applyProtection="0">
      <alignment vertical="center"/>
    </xf>
    <xf numFmtId="4" fontId="56" fillId="52" borderId="92" applyNumberFormat="0" applyProtection="0">
      <alignment vertical="center"/>
    </xf>
    <xf numFmtId="4" fontId="56" fillId="53" borderId="92" applyNumberFormat="0" applyProtection="0">
      <alignment horizontal="left" vertical="center" indent="1"/>
    </xf>
    <xf numFmtId="186" fontId="42" fillId="44" borderId="76" applyNumberFormat="0" applyAlignment="0" applyProtection="0"/>
    <xf numFmtId="4" fontId="56" fillId="55" borderId="92" applyNumberFormat="0" applyProtection="0">
      <alignment horizontal="right" vertical="center"/>
    </xf>
    <xf numFmtId="4" fontId="56" fillId="54" borderId="92" applyNumberFormat="0" applyProtection="0">
      <alignment horizontal="left" vertical="center" indent="1"/>
    </xf>
    <xf numFmtId="4" fontId="56" fillId="56" borderId="92" applyNumberFormat="0" applyProtection="0">
      <alignment horizontal="right" vertical="center"/>
    </xf>
    <xf numFmtId="186" fontId="42" fillId="44" borderId="76" applyNumberFormat="0" applyAlignment="0" applyProtection="0"/>
    <xf numFmtId="4" fontId="56" fillId="59" borderId="92" applyNumberFormat="0" applyProtection="0">
      <alignment horizontal="right" vertical="center"/>
    </xf>
    <xf numFmtId="4" fontId="56" fillId="58" borderId="92" applyNumberFormat="0" applyProtection="0">
      <alignment horizontal="right" vertical="center"/>
    </xf>
    <xf numFmtId="4" fontId="56" fillId="16" borderId="92" applyNumberFormat="0" applyProtection="0">
      <alignment horizontal="right" vertical="center"/>
    </xf>
    <xf numFmtId="4" fontId="56" fillId="15" borderId="92" applyNumberFormat="0" applyProtection="0">
      <alignment horizontal="right" vertical="center"/>
    </xf>
    <xf numFmtId="4" fontId="27" fillId="21" borderId="95" applyNumberFormat="0" applyProtection="0">
      <alignment horizontal="left" vertical="center" indent="1"/>
    </xf>
    <xf numFmtId="4" fontId="56" fillId="14" borderId="95"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56" fillId="21" borderId="94" applyNumberFormat="0" applyProtection="0">
      <alignment horizontal="left" vertical="top"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2" applyNumberFormat="0" applyProtection="0">
      <alignment horizontal="left" vertical="center"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2" applyNumberFormat="0" applyProtection="0">
      <alignment horizontal="left" vertical="center" indent="1"/>
    </xf>
    <xf numFmtId="186" fontId="56" fillId="63" borderId="94" applyNumberFormat="0" applyProtection="0">
      <alignment horizontal="left" vertical="top" indent="1"/>
    </xf>
    <xf numFmtId="186" fontId="27" fillId="14" borderId="94" applyNumberFormat="0" applyProtection="0">
      <alignment horizontal="left" vertical="center"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186" fontId="56" fillId="14" borderId="94" applyNumberFormat="0" applyProtection="0">
      <alignment horizontal="left" vertical="top" indent="1"/>
    </xf>
    <xf numFmtId="4" fontId="62" fillId="48" borderId="94" applyNumberFormat="0" applyProtection="0">
      <alignment vertical="center"/>
    </xf>
    <xf numFmtId="186" fontId="62" fillId="48" borderId="94" applyNumberFormat="0" applyProtection="0">
      <alignment horizontal="left" vertical="top" indent="1"/>
    </xf>
    <xf numFmtId="4" fontId="56" fillId="0" borderId="92" applyNumberFormat="0" applyProtection="0">
      <alignment horizontal="right" vertical="center"/>
    </xf>
    <xf numFmtId="4" fontId="27" fillId="21" borderId="112" applyNumberFormat="0" applyProtection="0">
      <alignment horizontal="left" vertical="center" indent="1"/>
    </xf>
    <xf numFmtId="4" fontId="56" fillId="54" borderId="92" applyNumberFormat="0" applyProtection="0">
      <alignment horizontal="left" vertical="center" indent="1"/>
    </xf>
    <xf numFmtId="4" fontId="59" fillId="65" borderId="92" applyNumberFormat="0" applyProtection="0">
      <alignment horizontal="right" vertical="center"/>
    </xf>
    <xf numFmtId="186" fontId="62" fillId="15" borderId="94" applyNumberFormat="0" applyProtection="0">
      <alignment horizontal="left" vertical="top" indent="1"/>
    </xf>
    <xf numFmtId="4" fontId="64" fillId="64" borderId="92" applyNumberFormat="0" applyProtection="0">
      <alignment horizontal="right" vertical="center"/>
    </xf>
    <xf numFmtId="4" fontId="63" fillId="66" borderId="95" applyNumberFormat="0" applyProtection="0">
      <alignment horizontal="left" vertical="center" indent="1"/>
    </xf>
    <xf numFmtId="37" fontId="33" fillId="0" borderId="97" applyNumberFormat="0"/>
    <xf numFmtId="186" fontId="56" fillId="21" borderId="94" applyNumberFormat="0" applyProtection="0">
      <alignment horizontal="left" vertical="top" indent="1"/>
    </xf>
    <xf numFmtId="186" fontId="44" fillId="0" borderId="98"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7" fillId="44" borderId="134" applyNumberFormat="0" applyAlignment="0" applyProtection="0"/>
    <xf numFmtId="186" fontId="27" fillId="14" borderId="94" applyNumberFormat="0" applyProtection="0">
      <alignment horizontal="left" vertical="center" indent="1"/>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42" fillId="44" borderId="92"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6" borderId="109" applyNumberFormat="0" applyProtection="0">
      <alignment horizontal="right" vertical="center"/>
    </xf>
    <xf numFmtId="186" fontId="56" fillId="21" borderId="135" applyNumberFormat="0" applyProtection="0">
      <alignment horizontal="left" vertical="top" indent="1"/>
    </xf>
    <xf numFmtId="190" fontId="28" fillId="51" borderId="117">
      <alignment horizontal="right" vertical="center"/>
      <protection locked="0"/>
    </xf>
    <xf numFmtId="4" fontId="59" fillId="53" borderId="109" applyNumberFormat="0" applyProtection="0">
      <alignment vertical="center"/>
    </xf>
    <xf numFmtId="191" fontId="28" fillId="51" borderId="117">
      <alignment horizontal="right" vertical="center"/>
      <protection locked="0"/>
    </xf>
    <xf numFmtId="191" fontId="28" fillId="49" borderId="117">
      <alignment vertical="center"/>
    </xf>
    <xf numFmtId="193" fontId="28" fillId="50" borderId="117">
      <alignment vertical="center"/>
    </xf>
    <xf numFmtId="186" fontId="28" fillId="50" borderId="117">
      <alignment vertical="center"/>
    </xf>
    <xf numFmtId="191" fontId="28" fillId="50" borderId="117">
      <alignment vertical="center"/>
    </xf>
    <xf numFmtId="193" fontId="28" fillId="12" borderId="117">
      <alignment vertical="center"/>
      <protection locked="0"/>
    </xf>
    <xf numFmtId="186" fontId="28" fillId="12" borderId="117">
      <alignment vertical="center"/>
      <protection locked="0"/>
    </xf>
    <xf numFmtId="186" fontId="28" fillId="49" borderId="117">
      <alignment vertical="center"/>
    </xf>
    <xf numFmtId="186" fontId="56" fillId="40" borderId="109" applyNumberFormat="0" applyFont="0" applyAlignment="0" applyProtection="0"/>
    <xf numFmtId="186" fontId="62" fillId="48" borderId="101" applyNumberFormat="0" applyProtection="0">
      <alignment horizontal="left" vertical="top" indent="1"/>
    </xf>
    <xf numFmtId="4" fontId="56" fillId="57" borderId="136" applyNumberFormat="0" applyProtection="0">
      <alignment horizontal="right" vertical="center"/>
    </xf>
    <xf numFmtId="186" fontId="56" fillId="40" borderId="104" applyNumberFormat="0" applyFont="0" applyAlignment="0" applyProtection="0"/>
    <xf numFmtId="186" fontId="42" fillId="44" borderId="109" applyNumberFormat="0" applyAlignment="0" applyProtection="0"/>
    <xf numFmtId="186" fontId="56" fillId="21" borderId="135" applyNumberFormat="0" applyProtection="0">
      <alignment horizontal="left" vertical="top" indent="1"/>
    </xf>
    <xf numFmtId="4" fontId="63" fillId="66" borderId="112" applyNumberFormat="0" applyProtection="0">
      <alignment horizontal="left" vertical="center" indent="1"/>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70" fillId="85" borderId="75"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4" fontId="56" fillId="60" borderId="109" applyNumberFormat="0" applyProtection="0">
      <alignment horizontal="right" vertical="center"/>
    </xf>
    <xf numFmtId="191" fontId="28" fillId="51" borderId="100">
      <alignment horizontal="right" vertical="center"/>
      <protection locked="0"/>
    </xf>
    <xf numFmtId="186" fontId="56" fillId="15" borderId="135" applyNumberFormat="0" applyProtection="0">
      <alignment horizontal="left" vertical="top" indent="1"/>
    </xf>
    <xf numFmtId="186" fontId="56" fillId="40" borderId="109" applyNumberFormat="0" applyFont="0" applyAlignment="0" applyProtection="0"/>
    <xf numFmtId="186" fontId="57" fillId="44" borderId="93" applyNumberFormat="0" applyAlignment="0" applyProtection="0"/>
    <xf numFmtId="186" fontId="60" fillId="52"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21"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4" fontId="62" fillId="11" borderId="94" applyNumberFormat="0" applyProtection="0">
      <alignment horizontal="left" vertical="center" indent="1"/>
    </xf>
    <xf numFmtId="186" fontId="61" fillId="21" borderId="96" applyBorder="0"/>
    <xf numFmtId="186" fontId="27" fillId="21" borderId="78" applyNumberFormat="0" applyProtection="0">
      <alignment horizontal="left" vertical="center" indent="1"/>
    </xf>
    <xf numFmtId="186" fontId="56" fillId="11" borderId="76" applyNumberFormat="0" applyProtection="0">
      <alignment horizontal="left" vertical="center" indent="1"/>
    </xf>
    <xf numFmtId="37" fontId="33" fillId="0" borderId="81" applyNumberFormat="0"/>
    <xf numFmtId="4" fontId="56" fillId="54" borderId="76" applyNumberFormat="0" applyProtection="0">
      <alignment horizontal="left" vertical="center" indent="1"/>
    </xf>
    <xf numFmtId="4" fontId="59" fillId="12" borderId="83" applyNumberFormat="0" applyProtection="0">
      <alignment vertical="center"/>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6" applyNumberFormat="0" applyProtection="0">
      <alignment horizontal="left" vertical="center"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11" borderId="76" applyNumberFormat="0" applyProtection="0">
      <alignment horizontal="left" vertical="center" indent="1"/>
    </xf>
    <xf numFmtId="4" fontId="27" fillId="21" borderId="79" applyNumberFormat="0" applyProtection="0">
      <alignment horizontal="left" vertical="center" indent="1"/>
    </xf>
    <xf numFmtId="4" fontId="56" fillId="59" borderId="76" applyNumberFormat="0" applyProtection="0">
      <alignment horizontal="right" vertical="center"/>
    </xf>
    <xf numFmtId="4" fontId="56" fillId="55" borderId="76" applyNumberFormat="0" applyProtection="0">
      <alignment horizontal="right" vertical="center"/>
    </xf>
    <xf numFmtId="4" fontId="56" fillId="52" borderId="76" applyNumberFormat="0" applyProtection="0">
      <alignment vertical="center"/>
    </xf>
    <xf numFmtId="188" fontId="28" fillId="51" borderId="83">
      <alignment horizontal="right" vertical="center"/>
      <protection locked="0"/>
    </xf>
    <xf numFmtId="191" fontId="28" fillId="50" borderId="83">
      <alignment vertical="center"/>
    </xf>
    <xf numFmtId="186" fontId="56" fillId="40" borderId="76" applyNumberFormat="0" applyFont="0" applyAlignment="0" applyProtection="0"/>
    <xf numFmtId="191" fontId="28" fillId="50" borderId="83">
      <alignment vertical="center"/>
    </xf>
    <xf numFmtId="193" fontId="28" fillId="12" borderId="83">
      <alignment vertical="center"/>
      <protection locked="0"/>
    </xf>
    <xf numFmtId="186" fontId="28" fillId="49" borderId="83">
      <alignment vertical="center"/>
    </xf>
    <xf numFmtId="191" fontId="28" fillId="49" borderId="83">
      <alignment vertical="center"/>
    </xf>
    <xf numFmtId="186" fontId="56" fillId="40" borderId="76" applyNumberFormat="0" applyFont="0" applyAlignment="0" applyProtection="0"/>
    <xf numFmtId="186" fontId="56" fillId="40" borderId="76" applyNumberFormat="0" applyFont="0" applyAlignment="0" applyProtection="0"/>
    <xf numFmtId="186" fontId="56" fillId="14" borderId="101" applyNumberFormat="0" applyProtection="0">
      <alignment horizontal="left" vertical="top" indent="1"/>
    </xf>
    <xf numFmtId="188" fontId="5" fillId="7" borderId="129">
      <alignment vertical="center"/>
      <protection locked="0"/>
    </xf>
    <xf numFmtId="186" fontId="56" fillId="40" borderId="104" applyNumberFormat="0" applyFont="0" applyAlignment="0" applyProtection="0"/>
    <xf numFmtId="4" fontId="59" fillId="65" borderId="104"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6" fontId="42" fillId="44" borderId="92" applyNumberFormat="0" applyAlignment="0" applyProtection="0"/>
    <xf numFmtId="186" fontId="56" fillId="64" borderId="113" applyNumberFormat="0">
      <protection locked="0"/>
    </xf>
    <xf numFmtId="186" fontId="56" fillId="40" borderId="133" applyNumberFormat="0" applyFont="0" applyAlignment="0" applyProtection="0"/>
    <xf numFmtId="186" fontId="28" fillId="49" borderId="8">
      <alignment vertical="center"/>
    </xf>
    <xf numFmtId="188" fontId="28" fillId="51" borderId="8">
      <alignment horizontal="right" vertical="center"/>
      <protection locked="0"/>
    </xf>
    <xf numFmtId="186" fontId="56" fillId="11" borderId="92" applyNumberFormat="0" applyProtection="0">
      <alignment horizontal="left" vertical="center" indent="1"/>
    </xf>
    <xf numFmtId="186" fontId="56" fillId="14" borderId="92" applyNumberFormat="0" applyProtection="0">
      <alignment horizontal="left" vertical="center" indent="1"/>
    </xf>
    <xf numFmtId="186" fontId="42" fillId="44" borderId="76" applyNumberFormat="0" applyAlignment="0" applyProtection="0"/>
    <xf numFmtId="194" fontId="33" fillId="0" borderId="118" applyFill="0"/>
    <xf numFmtId="188" fontId="5" fillId="70" borderId="117">
      <alignment horizontal="right" vertical="center"/>
      <protection locked="0"/>
    </xf>
    <xf numFmtId="4" fontId="62" fillId="48" borderId="135" applyNumberFormat="0" applyProtection="0">
      <alignment vertical="center"/>
    </xf>
    <xf numFmtId="186" fontId="56" fillId="63" borderId="101" applyNumberFormat="0" applyProtection="0">
      <alignment horizontal="left" vertical="top" indent="1"/>
    </xf>
    <xf numFmtId="4" fontId="62" fillId="48" borderId="94" applyNumberFormat="0" applyProtection="0">
      <alignment vertical="center"/>
    </xf>
    <xf numFmtId="186" fontId="27" fillId="14" borderId="101" applyNumberFormat="0" applyProtection="0">
      <alignment horizontal="left" vertical="center" indent="1"/>
    </xf>
    <xf numFmtId="186" fontId="44" fillId="0" borderId="82" applyNumberFormat="0" applyFill="0" applyAlignment="0" applyProtection="0"/>
    <xf numFmtId="186" fontId="56" fillId="40" borderId="109" applyNumberFormat="0" applyFont="0" applyAlignment="0" applyProtection="0"/>
    <xf numFmtId="4" fontId="56" fillId="54" borderId="76" applyNumberFormat="0" applyProtection="0">
      <alignment horizontal="left" vertical="center" indent="1"/>
    </xf>
    <xf numFmtId="186" fontId="56" fillId="40" borderId="109" applyNumberFormat="0" applyFont="0" applyAlignment="0" applyProtection="0"/>
    <xf numFmtId="186" fontId="56" fillId="63"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27" fillId="15" borderId="78" applyNumberFormat="0" applyProtection="0">
      <alignment horizontal="left" vertical="center" indent="1"/>
    </xf>
    <xf numFmtId="186" fontId="56" fillId="21" borderId="78" applyNumberFormat="0" applyProtection="0">
      <alignment horizontal="left" vertical="top" indent="1"/>
    </xf>
    <xf numFmtId="186" fontId="56" fillId="21" borderId="78" applyNumberFormat="0" applyProtection="0">
      <alignment horizontal="left" vertical="top" indent="1"/>
    </xf>
    <xf numFmtId="4" fontId="56" fillId="57" borderId="79" applyNumberFormat="0" applyProtection="0">
      <alignment horizontal="right" vertical="center"/>
    </xf>
    <xf numFmtId="4" fontId="56" fillId="14" borderId="112" applyNumberFormat="0" applyProtection="0">
      <alignment horizontal="left" vertical="center" indent="1"/>
    </xf>
    <xf numFmtId="4" fontId="56" fillId="56" borderId="109" applyNumberFormat="0" applyProtection="0">
      <alignment horizontal="right" vertical="center"/>
    </xf>
    <xf numFmtId="191" fontId="28" fillId="50" borderId="100">
      <alignment vertical="center"/>
    </xf>
    <xf numFmtId="186" fontId="28" fillId="12" borderId="100">
      <alignment vertical="center"/>
      <protection locked="0"/>
    </xf>
    <xf numFmtId="4" fontId="59" fillId="65" borderId="104" applyNumberFormat="0" applyProtection="0">
      <alignment horizontal="right" vertical="center"/>
    </xf>
    <xf numFmtId="190" fontId="28" fillId="51" borderId="100">
      <alignment horizontal="right" vertical="center"/>
      <protection locked="0"/>
    </xf>
    <xf numFmtId="190" fontId="28" fillId="49" borderId="100">
      <alignment vertical="center"/>
    </xf>
    <xf numFmtId="193" fontId="28" fillId="12" borderId="100">
      <alignment vertical="center"/>
      <protection locked="0"/>
    </xf>
    <xf numFmtId="191" fontId="28" fillId="12" borderId="100">
      <alignment vertical="center"/>
      <protection locked="0"/>
    </xf>
    <xf numFmtId="190" fontId="28" fillId="49" borderId="100">
      <alignment vertical="center"/>
    </xf>
    <xf numFmtId="186" fontId="42" fillId="44" borderId="92" applyNumberFormat="0" applyAlignment="0" applyProtection="0"/>
    <xf numFmtId="186" fontId="56" fillId="40" borderId="92" applyNumberFormat="0" applyFont="0" applyAlignment="0" applyProtection="0"/>
    <xf numFmtId="186" fontId="56" fillId="40" borderId="92" applyNumberFormat="0" applyFont="0" applyAlignment="0" applyProtection="0"/>
    <xf numFmtId="191" fontId="28" fillId="49" borderId="8">
      <alignment vertical="center"/>
    </xf>
    <xf numFmtId="186" fontId="28" fillId="49" borderId="8">
      <alignment vertical="center"/>
    </xf>
    <xf numFmtId="186" fontId="27" fillId="21" borderId="111" applyNumberFormat="0" applyProtection="0">
      <alignment horizontal="left" vertical="center" indent="1"/>
    </xf>
    <xf numFmtId="4" fontId="56" fillId="54" borderId="109" applyNumberFormat="0" applyProtection="0">
      <alignment horizontal="left" vertical="center" indent="1"/>
    </xf>
    <xf numFmtId="190"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86" fontId="28" fillId="12" borderId="100">
      <alignment vertical="center"/>
      <protection locked="0"/>
    </xf>
    <xf numFmtId="186" fontId="56" fillId="15"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6" fillId="40" borderId="109" applyNumberFormat="0" applyFont="0" applyAlignment="0" applyProtection="0"/>
    <xf numFmtId="186" fontId="27" fillId="21" borderId="135" applyNumberFormat="0" applyProtection="0">
      <alignment horizontal="left" vertical="center" indent="1"/>
    </xf>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50" fillId="41" borderId="92" applyNumberFormat="0" applyAlignment="0" applyProtection="0"/>
    <xf numFmtId="186" fontId="42" fillId="44" borderId="92" applyNumberFormat="0" applyAlignment="0" applyProtection="0"/>
    <xf numFmtId="186" fontId="57" fillId="44" borderId="93" applyNumberFormat="0" applyAlignment="0" applyProtection="0"/>
    <xf numFmtId="4" fontId="56" fillId="57" borderId="95"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64" borderId="69" applyNumberFormat="0">
      <protection locked="0"/>
    </xf>
    <xf numFmtId="186" fontId="56" fillId="15" borderId="94" applyNumberFormat="0" applyProtection="0">
      <alignment horizontal="left" vertical="top" indent="1"/>
    </xf>
    <xf numFmtId="186" fontId="27" fillId="14" borderId="94" applyNumberFormat="0" applyProtection="0">
      <alignment horizontal="left" vertical="top" indent="1"/>
    </xf>
    <xf numFmtId="186" fontId="57" fillId="44" borderId="110" applyNumberFormat="0" applyAlignment="0" applyProtection="0"/>
    <xf numFmtId="194" fontId="33" fillId="0" borderId="74" applyFill="0"/>
    <xf numFmtId="191" fontId="28" fillId="51" borderId="8">
      <alignment horizontal="right" vertical="center"/>
      <protection locked="0"/>
    </xf>
    <xf numFmtId="193" fontId="28" fillId="12" borderId="8">
      <alignment vertical="center"/>
      <protection locked="0"/>
    </xf>
    <xf numFmtId="186" fontId="61" fillId="21" borderId="114" applyBorder="0"/>
    <xf numFmtId="4" fontId="56" fillId="56" borderId="92" applyNumberFormat="0" applyProtection="0">
      <alignment horizontal="right" vertical="center"/>
    </xf>
    <xf numFmtId="191" fontId="5" fillId="7" borderId="83">
      <alignment vertical="center"/>
      <protection locked="0"/>
    </xf>
    <xf numFmtId="186" fontId="56" fillId="14" borderId="135" applyNumberFormat="0" applyProtection="0">
      <alignment horizontal="left" vertical="top" indent="1"/>
    </xf>
    <xf numFmtId="186" fontId="56" fillId="21" borderId="94" applyNumberFormat="0" applyProtection="0">
      <alignment horizontal="left" vertical="top" indent="1"/>
    </xf>
    <xf numFmtId="186" fontId="56" fillId="15" borderId="111" applyNumberFormat="0" applyProtection="0">
      <alignment horizontal="left" vertical="top" indent="1"/>
    </xf>
    <xf numFmtId="188" fontId="5" fillId="69" borderId="83">
      <alignment vertical="center"/>
    </xf>
    <xf numFmtId="186" fontId="56" fillId="15" borderId="94" applyNumberFormat="0" applyProtection="0">
      <alignment horizontal="left" vertical="top" indent="1"/>
    </xf>
    <xf numFmtId="191" fontId="28" fillId="51" borderId="117">
      <alignment horizontal="right" vertical="center"/>
      <protection locked="0"/>
    </xf>
    <xf numFmtId="186" fontId="56" fillId="63" borderId="94" applyNumberFormat="0" applyProtection="0">
      <alignment horizontal="left" vertical="top" indent="1"/>
    </xf>
    <xf numFmtId="4" fontId="56" fillId="52" borderId="133" applyNumberFormat="0" applyProtection="0">
      <alignment vertical="center"/>
    </xf>
    <xf numFmtId="186" fontId="56" fillId="14" borderId="94" applyNumberFormat="0" applyProtection="0">
      <alignment horizontal="left" vertical="top" indent="1"/>
    </xf>
    <xf numFmtId="186" fontId="56" fillId="63" borderId="135" applyNumberFormat="0" applyProtection="0">
      <alignment horizontal="left" vertical="top" indent="1"/>
    </xf>
    <xf numFmtId="186" fontId="56" fillId="11" borderId="76" applyNumberFormat="0" applyProtection="0">
      <alignment horizontal="left" vertical="center" indent="1"/>
    </xf>
    <xf numFmtId="37" fontId="33" fillId="0" borderId="108" applyNumberFormat="0"/>
    <xf numFmtId="4" fontId="56" fillId="0" borderId="104" applyNumberFormat="0" applyProtection="0">
      <alignment horizontal="right" vertical="center"/>
    </xf>
    <xf numFmtId="186" fontId="27" fillId="21" borderId="78" applyNumberFormat="0" applyProtection="0">
      <alignment horizontal="left" vertical="center" indent="1"/>
    </xf>
    <xf numFmtId="188" fontId="28" fillId="49" borderId="8">
      <alignment vertical="center"/>
    </xf>
    <xf numFmtId="186" fontId="56" fillId="63" borderId="111" applyNumberFormat="0" applyProtection="0">
      <alignment horizontal="left" vertical="top" indent="1"/>
    </xf>
    <xf numFmtId="190" fontId="5" fillId="13" borderId="83">
      <alignment vertical="center"/>
    </xf>
    <xf numFmtId="186" fontId="56" fillId="21" borderId="111" applyNumberFormat="0" applyProtection="0">
      <alignment horizontal="left" vertical="top" indent="1"/>
    </xf>
    <xf numFmtId="186" fontId="56" fillId="40" borderId="104" applyNumberFormat="0" applyFont="0" applyAlignment="0" applyProtection="0"/>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7" fillId="44" borderId="110" applyNumberFormat="0" applyAlignment="0" applyProtection="0"/>
    <xf numFmtId="4" fontId="27" fillId="21" borderId="112" applyNumberFormat="0" applyProtection="0">
      <alignment horizontal="left" vertical="center"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186" fontId="27" fillId="21" borderId="78" applyNumberFormat="0" applyProtection="0">
      <alignment horizontal="left" vertical="top" indent="1"/>
    </xf>
    <xf numFmtId="37" fontId="33" fillId="0" borderId="81" applyNumberFormat="0"/>
    <xf numFmtId="186" fontId="56" fillId="21" borderId="78" applyNumberFormat="0" applyProtection="0">
      <alignment horizontal="left" vertical="top" indent="1"/>
    </xf>
    <xf numFmtId="186" fontId="44" fillId="0" borderId="82" applyNumberFormat="0" applyFill="0" applyAlignment="0" applyProtection="0"/>
    <xf numFmtId="186" fontId="44" fillId="0" borderId="82" applyNumberFormat="0" applyFill="0" applyAlignment="0" applyProtection="0"/>
    <xf numFmtId="186" fontId="56" fillId="15" borderId="78" applyNumberFormat="0" applyProtection="0">
      <alignment horizontal="left" vertical="top" indent="1"/>
    </xf>
    <xf numFmtId="188" fontId="5" fillId="70" borderId="8">
      <alignment horizontal="right" vertical="center"/>
      <protection locked="0"/>
    </xf>
    <xf numFmtId="194" fontId="33" fillId="0" borderId="130" applyFill="0"/>
    <xf numFmtId="186" fontId="56" fillId="40" borderId="92" applyNumberFormat="0" applyFont="0" applyAlignment="0" applyProtection="0"/>
    <xf numFmtId="188" fontId="5" fillId="7" borderId="8">
      <alignment vertical="center"/>
      <protection locked="0"/>
    </xf>
    <xf numFmtId="186" fontId="28" fillId="49" borderId="100">
      <alignment vertical="center"/>
    </xf>
    <xf numFmtId="4" fontId="59" fillId="65" borderId="92" applyNumberFormat="0" applyProtection="0">
      <alignment horizontal="right" vertical="center"/>
    </xf>
    <xf numFmtId="4" fontId="62" fillId="48" borderId="94" applyNumberFormat="0" applyProtection="0">
      <alignment vertical="center"/>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5" applyNumberFormat="0" applyProtection="0">
      <alignment horizontal="left" vertical="center" indent="1"/>
    </xf>
    <xf numFmtId="4" fontId="56" fillId="61" borderId="95" applyNumberFormat="0" applyProtection="0">
      <alignment horizontal="left" vertical="center" indent="1"/>
    </xf>
    <xf numFmtId="4" fontId="56" fillId="58" borderId="92" applyNumberFormat="0" applyProtection="0">
      <alignment horizontal="right" vertical="center"/>
    </xf>
    <xf numFmtId="4" fontId="56" fillId="54" borderId="92" applyNumberFormat="0" applyProtection="0">
      <alignment horizontal="left" vertical="center" indent="1"/>
    </xf>
    <xf numFmtId="191" fontId="28" fillId="51" borderId="8">
      <alignment horizontal="right" vertical="center"/>
      <protection locked="0"/>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28" fillId="12" borderId="8">
      <alignment vertical="center"/>
      <protection locked="0"/>
    </xf>
    <xf numFmtId="186" fontId="28" fillId="49" borderId="8">
      <alignment vertical="center"/>
    </xf>
    <xf numFmtId="190" fontId="28" fillId="49" borderId="8">
      <alignment vertical="center"/>
    </xf>
    <xf numFmtId="186" fontId="56" fillId="40" borderId="92" applyNumberFormat="0" applyFont="0" applyAlignment="0" applyProtection="0"/>
    <xf numFmtId="186" fontId="56" fillId="40" borderId="92" applyNumberFormat="0" applyFont="0" applyAlignment="0" applyProtection="0"/>
    <xf numFmtId="186" fontId="50" fillId="41" borderId="92" applyNumberFormat="0" applyAlignment="0" applyProtection="0"/>
    <xf numFmtId="186" fontId="56" fillId="40" borderId="109" applyNumberFormat="0" applyFont="0" applyAlignment="0" applyProtection="0"/>
    <xf numFmtId="188" fontId="28" fillId="50" borderId="100">
      <alignment vertical="center"/>
    </xf>
    <xf numFmtId="4" fontId="56" fillId="56" borderId="109" applyNumberFormat="0" applyProtection="0">
      <alignment horizontal="right" vertical="center"/>
    </xf>
    <xf numFmtId="186" fontId="27" fillId="15" borderId="111" applyNumberFormat="0" applyProtection="0">
      <alignment horizontal="left" vertical="center" indent="1"/>
    </xf>
    <xf numFmtId="186" fontId="56" fillId="63" borderId="111" applyNumberFormat="0" applyProtection="0">
      <alignment horizontal="left" vertical="top" indent="1"/>
    </xf>
    <xf numFmtId="186" fontId="50" fillId="41" borderId="109" applyNumberFormat="0" applyAlignment="0" applyProtection="0"/>
    <xf numFmtId="186" fontId="27" fillId="14" borderId="111" applyNumberFormat="0" applyProtection="0">
      <alignment horizontal="left" vertical="center" indent="1"/>
    </xf>
    <xf numFmtId="186" fontId="28" fillId="12" borderId="117">
      <alignment vertical="center"/>
      <protection locked="0"/>
    </xf>
    <xf numFmtId="191" fontId="28" fillId="50" borderId="117">
      <alignment vertical="center"/>
    </xf>
    <xf numFmtId="4" fontId="56" fillId="23" borderId="109" applyNumberFormat="0" applyProtection="0">
      <alignment horizontal="right" vertical="center"/>
    </xf>
    <xf numFmtId="186" fontId="27" fillId="15" borderId="111" applyNumberFormat="0" applyProtection="0">
      <alignment horizontal="left" vertical="center" indent="1"/>
    </xf>
    <xf numFmtId="188" fontId="5" fillId="13" borderId="8">
      <alignment vertical="center"/>
    </xf>
    <xf numFmtId="186" fontId="27" fillId="21" borderId="101" applyNumberFormat="0" applyProtection="0">
      <alignment horizontal="left" vertical="center" indent="1"/>
    </xf>
    <xf numFmtId="186" fontId="56" fillId="40" borderId="104" applyNumberFormat="0" applyFont="0" applyAlignment="0" applyProtection="0"/>
    <xf numFmtId="4" fontId="62" fillId="48" borderId="101" applyNumberFormat="0" applyProtection="0">
      <alignment vertical="center"/>
    </xf>
    <xf numFmtId="186" fontId="56" fillId="14" borderId="135" applyNumberFormat="0" applyProtection="0">
      <alignment horizontal="left" vertical="top" indent="1"/>
    </xf>
    <xf numFmtId="186" fontId="56" fillId="40" borderId="109" applyNumberFormat="0" applyFont="0" applyAlignment="0" applyProtection="0"/>
    <xf numFmtId="186" fontId="56" fillId="40" borderId="133" applyNumberFormat="0" applyFont="0" applyAlignment="0" applyProtection="0"/>
    <xf numFmtId="186" fontId="56" fillId="21" borderId="101" applyNumberFormat="0" applyProtection="0">
      <alignment horizontal="left" vertical="top" indent="1"/>
    </xf>
    <xf numFmtId="186" fontId="27" fillId="21" borderId="135" applyNumberFormat="0" applyProtection="0">
      <alignment horizontal="left" vertical="top" indent="1"/>
    </xf>
    <xf numFmtId="186" fontId="62" fillId="48" borderId="135" applyNumberFormat="0" applyProtection="0">
      <alignment horizontal="left" vertical="top" indent="1"/>
    </xf>
    <xf numFmtId="186" fontId="27" fillId="15"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44" fillId="0" borderId="139" applyNumberFormat="0" applyFill="0" applyAlignment="0" applyProtection="0"/>
    <xf numFmtId="186" fontId="44" fillId="0" borderId="128" applyNumberFormat="0" applyFill="0" applyAlignment="0" applyProtection="0"/>
    <xf numFmtId="186" fontId="27" fillId="14" borderId="101" applyNumberFormat="0" applyProtection="0">
      <alignment horizontal="left" vertical="center" indent="1"/>
    </xf>
    <xf numFmtId="186" fontId="56" fillId="40" borderId="104" applyNumberFormat="0" applyFont="0" applyAlignment="0" applyProtection="0"/>
    <xf numFmtId="4" fontId="63" fillId="66" borderId="126" applyNumberFormat="0" applyProtection="0">
      <alignment horizontal="left" vertical="center" indent="1"/>
    </xf>
    <xf numFmtId="4" fontId="56" fillId="0" borderId="104" applyNumberFormat="0" applyProtection="0">
      <alignment horizontal="right" vertical="center"/>
    </xf>
    <xf numFmtId="186" fontId="61" fillId="21" borderId="107" applyBorder="0"/>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6" fillId="40" borderId="104" applyNumberFormat="0" applyFont="0" applyAlignment="0" applyProtection="0"/>
    <xf numFmtId="4" fontId="56" fillId="58" borderId="104" applyNumberFormat="0" applyProtection="0">
      <alignment horizontal="right" vertical="center"/>
    </xf>
    <xf numFmtId="186" fontId="56" fillId="62" borderId="104" applyNumberFormat="0" applyProtection="0">
      <alignment horizontal="left" vertical="center" indent="1"/>
    </xf>
    <xf numFmtId="4" fontId="56" fillId="15" borderId="126" applyNumberFormat="0" applyProtection="0">
      <alignment horizontal="left" vertical="center" indent="1"/>
    </xf>
    <xf numFmtId="4" fontId="56" fillId="53" borderId="104" applyNumberFormat="0" applyProtection="0">
      <alignment horizontal="left" vertical="center" indent="1"/>
    </xf>
    <xf numFmtId="190" fontId="5" fillId="13" borderId="129">
      <alignment vertical="center"/>
    </xf>
    <xf numFmtId="186" fontId="56" fillId="40" borderId="133" applyNumberFormat="0" applyFont="0" applyAlignment="0" applyProtection="0"/>
    <xf numFmtId="186" fontId="62" fillId="15"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5" borderId="101" applyNumberFormat="0" applyProtection="0">
      <alignment horizontal="left" vertical="top" indent="1"/>
    </xf>
    <xf numFmtId="186" fontId="56" fillId="21" borderId="101" applyNumberFormat="0" applyProtection="0">
      <alignment horizontal="left" vertical="top" indent="1"/>
    </xf>
    <xf numFmtId="186" fontId="56" fillId="40" borderId="76" applyNumberFormat="0" applyFont="0" applyAlignment="0" applyProtection="0"/>
    <xf numFmtId="186" fontId="57" fillId="44" borderId="77" applyNumberFormat="0" applyAlignment="0" applyProtection="0"/>
    <xf numFmtId="186" fontId="57" fillId="44" borderId="77" applyNumberFormat="0" applyAlignment="0" applyProtection="0"/>
    <xf numFmtId="4" fontId="56" fillId="52" borderId="76" applyNumberFormat="0" applyProtection="0">
      <alignment vertical="center"/>
    </xf>
    <xf numFmtId="4" fontId="59" fillId="53" borderId="76" applyNumberFormat="0" applyProtection="0">
      <alignment vertical="center"/>
    </xf>
    <xf numFmtId="4" fontId="56" fillId="53" borderId="76" applyNumberFormat="0" applyProtection="0">
      <alignment horizontal="left" vertical="center" indent="1"/>
    </xf>
    <xf numFmtId="186" fontId="60" fillId="52" borderId="78" applyNumberFormat="0" applyProtection="0">
      <alignment horizontal="left" vertical="top" indent="1"/>
    </xf>
    <xf numFmtId="4" fontId="56" fillId="54" borderId="76" applyNumberFormat="0" applyProtection="0">
      <alignment horizontal="left" vertical="center" indent="1"/>
    </xf>
    <xf numFmtId="4" fontId="56" fillId="55" borderId="76" applyNumberFormat="0" applyProtection="0">
      <alignment horizontal="right" vertical="center"/>
    </xf>
    <xf numFmtId="4" fontId="56" fillId="56" borderId="76" applyNumberFormat="0" applyProtection="0">
      <alignment horizontal="right" vertical="center"/>
    </xf>
    <xf numFmtId="4" fontId="56" fillId="57" borderId="79" applyNumberFormat="0" applyProtection="0">
      <alignment horizontal="right" vertical="center"/>
    </xf>
    <xf numFmtId="4" fontId="56" fillId="23" borderId="76" applyNumberFormat="0" applyProtection="0">
      <alignment horizontal="right" vertical="center"/>
    </xf>
    <xf numFmtId="4" fontId="56" fillId="58" borderId="76" applyNumberFormat="0" applyProtection="0">
      <alignment horizontal="right" vertical="center"/>
    </xf>
    <xf numFmtId="4" fontId="56" fillId="59" borderId="76" applyNumberFormat="0" applyProtection="0">
      <alignment horizontal="right" vertical="center"/>
    </xf>
    <xf numFmtId="4" fontId="56" fillId="19" borderId="76" applyNumberFormat="0" applyProtection="0">
      <alignment horizontal="right" vertical="center"/>
    </xf>
    <xf numFmtId="4" fontId="56" fillId="16" borderId="76" applyNumberFormat="0" applyProtection="0">
      <alignment horizontal="right" vertical="center"/>
    </xf>
    <xf numFmtId="4" fontId="56" fillId="60" borderId="76" applyNumberFormat="0" applyProtection="0">
      <alignment horizontal="right" vertical="center"/>
    </xf>
    <xf numFmtId="4" fontId="56" fillId="61" borderId="79" applyNumberFormat="0" applyProtection="0">
      <alignment horizontal="left" vertical="center" indent="1"/>
    </xf>
    <xf numFmtId="4" fontId="27" fillId="21" borderId="79" applyNumberFormat="0" applyProtection="0">
      <alignment horizontal="left" vertical="center" indent="1"/>
    </xf>
    <xf numFmtId="4" fontId="27" fillId="21" borderId="79" applyNumberFormat="0" applyProtection="0">
      <alignment horizontal="left" vertical="center" indent="1"/>
    </xf>
    <xf numFmtId="4" fontId="56" fillId="15" borderId="76" applyNumberFormat="0" applyProtection="0">
      <alignment horizontal="right" vertical="center"/>
    </xf>
    <xf numFmtId="4" fontId="56" fillId="14" borderId="79" applyNumberFormat="0" applyProtection="0">
      <alignment horizontal="left" vertical="center" indent="1"/>
    </xf>
    <xf numFmtId="4" fontId="56" fillId="15" borderId="79" applyNumberFormat="0" applyProtection="0">
      <alignment horizontal="left" vertical="center" indent="1"/>
    </xf>
    <xf numFmtId="186" fontId="56" fillId="11" borderId="76" applyNumberFormat="0" applyProtection="0">
      <alignment horizontal="left" vertical="center" indent="1"/>
    </xf>
    <xf numFmtId="186" fontId="27" fillId="21" borderId="78" applyNumberFormat="0" applyProtection="0">
      <alignment horizontal="left" vertical="center" indent="1"/>
    </xf>
    <xf numFmtId="186" fontId="56" fillId="21" borderId="78" applyNumberFormat="0" applyProtection="0">
      <alignment horizontal="left" vertical="top" indent="1"/>
    </xf>
    <xf numFmtId="186" fontId="27"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21" borderId="78" applyNumberFormat="0" applyProtection="0">
      <alignment horizontal="left" vertical="top" indent="1"/>
    </xf>
    <xf numFmtId="186" fontId="56" fillId="62" borderId="76" applyNumberFormat="0" applyProtection="0">
      <alignment horizontal="left" vertical="center" indent="1"/>
    </xf>
    <xf numFmtId="186" fontId="27" fillId="15" borderId="78" applyNumberFormat="0" applyProtection="0">
      <alignment horizontal="left" vertical="center" indent="1"/>
    </xf>
    <xf numFmtId="186" fontId="56" fillId="15" borderId="78" applyNumberFormat="0" applyProtection="0">
      <alignment horizontal="left" vertical="top" indent="1"/>
    </xf>
    <xf numFmtId="186" fontId="27"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15" borderId="78" applyNumberFormat="0" applyProtection="0">
      <alignment horizontal="left" vertical="top" indent="1"/>
    </xf>
    <xf numFmtId="186" fontId="56" fillId="63" borderId="76" applyNumberFormat="0" applyProtection="0">
      <alignment horizontal="left" vertical="center" indent="1"/>
    </xf>
    <xf numFmtId="186" fontId="27" fillId="63" borderId="78" applyNumberFormat="0" applyProtection="0">
      <alignment horizontal="left" vertical="center" indent="1"/>
    </xf>
    <xf numFmtId="186" fontId="56" fillId="63" borderId="78" applyNumberFormat="0" applyProtection="0">
      <alignment horizontal="left" vertical="top" indent="1"/>
    </xf>
    <xf numFmtId="186" fontId="27"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63" borderId="78" applyNumberFormat="0" applyProtection="0">
      <alignment horizontal="left" vertical="top" indent="1"/>
    </xf>
    <xf numFmtId="186" fontId="56" fillId="14" borderId="76" applyNumberFormat="0" applyProtection="0">
      <alignment horizontal="left" vertical="center" indent="1"/>
    </xf>
    <xf numFmtId="186" fontId="27" fillId="14" borderId="78" applyNumberFormat="0" applyProtection="0">
      <alignment horizontal="left" vertical="center" indent="1"/>
    </xf>
    <xf numFmtId="186" fontId="56" fillId="14" borderId="78" applyNumberFormat="0" applyProtection="0">
      <alignment horizontal="left" vertical="top" indent="1"/>
    </xf>
    <xf numFmtId="186" fontId="27"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56" fillId="14" borderId="78" applyNumberFormat="0" applyProtection="0">
      <alignment horizontal="left" vertical="top" indent="1"/>
    </xf>
    <xf numFmtId="186" fontId="61" fillId="21" borderId="80" applyBorder="0"/>
    <xf numFmtId="4" fontId="62" fillId="48" borderId="78" applyNumberFormat="0" applyProtection="0">
      <alignment vertical="center"/>
    </xf>
    <xf numFmtId="4" fontId="62" fillId="11" borderId="78" applyNumberFormat="0" applyProtection="0">
      <alignment horizontal="left" vertical="center" indent="1"/>
    </xf>
    <xf numFmtId="186" fontId="62" fillId="48" borderId="78" applyNumberFormat="0" applyProtection="0">
      <alignment horizontal="left" vertical="top" indent="1"/>
    </xf>
    <xf numFmtId="4" fontId="56" fillId="0" borderId="76" applyNumberFormat="0" applyProtection="0">
      <alignment horizontal="right" vertical="center"/>
    </xf>
    <xf numFmtId="4" fontId="59" fillId="65" borderId="76" applyNumberFormat="0" applyProtection="0">
      <alignment horizontal="right" vertical="center"/>
    </xf>
    <xf numFmtId="4" fontId="56" fillId="54" borderId="76" applyNumberFormat="0" applyProtection="0">
      <alignment horizontal="left" vertical="center" indent="1"/>
    </xf>
    <xf numFmtId="186" fontId="62" fillId="15" borderId="78" applyNumberFormat="0" applyProtection="0">
      <alignment horizontal="left" vertical="top" indent="1"/>
    </xf>
    <xf numFmtId="4" fontId="63" fillId="66" borderId="79" applyNumberFormat="0" applyProtection="0">
      <alignment horizontal="left" vertical="center" indent="1"/>
    </xf>
    <xf numFmtId="4" fontId="64" fillId="64" borderId="76" applyNumberFormat="0" applyProtection="0">
      <alignment horizontal="right" vertical="center"/>
    </xf>
    <xf numFmtId="37" fontId="33" fillId="0" borderId="81" applyNumberFormat="0"/>
    <xf numFmtId="186" fontId="44" fillId="0" borderId="82" applyNumberFormat="0" applyFill="0" applyAlignment="0" applyProtection="0"/>
    <xf numFmtId="186" fontId="44" fillId="0" borderId="82" applyNumberFormat="0" applyFill="0" applyAlignment="0" applyProtection="0"/>
    <xf numFmtId="186" fontId="56" fillId="40" borderId="109" applyNumberFormat="0" applyFont="0" applyAlignment="0" applyProtection="0"/>
    <xf numFmtId="186" fontId="57" fillId="44" borderId="110" applyNumberFormat="0" applyAlignment="0" applyProtection="0"/>
    <xf numFmtId="4" fontId="56" fillId="54" borderId="133" applyNumberFormat="0" applyProtection="0">
      <alignment horizontal="left" vertical="center" indent="1"/>
    </xf>
    <xf numFmtId="4" fontId="56" fillId="61" borderId="126" applyNumberFormat="0" applyProtection="0">
      <alignment horizontal="left" vertical="center" indent="1"/>
    </xf>
    <xf numFmtId="186" fontId="60" fillId="52" borderId="135" applyNumberFormat="0" applyProtection="0">
      <alignment horizontal="left" vertical="top" indent="1"/>
    </xf>
    <xf numFmtId="186" fontId="62" fillId="15" borderId="94" applyNumberFormat="0" applyProtection="0">
      <alignment horizontal="left" vertical="top" indent="1"/>
    </xf>
    <xf numFmtId="186" fontId="56" fillId="63"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64" borderId="132" applyNumberFormat="0">
      <protection locked="0"/>
    </xf>
    <xf numFmtId="186" fontId="56" fillId="63" borderId="111" applyNumberFormat="0" applyProtection="0">
      <alignment horizontal="left" vertical="top" indent="1"/>
    </xf>
    <xf numFmtId="186" fontId="56" fillId="40" borderId="92" applyNumberFormat="0" applyFont="0" applyAlignment="0" applyProtection="0"/>
    <xf numFmtId="186" fontId="56" fillId="40" borderId="92" applyNumberFormat="0" applyFont="0" applyAlignment="0" applyProtection="0"/>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27" fillId="63" borderId="94" applyNumberFormat="0" applyProtection="0">
      <alignment horizontal="left" vertical="center"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27" fillId="21" borderId="94" applyNumberFormat="0" applyProtection="0">
      <alignment horizontal="left" vertical="center" indent="1"/>
    </xf>
    <xf numFmtId="4" fontId="56" fillId="15" borderId="95" applyNumberFormat="0" applyProtection="0">
      <alignment horizontal="left" vertical="center" indent="1"/>
    </xf>
    <xf numFmtId="4" fontId="27" fillId="21" borderId="95" applyNumberFormat="0" applyProtection="0">
      <alignment horizontal="left" vertical="center" indent="1"/>
    </xf>
    <xf numFmtId="4" fontId="56" fillId="60" borderId="92" applyNumberFormat="0" applyProtection="0">
      <alignment horizontal="right" vertical="center"/>
    </xf>
    <xf numFmtId="4" fontId="56" fillId="19" borderId="92" applyNumberFormat="0" applyProtection="0">
      <alignment horizontal="right" vertical="center"/>
    </xf>
    <xf numFmtId="186" fontId="56" fillId="40" borderId="92" applyNumberFormat="0" applyFont="0" applyAlignment="0" applyProtection="0"/>
    <xf numFmtId="190" fontId="5" fillId="69" borderId="8">
      <alignment vertical="center"/>
    </xf>
    <xf numFmtId="190" fontId="5" fillId="13" borderId="8">
      <alignment vertical="center"/>
    </xf>
    <xf numFmtId="186" fontId="56" fillId="63" borderId="111" applyNumberFormat="0" applyProtection="0">
      <alignment horizontal="left" vertical="top" indent="1"/>
    </xf>
    <xf numFmtId="186" fontId="44" fillId="0" borderId="98" applyNumberFormat="0" applyFill="0" applyAlignment="0" applyProtection="0"/>
    <xf numFmtId="186" fontId="56" fillId="40" borderId="109" applyNumberFormat="0" applyFont="0" applyAlignment="0" applyProtection="0"/>
    <xf numFmtId="37" fontId="33" fillId="0" borderId="97" applyNumberFormat="0"/>
    <xf numFmtId="186" fontId="42" fillId="44" borderId="104" applyNumberFormat="0" applyAlignment="0" applyProtection="0"/>
    <xf numFmtId="186" fontId="56" fillId="64" borderId="132" applyNumberFormat="0">
      <protection locked="0"/>
    </xf>
    <xf numFmtId="186" fontId="42" fillId="44" borderId="104" applyNumberFormat="0" applyAlignment="0" applyProtection="0"/>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40" borderId="104" applyNumberFormat="0" applyFont="0" applyAlignment="0" applyProtection="0"/>
    <xf numFmtId="4" fontId="56" fillId="57" borderId="126" applyNumberFormat="0" applyProtection="0">
      <alignment horizontal="right" vertical="center"/>
    </xf>
    <xf numFmtId="186" fontId="56" fillId="21" borderId="101" applyNumberFormat="0" applyProtection="0">
      <alignment horizontal="left" vertical="top" indent="1"/>
    </xf>
    <xf numFmtId="186" fontId="56" fillId="40" borderId="104" applyNumberFormat="0" applyFont="0" applyAlignment="0" applyProtection="0"/>
    <xf numFmtId="4" fontId="59" fillId="53" borderId="104" applyNumberFormat="0" applyProtection="0">
      <alignment vertical="center"/>
    </xf>
    <xf numFmtId="191" fontId="5" fillId="13" borderId="129">
      <alignment vertical="center"/>
    </xf>
    <xf numFmtId="186" fontId="44" fillId="0" borderId="128" applyNumberFormat="0" applyFill="0" applyAlignment="0" applyProtection="0"/>
    <xf numFmtId="193" fontId="28" fillId="12" borderId="55">
      <alignment vertical="center"/>
      <protection locked="0"/>
    </xf>
    <xf numFmtId="186" fontId="62" fillId="48" borderId="101" applyNumberFormat="0" applyProtection="0">
      <alignment horizontal="left" vertical="top" indent="1"/>
    </xf>
    <xf numFmtId="186" fontId="56" fillId="63" borderId="104" applyNumberFormat="0" applyProtection="0">
      <alignment horizontal="left" vertical="center" indent="1"/>
    </xf>
    <xf numFmtId="186" fontId="27" fillId="15" borderId="101" applyNumberFormat="0" applyProtection="0">
      <alignment horizontal="left" vertical="center" indent="1"/>
    </xf>
    <xf numFmtId="186" fontId="42" fillId="44" borderId="109" applyNumberFormat="0" applyAlignment="0" applyProtection="0"/>
    <xf numFmtId="4" fontId="59" fillId="53" borderId="104" applyNumberFormat="0" applyProtection="0">
      <alignment vertical="center"/>
    </xf>
    <xf numFmtId="191" fontId="28" fillId="51" borderId="129">
      <alignment horizontal="right" vertical="center"/>
      <protection locked="0"/>
    </xf>
    <xf numFmtId="191" fontId="28" fillId="51" borderId="129">
      <alignment horizontal="right" vertical="center"/>
      <protection locked="0"/>
    </xf>
    <xf numFmtId="186" fontId="62" fillId="15" borderId="101" applyNumberFormat="0" applyProtection="0">
      <alignment horizontal="left" vertical="top" indent="1"/>
    </xf>
    <xf numFmtId="4" fontId="56" fillId="54" borderId="104" applyNumberFormat="0" applyProtection="0">
      <alignment horizontal="left" vertical="center" indent="1"/>
    </xf>
    <xf numFmtId="4" fontId="62" fillId="48" borderId="101" applyNumberFormat="0" applyProtection="0">
      <alignment vertical="center"/>
    </xf>
    <xf numFmtId="186" fontId="56" fillId="64" borderId="127" applyNumberFormat="0">
      <protection locked="0"/>
    </xf>
    <xf numFmtId="4" fontId="56" fillId="15" borderId="126" applyNumberFormat="0" applyProtection="0">
      <alignment horizontal="left" vertical="center" indent="1"/>
    </xf>
    <xf numFmtId="4" fontId="56" fillId="60" borderId="133" applyNumberFormat="0" applyProtection="0">
      <alignment horizontal="right" vertical="center"/>
    </xf>
    <xf numFmtId="186" fontId="42" fillId="44" borderId="133" applyNumberFormat="0" applyAlignment="0" applyProtection="0"/>
    <xf numFmtId="186" fontId="27" fillId="63" borderId="111" applyNumberFormat="0" applyProtection="0">
      <alignment horizontal="left" vertical="top" indent="1"/>
    </xf>
    <xf numFmtId="4" fontId="63" fillId="66" borderId="136" applyNumberFormat="0" applyProtection="0">
      <alignment horizontal="left" vertical="center" indent="1"/>
    </xf>
    <xf numFmtId="186" fontId="28" fillId="49" borderId="129">
      <alignment vertical="center"/>
    </xf>
    <xf numFmtId="186" fontId="56" fillId="64" borderId="127" applyNumberFormat="0">
      <protection locked="0"/>
    </xf>
    <xf numFmtId="193" fontId="28" fillId="12" borderId="117">
      <alignment vertical="center"/>
      <protection locked="0"/>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2" borderId="109" applyNumberFormat="0" applyProtection="0">
      <alignmen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56" fillId="0"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56" fillId="67" borderId="117"/>
    <xf numFmtId="194" fontId="33" fillId="0" borderId="99" applyFill="0"/>
    <xf numFmtId="4" fontId="27" fillId="21" borderId="126" applyNumberFormat="0" applyProtection="0">
      <alignment horizontal="left" vertical="center" indent="1"/>
    </xf>
    <xf numFmtId="186" fontId="44" fillId="0" borderId="116" applyNumberFormat="0" applyFill="0" applyAlignment="0" applyProtection="0"/>
    <xf numFmtId="188" fontId="5" fillId="7" borderId="117">
      <alignment vertical="center"/>
      <protection locked="0"/>
    </xf>
    <xf numFmtId="188" fontId="5" fillId="13" borderId="117">
      <alignment vertical="center"/>
    </xf>
    <xf numFmtId="191" fontId="5" fillId="7" borderId="117">
      <alignment vertical="center"/>
      <protection locked="0"/>
    </xf>
    <xf numFmtId="196" fontId="5" fillId="69" borderId="117">
      <alignment vertical="center"/>
    </xf>
    <xf numFmtId="186" fontId="56" fillId="40" borderId="109" applyNumberFormat="0" applyFont="0" applyAlignment="0" applyProtection="0"/>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3" borderId="109" applyNumberFormat="0" applyProtection="0">
      <alignment horizontal="left" vertical="center" indent="1"/>
    </xf>
    <xf numFmtId="4" fontId="56" fillId="55"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5" borderId="133" applyNumberFormat="0" applyProtection="0">
      <alignment horizontal="right" vertical="center"/>
    </xf>
    <xf numFmtId="186" fontId="27" fillId="14"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4" fontId="59" fillId="65" borderId="109" applyNumberFormat="0" applyProtection="0">
      <alignment horizontal="right" vertical="center"/>
    </xf>
    <xf numFmtId="4" fontId="56" fillId="0" borderId="109" applyNumberFormat="0" applyProtection="0">
      <alignment horizontal="right" vertical="center"/>
    </xf>
    <xf numFmtId="186" fontId="62"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44" fillId="0" borderId="116" applyNumberFormat="0" applyFill="0" applyAlignment="0" applyProtection="0"/>
    <xf numFmtId="172" fontId="28" fillId="12" borderId="129">
      <alignment vertical="center"/>
      <protection locked="0"/>
    </xf>
    <xf numFmtId="186" fontId="27" fillId="63" borderId="111" applyNumberFormat="0" applyProtection="0">
      <alignment horizontal="left" vertical="top" indent="1"/>
    </xf>
    <xf numFmtId="4" fontId="27" fillId="21" borderId="126" applyNumberFormat="0" applyProtection="0">
      <alignment horizontal="left" vertical="center" indent="1"/>
    </xf>
    <xf numFmtId="186" fontId="56" fillId="40" borderId="109" applyNumberFormat="0" applyFont="0" applyAlignment="0" applyProtection="0"/>
    <xf numFmtId="191" fontId="28" fillId="50" borderId="129">
      <alignment vertical="center"/>
    </xf>
    <xf numFmtId="186" fontId="42" fillId="44" borderId="109" applyNumberFormat="0" applyAlignment="0" applyProtection="0"/>
    <xf numFmtId="193" fontId="28" fillId="50" borderId="129">
      <alignment vertical="center"/>
    </xf>
    <xf numFmtId="186" fontId="56" fillId="40" borderId="104" applyNumberFormat="0" applyFont="0" applyAlignment="0" applyProtection="0"/>
    <xf numFmtId="186" fontId="56" fillId="40" borderId="104" applyNumberFormat="0" applyFont="0" applyAlignment="0" applyProtection="0"/>
    <xf numFmtId="186" fontId="42" fillId="44" borderId="104" applyNumberFormat="0" applyAlignment="0" applyProtection="0"/>
    <xf numFmtId="186" fontId="27" fillId="15" borderId="135" applyNumberFormat="0" applyProtection="0">
      <alignment horizontal="left" vertical="top" indent="1"/>
    </xf>
    <xf numFmtId="186" fontId="44" fillId="0" borderId="128" applyNumberFormat="0" applyFill="0" applyAlignment="0" applyProtection="0"/>
    <xf numFmtId="186" fontId="56" fillId="64" borderId="127" applyNumberFormat="0">
      <protection locked="0"/>
    </xf>
    <xf numFmtId="4" fontId="56" fillId="14" borderId="126" applyNumberFormat="0" applyProtection="0">
      <alignment horizontal="left" vertical="center" indent="1"/>
    </xf>
    <xf numFmtId="4" fontId="56" fillId="19" borderId="104" applyNumberFormat="0" applyProtection="0">
      <alignment horizontal="right" vertical="center"/>
    </xf>
    <xf numFmtId="4" fontId="56" fillId="56" borderId="104" applyNumberFormat="0" applyProtection="0">
      <alignment horizontal="right" vertical="center"/>
    </xf>
    <xf numFmtId="4" fontId="70" fillId="53" borderId="85" applyNumberFormat="0" applyProtection="0">
      <alignment vertical="center"/>
    </xf>
    <xf numFmtId="4" fontId="71" fillId="53" borderId="85" applyNumberFormat="0" applyProtection="0">
      <alignment vertical="center"/>
    </xf>
    <xf numFmtId="4" fontId="72" fillId="53" borderId="85" applyNumberFormat="0" applyProtection="0">
      <alignment horizontal="left" vertical="center" indent="1"/>
    </xf>
    <xf numFmtId="0" fontId="73" fillId="52" borderId="85" applyNumberFormat="0" applyProtection="0">
      <alignment horizontal="left" vertical="top" indent="1"/>
    </xf>
    <xf numFmtId="4" fontId="59" fillId="53" borderId="104" applyNumberFormat="0" applyProtection="0">
      <alignment vertical="center"/>
    </xf>
    <xf numFmtId="4" fontId="72" fillId="78" borderId="85" applyNumberFormat="0" applyProtection="0">
      <alignment horizontal="right" vertical="center"/>
    </xf>
    <xf numFmtId="4" fontId="72" fillId="79" borderId="85" applyNumberFormat="0" applyProtection="0">
      <alignment horizontal="right" vertical="center"/>
    </xf>
    <xf numFmtId="4" fontId="72" fillId="80" borderId="85" applyNumberFormat="0" applyProtection="0">
      <alignment horizontal="right" vertical="center"/>
    </xf>
    <xf numFmtId="4" fontId="72" fillId="50" borderId="85" applyNumberFormat="0" applyProtection="0">
      <alignment horizontal="right" vertical="center"/>
    </xf>
    <xf numFmtId="4" fontId="72" fillId="49" borderId="85" applyNumberFormat="0" applyProtection="0">
      <alignment horizontal="right" vertical="center"/>
    </xf>
    <xf numFmtId="4" fontId="72" fillId="81" borderId="85" applyNumberFormat="0" applyProtection="0">
      <alignment horizontal="right" vertical="center"/>
    </xf>
    <xf numFmtId="4" fontId="72" fillId="82" borderId="85" applyNumberFormat="0" applyProtection="0">
      <alignment horizontal="right" vertical="center"/>
    </xf>
    <xf numFmtId="4" fontId="72" fillId="83" borderId="85" applyNumberFormat="0" applyProtection="0">
      <alignment horizontal="right" vertical="center"/>
    </xf>
    <xf numFmtId="4" fontId="72" fillId="84" borderId="85" applyNumberFormat="0" applyProtection="0">
      <alignment horizontal="right" vertical="center"/>
    </xf>
    <xf numFmtId="4" fontId="72" fillId="86" borderId="85" applyNumberFormat="0" applyProtection="0">
      <alignment horizontal="right" vertical="center"/>
    </xf>
    <xf numFmtId="0" fontId="27" fillId="21" borderId="85" applyNumberFormat="0" applyProtection="0">
      <alignment horizontal="left" vertical="center" indent="1"/>
    </xf>
    <xf numFmtId="0" fontId="27" fillId="21" borderId="85" applyNumberFormat="0" applyProtection="0">
      <alignment horizontal="left" vertical="top" indent="1"/>
    </xf>
    <xf numFmtId="0" fontId="27" fillId="15" borderId="85" applyNumberFormat="0" applyProtection="0">
      <alignment horizontal="left" vertical="center" indent="1"/>
    </xf>
    <xf numFmtId="0" fontId="27" fillId="15" borderId="85" applyNumberFormat="0" applyProtection="0">
      <alignment horizontal="left" vertical="top" indent="1"/>
    </xf>
    <xf numFmtId="0" fontId="27" fillId="63" borderId="85" applyNumberFormat="0" applyProtection="0">
      <alignment horizontal="left" vertical="center" indent="1"/>
    </xf>
    <xf numFmtId="0" fontId="27" fillId="63" borderId="85" applyNumberFormat="0" applyProtection="0">
      <alignment horizontal="left" vertical="top" indent="1"/>
    </xf>
    <xf numFmtId="0" fontId="27" fillId="14" borderId="85" applyNumberFormat="0" applyProtection="0">
      <alignment horizontal="left" vertical="center" indent="1"/>
    </xf>
    <xf numFmtId="0" fontId="27" fillId="14" borderId="85" applyNumberFormat="0" applyProtection="0">
      <alignment horizontal="left" vertical="top" indent="1"/>
    </xf>
    <xf numFmtId="186" fontId="56" fillId="21" borderId="111" applyNumberFormat="0" applyProtection="0">
      <alignment horizontal="left" vertical="top" indent="1"/>
    </xf>
    <xf numFmtId="4" fontId="72" fillId="87" borderId="85" applyNumberFormat="0" applyProtection="0">
      <alignment vertical="center"/>
    </xf>
    <xf numFmtId="4" fontId="74" fillId="87" borderId="85" applyNumberFormat="0" applyProtection="0">
      <alignment vertical="center"/>
    </xf>
    <xf numFmtId="4" fontId="70" fillId="86" borderId="86" applyNumberFormat="0" applyProtection="0">
      <alignment horizontal="left" vertical="center" indent="1"/>
    </xf>
    <xf numFmtId="0" fontId="37" fillId="48" borderId="85" applyNumberFormat="0" applyProtection="0">
      <alignment horizontal="left" vertical="top" indent="1"/>
    </xf>
    <xf numFmtId="4" fontId="72" fillId="87" borderId="85" applyNumberFormat="0" applyProtection="0">
      <alignment horizontal="right" vertical="center"/>
    </xf>
    <xf numFmtId="4" fontId="74" fillId="87" borderId="85" applyNumberFormat="0" applyProtection="0">
      <alignment horizontal="right" vertical="center"/>
    </xf>
    <xf numFmtId="4" fontId="70" fillId="86" borderId="85" applyNumberFormat="0" applyProtection="0">
      <alignment horizontal="left" vertical="center" indent="1"/>
    </xf>
    <xf numFmtId="0" fontId="37" fillId="15" borderId="85" applyNumberFormat="0" applyProtection="0">
      <alignment horizontal="left" vertical="top" indent="1"/>
    </xf>
    <xf numFmtId="4" fontId="75" fillId="88" borderId="86" applyNumberFormat="0" applyProtection="0">
      <alignment horizontal="left" vertical="center" indent="1"/>
    </xf>
    <xf numFmtId="4" fontId="76" fillId="87" borderId="85"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87" applyNumberFormat="0" applyAlignment="0" applyProtection="0"/>
    <xf numFmtId="186" fontId="42" fillId="44" borderId="87" applyNumberFormat="0" applyAlignment="0" applyProtection="0"/>
    <xf numFmtId="186" fontId="62" fillId="48" borderId="94" applyNumberFormat="0" applyProtection="0">
      <alignment horizontal="left" vertical="top" indent="1"/>
    </xf>
    <xf numFmtId="186" fontId="27" fillId="64" borderId="8" applyNumberFormat="0">
      <protection locked="0"/>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27" fillId="15" borderId="94" applyNumberFormat="0" applyProtection="0">
      <alignment horizontal="left" vertical="center" indent="1"/>
    </xf>
    <xf numFmtId="186" fontId="56" fillId="21" borderId="94" applyNumberFormat="0" applyProtection="0">
      <alignment horizontal="left" vertical="top" indent="1"/>
    </xf>
    <xf numFmtId="186" fontId="56" fillId="21" borderId="94" applyNumberFormat="0" applyProtection="0">
      <alignment horizontal="left" vertical="top" indent="1"/>
    </xf>
    <xf numFmtId="4" fontId="56" fillId="15" borderId="92" applyNumberFormat="0" applyProtection="0">
      <alignment horizontal="right" vertical="center"/>
    </xf>
    <xf numFmtId="4" fontId="56" fillId="16" borderId="92" applyNumberFormat="0" applyProtection="0">
      <alignment horizontal="right" vertical="center"/>
    </xf>
    <xf numFmtId="4" fontId="56" fillId="57" borderId="95" applyNumberFormat="0" applyProtection="0">
      <alignment horizontal="right" vertical="center"/>
    </xf>
    <xf numFmtId="4" fontId="56" fillId="53" borderId="92" applyNumberFormat="0" applyProtection="0">
      <alignment horizontal="left" vertical="center"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90" fontId="28" fillId="50" borderId="8">
      <alignment vertical="center"/>
    </xf>
    <xf numFmtId="193" fontId="28" fillId="50" borderId="8">
      <alignment vertical="center"/>
    </xf>
    <xf numFmtId="186" fontId="56" fillId="63" borderId="135" applyNumberFormat="0" applyProtection="0">
      <alignment horizontal="left" vertical="top" indent="1"/>
    </xf>
    <xf numFmtId="186" fontId="28" fillId="12" borderId="8">
      <alignment vertical="center"/>
      <protection locked="0"/>
    </xf>
    <xf numFmtId="186" fontId="57" fillId="44" borderId="93" applyNumberFormat="0" applyAlignment="0" applyProtection="0"/>
    <xf numFmtId="186" fontId="56" fillId="40" borderId="92" applyNumberFormat="0" applyFont="0" applyAlignment="0" applyProtection="0"/>
    <xf numFmtId="186" fontId="42" fillId="44" borderId="92" applyNumberFormat="0" applyAlignment="0" applyProtection="0"/>
    <xf numFmtId="186" fontId="50" fillId="41" borderId="92" applyNumberFormat="0" applyAlignment="0" applyProtection="0"/>
    <xf numFmtId="186" fontId="57" fillId="44" borderId="110" applyNumberFormat="0" applyAlignment="0" applyProtection="0"/>
    <xf numFmtId="191" fontId="28" fillId="51" borderId="100">
      <alignment horizontal="right" vertical="center"/>
      <protection locked="0"/>
    </xf>
    <xf numFmtId="186" fontId="56" fillId="11" borderId="109"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6" fillId="21" borderId="135" applyNumberFormat="0" applyProtection="0">
      <alignment horizontal="left" vertical="top" indent="1"/>
    </xf>
    <xf numFmtId="186" fontId="57" fillId="44" borderId="110" applyNumberFormat="0" applyAlignment="0" applyProtection="0"/>
    <xf numFmtId="172" fontId="28" fillId="12" borderId="117">
      <alignment vertical="center"/>
      <protection locked="0"/>
    </xf>
    <xf numFmtId="186" fontId="28" fillId="51" borderId="117">
      <alignment horizontal="right" vertical="center"/>
      <protection locked="0"/>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35" applyNumberFormat="0" applyProtection="0">
      <alignment horizontal="left" vertical="top" indent="1"/>
    </xf>
    <xf numFmtId="4" fontId="56" fillId="55" borderId="104" applyNumberFormat="0" applyProtection="0">
      <alignment horizontal="right" vertical="center"/>
    </xf>
    <xf numFmtId="190" fontId="5" fillId="69" borderId="129">
      <alignment vertical="center"/>
    </xf>
    <xf numFmtId="4" fontId="27" fillId="21" borderId="126" applyNumberFormat="0" applyProtection="0">
      <alignment horizontal="left" vertical="center" indent="1"/>
    </xf>
    <xf numFmtId="191" fontId="28" fillId="12" borderId="100">
      <alignment vertical="center"/>
      <protection locked="0"/>
    </xf>
    <xf numFmtId="164" fontId="35" fillId="0" borderId="0" applyFont="0" applyFill="0" applyBorder="0" applyAlignment="0" applyProtection="0"/>
    <xf numFmtId="186" fontId="56" fillId="63" borderId="135" applyNumberFormat="0" applyProtection="0">
      <alignment horizontal="left" vertical="top" indent="1"/>
    </xf>
    <xf numFmtId="186" fontId="56" fillId="15" borderId="101"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21" borderId="101" applyNumberFormat="0" applyProtection="0">
      <alignment horizontal="left" vertical="top" indent="1"/>
    </xf>
    <xf numFmtId="4" fontId="56" fillId="54" borderId="104" applyNumberFormat="0" applyProtection="0">
      <alignment horizontal="left" vertical="center" indent="1"/>
    </xf>
    <xf numFmtId="186" fontId="62" fillId="48"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center" indent="1"/>
    </xf>
    <xf numFmtId="186" fontId="56" fillId="63" borderId="101" applyNumberFormat="0" applyProtection="0">
      <alignment horizontal="left" vertical="top" indent="1"/>
    </xf>
    <xf numFmtId="190" fontId="28" fillId="51" borderId="55">
      <alignment horizontal="right" vertical="center"/>
      <protection locked="0"/>
    </xf>
    <xf numFmtId="186" fontId="56" fillId="14" borderId="101" applyNumberFormat="0" applyProtection="0">
      <alignment horizontal="left" vertical="top" indent="1"/>
    </xf>
    <xf numFmtId="186" fontId="56" fillId="63" borderId="101" applyNumberFormat="0" applyProtection="0">
      <alignment horizontal="left" vertical="top" indent="1"/>
    </xf>
    <xf numFmtId="186" fontId="50" fillId="41" borderId="87" applyNumberFormat="0" applyAlignment="0" applyProtection="0"/>
    <xf numFmtId="186" fontId="50" fillId="41" borderId="87" applyNumberFormat="0" applyAlignment="0" applyProtection="0"/>
    <xf numFmtId="194" fontId="33" fillId="0" borderId="140" applyFill="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6" fillId="40" borderId="87" applyNumberFormat="0" applyFont="0" applyAlignment="0" applyProtection="0"/>
    <xf numFmtId="186" fontId="57" fillId="44" borderId="88" applyNumberFormat="0" applyAlignment="0" applyProtection="0"/>
    <xf numFmtId="186" fontId="57" fillId="44" borderId="88" applyNumberFormat="0" applyAlignment="0" applyProtection="0"/>
    <xf numFmtId="186" fontId="56" fillId="40" borderId="133" applyNumberFormat="0" applyFont="0" applyAlignment="0" applyProtection="0"/>
    <xf numFmtId="186" fontId="27" fillId="21" borderId="85" applyNumberFormat="0" applyProtection="0">
      <alignment horizontal="left" vertical="center" indent="1"/>
    </xf>
    <xf numFmtId="186" fontId="27"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56" fillId="21" borderId="85" applyNumberFormat="0" applyProtection="0">
      <alignment horizontal="left" vertical="top" indent="1"/>
    </xf>
    <xf numFmtId="186" fontId="27" fillId="15" borderId="85" applyNumberFormat="0" applyProtection="0">
      <alignment horizontal="left" vertical="center" indent="1"/>
    </xf>
    <xf numFmtId="186" fontId="27"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56" fillId="15" borderId="85" applyNumberFormat="0" applyProtection="0">
      <alignment horizontal="left" vertical="top" indent="1"/>
    </xf>
    <xf numFmtId="186" fontId="27" fillId="63" borderId="85" applyNumberFormat="0" applyProtection="0">
      <alignment horizontal="left" vertical="center" indent="1"/>
    </xf>
    <xf numFmtId="186" fontId="27"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56" fillId="63" borderId="85" applyNumberFormat="0" applyProtection="0">
      <alignment horizontal="left" vertical="top" indent="1"/>
    </xf>
    <xf numFmtId="186" fontId="27" fillId="14" borderId="85" applyNumberFormat="0" applyProtection="0">
      <alignment horizontal="left" vertical="center" indent="1"/>
    </xf>
    <xf numFmtId="186" fontId="27"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6" fillId="14" borderId="85" applyNumberFormat="0" applyProtection="0">
      <alignment horizontal="left" vertical="top" indent="1"/>
    </xf>
    <xf numFmtId="186" fontId="50" fillId="41" borderId="109" applyNumberFormat="0" applyAlignment="0" applyProtection="0"/>
    <xf numFmtId="186" fontId="57" fillId="44" borderId="110" applyNumberFormat="0" applyAlignment="0" applyProtection="0"/>
    <xf numFmtId="4" fontId="56" fillId="15" borderId="112" applyNumberFormat="0" applyProtection="0">
      <alignment horizontal="left" vertical="center" indent="1"/>
    </xf>
    <xf numFmtId="186" fontId="61" fillId="21" borderId="89" applyBorder="0"/>
    <xf numFmtId="186" fontId="56" fillId="40" borderId="109" applyNumberFormat="0" applyFont="0" applyAlignment="0" applyProtection="0"/>
    <xf numFmtId="37" fontId="33" fillId="0" borderId="90" applyNumberFormat="0"/>
    <xf numFmtId="194" fontId="33" fillId="0" borderId="84" applyFill="0"/>
    <xf numFmtId="186" fontId="61" fillId="21" borderId="137" applyBorder="0"/>
    <xf numFmtId="186" fontId="56" fillId="64" borderId="132" applyNumberFormat="0">
      <protection locked="0"/>
    </xf>
    <xf numFmtId="186" fontId="28" fillId="49" borderId="117">
      <alignment vertical="center"/>
    </xf>
    <xf numFmtId="186" fontId="56" fillId="40" borderId="104" applyNumberFormat="0" applyFont="0" applyAlignment="0" applyProtection="0"/>
    <xf numFmtId="186" fontId="56" fillId="21" borderId="101" applyNumberFormat="0" applyProtection="0">
      <alignment horizontal="left" vertical="top" indent="1"/>
    </xf>
    <xf numFmtId="191" fontId="28" fillId="12" borderId="117">
      <alignment vertical="center"/>
      <protection locked="0"/>
    </xf>
    <xf numFmtId="4" fontId="64" fillId="64" borderId="92" applyNumberFormat="0" applyProtection="0">
      <alignment horizontal="right" vertical="center"/>
    </xf>
    <xf numFmtId="186" fontId="56" fillId="63" borderId="111" applyNumberFormat="0" applyProtection="0">
      <alignment horizontal="left" vertical="top" indent="1"/>
    </xf>
    <xf numFmtId="191" fontId="5" fillId="70" borderId="129">
      <alignment horizontal="right" vertical="center"/>
      <protection locked="0"/>
    </xf>
    <xf numFmtId="191" fontId="28" fillId="50" borderId="117">
      <alignment vertical="center"/>
    </xf>
    <xf numFmtId="4" fontId="56" fillId="14" borderId="126" applyNumberFormat="0" applyProtection="0">
      <alignment horizontal="left" vertical="center" indent="1"/>
    </xf>
    <xf numFmtId="191" fontId="28" fillId="50" borderId="129">
      <alignment vertical="center"/>
    </xf>
    <xf numFmtId="191" fontId="28" fillId="51" borderId="117">
      <alignment horizontal="right" vertical="center"/>
      <protection locked="0"/>
    </xf>
    <xf numFmtId="186" fontId="57" fillId="44" borderId="105" applyNumberForma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27" fillId="63" borderId="101" applyNumberFormat="0" applyProtection="0">
      <alignment horizontal="left" vertical="center" indent="1"/>
    </xf>
    <xf numFmtId="186" fontId="56" fillId="40" borderId="104"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63" borderId="101" applyNumberFormat="0" applyProtection="0">
      <alignment horizontal="left" vertical="top" indent="1"/>
    </xf>
    <xf numFmtId="4" fontId="56" fillId="15" borderId="104" applyNumberFormat="0" applyProtection="0">
      <alignment horizontal="right" vertical="center"/>
    </xf>
    <xf numFmtId="186" fontId="56" fillId="40" borderId="104" applyNumberFormat="0" applyFont="0" applyAlignment="0" applyProtection="0"/>
    <xf numFmtId="186" fontId="56" fillId="11" borderId="104" applyNumberFormat="0" applyProtection="0">
      <alignment horizontal="left" vertical="center" indent="1"/>
    </xf>
    <xf numFmtId="186" fontId="56" fillId="67" borderId="8"/>
    <xf numFmtId="190" fontId="5" fillId="70" borderId="129">
      <alignment horizontal="right" vertical="center"/>
      <protection locked="0"/>
    </xf>
    <xf numFmtId="4" fontId="56" fillId="15" borderId="104" applyNumberFormat="0" applyProtection="0">
      <alignment horizontal="right" vertical="center"/>
    </xf>
    <xf numFmtId="186" fontId="56" fillId="63" borderId="104" applyNumberFormat="0" applyProtection="0">
      <alignment horizontal="left" vertical="center" indent="1"/>
    </xf>
    <xf numFmtId="186" fontId="56" fillId="64" borderId="113" applyNumberFormat="0">
      <protection locked="0"/>
    </xf>
    <xf numFmtId="4" fontId="63" fillId="66" borderId="95" applyNumberFormat="0" applyProtection="0">
      <alignment horizontal="left" vertical="center" indent="1"/>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56" fillId="64" borderId="91" applyNumberFormat="0">
      <protection locked="0"/>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186" fontId="27" fillId="21" borderId="94" applyNumberFormat="0" applyProtection="0">
      <alignment horizontal="left" vertical="top" indent="1"/>
    </xf>
    <xf numFmtId="37" fontId="33" fillId="0" borderId="97" applyNumberFormat="0"/>
    <xf numFmtId="186" fontId="56" fillId="21" borderId="94" applyNumberFormat="0" applyProtection="0">
      <alignment horizontal="left" vertical="top" indent="1"/>
    </xf>
    <xf numFmtId="186" fontId="56" fillId="40" borderId="109" applyNumberFormat="0" applyFont="0" applyAlignment="0" applyProtection="0"/>
    <xf numFmtId="186" fontId="44" fillId="0" borderId="98" applyNumberFormat="0" applyFill="0" applyAlignment="0" applyProtection="0"/>
    <xf numFmtId="186" fontId="44" fillId="0" borderId="98" applyNumberFormat="0" applyFill="0" applyAlignment="0" applyProtection="0"/>
    <xf numFmtId="186" fontId="56" fillId="15" borderId="94" applyNumberFormat="0" applyProtection="0">
      <alignment horizontal="left" vertical="top" indent="1"/>
    </xf>
    <xf numFmtId="186" fontId="56" fillId="14" borderId="111" applyNumberFormat="0" applyProtection="0">
      <alignment horizontal="left" vertical="top" indent="1"/>
    </xf>
    <xf numFmtId="186" fontId="56" fillId="21" borderId="135"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29">
      <alignment vertical="center"/>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23" borderId="104" applyNumberFormat="0" applyProtection="0">
      <alignment horizontal="right" vertical="center"/>
    </xf>
    <xf numFmtId="4" fontId="59" fillId="65" borderId="133" applyNumberFormat="0" applyProtection="0">
      <alignment horizontal="right" vertical="center"/>
    </xf>
    <xf numFmtId="186" fontId="50" fillId="41" borderId="104" applyNumberFormat="0" applyAlignment="0" applyProtection="0"/>
    <xf numFmtId="4" fontId="59" fillId="65" borderId="109" applyNumberFormat="0" applyProtection="0">
      <alignment horizontal="right" vertical="center"/>
    </xf>
    <xf numFmtId="164" fontId="35" fillId="0" borderId="0" applyFont="0" applyFill="0" applyBorder="0" applyAlignment="0" applyProtection="0"/>
    <xf numFmtId="4" fontId="56" fillId="60" borderId="133" applyNumberFormat="0" applyProtection="0">
      <alignment horizontal="right" vertical="center"/>
    </xf>
    <xf numFmtId="4" fontId="62" fillId="11" borderId="135" applyNumberFormat="0" applyProtection="0">
      <alignment horizontal="left" vertical="center" indent="1"/>
    </xf>
    <xf numFmtId="4" fontId="56" fillId="15" borderId="133" applyNumberFormat="0" applyProtection="0">
      <alignment horizontal="right" vertical="center"/>
    </xf>
    <xf numFmtId="186" fontId="56" fillId="15" borderId="135" applyNumberFormat="0" applyProtection="0">
      <alignment horizontal="left" vertical="top" indent="1"/>
    </xf>
    <xf numFmtId="186" fontId="44" fillId="0" borderId="116" applyNumberFormat="0" applyFill="0" applyAlignment="0" applyProtection="0"/>
    <xf numFmtId="37" fontId="33" fillId="0" borderId="115" applyNumberFormat="0"/>
    <xf numFmtId="4" fontId="62" fillId="11" borderId="111" applyNumberFormat="0" applyProtection="0">
      <alignment horizontal="left" vertical="center" indent="1"/>
    </xf>
    <xf numFmtId="186" fontId="56" fillId="63"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5" borderId="109" applyNumberFormat="0" applyProtection="0">
      <alignment horizontal="right" vertical="center"/>
    </xf>
    <xf numFmtId="4" fontId="56" fillId="52" borderId="109" applyNumberFormat="0" applyProtection="0">
      <alignment vertical="center"/>
    </xf>
    <xf numFmtId="188" fontId="28" fillId="51" borderId="100">
      <alignment horizontal="right" vertical="center"/>
      <protection locked="0"/>
    </xf>
    <xf numFmtId="186" fontId="28" fillId="50" borderId="100">
      <alignment vertical="center"/>
    </xf>
    <xf numFmtId="193" fontId="28" fillId="50" borderId="100">
      <alignment vertical="center"/>
    </xf>
    <xf numFmtId="186" fontId="56" fillId="14" borderId="135" applyNumberFormat="0" applyProtection="0">
      <alignment horizontal="left" vertical="top" indent="1"/>
    </xf>
    <xf numFmtId="188" fontId="28" fillId="49" borderId="100">
      <alignment vertical="center"/>
    </xf>
    <xf numFmtId="193" fontId="28" fillId="12" borderId="100">
      <alignment vertical="center"/>
      <protection locked="0"/>
    </xf>
    <xf numFmtId="186" fontId="56" fillId="15" borderId="135" applyNumberFormat="0" applyProtection="0">
      <alignment horizontal="left" vertical="top" indent="1"/>
    </xf>
    <xf numFmtId="191" fontId="28" fillId="49" borderId="100">
      <alignmen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40" borderId="109" applyNumberFormat="0" applyFont="0" applyAlignment="0" applyProtection="0"/>
    <xf numFmtId="186" fontId="42" fillId="44" borderId="133" applyNumberFormat="0" applyAlignment="0" applyProtection="0"/>
    <xf numFmtId="186" fontId="56" fillId="40" borderId="109" applyNumberFormat="0" applyFont="0" applyAlignment="0" applyProtection="0"/>
    <xf numFmtId="186" fontId="56" fillId="21" borderId="135" applyNumberFormat="0" applyProtection="0">
      <alignment horizontal="left" vertical="top" indent="1"/>
    </xf>
    <xf numFmtId="186" fontId="27" fillId="63" borderId="135" applyNumberFormat="0" applyProtection="0">
      <alignment horizontal="left" vertical="center" indent="1"/>
    </xf>
    <xf numFmtId="186" fontId="56" fillId="40" borderId="92" applyNumberFormat="0" applyFont="0" applyAlignment="0" applyProtection="0"/>
    <xf numFmtId="186" fontId="57" fillId="44" borderId="93" applyNumberFormat="0" applyAlignment="0" applyProtection="0"/>
    <xf numFmtId="186" fontId="57" fillId="44" borderId="93" applyNumberFormat="0" applyAlignment="0" applyProtection="0"/>
    <xf numFmtId="4" fontId="56" fillId="52" borderId="92" applyNumberFormat="0" applyProtection="0">
      <alignment vertical="center"/>
    </xf>
    <xf numFmtId="4" fontId="59" fillId="53" borderId="92" applyNumberFormat="0" applyProtection="0">
      <alignment vertical="center"/>
    </xf>
    <xf numFmtId="4" fontId="56" fillId="53" borderId="92" applyNumberFormat="0" applyProtection="0">
      <alignment horizontal="left" vertical="center" indent="1"/>
    </xf>
    <xf numFmtId="186" fontId="60" fillId="52" borderId="94" applyNumberFormat="0" applyProtection="0">
      <alignment horizontal="left" vertical="top" indent="1"/>
    </xf>
    <xf numFmtId="4" fontId="56" fillId="54" borderId="92" applyNumberFormat="0" applyProtection="0">
      <alignment horizontal="left" vertical="center" indent="1"/>
    </xf>
    <xf numFmtId="4" fontId="56" fillId="55" borderId="92" applyNumberFormat="0" applyProtection="0">
      <alignment horizontal="right" vertical="center"/>
    </xf>
    <xf numFmtId="4" fontId="56" fillId="56" borderId="92" applyNumberFormat="0" applyProtection="0">
      <alignment horizontal="right" vertical="center"/>
    </xf>
    <xf numFmtId="4" fontId="56" fillId="57" borderId="95" applyNumberFormat="0" applyProtection="0">
      <alignment horizontal="right" vertical="center"/>
    </xf>
    <xf numFmtId="4" fontId="56" fillId="23" borderId="92" applyNumberFormat="0" applyProtection="0">
      <alignment horizontal="right" vertical="center"/>
    </xf>
    <xf numFmtId="4" fontId="56" fillId="58" borderId="92" applyNumberFormat="0" applyProtection="0">
      <alignment horizontal="right" vertical="center"/>
    </xf>
    <xf numFmtId="4" fontId="56" fillId="59" borderId="92" applyNumberFormat="0" applyProtection="0">
      <alignment horizontal="right" vertical="center"/>
    </xf>
    <xf numFmtId="4" fontId="56" fillId="19" borderId="92" applyNumberFormat="0" applyProtection="0">
      <alignment horizontal="right" vertical="center"/>
    </xf>
    <xf numFmtId="4" fontId="56" fillId="16" borderId="92" applyNumberFormat="0" applyProtection="0">
      <alignment horizontal="right" vertical="center"/>
    </xf>
    <xf numFmtId="4" fontId="56" fillId="60" borderId="92" applyNumberFormat="0" applyProtection="0">
      <alignment horizontal="right" vertical="center"/>
    </xf>
    <xf numFmtId="4" fontId="56" fillId="61" borderId="95" applyNumberFormat="0" applyProtection="0">
      <alignment horizontal="left" vertical="center" indent="1"/>
    </xf>
    <xf numFmtId="4" fontId="27" fillId="21" borderId="95" applyNumberFormat="0" applyProtection="0">
      <alignment horizontal="left" vertical="center" indent="1"/>
    </xf>
    <xf numFmtId="4" fontId="27" fillId="21" borderId="95" applyNumberFormat="0" applyProtection="0">
      <alignment horizontal="left" vertical="center" indent="1"/>
    </xf>
    <xf numFmtId="4" fontId="56" fillId="15" borderId="92" applyNumberFormat="0" applyProtection="0">
      <alignment horizontal="right" vertical="center"/>
    </xf>
    <xf numFmtId="4" fontId="56" fillId="14" borderId="95" applyNumberFormat="0" applyProtection="0">
      <alignment horizontal="left" vertical="center" indent="1"/>
    </xf>
    <xf numFmtId="4" fontId="56" fillId="15" borderId="95" applyNumberFormat="0" applyProtection="0">
      <alignment horizontal="left" vertical="center" indent="1"/>
    </xf>
    <xf numFmtId="186" fontId="56" fillId="11" borderId="92" applyNumberFormat="0" applyProtection="0">
      <alignment horizontal="left" vertical="center" indent="1"/>
    </xf>
    <xf numFmtId="186" fontId="27" fillId="21" borderId="94" applyNumberFormat="0" applyProtection="0">
      <alignment horizontal="left" vertical="center" indent="1"/>
    </xf>
    <xf numFmtId="186" fontId="56" fillId="21" borderId="94" applyNumberFormat="0" applyProtection="0">
      <alignment horizontal="left" vertical="top" indent="1"/>
    </xf>
    <xf numFmtId="186" fontId="27"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21" borderId="94" applyNumberFormat="0" applyProtection="0">
      <alignment horizontal="left" vertical="top" indent="1"/>
    </xf>
    <xf numFmtId="186" fontId="56" fillId="62" borderId="92" applyNumberFormat="0" applyProtection="0">
      <alignment horizontal="left" vertical="center" indent="1"/>
    </xf>
    <xf numFmtId="186" fontId="27" fillId="15" borderId="94" applyNumberFormat="0" applyProtection="0">
      <alignment horizontal="left" vertical="center" indent="1"/>
    </xf>
    <xf numFmtId="186" fontId="56" fillId="15" borderId="94" applyNumberFormat="0" applyProtection="0">
      <alignment horizontal="left" vertical="top" indent="1"/>
    </xf>
    <xf numFmtId="186" fontId="27"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15" borderId="94" applyNumberFormat="0" applyProtection="0">
      <alignment horizontal="left" vertical="top" indent="1"/>
    </xf>
    <xf numFmtId="186" fontId="56" fillId="63" borderId="92" applyNumberFormat="0" applyProtection="0">
      <alignment horizontal="left" vertical="center" indent="1"/>
    </xf>
    <xf numFmtId="186" fontId="27" fillId="63" borderId="94" applyNumberFormat="0" applyProtection="0">
      <alignment horizontal="left" vertical="center" indent="1"/>
    </xf>
    <xf numFmtId="186" fontId="56" fillId="63" borderId="94" applyNumberFormat="0" applyProtection="0">
      <alignment horizontal="left" vertical="top" indent="1"/>
    </xf>
    <xf numFmtId="186" fontId="27"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63" borderId="94" applyNumberFormat="0" applyProtection="0">
      <alignment horizontal="left" vertical="top" indent="1"/>
    </xf>
    <xf numFmtId="186" fontId="56" fillId="14" borderId="92" applyNumberFormat="0" applyProtection="0">
      <alignment horizontal="left" vertical="center" indent="1"/>
    </xf>
    <xf numFmtId="186" fontId="27" fillId="14" borderId="94" applyNumberFormat="0" applyProtection="0">
      <alignment horizontal="left" vertical="center" indent="1"/>
    </xf>
    <xf numFmtId="186" fontId="56" fillId="14" borderId="94" applyNumberFormat="0" applyProtection="0">
      <alignment horizontal="left" vertical="top" indent="1"/>
    </xf>
    <xf numFmtId="186" fontId="27"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56" fillId="14" borderId="94" applyNumberFormat="0" applyProtection="0">
      <alignment horizontal="left" vertical="top" indent="1"/>
    </xf>
    <xf numFmtId="186" fontId="61" fillId="21" borderId="96" applyBorder="0"/>
    <xf numFmtId="4" fontId="62" fillId="48" borderId="94" applyNumberFormat="0" applyProtection="0">
      <alignment vertical="center"/>
    </xf>
    <xf numFmtId="4" fontId="62" fillId="11" borderId="94" applyNumberFormat="0" applyProtection="0">
      <alignment horizontal="left" vertical="center" indent="1"/>
    </xf>
    <xf numFmtId="186" fontId="62" fillId="48" borderId="94" applyNumberFormat="0" applyProtection="0">
      <alignment horizontal="left" vertical="top" indent="1"/>
    </xf>
    <xf numFmtId="4" fontId="56" fillId="0" borderId="92" applyNumberFormat="0" applyProtection="0">
      <alignment horizontal="right" vertical="center"/>
    </xf>
    <xf numFmtId="4" fontId="59" fillId="65" borderId="92" applyNumberFormat="0" applyProtection="0">
      <alignment horizontal="right" vertical="center"/>
    </xf>
    <xf numFmtId="4" fontId="56" fillId="54" borderId="92" applyNumberFormat="0" applyProtection="0">
      <alignment horizontal="left" vertical="center" indent="1"/>
    </xf>
    <xf numFmtId="186" fontId="62" fillId="15" borderId="94" applyNumberFormat="0" applyProtection="0">
      <alignment horizontal="left" vertical="top" indent="1"/>
    </xf>
    <xf numFmtId="4" fontId="63" fillId="66" borderId="95" applyNumberFormat="0" applyProtection="0">
      <alignment horizontal="left" vertical="center" indent="1"/>
    </xf>
    <xf numFmtId="4" fontId="64" fillId="64" borderId="92" applyNumberFormat="0" applyProtection="0">
      <alignment horizontal="right" vertical="center"/>
    </xf>
    <xf numFmtId="37" fontId="33" fillId="0" borderId="97" applyNumberFormat="0"/>
    <xf numFmtId="186" fontId="44" fillId="0" borderId="98" applyNumberFormat="0" applyFill="0" applyAlignment="0" applyProtection="0"/>
    <xf numFmtId="186" fontId="44" fillId="0" borderId="98" applyNumberFormat="0" applyFill="0" applyAlignment="0" applyProtection="0"/>
    <xf numFmtId="186" fontId="42" fillId="44" borderId="109" applyNumberFormat="0" applyAlignment="0" applyProtection="0"/>
    <xf numFmtId="186" fontId="28" fillId="12" borderId="129">
      <alignment vertical="center"/>
      <protection locked="0"/>
    </xf>
    <xf numFmtId="4" fontId="27" fillId="21" borderId="136" applyNumberFormat="0" applyProtection="0">
      <alignment horizontal="left" vertical="center" indent="1"/>
    </xf>
    <xf numFmtId="4" fontId="56" fillId="55" borderId="104" applyNumberFormat="0" applyProtection="0">
      <alignment horizontal="right" vertical="center"/>
    </xf>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186" fontId="50" fillId="41" borderId="109" applyNumberFormat="0" applyAlignment="0" applyProtection="0"/>
    <xf numFmtId="188" fontId="28" fillId="49" borderId="129">
      <alignment vertical="center"/>
    </xf>
    <xf numFmtId="186" fontId="56" fillId="40" borderId="109" applyNumberFormat="0" applyFon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186" fontId="60" fillId="52" borderId="111" applyNumberFormat="0" applyProtection="0">
      <alignment horizontal="left" vertical="top" indent="1"/>
    </xf>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88" fontId="5" fillId="69" borderId="117">
      <alignment vertical="center"/>
    </xf>
    <xf numFmtId="190" fontId="5" fillId="13" borderId="117">
      <alignment vertical="center"/>
    </xf>
    <xf numFmtId="191" fontId="5" fillId="13" borderId="117">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23" borderId="109" applyNumberFormat="0" applyProtection="0">
      <alignment horizontal="right" vertical="center"/>
    </xf>
    <xf numFmtId="4" fontId="56" fillId="15" borderId="109" applyNumberFormat="0" applyProtection="0">
      <alignment horizontal="right" vertical="center"/>
    </xf>
    <xf numFmtId="4" fontId="56" fillId="15" borderId="112" applyNumberFormat="0" applyProtection="0">
      <alignment horizontal="left" vertical="center" indent="1"/>
    </xf>
    <xf numFmtId="191" fontId="28" fillId="50" borderId="100">
      <alignment vertical="center"/>
    </xf>
    <xf numFmtId="191" fontId="28" fillId="50" borderId="100">
      <alignment vertical="center"/>
    </xf>
    <xf numFmtId="172" fontId="28" fillId="12" borderId="100">
      <alignment vertical="center"/>
      <protection locked="0"/>
    </xf>
    <xf numFmtId="172" fontId="28" fillId="12" borderId="100">
      <alignment vertical="center"/>
      <protection locked="0"/>
    </xf>
    <xf numFmtId="186" fontId="56" fillId="14" borderId="135" applyNumberFormat="0" applyProtection="0">
      <alignment horizontal="left" vertical="top" indent="1"/>
    </xf>
    <xf numFmtId="186" fontId="28" fillId="49" borderId="100">
      <alignment vertical="center"/>
    </xf>
    <xf numFmtId="186" fontId="28" fillId="12" borderId="100">
      <alignment vertical="center"/>
      <protection locked="0"/>
    </xf>
    <xf numFmtId="186" fontId="61" fillId="21" borderId="137" applyBorder="0"/>
    <xf numFmtId="191" fontId="28" fillId="49" borderId="100">
      <alignmen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40" borderId="133" applyNumberFormat="0" applyFont="0" applyAlignment="0" applyProtection="0"/>
    <xf numFmtId="186" fontId="56" fillId="40" borderId="109" applyNumberFormat="0" applyFont="0" applyAlignment="0" applyProtection="0"/>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44" fillId="0" borderId="139" applyNumberFormat="0" applyFill="0" applyAlignment="0" applyProtection="0"/>
    <xf numFmtId="37" fontId="33" fillId="0" borderId="138" applyNumberFormat="0"/>
    <xf numFmtId="186" fontId="62"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8" fillId="49" borderId="129">
      <alignment vertical="center"/>
    </xf>
    <xf numFmtId="186" fontId="56" fillId="40" borderId="104" applyNumberFormat="0" applyFont="0" applyAlignment="0" applyProtection="0"/>
    <xf numFmtId="190" fontId="28" fillId="49" borderId="129">
      <alignment vertical="center"/>
    </xf>
    <xf numFmtId="4" fontId="56" fillId="58" borderId="104" applyNumberFormat="0" applyProtection="0">
      <alignment horizontal="right" vertical="center"/>
    </xf>
    <xf numFmtId="186" fontId="56" fillId="21"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91" fontId="5" fillId="13" borderId="100">
      <alignment vertical="center"/>
    </xf>
    <xf numFmtId="191" fontId="5" fillId="13" borderId="100">
      <alignment vertical="center"/>
    </xf>
    <xf numFmtId="191" fontId="5" fillId="13" borderId="100">
      <alignment vertical="center"/>
    </xf>
    <xf numFmtId="0" fontId="5" fillId="13" borderId="100">
      <alignment vertical="center"/>
    </xf>
    <xf numFmtId="0" fontId="5" fillId="13" borderId="100">
      <alignment vertical="center"/>
    </xf>
    <xf numFmtId="0" fontId="5" fillId="13" borderId="100">
      <alignment vertical="center"/>
    </xf>
    <xf numFmtId="0" fontId="5" fillId="13" borderId="100">
      <alignment vertical="center"/>
    </xf>
    <xf numFmtId="191" fontId="5" fillId="13" borderId="100">
      <alignment vertical="center"/>
    </xf>
    <xf numFmtId="188" fontId="5" fillId="13" borderId="100">
      <alignment vertical="center"/>
    </xf>
    <xf numFmtId="191" fontId="5" fillId="13" borderId="100">
      <alignment vertical="center"/>
    </xf>
    <xf numFmtId="196" fontId="5" fillId="13" borderId="100">
      <alignment vertical="center"/>
    </xf>
    <xf numFmtId="188" fontId="5" fillId="13" borderId="100">
      <alignment vertical="center"/>
    </xf>
    <xf numFmtId="188" fontId="5" fillId="13" borderId="100">
      <alignment vertical="center"/>
    </xf>
    <xf numFmtId="190" fontId="5" fillId="13" borderId="100">
      <alignment vertical="center"/>
    </xf>
    <xf numFmtId="4" fontId="56" fillId="54" borderId="104" applyNumberFormat="0" applyProtection="0">
      <alignment horizontal="left" vertical="center" indent="1"/>
    </xf>
    <xf numFmtId="4" fontId="64" fillId="64" borderId="104" applyNumberFormat="0" applyProtection="0">
      <alignment horizontal="right" vertical="center"/>
    </xf>
    <xf numFmtId="186" fontId="56" fillId="67" borderId="129"/>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0" fontId="5" fillId="7" borderId="100">
      <alignment vertical="center"/>
      <protection locked="0"/>
    </xf>
    <xf numFmtId="0" fontId="5" fillId="7" borderId="100">
      <alignment vertical="center"/>
      <protection locked="0"/>
    </xf>
    <xf numFmtId="193" fontId="5" fillId="7" borderId="100">
      <alignment vertical="center"/>
      <protection locked="0"/>
    </xf>
    <xf numFmtId="193" fontId="5" fillId="7" borderId="100">
      <alignment vertical="center"/>
      <protection locked="0"/>
    </xf>
    <xf numFmtId="188" fontId="5" fillId="7" borderId="100">
      <alignment vertical="center"/>
      <protection locked="0"/>
    </xf>
    <xf numFmtId="191"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72" fontId="5" fillId="7" borderId="100">
      <alignment vertical="center"/>
      <protection locked="0"/>
    </xf>
    <xf numFmtId="191" fontId="5" fillId="7" borderId="100">
      <alignment vertical="center"/>
      <protection locked="0"/>
    </xf>
    <xf numFmtId="191" fontId="5" fillId="7" borderId="100">
      <alignment vertical="center"/>
      <protection locked="0"/>
    </xf>
    <xf numFmtId="188" fontId="5" fillId="7" borderId="100">
      <alignment vertical="center"/>
      <protection locked="0"/>
    </xf>
    <xf numFmtId="191"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3" fontId="5" fillId="69" borderId="100">
      <alignment vertical="center"/>
    </xf>
    <xf numFmtId="196" fontId="5" fillId="69" borderId="100">
      <alignment vertical="center"/>
    </xf>
    <xf numFmtId="188" fontId="5" fillId="69" borderId="100">
      <alignment vertical="center"/>
    </xf>
    <xf numFmtId="188" fontId="5" fillId="69" borderId="100">
      <alignment vertical="center"/>
    </xf>
    <xf numFmtId="19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0" fontId="5" fillId="69" borderId="100">
      <alignment vertical="center"/>
    </xf>
    <xf numFmtId="191" fontId="5" fillId="69" borderId="100">
      <alignment vertical="center"/>
    </xf>
    <xf numFmtId="188" fontId="5" fillId="69" borderId="100">
      <alignment vertical="center"/>
    </xf>
    <xf numFmtId="191" fontId="5" fillId="69" borderId="100">
      <alignment vertical="center"/>
    </xf>
    <xf numFmtId="191" fontId="5" fillId="69" borderId="100">
      <alignment vertical="center"/>
    </xf>
    <xf numFmtId="191"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0" fontId="5" fillId="70" borderId="100">
      <alignment horizontal="right" vertical="center"/>
      <protection locked="0"/>
    </xf>
    <xf numFmtId="196" fontId="5" fillId="70" borderId="100">
      <alignment horizontal="right" vertical="center"/>
      <protection locked="0"/>
    </xf>
    <xf numFmtId="188" fontId="5" fillId="70" borderId="100">
      <alignment horizontal="right" vertical="center"/>
      <protection locked="0"/>
    </xf>
    <xf numFmtId="188" fontId="5" fillId="70" borderId="100">
      <alignment horizontal="right" vertical="center"/>
      <protection locked="0"/>
    </xf>
    <xf numFmtId="190" fontId="5" fillId="70" borderId="100">
      <alignment horizontal="right" vertical="center"/>
      <protection locked="0"/>
    </xf>
    <xf numFmtId="191" fontId="5" fillId="70" borderId="100">
      <alignment horizontal="right" vertical="center"/>
      <protection locked="0"/>
    </xf>
    <xf numFmtId="188" fontId="5" fillId="70" borderId="100">
      <alignment horizontal="right" vertical="center"/>
      <protection locked="0"/>
    </xf>
    <xf numFmtId="191" fontId="5" fillId="70" borderId="100">
      <alignment horizontal="right" vertical="center"/>
      <protection locked="0"/>
    </xf>
    <xf numFmtId="191" fontId="5" fillId="70" borderId="100">
      <alignment horizontal="right" vertical="center"/>
      <protection locked="0"/>
    </xf>
    <xf numFmtId="186" fontId="56" fillId="21" borderId="101" applyNumberFormat="0" applyProtection="0">
      <alignment horizontal="left" vertical="top" indent="1"/>
    </xf>
    <xf numFmtId="4" fontId="70" fillId="53" borderId="101" applyNumberFormat="0" applyProtection="0">
      <alignment vertical="center"/>
    </xf>
    <xf numFmtId="4" fontId="71" fillId="53" borderId="101" applyNumberFormat="0" applyProtection="0">
      <alignment vertical="center"/>
    </xf>
    <xf numFmtId="4" fontId="72" fillId="53" borderId="101" applyNumberFormat="0" applyProtection="0">
      <alignment horizontal="left" vertical="center" indent="1"/>
    </xf>
    <xf numFmtId="0" fontId="73" fillId="52" borderId="101" applyNumberFormat="0" applyProtection="0">
      <alignment horizontal="left" vertical="top" indent="1"/>
    </xf>
    <xf numFmtId="186" fontId="56" fillId="15" borderId="101" applyNumberFormat="0" applyProtection="0">
      <alignment horizontal="left" vertical="top" indent="1"/>
    </xf>
    <xf numFmtId="4" fontId="72" fillId="78" borderId="101" applyNumberFormat="0" applyProtection="0">
      <alignment horizontal="right" vertical="center"/>
    </xf>
    <xf numFmtId="4" fontId="72" fillId="79" borderId="101" applyNumberFormat="0" applyProtection="0">
      <alignment horizontal="right" vertical="center"/>
    </xf>
    <xf numFmtId="4" fontId="72" fillId="80" borderId="101" applyNumberFormat="0" applyProtection="0">
      <alignment horizontal="right" vertical="center"/>
    </xf>
    <xf numFmtId="4" fontId="72" fillId="50" borderId="101" applyNumberFormat="0" applyProtection="0">
      <alignment horizontal="right" vertical="center"/>
    </xf>
    <xf numFmtId="4" fontId="72" fillId="49" borderId="101" applyNumberFormat="0" applyProtection="0">
      <alignment horizontal="right" vertical="center"/>
    </xf>
    <xf numFmtId="4" fontId="72" fillId="81" borderId="101" applyNumberFormat="0" applyProtection="0">
      <alignment horizontal="right" vertical="center"/>
    </xf>
    <xf numFmtId="4" fontId="72" fillId="82" borderId="101" applyNumberFormat="0" applyProtection="0">
      <alignment horizontal="right" vertical="center"/>
    </xf>
    <xf numFmtId="4" fontId="72" fillId="83" borderId="101" applyNumberFormat="0" applyProtection="0">
      <alignment horizontal="right" vertical="center"/>
    </xf>
    <xf numFmtId="4" fontId="72" fillId="84" borderId="101" applyNumberFormat="0" applyProtection="0">
      <alignment horizontal="right" vertical="center"/>
    </xf>
    <xf numFmtId="4" fontId="70" fillId="85" borderId="102"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4" fontId="72" fillId="86" borderId="101" applyNumberFormat="0" applyProtection="0">
      <alignment horizontal="right" vertical="center"/>
    </xf>
    <xf numFmtId="186" fontId="56" fillId="14" borderId="104" applyNumberFormat="0" applyProtection="0">
      <alignment horizontal="left" vertical="center" indent="1"/>
    </xf>
    <xf numFmtId="186" fontId="27" fillId="14" borderId="101" applyNumberFormat="0" applyProtection="0">
      <alignment horizontal="left" vertical="top" indent="1"/>
    </xf>
    <xf numFmtId="0" fontId="27" fillId="21" borderId="101" applyNumberFormat="0" applyProtection="0">
      <alignment horizontal="left" vertical="center" indent="1"/>
    </xf>
    <xf numFmtId="0" fontId="27" fillId="21" borderId="101" applyNumberFormat="0" applyProtection="0">
      <alignment horizontal="left" vertical="top" indent="1"/>
    </xf>
    <xf numFmtId="0" fontId="27" fillId="15" borderId="101" applyNumberFormat="0" applyProtection="0">
      <alignment horizontal="left" vertical="center" indent="1"/>
    </xf>
    <xf numFmtId="0" fontId="27" fillId="15" borderId="101" applyNumberFormat="0" applyProtection="0">
      <alignment horizontal="left" vertical="top" indent="1"/>
    </xf>
    <xf numFmtId="0" fontId="27" fillId="63" borderId="101" applyNumberFormat="0" applyProtection="0">
      <alignment horizontal="left" vertical="center" indent="1"/>
    </xf>
    <xf numFmtId="0" fontId="27" fillId="63" borderId="101" applyNumberFormat="0" applyProtection="0">
      <alignment horizontal="left" vertical="top" indent="1"/>
    </xf>
    <xf numFmtId="0" fontId="27" fillId="14" borderId="101" applyNumberFormat="0" applyProtection="0">
      <alignment horizontal="left" vertical="center" indent="1"/>
    </xf>
    <xf numFmtId="0" fontId="27" fillId="14" borderId="101" applyNumberFormat="0" applyProtection="0">
      <alignment horizontal="left" vertical="top" indent="1"/>
    </xf>
    <xf numFmtId="0" fontId="27" fillId="64" borderId="100" applyNumberFormat="0">
      <protection locked="0"/>
    </xf>
    <xf numFmtId="4" fontId="72" fillId="87" borderId="101" applyNumberFormat="0" applyProtection="0">
      <alignment vertical="center"/>
    </xf>
    <xf numFmtId="4" fontId="74" fillId="87" borderId="101" applyNumberFormat="0" applyProtection="0">
      <alignment vertical="center"/>
    </xf>
    <xf numFmtId="4" fontId="70" fillId="86" borderId="103" applyNumberFormat="0" applyProtection="0">
      <alignment horizontal="left" vertical="center" indent="1"/>
    </xf>
    <xf numFmtId="0" fontId="37" fillId="48" borderId="101" applyNumberFormat="0" applyProtection="0">
      <alignment horizontal="left" vertical="top" indent="1"/>
    </xf>
    <xf numFmtId="4" fontId="72" fillId="87" borderId="101" applyNumberFormat="0" applyProtection="0">
      <alignment horizontal="right" vertical="center"/>
    </xf>
    <xf numFmtId="4" fontId="74" fillId="87" borderId="101" applyNumberFormat="0" applyProtection="0">
      <alignment horizontal="right" vertical="center"/>
    </xf>
    <xf numFmtId="4" fontId="70" fillId="86" borderId="101" applyNumberFormat="0" applyProtection="0">
      <alignment horizontal="left" vertical="center" indent="1"/>
    </xf>
    <xf numFmtId="0" fontId="37" fillId="15" borderId="101" applyNumberFormat="0" applyProtection="0">
      <alignment horizontal="left" vertical="top" indent="1"/>
    </xf>
    <xf numFmtId="4" fontId="75" fillId="88" borderId="103" applyNumberFormat="0" applyProtection="0">
      <alignment horizontal="left" vertical="center" indent="1"/>
    </xf>
    <xf numFmtId="4" fontId="76" fillId="87" borderId="101" applyNumberFormat="0" applyProtection="0">
      <alignment horizontal="right" vertical="center"/>
    </xf>
    <xf numFmtId="186" fontId="27" fillId="15" borderId="135" applyNumberFormat="0" applyProtection="0">
      <alignment horizontal="left" vertical="center" indent="1"/>
    </xf>
    <xf numFmtId="4" fontId="56" fillId="57" borderId="136" applyNumberFormat="0" applyProtection="0">
      <alignment horizontal="right" vertical="center"/>
    </xf>
    <xf numFmtId="186" fontId="42" fillId="44" borderId="104" applyNumberFormat="0" applyAlignment="0" applyProtection="0"/>
    <xf numFmtId="186" fontId="42" fillId="44" borderId="104" applyNumberFormat="0" applyAlignment="0" applyProtection="0"/>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3"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64" borderId="127" applyNumberFormat="0">
      <protection locked="0"/>
    </xf>
    <xf numFmtId="4" fontId="64" fillId="64" borderId="133" applyNumberFormat="0" applyProtection="0">
      <alignment horizontal="right" vertical="center"/>
    </xf>
    <xf numFmtId="186" fontId="56" fillId="40" borderId="133" applyNumberFormat="0" applyFont="0" applyAlignment="0" applyProtection="0"/>
    <xf numFmtId="186" fontId="56" fillId="40" borderId="104" applyNumberFormat="0" applyFont="0" applyAlignment="0" applyProtection="0"/>
    <xf numFmtId="188" fontId="5" fillId="13" borderId="117">
      <alignment vertical="center"/>
    </xf>
    <xf numFmtId="186" fontId="56" fillId="14"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62" fillId="15" borderId="111" applyNumberFormat="0" applyProtection="0">
      <alignment horizontal="left" vertical="top" indent="1"/>
    </xf>
    <xf numFmtId="4" fontId="62" fillId="48" borderId="111" applyNumberFormat="0" applyProtection="0">
      <alignment vertical="center"/>
    </xf>
    <xf numFmtId="186" fontId="56" fillId="64" borderId="113" applyNumberFormat="0">
      <protection locked="0"/>
    </xf>
    <xf numFmtId="186" fontId="56" fillId="64" borderId="113"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60" fillId="52" borderId="111" applyNumberFormat="0" applyProtection="0">
      <alignment horizontal="left" vertical="top" indent="1"/>
    </xf>
    <xf numFmtId="191" fontId="28" fillId="51" borderId="100">
      <alignment horizontal="right" vertical="center"/>
      <protection locked="0"/>
    </xf>
    <xf numFmtId="186" fontId="28" fillId="51" borderId="100">
      <alignment horizontal="right" vertical="center"/>
      <protection locked="0"/>
    </xf>
    <xf numFmtId="191" fontId="28" fillId="50" borderId="100">
      <alignment vertical="center"/>
    </xf>
    <xf numFmtId="186" fontId="28" fillId="50" borderId="100">
      <alignment vertical="center"/>
    </xf>
    <xf numFmtId="193" fontId="28" fillId="50" borderId="100">
      <alignment vertical="center"/>
    </xf>
    <xf numFmtId="186" fontId="56" fillId="15" borderId="135" applyNumberFormat="0" applyProtection="0">
      <alignment horizontal="left" vertical="top" indent="1"/>
    </xf>
    <xf numFmtId="186" fontId="56" fillId="40" borderId="109" applyNumberFormat="0" applyFont="0" applyAlignment="0" applyProtection="0"/>
    <xf numFmtId="4" fontId="56" fillId="14" borderId="136" applyNumberFormat="0" applyProtection="0">
      <alignment horizontal="left" vertical="center" indent="1"/>
    </xf>
    <xf numFmtId="186" fontId="50" fillId="41" borderId="104" applyNumberFormat="0" applyAlignment="0" applyProtection="0"/>
    <xf numFmtId="186" fontId="50" fillId="41" borderId="104" applyNumberFormat="0" applyAlignment="0" applyProtection="0"/>
    <xf numFmtId="186" fontId="56" fillId="14" borderId="133" applyNumberFormat="0" applyProtection="0">
      <alignment horizontal="left" vertical="center" indent="1"/>
    </xf>
    <xf numFmtId="186" fontId="27" fillId="63" borderId="135"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91" fontId="28" fillId="50" borderId="100">
      <alignment vertical="center"/>
    </xf>
    <xf numFmtId="186" fontId="27" fillId="21" borderId="101" applyNumberFormat="0" applyProtection="0">
      <alignment horizontal="left" vertical="center"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14" borderId="101" applyNumberFormat="0" applyProtection="0">
      <alignment horizontal="left" vertical="center"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27" fillId="64" borderId="100"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56" fillId="64" borderId="106" applyNumberFormat="0">
      <protection locked="0"/>
    </xf>
    <xf numFmtId="186" fontId="61" fillId="21" borderId="107" applyBorder="0"/>
    <xf numFmtId="186" fontId="56" fillId="67" borderId="100"/>
    <xf numFmtId="37" fontId="33" fillId="0" borderId="108" applyNumberFormat="0"/>
    <xf numFmtId="194" fontId="33" fillId="0" borderId="99" applyFill="0"/>
    <xf numFmtId="186" fontId="56" fillId="21" borderId="101" applyNumberFormat="0" applyProtection="0">
      <alignment horizontal="left" vertical="top" indent="1"/>
    </xf>
    <xf numFmtId="186" fontId="56" fillId="21" borderId="111" applyNumberFormat="0" applyProtection="0">
      <alignment horizontal="left" vertical="top" indent="1"/>
    </xf>
    <xf numFmtId="4" fontId="56" fillId="56" borderId="104" applyNumberFormat="0" applyProtection="0">
      <alignment horizontal="right" vertical="center"/>
    </xf>
    <xf numFmtId="186" fontId="56" fillId="62" borderId="104" applyNumberFormat="0" applyProtection="0">
      <alignment horizontal="left" vertical="center"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86" fontId="56" fillId="15" borderId="101" applyNumberFormat="0" applyProtection="0">
      <alignment horizontal="left" vertical="top" indent="1"/>
    </xf>
    <xf numFmtId="186" fontId="27" fillId="63" borderId="111" applyNumberFormat="0" applyProtection="0">
      <alignment horizontal="left" vertical="center" indent="1"/>
    </xf>
    <xf numFmtId="186" fontId="56" fillId="21" borderId="135" applyNumberFormat="0" applyProtection="0">
      <alignment horizontal="left" vertical="top" indent="1"/>
    </xf>
    <xf numFmtId="186" fontId="56" fillId="15" borderId="101" applyNumberFormat="0" applyProtection="0">
      <alignment horizontal="left" vertical="top" indent="1"/>
    </xf>
    <xf numFmtId="186" fontId="50" fillId="41" borderId="109" applyNumberFormat="0" applyAlignment="0" applyProtection="0"/>
    <xf numFmtId="186" fontId="42" fillId="44" borderId="133" applyNumberFormat="0" applyAlignment="0" applyProtection="0"/>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21" borderId="111" applyNumberFormat="0" applyProtection="0">
      <alignment horizontal="left" vertical="top" indent="1"/>
    </xf>
    <xf numFmtId="172" fontId="28" fillId="12" borderId="100">
      <alignment vertical="center"/>
      <protection locked="0"/>
    </xf>
    <xf numFmtId="186" fontId="56" fillId="21" borderId="111" applyNumberFormat="0" applyProtection="0">
      <alignment horizontal="left" vertical="top" indent="1"/>
    </xf>
    <xf numFmtId="4" fontId="59" fillId="65" borderId="133" applyNumberFormat="0" applyProtection="0">
      <alignment horizontal="right" vertical="center"/>
    </xf>
    <xf numFmtId="191" fontId="28" fillId="12" borderId="100">
      <alignment vertical="center"/>
      <protection locked="0"/>
    </xf>
    <xf numFmtId="4" fontId="56" fillId="53" borderId="133" applyNumberFormat="0" applyProtection="0">
      <alignment horizontal="left" vertical="center" indent="1"/>
    </xf>
    <xf numFmtId="4" fontId="56" fillId="53" borderId="104" applyNumberFormat="0" applyProtection="0">
      <alignment horizontal="left" vertical="center" indent="1"/>
    </xf>
    <xf numFmtId="186" fontId="27" fillId="21" borderId="111" applyNumberFormat="0" applyProtection="0">
      <alignment horizontal="left" vertical="top" indent="1"/>
    </xf>
    <xf numFmtId="186" fontId="56" fillId="15" borderId="111" applyNumberFormat="0" applyProtection="0">
      <alignment horizontal="left" vertical="top" indent="1"/>
    </xf>
    <xf numFmtId="186" fontId="56" fillId="14" borderId="135" applyNumberFormat="0" applyProtection="0">
      <alignment horizontal="left" vertical="top" indent="1"/>
    </xf>
    <xf numFmtId="172" fontId="28" fillId="12" borderId="100">
      <alignment vertical="center"/>
      <protection locked="0"/>
    </xf>
    <xf numFmtId="186" fontId="42" fillId="44" borderId="104" applyNumberFormat="0" applyAlignment="0" applyProtection="0"/>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4" fontId="56" fillId="61" borderId="126"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28" fillId="50" borderId="129">
      <alignment vertical="center"/>
    </xf>
    <xf numFmtId="191" fontId="28" fillId="51" borderId="129">
      <alignment horizontal="right" vertical="center"/>
      <protection locked="0"/>
    </xf>
    <xf numFmtId="188" fontId="28" fillId="50" borderId="129">
      <alignment vertical="center"/>
    </xf>
    <xf numFmtId="191" fontId="28" fillId="50" borderId="129">
      <alignment vertical="center"/>
    </xf>
    <xf numFmtId="186" fontId="28" fillId="12" borderId="129">
      <alignment vertical="center"/>
      <protection locked="0"/>
    </xf>
    <xf numFmtId="188" fontId="28" fillId="49" borderId="129">
      <alignment vertical="center"/>
    </xf>
    <xf numFmtId="186" fontId="28" fillId="49" borderId="129">
      <alignment vertical="center"/>
    </xf>
    <xf numFmtId="186" fontId="57" fillId="44" borderId="105" applyNumberFormat="0" applyAlignment="0" applyProtection="0"/>
    <xf numFmtId="186" fontId="56" fillId="40" borderId="104" applyNumberFormat="0" applyFont="0" applyAlignment="0" applyProtection="0"/>
    <xf numFmtId="186" fontId="42" fillId="44" borderId="104" applyNumberFormat="0" applyAlignment="0" applyProtection="0"/>
    <xf numFmtId="186" fontId="50" fillId="41" borderId="104" applyNumberFormat="0" applyAlignment="0" applyProtection="0"/>
    <xf numFmtId="186" fontId="56" fillId="64" borderId="132" applyNumberFormat="0">
      <protection locked="0"/>
    </xf>
    <xf numFmtId="4" fontId="62" fillId="11" borderId="101" applyNumberFormat="0" applyProtection="0">
      <alignment horizontal="left" vertical="center" indent="1"/>
    </xf>
    <xf numFmtId="4" fontId="56" fillId="53" borderId="133" applyNumberFormat="0" applyProtection="0">
      <alignment horizontal="left" vertical="center" indent="1"/>
    </xf>
    <xf numFmtId="186" fontId="56" fillId="21" borderId="135" applyNumberFormat="0" applyProtection="0">
      <alignment horizontal="left" vertical="top" indent="1"/>
    </xf>
    <xf numFmtId="186" fontId="56" fillId="14" borderId="135" applyNumberFormat="0" applyProtection="0">
      <alignment horizontal="left" vertical="top" indent="1"/>
    </xf>
    <xf numFmtId="4" fontId="56" fillId="16" borderId="133" applyNumberFormat="0" applyProtection="0">
      <alignment horizontal="right" vertical="center"/>
    </xf>
    <xf numFmtId="37" fontId="33" fillId="0" borderId="138" applyNumberFormat="0"/>
    <xf numFmtId="186" fontId="56" fillId="64" borderId="132" applyNumberFormat="0">
      <protection locked="0"/>
    </xf>
    <xf numFmtId="186" fontId="44" fillId="0" borderId="128" applyNumberFormat="0" applyFill="0" applyAlignment="0" applyProtection="0"/>
    <xf numFmtId="4" fontId="64" fillId="64" borderId="104" applyNumberFormat="0" applyProtection="0">
      <alignment horizontal="right" vertical="center"/>
    </xf>
    <xf numFmtId="186" fontId="56" fillId="64" borderId="127" applyNumberFormat="0">
      <protection locked="0"/>
    </xf>
    <xf numFmtId="4" fontId="56" fillId="16" borderId="104" applyNumberFormat="0" applyProtection="0">
      <alignment horizontal="right" vertical="center"/>
    </xf>
    <xf numFmtId="4" fontId="56" fillId="57" borderId="126" applyNumberFormat="0" applyProtection="0">
      <alignment horizontal="right" vertical="center"/>
    </xf>
    <xf numFmtId="4" fontId="56" fillId="53" borderId="104"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60" borderId="104" applyNumberFormat="0" applyProtection="0">
      <alignment horizontal="right" vertical="center"/>
    </xf>
    <xf numFmtId="4" fontId="56" fillId="16" borderId="104" applyNumberFormat="0" applyProtection="0">
      <alignment horizontal="right" vertical="center"/>
    </xf>
    <xf numFmtId="186" fontId="60" fillId="52" borderId="135" applyNumberFormat="0" applyProtection="0">
      <alignment horizontal="left" vertical="top" indent="1"/>
    </xf>
    <xf numFmtId="186" fontId="56" fillId="40" borderId="133" applyNumberFormat="0" applyFont="0" applyAlignment="0" applyProtection="0"/>
    <xf numFmtId="186" fontId="56" fillId="63" borderId="135" applyNumberFormat="0" applyProtection="0">
      <alignment horizontal="left" vertical="top" indent="1"/>
    </xf>
    <xf numFmtId="186" fontId="56" fillId="40" borderId="133" applyNumberFormat="0" applyFont="0" applyAlignment="0" applyProtection="0"/>
    <xf numFmtId="4" fontId="56" fillId="52" borderId="133" applyNumberFormat="0" applyProtection="0">
      <alignment vertical="center"/>
    </xf>
    <xf numFmtId="4" fontId="56" fillId="55"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11" borderId="133" applyNumberFormat="0" applyProtection="0">
      <alignment horizontal="left" vertical="center" indent="1"/>
    </xf>
    <xf numFmtId="186" fontId="56" fillId="14" borderId="133" applyNumberFormat="0" applyProtection="0">
      <alignment horizontal="left" vertical="center" indent="1"/>
    </xf>
    <xf numFmtId="186" fontId="56" fillId="14" borderId="135" applyNumberFormat="0" applyProtection="0">
      <alignment horizontal="left" vertical="top" indent="1"/>
    </xf>
    <xf numFmtId="4" fontId="63" fillId="66" borderId="136" applyNumberFormat="0" applyProtection="0">
      <alignment horizontal="left" vertical="center" indent="1"/>
    </xf>
    <xf numFmtId="186" fontId="42" fillId="44" borderId="133" applyNumberFormat="0" applyAlignment="0" applyProtection="0"/>
    <xf numFmtId="186" fontId="56" fillId="21" borderId="101" applyNumberFormat="0" applyProtection="0">
      <alignment horizontal="left" vertical="top" indent="1"/>
    </xf>
    <xf numFmtId="186" fontId="56" fillId="11" borderId="104"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40" borderId="104" applyNumberFormat="0" applyFont="0" applyAlignment="0" applyProtection="0"/>
    <xf numFmtId="196" fontId="5" fillId="69" borderId="129">
      <alignment vertical="center"/>
    </xf>
    <xf numFmtId="191" fontId="5" fillId="7" borderId="129">
      <alignment vertical="center"/>
      <protection locked="0"/>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27" fillId="63" borderId="101" applyNumberFormat="0" applyProtection="0">
      <alignment horizontal="left" vertical="center"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27" fillId="21" borderId="101" applyNumberFormat="0" applyProtection="0">
      <alignment horizontal="left" vertical="center" indent="1"/>
    </xf>
    <xf numFmtId="4" fontId="56" fillId="15" borderId="126" applyNumberFormat="0" applyProtection="0">
      <alignment horizontal="left" vertical="center" indent="1"/>
    </xf>
    <xf numFmtId="4" fontId="27" fillId="21" borderId="126" applyNumberFormat="0" applyProtection="0">
      <alignment horizontal="left" vertical="center" indent="1"/>
    </xf>
    <xf numFmtId="4" fontId="56" fillId="60" borderId="104" applyNumberFormat="0" applyProtection="0">
      <alignment horizontal="right" vertical="center"/>
    </xf>
    <xf numFmtId="4" fontId="56" fillId="19" borderId="104" applyNumberFormat="0" applyProtection="0">
      <alignment horizontal="right" vertical="center"/>
    </xf>
    <xf numFmtId="191" fontId="28" fillId="50" borderId="129">
      <alignment vertical="center"/>
    </xf>
    <xf numFmtId="186" fontId="28" fillId="50" borderId="129">
      <alignment vertical="center"/>
    </xf>
    <xf numFmtId="193" fontId="28" fillId="50" borderId="129">
      <alignment vertical="center"/>
    </xf>
    <xf numFmtId="191" fontId="28" fillId="12" borderId="129">
      <alignment vertical="center"/>
      <protection locked="0"/>
    </xf>
    <xf numFmtId="172" fontId="28" fillId="12" borderId="129">
      <alignment vertical="center"/>
      <protection locked="0"/>
    </xf>
    <xf numFmtId="191" fontId="28" fillId="12" borderId="129">
      <alignment vertical="center"/>
      <protection locked="0"/>
    </xf>
    <xf numFmtId="191" fontId="28" fillId="12" borderId="129">
      <alignment vertical="center"/>
      <protection locked="0"/>
    </xf>
    <xf numFmtId="186" fontId="56" fillId="40" borderId="133" applyNumberFormat="0" applyFont="0" applyAlignment="0" applyProtection="0"/>
    <xf numFmtId="186" fontId="27" fillId="21" borderId="135" applyNumberFormat="0" applyProtection="0">
      <alignment horizontal="left" vertical="top" indent="1"/>
    </xf>
    <xf numFmtId="186" fontId="57" fillId="44" borderId="134" applyNumberFormat="0" applyAlignment="0" applyProtection="0"/>
    <xf numFmtId="4" fontId="56" fillId="15" borderId="136" applyNumberFormat="0" applyProtection="0">
      <alignment horizontal="left" vertical="center" indent="1"/>
    </xf>
    <xf numFmtId="186" fontId="56" fillId="40" borderId="133" applyNumberFormat="0" applyFont="0" applyAlignment="0" applyProtection="0"/>
    <xf numFmtId="186" fontId="56" fillId="21" borderId="135" applyNumberFormat="0" applyProtection="0">
      <alignment horizontal="left" vertical="top" indent="1"/>
    </xf>
    <xf numFmtId="186" fontId="56" fillId="40" borderId="133" applyNumberFormat="0" applyFont="0" applyAlignment="0" applyProtection="0"/>
    <xf numFmtId="186" fontId="56" fillId="21" borderId="135" applyNumberFormat="0" applyProtection="0">
      <alignment horizontal="left" vertical="top" indent="1"/>
    </xf>
    <xf numFmtId="186" fontId="56" fillId="63" borderId="135" applyNumberFormat="0" applyProtection="0">
      <alignment horizontal="left" vertical="top" indent="1"/>
    </xf>
    <xf numFmtId="4" fontId="62" fillId="48" borderId="135"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56" fillId="15" borderId="135" applyNumberFormat="0" applyProtection="0">
      <alignment horizontal="left" vertical="top" indent="1"/>
    </xf>
    <xf numFmtId="4" fontId="56" fillId="55" borderId="133" applyNumberFormat="0" applyProtection="0">
      <alignment horizontal="right" vertical="center"/>
    </xf>
    <xf numFmtId="4" fontId="56" fillId="54" borderId="133" applyNumberFormat="0" applyProtection="0">
      <alignment horizontal="left" vertical="center" indent="1"/>
    </xf>
    <xf numFmtId="4" fontId="56" fillId="57" borderId="136" applyNumberFormat="0" applyProtection="0">
      <alignment horizontal="right" vertical="center"/>
    </xf>
    <xf numFmtId="4" fontId="56" fillId="58" borderId="133" applyNumberFormat="0" applyProtection="0">
      <alignment horizontal="right" vertical="center"/>
    </xf>
    <xf numFmtId="4" fontId="56" fillId="23" borderId="133" applyNumberFormat="0" applyProtection="0">
      <alignment horizontal="right" vertical="center"/>
    </xf>
    <xf numFmtId="4" fontId="56" fillId="19" borderId="133" applyNumberFormat="0" applyProtection="0">
      <alignment horizontal="right" vertical="center"/>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27" fillId="21" borderId="136" applyNumberFormat="0" applyProtection="0">
      <alignment horizontal="left" vertical="center" indent="1"/>
    </xf>
    <xf numFmtId="186" fontId="27" fillId="21" borderId="13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186" fontId="56" fillId="11"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27" fillId="15" borderId="135" applyNumberFormat="0" applyProtection="0">
      <alignment horizontal="left" vertical="center"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27"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5" applyNumberFormat="0" applyProtection="0">
      <alignment horizontal="left" vertical="top" indent="1"/>
    </xf>
    <xf numFmtId="186" fontId="56" fillId="14" borderId="133" applyNumberFormat="0" applyProtection="0">
      <alignment horizontal="left" vertical="center" indent="1"/>
    </xf>
    <xf numFmtId="186" fontId="56" fillId="63" borderId="135" applyNumberFormat="0" applyProtection="0">
      <alignment horizontal="left" vertical="top" indent="1"/>
    </xf>
    <xf numFmtId="186" fontId="27" fillId="14" borderId="135" applyNumberFormat="0" applyProtection="0">
      <alignment horizontal="left" vertical="center"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4" borderId="132" applyNumberFormat="0">
      <protection locked="0"/>
    </xf>
    <xf numFmtId="186" fontId="56" fillId="14" borderId="135" applyNumberFormat="0" applyProtection="0">
      <alignment horizontal="left" vertical="top" indent="1"/>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44" fillId="0" borderId="139" applyNumberFormat="0" applyFill="0" applyAlignment="0" applyProtection="0"/>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37" applyBorder="0"/>
    <xf numFmtId="186" fontId="56" fillId="64" borderId="132" applyNumberFormat="0">
      <protection locked="0"/>
    </xf>
    <xf numFmtId="4" fontId="62" fillId="48" borderId="135" applyNumberFormat="0" applyProtection="0">
      <alignment vertical="center"/>
    </xf>
    <xf numFmtId="4" fontId="56" fillId="54" borderId="133" applyNumberFormat="0" applyProtection="0">
      <alignment horizontal="left" vertical="center" indent="1"/>
    </xf>
    <xf numFmtId="186" fontId="62" fillId="48" borderId="135" applyNumberFormat="0" applyProtection="0">
      <alignment horizontal="left" vertical="top" indent="1"/>
    </xf>
    <xf numFmtId="4" fontId="59" fillId="65" borderId="133" applyNumberFormat="0" applyProtection="0">
      <alignment horizontal="right" vertical="center"/>
    </xf>
    <xf numFmtId="186" fontId="62" fillId="15" borderId="135" applyNumberFormat="0" applyProtection="0">
      <alignment horizontal="left" vertical="top" indent="1"/>
    </xf>
    <xf numFmtId="37" fontId="33" fillId="0" borderId="138" applyNumberFormat="0"/>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63" borderId="135" applyNumberFormat="0" applyProtection="0">
      <alignment horizontal="left" vertical="top" indent="1"/>
    </xf>
    <xf numFmtId="186" fontId="56" fillId="64" borderId="132" applyNumberFormat="0">
      <protection locked="0"/>
    </xf>
    <xf numFmtId="4" fontId="70" fillId="53" borderId="119" applyNumberFormat="0" applyProtection="0">
      <alignment vertical="center"/>
    </xf>
    <xf numFmtId="4" fontId="71" fillId="53" borderId="119" applyNumberFormat="0" applyProtection="0">
      <alignment vertical="center"/>
    </xf>
    <xf numFmtId="4" fontId="72" fillId="53" borderId="119" applyNumberFormat="0" applyProtection="0">
      <alignment horizontal="left" vertical="center" indent="1"/>
    </xf>
    <xf numFmtId="0" fontId="73" fillId="52" borderId="119" applyNumberFormat="0" applyProtection="0">
      <alignment horizontal="left" vertical="top" indent="1"/>
    </xf>
    <xf numFmtId="4" fontId="72" fillId="78" borderId="119" applyNumberFormat="0" applyProtection="0">
      <alignment horizontal="right" vertical="center"/>
    </xf>
    <xf numFmtId="4" fontId="72" fillId="79" borderId="119" applyNumberFormat="0" applyProtection="0">
      <alignment horizontal="right" vertical="center"/>
    </xf>
    <xf numFmtId="4" fontId="72" fillId="80" borderId="119" applyNumberFormat="0" applyProtection="0">
      <alignment horizontal="right" vertical="center"/>
    </xf>
    <xf numFmtId="4" fontId="72" fillId="50" borderId="119" applyNumberFormat="0" applyProtection="0">
      <alignment horizontal="right" vertical="center"/>
    </xf>
    <xf numFmtId="4" fontId="72" fillId="49" borderId="119" applyNumberFormat="0" applyProtection="0">
      <alignment horizontal="right" vertical="center"/>
    </xf>
    <xf numFmtId="4" fontId="72" fillId="81" borderId="119" applyNumberFormat="0" applyProtection="0">
      <alignment horizontal="right" vertical="center"/>
    </xf>
    <xf numFmtId="4" fontId="72" fillId="82" borderId="119" applyNumberFormat="0" applyProtection="0">
      <alignment horizontal="right" vertical="center"/>
    </xf>
    <xf numFmtId="4" fontId="72" fillId="83" borderId="119" applyNumberFormat="0" applyProtection="0">
      <alignment horizontal="right" vertical="center"/>
    </xf>
    <xf numFmtId="4" fontId="72" fillId="84" borderId="119" applyNumberFormat="0" applyProtection="0">
      <alignment horizontal="right" vertical="center"/>
    </xf>
    <xf numFmtId="4" fontId="70" fillId="85" borderId="120" applyNumberFormat="0" applyProtection="0">
      <alignment horizontal="left" vertical="center" indent="1"/>
    </xf>
    <xf numFmtId="4" fontId="72" fillId="86" borderId="119" applyNumberFormat="0" applyProtection="0">
      <alignment horizontal="right" vertical="center"/>
    </xf>
    <xf numFmtId="0" fontId="27" fillId="21" borderId="119" applyNumberFormat="0" applyProtection="0">
      <alignment horizontal="left" vertical="center" indent="1"/>
    </xf>
    <xf numFmtId="0" fontId="27" fillId="21" borderId="119" applyNumberFormat="0" applyProtection="0">
      <alignment horizontal="left" vertical="top" indent="1"/>
    </xf>
    <xf numFmtId="0" fontId="27" fillId="15" borderId="119" applyNumberFormat="0" applyProtection="0">
      <alignment horizontal="left" vertical="center" indent="1"/>
    </xf>
    <xf numFmtId="0" fontId="27" fillId="15" borderId="119" applyNumberFormat="0" applyProtection="0">
      <alignment horizontal="left" vertical="top" indent="1"/>
    </xf>
    <xf numFmtId="0" fontId="27" fillId="63" borderId="119" applyNumberFormat="0" applyProtection="0">
      <alignment horizontal="left" vertical="center" indent="1"/>
    </xf>
    <xf numFmtId="0" fontId="27" fillId="63" borderId="119" applyNumberFormat="0" applyProtection="0">
      <alignment horizontal="left" vertical="top" indent="1"/>
    </xf>
    <xf numFmtId="0" fontId="27" fillId="14" borderId="119" applyNumberFormat="0" applyProtection="0">
      <alignment horizontal="left" vertical="center" indent="1"/>
    </xf>
    <xf numFmtId="0" fontId="27" fillId="14" borderId="119" applyNumberFormat="0" applyProtection="0">
      <alignment horizontal="left" vertical="top" indent="1"/>
    </xf>
    <xf numFmtId="4" fontId="72" fillId="87" borderId="119" applyNumberFormat="0" applyProtection="0">
      <alignment vertical="center"/>
    </xf>
    <xf numFmtId="4" fontId="74" fillId="87" borderId="119" applyNumberFormat="0" applyProtection="0">
      <alignment vertical="center"/>
    </xf>
    <xf numFmtId="4" fontId="70" fillId="86" borderId="121" applyNumberFormat="0" applyProtection="0">
      <alignment horizontal="left" vertical="center" indent="1"/>
    </xf>
    <xf numFmtId="0" fontId="37" fillId="48" borderId="119" applyNumberFormat="0" applyProtection="0">
      <alignment horizontal="left" vertical="top" indent="1"/>
    </xf>
    <xf numFmtId="4" fontId="72" fillId="87" borderId="119" applyNumberFormat="0" applyProtection="0">
      <alignment horizontal="right" vertical="center"/>
    </xf>
    <xf numFmtId="4" fontId="74" fillId="87" borderId="119" applyNumberFormat="0" applyProtection="0">
      <alignment horizontal="right" vertical="center"/>
    </xf>
    <xf numFmtId="4" fontId="70" fillId="86" borderId="119" applyNumberFormat="0" applyProtection="0">
      <alignment horizontal="left" vertical="center" indent="1"/>
    </xf>
    <xf numFmtId="0" fontId="37" fillId="15" borderId="119" applyNumberFormat="0" applyProtection="0">
      <alignment horizontal="left" vertical="top" indent="1"/>
    </xf>
    <xf numFmtId="4" fontId="75" fillId="88" borderId="121" applyNumberFormat="0" applyProtection="0">
      <alignment horizontal="left" vertical="center" indent="1"/>
    </xf>
    <xf numFmtId="4" fontId="76" fillId="87" borderId="119" applyNumberFormat="0" applyProtection="0">
      <alignment horizontal="right" vertical="center"/>
    </xf>
    <xf numFmtId="186" fontId="42" fillId="44" borderId="122" applyNumberFormat="0" applyAlignment="0" applyProtection="0"/>
    <xf numFmtId="186" fontId="42" fillId="44" borderId="122" applyNumberFormat="0" applyAlignment="0" applyProtection="0"/>
    <xf numFmtId="193" fontId="28" fillId="12" borderId="129">
      <alignment vertical="center"/>
      <protection locked="0"/>
    </xf>
    <xf numFmtId="186" fontId="28" fillId="49" borderId="129">
      <alignment vertical="center"/>
    </xf>
    <xf numFmtId="191" fontId="28" fillId="49" borderId="129">
      <alignment vertical="center"/>
    </xf>
    <xf numFmtId="186" fontId="56" fillId="40" borderId="104" applyNumberFormat="0" applyFont="0" applyAlignment="0" applyProtection="0"/>
    <xf numFmtId="186" fontId="56" fillId="40" borderId="104" applyNumberFormat="0" applyFont="0" applyAlignment="0" applyProtection="0"/>
    <xf numFmtId="186" fontId="50" fillId="41" borderId="104" applyNumberFormat="0" applyAlignment="0" applyProtection="0"/>
    <xf numFmtId="186" fontId="56" fillId="40" borderId="133" applyNumberFormat="0" applyFont="0" applyAlignment="0" applyProtection="0"/>
    <xf numFmtId="186" fontId="56" fillId="15" borderId="135" applyNumberFormat="0" applyProtection="0">
      <alignment horizontal="left" vertical="top" indent="1"/>
    </xf>
    <xf numFmtId="4" fontId="62" fillId="48" borderId="135" applyNumberFormat="0" applyProtection="0">
      <alignment vertical="center"/>
    </xf>
    <xf numFmtId="186" fontId="56" fillId="40" borderId="133" applyNumberFormat="0" applyFont="0" applyAlignment="0" applyProtection="0"/>
    <xf numFmtId="186" fontId="56" fillId="21" borderId="135" applyNumberFormat="0" applyProtection="0">
      <alignment horizontal="left" vertical="top" indent="1"/>
    </xf>
    <xf numFmtId="186" fontId="56" fillId="15" borderId="135" applyNumberFormat="0" applyProtection="0">
      <alignment horizontal="left" vertical="top" indent="1"/>
    </xf>
    <xf numFmtId="4" fontId="63" fillId="66" borderId="126" applyNumberFormat="0" applyProtection="0">
      <alignment horizontal="left" vertical="center"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11" borderId="104" applyNumberFormat="0" applyProtection="0">
      <alignment horizontal="left" vertical="center" indent="1"/>
    </xf>
    <xf numFmtId="4" fontId="56" fillId="15" borderId="104" applyNumberFormat="0" applyProtection="0">
      <alignment horizontal="right" vertical="center"/>
    </xf>
    <xf numFmtId="4" fontId="27" fillId="21" borderId="126" applyNumberFormat="0" applyProtection="0">
      <alignment horizontal="left" vertical="center" indent="1"/>
    </xf>
    <xf numFmtId="4" fontId="56" fillId="59" borderId="104" applyNumberFormat="0" applyProtection="0">
      <alignment horizontal="right" vertical="center"/>
    </xf>
    <xf numFmtId="4" fontId="56" fillId="55" borderId="104" applyNumberFormat="0" applyProtection="0">
      <alignment horizontal="right" vertical="center"/>
    </xf>
    <xf numFmtId="4" fontId="56" fillId="52" borderId="104" applyNumberFormat="0" applyProtection="0">
      <alignment vertical="center"/>
    </xf>
    <xf numFmtId="186" fontId="50" fillId="41" borderId="122" applyNumberFormat="0" applyAlignment="0" applyProtection="0"/>
    <xf numFmtId="186" fontId="50" fillId="41" borderId="122" applyNumberFormat="0" applyAlignment="0" applyProtection="0"/>
    <xf numFmtId="4" fontId="27" fillId="21" borderId="136" applyNumberFormat="0" applyProtection="0">
      <alignment horizontal="left" vertical="center" indent="1"/>
    </xf>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6" fillId="40" borderId="122" applyNumberFormat="0" applyFont="0" applyAlignment="0" applyProtection="0"/>
    <xf numFmtId="186" fontId="57" fillId="44" borderId="123" applyNumberFormat="0" applyAlignment="0" applyProtection="0"/>
    <xf numFmtId="186" fontId="57" fillId="44" borderId="123" applyNumberFormat="0" applyAlignment="0" applyProtection="0"/>
    <xf numFmtId="186" fontId="27" fillId="21" borderId="119" applyNumberFormat="0" applyProtection="0">
      <alignment horizontal="left" vertical="center" indent="1"/>
    </xf>
    <xf numFmtId="186" fontId="27"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56" fillId="21" borderId="119" applyNumberFormat="0" applyProtection="0">
      <alignment horizontal="left" vertical="top" indent="1"/>
    </xf>
    <xf numFmtId="186" fontId="27" fillId="15" borderId="119" applyNumberFormat="0" applyProtection="0">
      <alignment horizontal="left" vertical="center" indent="1"/>
    </xf>
    <xf numFmtId="186" fontId="27"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56" fillId="15" borderId="119" applyNumberFormat="0" applyProtection="0">
      <alignment horizontal="left" vertical="top" indent="1"/>
    </xf>
    <xf numFmtId="186" fontId="27" fillId="63" borderId="119" applyNumberFormat="0" applyProtection="0">
      <alignment horizontal="left" vertical="center" indent="1"/>
    </xf>
    <xf numFmtId="186" fontId="27"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56" fillId="63" borderId="119" applyNumberFormat="0" applyProtection="0">
      <alignment horizontal="left" vertical="top" indent="1"/>
    </xf>
    <xf numFmtId="186" fontId="27" fillId="14" borderId="119" applyNumberFormat="0" applyProtection="0">
      <alignment horizontal="left" vertical="center" indent="1"/>
    </xf>
    <xf numFmtId="186" fontId="27"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14" borderId="119" applyNumberFormat="0" applyProtection="0">
      <alignment horizontal="left" vertical="top" indent="1"/>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56" fillId="64" borderId="113" applyNumberFormat="0">
      <protection locked="0"/>
    </xf>
    <xf numFmtId="186" fontId="61" fillId="21" borderId="124" applyBorder="0"/>
    <xf numFmtId="37" fontId="33" fillId="0" borderId="125" applyNumberFormat="0"/>
    <xf numFmtId="194" fontId="33" fillId="0" borderId="118" applyFill="0"/>
    <xf numFmtId="186" fontId="56" fillId="63" borderId="135" applyNumberFormat="0" applyProtection="0">
      <alignment horizontal="left" vertical="top" indent="1"/>
    </xf>
    <xf numFmtId="186" fontId="57" fillId="44" borderId="134" applyNumberFormat="0" applyAlignment="0" applyProtection="0"/>
    <xf numFmtId="186" fontId="56" fillId="63" borderId="135" applyNumberFormat="0" applyProtection="0">
      <alignment horizontal="left" vertical="top" indent="1"/>
    </xf>
    <xf numFmtId="193" fontId="28" fillId="12" borderId="129">
      <alignment vertical="center"/>
      <protection locked="0"/>
    </xf>
    <xf numFmtId="186" fontId="27" fillId="14" borderId="135" applyNumberFormat="0" applyProtection="0">
      <alignment horizontal="left" vertical="top" indent="1"/>
    </xf>
    <xf numFmtId="172" fontId="28" fillId="12" borderId="129">
      <alignment vertical="center"/>
      <protection locked="0"/>
    </xf>
    <xf numFmtId="186" fontId="56" fillId="14" borderId="135" applyNumberFormat="0" applyProtection="0">
      <alignment horizontal="left" vertical="top" indent="1"/>
    </xf>
    <xf numFmtId="186" fontId="57" fillId="44" borderId="134" applyNumberFormat="0" applyAlignment="0" applyProtection="0"/>
    <xf numFmtId="186" fontId="56" fillId="14" borderId="135" applyNumberFormat="0" applyProtection="0">
      <alignment horizontal="left" vertical="top" indent="1"/>
    </xf>
    <xf numFmtId="4" fontId="27" fillId="21" borderId="136" applyNumberFormat="0" applyProtection="0">
      <alignment horizontal="left" vertical="center" indent="1"/>
    </xf>
    <xf numFmtId="186" fontId="56" fillId="14" borderId="135" applyNumberFormat="0" applyProtection="0">
      <alignment horizontal="left" vertical="top" indent="1"/>
    </xf>
    <xf numFmtId="186" fontId="27" fillId="15" borderId="135" applyNumberFormat="0" applyProtection="0">
      <alignment horizontal="left" vertical="center" indent="1"/>
    </xf>
    <xf numFmtId="186" fontId="50" fillId="41" borderId="133" applyNumberFormat="0" applyAlignment="0" applyProtection="0"/>
    <xf numFmtId="186" fontId="50" fillId="41" borderId="133" applyNumberFormat="0" applyAlignment="0" applyProtection="0"/>
    <xf numFmtId="186" fontId="56" fillId="40" borderId="133" applyNumberFormat="0" applyFont="0" applyAlignment="0" applyProtection="0"/>
    <xf numFmtId="186" fontId="28" fillId="12" borderId="129">
      <alignment vertical="center"/>
      <protection locked="0"/>
    </xf>
    <xf numFmtId="186" fontId="57" fillId="44" borderId="134" applyNumberForma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50" fillId="41" borderId="104" applyNumberFormat="0" applyAlignment="0" applyProtection="0"/>
    <xf numFmtId="186" fontId="42" fillId="44" borderId="104" applyNumberFormat="0" applyAlignment="0" applyProtection="0"/>
    <xf numFmtId="186" fontId="57" fillId="44" borderId="105" applyNumberFormat="0" applyAlignment="0" applyProtection="0"/>
    <xf numFmtId="186" fontId="57" fillId="44" borderId="105" applyNumberFormat="0" applyAlignment="0" applyProtection="0"/>
    <xf numFmtId="186" fontId="60" fillId="52" borderId="101" applyNumberFormat="0" applyProtection="0">
      <alignment horizontal="left" vertical="top" indent="1"/>
    </xf>
    <xf numFmtId="4" fontId="56" fillId="57" borderId="126"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186" fontId="27" fillId="21" borderId="101" applyNumberFormat="0" applyProtection="0">
      <alignment horizontal="left" vertical="top" indent="1"/>
    </xf>
    <xf numFmtId="37" fontId="33" fillId="0" borderId="108" applyNumberFormat="0"/>
    <xf numFmtId="186" fontId="56" fillId="21" borderId="101" applyNumberFormat="0" applyProtection="0">
      <alignment horizontal="left" vertical="top" indent="1"/>
    </xf>
    <xf numFmtId="37" fontId="33" fillId="0" borderId="138" applyNumberFormat="0"/>
    <xf numFmtId="186" fontId="44" fillId="0" borderId="128" applyNumberFormat="0" applyFill="0" applyAlignment="0" applyProtection="0"/>
    <xf numFmtId="186" fontId="44" fillId="0" borderId="128" applyNumberFormat="0" applyFill="0" applyAlignment="0" applyProtection="0"/>
    <xf numFmtId="186" fontId="56" fillId="15" borderId="101" applyNumberFormat="0" applyProtection="0">
      <alignment horizontal="left" vertical="top" indent="1"/>
    </xf>
    <xf numFmtId="186" fontId="56" fillId="64" borderId="132" applyNumberFormat="0">
      <protection locked="0"/>
    </xf>
    <xf numFmtId="4" fontId="64" fillId="64" borderId="133" applyNumberFormat="0" applyProtection="0">
      <alignment horizontal="right" vertical="center"/>
    </xf>
    <xf numFmtId="4" fontId="56" fillId="0" borderId="133" applyNumberFormat="0" applyProtection="0">
      <alignment horizontal="right" vertical="center"/>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15" borderId="135" applyNumberFormat="0" applyProtection="0">
      <alignment horizontal="left" vertical="top" indent="1"/>
    </xf>
    <xf numFmtId="4" fontId="56" fillId="19" borderId="133" applyNumberFormat="0" applyProtection="0">
      <alignment horizontal="right" vertical="center"/>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27" fillId="21" borderId="135" applyNumberFormat="0" applyProtection="0">
      <alignment horizontal="left" vertical="center" indent="1"/>
    </xf>
    <xf numFmtId="4" fontId="27" fillId="21" borderId="136" applyNumberFormat="0" applyProtection="0">
      <alignment horizontal="left" vertical="center" indent="1"/>
    </xf>
    <xf numFmtId="4" fontId="56" fillId="19" borderId="133" applyNumberFormat="0" applyProtection="0">
      <alignment horizontal="right" vertical="center"/>
    </xf>
    <xf numFmtId="4" fontId="56" fillId="56" borderId="133" applyNumberFormat="0" applyProtection="0">
      <alignment horizontal="right" vertical="center"/>
    </xf>
    <xf numFmtId="4" fontId="59" fillId="53" borderId="133" applyNumberFormat="0" applyProtection="0">
      <alignment vertical="center"/>
    </xf>
    <xf numFmtId="186" fontId="56" fillId="40" borderId="133" applyNumberFormat="0" applyFont="0" applyAlignment="0" applyProtection="0"/>
    <xf numFmtId="186" fontId="56" fillId="40" borderId="133" applyNumberFormat="0" applyFont="0" applyAlignment="0" applyProtection="0"/>
    <xf numFmtId="4" fontId="56" fillId="0" borderId="133" applyNumberFormat="0" applyProtection="0">
      <alignment horizontal="right" vertical="center"/>
    </xf>
    <xf numFmtId="186" fontId="61" fillId="21" borderId="137" applyBorder="0"/>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63" borderId="135" applyNumberFormat="0" applyProtection="0">
      <alignment horizontal="left" vertical="top" indent="1"/>
    </xf>
    <xf numFmtId="186" fontId="56" fillId="63" borderId="133"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186" fontId="56" fillId="40" borderId="133" applyNumberFormat="0" applyFont="0" applyAlignment="0" applyProtection="0"/>
    <xf numFmtId="4" fontId="59" fillId="53" borderId="133" applyNumberFormat="0" applyProtection="0">
      <alignment vertical="center"/>
    </xf>
    <xf numFmtId="186" fontId="57" fillId="44" borderId="134" applyNumberFormat="0" applyAlignment="0" applyProtection="0"/>
    <xf numFmtId="186" fontId="56" fillId="40" borderId="133" applyNumberFormat="0" applyFont="0" applyAlignment="0" applyProtection="0"/>
    <xf numFmtId="186" fontId="42" fillId="44" borderId="133" applyNumberFormat="0" applyAlignment="0" applyProtection="0"/>
    <xf numFmtId="186" fontId="56" fillId="64" borderId="132" applyNumberFormat="0">
      <protection locked="0"/>
    </xf>
    <xf numFmtId="186" fontId="56" fillId="40" borderId="104" applyNumberFormat="0" applyFont="0" applyAlignment="0" applyProtection="0"/>
    <xf numFmtId="186" fontId="57" fillId="44" borderId="105" applyNumberFormat="0" applyAlignment="0" applyProtection="0"/>
    <xf numFmtId="186" fontId="57" fillId="44" borderId="105" applyNumberFormat="0" applyAlignment="0" applyProtection="0"/>
    <xf numFmtId="4" fontId="56" fillId="52" borderId="104" applyNumberFormat="0" applyProtection="0">
      <alignment vertical="center"/>
    </xf>
    <xf numFmtId="4" fontId="59" fillId="53" borderId="104" applyNumberFormat="0" applyProtection="0">
      <alignment vertical="center"/>
    </xf>
    <xf numFmtId="4" fontId="56" fillId="53" borderId="104" applyNumberFormat="0" applyProtection="0">
      <alignment horizontal="left" vertical="center" indent="1"/>
    </xf>
    <xf numFmtId="186" fontId="60" fillId="52" borderId="101" applyNumberFormat="0" applyProtection="0">
      <alignment horizontal="left" vertical="top" indent="1"/>
    </xf>
    <xf numFmtId="4" fontId="56" fillId="54" borderId="104" applyNumberFormat="0" applyProtection="0">
      <alignment horizontal="left" vertical="center" indent="1"/>
    </xf>
    <xf numFmtId="4" fontId="56" fillId="55" borderId="104" applyNumberFormat="0" applyProtection="0">
      <alignment horizontal="right" vertical="center"/>
    </xf>
    <xf numFmtId="4" fontId="56" fillId="56" borderId="104" applyNumberFormat="0" applyProtection="0">
      <alignment horizontal="right" vertical="center"/>
    </xf>
    <xf numFmtId="4" fontId="56" fillId="57" borderId="126" applyNumberFormat="0" applyProtection="0">
      <alignment horizontal="right" vertical="center"/>
    </xf>
    <xf numFmtId="4" fontId="56" fillId="23" borderId="104" applyNumberFormat="0" applyProtection="0">
      <alignment horizontal="right" vertical="center"/>
    </xf>
    <xf numFmtId="4" fontId="56" fillId="58" borderId="104" applyNumberFormat="0" applyProtection="0">
      <alignment horizontal="right" vertical="center"/>
    </xf>
    <xf numFmtId="4" fontId="56" fillId="59" borderId="104" applyNumberFormat="0" applyProtection="0">
      <alignment horizontal="right" vertical="center"/>
    </xf>
    <xf numFmtId="4" fontId="56" fillId="19" borderId="104" applyNumberFormat="0" applyProtection="0">
      <alignment horizontal="right" vertical="center"/>
    </xf>
    <xf numFmtId="4" fontId="56" fillId="16" borderId="104" applyNumberFormat="0" applyProtection="0">
      <alignment horizontal="right" vertical="center"/>
    </xf>
    <xf numFmtId="4" fontId="56" fillId="60" borderId="104" applyNumberFormat="0" applyProtection="0">
      <alignment horizontal="right" vertical="center"/>
    </xf>
    <xf numFmtId="4" fontId="56" fillId="61" borderId="126" applyNumberFormat="0" applyProtection="0">
      <alignment horizontal="left" vertical="center" indent="1"/>
    </xf>
    <xf numFmtId="4" fontId="27" fillId="21" borderId="126" applyNumberFormat="0" applyProtection="0">
      <alignment horizontal="left" vertical="center" indent="1"/>
    </xf>
    <xf numFmtId="4" fontId="27" fillId="21" borderId="126" applyNumberFormat="0" applyProtection="0">
      <alignment horizontal="left" vertical="center" indent="1"/>
    </xf>
    <xf numFmtId="4" fontId="56" fillId="15" borderId="104" applyNumberFormat="0" applyProtection="0">
      <alignment horizontal="right" vertical="center"/>
    </xf>
    <xf numFmtId="4" fontId="56" fillId="14" borderId="126" applyNumberFormat="0" applyProtection="0">
      <alignment horizontal="left" vertical="center" indent="1"/>
    </xf>
    <xf numFmtId="4" fontId="56" fillId="15" borderId="126" applyNumberFormat="0" applyProtection="0">
      <alignment horizontal="left" vertical="center" indent="1"/>
    </xf>
    <xf numFmtId="186" fontId="56" fillId="11" borderId="104" applyNumberFormat="0" applyProtection="0">
      <alignment horizontal="left" vertical="center" indent="1"/>
    </xf>
    <xf numFmtId="186" fontId="27" fillId="21" borderId="101" applyNumberFormat="0" applyProtection="0">
      <alignment horizontal="left" vertical="center" indent="1"/>
    </xf>
    <xf numFmtId="186" fontId="56" fillId="21" borderId="101" applyNumberFormat="0" applyProtection="0">
      <alignment horizontal="left" vertical="top" indent="1"/>
    </xf>
    <xf numFmtId="186" fontId="27"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21" borderId="101" applyNumberFormat="0" applyProtection="0">
      <alignment horizontal="left" vertical="top" indent="1"/>
    </xf>
    <xf numFmtId="186" fontId="56" fillId="62" borderId="104" applyNumberFormat="0" applyProtection="0">
      <alignment horizontal="left" vertical="center" indent="1"/>
    </xf>
    <xf numFmtId="186" fontId="27" fillId="15" borderId="101" applyNumberFormat="0" applyProtection="0">
      <alignment horizontal="left" vertical="center" indent="1"/>
    </xf>
    <xf numFmtId="186" fontId="56" fillId="15" borderId="101" applyNumberFormat="0" applyProtection="0">
      <alignment horizontal="left" vertical="top" indent="1"/>
    </xf>
    <xf numFmtId="186" fontId="27"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15" borderId="101" applyNumberFormat="0" applyProtection="0">
      <alignment horizontal="left" vertical="top" indent="1"/>
    </xf>
    <xf numFmtId="186" fontId="56" fillId="63" borderId="104" applyNumberFormat="0" applyProtection="0">
      <alignment horizontal="left" vertical="center" indent="1"/>
    </xf>
    <xf numFmtId="186" fontId="27" fillId="63" borderId="101" applyNumberFormat="0" applyProtection="0">
      <alignment horizontal="left" vertical="center" indent="1"/>
    </xf>
    <xf numFmtId="186" fontId="56" fillId="63" borderId="101" applyNumberFormat="0" applyProtection="0">
      <alignment horizontal="left" vertical="top" indent="1"/>
    </xf>
    <xf numFmtId="186" fontId="27"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63" borderId="101" applyNumberFormat="0" applyProtection="0">
      <alignment horizontal="left" vertical="top" indent="1"/>
    </xf>
    <xf numFmtId="186" fontId="56" fillId="14" borderId="104" applyNumberFormat="0" applyProtection="0">
      <alignment horizontal="left" vertical="center" indent="1"/>
    </xf>
    <xf numFmtId="186" fontId="27" fillId="14" borderId="101" applyNumberFormat="0" applyProtection="0">
      <alignment horizontal="left" vertical="center" indent="1"/>
    </xf>
    <xf numFmtId="186" fontId="56" fillId="14" borderId="101" applyNumberFormat="0" applyProtection="0">
      <alignment horizontal="left" vertical="top" indent="1"/>
    </xf>
    <xf numFmtId="186" fontId="27"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56" fillId="14" borderId="101" applyNumberFormat="0" applyProtection="0">
      <alignment horizontal="left" vertical="top" indent="1"/>
    </xf>
    <xf numFmtId="186" fontId="61" fillId="21" borderId="107" applyBorder="0"/>
    <xf numFmtId="4" fontId="62" fillId="48" borderId="101" applyNumberFormat="0" applyProtection="0">
      <alignment vertical="center"/>
    </xf>
    <xf numFmtId="4" fontId="62" fillId="11" borderId="101" applyNumberFormat="0" applyProtection="0">
      <alignment horizontal="left" vertical="center" indent="1"/>
    </xf>
    <xf numFmtId="186" fontId="62" fillId="48" borderId="101" applyNumberFormat="0" applyProtection="0">
      <alignment horizontal="left" vertical="top" indent="1"/>
    </xf>
    <xf numFmtId="4" fontId="56" fillId="0" borderId="104" applyNumberFormat="0" applyProtection="0">
      <alignment horizontal="right" vertical="center"/>
    </xf>
    <xf numFmtId="4" fontId="59" fillId="65" borderId="104" applyNumberFormat="0" applyProtection="0">
      <alignment horizontal="right" vertical="center"/>
    </xf>
    <xf numFmtId="4" fontId="56" fillId="54" borderId="104" applyNumberFormat="0" applyProtection="0">
      <alignment horizontal="left" vertical="center" indent="1"/>
    </xf>
    <xf numFmtId="186" fontId="62" fillId="15" borderId="101" applyNumberFormat="0" applyProtection="0">
      <alignment horizontal="left" vertical="top" indent="1"/>
    </xf>
    <xf numFmtId="4" fontId="63" fillId="66" borderId="126" applyNumberFormat="0" applyProtection="0">
      <alignment horizontal="left" vertical="center" indent="1"/>
    </xf>
    <xf numFmtId="4" fontId="64" fillId="64" borderId="104" applyNumberFormat="0" applyProtection="0">
      <alignment horizontal="right" vertical="center"/>
    </xf>
    <xf numFmtId="37" fontId="33" fillId="0" borderId="108" applyNumberFormat="0"/>
    <xf numFmtId="186" fontId="44" fillId="0" borderId="128" applyNumberFormat="0" applyFill="0" applyAlignment="0" applyProtection="0"/>
    <xf numFmtId="186" fontId="44" fillId="0" borderId="128" applyNumberFormat="0" applyFill="0" applyAlignment="0" applyProtection="0"/>
    <xf numFmtId="4" fontId="63" fillId="66" borderId="136" applyNumberFormat="0" applyProtection="0">
      <alignment horizontal="left" vertical="center" indent="1"/>
    </xf>
    <xf numFmtId="186" fontId="62" fillId="15" borderId="135" applyNumberFormat="0" applyProtection="0">
      <alignment horizontal="left" vertical="top" indent="1"/>
    </xf>
    <xf numFmtId="186" fontId="44" fillId="0" borderId="139" applyNumberFormat="0" applyFill="0" applyAlignment="0" applyProtection="0"/>
    <xf numFmtId="4" fontId="64" fillId="64" borderId="133" applyNumberFormat="0" applyProtection="0">
      <alignment horizontal="right" vertical="center"/>
    </xf>
    <xf numFmtId="4" fontId="56" fillId="16" borderId="133" applyNumberFormat="0" applyProtection="0">
      <alignment horizontal="right" vertical="center"/>
    </xf>
    <xf numFmtId="186" fontId="60" fillId="52" borderId="135" applyNumberFormat="0" applyProtection="0">
      <alignment horizontal="left" vertical="top" indent="1"/>
    </xf>
    <xf numFmtId="4" fontId="56" fillId="59" borderId="133" applyNumberFormat="0" applyProtection="0">
      <alignment horizontal="right" vertical="center"/>
    </xf>
    <xf numFmtId="4" fontId="56" fillId="56" borderId="133" applyNumberFormat="0" applyProtection="0">
      <alignment horizontal="right" vertical="center"/>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42" fillId="44" borderId="133"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4" borderId="132" applyNumberFormat="0">
      <protection locked="0"/>
    </xf>
    <xf numFmtId="186" fontId="56" fillId="64" borderId="132" applyNumberFormat="0">
      <protection locked="0"/>
    </xf>
    <xf numFmtId="4" fontId="70" fillId="85" borderId="131" applyNumberFormat="0" applyProtection="0">
      <alignment horizontal="left" vertical="center" indent="1"/>
    </xf>
    <xf numFmtId="186" fontId="27" fillId="63" borderId="135" applyNumberFormat="0" applyProtection="0">
      <alignment horizontal="left" vertical="top" indent="1"/>
    </xf>
    <xf numFmtId="186" fontId="44" fillId="0" borderId="139" applyNumberFormat="0" applyFill="0" applyAlignment="0" applyProtection="0"/>
    <xf numFmtId="186" fontId="62" fillId="15"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27" fillId="63" borderId="135" applyNumberFormat="0" applyProtection="0">
      <alignment horizontal="left" vertical="center"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6" applyNumberFormat="0" applyProtection="0">
      <alignment horizontal="left" vertical="center" indent="1"/>
    </xf>
    <xf numFmtId="4" fontId="56" fillId="61" borderId="136" applyNumberFormat="0" applyProtection="0">
      <alignment horizontal="left" vertical="center" indent="1"/>
    </xf>
    <xf numFmtId="4" fontId="56" fillId="58" borderId="133" applyNumberFormat="0" applyProtection="0">
      <alignment horizontal="right" vertical="center"/>
    </xf>
    <xf numFmtId="4" fontId="56" fillId="54" borderId="133" applyNumberFormat="0" applyProtection="0">
      <alignment horizontal="left" vertical="center" indent="1"/>
    </xf>
    <xf numFmtId="186" fontId="57" fillId="44" borderId="134" applyNumberForma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63" borderId="135" applyNumberFormat="0" applyProtection="0">
      <alignment horizontal="left" vertical="top" indent="1"/>
    </xf>
    <xf numFmtId="4" fontId="62" fillId="11" borderId="135" applyNumberFormat="0" applyProtection="0">
      <alignment horizontal="left" vertical="center"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27" fillId="14" borderId="135" applyNumberFormat="0" applyProtection="0">
      <alignment horizontal="left" vertical="center" indent="1"/>
    </xf>
    <xf numFmtId="186" fontId="56" fillId="63"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2" borderId="133" applyNumberFormat="0" applyProtection="0">
      <alignment horizontal="left" vertical="center"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4" fontId="56" fillId="15" borderId="133" applyNumberFormat="0" applyProtection="0">
      <alignment horizontal="right" vertical="center"/>
    </xf>
    <xf numFmtId="4" fontId="56" fillId="56" borderId="133" applyNumberFormat="0" applyProtection="0">
      <alignment horizontal="right" vertical="center"/>
    </xf>
    <xf numFmtId="4" fontId="56" fillId="54" borderId="133" applyNumberFormat="0" applyProtection="0">
      <alignment horizontal="left" vertical="center" indent="1"/>
    </xf>
    <xf numFmtId="186" fontId="56" fillId="40" borderId="133" applyNumberFormat="0" applyFont="0" applyAlignment="0" applyProtection="0"/>
    <xf numFmtId="186" fontId="56" fillId="40" borderId="133" applyNumberFormat="0" applyFont="0" applyAlignment="0" applyProtection="0"/>
    <xf numFmtId="186" fontId="50" fillId="41" borderId="133" applyNumberFormat="0" applyAlignment="0" applyProtection="0"/>
    <xf numFmtId="186" fontId="50" fillId="41" borderId="133" applyNumberFormat="0" applyAlignment="0" applyProtection="0"/>
    <xf numFmtId="186" fontId="42" fillId="44" borderId="133" applyNumberFormat="0" applyAlignment="0" applyProtection="0"/>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64" borderId="127" applyNumberFormat="0">
      <protection locked="0"/>
    </xf>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6" fillId="40" borderId="133" applyNumberFormat="0" applyFont="0" applyAlignment="0" applyProtection="0"/>
    <xf numFmtId="186" fontId="57" fillId="44" borderId="134" applyNumberFormat="0" applyAlignment="0" applyProtection="0"/>
    <xf numFmtId="186" fontId="57" fillId="44" borderId="134" applyNumberFormat="0" applyAlignment="0" applyProtection="0"/>
    <xf numFmtId="4" fontId="56" fillId="52" borderId="133" applyNumberFormat="0" applyProtection="0">
      <alignment vertical="center"/>
    </xf>
    <xf numFmtId="4" fontId="59" fillId="53" borderId="133" applyNumberFormat="0" applyProtection="0">
      <alignment vertical="center"/>
    </xf>
    <xf numFmtId="4" fontId="56" fillId="53" borderId="133" applyNumberFormat="0" applyProtection="0">
      <alignment horizontal="left" vertical="center" indent="1"/>
    </xf>
    <xf numFmtId="186" fontId="60" fillId="52" borderId="135" applyNumberFormat="0" applyProtection="0">
      <alignment horizontal="left" vertical="top" indent="1"/>
    </xf>
    <xf numFmtId="4" fontId="56" fillId="54" borderId="133" applyNumberFormat="0" applyProtection="0">
      <alignment horizontal="left" vertical="center" indent="1"/>
    </xf>
    <xf numFmtId="4" fontId="56" fillId="55" borderId="133" applyNumberFormat="0" applyProtection="0">
      <alignment horizontal="right" vertical="center"/>
    </xf>
    <xf numFmtId="4" fontId="56" fillId="56" borderId="133" applyNumberFormat="0" applyProtection="0">
      <alignment horizontal="right" vertical="center"/>
    </xf>
    <xf numFmtId="4" fontId="56" fillId="57" borderId="136" applyNumberFormat="0" applyProtection="0">
      <alignment horizontal="right" vertical="center"/>
    </xf>
    <xf numFmtId="4" fontId="56" fillId="23" borderId="133" applyNumberFormat="0" applyProtection="0">
      <alignment horizontal="right" vertical="center"/>
    </xf>
    <xf numFmtId="4" fontId="56" fillId="58" borderId="133" applyNumberFormat="0" applyProtection="0">
      <alignment horizontal="right" vertical="center"/>
    </xf>
    <xf numFmtId="4" fontId="56" fillId="59" borderId="133" applyNumberFormat="0" applyProtection="0">
      <alignment horizontal="right" vertical="center"/>
    </xf>
    <xf numFmtId="4" fontId="56" fillId="19" borderId="133" applyNumberFormat="0" applyProtection="0">
      <alignment horizontal="right" vertical="center"/>
    </xf>
    <xf numFmtId="4" fontId="56" fillId="16" borderId="133" applyNumberFormat="0" applyProtection="0">
      <alignment horizontal="right" vertical="center"/>
    </xf>
    <xf numFmtId="4" fontId="56" fillId="60" borderId="133"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33"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33" applyNumberFormat="0" applyProtection="0">
      <alignment horizontal="left" vertical="center" indent="1"/>
    </xf>
    <xf numFmtId="186" fontId="27" fillId="21" borderId="135" applyNumberFormat="0" applyProtection="0">
      <alignment horizontal="left" vertical="center" indent="1"/>
    </xf>
    <xf numFmtId="186" fontId="56" fillId="21" borderId="135" applyNumberFormat="0" applyProtection="0">
      <alignment horizontal="left" vertical="top" indent="1"/>
    </xf>
    <xf numFmtId="186" fontId="27"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21" borderId="135" applyNumberFormat="0" applyProtection="0">
      <alignment horizontal="left" vertical="top" indent="1"/>
    </xf>
    <xf numFmtId="186" fontId="56" fillId="62" borderId="133" applyNumberFormat="0" applyProtection="0">
      <alignment horizontal="left" vertical="center" indent="1"/>
    </xf>
    <xf numFmtId="186" fontId="27" fillId="15" borderId="135" applyNumberFormat="0" applyProtection="0">
      <alignment horizontal="left" vertical="center" indent="1"/>
    </xf>
    <xf numFmtId="186" fontId="56" fillId="15" borderId="135" applyNumberFormat="0" applyProtection="0">
      <alignment horizontal="left" vertical="top" indent="1"/>
    </xf>
    <xf numFmtId="186" fontId="27"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15" borderId="135" applyNumberFormat="0" applyProtection="0">
      <alignment horizontal="left" vertical="top" indent="1"/>
    </xf>
    <xf numFmtId="186" fontId="56" fillId="63" borderId="133" applyNumberFormat="0" applyProtection="0">
      <alignment horizontal="left" vertical="center" indent="1"/>
    </xf>
    <xf numFmtId="186" fontId="27" fillId="63" borderId="135" applyNumberFormat="0" applyProtection="0">
      <alignment horizontal="left" vertical="center" indent="1"/>
    </xf>
    <xf numFmtId="186" fontId="56" fillId="63" borderId="135" applyNumberFormat="0" applyProtection="0">
      <alignment horizontal="left" vertical="top" indent="1"/>
    </xf>
    <xf numFmtId="186" fontId="27"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63" borderId="135" applyNumberFormat="0" applyProtection="0">
      <alignment horizontal="left" vertical="top" indent="1"/>
    </xf>
    <xf numFmtId="186" fontId="56" fillId="14" borderId="133" applyNumberFormat="0" applyProtection="0">
      <alignment horizontal="left" vertical="center" indent="1"/>
    </xf>
    <xf numFmtId="186" fontId="27" fillId="14" borderId="135" applyNumberFormat="0" applyProtection="0">
      <alignment horizontal="left" vertical="center" indent="1"/>
    </xf>
    <xf numFmtId="186" fontId="56" fillId="14" borderId="135" applyNumberFormat="0" applyProtection="0">
      <alignment horizontal="left" vertical="top" indent="1"/>
    </xf>
    <xf numFmtId="186" fontId="27"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56" fillId="14" borderId="135" applyNumberFormat="0" applyProtection="0">
      <alignment horizontal="left" vertical="top" indent="1"/>
    </xf>
    <xf numFmtId="186" fontId="61" fillId="21" borderId="137" applyBorder="0"/>
    <xf numFmtId="4" fontId="62" fillId="48" borderId="135" applyNumberFormat="0" applyProtection="0">
      <alignment vertical="center"/>
    </xf>
    <xf numFmtId="4" fontId="62" fillId="11" borderId="135" applyNumberFormat="0" applyProtection="0">
      <alignment horizontal="left" vertical="center" indent="1"/>
    </xf>
    <xf numFmtId="186" fontId="62" fillId="48" borderId="135" applyNumberFormat="0" applyProtection="0">
      <alignment horizontal="left" vertical="top" indent="1"/>
    </xf>
    <xf numFmtId="4" fontId="56" fillId="0" borderId="133" applyNumberFormat="0" applyProtection="0">
      <alignment horizontal="right" vertical="center"/>
    </xf>
    <xf numFmtId="4" fontId="59" fillId="65" borderId="133" applyNumberFormat="0" applyProtection="0">
      <alignment horizontal="right" vertical="center"/>
    </xf>
    <xf numFmtId="4" fontId="56" fillId="54" borderId="133" applyNumberFormat="0" applyProtection="0">
      <alignment horizontal="left" vertical="center" indent="1"/>
    </xf>
    <xf numFmtId="186" fontId="62" fillId="15" borderId="135" applyNumberFormat="0" applyProtection="0">
      <alignment horizontal="left" vertical="top" indent="1"/>
    </xf>
    <xf numFmtId="4" fontId="63" fillId="66" borderId="136" applyNumberFormat="0" applyProtection="0">
      <alignment horizontal="left" vertical="center" indent="1"/>
    </xf>
    <xf numFmtId="4" fontId="64" fillId="64" borderId="133" applyNumberFormat="0" applyProtection="0">
      <alignment horizontal="right" vertical="center"/>
    </xf>
    <xf numFmtId="37" fontId="33" fillId="0" borderId="138" applyNumberFormat="0"/>
    <xf numFmtId="186" fontId="44" fillId="0" borderId="139" applyNumberFormat="0" applyFill="0" applyAlignment="0" applyProtection="0"/>
    <xf numFmtId="186" fontId="44" fillId="0" borderId="139" applyNumberFormat="0" applyFill="0" applyAlignment="0" applyProtection="0"/>
    <xf numFmtId="191" fontId="5" fillId="13" borderId="141">
      <alignment vertical="center"/>
    </xf>
    <xf numFmtId="191" fontId="5" fillId="13" borderId="141">
      <alignment vertical="center"/>
    </xf>
    <xf numFmtId="191" fontId="5" fillId="13" borderId="141">
      <alignment vertical="center"/>
    </xf>
    <xf numFmtId="0" fontId="5" fillId="13" borderId="141">
      <alignment vertical="center"/>
    </xf>
    <xf numFmtId="0" fontId="5" fillId="13" borderId="141">
      <alignment vertical="center"/>
    </xf>
    <xf numFmtId="0" fontId="5" fillId="13" borderId="141">
      <alignment vertical="center"/>
    </xf>
    <xf numFmtId="0" fontId="5" fillId="13" borderId="141">
      <alignment vertical="center"/>
    </xf>
    <xf numFmtId="191" fontId="5" fillId="13" borderId="141">
      <alignment vertical="center"/>
    </xf>
    <xf numFmtId="188" fontId="5" fillId="13" borderId="141">
      <alignment vertical="center"/>
    </xf>
    <xf numFmtId="191" fontId="5" fillId="13" borderId="141">
      <alignment vertical="center"/>
    </xf>
    <xf numFmtId="196" fontId="5" fillId="13" borderId="141">
      <alignment vertical="center"/>
    </xf>
    <xf numFmtId="188" fontId="5" fillId="13" borderId="141">
      <alignment vertical="center"/>
    </xf>
    <xf numFmtId="188" fontId="5" fillId="13" borderId="141">
      <alignment vertical="center"/>
    </xf>
    <xf numFmtId="190" fontId="5" fillId="13" borderId="141">
      <alignment vertical="center"/>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0" fontId="5" fillId="7" borderId="141">
      <alignment vertical="center"/>
      <protection locked="0"/>
    </xf>
    <xf numFmtId="0" fontId="5" fillId="7" borderId="141">
      <alignment vertical="center"/>
      <protection locked="0"/>
    </xf>
    <xf numFmtId="193" fontId="5" fillId="7" borderId="141">
      <alignment vertical="center"/>
      <protection locked="0"/>
    </xf>
    <xf numFmtId="193" fontId="5" fillId="7" borderId="141">
      <alignment vertical="center"/>
      <protection locked="0"/>
    </xf>
    <xf numFmtId="188" fontId="5" fillId="7" borderId="141">
      <alignment vertical="center"/>
      <protection locked="0"/>
    </xf>
    <xf numFmtId="191"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72" fontId="5" fillId="7" borderId="141">
      <alignment vertical="center"/>
      <protection locked="0"/>
    </xf>
    <xf numFmtId="191" fontId="5" fillId="7" borderId="141">
      <alignment vertical="center"/>
      <protection locked="0"/>
    </xf>
    <xf numFmtId="191" fontId="5" fillId="7" borderId="141">
      <alignment vertical="center"/>
      <protection locked="0"/>
    </xf>
    <xf numFmtId="188" fontId="5" fillId="7" borderId="141">
      <alignment vertical="center"/>
      <protection locked="0"/>
    </xf>
    <xf numFmtId="191"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3" fontId="5" fillId="69" borderId="141">
      <alignment vertical="center"/>
    </xf>
    <xf numFmtId="196" fontId="5" fillId="69" borderId="141">
      <alignment vertical="center"/>
    </xf>
    <xf numFmtId="188" fontId="5" fillId="69" borderId="141">
      <alignment vertical="center"/>
    </xf>
    <xf numFmtId="188" fontId="5" fillId="69" borderId="141">
      <alignment vertical="center"/>
    </xf>
    <xf numFmtId="19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0" fontId="5" fillId="69" borderId="141">
      <alignment vertical="center"/>
    </xf>
    <xf numFmtId="191" fontId="5" fillId="69" borderId="141">
      <alignment vertical="center"/>
    </xf>
    <xf numFmtId="188" fontId="5" fillId="69" borderId="141">
      <alignment vertical="center"/>
    </xf>
    <xf numFmtId="191" fontId="5" fillId="69" borderId="141">
      <alignment vertical="center"/>
    </xf>
    <xf numFmtId="191" fontId="5" fillId="69" borderId="141">
      <alignment vertical="center"/>
    </xf>
    <xf numFmtId="191"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0" fontId="5" fillId="70" borderId="141">
      <alignment horizontal="right" vertical="center"/>
      <protection locked="0"/>
    </xf>
    <xf numFmtId="196" fontId="5" fillId="70" borderId="141">
      <alignment horizontal="right" vertical="center"/>
      <protection locked="0"/>
    </xf>
    <xf numFmtId="188" fontId="5" fillId="70" borderId="141">
      <alignment horizontal="right" vertical="center"/>
      <protection locked="0"/>
    </xf>
    <xf numFmtId="188" fontId="5" fillId="70" borderId="141">
      <alignment horizontal="right" vertical="center"/>
      <protection locked="0"/>
    </xf>
    <xf numFmtId="190" fontId="5" fillId="70" borderId="141">
      <alignment horizontal="right" vertical="center"/>
      <protection locked="0"/>
    </xf>
    <xf numFmtId="191" fontId="5" fillId="70" borderId="141">
      <alignment horizontal="right" vertical="center"/>
      <protection locked="0"/>
    </xf>
    <xf numFmtId="188" fontId="5" fillId="70" borderId="141">
      <alignment horizontal="right" vertical="center"/>
      <protection locked="0"/>
    </xf>
    <xf numFmtId="191" fontId="5" fillId="70" borderId="141">
      <alignment horizontal="right" vertical="center"/>
      <protection locked="0"/>
    </xf>
    <xf numFmtId="191" fontId="5" fillId="70" borderId="141">
      <alignment horizontal="right" vertical="center"/>
      <protection locked="0"/>
    </xf>
    <xf numFmtId="4" fontId="70" fillId="53" borderId="142" applyNumberFormat="0" applyProtection="0">
      <alignment vertical="center"/>
    </xf>
    <xf numFmtId="4" fontId="71" fillId="53" borderId="142" applyNumberFormat="0" applyProtection="0">
      <alignment vertical="center"/>
    </xf>
    <xf numFmtId="4" fontId="72" fillId="53" borderId="142" applyNumberFormat="0" applyProtection="0">
      <alignment horizontal="left" vertical="center" indent="1"/>
    </xf>
    <xf numFmtId="0" fontId="73" fillId="52" borderId="142" applyNumberFormat="0" applyProtection="0">
      <alignment horizontal="left" vertical="top" indent="1"/>
    </xf>
    <xf numFmtId="4" fontId="72" fillId="78" borderId="142" applyNumberFormat="0" applyProtection="0">
      <alignment horizontal="right" vertical="center"/>
    </xf>
    <xf numFmtId="4" fontId="72" fillId="79" borderId="142" applyNumberFormat="0" applyProtection="0">
      <alignment horizontal="right" vertical="center"/>
    </xf>
    <xf numFmtId="4" fontId="72" fillId="80" borderId="142" applyNumberFormat="0" applyProtection="0">
      <alignment horizontal="right" vertical="center"/>
    </xf>
    <xf numFmtId="4" fontId="72" fillId="50" borderId="142" applyNumberFormat="0" applyProtection="0">
      <alignment horizontal="right" vertical="center"/>
    </xf>
    <xf numFmtId="4" fontId="72" fillId="49" borderId="142" applyNumberFormat="0" applyProtection="0">
      <alignment horizontal="right" vertical="center"/>
    </xf>
    <xf numFmtId="4" fontId="72" fillId="81" borderId="142" applyNumberFormat="0" applyProtection="0">
      <alignment horizontal="right" vertical="center"/>
    </xf>
    <xf numFmtId="4" fontId="72" fillId="82" borderId="142" applyNumberFormat="0" applyProtection="0">
      <alignment horizontal="right" vertical="center"/>
    </xf>
    <xf numFmtId="4" fontId="72" fillId="83" borderId="142" applyNumberFormat="0" applyProtection="0">
      <alignment horizontal="right" vertical="center"/>
    </xf>
    <xf numFmtId="4" fontId="72" fillId="84" borderId="142" applyNumberFormat="0" applyProtection="0">
      <alignment horizontal="right" vertical="center"/>
    </xf>
    <xf numFmtId="4" fontId="70" fillId="85" borderId="143" applyNumberFormat="0" applyProtection="0">
      <alignment horizontal="left" vertical="center" indent="1"/>
    </xf>
    <xf numFmtId="4" fontId="72" fillId="86" borderId="142" applyNumberFormat="0" applyProtection="0">
      <alignment horizontal="right" vertical="center"/>
    </xf>
    <xf numFmtId="0" fontId="27" fillId="21" borderId="142" applyNumberFormat="0" applyProtection="0">
      <alignment horizontal="left" vertical="center" indent="1"/>
    </xf>
    <xf numFmtId="0" fontId="27" fillId="21" borderId="142" applyNumberFormat="0" applyProtection="0">
      <alignment horizontal="left" vertical="top" indent="1"/>
    </xf>
    <xf numFmtId="0" fontId="27" fillId="15" borderId="142" applyNumberFormat="0" applyProtection="0">
      <alignment horizontal="left" vertical="center" indent="1"/>
    </xf>
    <xf numFmtId="0" fontId="27" fillId="15" borderId="142" applyNumberFormat="0" applyProtection="0">
      <alignment horizontal="left" vertical="top" indent="1"/>
    </xf>
    <xf numFmtId="0" fontId="27" fillId="63" borderId="142" applyNumberFormat="0" applyProtection="0">
      <alignment horizontal="left" vertical="center" indent="1"/>
    </xf>
    <xf numFmtId="0" fontId="27" fillId="63" borderId="142" applyNumberFormat="0" applyProtection="0">
      <alignment horizontal="left" vertical="top" indent="1"/>
    </xf>
    <xf numFmtId="0" fontId="27" fillId="14" borderId="142" applyNumberFormat="0" applyProtection="0">
      <alignment horizontal="left" vertical="center" indent="1"/>
    </xf>
    <xf numFmtId="0" fontId="27" fillId="14" borderId="142" applyNumberFormat="0" applyProtection="0">
      <alignment horizontal="left" vertical="top" indent="1"/>
    </xf>
    <xf numFmtId="0" fontId="27" fillId="64" borderId="141" applyNumberFormat="0">
      <protection locked="0"/>
    </xf>
    <xf numFmtId="4" fontId="72" fillId="87" borderId="142" applyNumberFormat="0" applyProtection="0">
      <alignment vertical="center"/>
    </xf>
    <xf numFmtId="4" fontId="74" fillId="87" borderId="142" applyNumberFormat="0" applyProtection="0">
      <alignment vertical="center"/>
    </xf>
    <xf numFmtId="4" fontId="70" fillId="86" borderId="144" applyNumberFormat="0" applyProtection="0">
      <alignment horizontal="left" vertical="center" indent="1"/>
    </xf>
    <xf numFmtId="0" fontId="37" fillId="48" borderId="142" applyNumberFormat="0" applyProtection="0">
      <alignment horizontal="left" vertical="top" indent="1"/>
    </xf>
    <xf numFmtId="4" fontId="72" fillId="87" borderId="142" applyNumberFormat="0" applyProtection="0">
      <alignment horizontal="right" vertical="center"/>
    </xf>
    <xf numFmtId="4" fontId="74" fillId="87" borderId="142" applyNumberFormat="0" applyProtection="0">
      <alignment horizontal="right" vertical="center"/>
    </xf>
    <xf numFmtId="4" fontId="70" fillId="86" borderId="142" applyNumberFormat="0" applyProtection="0">
      <alignment horizontal="left" vertical="center" indent="1"/>
    </xf>
    <xf numFmtId="0" fontId="37" fillId="15" borderId="142" applyNumberFormat="0" applyProtection="0">
      <alignment horizontal="left" vertical="top" indent="1"/>
    </xf>
    <xf numFmtId="4" fontId="75" fillId="88" borderId="144" applyNumberFormat="0" applyProtection="0">
      <alignment horizontal="left" vertical="center" indent="1"/>
    </xf>
    <xf numFmtId="4" fontId="76" fillId="87" borderId="142"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191" fontId="28" fillId="50" borderId="141">
      <alignment vertical="center"/>
    </xf>
    <xf numFmtId="186" fontId="27" fillId="21" borderId="142"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64" borderId="141"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56" fillId="64" borderId="132" applyNumberFormat="0">
      <protection locked="0"/>
    </xf>
    <xf numFmtId="186" fontId="61" fillId="21" borderId="147" applyBorder="0"/>
    <xf numFmtId="186" fontId="56" fillId="67" borderId="141"/>
    <xf numFmtId="37" fontId="33" fillId="0" borderId="148" applyNumberFormat="0"/>
    <xf numFmtId="194" fontId="33" fillId="0" borderId="140" applyFill="0"/>
    <xf numFmtId="197" fontId="27" fillId="0" borderId="0"/>
    <xf numFmtId="197" fontId="5" fillId="0" borderId="0"/>
    <xf numFmtId="164" fontId="69" fillId="0" borderId="0" applyFont="0" applyFill="0" applyBorder="0" applyAlignment="0" applyProtection="0"/>
    <xf numFmtId="0" fontId="5" fillId="0" borderId="0"/>
    <xf numFmtId="0" fontId="5" fillId="0" borderId="0"/>
    <xf numFmtId="0" fontId="54" fillId="0" borderId="0"/>
    <xf numFmtId="164" fontId="5" fillId="0" borderId="0" applyFont="0" applyFill="0" applyBorder="0" applyAlignment="0" applyProtection="0"/>
    <xf numFmtId="0" fontId="85" fillId="0" borderId="158" applyNumberFormat="0" applyFill="0" applyAlignment="0" applyProtection="0"/>
    <xf numFmtId="0" fontId="86" fillId="0" borderId="159" applyNumberFormat="0" applyFill="0" applyAlignment="0" applyProtection="0"/>
    <xf numFmtId="0" fontId="87" fillId="0" borderId="160" applyNumberFormat="0" applyFill="0" applyAlignment="0" applyProtection="0"/>
    <xf numFmtId="0" fontId="87" fillId="0" borderId="0" applyNumberFormat="0" applyFill="0" applyBorder="0" applyAlignment="0" applyProtection="0"/>
    <xf numFmtId="0" fontId="88" fillId="97" borderId="0" applyNumberFormat="0" applyBorder="0" applyAlignment="0" applyProtection="0"/>
    <xf numFmtId="0" fontId="89" fillId="98" borderId="0" applyNumberFormat="0" applyBorder="0" applyAlignment="0" applyProtection="0"/>
    <xf numFmtId="0" fontId="90" fillId="100" borderId="161" applyNumberFormat="0" applyAlignment="0" applyProtection="0"/>
    <xf numFmtId="0" fontId="91" fillId="101" borderId="162" applyNumberFormat="0" applyAlignment="0" applyProtection="0"/>
    <xf numFmtId="0" fontId="92" fillId="101" borderId="161" applyNumberFormat="0" applyAlignment="0" applyProtection="0"/>
    <xf numFmtId="0" fontId="93" fillId="0" borderId="163" applyNumberFormat="0" applyFill="0" applyAlignment="0" applyProtection="0"/>
    <xf numFmtId="0" fontId="82" fillId="102" borderId="164" applyNumberFormat="0" applyAlignment="0" applyProtection="0"/>
    <xf numFmtId="0" fontId="83" fillId="0" borderId="0" applyNumberFormat="0" applyFill="0" applyBorder="0" applyAlignment="0" applyProtection="0"/>
    <xf numFmtId="0" fontId="5" fillId="103" borderId="165" applyNumberFormat="0" applyFont="0" applyAlignment="0" applyProtection="0"/>
    <xf numFmtId="0" fontId="94" fillId="0" borderId="0" applyNumberFormat="0" applyFill="0" applyBorder="0" applyAlignment="0" applyProtection="0"/>
    <xf numFmtId="0" fontId="6" fillId="0" borderId="166" applyNumberFormat="0" applyFill="0" applyAlignment="0" applyProtection="0"/>
    <xf numFmtId="0" fontId="84" fillId="104" borderId="0" applyNumberFormat="0" applyBorder="0" applyAlignment="0" applyProtection="0"/>
    <xf numFmtId="0" fontId="5" fillId="105" borderId="0" applyNumberFormat="0" applyBorder="0" applyAlignment="0" applyProtection="0"/>
    <xf numFmtId="0" fontId="5" fillId="106" borderId="0" applyNumberFormat="0" applyBorder="0" applyAlignment="0" applyProtection="0"/>
    <xf numFmtId="0" fontId="84" fillId="108" borderId="0" applyNumberFormat="0" applyBorder="0" applyAlignment="0" applyProtection="0"/>
    <xf numFmtId="0" fontId="5" fillId="109" borderId="0" applyNumberFormat="0" applyBorder="0" applyAlignment="0" applyProtection="0"/>
    <xf numFmtId="0" fontId="5" fillId="110" borderId="0" applyNumberFormat="0" applyBorder="0" applyAlignment="0" applyProtection="0"/>
    <xf numFmtId="0" fontId="84" fillId="112" borderId="0" applyNumberFormat="0" applyBorder="0" applyAlignment="0" applyProtection="0"/>
    <xf numFmtId="0" fontId="5" fillId="113" borderId="0" applyNumberFormat="0" applyBorder="0" applyAlignment="0" applyProtection="0"/>
    <xf numFmtId="0" fontId="5" fillId="114" borderId="0" applyNumberFormat="0" applyBorder="0" applyAlignment="0" applyProtection="0"/>
    <xf numFmtId="0" fontId="84" fillId="116" borderId="0" applyNumberFormat="0" applyBorder="0" applyAlignment="0" applyProtection="0"/>
    <xf numFmtId="0" fontId="5" fillId="117" borderId="0" applyNumberFormat="0" applyBorder="0" applyAlignment="0" applyProtection="0"/>
    <xf numFmtId="0" fontId="5" fillId="118" borderId="0" applyNumberFormat="0" applyBorder="0" applyAlignment="0" applyProtection="0"/>
    <xf numFmtId="0" fontId="84" fillId="120" borderId="0" applyNumberFormat="0" applyBorder="0" applyAlignment="0" applyProtection="0"/>
    <xf numFmtId="0" fontId="5" fillId="121" borderId="0" applyNumberFormat="0" applyBorder="0" applyAlignment="0" applyProtection="0"/>
    <xf numFmtId="0" fontId="5" fillId="122" borderId="0" applyNumberFormat="0" applyBorder="0" applyAlignment="0" applyProtection="0"/>
    <xf numFmtId="0" fontId="84" fillId="124" borderId="0" applyNumberFormat="0" applyBorder="0" applyAlignment="0" applyProtection="0"/>
    <xf numFmtId="0" fontId="5" fillId="125" borderId="0" applyNumberFormat="0" applyBorder="0" applyAlignment="0" applyProtection="0"/>
    <xf numFmtId="0" fontId="5" fillId="126" borderId="0" applyNumberFormat="0" applyBorder="0" applyAlignment="0" applyProtection="0"/>
    <xf numFmtId="164" fontId="5" fillId="0" borderId="0" applyFont="0" applyFill="0" applyBorder="0" applyAlignment="0" applyProtection="0"/>
    <xf numFmtId="164" fontId="34" fillId="0" borderId="0" applyFont="0" applyFill="0" applyBorder="0" applyAlignment="0" applyProtection="0"/>
    <xf numFmtId="188" fontId="5" fillId="13" borderId="150">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150">
      <alignment vertical="center"/>
    </xf>
    <xf numFmtId="191" fontId="28" fillId="49" borderId="150">
      <alignment vertical="center"/>
    </xf>
    <xf numFmtId="191"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6" fontId="28" fillId="49" borderId="150">
      <alignment vertical="center"/>
    </xf>
    <xf numFmtId="188" fontId="28" fillId="49" borderId="150">
      <alignment vertical="center"/>
    </xf>
    <xf numFmtId="188" fontId="28" fillId="49" borderId="150">
      <alignment vertical="center"/>
    </xf>
    <xf numFmtId="190" fontId="28" fillId="49" borderId="150">
      <alignment vertical="center"/>
    </xf>
    <xf numFmtId="191"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3" fontId="28" fillId="12" borderId="150">
      <alignment vertical="center"/>
      <protection locked="0"/>
    </xf>
    <xf numFmtId="186" fontId="28" fillId="12" borderId="150">
      <alignment vertical="center"/>
      <protection locked="0"/>
    </xf>
    <xf numFmtId="186" fontId="28" fillId="12" borderId="150">
      <alignment vertical="center"/>
      <protection locked="0"/>
    </xf>
    <xf numFmtId="193" fontId="28" fillId="12" borderId="150">
      <alignment vertical="center"/>
      <protection locked="0"/>
    </xf>
    <xf numFmtId="191" fontId="28" fillId="12" borderId="150">
      <alignment vertical="center"/>
      <protection locked="0"/>
    </xf>
    <xf numFmtId="191"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72" fontId="28" fillId="12" borderId="150">
      <alignment vertical="center"/>
      <protection locked="0"/>
    </xf>
    <xf numFmtId="191" fontId="28" fillId="12" borderId="150">
      <alignment vertical="center"/>
      <protection locked="0"/>
    </xf>
    <xf numFmtId="191" fontId="28" fillId="50" borderId="150">
      <alignment vertical="center"/>
    </xf>
    <xf numFmtId="191"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93" fontId="28" fillId="50" borderId="150">
      <alignment vertical="center"/>
    </xf>
    <xf numFmtId="188" fontId="28" fillId="50" borderId="150">
      <alignment vertical="center"/>
    </xf>
    <xf numFmtId="190"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86"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0" borderId="150">
      <alignment vertical="center"/>
    </xf>
    <xf numFmtId="191" fontId="28" fillId="51" borderId="150">
      <alignment horizontal="right" vertical="center"/>
      <protection locked="0"/>
    </xf>
    <xf numFmtId="186" fontId="28" fillId="51" borderId="150">
      <alignment horizontal="right" vertical="center"/>
      <protection locked="0"/>
    </xf>
    <xf numFmtId="186" fontId="28" fillId="51" borderId="150">
      <alignment horizontal="right" vertical="center"/>
      <protection locked="0"/>
    </xf>
    <xf numFmtId="190" fontId="28" fillId="51" borderId="150">
      <alignment horizontal="right" vertical="center"/>
      <protection locked="0"/>
    </xf>
    <xf numFmtId="188" fontId="28" fillId="51" borderId="150">
      <alignment horizontal="right" vertical="center"/>
      <protection locked="0"/>
    </xf>
    <xf numFmtId="190"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191" fontId="28" fillId="51" borderId="150">
      <alignment horizontal="right" vertical="center"/>
      <protection locked="0"/>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27" fillId="64" borderId="150" applyNumberFormat="0">
      <protection locked="0"/>
    </xf>
    <xf numFmtId="4" fontId="62" fillId="48" borderId="142" applyNumberFormat="0" applyProtection="0">
      <alignment vertical="center"/>
    </xf>
    <xf numFmtId="4" fontId="59" fillId="12" borderId="150"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56" fillId="67" borderId="150"/>
    <xf numFmtId="4" fontId="64" fillId="64" borderId="145" applyNumberFormat="0" applyProtection="0">
      <alignment horizontal="right" vertical="center"/>
    </xf>
    <xf numFmtId="194" fontId="33" fillId="0" borderId="15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150">
      <alignment vertical="center"/>
    </xf>
    <xf numFmtId="188" fontId="5" fillId="13" borderId="150">
      <alignment vertical="center"/>
    </xf>
    <xf numFmtId="190" fontId="5" fillId="13" borderId="150">
      <alignment vertical="center"/>
    </xf>
    <xf numFmtId="191" fontId="5" fillId="7" borderId="150">
      <alignment vertical="center"/>
      <protection locked="0"/>
    </xf>
    <xf numFmtId="188" fontId="5" fillId="7" borderId="150">
      <alignment vertical="center"/>
      <protection locked="0"/>
    </xf>
    <xf numFmtId="196" fontId="5" fillId="69" borderId="150">
      <alignment vertical="center"/>
    </xf>
    <xf numFmtId="188" fontId="5" fillId="69" borderId="150">
      <alignment vertical="center"/>
    </xf>
    <xf numFmtId="190" fontId="5" fillId="69" borderId="150">
      <alignment vertical="center"/>
    </xf>
    <xf numFmtId="191" fontId="5" fillId="69" borderId="150">
      <alignment vertical="center"/>
    </xf>
    <xf numFmtId="188" fontId="5" fillId="70" borderId="150">
      <alignment horizontal="right" vertical="center"/>
      <protection locked="0"/>
    </xf>
    <xf numFmtId="190" fontId="5" fillId="70" borderId="150">
      <alignment horizontal="right" vertical="center"/>
      <protection locked="0"/>
    </xf>
    <xf numFmtId="191" fontId="5" fillId="70" borderId="150">
      <alignment horizontal="right" vertical="center"/>
      <protection locked="0"/>
    </xf>
    <xf numFmtId="194" fontId="33" fillId="0" borderId="151" applyFill="0"/>
    <xf numFmtId="164" fontId="5" fillId="0" borderId="0" applyFont="0" applyFill="0" applyBorder="0" applyAlignment="0" applyProtection="0"/>
    <xf numFmtId="191" fontId="5" fillId="69" borderId="150">
      <alignment vertical="center"/>
    </xf>
    <xf numFmtId="0" fontId="35"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94" fontId="33" fillId="0" borderId="151" applyFill="0"/>
    <xf numFmtId="186" fontId="54" fillId="0" borderId="0"/>
    <xf numFmtId="186" fontId="56" fillId="14" borderId="142" applyNumberFormat="0" applyProtection="0">
      <alignment horizontal="left" vertical="top"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4"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194" fontId="33" fillId="0" borderId="151" applyFill="0"/>
    <xf numFmtId="4" fontId="56" fillId="19" borderId="145" applyNumberFormat="0" applyProtection="0">
      <alignment horizontal="right" vertical="center"/>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4" fillId="0" borderId="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5" applyNumberFormat="0" applyProtection="0">
      <alignment horizontal="left" vertical="center" indent="1"/>
    </xf>
    <xf numFmtId="194" fontId="33" fillId="0" borderId="151" applyFill="0"/>
    <xf numFmtId="186" fontId="42" fillId="44" borderId="145" applyNumberFormat="0" applyAlignment="0" applyProtection="0"/>
    <xf numFmtId="186" fontId="42" fillId="44" borderId="145" applyNumberFormat="0" applyAlignment="0" applyProtection="0"/>
    <xf numFmtId="186" fontId="56" fillId="21" borderId="142" applyNumberFormat="0" applyProtection="0">
      <alignment horizontal="left" vertical="top" indent="1"/>
    </xf>
    <xf numFmtId="186" fontId="56" fillId="14" borderId="142" applyNumberFormat="0" applyProtection="0">
      <alignment horizontal="left" vertical="top" indent="1"/>
    </xf>
    <xf numFmtId="164" fontId="5" fillId="0" borderId="0" applyFont="0" applyFill="0" applyBorder="0" applyAlignment="0" applyProtection="0"/>
    <xf numFmtId="186" fontId="56" fillId="14" borderId="142" applyNumberFormat="0" applyProtection="0">
      <alignment horizontal="left" vertical="top" indent="1"/>
    </xf>
    <xf numFmtId="164" fontId="34" fillId="0" borderId="0" applyFont="0" applyFill="0" applyBorder="0" applyAlignment="0" applyProtection="0"/>
    <xf numFmtId="186" fontId="61" fillId="21" borderId="147" applyBorder="0"/>
    <xf numFmtId="4" fontId="56" fillId="58" borderId="145" applyNumberFormat="0" applyProtection="0">
      <alignment horizontal="right" vertical="center"/>
    </xf>
    <xf numFmtId="186" fontId="56" fillId="40" borderId="145" applyNumberFormat="0" applyFont="0" applyAlignment="0" applyProtection="0"/>
    <xf numFmtId="4" fontId="56" fillId="15" borderId="136" applyNumberFormat="0" applyProtection="0">
      <alignment horizontal="left" vertical="center" indent="1"/>
    </xf>
    <xf numFmtId="4" fontId="56" fillId="59" borderId="145" applyNumberFormat="0" applyProtection="0">
      <alignment horizontal="right" vertical="center"/>
    </xf>
    <xf numFmtId="186" fontId="56" fillId="11" borderId="145" applyNumberFormat="0" applyProtection="0">
      <alignment horizontal="left" vertical="center" indent="1"/>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48" borderId="142" applyNumberFormat="0" applyProtection="0">
      <alignment vertical="center"/>
    </xf>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94" fontId="33" fillId="0" borderId="151" applyFill="0"/>
    <xf numFmtId="186" fontId="56" fillId="62" borderId="145" applyNumberFormat="0" applyProtection="0">
      <alignment horizontal="left" vertical="center" indent="1"/>
    </xf>
    <xf numFmtId="4" fontId="56" fillId="23" borderId="145" applyNumberFormat="0" applyProtection="0">
      <alignment horizontal="right" vertical="center"/>
    </xf>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64" fontId="39" fillId="0" borderId="0" applyFont="0" applyFill="0" applyBorder="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14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4" fontId="56" fillId="19" borderId="145" applyNumberFormat="0" applyProtection="0">
      <alignment horizontal="right" vertical="center"/>
    </xf>
    <xf numFmtId="194" fontId="33" fillId="0" borderId="151" applyFill="0"/>
    <xf numFmtId="186" fontId="56" fillId="62" borderId="145" applyNumberFormat="0" applyProtection="0">
      <alignment horizontal="left" vertical="center" indent="1"/>
    </xf>
    <xf numFmtId="4" fontId="56" fillId="58" borderId="145" applyNumberFormat="0" applyProtection="0">
      <alignment horizontal="right" vertical="center"/>
    </xf>
    <xf numFmtId="4" fontId="56" fillId="23"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186" fontId="60" fillId="52" borderId="142" applyNumberFormat="0" applyProtection="0">
      <alignment horizontal="left" vertical="top"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7" borderId="136"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61" borderId="136" applyNumberFormat="0" applyProtection="0">
      <alignment horizontal="left" vertical="center" indent="1"/>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15" borderId="145" applyNumberFormat="0" applyProtection="0">
      <alignment horizontal="right" vertical="center"/>
    </xf>
    <xf numFmtId="4" fontId="56" fillId="14" borderId="136" applyNumberFormat="0" applyProtection="0">
      <alignment horizontal="left" vertical="center" indent="1"/>
    </xf>
    <xf numFmtId="4" fontId="56" fillId="15" borderId="136" applyNumberFormat="0" applyProtection="0">
      <alignment horizontal="left" vertical="center" indent="1"/>
    </xf>
    <xf numFmtId="186" fontId="56" fillId="11" borderId="145"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11" borderId="142" applyNumberFormat="0" applyProtection="0">
      <alignment horizontal="left" vertical="center" indent="1"/>
    </xf>
    <xf numFmtId="194" fontId="33" fillId="0" borderId="151" applyFill="0"/>
    <xf numFmtId="186" fontId="62" fillId="15" borderId="142" applyNumberFormat="0" applyProtection="0">
      <alignment horizontal="left" vertical="top"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16" borderId="145" applyNumberFormat="0" applyProtection="0">
      <alignment horizontal="right" vertical="center"/>
    </xf>
    <xf numFmtId="186" fontId="56" fillId="15" borderId="142" applyNumberFormat="0" applyProtection="0">
      <alignment horizontal="left" vertical="top" indent="1"/>
    </xf>
    <xf numFmtId="164" fontId="35" fillId="0" borderId="0" applyFont="0" applyFill="0" applyBorder="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4" fontId="56" fillId="60" borderId="145" applyNumberFormat="0" applyProtection="0">
      <alignment horizontal="right" vertical="center"/>
    </xf>
    <xf numFmtId="186" fontId="56" fillId="14" borderId="142" applyNumberFormat="0" applyProtection="0">
      <alignment horizontal="left" vertical="top" indent="1"/>
    </xf>
    <xf numFmtId="37" fontId="33" fillId="0" borderId="148" applyNumberFormat="0"/>
    <xf numFmtId="186" fontId="60" fillId="52" borderId="142" applyNumberFormat="0" applyProtection="0">
      <alignment horizontal="left" vertical="top" indent="1"/>
    </xf>
    <xf numFmtId="186" fontId="56" fillId="40" borderId="145" applyNumberFormat="0" applyFont="0" applyAlignment="0" applyProtection="0"/>
    <xf numFmtId="4" fontId="64" fillId="64" borderId="145" applyNumberFormat="0" applyProtection="0">
      <alignment horizontal="right" vertical="center"/>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61" fillId="21" borderId="147" applyBorder="0"/>
    <xf numFmtId="4" fontId="56" fillId="59"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14" borderId="145"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4" fontId="56" fillId="16" borderId="145" applyNumberFormat="0" applyProtection="0">
      <alignment horizontal="right" vertical="center"/>
    </xf>
    <xf numFmtId="4" fontId="56" fillId="59" borderId="145" applyNumberFormat="0" applyProtection="0">
      <alignment horizontal="right" vertical="center"/>
    </xf>
    <xf numFmtId="186" fontId="57" fillId="44" borderId="146" applyNumberFormat="0" applyAlignment="0" applyProtection="0"/>
    <xf numFmtId="186" fontId="56" fillId="11" borderId="145" applyNumberFormat="0" applyProtection="0">
      <alignment horizontal="left" vertical="center" indent="1"/>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52" borderId="145" applyNumberFormat="0" applyProtection="0">
      <alignment vertical="center"/>
    </xf>
    <xf numFmtId="4" fontId="56" fillId="58" borderId="145" applyNumberFormat="0" applyProtection="0">
      <alignment horizontal="right" vertical="center"/>
    </xf>
    <xf numFmtId="4" fontId="59" fillId="53" borderId="145" applyNumberFormat="0" applyProtection="0">
      <alignment vertical="center"/>
    </xf>
    <xf numFmtId="164" fontId="35" fillId="0" borderId="0" applyFont="0" applyFill="0" applyBorder="0" applyAlignment="0" applyProtection="0"/>
    <xf numFmtId="186" fontId="50" fillId="41" borderId="145" applyNumberFormat="0" applyAlignment="0" applyProtection="0"/>
    <xf numFmtId="186" fontId="56" fillId="11"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4" fontId="59" fillId="53" borderId="145" applyNumberFormat="0" applyProtection="0">
      <alignment vertical="center"/>
    </xf>
    <xf numFmtId="164" fontId="35" fillId="0" borderId="0" applyFont="0" applyFill="0" applyBorder="0" applyAlignment="0" applyProtection="0"/>
    <xf numFmtId="4" fontId="56" fillId="15" borderId="145" applyNumberFormat="0" applyProtection="0">
      <alignment horizontal="right" vertical="center"/>
    </xf>
    <xf numFmtId="4" fontId="56" fillId="52" borderId="145" applyNumberFormat="0" applyProtection="0">
      <alignment vertical="center"/>
    </xf>
    <xf numFmtId="4" fontId="56" fillId="52" borderId="145" applyNumberFormat="0" applyProtection="0">
      <alignment vertical="center"/>
    </xf>
    <xf numFmtId="4" fontId="56" fillId="15" borderId="145" applyNumberFormat="0" applyProtection="0">
      <alignment horizontal="right" vertical="center"/>
    </xf>
    <xf numFmtId="4" fontId="56" fillId="23"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186" fontId="56" fillId="63" borderId="145" applyNumberFormat="0" applyProtection="0">
      <alignment horizontal="left" vertical="center" indent="1"/>
    </xf>
    <xf numFmtId="186" fontId="56" fillId="40" borderId="145" applyNumberFormat="0" applyFont="0" applyAlignment="0" applyProtection="0"/>
    <xf numFmtId="186" fontId="61" fillId="21" borderId="147" applyBorder="0"/>
    <xf numFmtId="186" fontId="44" fillId="0" borderId="139" applyNumberFormat="0" applyFill="0" applyAlignment="0" applyProtection="0"/>
    <xf numFmtId="164" fontId="35" fillId="0" borderId="0" applyFont="0" applyFill="0" applyBorder="0" applyAlignment="0" applyProtection="0"/>
    <xf numFmtId="186" fontId="42" fillId="44" borderId="145" applyNumberFormat="0" applyAlignment="0" applyProtection="0"/>
    <xf numFmtId="4" fontId="56" fillId="58" borderId="145" applyNumberFormat="0" applyProtection="0">
      <alignment horizontal="right" vertical="center"/>
    </xf>
    <xf numFmtId="186" fontId="56" fillId="40" borderId="145" applyNumberFormat="0" applyFont="0" applyAlignment="0" applyProtection="0"/>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62" fillId="15"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4" fontId="59" fillId="53" borderId="145" applyNumberFormat="0" applyProtection="0">
      <alignment vertical="center"/>
    </xf>
    <xf numFmtId="186" fontId="56" fillId="62" borderId="145" applyNumberFormat="0" applyProtection="0">
      <alignment horizontal="left" vertical="center" indent="1"/>
    </xf>
    <xf numFmtId="37" fontId="33" fillId="0" borderId="148" applyNumberFormat="0"/>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6" borderId="145" applyNumberFormat="0" applyProtection="0">
      <alignment horizontal="right" vertical="center"/>
    </xf>
    <xf numFmtId="4" fontId="56" fillId="54" borderId="145" applyNumberFormat="0" applyProtection="0">
      <alignment horizontal="left" vertical="center" indent="1"/>
    </xf>
    <xf numFmtId="4" fontId="59" fillId="53" borderId="145" applyNumberFormat="0" applyProtection="0">
      <alignment vertical="center"/>
    </xf>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14" borderId="142" applyNumberFormat="0" applyProtection="0">
      <alignment horizontal="left" vertical="top" indent="1"/>
    </xf>
    <xf numFmtId="164" fontId="35" fillId="0" borderId="0" applyFont="0" applyFill="0" applyBorder="0" applyAlignment="0" applyProtection="0"/>
    <xf numFmtId="4" fontId="56" fillId="54" borderId="145" applyNumberFormat="0" applyProtection="0">
      <alignment horizontal="left" vertical="center" indent="1"/>
    </xf>
    <xf numFmtId="4" fontId="62" fillId="11" borderId="142" applyNumberFormat="0" applyProtection="0">
      <alignment horizontal="left" vertical="center" indent="1"/>
    </xf>
    <xf numFmtId="4" fontId="56" fillId="19" borderId="145" applyNumberFormat="0" applyProtection="0">
      <alignment horizontal="right" vertical="center"/>
    </xf>
    <xf numFmtId="4" fontId="56" fillId="58" borderId="145" applyNumberFormat="0" applyProtection="0">
      <alignment horizontal="right" vertical="center"/>
    </xf>
    <xf numFmtId="186" fontId="42" fillId="44" borderId="145"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142" applyNumberFormat="0" applyProtection="0">
      <alignment horizontal="left" vertical="top" indent="1"/>
    </xf>
    <xf numFmtId="4" fontId="59" fillId="53" borderId="145" applyNumberFormat="0" applyProtection="0">
      <alignment vertical="center"/>
    </xf>
    <xf numFmtId="4" fontId="56" fillId="55" borderId="145" applyNumberFormat="0" applyProtection="0">
      <alignment horizontal="right" vertical="center"/>
    </xf>
    <xf numFmtId="186" fontId="56" fillId="11" borderId="145" applyNumberFormat="0" applyProtection="0">
      <alignment horizontal="left" vertical="center" indent="1"/>
    </xf>
    <xf numFmtId="4" fontId="56" fillId="60" borderId="145" applyNumberFormat="0" applyProtection="0">
      <alignment horizontal="right" vertical="center"/>
    </xf>
    <xf numFmtId="4" fontId="56" fillId="59" borderId="145" applyNumberFormat="0" applyProtection="0">
      <alignment horizontal="right" vertical="center"/>
    </xf>
    <xf numFmtId="4" fontId="56" fillId="56" borderId="145" applyNumberFormat="0" applyProtection="0">
      <alignment horizontal="right" vertical="center"/>
    </xf>
    <xf numFmtId="4" fontId="56" fillId="16" borderId="145" applyNumberFormat="0" applyProtection="0">
      <alignment horizontal="right" vertical="center"/>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7" fillId="44" borderId="146" applyNumberFormat="0" applyAlignment="0" applyProtection="0"/>
    <xf numFmtId="4" fontId="56" fillId="15" borderId="145" applyNumberFormat="0" applyProtection="0">
      <alignment horizontal="right" vertical="center"/>
    </xf>
    <xf numFmtId="164" fontId="5" fillId="0" borderId="0" applyFont="0" applyFill="0" applyBorder="0" applyAlignment="0" applyProtection="0"/>
    <xf numFmtId="4" fontId="56" fillId="23" borderId="145" applyNumberFormat="0" applyProtection="0">
      <alignment horizontal="right" vertical="center"/>
    </xf>
    <xf numFmtId="186" fontId="50" fillId="41" borderId="145" applyNumberFormat="0" applyAlignment="0" applyProtection="0"/>
    <xf numFmtId="186" fontId="44" fillId="0" borderId="139" applyNumberFormat="0" applyFill="0" applyAlignment="0" applyProtection="0"/>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3" borderId="145" applyNumberFormat="0" applyProtection="0">
      <alignment horizontal="left" vertical="center"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7" fillId="44" borderId="146" applyNumberFormat="0" applyAlignment="0" applyProtection="0"/>
    <xf numFmtId="4" fontId="62" fillId="48" borderId="142" applyNumberFormat="0" applyProtection="0">
      <alignment vertical="center"/>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6" fillId="0" borderId="145" applyNumberFormat="0" applyProtection="0">
      <alignment horizontal="right" vertical="center"/>
    </xf>
    <xf numFmtId="4" fontId="63" fillId="66" borderId="136" applyNumberFormat="0" applyProtection="0">
      <alignment horizontal="left" vertical="center" indent="1"/>
    </xf>
    <xf numFmtId="186" fontId="50" fillId="41"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186" fontId="56" fillId="14" borderId="145" applyNumberFormat="0" applyProtection="0">
      <alignment horizontal="left" vertical="center" indent="1"/>
    </xf>
    <xf numFmtId="4" fontId="56" fillId="55" borderId="145" applyNumberFormat="0" applyProtection="0">
      <alignment horizontal="right" vertical="center"/>
    </xf>
    <xf numFmtId="4" fontId="56" fillId="0" borderId="145" applyNumberFormat="0" applyProtection="0">
      <alignment horizontal="right" vertical="center"/>
    </xf>
    <xf numFmtId="194" fontId="33" fillId="0" borderId="151" applyFill="0"/>
    <xf numFmtId="186" fontId="56" fillId="40" borderId="145" applyNumberFormat="0" applyFont="0" applyAlignment="0" applyProtection="0"/>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4" fontId="56" fillId="58" borderId="145" applyNumberFormat="0" applyProtection="0">
      <alignment horizontal="right" vertical="center"/>
    </xf>
    <xf numFmtId="186" fontId="56" fillId="63" borderId="142" applyNumberFormat="0" applyProtection="0">
      <alignment horizontal="left" vertical="top"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42" fillId="44" borderId="145" applyNumberFormat="0" applyAlignment="0" applyProtection="0"/>
    <xf numFmtId="4" fontId="62" fillId="11" borderId="142" applyNumberFormat="0" applyProtection="0">
      <alignment horizontal="left" vertical="center" indent="1"/>
    </xf>
    <xf numFmtId="186" fontId="44" fillId="0" borderId="139" applyNumberFormat="0" applyFill="0" applyAlignment="0" applyProtection="0"/>
    <xf numFmtId="186" fontId="56" fillId="40" borderId="145" applyNumberFormat="0" applyFont="0" applyAlignment="0" applyProtection="0"/>
    <xf numFmtId="186" fontId="56" fillId="21" borderId="142" applyNumberFormat="0" applyProtection="0">
      <alignment horizontal="left" vertical="top" indent="1"/>
    </xf>
    <xf numFmtId="4" fontId="56" fillId="54" borderId="145" applyNumberFormat="0" applyProtection="0">
      <alignment horizontal="left" vertical="center" indent="1"/>
    </xf>
    <xf numFmtId="186" fontId="42" fillId="44" borderId="145" applyNumberFormat="0" applyAlignment="0" applyProtection="0"/>
    <xf numFmtId="4" fontId="64" fillId="64" borderId="145" applyNumberFormat="0" applyProtection="0">
      <alignment horizontal="right" vertical="center"/>
    </xf>
    <xf numFmtId="186" fontId="61" fillId="21" borderId="147" applyBorder="0"/>
    <xf numFmtId="186" fontId="56" fillId="40" borderId="145" applyNumberFormat="0" applyFont="0" applyAlignment="0" applyProtection="0"/>
    <xf numFmtId="4" fontId="56" fillId="54" borderId="145"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4" fontId="56" fillId="55" borderId="145" applyNumberFormat="0" applyProtection="0">
      <alignment horizontal="right" vertical="center"/>
    </xf>
    <xf numFmtId="4" fontId="56" fillId="60" borderId="145" applyNumberFormat="0" applyProtection="0">
      <alignment horizontal="right" vertical="center"/>
    </xf>
    <xf numFmtId="186" fontId="56" fillId="21" borderId="142" applyNumberFormat="0" applyProtection="0">
      <alignment horizontal="left" vertical="top" indent="1"/>
    </xf>
    <xf numFmtId="186" fontId="56" fillId="14" borderId="142" applyNumberFormat="0" applyProtection="0">
      <alignment horizontal="left" vertical="top" indent="1"/>
    </xf>
    <xf numFmtId="4" fontId="56" fillId="19" borderId="145" applyNumberFormat="0" applyProtection="0">
      <alignment horizontal="right" vertical="center"/>
    </xf>
    <xf numFmtId="186" fontId="56" fillId="63" borderId="142" applyNumberFormat="0" applyProtection="0">
      <alignment horizontal="left" vertical="top" indent="1"/>
    </xf>
    <xf numFmtId="186" fontId="27" fillId="63" borderId="142" applyNumberFormat="0" applyProtection="0">
      <alignment horizontal="left" vertical="center" indent="1"/>
    </xf>
    <xf numFmtId="4" fontId="56" fillId="0" borderId="145" applyNumberFormat="0" applyProtection="0">
      <alignment horizontal="right" vertical="center"/>
    </xf>
    <xf numFmtId="186" fontId="42" fillId="44" borderId="145" applyNumberFormat="0" applyAlignment="0" applyProtection="0"/>
    <xf numFmtId="186" fontId="50" fillId="41" borderId="145" applyNumberFormat="0" applyAlignment="0" applyProtection="0"/>
    <xf numFmtId="4" fontId="56" fillId="53" borderId="145" applyNumberFormat="0" applyProtection="0">
      <alignment horizontal="left" vertical="center" indent="1"/>
    </xf>
    <xf numFmtId="4" fontId="62" fillId="11" borderId="142" applyNumberFormat="0" applyProtection="0">
      <alignment horizontal="left" vertical="center" indent="1"/>
    </xf>
    <xf numFmtId="4" fontId="56" fillId="60" borderId="145" applyNumberFormat="0" applyProtection="0">
      <alignment horizontal="right" vertical="center"/>
    </xf>
    <xf numFmtId="4" fontId="59" fillId="65"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64" fillId="64"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0" borderId="145" applyNumberFormat="0" applyProtection="0">
      <alignment horizontal="right" vertical="center"/>
    </xf>
    <xf numFmtId="164" fontId="35" fillId="0" borderId="0" applyFont="0" applyFill="0" applyBorder="0" applyAlignment="0" applyProtection="0"/>
    <xf numFmtId="186" fontId="56" fillId="40" borderId="145" applyNumberFormat="0" applyFont="0" applyAlignment="0" applyProtection="0"/>
    <xf numFmtId="186" fontId="42" fillId="44" borderId="145" applyNumberFormat="0" applyAlignment="0" applyProtection="0"/>
    <xf numFmtId="186" fontId="62" fillId="48" borderId="142" applyNumberFormat="0" applyProtection="0">
      <alignment horizontal="left" vertical="top" indent="1"/>
    </xf>
    <xf numFmtId="186" fontId="27" fillId="14" borderId="142"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2" borderId="145" applyNumberFormat="0" applyProtection="0">
      <alignment horizontal="left" vertical="center" indent="1"/>
    </xf>
    <xf numFmtId="4" fontId="56" fillId="55" borderId="145" applyNumberFormat="0" applyProtection="0">
      <alignment horizontal="right" vertical="center"/>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4" fontId="56" fillId="23" borderId="145" applyNumberFormat="0" applyProtection="0">
      <alignment horizontal="right" vertical="center"/>
    </xf>
    <xf numFmtId="186" fontId="56" fillId="63" borderId="145" applyNumberFormat="0" applyProtection="0">
      <alignment horizontal="left" vertical="center" indent="1"/>
    </xf>
    <xf numFmtId="186" fontId="56" fillId="14" borderId="142" applyNumberFormat="0" applyProtection="0">
      <alignment horizontal="left" vertical="top" indent="1"/>
    </xf>
    <xf numFmtId="4" fontId="56" fillId="15" borderId="145" applyNumberFormat="0" applyProtection="0">
      <alignment horizontal="right" vertical="center"/>
    </xf>
    <xf numFmtId="186" fontId="62" fillId="48"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42" fillId="44" borderId="145" applyNumberFormat="0" applyAlignment="0" applyProtection="0"/>
    <xf numFmtId="186" fontId="56" fillId="21" borderId="142" applyNumberFormat="0" applyProtection="0">
      <alignment horizontal="left" vertical="top" indent="1"/>
    </xf>
    <xf numFmtId="4" fontId="62" fillId="48" borderId="142" applyNumberFormat="0" applyProtection="0">
      <alignment vertical="center"/>
    </xf>
    <xf numFmtId="37" fontId="33" fillId="0" borderId="148" applyNumberFormat="0"/>
    <xf numFmtId="186" fontId="56" fillId="40" borderId="145" applyNumberFormat="0" applyFont="0" applyAlignment="0" applyProtection="0"/>
    <xf numFmtId="186" fontId="56" fillId="21" borderId="142" applyNumberFormat="0" applyProtection="0">
      <alignment horizontal="left" vertical="top" indent="1"/>
    </xf>
    <xf numFmtId="4" fontId="56" fillId="55" borderId="145" applyNumberFormat="0" applyProtection="0">
      <alignment horizontal="right" vertical="center"/>
    </xf>
    <xf numFmtId="186" fontId="50" fillId="41" borderId="145" applyNumberFormat="0" applyAlignment="0" applyProtection="0"/>
    <xf numFmtId="4" fontId="59" fillId="65" borderId="145" applyNumberFormat="0" applyProtection="0">
      <alignment horizontal="right" vertical="center"/>
    </xf>
    <xf numFmtId="4" fontId="63" fillId="66" borderId="136"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14" borderId="136" applyNumberFormat="0" applyProtection="0">
      <alignment horizontal="left" vertical="center" indent="1"/>
    </xf>
    <xf numFmtId="186" fontId="62" fillId="48" borderId="142" applyNumberFormat="0" applyProtection="0">
      <alignment horizontal="left" vertical="top" indent="1"/>
    </xf>
    <xf numFmtId="186" fontId="56" fillId="21" borderId="142" applyNumberFormat="0" applyProtection="0">
      <alignment horizontal="left" vertical="top" indent="1"/>
    </xf>
    <xf numFmtId="4" fontId="56" fillId="52" borderId="145" applyNumberFormat="0" applyProtection="0">
      <alignment vertical="center"/>
    </xf>
    <xf numFmtId="4" fontId="56" fillId="54" borderId="145" applyNumberFormat="0" applyProtection="0">
      <alignment horizontal="left" vertical="center" indent="1"/>
    </xf>
    <xf numFmtId="4" fontId="27" fillId="21" borderId="136"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14" borderId="142" applyNumberFormat="0" applyProtection="0">
      <alignment horizontal="left" vertical="top" indent="1"/>
    </xf>
    <xf numFmtId="4" fontId="62" fillId="11" borderId="142"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186" fontId="56" fillId="14" borderId="142" applyNumberFormat="0" applyProtection="0">
      <alignment horizontal="left" vertical="top" indent="1"/>
    </xf>
    <xf numFmtId="4" fontId="64" fillId="64" borderId="145" applyNumberFormat="0" applyProtection="0">
      <alignment horizontal="right" vertical="center"/>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194" fontId="33" fillId="0" borderId="151" applyFill="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2" applyNumberFormat="0" applyProtection="0">
      <alignment horizontal="left" vertical="top" indent="1"/>
    </xf>
    <xf numFmtId="4" fontId="62" fillId="11" borderId="142" applyNumberFormat="0" applyProtection="0">
      <alignment horizontal="left" vertical="center" indent="1"/>
    </xf>
    <xf numFmtId="4" fontId="62" fillId="48" borderId="142" applyNumberFormat="0" applyProtection="0">
      <alignment vertical="center"/>
    </xf>
    <xf numFmtId="186" fontId="27" fillId="63" borderId="142" applyNumberFormat="0" applyProtection="0">
      <alignment horizontal="left" vertical="top" indent="1"/>
    </xf>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186" fontId="56" fillId="14" borderId="142" applyNumberFormat="0" applyProtection="0">
      <alignment horizontal="left" vertical="top" indent="1"/>
    </xf>
    <xf numFmtId="186" fontId="56" fillId="15" borderId="142" applyNumberFormat="0" applyProtection="0">
      <alignment horizontal="left" vertical="top" indent="1"/>
    </xf>
    <xf numFmtId="186" fontId="42" fillId="44" borderId="145" applyNumberFormat="0" applyAlignment="0" applyProtection="0"/>
    <xf numFmtId="186" fontId="44" fillId="0" borderId="139" applyNumberFormat="0" applyFill="0" applyAlignment="0" applyProtection="0"/>
    <xf numFmtId="186" fontId="44" fillId="0" borderId="139" applyNumberFormat="0" applyFill="0" applyAlignment="0" applyProtection="0"/>
    <xf numFmtId="37" fontId="33" fillId="0" borderId="148" applyNumberFormat="0"/>
    <xf numFmtId="4" fontId="64" fillId="64" borderId="145" applyNumberFormat="0" applyProtection="0">
      <alignment horizontal="right" vertical="center"/>
    </xf>
    <xf numFmtId="4" fontId="63" fillId="66" borderId="136" applyNumberFormat="0" applyProtection="0">
      <alignment horizontal="left" vertical="center" indent="1"/>
    </xf>
    <xf numFmtId="186" fontId="62" fillId="15" borderId="142" applyNumberFormat="0" applyProtection="0">
      <alignment horizontal="left" vertical="top" indent="1"/>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62" borderId="145"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5" borderId="136" applyNumberFormat="0" applyProtection="0">
      <alignment horizontal="left" vertical="center" indent="1"/>
    </xf>
    <xf numFmtId="4" fontId="56" fillId="14" borderId="136" applyNumberFormat="0" applyProtection="0">
      <alignment horizontal="left" vertical="center" indent="1"/>
    </xf>
    <xf numFmtId="4" fontId="56" fillId="15" borderId="145" applyNumberFormat="0" applyProtection="0">
      <alignment horizontal="right" vertical="center"/>
    </xf>
    <xf numFmtId="4" fontId="27" fillId="21" borderId="136" applyNumberFormat="0" applyProtection="0">
      <alignment horizontal="left" vertical="center" indent="1"/>
    </xf>
    <xf numFmtId="4" fontId="27" fillId="21" borderId="136" applyNumberFormat="0" applyProtection="0">
      <alignment horizontal="left" vertical="center" indent="1"/>
    </xf>
    <xf numFmtId="4" fontId="56" fillId="61" borderId="136" applyNumberFormat="0" applyProtection="0">
      <alignment horizontal="left" vertical="center" indent="1"/>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7" borderId="136"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186" fontId="60" fillId="52" borderId="142" applyNumberFormat="0" applyProtection="0">
      <alignment horizontal="left" vertical="top"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7" fillId="44" borderId="146" applyNumberFormat="0" applyAlignment="0" applyProtection="0"/>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186" fontId="61" fillId="21" borderId="147" applyBorder="0"/>
    <xf numFmtId="186" fontId="56" fillId="40" borderId="145" applyNumberFormat="0" applyFont="0" applyAlignment="0" applyProtection="0"/>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27" fillId="14" borderId="142" applyNumberFormat="0" applyProtection="0">
      <alignment horizontal="left" vertical="top" indent="1"/>
    </xf>
    <xf numFmtId="4" fontId="59" fillId="65" borderId="145" applyNumberFormat="0" applyProtection="0">
      <alignment horizontal="right" vertical="center"/>
    </xf>
    <xf numFmtId="4" fontId="56" fillId="54" borderId="145" applyNumberFormat="0" applyProtection="0">
      <alignment horizontal="left" vertical="center" indent="1"/>
    </xf>
    <xf numFmtId="186" fontId="62" fillId="15" borderId="142" applyNumberFormat="0" applyProtection="0">
      <alignment horizontal="left" vertical="top" indent="1"/>
    </xf>
    <xf numFmtId="4" fontId="63" fillId="66" borderId="136" applyNumberFormat="0" applyProtection="0">
      <alignment horizontal="left" vertical="center" indent="1"/>
    </xf>
    <xf numFmtId="37" fontId="33" fillId="0" borderId="148" applyNumberFormat="0"/>
    <xf numFmtId="186" fontId="44" fillId="0" borderId="139" applyNumberFormat="0" applyFill="0" applyAlignment="0" applyProtection="0"/>
    <xf numFmtId="186" fontId="56" fillId="63" borderId="142" applyNumberFormat="0" applyProtection="0">
      <alignment horizontal="left" vertical="top" indent="1"/>
    </xf>
    <xf numFmtId="186" fontId="56" fillId="15" borderId="142" applyNumberFormat="0" applyProtection="0">
      <alignment horizontal="left" vertical="top" indent="1"/>
    </xf>
    <xf numFmtId="4" fontId="56" fillId="23" borderId="145" applyNumberFormat="0" applyProtection="0">
      <alignment horizontal="right" vertical="center"/>
    </xf>
    <xf numFmtId="186" fontId="56" fillId="62"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186" fontId="56" fillId="14" borderId="145" applyNumberFormat="0" applyProtection="0">
      <alignment horizontal="left" vertical="center" indent="1"/>
    </xf>
    <xf numFmtId="194" fontId="33" fillId="0" borderId="151" applyFill="0"/>
    <xf numFmtId="4" fontId="62" fillId="48" borderId="142" applyNumberFormat="0" applyProtection="0">
      <alignment vertical="center"/>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2" borderId="145" applyNumberFormat="0" applyProtection="0">
      <alignmen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27" fillId="14" borderId="142" applyNumberFormat="0" applyProtection="0">
      <alignment horizontal="left" vertical="center" indent="1"/>
    </xf>
    <xf numFmtId="186" fontId="42" fillId="44" borderId="145" applyNumberFormat="0" applyAlignment="0" applyProtection="0"/>
    <xf numFmtId="186" fontId="56" fillId="14" borderId="145" applyNumberFormat="0" applyProtection="0">
      <alignment horizontal="left" vertical="center" indent="1"/>
    </xf>
    <xf numFmtId="186" fontId="56" fillId="63" borderId="142" applyNumberFormat="0" applyProtection="0">
      <alignment horizontal="left" vertical="top" indent="1"/>
    </xf>
    <xf numFmtId="37" fontId="33" fillId="0" borderId="148" applyNumberFormat="0"/>
    <xf numFmtId="186" fontId="56" fillId="40" borderId="145" applyNumberFormat="0" applyFont="0" applyAlignment="0" applyProtection="0"/>
    <xf numFmtId="4" fontId="63" fillId="66" borderId="136" applyNumberFormat="0" applyProtection="0">
      <alignment horizontal="left" vertical="center" indent="1"/>
    </xf>
    <xf numFmtId="164" fontId="35" fillId="0" borderId="0" applyFont="0" applyFill="0" applyBorder="0" applyAlignment="0" applyProtection="0"/>
    <xf numFmtId="186" fontId="56" fillId="40" borderId="145" applyNumberFormat="0" applyFont="0" applyAlignment="0" applyProtection="0"/>
    <xf numFmtId="4" fontId="62" fillId="48" borderId="142" applyNumberFormat="0" applyProtection="0">
      <alignmen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top" indent="1"/>
    </xf>
    <xf numFmtId="4" fontId="56" fillId="19" borderId="145" applyNumberFormat="0" applyProtection="0">
      <alignment horizontal="right" vertical="center"/>
    </xf>
    <xf numFmtId="4" fontId="64" fillId="64" borderId="145" applyNumberFormat="0" applyProtection="0">
      <alignment horizontal="right" vertical="center"/>
    </xf>
    <xf numFmtId="186" fontId="44" fillId="0" borderId="139" applyNumberFormat="0" applyFill="0" applyAlignment="0" applyProtection="0"/>
    <xf numFmtId="186" fontId="27" fillId="14" borderId="142" applyNumberFormat="0" applyProtection="0">
      <alignment horizontal="left" vertical="center" indent="1"/>
    </xf>
    <xf numFmtId="186" fontId="56" fillId="15" borderId="142" applyNumberFormat="0" applyProtection="0">
      <alignment horizontal="left" vertical="top" indent="1"/>
    </xf>
    <xf numFmtId="186" fontId="42" fillId="44" borderId="145" applyNumberFormat="0" applyAlignment="0" applyProtection="0"/>
    <xf numFmtId="4" fontId="56" fillId="58" borderId="145" applyNumberFormat="0" applyProtection="0">
      <alignment horizontal="right" vertical="center"/>
    </xf>
    <xf numFmtId="194" fontId="33" fillId="0" borderId="151" applyFill="0"/>
    <xf numFmtId="186" fontId="56" fillId="40" borderId="145" applyNumberFormat="0" applyFont="0" applyAlignment="0" applyProtection="0"/>
    <xf numFmtId="186" fontId="62" fillId="48" borderId="142" applyNumberFormat="0" applyProtection="0">
      <alignment horizontal="left" vertical="top" indent="1"/>
    </xf>
    <xf numFmtId="4" fontId="62" fillId="48" borderId="142"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60" fillId="52" borderId="142" applyNumberFormat="0" applyProtection="0">
      <alignment horizontal="left" vertical="top" indent="1"/>
    </xf>
    <xf numFmtId="4" fontId="56" fillId="59" borderId="145" applyNumberFormat="0" applyProtection="0">
      <alignment horizontal="right" vertical="center"/>
    </xf>
    <xf numFmtId="4" fontId="56" fillId="15"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0" fillId="41" borderId="145" applyNumberFormat="0" applyAlignment="0" applyProtection="0"/>
    <xf numFmtId="37" fontId="33" fillId="0" borderId="148" applyNumberFormat="0"/>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61" borderId="136" applyNumberFormat="0" applyProtection="0">
      <alignment horizontal="left" vertical="center" indent="1"/>
    </xf>
    <xf numFmtId="186" fontId="50" fillId="41" borderId="145" applyNumberFormat="0" applyAlignment="0" applyProtection="0"/>
    <xf numFmtId="4" fontId="59" fillId="65" borderId="145" applyNumberFormat="0" applyProtection="0">
      <alignment horizontal="right" vertical="center"/>
    </xf>
    <xf numFmtId="4" fontId="62" fillId="48" borderId="142" applyNumberFormat="0" applyProtection="0">
      <alignment vertical="center"/>
    </xf>
    <xf numFmtId="186" fontId="56" fillId="14" borderId="142" applyNumberFormat="0" applyProtection="0">
      <alignment horizontal="left" vertical="top" indent="1"/>
    </xf>
    <xf numFmtId="4" fontId="62" fillId="11" borderId="142" applyNumberFormat="0" applyProtection="0">
      <alignment horizontal="left" vertical="center" indent="1"/>
    </xf>
    <xf numFmtId="186" fontId="27" fillId="14" borderId="142" applyNumberFormat="0" applyProtection="0">
      <alignment horizontal="left" vertical="center" indent="1"/>
    </xf>
    <xf numFmtId="4" fontId="56" fillId="54" borderId="145" applyNumberFormat="0" applyProtection="0">
      <alignment horizontal="left" vertical="center" indent="1"/>
    </xf>
    <xf numFmtId="186" fontId="56" fillId="63" borderId="145"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4" fontId="56" fillId="16" borderId="145" applyNumberFormat="0" applyProtection="0">
      <alignment horizontal="right" vertical="center"/>
    </xf>
    <xf numFmtId="4" fontId="56" fillId="14" borderId="136" applyNumberFormat="0" applyProtection="0">
      <alignment horizontal="left" vertical="center" indent="1"/>
    </xf>
    <xf numFmtId="4" fontId="56" fillId="54" borderId="145" applyNumberFormat="0" applyProtection="0">
      <alignment horizontal="left" vertical="center" indent="1"/>
    </xf>
    <xf numFmtId="4" fontId="56" fillId="16" borderId="145" applyNumberFormat="0" applyProtection="0">
      <alignment horizontal="righ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59"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64" fontId="35" fillId="0" borderId="0" applyFont="0" applyFill="0" applyBorder="0" applyAlignment="0" applyProtection="0"/>
    <xf numFmtId="4" fontId="56" fillId="23" borderId="145" applyNumberFormat="0" applyProtection="0">
      <alignment horizontal="right" vertical="center"/>
    </xf>
    <xf numFmtId="164" fontId="35" fillId="0" borderId="0" applyFont="0" applyFill="0" applyBorder="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9" borderId="145" applyNumberFormat="0" applyProtection="0">
      <alignment horizontal="right" vertical="center"/>
    </xf>
    <xf numFmtId="4" fontId="56" fillId="61" borderId="136" applyNumberFormat="0" applyProtection="0">
      <alignment horizontal="left" vertical="center" indent="1"/>
    </xf>
    <xf numFmtId="4" fontId="56" fillId="56"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94" fontId="33" fillId="0" borderId="151" applyFill="0"/>
    <xf numFmtId="186" fontId="56" fillId="63" borderId="142" applyNumberFormat="0" applyProtection="0">
      <alignment horizontal="left" vertical="top" indent="1"/>
    </xf>
    <xf numFmtId="4" fontId="56" fillId="1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7" fillId="44" borderId="146" applyNumberFormat="0" applyAlignment="0" applyProtection="0"/>
    <xf numFmtId="186" fontId="56" fillId="11" borderId="145"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4" fontId="56" fillId="16" borderId="145" applyNumberFormat="0" applyProtection="0">
      <alignment horizontal="right" vertical="center"/>
    </xf>
    <xf numFmtId="186" fontId="60" fillId="52" borderId="142" applyNumberFormat="0" applyProtection="0">
      <alignment horizontal="left" vertical="top"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6" borderId="145" applyNumberFormat="0" applyProtection="0">
      <alignment horizontal="right" vertical="center"/>
    </xf>
    <xf numFmtId="4" fontId="56" fillId="53" borderId="145" applyNumberFormat="0" applyProtection="0">
      <alignment horizontal="left" vertical="center" indent="1"/>
    </xf>
    <xf numFmtId="4" fontId="27" fillId="21" borderId="136" applyNumberFormat="0" applyProtection="0">
      <alignment horizontal="left" vertical="center" indent="1"/>
    </xf>
    <xf numFmtId="4" fontId="56" fillId="59" borderId="145" applyNumberFormat="0" applyProtection="0">
      <alignment horizontal="right" vertical="center"/>
    </xf>
    <xf numFmtId="4" fontId="56" fillId="23"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4" fillId="0" borderId="139" applyNumberFormat="0" applyFill="0" applyAlignment="0" applyProtection="0"/>
    <xf numFmtId="186" fontId="61" fillId="21" borderId="147" applyBorder="0"/>
    <xf numFmtId="186" fontId="56" fillId="14" borderId="142" applyNumberFormat="0" applyProtection="0">
      <alignment horizontal="left" vertical="top" indent="1"/>
    </xf>
    <xf numFmtId="186" fontId="56" fillId="14" borderId="142" applyNumberFormat="0" applyProtection="0">
      <alignment horizontal="left" vertical="top" indent="1"/>
    </xf>
    <xf numFmtId="194" fontId="33" fillId="0" borderId="151" applyFill="0"/>
    <xf numFmtId="186" fontId="56" fillId="14"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0" fillId="41" borderId="145" applyNumberFormat="0" applyAlignment="0" applyProtection="0"/>
    <xf numFmtId="186" fontId="27" fillId="63" borderId="142" applyNumberFormat="0" applyProtection="0">
      <alignment horizontal="left" vertical="top" indent="1"/>
    </xf>
    <xf numFmtId="186" fontId="50" fillId="41" borderId="145" applyNumberFormat="0" applyAlignment="0" applyProtection="0"/>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16" borderId="145" applyNumberFormat="0" applyProtection="0">
      <alignment horizontal="right" vertical="center"/>
    </xf>
    <xf numFmtId="4" fontId="56" fillId="55"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4" fontId="56" fillId="56" borderId="145" applyNumberFormat="0" applyProtection="0">
      <alignment horizontal="right" vertical="center"/>
    </xf>
    <xf numFmtId="186" fontId="56" fillId="14" borderId="142" applyNumberFormat="0" applyProtection="0">
      <alignment horizontal="left" vertical="top" indent="1"/>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56" fillId="0" borderId="145" applyNumberFormat="0" applyProtection="0">
      <alignment horizontal="right" vertical="center"/>
    </xf>
    <xf numFmtId="186" fontId="27" fillId="63" borderId="142" applyNumberFormat="0" applyProtection="0">
      <alignment horizontal="left" vertical="top" indent="1"/>
    </xf>
    <xf numFmtId="37" fontId="33" fillId="0" borderId="148" applyNumberFormat="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36" applyNumberFormat="0" applyProtection="0">
      <alignment horizontal="left" vertical="center" indent="1"/>
    </xf>
    <xf numFmtId="4" fontId="56" fillId="57" borderId="136" applyNumberFormat="0" applyProtection="0">
      <alignment horizontal="right" vertical="center"/>
    </xf>
    <xf numFmtId="186" fontId="42" fillId="44" borderId="145" applyNumberFormat="0" applyAlignment="0" applyProtection="0"/>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21" borderId="142" applyNumberFormat="0" applyProtection="0">
      <alignment horizontal="left" vertical="top" indent="1"/>
    </xf>
    <xf numFmtId="4" fontId="56" fillId="0" borderId="145" applyNumberFormat="0" applyProtection="0">
      <alignment horizontal="right" vertical="center"/>
    </xf>
    <xf numFmtId="186" fontId="56" fillId="40" borderId="145" applyNumberFormat="0" applyFont="0" applyAlignment="0" applyProtection="0"/>
    <xf numFmtId="4" fontId="56" fillId="23" borderId="145" applyNumberFormat="0" applyProtection="0">
      <alignment horizontal="right" vertical="center"/>
    </xf>
    <xf numFmtId="4" fontId="56" fillId="23" borderId="145" applyNumberFormat="0" applyProtection="0">
      <alignment horizontal="right" vertical="center"/>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5" borderId="145" applyNumberFormat="0" applyProtection="0">
      <alignment horizontal="right" vertical="center"/>
    </xf>
    <xf numFmtId="186" fontId="56" fillId="14" borderId="142" applyNumberFormat="0" applyProtection="0">
      <alignment horizontal="left" vertical="top" indent="1"/>
    </xf>
    <xf numFmtId="186" fontId="56" fillId="21"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4" fontId="56" fillId="54" borderId="145" applyNumberFormat="0" applyProtection="0">
      <alignment horizontal="left" vertical="center" indent="1"/>
    </xf>
    <xf numFmtId="186" fontId="56" fillId="14" borderId="142" applyNumberFormat="0" applyProtection="0">
      <alignment horizontal="left" vertical="top" indent="1"/>
    </xf>
    <xf numFmtId="186" fontId="56" fillId="15"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64" fontId="35" fillId="0" borderId="0" applyFont="0" applyFill="0" applyBorder="0" applyAlignment="0" applyProtection="0"/>
    <xf numFmtId="186" fontId="60" fillId="52" borderId="142" applyNumberFormat="0" applyProtection="0">
      <alignment horizontal="left" vertical="top" indent="1"/>
    </xf>
    <xf numFmtId="4" fontId="56" fillId="16" borderId="145" applyNumberFormat="0" applyProtection="0">
      <alignment horizontal="right" vertical="center"/>
    </xf>
    <xf numFmtId="4" fontId="56" fillId="15" borderId="136" applyNumberFormat="0" applyProtection="0">
      <alignment horizontal="left" vertical="center" indent="1"/>
    </xf>
    <xf numFmtId="186" fontId="56" fillId="63" borderId="142" applyNumberFormat="0" applyProtection="0">
      <alignment horizontal="left" vertical="top" indent="1"/>
    </xf>
    <xf numFmtId="186" fontId="56" fillId="63" borderId="145"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6" borderId="145" applyNumberFormat="0" applyProtection="0">
      <alignment horizontal="right" vertical="center"/>
    </xf>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5" borderId="145" applyNumberFormat="0" applyProtection="0">
      <alignment horizontal="right" vertical="center"/>
    </xf>
    <xf numFmtId="4" fontId="56" fillId="56" borderId="145" applyNumberFormat="0" applyProtection="0">
      <alignment horizontal="right" vertical="center"/>
    </xf>
    <xf numFmtId="186" fontId="56" fillId="21" borderId="142" applyNumberFormat="0" applyProtection="0">
      <alignment horizontal="left" vertical="top" indent="1"/>
    </xf>
    <xf numFmtId="4" fontId="56" fillId="61" borderId="136" applyNumberFormat="0" applyProtection="0">
      <alignment horizontal="left" vertical="center" indent="1"/>
    </xf>
    <xf numFmtId="4" fontId="56" fillId="19" borderId="145" applyNumberFormat="0" applyProtection="0">
      <alignment horizontal="right" vertical="center"/>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4" fontId="62" fillId="48" borderId="142" applyNumberFormat="0" applyProtection="0">
      <alignment vertical="center"/>
    </xf>
    <xf numFmtId="4" fontId="63" fillId="66" borderId="136" applyNumberFormat="0" applyProtection="0">
      <alignment horizontal="left" vertical="center" indent="1"/>
    </xf>
    <xf numFmtId="186" fontId="56" fillId="15" borderId="142" applyNumberFormat="0" applyProtection="0">
      <alignment horizontal="left" vertical="top" indent="1"/>
    </xf>
    <xf numFmtId="4" fontId="56" fillId="54" borderId="145" applyNumberFormat="0" applyProtection="0">
      <alignment horizontal="left" vertical="center" indent="1"/>
    </xf>
    <xf numFmtId="186" fontId="56" fillId="14" borderId="142" applyNumberFormat="0" applyProtection="0">
      <alignment horizontal="left" vertical="top" indent="1"/>
    </xf>
    <xf numFmtId="4" fontId="56" fillId="0" borderId="145" applyNumberFormat="0" applyProtection="0">
      <alignment horizontal="right" vertical="center"/>
    </xf>
    <xf numFmtId="186" fontId="42" fillId="44" borderId="145" applyNumberFormat="0" applyAlignment="0" applyProtection="0"/>
    <xf numFmtId="186" fontId="56" fillId="40" borderId="145" applyNumberFormat="0" applyFont="0" applyAlignment="0" applyProtection="0"/>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4" fillId="0" borderId="139" applyNumberFormat="0" applyFill="0" applyAlignment="0" applyProtection="0"/>
    <xf numFmtId="186" fontId="56" fillId="40" borderId="145" applyNumberFormat="0" applyFont="0" applyAlignment="0" applyProtection="0"/>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23" borderId="145" applyNumberFormat="0" applyProtection="0">
      <alignment horizontal="right" vertical="center"/>
    </xf>
    <xf numFmtId="4" fontId="59" fillId="53" borderId="145" applyNumberFormat="0" applyProtection="0">
      <alignment vertical="center"/>
    </xf>
    <xf numFmtId="186" fontId="56" fillId="40" borderId="145" applyNumberFormat="0" applyFont="0" applyAlignment="0" applyProtection="0"/>
    <xf numFmtId="186" fontId="42" fillId="44" borderId="145" applyNumberFormat="0" applyAlignment="0" applyProtection="0"/>
    <xf numFmtId="4" fontId="56" fillId="56" borderId="145" applyNumberFormat="0" applyProtection="0">
      <alignment horizontal="right" vertical="center"/>
    </xf>
    <xf numFmtId="186" fontId="56" fillId="40" borderId="145" applyNumberFormat="0" applyFont="0" applyAlignment="0" applyProtection="0"/>
    <xf numFmtId="186" fontId="62" fillId="48" borderId="142" applyNumberFormat="0" applyProtection="0">
      <alignment horizontal="left" vertical="top" indent="1"/>
    </xf>
    <xf numFmtId="4" fontId="56" fillId="59" borderId="145" applyNumberFormat="0" applyProtection="0">
      <alignment horizontal="right" vertical="center"/>
    </xf>
    <xf numFmtId="4" fontId="27" fillId="21" borderId="136"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27" fillId="14" borderId="142"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44" fillId="0" borderId="139" applyNumberFormat="0" applyFill="0" applyAlignment="0" applyProtection="0"/>
    <xf numFmtId="186" fontId="56" fillId="63" borderId="142" applyNumberFormat="0" applyProtection="0">
      <alignment horizontal="left" vertical="top" indent="1"/>
    </xf>
    <xf numFmtId="186" fontId="42" fillId="44" borderId="145" applyNumberFormat="0" applyAlignment="0" applyProtection="0"/>
    <xf numFmtId="4" fontId="56" fillId="0" borderId="145" applyNumberFormat="0" applyProtection="0">
      <alignment horizontal="right" vertical="center"/>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62" borderId="145" applyNumberFormat="0" applyProtection="0">
      <alignment horizontal="left" vertical="center" indent="1"/>
    </xf>
    <xf numFmtId="186" fontId="27" fillId="21" borderId="142" applyNumberFormat="0" applyProtection="0">
      <alignment horizontal="left" vertical="top" indent="1"/>
    </xf>
    <xf numFmtId="4" fontId="56" fillId="60" borderId="145" applyNumberFormat="0" applyProtection="0">
      <alignment horizontal="right" vertical="center"/>
    </xf>
    <xf numFmtId="186" fontId="60" fillId="52" borderId="142" applyNumberFormat="0" applyProtection="0">
      <alignment horizontal="left" vertical="top" indent="1"/>
    </xf>
    <xf numFmtId="186" fontId="61" fillId="21" borderId="147" applyBorder="0"/>
    <xf numFmtId="186" fontId="56" fillId="63" borderId="145" applyNumberFormat="0" applyProtection="0">
      <alignment horizontal="left" vertical="center" indent="1"/>
    </xf>
    <xf numFmtId="186" fontId="50" fillId="41" borderId="145" applyNumberFormat="0" applyAlignment="0" applyProtection="0"/>
    <xf numFmtId="4" fontId="62" fillId="11" borderId="142"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56" fillId="53" borderId="145" applyNumberFormat="0" applyProtection="0">
      <alignment horizontal="left" vertical="center" indent="1"/>
    </xf>
    <xf numFmtId="4" fontId="56" fillId="58" borderId="145" applyNumberFormat="0" applyProtection="0">
      <alignment horizontal="right" vertical="center"/>
    </xf>
    <xf numFmtId="4" fontId="27" fillId="21" borderId="136" applyNumberFormat="0" applyProtection="0">
      <alignment horizontal="left" vertical="center"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5" applyNumberFormat="0" applyProtection="0">
      <alignment horizontal="left" vertical="center" indent="1"/>
    </xf>
    <xf numFmtId="186" fontId="44" fillId="0" borderId="139" applyNumberFormat="0" applyFill="0" applyAlignment="0" applyProtection="0"/>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62" fillId="48" borderId="142" applyNumberFormat="0" applyProtection="0">
      <alignment horizontal="left" vertical="top" indent="1"/>
    </xf>
    <xf numFmtId="186" fontId="56" fillId="14" borderId="142" applyNumberFormat="0" applyProtection="0">
      <alignment horizontal="left" vertical="top" indent="1"/>
    </xf>
    <xf numFmtId="186" fontId="62" fillId="48" borderId="142" applyNumberFormat="0" applyProtection="0">
      <alignment horizontal="left" vertical="top" indent="1"/>
    </xf>
    <xf numFmtId="186" fontId="56" fillId="63" borderId="142" applyNumberFormat="0" applyProtection="0">
      <alignment horizontal="left" vertical="top" indent="1"/>
    </xf>
    <xf numFmtId="186" fontId="62" fillId="15" borderId="142" applyNumberFormat="0" applyProtection="0">
      <alignment horizontal="left" vertical="top" indent="1"/>
    </xf>
    <xf numFmtId="186" fontId="61" fillId="21" borderId="147" applyBorder="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94" fontId="33" fillId="0" borderId="151" applyFill="0"/>
    <xf numFmtId="4" fontId="56" fillId="60" borderId="145" applyNumberFormat="0" applyProtection="0">
      <alignment horizontal="right" vertical="center"/>
    </xf>
    <xf numFmtId="4" fontId="56" fillId="15" borderId="136" applyNumberFormat="0" applyProtection="0">
      <alignment horizontal="left" vertical="center" indent="1"/>
    </xf>
    <xf numFmtId="4" fontId="56" fillId="55" borderId="145" applyNumberFormat="0" applyProtection="0">
      <alignment horizontal="right" vertical="center"/>
    </xf>
    <xf numFmtId="4" fontId="56" fillId="60" borderId="145" applyNumberFormat="0" applyProtection="0">
      <alignment horizontal="right" vertical="center"/>
    </xf>
    <xf numFmtId="186" fontId="57" fillId="44" borderId="146"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4" fontId="56" fillId="52" borderId="145" applyNumberFormat="0" applyProtection="0">
      <alignment vertical="center"/>
    </xf>
    <xf numFmtId="4" fontId="56" fillId="58" borderId="145" applyNumberFormat="0" applyProtection="0">
      <alignment horizontal="right" vertical="center"/>
    </xf>
    <xf numFmtId="4" fontId="56" fillId="14" borderId="136"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27" fillId="63" borderId="142" applyNumberFormat="0" applyProtection="0">
      <alignment horizontal="left" vertical="center" indent="1"/>
    </xf>
    <xf numFmtId="186" fontId="56" fillId="63" borderId="142" applyNumberFormat="0" applyProtection="0">
      <alignment horizontal="left" vertical="top" indent="1"/>
    </xf>
    <xf numFmtId="186" fontId="56" fillId="21" borderId="142" applyNumberFormat="0" applyProtection="0">
      <alignment horizontal="left" vertical="top" indent="1"/>
    </xf>
    <xf numFmtId="4" fontId="56" fillId="58" borderId="145" applyNumberFormat="0" applyProtection="0">
      <alignment horizontal="right" vertical="center"/>
    </xf>
    <xf numFmtId="4" fontId="56" fillId="52" borderId="145" applyNumberFormat="0" applyProtection="0">
      <alignmen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6" fillId="19" borderId="145" applyNumberFormat="0" applyProtection="0">
      <alignment horizontal="right" vertical="center"/>
    </xf>
    <xf numFmtId="4" fontId="27" fillId="21" borderId="136" applyNumberFormat="0" applyProtection="0">
      <alignment horizontal="left" vertical="center" indent="1"/>
    </xf>
    <xf numFmtId="4" fontId="56" fillId="57" borderId="136" applyNumberFormat="0" applyProtection="0">
      <alignment horizontal="right" vertical="center"/>
    </xf>
    <xf numFmtId="4" fontId="56" fillId="14" borderId="136" applyNumberFormat="0" applyProtection="0">
      <alignment horizontal="left" vertical="center" indent="1"/>
    </xf>
    <xf numFmtId="186" fontId="56" fillId="63" borderId="142" applyNumberFormat="0" applyProtection="0">
      <alignment horizontal="left" vertical="top" indent="1"/>
    </xf>
    <xf numFmtId="4" fontId="27" fillId="21" borderId="136" applyNumberFormat="0" applyProtection="0">
      <alignment horizontal="left" vertical="center" indent="1"/>
    </xf>
    <xf numFmtId="186" fontId="57" fillId="44" borderId="146" applyNumberFormat="0" applyAlignment="0" applyProtection="0"/>
    <xf numFmtId="186" fontId="56" fillId="40" borderId="145" applyNumberFormat="0" applyFont="0" applyAlignment="0" applyProtection="0"/>
    <xf numFmtId="4" fontId="56" fillId="52" borderId="145" applyNumberFormat="0" applyProtection="0">
      <alignment vertical="center"/>
    </xf>
    <xf numFmtId="186" fontId="27" fillId="21" borderId="142" applyNumberFormat="0" applyProtection="0">
      <alignment horizontal="left" vertical="center" indent="1"/>
    </xf>
    <xf numFmtId="186" fontId="56" fillId="14" borderId="142" applyNumberFormat="0" applyProtection="0">
      <alignment horizontal="left" vertical="top" indent="1"/>
    </xf>
    <xf numFmtId="186" fontId="27"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11" borderId="145" applyNumberFormat="0" applyProtection="0">
      <alignment horizontal="left" vertical="center" indent="1"/>
    </xf>
    <xf numFmtId="4" fontId="56" fillId="19" borderId="145" applyNumberFormat="0" applyProtection="0">
      <alignment horizontal="right" vertical="center"/>
    </xf>
    <xf numFmtId="4" fontId="56" fillId="53" borderId="145" applyNumberFormat="0" applyProtection="0">
      <alignment horizontal="left" vertical="center" indent="1"/>
    </xf>
    <xf numFmtId="186" fontId="56" fillId="40" borderId="145" applyNumberFormat="0" applyFon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9" borderId="145" applyNumberFormat="0" applyProtection="0">
      <alignment horizontal="right" vertical="center"/>
    </xf>
    <xf numFmtId="186" fontId="60" fillId="52" borderId="142" applyNumberFormat="0" applyProtection="0">
      <alignment horizontal="left" vertical="top" indent="1"/>
    </xf>
    <xf numFmtId="4" fontId="56" fillId="15" borderId="145" applyNumberFormat="0" applyProtection="0">
      <alignment horizontal="right" vertical="center"/>
    </xf>
    <xf numFmtId="4" fontId="56" fillId="19" borderId="145" applyNumberFormat="0" applyProtection="0">
      <alignment horizontal="right" vertical="center"/>
    </xf>
    <xf numFmtId="4" fontId="56" fillId="58" borderId="145" applyNumberFormat="0" applyProtection="0">
      <alignment horizontal="right" vertical="center"/>
    </xf>
    <xf numFmtId="186" fontId="56" fillId="21"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59" fillId="65" borderId="145" applyNumberFormat="0" applyProtection="0">
      <alignment horizontal="right" vertical="center"/>
    </xf>
    <xf numFmtId="186" fontId="44" fillId="0" borderId="139" applyNumberFormat="0" applyFill="0" applyAlignment="0" applyProtection="0"/>
    <xf numFmtId="4" fontId="62" fillId="48" borderId="142" applyNumberFormat="0" applyProtection="0">
      <alignment vertical="center"/>
    </xf>
    <xf numFmtId="186" fontId="56" fillId="14" borderId="142" applyNumberFormat="0" applyProtection="0">
      <alignment horizontal="left" vertical="top" indent="1"/>
    </xf>
    <xf numFmtId="186" fontId="61" fillId="21" borderId="147" applyBorder="0"/>
    <xf numFmtId="4" fontId="56" fillId="0" borderId="145" applyNumberFormat="0" applyProtection="0">
      <alignment horizontal="right" vertical="center"/>
    </xf>
    <xf numFmtId="186" fontId="56" fillId="14" borderId="142" applyNumberFormat="0" applyProtection="0">
      <alignment horizontal="left" vertical="top" indent="1"/>
    </xf>
    <xf numFmtId="4" fontId="56" fillId="60" borderId="145" applyNumberFormat="0" applyProtection="0">
      <alignment horizontal="right" vertical="center"/>
    </xf>
    <xf numFmtId="186" fontId="56" fillId="11"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4" fontId="64" fillId="64" borderId="145" applyNumberFormat="0" applyProtection="0">
      <alignment horizontal="right" vertical="center"/>
    </xf>
    <xf numFmtId="186" fontId="50" fillId="41" borderId="145" applyNumberFormat="0" applyAlignment="0" applyProtection="0"/>
    <xf numFmtId="186" fontId="56" fillId="63" borderId="142" applyNumberFormat="0" applyProtection="0">
      <alignment horizontal="left" vertical="top" indent="1"/>
    </xf>
    <xf numFmtId="186" fontId="50" fillId="41" borderId="145" applyNumberFormat="0" applyAlignment="0" applyProtection="0"/>
    <xf numFmtId="186" fontId="56" fillId="62" borderId="145" applyNumberFormat="0" applyProtection="0">
      <alignment horizontal="left" vertical="center"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19" borderId="145" applyNumberFormat="0" applyProtection="0">
      <alignment horizontal="right" vertical="center"/>
    </xf>
    <xf numFmtId="4" fontId="56" fillId="54"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61" fillId="21" borderId="147" applyBorder="0"/>
    <xf numFmtId="4" fontId="56" fillId="57" borderId="136" applyNumberFormat="0" applyProtection="0">
      <alignment horizontal="right" vertical="center"/>
    </xf>
    <xf numFmtId="186" fontId="56" fillId="14" borderId="142" applyNumberFormat="0" applyProtection="0">
      <alignment horizontal="left" vertical="top" indent="1"/>
    </xf>
    <xf numFmtId="4" fontId="56" fillId="15" borderId="136"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center" indent="1"/>
    </xf>
    <xf numFmtId="186" fontId="56" fillId="15"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4" fontId="63" fillId="66" borderId="136" applyNumberFormat="0" applyProtection="0">
      <alignment horizontal="left" vertical="center" indent="1"/>
    </xf>
    <xf numFmtId="4" fontId="59" fillId="65" borderId="145" applyNumberFormat="0" applyProtection="0">
      <alignment horizontal="right" vertical="center"/>
    </xf>
    <xf numFmtId="186" fontId="56" fillId="40" borderId="145" applyNumberFormat="0" applyFont="0" applyAlignment="0" applyProtection="0"/>
    <xf numFmtId="4" fontId="64" fillId="64" borderId="145" applyNumberFormat="0" applyProtection="0">
      <alignment horizontal="right" vertical="center"/>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6" fillId="14" borderId="136" applyNumberFormat="0" applyProtection="0">
      <alignment horizontal="left" vertical="center" indent="1"/>
    </xf>
    <xf numFmtId="4" fontId="56" fillId="56" borderId="145" applyNumberFormat="0" applyProtection="0">
      <alignment horizontal="right" vertical="center"/>
    </xf>
    <xf numFmtId="186" fontId="56" fillId="63" borderId="142" applyNumberFormat="0" applyProtection="0">
      <alignment horizontal="left" vertical="top" indent="1"/>
    </xf>
    <xf numFmtId="186" fontId="56" fillId="40" borderId="145" applyNumberFormat="0" applyFont="0" applyAlignment="0" applyProtection="0"/>
    <xf numFmtId="186" fontId="56" fillId="40" borderId="145" applyNumberFormat="0" applyFont="0" applyAlignment="0" applyProtection="0"/>
    <xf numFmtId="186" fontId="56" fillId="63" borderId="145" applyNumberFormat="0" applyProtection="0">
      <alignment horizontal="left" vertical="center"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4" fontId="59" fillId="65" borderId="145" applyNumberFormat="0" applyProtection="0">
      <alignment horizontal="right" vertical="center"/>
    </xf>
    <xf numFmtId="186" fontId="56" fillId="40" borderId="145" applyNumberFormat="0" applyFont="0" applyAlignment="0" applyProtection="0"/>
    <xf numFmtId="4" fontId="56" fillId="57" borderId="136" applyNumberFormat="0" applyProtection="0">
      <alignment horizontal="right" vertical="center"/>
    </xf>
    <xf numFmtId="4" fontId="56" fillId="58"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56" fillId="21"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5" applyNumberFormat="0" applyProtection="0">
      <alignment horizontal="left" vertical="center"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37" fontId="33" fillId="0" borderId="148" applyNumberFormat="0"/>
    <xf numFmtId="4" fontId="64" fillId="64" borderId="145" applyNumberFormat="0" applyProtection="0">
      <alignment horizontal="right" vertical="center"/>
    </xf>
    <xf numFmtId="186" fontId="56" fillId="15" borderId="142" applyNumberFormat="0" applyProtection="0">
      <alignment horizontal="left" vertical="top" indent="1"/>
    </xf>
    <xf numFmtId="186" fontId="62" fillId="15" borderId="142" applyNumberFormat="0" applyProtection="0">
      <alignment horizontal="left" vertical="top" indent="1"/>
    </xf>
    <xf numFmtId="186" fontId="56" fillId="14" borderId="142" applyNumberFormat="0" applyProtection="0">
      <alignment horizontal="left" vertical="top" indent="1"/>
    </xf>
    <xf numFmtId="186" fontId="27" fillId="63" borderId="142" applyNumberFormat="0" applyProtection="0">
      <alignment horizontal="left" vertical="center"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4" fontId="27" fillId="21" borderId="136" applyNumberFormat="0" applyProtection="0">
      <alignment horizontal="left" vertical="center" indent="1"/>
    </xf>
    <xf numFmtId="4" fontId="56" fillId="54" borderId="145" applyNumberFormat="0" applyProtection="0">
      <alignment horizontal="left" vertical="center" indent="1"/>
    </xf>
    <xf numFmtId="186" fontId="56" fillId="21" borderId="142" applyNumberFormat="0" applyProtection="0">
      <alignment horizontal="left" vertical="top" indent="1"/>
    </xf>
    <xf numFmtId="186" fontId="56" fillId="40" borderId="145" applyNumberFormat="0" applyFont="0" applyAlignment="0" applyProtection="0"/>
    <xf numFmtId="4" fontId="59" fillId="65" borderId="145" applyNumberFormat="0" applyProtection="0">
      <alignment horizontal="right" vertical="center"/>
    </xf>
    <xf numFmtId="186" fontId="27" fillId="14" borderId="142" applyNumberFormat="0" applyProtection="0">
      <alignment horizontal="left" vertical="top" indent="1"/>
    </xf>
    <xf numFmtId="186" fontId="56" fillId="15" borderId="142" applyNumberFormat="0" applyProtection="0">
      <alignment horizontal="left" vertical="top" indent="1"/>
    </xf>
    <xf numFmtId="4" fontId="56" fillId="61" borderId="136" applyNumberFormat="0" applyProtection="0">
      <alignment horizontal="left" vertical="center" indent="1"/>
    </xf>
    <xf numFmtId="4" fontId="56" fillId="57" borderId="136" applyNumberFormat="0" applyProtection="0">
      <alignment horizontal="right" vertical="center"/>
    </xf>
    <xf numFmtId="4" fontId="62" fillId="11" borderId="142" applyNumberFormat="0" applyProtection="0">
      <alignment horizontal="left" vertical="center" indent="1"/>
    </xf>
    <xf numFmtId="186" fontId="44" fillId="0" borderId="139" applyNumberFormat="0" applyFill="0" applyAlignment="0" applyProtection="0"/>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40" borderId="145" applyNumberFormat="0" applyFont="0" applyAlignment="0" applyProtection="0"/>
    <xf numFmtId="4" fontId="59" fillId="53" borderId="145" applyNumberFormat="0" applyProtection="0">
      <alignmen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186" fontId="62" fillId="48" borderId="142" applyNumberFormat="0" applyProtection="0">
      <alignment horizontal="left" vertical="top" indent="1"/>
    </xf>
    <xf numFmtId="186" fontId="44" fillId="0" borderId="139" applyNumberFormat="0" applyFill="0" applyAlignment="0" applyProtection="0"/>
    <xf numFmtId="186" fontId="56" fillId="14" borderId="142" applyNumberFormat="0" applyProtection="0">
      <alignment horizontal="left" vertical="top" indent="1"/>
    </xf>
    <xf numFmtId="186" fontId="56" fillId="63" borderId="145" applyNumberFormat="0" applyProtection="0">
      <alignment horizontal="left" vertical="center"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4" fontId="27" fillId="21" borderId="136" applyNumberFormat="0" applyProtection="0">
      <alignment horizontal="left" vertical="center" indent="1"/>
    </xf>
    <xf numFmtId="4" fontId="56" fillId="19" borderId="145" applyNumberFormat="0" applyProtection="0">
      <alignment horizontal="right" vertical="center"/>
    </xf>
    <xf numFmtId="186" fontId="56" fillId="40" borderId="145" applyNumberFormat="0" applyFont="0" applyAlignment="0" applyProtection="0"/>
    <xf numFmtId="4" fontId="56" fillId="52" borderId="145" applyNumberFormat="0" applyProtection="0">
      <alignment vertical="center"/>
    </xf>
    <xf numFmtId="4" fontId="56" fillId="61" borderId="136" applyNumberFormat="0" applyProtection="0">
      <alignment horizontal="left" vertical="center" indent="1"/>
    </xf>
    <xf numFmtId="186" fontId="27" fillId="21" borderId="142" applyNumberFormat="0" applyProtection="0">
      <alignment horizontal="left" vertical="center" indent="1"/>
    </xf>
    <xf numFmtId="186" fontId="27" fillId="15" borderId="142" applyNumberFormat="0" applyProtection="0">
      <alignment horizontal="left" vertical="top" indent="1"/>
    </xf>
    <xf numFmtId="186" fontId="56" fillId="40" borderId="145" applyNumberFormat="0" applyFont="0" applyAlignment="0" applyProtection="0"/>
    <xf numFmtId="194" fontId="33" fillId="0" borderId="151" applyFill="0"/>
    <xf numFmtId="186" fontId="56" fillId="14" borderId="142" applyNumberFormat="0" applyProtection="0">
      <alignment horizontal="left" vertical="top"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4" fontId="56" fillId="15" borderId="145" applyNumberFormat="0" applyProtection="0">
      <alignment horizontal="right" vertical="center"/>
    </xf>
    <xf numFmtId="4" fontId="56" fillId="53" borderId="145" applyNumberFormat="0" applyProtection="0">
      <alignment horizontal="left" vertical="center" indent="1"/>
    </xf>
    <xf numFmtId="4" fontId="59" fillId="65" borderId="145" applyNumberFormat="0" applyProtection="0">
      <alignment horizontal="right" vertical="center"/>
    </xf>
    <xf numFmtId="186" fontId="56" fillId="14" borderId="142" applyNumberFormat="0" applyProtection="0">
      <alignment horizontal="left" vertical="top" indent="1"/>
    </xf>
    <xf numFmtId="186" fontId="62" fillId="15" borderId="142" applyNumberFormat="0" applyProtection="0">
      <alignment horizontal="left" vertical="top" indent="1"/>
    </xf>
    <xf numFmtId="4" fontId="64" fillId="64" borderId="145" applyNumberFormat="0" applyProtection="0">
      <alignment horizontal="right" vertical="center"/>
    </xf>
    <xf numFmtId="4" fontId="62" fillId="11" borderId="142" applyNumberFormat="0" applyProtection="0">
      <alignment horizontal="left" vertical="center"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21" borderId="142" applyNumberFormat="0" applyProtection="0">
      <alignment horizontal="left" vertical="top" indent="1"/>
    </xf>
    <xf numFmtId="186" fontId="27" fillId="14" borderId="142" applyNumberFormat="0" applyProtection="0">
      <alignment horizontal="left" vertical="top" indent="1"/>
    </xf>
    <xf numFmtId="4" fontId="27" fillId="21" borderId="136" applyNumberFormat="0" applyProtection="0">
      <alignment horizontal="left" vertical="center" indent="1"/>
    </xf>
    <xf numFmtId="186" fontId="27" fillId="21" borderId="142" applyNumberFormat="0" applyProtection="0">
      <alignment horizontal="left" vertical="top" indent="1"/>
    </xf>
    <xf numFmtId="4" fontId="56" fillId="57" borderId="136" applyNumberFormat="0" applyProtection="0">
      <alignment horizontal="right" vertical="center"/>
    </xf>
    <xf numFmtId="186" fontId="56" fillId="11" borderId="145" applyNumberFormat="0" applyProtection="0">
      <alignment horizontal="left" vertical="center" indent="1"/>
    </xf>
    <xf numFmtId="4" fontId="56" fillId="53" borderId="145" applyNumberFormat="0" applyProtection="0">
      <alignment horizontal="left" vertical="center" indent="1"/>
    </xf>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6" fillId="40" borderId="145" applyNumberFormat="0" applyFont="0" applyAlignment="0" applyProtection="0"/>
    <xf numFmtId="4" fontId="56" fillId="55" borderId="145" applyNumberFormat="0" applyProtection="0">
      <alignment horizontal="right" vertical="center"/>
    </xf>
    <xf numFmtId="4" fontId="56" fillId="61" borderId="136" applyNumberFormat="0" applyProtection="0">
      <alignment horizontal="left" vertical="center" indent="1"/>
    </xf>
    <xf numFmtId="186" fontId="27" fillId="21" borderId="142" applyNumberFormat="0" applyProtection="0">
      <alignment horizontal="left" vertical="top" indent="1"/>
    </xf>
    <xf numFmtId="186" fontId="56" fillId="62" borderId="145" applyNumberFormat="0" applyProtection="0">
      <alignment horizontal="left" vertical="center" indent="1"/>
    </xf>
    <xf numFmtId="186" fontId="56" fillId="15" borderId="142" applyNumberFormat="0" applyProtection="0">
      <alignment horizontal="left" vertical="top" indent="1"/>
    </xf>
    <xf numFmtId="186" fontId="56" fillId="63" borderId="142" applyNumberFormat="0" applyProtection="0">
      <alignment horizontal="left" vertical="top" indent="1"/>
    </xf>
    <xf numFmtId="4" fontId="56" fillId="60" borderId="145" applyNumberFormat="0" applyProtection="0">
      <alignment horizontal="right" vertical="center"/>
    </xf>
    <xf numFmtId="4" fontId="56" fillId="16" borderId="145" applyNumberFormat="0" applyProtection="0">
      <alignment horizontal="right" vertical="center"/>
    </xf>
    <xf numFmtId="186" fontId="56" fillId="21" borderId="142" applyNumberFormat="0" applyProtection="0">
      <alignment horizontal="left" vertical="top" indent="1"/>
    </xf>
    <xf numFmtId="186" fontId="56" fillId="63" borderId="142" applyNumberFormat="0" applyProtection="0">
      <alignment horizontal="left" vertical="top" indent="1"/>
    </xf>
    <xf numFmtId="186" fontId="42" fillId="44" borderId="145" applyNumberFormat="0" applyAlignment="0" applyProtection="0"/>
    <xf numFmtId="186" fontId="56" fillId="15" borderId="142" applyNumberFormat="0" applyProtection="0">
      <alignment horizontal="left" vertical="top" indent="1"/>
    </xf>
    <xf numFmtId="186" fontId="56" fillId="14" borderId="142" applyNumberFormat="0" applyProtection="0">
      <alignment horizontal="left" vertical="top" indent="1"/>
    </xf>
    <xf numFmtId="4" fontId="56" fillId="54" borderId="145" applyNumberFormat="0" applyProtection="0">
      <alignment horizontal="left" vertical="center" indent="1"/>
    </xf>
    <xf numFmtId="4" fontId="56" fillId="0" borderId="145" applyNumberFormat="0" applyProtection="0">
      <alignment horizontal="right" vertical="center"/>
    </xf>
    <xf numFmtId="186" fontId="56" fillId="40" borderId="145" applyNumberFormat="0" applyFont="0" applyAlignment="0" applyProtection="0"/>
    <xf numFmtId="186" fontId="50" fillId="41" borderId="145" applyNumberFormat="0" applyAlignment="0" applyProtection="0"/>
    <xf numFmtId="186" fontId="60" fillId="52" borderId="142" applyNumberFormat="0" applyProtection="0">
      <alignment horizontal="left" vertical="top" indent="1"/>
    </xf>
    <xf numFmtId="186" fontId="56" fillId="40" borderId="145" applyNumberFormat="0" applyFont="0" applyAlignment="0" applyProtection="0"/>
    <xf numFmtId="186" fontId="56" fillId="14" borderId="145"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145" applyNumberFormat="0" applyAlignment="0" applyProtection="0"/>
    <xf numFmtId="4" fontId="59" fillId="65" borderId="145" applyNumberFormat="0" applyProtection="0">
      <alignment horizontal="right" vertical="center"/>
    </xf>
    <xf numFmtId="186" fontId="50" fillId="41" borderId="145" applyNumberFormat="0" applyAlignment="0" applyProtection="0"/>
    <xf numFmtId="164" fontId="35" fillId="0" borderId="0" applyFont="0" applyFill="0" applyBorder="0" applyAlignment="0" applyProtection="0"/>
    <xf numFmtId="186" fontId="42" fillId="44" borderId="145" applyNumberFormat="0" applyAlignment="0" applyProtection="0"/>
    <xf numFmtId="4" fontId="56" fillId="53" borderId="145" applyNumberFormat="0" applyProtection="0">
      <alignment horizontal="left" vertical="center" indent="1"/>
    </xf>
    <xf numFmtId="186" fontId="50" fillId="41" borderId="145" applyNumberFormat="0" applyAlignment="0" applyProtection="0"/>
    <xf numFmtId="4" fontId="56" fillId="54" borderId="145" applyNumberFormat="0" applyProtection="0">
      <alignment horizontal="left" vertical="center" indent="1"/>
    </xf>
    <xf numFmtId="4" fontId="56" fillId="19" borderId="145" applyNumberFormat="0" applyProtection="0">
      <alignment horizontal="right" vertical="center"/>
    </xf>
    <xf numFmtId="164" fontId="35" fillId="0" borderId="0" applyFont="0" applyFill="0" applyBorder="0" applyAlignment="0" applyProtection="0"/>
    <xf numFmtId="4" fontId="64" fillId="64" borderId="145" applyNumberFormat="0" applyProtection="0">
      <alignment horizontal="right" vertical="center"/>
    </xf>
    <xf numFmtId="4" fontId="56" fillId="23" borderId="145" applyNumberFormat="0" applyProtection="0">
      <alignment horizontal="right" vertical="center"/>
    </xf>
    <xf numFmtId="0" fontId="96" fillId="0" borderId="0" applyNumberFormat="0" applyFill="0" applyBorder="0" applyAlignment="0" applyProtection="0"/>
    <xf numFmtId="0" fontId="95" fillId="99" borderId="0" applyNumberFormat="0" applyBorder="0" applyAlignment="0" applyProtection="0"/>
    <xf numFmtId="0" fontId="84" fillId="107" borderId="0" applyNumberFormat="0" applyBorder="0" applyAlignment="0" applyProtection="0"/>
    <xf numFmtId="0" fontId="84" fillId="111" borderId="0" applyNumberFormat="0" applyBorder="0" applyAlignment="0" applyProtection="0"/>
    <xf numFmtId="0" fontId="84" fillId="115" borderId="0" applyNumberFormat="0" applyBorder="0" applyAlignment="0" applyProtection="0"/>
    <xf numFmtId="0" fontId="84" fillId="119" borderId="0" applyNumberFormat="0" applyBorder="0" applyAlignment="0" applyProtection="0"/>
    <xf numFmtId="0" fontId="84" fillId="123" borderId="0" applyNumberFormat="0" applyBorder="0" applyAlignment="0" applyProtection="0"/>
    <xf numFmtId="0" fontId="84" fillId="127" borderId="0" applyNumberFormat="0" applyBorder="0" applyAlignment="0" applyProtection="0"/>
    <xf numFmtId="164" fontId="5" fillId="0" borderId="0" applyFont="0" applyFill="0" applyBorder="0" applyAlignment="0" applyProtection="0"/>
    <xf numFmtId="0" fontId="54" fillId="0" borderId="0"/>
    <xf numFmtId="0" fontId="98" fillId="0" borderId="158" applyNumberFormat="0" applyFill="0" applyAlignment="0" applyProtection="0"/>
    <xf numFmtId="0" fontId="99" fillId="0" borderId="159" applyNumberFormat="0" applyFill="0" applyAlignment="0" applyProtection="0"/>
    <xf numFmtId="0" fontId="100" fillId="0" borderId="160" applyNumberFormat="0" applyFill="0" applyAlignment="0" applyProtection="0"/>
    <xf numFmtId="0" fontId="100" fillId="0" borderId="0" applyNumberFormat="0" applyFill="0" applyBorder="0" applyAlignment="0" applyProtection="0"/>
    <xf numFmtId="0" fontId="101" fillId="97" borderId="0" applyNumberFormat="0" applyBorder="0" applyAlignment="0" applyProtection="0"/>
    <xf numFmtId="0" fontId="102" fillId="98" borderId="0" applyNumberFormat="0" applyBorder="0" applyAlignment="0" applyProtection="0"/>
    <xf numFmtId="0" fontId="103" fillId="99" borderId="0" applyNumberFormat="0" applyBorder="0" applyAlignment="0" applyProtection="0"/>
    <xf numFmtId="0" fontId="104" fillId="100" borderId="161" applyNumberFormat="0" applyAlignment="0" applyProtection="0"/>
    <xf numFmtId="0" fontId="105" fillId="101" borderId="162" applyNumberFormat="0" applyAlignment="0" applyProtection="0"/>
    <xf numFmtId="0" fontId="106" fillId="101" borderId="161" applyNumberFormat="0" applyAlignment="0" applyProtection="0"/>
    <xf numFmtId="0" fontId="107" fillId="0" borderId="163" applyNumberFormat="0" applyFill="0" applyAlignment="0" applyProtection="0"/>
    <xf numFmtId="0" fontId="108" fillId="102" borderId="164" applyNumberFormat="0" applyAlignment="0" applyProtection="0"/>
    <xf numFmtId="0" fontId="109" fillId="0" borderId="0" applyNumberFormat="0" applyFill="0" applyBorder="0" applyAlignment="0" applyProtection="0"/>
    <xf numFmtId="0" fontId="54" fillId="103" borderId="165" applyNumberFormat="0" applyFont="0" applyAlignment="0" applyProtection="0"/>
    <xf numFmtId="0" fontId="110" fillId="0" borderId="0" applyNumberFormat="0" applyFill="0" applyBorder="0" applyAlignment="0" applyProtection="0"/>
    <xf numFmtId="0" fontId="97" fillId="0" borderId="166" applyNumberFormat="0" applyFill="0" applyAlignment="0" applyProtection="0"/>
    <xf numFmtId="0" fontId="111" fillId="104" borderId="0" applyNumberFormat="0" applyBorder="0" applyAlignment="0" applyProtection="0"/>
    <xf numFmtId="0" fontId="54" fillId="105" borderId="0" applyNumberFormat="0" applyBorder="0" applyAlignment="0" applyProtection="0"/>
    <xf numFmtId="0" fontId="54" fillId="106" borderId="0" applyNumberFormat="0" applyBorder="0" applyAlignment="0" applyProtection="0"/>
    <xf numFmtId="0" fontId="111" fillId="107" borderId="0" applyNumberFormat="0" applyBorder="0" applyAlignment="0" applyProtection="0"/>
    <xf numFmtId="0" fontId="111" fillId="108" borderId="0" applyNumberFormat="0" applyBorder="0" applyAlignment="0" applyProtection="0"/>
    <xf numFmtId="0" fontId="54" fillId="109" borderId="0" applyNumberFormat="0" applyBorder="0" applyAlignment="0" applyProtection="0"/>
    <xf numFmtId="0" fontId="54" fillId="110" borderId="0" applyNumberFormat="0" applyBorder="0" applyAlignment="0" applyProtection="0"/>
    <xf numFmtId="0" fontId="111" fillId="111" borderId="0" applyNumberFormat="0" applyBorder="0" applyAlignment="0" applyProtection="0"/>
    <xf numFmtId="0" fontId="111" fillId="112" borderId="0" applyNumberFormat="0" applyBorder="0" applyAlignment="0" applyProtection="0"/>
    <xf numFmtId="0" fontId="54" fillId="113" borderId="0" applyNumberFormat="0" applyBorder="0" applyAlignment="0" applyProtection="0"/>
    <xf numFmtId="0" fontId="54" fillId="114" borderId="0" applyNumberFormat="0" applyBorder="0" applyAlignment="0" applyProtection="0"/>
    <xf numFmtId="0" fontId="111" fillId="115" borderId="0" applyNumberFormat="0" applyBorder="0" applyAlignment="0" applyProtection="0"/>
    <xf numFmtId="0" fontId="111" fillId="116" borderId="0" applyNumberFormat="0" applyBorder="0" applyAlignment="0" applyProtection="0"/>
    <xf numFmtId="0" fontId="54" fillId="117" borderId="0" applyNumberFormat="0" applyBorder="0" applyAlignment="0" applyProtection="0"/>
    <xf numFmtId="0" fontId="54" fillId="118" borderId="0" applyNumberFormat="0" applyBorder="0" applyAlignment="0" applyProtection="0"/>
    <xf numFmtId="0" fontId="111" fillId="119" borderId="0" applyNumberFormat="0" applyBorder="0" applyAlignment="0" applyProtection="0"/>
    <xf numFmtId="0" fontId="111" fillId="120" borderId="0" applyNumberFormat="0" applyBorder="0" applyAlignment="0" applyProtection="0"/>
    <xf numFmtId="0" fontId="54" fillId="121" borderId="0" applyNumberFormat="0" applyBorder="0" applyAlignment="0" applyProtection="0"/>
    <xf numFmtId="0" fontId="54" fillId="122" borderId="0" applyNumberFormat="0" applyBorder="0" applyAlignment="0" applyProtection="0"/>
    <xf numFmtId="0" fontId="111" fillId="123" borderId="0" applyNumberFormat="0" applyBorder="0" applyAlignment="0" applyProtection="0"/>
    <xf numFmtId="0" fontId="111" fillId="124" borderId="0" applyNumberFormat="0" applyBorder="0" applyAlignment="0" applyProtection="0"/>
    <xf numFmtId="0" fontId="54" fillId="125" borderId="0" applyNumberFormat="0" applyBorder="0" applyAlignment="0" applyProtection="0"/>
    <xf numFmtId="0" fontId="54" fillId="126" borderId="0" applyNumberFormat="0" applyBorder="0" applyAlignment="0" applyProtection="0"/>
    <xf numFmtId="0" fontId="111" fillId="127" borderId="0" applyNumberFormat="0" applyBorder="0" applyAlignment="0" applyProtection="0"/>
    <xf numFmtId="10" fontId="8" fillId="0" borderId="0" applyFont="0" applyFill="0" applyBorder="0" applyAlignment="0" applyProtection="0">
      <alignment vertical="center"/>
    </xf>
    <xf numFmtId="164" fontId="5" fillId="0" borderId="0" applyFont="0" applyFill="0" applyBorder="0" applyAlignment="0" applyProtection="0"/>
    <xf numFmtId="164" fontId="34" fillId="0" borderId="0" applyFont="0" applyFill="0" applyBorder="0" applyAlignment="0" applyProtection="0"/>
    <xf numFmtId="186" fontId="37" fillId="14" borderId="0" applyNumberFormat="0" applyBorder="0" applyAlignment="0" applyProtection="0"/>
    <xf numFmtId="186" fontId="37" fillId="15" borderId="0" applyNumberFormat="0" applyBorder="0" applyAlignment="0" applyProtection="0"/>
    <xf numFmtId="186" fontId="37" fillId="16" borderId="0" applyNumberFormat="0" applyBorder="0" applyAlignment="0" applyProtection="0"/>
    <xf numFmtId="186" fontId="37" fillId="17" borderId="0" applyNumberFormat="0" applyBorder="0" applyAlignment="0" applyProtection="0"/>
    <xf numFmtId="186" fontId="37" fillId="14" borderId="0" applyNumberFormat="0" applyBorder="0" applyAlignment="0" applyProtection="0"/>
    <xf numFmtId="186" fontId="37" fillId="18" borderId="0" applyNumberFormat="0" applyBorder="0" applyAlignment="0" applyProtection="0"/>
    <xf numFmtId="186" fontId="37" fillId="11" borderId="0" applyNumberFormat="0" applyBorder="0" applyAlignment="0" applyProtection="0"/>
    <xf numFmtId="186" fontId="37" fillId="15" borderId="0" applyNumberFormat="0" applyBorder="0" applyAlignment="0" applyProtection="0"/>
    <xf numFmtId="186" fontId="37" fillId="19" borderId="0" applyNumberFormat="0" applyBorder="0" applyAlignment="0" applyProtection="0"/>
    <xf numFmtId="186" fontId="37" fillId="20" borderId="0" applyNumberFormat="0" applyBorder="0" applyAlignment="0" applyProtection="0"/>
    <xf numFmtId="186" fontId="37" fillId="21" borderId="0" applyNumberFormat="0" applyBorder="0" applyAlignment="0" applyProtection="0"/>
    <xf numFmtId="186" fontId="37" fillId="18" borderId="0" applyNumberFormat="0" applyBorder="0" applyAlignment="0" applyProtection="0"/>
    <xf numFmtId="186" fontId="38" fillId="22" borderId="0" applyNumberFormat="0" applyBorder="0" applyAlignment="0" applyProtection="0"/>
    <xf numFmtId="186" fontId="38" fillId="15" borderId="0" applyNumberFormat="0" applyBorder="0" applyAlignment="0" applyProtection="0"/>
    <xf numFmtId="186" fontId="38" fillId="19" borderId="0" applyNumberFormat="0" applyBorder="0" applyAlignment="0" applyProtection="0"/>
    <xf numFmtId="186" fontId="38" fillId="20" borderId="0" applyNumberFormat="0" applyBorder="0" applyAlignment="0" applyProtection="0"/>
    <xf numFmtId="186" fontId="38" fillId="22" borderId="0" applyNumberFormat="0" applyBorder="0" applyAlignment="0" applyProtection="0"/>
    <xf numFmtId="186" fontId="38" fillId="23" borderId="0" applyNumberFormat="0" applyBorder="0" applyAlignment="0" applyProtection="0"/>
    <xf numFmtId="186" fontId="40" fillId="27" borderId="0" applyNumberFormat="0" applyBorder="0" applyAlignment="0" applyProtection="0"/>
    <xf numFmtId="186" fontId="40" fillId="31" borderId="0" applyNumberFormat="0" applyBorder="0" applyAlignment="0" applyProtection="0"/>
    <xf numFmtId="186" fontId="40" fillId="35" borderId="0" applyNumberFormat="0" applyBorder="0" applyAlignment="0" applyProtection="0"/>
    <xf numFmtId="186" fontId="40" fillId="37" borderId="0" applyNumberFormat="0" applyBorder="0" applyAlignment="0" applyProtection="0"/>
    <xf numFmtId="186" fontId="40" fillId="26" borderId="0" applyNumberFormat="0" applyBorder="0" applyAlignment="0" applyProtection="0"/>
    <xf numFmtId="186" fontId="40" fillId="43" borderId="0" applyNumberFormat="0" applyBorder="0" applyAlignment="0" applyProtection="0"/>
    <xf numFmtId="186" fontId="41" fillId="40" borderId="0" applyNumberFormat="0" applyBorder="0" applyAlignment="0" applyProtection="0"/>
    <xf numFmtId="186" fontId="42" fillId="44" borderId="145" applyNumberFormat="0" applyAlignment="0" applyProtection="0"/>
    <xf numFmtId="186" fontId="43" fillId="37" borderId="1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46" fillId="0" borderId="0" applyNumberFormat="0" applyFill="0" applyBorder="0" applyAlignment="0" applyProtection="0"/>
    <xf numFmtId="186" fontId="39" fillId="33" borderId="0" applyNumberFormat="0" applyBorder="0" applyAlignment="0" applyProtection="0"/>
    <xf numFmtId="186" fontId="47" fillId="0" borderId="15" applyNumberFormat="0" applyFill="0" applyAlignment="0" applyProtection="0"/>
    <xf numFmtId="186" fontId="48" fillId="0" borderId="16" applyNumberFormat="0" applyFill="0" applyAlignment="0" applyProtection="0"/>
    <xf numFmtId="186" fontId="49" fillId="0" borderId="17" applyNumberFormat="0" applyFill="0" applyAlignment="0" applyProtection="0"/>
    <xf numFmtId="186" fontId="49" fillId="0" borderId="0" applyNumberFormat="0" applyFill="0" applyBorder="0" applyAlignment="0" applyProtection="0"/>
    <xf numFmtId="186" fontId="50" fillId="41" borderId="145" applyNumberFormat="0" applyAlignment="0" applyProtection="0"/>
    <xf numFmtId="186" fontId="52" fillId="0" borderId="18" applyNumberFormat="0" applyFill="0" applyAlignment="0" applyProtection="0"/>
    <xf numFmtId="186" fontId="52" fillId="41" borderId="0" applyNumberFormat="0" applyBorder="0" applyAlignment="0" applyProtection="0"/>
    <xf numFmtId="0" fontId="5" fillId="0" borderId="0"/>
    <xf numFmtId="186" fontId="56" fillId="40" borderId="145" applyNumberFormat="0" applyFont="0" applyAlignment="0" applyProtection="0"/>
    <xf numFmtId="0" fontId="54" fillId="0" borderId="0"/>
    <xf numFmtId="164" fontId="5" fillId="0" borderId="0" applyFont="0" applyFill="0" applyBorder="0" applyAlignment="0" applyProtection="0"/>
    <xf numFmtId="186" fontId="67" fillId="0" borderId="0" applyNumberFormat="0" applyFill="0" applyBorder="0" applyAlignment="0" applyProtection="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top" indent="1"/>
    </xf>
    <xf numFmtId="186" fontId="56" fillId="14" borderId="142" applyNumberFormat="0" applyProtection="0">
      <alignment horizontal="left" vertical="top" indent="1"/>
    </xf>
    <xf numFmtId="186" fontId="27" fillId="14" borderId="142" applyNumberFormat="0" applyProtection="0">
      <alignment horizontal="left" vertical="center"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top" indent="1"/>
    </xf>
    <xf numFmtId="186" fontId="56" fillId="63" borderId="142" applyNumberFormat="0" applyProtection="0">
      <alignment horizontal="left" vertical="top" indent="1"/>
    </xf>
    <xf numFmtId="186" fontId="27" fillId="63" borderId="142" applyNumberFormat="0" applyProtection="0">
      <alignment horizontal="left" vertical="center"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top" indent="1"/>
    </xf>
    <xf numFmtId="186" fontId="56" fillId="15" borderId="142" applyNumberFormat="0" applyProtection="0">
      <alignment horizontal="left" vertical="top" indent="1"/>
    </xf>
    <xf numFmtId="186" fontId="27" fillId="15" borderId="142" applyNumberFormat="0" applyProtection="0">
      <alignment horizontal="left" vertical="center"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top" indent="1"/>
    </xf>
    <xf numFmtId="186" fontId="56" fillId="21" borderId="142" applyNumberFormat="0" applyProtection="0">
      <alignment horizontal="left" vertical="top" indent="1"/>
    </xf>
    <xf numFmtId="186" fontId="27" fillId="21" borderId="142" applyNumberFormat="0" applyProtection="0">
      <alignment horizontal="left" vertical="center" indent="1"/>
    </xf>
    <xf numFmtId="186" fontId="60" fillId="52" borderId="142" applyNumberFormat="0" applyProtection="0">
      <alignment horizontal="left" vertical="top" indent="1"/>
    </xf>
    <xf numFmtId="186" fontId="57" fillId="44" borderId="146" applyNumberFormat="0" applyAlignment="0" applyProtection="0"/>
    <xf numFmtId="186" fontId="57" fillId="44" borderId="146" applyNumberFormat="0" applyAlignment="0" applyProtection="0"/>
    <xf numFmtId="186" fontId="42" fillId="44" borderId="145" applyNumberFormat="0" applyAlignment="0" applyProtection="0"/>
    <xf numFmtId="186" fontId="42" fillId="44" borderId="145" applyNumberFormat="0" applyAlignment="0" applyProtection="0"/>
    <xf numFmtId="0" fontId="5" fillId="0" borderId="0"/>
    <xf numFmtId="186" fontId="50" fillId="41" borderId="145" applyNumberFormat="0" applyAlignment="0" applyProtection="0"/>
    <xf numFmtId="186" fontId="50" fillId="41" borderId="145" applyNumberFormat="0" applyAlignment="0" applyProtection="0"/>
    <xf numFmtId="0" fontId="5" fillId="0" borderId="0"/>
    <xf numFmtId="0" fontId="5" fillId="0" borderId="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94" fontId="33" fillId="0" borderId="151" applyFill="0"/>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56" fillId="14" borderId="142" applyNumberFormat="0" applyProtection="0">
      <alignment horizontal="left" vertical="top" indent="1"/>
    </xf>
    <xf numFmtId="186" fontId="61" fillId="21" borderId="147" applyBorder="0"/>
    <xf numFmtId="4" fontId="62" fillId="48" borderId="142" applyNumberFormat="0" applyProtection="0">
      <alignment vertical="center"/>
    </xf>
    <xf numFmtId="4" fontId="62" fillId="11" borderId="142" applyNumberFormat="0" applyProtection="0">
      <alignment horizontal="left" vertical="center" indent="1"/>
    </xf>
    <xf numFmtId="186" fontId="62" fillId="48" borderId="142" applyNumberFormat="0" applyProtection="0">
      <alignment horizontal="left" vertical="top" indent="1"/>
    </xf>
    <xf numFmtId="186" fontId="62" fillId="15" borderId="142" applyNumberFormat="0" applyProtection="0">
      <alignment horizontal="left" vertical="top" indent="1"/>
    </xf>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151" applyFill="0"/>
    <xf numFmtId="164" fontId="5" fillId="0" borderId="0" applyFont="0" applyFill="0" applyBorder="0" applyAlignment="0" applyProtection="0"/>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7" fillId="44" borderId="146" applyNumberForma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3" borderId="145" applyNumberFormat="0" applyProtection="0">
      <alignment horizontal="left" vertical="center" indent="1"/>
    </xf>
    <xf numFmtId="186" fontId="61" fillId="21" borderId="147" applyBorder="0"/>
    <xf numFmtId="37" fontId="33" fillId="0" borderId="148" applyNumberFormat="0"/>
    <xf numFmtId="186" fontId="44" fillId="0" borderId="139" applyNumberFormat="0" applyFill="0" applyAlignment="0" applyProtection="0"/>
    <xf numFmtId="186" fontId="44" fillId="0" borderId="139" applyNumberFormat="0" applyFill="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4" fillId="0" borderId="139" applyNumberFormat="0" applyFill="0" applyAlignment="0" applyProtection="0"/>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56" fillId="63" borderId="145" applyNumberFormat="0" applyProtection="0">
      <alignment horizontal="left" vertical="center" indent="1"/>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42" fillId="44" borderId="145" applyNumberFormat="0" applyAlignment="0" applyProtection="0"/>
    <xf numFmtId="186" fontId="42" fillId="44"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0" fillId="41" borderId="145" applyNumberForma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5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4" fontId="56" fillId="52" borderId="145" applyNumberFormat="0" applyProtection="0">
      <alignment vertical="center"/>
    </xf>
    <xf numFmtId="4" fontId="59" fillId="53" borderId="145" applyNumberFormat="0" applyProtection="0">
      <alignment vertical="center"/>
    </xf>
    <xf numFmtId="4" fontId="56" fillId="53" borderId="145" applyNumberFormat="0" applyProtection="0">
      <alignment horizontal="left" vertical="center" indent="1"/>
    </xf>
    <xf numFmtId="4" fontId="56" fillId="54" borderId="145" applyNumberFormat="0" applyProtection="0">
      <alignment horizontal="left" vertical="center" indent="1"/>
    </xf>
    <xf numFmtId="4" fontId="56" fillId="55" borderId="145" applyNumberFormat="0" applyProtection="0">
      <alignment horizontal="right" vertical="center"/>
    </xf>
    <xf numFmtId="4" fontId="56" fillId="56" borderId="145" applyNumberFormat="0" applyProtection="0">
      <alignment horizontal="right" vertical="center"/>
    </xf>
    <xf numFmtId="4" fontId="56" fillId="23" borderId="145" applyNumberFormat="0" applyProtection="0">
      <alignment horizontal="right" vertical="center"/>
    </xf>
    <xf numFmtId="4" fontId="56" fillId="58" borderId="145" applyNumberFormat="0" applyProtection="0">
      <alignment horizontal="right" vertical="center"/>
    </xf>
    <xf numFmtId="4" fontId="56" fillId="59" borderId="145" applyNumberFormat="0" applyProtection="0">
      <alignment horizontal="right" vertical="center"/>
    </xf>
    <xf numFmtId="4" fontId="56" fillId="19" borderId="145" applyNumberFormat="0" applyProtection="0">
      <alignment horizontal="right" vertical="center"/>
    </xf>
    <xf numFmtId="4" fontId="56" fillId="16" borderId="145" applyNumberFormat="0" applyProtection="0">
      <alignment horizontal="right" vertical="center"/>
    </xf>
    <xf numFmtId="4" fontId="56" fillId="60" borderId="145" applyNumberFormat="0" applyProtection="0">
      <alignment horizontal="right" vertical="center"/>
    </xf>
    <xf numFmtId="4" fontId="56" fillId="15" borderId="145" applyNumberFormat="0" applyProtection="0">
      <alignment horizontal="right" vertical="center"/>
    </xf>
    <xf numFmtId="186" fontId="56" fillId="11" borderId="145" applyNumberFormat="0" applyProtection="0">
      <alignment horizontal="left" vertical="center" indent="1"/>
    </xf>
    <xf numFmtId="186" fontId="56" fillId="62" borderId="145" applyNumberFormat="0" applyProtection="0">
      <alignment horizontal="left" vertical="center" indent="1"/>
    </xf>
    <xf numFmtId="186" fontId="56" fillId="63" borderId="145" applyNumberFormat="0" applyProtection="0">
      <alignment horizontal="left" vertical="center" indent="1"/>
    </xf>
    <xf numFmtId="186" fontId="56" fillId="14" borderId="145" applyNumberFormat="0" applyProtection="0">
      <alignment horizontal="left" vertical="center" indent="1"/>
    </xf>
    <xf numFmtId="186" fontId="56" fillId="63" borderId="145" applyNumberFormat="0" applyProtection="0">
      <alignment horizontal="left" vertical="center" indent="1"/>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42" fillId="44" borderId="145" applyNumberFormat="0" applyAlignment="0" applyProtection="0"/>
    <xf numFmtId="186" fontId="42" fillId="44" borderId="145" applyNumberFormat="0" applyAlignment="0" applyProtection="0"/>
    <xf numFmtId="4" fontId="56" fillId="23" borderId="145" applyNumberFormat="0" applyProtection="0">
      <alignment horizontal="right" vertical="center"/>
    </xf>
    <xf numFmtId="4" fontId="56" fillId="58" borderId="145" applyNumberFormat="0" applyProtection="0">
      <alignment horizontal="right" vertical="center"/>
    </xf>
    <xf numFmtId="186" fontId="56" fillId="62" borderId="145" applyNumberFormat="0" applyProtection="0">
      <alignment horizontal="left" vertical="center" indent="1"/>
    </xf>
    <xf numFmtId="4" fontId="56" fillId="19" borderId="145" applyNumberFormat="0" applyProtection="0">
      <alignment horizontal="right" vertical="center"/>
    </xf>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14" borderId="145" applyNumberFormat="0" applyProtection="0">
      <alignment horizontal="left" vertical="center" indent="1"/>
    </xf>
    <xf numFmtId="186" fontId="42" fillId="44" borderId="145" applyNumberFormat="0" applyAlignment="0" applyProtection="0"/>
    <xf numFmtId="186" fontId="42" fillId="44" borderId="145" applyNumberFormat="0" applyAlignment="0" applyProtection="0"/>
    <xf numFmtId="4" fontId="56" fillId="0" borderId="145" applyNumberFormat="0" applyProtection="0">
      <alignment horizontal="right" vertical="center"/>
    </xf>
    <xf numFmtId="4" fontId="59" fillId="65" borderId="145" applyNumberFormat="0" applyProtection="0">
      <alignment horizontal="right" vertical="center"/>
    </xf>
    <xf numFmtId="4" fontId="56" fillId="54" borderId="145" applyNumberFormat="0" applyProtection="0">
      <alignment horizontal="left" vertical="center" indent="1"/>
    </xf>
    <xf numFmtId="4" fontId="64" fillId="64" borderId="145" applyNumberFormat="0" applyProtection="0">
      <alignment horizontal="right" vertical="center"/>
    </xf>
    <xf numFmtId="186" fontId="56" fillId="63" borderId="145" applyNumberFormat="0" applyProtection="0">
      <alignment horizontal="left" vertical="center" indent="1"/>
    </xf>
    <xf numFmtId="186" fontId="56" fillId="40" borderId="145" applyNumberFormat="0" applyFont="0" applyAlignment="0" applyProtection="0"/>
    <xf numFmtId="186" fontId="42" fillId="44" borderId="145" applyNumberFormat="0" applyAlignment="0" applyProtection="0"/>
    <xf numFmtId="4" fontId="64" fillId="64" borderId="145" applyNumberFormat="0" applyProtection="0">
      <alignment horizontal="right" vertical="center"/>
    </xf>
    <xf numFmtId="4" fontId="56" fillId="54" borderId="145" applyNumberFormat="0" applyProtection="0">
      <alignment horizontal="left" vertical="center" indent="1"/>
    </xf>
    <xf numFmtId="4" fontId="59" fillId="65" borderId="145" applyNumberFormat="0" applyProtection="0">
      <alignment horizontal="right" vertical="center"/>
    </xf>
    <xf numFmtId="4" fontId="56" fillId="0" borderId="145" applyNumberFormat="0" applyProtection="0">
      <alignment horizontal="right" vertical="center"/>
    </xf>
    <xf numFmtId="186" fontId="56" fillId="62" borderId="145" applyNumberFormat="0" applyProtection="0">
      <alignment horizontal="left" vertical="center" indent="1"/>
    </xf>
    <xf numFmtId="186" fontId="56" fillId="11" borderId="145" applyNumberFormat="0" applyProtection="0">
      <alignment horizontal="left" vertical="center" indent="1"/>
    </xf>
    <xf numFmtId="4" fontId="56" fillId="15" borderId="145" applyNumberFormat="0" applyProtection="0">
      <alignment horizontal="right" vertical="center"/>
    </xf>
    <xf numFmtId="4" fontId="56" fillId="60" borderId="145" applyNumberFormat="0" applyProtection="0">
      <alignment horizontal="right" vertical="center"/>
    </xf>
    <xf numFmtId="4" fontId="56" fillId="16" borderId="145" applyNumberFormat="0" applyProtection="0">
      <alignment horizontal="right" vertical="center"/>
    </xf>
    <xf numFmtId="4" fontId="56" fillId="19" borderId="145" applyNumberFormat="0" applyProtection="0">
      <alignment horizontal="right" vertical="center"/>
    </xf>
    <xf numFmtId="4" fontId="56" fillId="59" borderId="145" applyNumberFormat="0" applyProtection="0">
      <alignment horizontal="right" vertical="center"/>
    </xf>
    <xf numFmtId="4" fontId="56" fillId="58" borderId="145" applyNumberFormat="0" applyProtection="0">
      <alignment horizontal="right" vertical="center"/>
    </xf>
    <xf numFmtId="4" fontId="56" fillId="23" borderId="145" applyNumberFormat="0" applyProtection="0">
      <alignment horizontal="right" vertical="center"/>
    </xf>
    <xf numFmtId="4" fontId="56" fillId="56" borderId="145" applyNumberFormat="0" applyProtection="0">
      <alignment horizontal="right" vertical="center"/>
    </xf>
    <xf numFmtId="4" fontId="56" fillId="55" borderId="145" applyNumberFormat="0" applyProtection="0">
      <alignment horizontal="right" vertical="center"/>
    </xf>
    <xf numFmtId="4" fontId="56" fillId="54" borderId="145" applyNumberFormat="0" applyProtection="0">
      <alignment horizontal="left" vertical="center" indent="1"/>
    </xf>
    <xf numFmtId="4" fontId="56" fillId="53" borderId="145" applyNumberFormat="0" applyProtection="0">
      <alignment horizontal="left" vertical="center" indent="1"/>
    </xf>
    <xf numFmtId="4" fontId="59" fillId="53" borderId="145" applyNumberFormat="0" applyProtection="0">
      <alignment vertical="center"/>
    </xf>
    <xf numFmtId="4" fontId="56" fillId="52" borderId="145" applyNumberFormat="0" applyProtection="0">
      <alignment vertical="center"/>
    </xf>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6" fillId="40" borderId="145" applyNumberFormat="0" applyFont="0" applyAlignment="0" applyProtection="0"/>
    <xf numFmtId="186" fontId="50" fillId="41" borderId="145" applyNumberFormat="0" applyAlignment="0" applyProtection="0"/>
    <xf numFmtId="186" fontId="50" fillId="41" borderId="145" applyNumberFormat="0" applyAlignment="0" applyProtection="0"/>
    <xf numFmtId="186" fontId="42" fillId="44" borderId="145" applyNumberFormat="0" applyAlignment="0" applyProtection="0"/>
    <xf numFmtId="186" fontId="56" fillId="40" borderId="145" applyNumberFormat="0" applyFont="0" applyAlignment="0" applyProtection="0"/>
    <xf numFmtId="186" fontId="56" fillId="14" borderId="145"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4"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54" fillId="0" borderId="0"/>
    <xf numFmtId="186" fontId="54" fillId="0" borderId="0"/>
    <xf numFmtId="186" fontId="54" fillId="0" borderId="0"/>
    <xf numFmtId="186" fontId="54" fillId="0" borderId="0"/>
    <xf numFmtId="186" fontId="54" fillId="0" borderId="0"/>
    <xf numFmtId="186" fontId="56" fillId="14" borderId="199" applyNumberFormat="0" applyProtection="0">
      <alignment horizontal="left" vertical="top" indent="1"/>
    </xf>
    <xf numFmtId="37" fontId="33" fillId="0" borderId="175" applyNumberFormat="0"/>
    <xf numFmtId="186" fontId="56" fillId="40" borderId="201" applyNumberFormat="0" applyFont="0" applyAlignment="0" applyProtection="0"/>
    <xf numFmtId="186" fontId="56" fillId="40" borderId="201" applyNumberFormat="0" applyFont="0" applyAlignment="0" applyProtection="0"/>
    <xf numFmtId="4" fontId="56" fillId="59" borderId="191" applyNumberFormat="0" applyProtection="0">
      <alignment horizontal="right" vertical="center"/>
    </xf>
    <xf numFmtId="186" fontId="56" fillId="21" borderId="199" applyNumberFormat="0" applyProtection="0">
      <alignment horizontal="left" vertical="top" indent="1"/>
    </xf>
    <xf numFmtId="164" fontId="5" fillId="0" borderId="0" applyFont="0" applyFill="0" applyBorder="0" applyAlignment="0" applyProtection="0"/>
    <xf numFmtId="164" fontId="27" fillId="0" borderId="0" applyFont="0" applyFill="0" applyBorder="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91" fontId="28" fillId="50" borderId="8">
      <alignment vertical="center"/>
    </xf>
    <xf numFmtId="186" fontId="62" fillId="15" borderId="189" applyNumberFormat="0" applyProtection="0">
      <alignment horizontal="left" vertical="top"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7" fillId="44" borderId="110" applyNumberFormat="0" applyAlignment="0" applyProtection="0"/>
    <xf numFmtId="4" fontId="27" fillId="21" borderId="112" applyNumberFormat="0" applyProtection="0">
      <alignment horizontal="left" vertical="center" indent="1"/>
    </xf>
    <xf numFmtId="4" fontId="56" fillId="54" borderId="170" applyNumberFormat="0" applyProtection="0">
      <alignment horizontal="left" vertical="center" indent="1"/>
    </xf>
    <xf numFmtId="186" fontId="56" fillId="62" borderId="201" applyNumberFormat="0" applyProtection="0">
      <alignment horizontal="left" vertical="center" indent="1"/>
    </xf>
    <xf numFmtId="164" fontId="5" fillId="0" borderId="0" applyFont="0" applyFill="0" applyBorder="0" applyAlignment="0" applyProtection="0"/>
    <xf numFmtId="186" fontId="56" fillId="63" borderId="199" applyNumberFormat="0" applyProtection="0">
      <alignment horizontal="left" vertical="top" indent="1"/>
    </xf>
    <xf numFmtId="164" fontId="34" fillId="0" borderId="0" applyFont="0" applyFill="0" applyBorder="0" applyAlignment="0" applyProtection="0"/>
    <xf numFmtId="186" fontId="56" fillId="63" borderId="201" applyNumberFormat="0" applyProtection="0">
      <alignment horizontal="left" vertical="center" indent="1"/>
    </xf>
    <xf numFmtId="37" fontId="33" fillId="0" borderId="204" applyNumberFormat="0"/>
    <xf numFmtId="186" fontId="56" fillId="63" borderId="172" applyNumberFormat="0" applyProtection="0">
      <alignment horizontal="left" vertical="top" indent="1"/>
    </xf>
    <xf numFmtId="193" fontId="5" fillId="69" borderId="177">
      <alignment vertical="center"/>
    </xf>
    <xf numFmtId="186" fontId="56" fillId="21" borderId="172"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1" fontId="5" fillId="13" borderId="186">
      <alignment vertical="center"/>
    </xf>
    <xf numFmtId="186" fontId="56" fillId="40" borderId="191" applyNumberFormat="0" applyFont="0" applyAlignment="0" applyProtection="0"/>
    <xf numFmtId="4" fontId="56" fillId="61" borderId="195"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0" fontId="27" fillId="63" borderId="199" applyNumberFormat="0" applyProtection="0">
      <alignment horizontal="left" vertical="top" indent="1"/>
    </xf>
    <xf numFmtId="4" fontId="59" fillId="53" borderId="201" applyNumberFormat="0" applyProtection="0">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8" fillId="12" borderId="197">
      <alignment vertical="center"/>
      <protection locked="0"/>
    </xf>
    <xf numFmtId="188" fontId="5" fillId="70" borderId="186">
      <alignment horizontal="right" vertical="center"/>
      <protection locked="0"/>
    </xf>
    <xf numFmtId="186" fontId="42" fillId="44" borderId="191" applyNumberFormat="0" applyAlignment="0" applyProtection="0"/>
    <xf numFmtId="0" fontId="37" fillId="48" borderId="199" applyNumberFormat="0" applyProtection="0">
      <alignment horizontal="left" vertical="top" indent="1"/>
    </xf>
    <xf numFmtId="194" fontId="33" fillId="0" borderId="198" applyFill="0"/>
    <xf numFmtId="186" fontId="56" fillId="14" borderId="189" applyNumberFormat="0" applyProtection="0">
      <alignment horizontal="left" vertical="top" indent="1"/>
    </xf>
    <xf numFmtId="4" fontId="56" fillId="57" borderId="195" applyNumberFormat="0" applyProtection="0">
      <alignment horizontal="right" vertical="center"/>
    </xf>
    <xf numFmtId="4" fontId="72" fillId="81" borderId="189" applyNumberFormat="0" applyProtection="0">
      <alignment horizontal="right" vertical="center"/>
    </xf>
    <xf numFmtId="186" fontId="27"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4" borderId="189" applyNumberFormat="0" applyProtection="0">
      <alignment horizontal="left" vertical="top" indent="1"/>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193" fontId="28" fillId="12" borderId="186">
      <alignment vertical="center"/>
      <protection locked="0"/>
    </xf>
    <xf numFmtId="186" fontId="56" fillId="14" borderId="199" applyNumberFormat="0" applyProtection="0">
      <alignment horizontal="left" vertical="top" indent="1"/>
    </xf>
    <xf numFmtId="4" fontId="63" fillId="66" borderId="195" applyNumberFormat="0" applyProtection="0">
      <alignment horizontal="left" vertical="center"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191" fontId="5" fillId="69" borderId="177">
      <alignment vertical="center"/>
    </xf>
    <xf numFmtId="186" fontId="27" fillId="15" borderId="199" applyNumberFormat="0" applyProtection="0">
      <alignment horizontal="left" vertical="top" indent="1"/>
    </xf>
    <xf numFmtId="186" fontId="27" fillId="14" borderId="199"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186" fontId="44" fillId="0" borderId="206" applyNumberFormat="0" applyFill="0" applyAlignment="0" applyProtection="0"/>
    <xf numFmtId="186" fontId="61" fillId="21" borderId="203" applyBorder="0"/>
    <xf numFmtId="191" fontId="28" fillId="51" borderId="207">
      <alignment horizontal="right" vertical="center"/>
      <protection locked="0"/>
    </xf>
    <xf numFmtId="186" fontId="56" fillId="67" borderId="177"/>
    <xf numFmtId="193" fontId="5" fillId="69" borderId="177">
      <alignment vertical="center"/>
    </xf>
    <xf numFmtId="186" fontId="56" fillId="15" borderId="199" applyNumberFormat="0" applyProtection="0">
      <alignment horizontal="left" vertical="top" indent="1"/>
    </xf>
    <xf numFmtId="4" fontId="56" fillId="15" borderId="201" applyNumberFormat="0" applyProtection="0">
      <alignment horizontal="right" vertical="center"/>
    </xf>
    <xf numFmtId="191" fontId="5" fillId="69" borderId="177">
      <alignment vertical="center"/>
    </xf>
    <xf numFmtId="0" fontId="5" fillId="70" borderId="177">
      <alignment horizontal="right" vertical="center"/>
      <protection locked="0"/>
    </xf>
    <xf numFmtId="186" fontId="56" fillId="15" borderId="199" applyNumberFormat="0" applyProtection="0">
      <alignment horizontal="left" vertical="top" indent="1"/>
    </xf>
    <xf numFmtId="186" fontId="42" fillId="44" borderId="201" applyNumberFormat="0" applyAlignment="0" applyProtection="0"/>
    <xf numFmtId="186" fontId="56" fillId="14" borderId="189" applyNumberFormat="0" applyProtection="0">
      <alignment horizontal="left" vertical="top" indent="1"/>
    </xf>
    <xf numFmtId="193" fontId="5" fillId="7" borderId="177">
      <alignment vertical="center"/>
      <protection locked="0"/>
    </xf>
    <xf numFmtId="186" fontId="56" fillId="14" borderId="189" applyNumberFormat="0" applyProtection="0">
      <alignment horizontal="left" vertical="top" indent="1"/>
    </xf>
    <xf numFmtId="172" fontId="5" fillId="7" borderId="177">
      <alignment vertical="center"/>
      <protection locked="0"/>
    </xf>
    <xf numFmtId="186" fontId="27" fillId="64" borderId="177" applyNumberFormat="0">
      <protection locked="0"/>
    </xf>
    <xf numFmtId="186" fontId="56" fillId="40" borderId="201" applyNumberFormat="0" applyFont="0" applyAlignment="0" applyProtection="0"/>
    <xf numFmtId="186" fontId="56" fillId="11" borderId="201"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0" fontId="5" fillId="70" borderId="177">
      <alignment horizontal="right" vertical="center"/>
      <protection locked="0"/>
    </xf>
    <xf numFmtId="186" fontId="56" fillId="40" borderId="201" applyNumberFormat="0" applyFont="0" applyAlignment="0" applyProtection="0"/>
    <xf numFmtId="37" fontId="33" fillId="0" borderId="204" applyNumberFormat="0"/>
    <xf numFmtId="194" fontId="33" fillId="0" borderId="198" applyFill="0"/>
    <xf numFmtId="37" fontId="33" fillId="0" borderId="175" applyNumberFormat="0"/>
    <xf numFmtId="4" fontId="27" fillId="21" borderId="182"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90" fontId="28" fillId="51" borderId="177">
      <alignment horizontal="right" vertical="center"/>
      <protection locked="0"/>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7" borderId="177">
      <alignment vertical="center"/>
      <protection locked="0"/>
    </xf>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4" fontId="56" fillId="52" borderId="201" applyNumberFormat="0" applyProtection="0">
      <alignment vertical="center"/>
    </xf>
    <xf numFmtId="186" fontId="56" fillId="14" borderId="199" applyNumberFormat="0" applyProtection="0">
      <alignment horizontal="left" vertical="top" indent="1"/>
    </xf>
    <xf numFmtId="4" fontId="56" fillId="59" borderId="201" applyNumberFormat="0" applyProtection="0">
      <alignment horizontal="right" vertical="center"/>
    </xf>
    <xf numFmtId="4" fontId="64" fillId="64" borderId="201" applyNumberFormat="0" applyProtection="0">
      <alignment horizontal="right" vertical="center"/>
    </xf>
    <xf numFmtId="186" fontId="42" fillId="44" borderId="201" applyNumberFormat="0" applyAlignment="0" applyProtection="0"/>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59" borderId="201" applyNumberFormat="0" applyProtection="0">
      <alignment horizontal="right" vertical="center"/>
    </xf>
    <xf numFmtId="186" fontId="56" fillId="62"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2" borderId="201" applyNumberFormat="0" applyProtection="0">
      <alignmen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16"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170" applyNumberFormat="0" applyAlignment="0" applyProtection="0"/>
    <xf numFmtId="4" fontId="76" fillId="87" borderId="172" applyNumberFormat="0" applyProtection="0">
      <alignment horizontal="right" vertical="center"/>
    </xf>
    <xf numFmtId="0" fontId="37" fillId="15" borderId="172" applyNumberFormat="0" applyProtection="0">
      <alignment horizontal="left" vertical="top" indent="1"/>
    </xf>
    <xf numFmtId="4" fontId="74" fillId="87" borderId="172" applyNumberFormat="0" applyProtection="0">
      <alignment horizontal="right" vertical="center"/>
    </xf>
    <xf numFmtId="0" fontId="37" fillId="48" borderId="172" applyNumberFormat="0" applyProtection="0">
      <alignment horizontal="left" vertical="top" indent="1"/>
    </xf>
    <xf numFmtId="4" fontId="72" fillId="87" borderId="172" applyNumberFormat="0" applyProtection="0">
      <alignment vertical="center"/>
    </xf>
    <xf numFmtId="0" fontId="27" fillId="14" borderId="172" applyNumberFormat="0" applyProtection="0">
      <alignment horizontal="left" vertical="top" indent="1"/>
    </xf>
    <xf numFmtId="0" fontId="27" fillId="63" borderId="172" applyNumberFormat="0" applyProtection="0">
      <alignment horizontal="left" vertical="top" indent="1"/>
    </xf>
    <xf numFmtId="0" fontId="27" fillId="15" borderId="172" applyNumberFormat="0" applyProtection="0">
      <alignment horizontal="left" vertical="top" indent="1"/>
    </xf>
    <xf numFmtId="0" fontId="27" fillId="21" borderId="172"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0" fontId="5" fillId="7" borderId="177">
      <alignment vertical="center"/>
      <protection locked="0"/>
    </xf>
    <xf numFmtId="4" fontId="72" fillId="83" borderId="172" applyNumberFormat="0" applyProtection="0">
      <alignment horizontal="right" vertical="center"/>
    </xf>
    <xf numFmtId="4" fontId="72" fillId="81" borderId="172" applyNumberFormat="0" applyProtection="0">
      <alignment horizontal="right" vertical="center"/>
    </xf>
    <xf numFmtId="4" fontId="72" fillId="80" borderId="172" applyNumberFormat="0" applyProtection="0">
      <alignment horizontal="right" vertical="center"/>
    </xf>
    <xf numFmtId="4" fontId="72" fillId="78" borderId="172" applyNumberFormat="0" applyProtection="0">
      <alignment horizontal="right" vertical="center"/>
    </xf>
    <xf numFmtId="0" fontId="73" fillId="52" borderId="172" applyNumberFormat="0" applyProtection="0">
      <alignment horizontal="left" vertical="top" indent="1"/>
    </xf>
    <xf numFmtId="4" fontId="71" fillId="53" borderId="172" applyNumberFormat="0" applyProtection="0">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72" fillId="79" borderId="199" applyNumberFormat="0" applyProtection="0">
      <alignment horizontal="right" vertical="center"/>
    </xf>
    <xf numFmtId="186" fontId="57" fillId="44" borderId="202" applyNumberFormat="0" applyAlignment="0" applyProtection="0"/>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61" fillId="21" borderId="203" applyBorder="0"/>
    <xf numFmtId="4" fontId="62" fillId="11" borderId="189" applyNumberFormat="0" applyProtection="0">
      <alignment horizontal="left" vertical="center" indent="1"/>
    </xf>
    <xf numFmtId="191" fontId="28" fillId="49" borderId="197">
      <alignment vertical="center"/>
    </xf>
    <xf numFmtId="186" fontId="56" fillId="40" borderId="201" applyNumberFormat="0" applyFont="0" applyAlignment="0" applyProtection="0"/>
    <xf numFmtId="186" fontId="28" fillId="50" borderId="197">
      <alignment vertical="center"/>
    </xf>
    <xf numFmtId="186" fontId="27" fillId="21" borderId="111"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28" fillId="12" borderId="207">
      <alignment vertical="center"/>
      <protection locked="0"/>
    </xf>
    <xf numFmtId="186" fontId="61" fillId="21" borderId="203" applyBorder="0"/>
    <xf numFmtId="164" fontId="39" fillId="0" borderId="0" applyFont="0" applyFill="0" applyBorder="0" applyAlignment="0" applyProtection="0"/>
    <xf numFmtId="188" fontId="5" fillId="69" borderId="197">
      <alignment vertical="center"/>
    </xf>
    <xf numFmtId="4" fontId="56" fillId="15" borderId="195" applyNumberFormat="0" applyProtection="0">
      <alignment horizontal="left" vertical="center" indent="1"/>
    </xf>
    <xf numFmtId="186" fontId="27" fillId="14" borderId="189" applyNumberFormat="0" applyProtection="0">
      <alignment horizontal="left" vertical="top" indent="1"/>
    </xf>
    <xf numFmtId="37" fontId="33" fillId="0" borderId="204" applyNumberFormat="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28" fillId="12" borderId="197">
      <alignment vertical="center"/>
      <protection locked="0"/>
    </xf>
    <xf numFmtId="0" fontId="5" fillId="7" borderId="197">
      <alignment vertical="center"/>
      <protection locked="0"/>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91" fontId="5" fillId="69" borderId="197">
      <alignment vertical="center"/>
    </xf>
    <xf numFmtId="193" fontId="5" fillId="69" borderId="197">
      <alignment vertical="center"/>
    </xf>
    <xf numFmtId="196" fontId="5" fillId="13" borderId="197">
      <alignment vertical="center"/>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4" borderId="189"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74" fillId="87" borderId="189" applyNumberFormat="0" applyProtection="0">
      <alignment horizontal="right" vertical="center"/>
    </xf>
    <xf numFmtId="4" fontId="72" fillId="78" borderId="189" applyNumberFormat="0" applyProtection="0">
      <alignment horizontal="right" vertical="center"/>
    </xf>
    <xf numFmtId="188" fontId="5" fillId="13" borderId="197">
      <alignment vertical="center"/>
    </xf>
    <xf numFmtId="186" fontId="56" fillId="15" borderId="199" applyNumberFormat="0" applyProtection="0">
      <alignment horizontal="left" vertical="top" indent="1"/>
    </xf>
    <xf numFmtId="186" fontId="50" fillId="41" borderId="191" applyNumberForma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5" borderId="189" applyNumberFormat="0" applyProtection="0">
      <alignment horizontal="left" vertical="top" indent="1"/>
    </xf>
    <xf numFmtId="4" fontId="56" fillId="57" borderId="195" applyNumberFormat="0" applyProtection="0">
      <alignment horizontal="right" vertical="center"/>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5" fillId="7" borderId="177">
      <alignment vertical="center"/>
      <protection locked="0"/>
    </xf>
    <xf numFmtId="0" fontId="5" fillId="7" borderId="177">
      <alignment vertical="center"/>
      <protection locked="0"/>
    </xf>
    <xf numFmtId="0" fontId="5" fillId="70" borderId="177">
      <alignment horizontal="right" vertical="center"/>
      <protection locked="0"/>
    </xf>
    <xf numFmtId="186" fontId="56" fillId="40" borderId="201" applyNumberFormat="0" applyFont="0" applyAlignment="0" applyProtection="0"/>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7" fillId="15" borderId="199"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16"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60" borderId="201" applyNumberFormat="0" applyProtection="0">
      <alignment horizontal="right" vertical="center"/>
    </xf>
    <xf numFmtId="186" fontId="56" fillId="14"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57" borderId="205"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top" indent="1"/>
    </xf>
    <xf numFmtId="4" fontId="72" fillId="86" borderId="199" applyNumberFormat="0" applyProtection="0">
      <alignment horizontal="right" vertical="center"/>
    </xf>
    <xf numFmtId="172" fontId="5" fillId="7" borderId="177">
      <alignment vertical="center"/>
      <protection locked="0"/>
    </xf>
    <xf numFmtId="4" fontId="56" fillId="5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4" borderId="199" applyNumberFormat="0" applyProtection="0">
      <alignment horizontal="left" vertical="top" indent="1"/>
    </xf>
    <xf numFmtId="186" fontId="27" fillId="15"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4" fontId="56" fillId="0" borderId="201" applyNumberFormat="0" applyProtection="0">
      <alignment horizontal="right" vertical="center"/>
    </xf>
    <xf numFmtId="186" fontId="27" fillId="14"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4" fontId="56" fillId="16" borderId="201" applyNumberFormat="0" applyProtection="0">
      <alignment horizontal="right" vertical="center"/>
    </xf>
    <xf numFmtId="186" fontId="60" fillId="52" borderId="199"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0" borderId="201" applyNumberFormat="0" applyProtection="0">
      <alignment horizontal="right" vertical="center"/>
    </xf>
    <xf numFmtId="186" fontId="56" fillId="14" borderId="201"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4" fontId="56" fillId="15" borderId="20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15" borderId="201" applyNumberFormat="0" applyProtection="0">
      <alignment horizontal="right" vertical="center"/>
    </xf>
    <xf numFmtId="4" fontId="56" fillId="54" borderId="201" applyNumberFormat="0" applyProtection="0">
      <alignment horizontal="left" vertical="center" indent="1"/>
    </xf>
    <xf numFmtId="186" fontId="42" fillId="44" borderId="201" applyNumberFormat="0" applyAlignment="0" applyProtection="0"/>
    <xf numFmtId="186" fontId="56" fillId="21" borderId="199" applyNumberFormat="0" applyProtection="0">
      <alignment horizontal="left" vertical="top" indent="1"/>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4" fontId="56" fillId="55" borderId="201" applyNumberFormat="0" applyProtection="0">
      <alignment horizontal="right" vertical="center"/>
    </xf>
    <xf numFmtId="186" fontId="44" fillId="0" borderId="206" applyNumberFormat="0" applyFill="0" applyAlignment="0" applyProtection="0"/>
    <xf numFmtId="37" fontId="33" fillId="0" borderId="204" applyNumberFormat="0"/>
    <xf numFmtId="4" fontId="56" fillId="14" borderId="205" applyNumberFormat="0" applyProtection="0">
      <alignment horizontal="left" vertical="center" indent="1"/>
    </xf>
    <xf numFmtId="4" fontId="62" fillId="11" borderId="199" applyNumberFormat="0" applyProtection="0">
      <alignment horizontal="left" vertical="center" indent="1"/>
    </xf>
    <xf numFmtId="186" fontId="44" fillId="0" borderId="206" applyNumberFormat="0" applyFill="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5" borderId="172" applyNumberFormat="0" applyProtection="0">
      <alignment horizontal="left" vertical="top" indent="1"/>
    </xf>
    <xf numFmtId="186" fontId="44" fillId="0" borderId="176" applyNumberFormat="0" applyFill="0" applyAlignment="0" applyProtection="0"/>
    <xf numFmtId="186" fontId="44" fillId="0" borderId="176" applyNumberFormat="0" applyFill="0" applyAlignment="0" applyProtection="0"/>
    <xf numFmtId="186" fontId="44" fillId="0" borderId="206" applyNumberFormat="0" applyFill="0" applyAlignment="0" applyProtection="0"/>
    <xf numFmtId="186" fontId="56" fillId="21" borderId="172" applyNumberFormat="0" applyProtection="0">
      <alignment horizontal="left" vertical="top" indent="1"/>
    </xf>
    <xf numFmtId="37" fontId="33" fillId="0" borderId="175" applyNumberFormat="0"/>
    <xf numFmtId="186" fontId="27" fillId="21" borderId="172" applyNumberFormat="0" applyProtection="0">
      <alignment horizontal="left" vertical="top" indent="1"/>
    </xf>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40" borderId="179" applyNumberFormat="0" applyFont="0" applyAlignment="0" applyProtection="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3" fillId="66" borderId="173" applyNumberFormat="0" applyProtection="0">
      <alignment horizontal="left" vertical="center" indent="1"/>
    </xf>
    <xf numFmtId="186" fontId="62" fillId="15" borderId="172" applyNumberFormat="0" applyProtection="0">
      <alignment horizontal="left" vertical="top" indent="1"/>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57" borderId="173" applyNumberFormat="0" applyProtection="0">
      <alignment horizontal="right" vertical="center"/>
    </xf>
    <xf numFmtId="186" fontId="60" fillId="52" borderId="172" applyNumberFormat="0" applyProtection="0">
      <alignment horizontal="left" vertical="top" indent="1"/>
    </xf>
    <xf numFmtId="186" fontId="57" fillId="44" borderId="171" applyNumberFormat="0" applyAlignment="0" applyProtection="0"/>
    <xf numFmtId="186" fontId="57" fillId="44" borderId="171"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1" applyNumberFormat="0" applyProtection="0">
      <alignment horizontal="right" vertical="center"/>
    </xf>
    <xf numFmtId="4" fontId="56" fillId="56"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7" fillId="44" borderId="202" applyNumberFormat="0" applyAlignment="0" applyProtection="0"/>
    <xf numFmtId="4" fontId="56" fillId="54" borderId="201" applyNumberFormat="0" applyProtection="0">
      <alignment horizontal="left" vertical="center"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27" fillId="21"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56" fillId="11" borderId="201" applyNumberFormat="0" applyProtection="0">
      <alignment horizontal="left" vertical="center"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60" borderId="201" applyNumberFormat="0" applyProtection="0">
      <alignment horizontal="right" vertical="center"/>
    </xf>
    <xf numFmtId="4" fontId="56" fillId="0" borderId="201" applyNumberFormat="0" applyProtection="0">
      <alignment horizontal="right" vertical="center"/>
    </xf>
    <xf numFmtId="186" fontId="56" fillId="14" borderId="201"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4" fontId="56" fillId="52" borderId="201" applyNumberFormat="0" applyProtection="0">
      <alignmen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4" fontId="56" fillId="53" borderId="201"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4" fontId="56" fillId="55"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2" fillId="44" borderId="170" applyNumberFormat="0" applyAlignment="0" applyProtection="0"/>
    <xf numFmtId="186" fontId="42" fillId="44" borderId="170"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4" fontId="59" fillId="53" borderId="201" applyNumberFormat="0" applyProtection="0">
      <alignment vertical="center"/>
    </xf>
    <xf numFmtId="186" fontId="27" fillId="14" borderId="172"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27" fillId="63" borderId="172" applyNumberFormat="0" applyProtection="0">
      <alignment horizontal="left" vertical="top" indent="1"/>
    </xf>
    <xf numFmtId="4" fontId="59" fillId="65" borderId="201" applyNumberFormat="0" applyProtection="0">
      <alignment horizontal="right" vertical="center"/>
    </xf>
    <xf numFmtId="186" fontId="56" fillId="21" borderId="172" applyNumberFormat="0" applyProtection="0">
      <alignment horizontal="left" vertical="top" indent="1"/>
    </xf>
    <xf numFmtId="37" fontId="33" fillId="0" borderId="204" applyNumberFormat="0"/>
    <xf numFmtId="186" fontId="44" fillId="0" borderId="176" applyNumberFormat="0" applyFill="0" applyAlignment="0" applyProtection="0"/>
    <xf numFmtId="186" fontId="44" fillId="0" borderId="176" applyNumberFormat="0" applyFill="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186" fontId="62" fillId="15" borderId="172" applyNumberFormat="0" applyProtection="0">
      <alignment horizontal="left" vertical="top"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56" fillId="14" borderId="170"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center"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19"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6" fillId="23" borderId="170" applyNumberFormat="0" applyProtection="0">
      <alignment horizontal="right" vertical="center"/>
    </xf>
    <xf numFmtId="4" fontId="56" fillId="57" borderId="173"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4" borderId="170" applyNumberFormat="0" applyProtection="0">
      <alignment horizontal="left" vertical="center" indent="1"/>
    </xf>
    <xf numFmtId="186" fontId="60" fillId="52" borderId="172" applyNumberFormat="0" applyProtection="0">
      <alignment horizontal="left" vertical="top" indent="1"/>
    </xf>
    <xf numFmtId="4" fontId="56" fillId="53" borderId="170" applyNumberFormat="0" applyProtection="0">
      <alignment horizontal="left" vertical="center" indent="1"/>
    </xf>
    <xf numFmtId="4" fontId="56" fillId="52" borderId="170" applyNumberFormat="0" applyProtection="0">
      <alignment vertical="center"/>
    </xf>
    <xf numFmtId="186" fontId="57" fillId="44" borderId="171" applyNumberFormat="0" applyAlignment="0" applyProtection="0"/>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14" borderId="191" applyNumberFormat="0" applyProtection="0">
      <alignment horizontal="left" vertical="center" indent="1"/>
    </xf>
    <xf numFmtId="4" fontId="72" fillId="84" borderId="199" applyNumberFormat="0" applyProtection="0">
      <alignment horizontal="right" vertical="center"/>
    </xf>
    <xf numFmtId="186" fontId="56" fillId="14" borderId="199" applyNumberFormat="0" applyProtection="0">
      <alignment horizontal="left" vertical="top" indent="1"/>
    </xf>
    <xf numFmtId="37" fontId="33" fillId="0" borderId="204" applyNumberFormat="0"/>
    <xf numFmtId="186" fontId="56" fillId="14" borderId="189" applyNumberFormat="0" applyProtection="0">
      <alignment horizontal="left" vertical="top" indent="1"/>
    </xf>
    <xf numFmtId="186" fontId="56" fillId="62"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186" fontId="44" fillId="0" borderId="176" applyNumberFormat="0" applyFill="0" applyAlignment="0" applyProtection="0"/>
    <xf numFmtId="186" fontId="44" fillId="0" borderId="176" applyNumberFormat="0" applyFill="0" applyAlignment="0" applyProtection="0"/>
    <xf numFmtId="186" fontId="42" fillId="44" borderId="201" applyNumberFormat="0" applyAlignment="0" applyProtection="0"/>
    <xf numFmtId="37" fontId="33" fillId="0" borderId="175" applyNumberFormat="0"/>
    <xf numFmtId="4" fontId="64" fillId="64" borderId="170" applyNumberFormat="0" applyProtection="0">
      <alignment horizontal="right" vertical="center"/>
    </xf>
    <xf numFmtId="4" fontId="63" fillId="66" borderId="173" applyNumberFormat="0" applyProtection="0">
      <alignment horizontal="left" vertical="center" indent="1"/>
    </xf>
    <xf numFmtId="4" fontId="56" fillId="54" borderId="170" applyNumberFormat="0" applyProtection="0">
      <alignment horizontal="left" vertical="center" indent="1"/>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11" borderId="172" applyNumberFormat="0" applyProtection="0">
      <alignment horizontal="left" vertical="center" indent="1"/>
    </xf>
    <xf numFmtId="4" fontId="62" fillId="48" borderId="172" applyNumberFormat="0" applyProtection="0">
      <alignment vertical="center"/>
    </xf>
    <xf numFmtId="186" fontId="61" fillId="21" borderId="174" applyBorder="0"/>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center" indent="1"/>
    </xf>
    <xf numFmtId="186" fontId="4" fillId="0" borderId="0"/>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27" fillId="63" borderId="172" applyNumberFormat="0" applyProtection="0">
      <alignment horizontal="left" vertical="top" indent="1"/>
    </xf>
    <xf numFmtId="186" fontId="56" fillId="63" borderId="172" applyNumberFormat="0" applyProtection="0">
      <alignment horizontal="left" vertical="top" indent="1"/>
    </xf>
    <xf numFmtId="186" fontId="56" fillId="63" borderId="170" applyNumberFormat="0" applyProtection="0">
      <alignment horizontal="left" vertical="center"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top" indent="1"/>
    </xf>
    <xf numFmtId="186" fontId="56" fillId="21" borderId="172" applyNumberFormat="0" applyProtection="0">
      <alignment horizontal="left" vertical="top" indent="1"/>
    </xf>
    <xf numFmtId="186" fontId="27" fillId="21" borderId="172" applyNumberFormat="0" applyProtection="0">
      <alignment horizontal="left" vertical="center" indent="1"/>
    </xf>
    <xf numFmtId="186" fontId="56" fillId="11" borderId="170" applyNumberFormat="0" applyProtection="0">
      <alignment horizontal="left" vertical="center" indent="1"/>
    </xf>
    <xf numFmtId="4" fontId="56" fillId="15" borderId="173" applyNumberFormat="0" applyProtection="0">
      <alignment horizontal="left" vertical="center" indent="1"/>
    </xf>
    <xf numFmtId="4" fontId="56" fillId="14" borderId="173" applyNumberFormat="0" applyProtection="0">
      <alignment horizontal="left" vertical="center" indent="1"/>
    </xf>
    <xf numFmtId="4" fontId="56" fillId="15" borderId="170" applyNumberFormat="0" applyProtection="0">
      <alignment horizontal="right" vertical="center"/>
    </xf>
    <xf numFmtId="4" fontId="27" fillId="21" borderId="173" applyNumberFormat="0" applyProtection="0">
      <alignment horizontal="left" vertical="center" indent="1"/>
    </xf>
    <xf numFmtId="4" fontId="27" fillId="21" borderId="173" applyNumberFormat="0" applyProtection="0">
      <alignment horizontal="left" vertical="center" indent="1"/>
    </xf>
    <xf numFmtId="4" fontId="56" fillId="61" borderId="173" applyNumberFormat="0" applyProtection="0">
      <alignment horizontal="left" vertical="center" indent="1"/>
    </xf>
    <xf numFmtId="4" fontId="56" fillId="60" borderId="170" applyNumberFormat="0" applyProtection="0">
      <alignment horizontal="right" vertical="center"/>
    </xf>
    <xf numFmtId="4" fontId="56" fillId="16" borderId="170" applyNumberFormat="0" applyProtection="0">
      <alignment horizontal="right" vertical="center"/>
    </xf>
    <xf numFmtId="4" fontId="56" fillId="59" borderId="170" applyNumberFormat="0" applyProtection="0">
      <alignment horizontal="right" vertical="center"/>
    </xf>
    <xf numFmtId="4" fontId="56" fillId="58" borderId="170" applyNumberFormat="0" applyProtection="0">
      <alignment horizontal="right" vertical="center"/>
    </xf>
    <xf numFmtId="4" fontId="59" fillId="53" borderId="170" applyNumberFormat="0" applyProtection="0">
      <alignment vertical="center"/>
    </xf>
    <xf numFmtId="4" fontId="56" fillId="52" borderId="170" applyNumberFormat="0" applyProtection="0">
      <alignment vertical="center"/>
    </xf>
    <xf numFmtId="186" fontId="27" fillId="15" borderId="189" applyNumberFormat="0" applyProtection="0">
      <alignment horizontal="left" vertical="top" indent="1"/>
    </xf>
    <xf numFmtId="4" fontId="56" fillId="16" borderId="191" applyNumberFormat="0" applyProtection="0">
      <alignment horizontal="right" vertical="center"/>
    </xf>
    <xf numFmtId="4" fontId="71" fillId="53" borderId="199" applyNumberFormat="0" applyProtection="0">
      <alignment vertical="center"/>
    </xf>
    <xf numFmtId="4" fontId="74" fillId="87" borderId="199" applyNumberFormat="0" applyProtection="0">
      <alignment horizontal="righ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201" applyNumberFormat="0" applyProtection="0">
      <alignment horizontal="left" vertical="center" indent="1"/>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4" borderId="191" applyNumberFormat="0" applyProtection="0">
      <alignment horizontal="left" vertical="center" indent="1"/>
    </xf>
    <xf numFmtId="186" fontId="27" fillId="63" borderId="199" applyNumberFormat="0" applyProtection="0">
      <alignment horizontal="left" vertical="top" indent="1"/>
    </xf>
    <xf numFmtId="4" fontId="56" fillId="57" borderId="195" applyNumberFormat="0" applyProtection="0">
      <alignment horizontal="right" vertical="center"/>
    </xf>
    <xf numFmtId="186" fontId="62" fillId="15" borderId="199" applyNumberFormat="0" applyProtection="0">
      <alignment horizontal="left" vertical="top" indent="1"/>
    </xf>
    <xf numFmtId="186" fontId="27" fillId="63"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72" fontId="5" fillId="7" borderId="197">
      <alignment vertical="center"/>
      <protection locked="0"/>
    </xf>
    <xf numFmtId="188" fontId="5" fillId="70" borderId="197">
      <alignment horizontal="right" vertical="center"/>
      <protection locked="0"/>
    </xf>
    <xf numFmtId="190" fontId="5" fillId="69" borderId="197">
      <alignment vertical="center"/>
    </xf>
    <xf numFmtId="193" fontId="5" fillId="7" borderId="197">
      <alignment vertical="center"/>
      <protection locked="0"/>
    </xf>
    <xf numFmtId="0" fontId="27" fillId="14" borderId="189"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4" fontId="72" fillId="83" borderId="189" applyNumberFormat="0" applyProtection="0">
      <alignment horizontal="right" vertical="center"/>
    </xf>
    <xf numFmtId="186" fontId="56" fillId="11" borderId="201" applyNumberFormat="0" applyProtection="0">
      <alignment horizontal="left" vertical="center" indent="1"/>
    </xf>
    <xf numFmtId="186" fontId="56" fillId="40" borderId="191" applyNumberFormat="0" applyFont="0" applyAlignment="0" applyProtection="0"/>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61" borderId="195" applyNumberFormat="0" applyProtection="0">
      <alignment horizontal="left" vertical="center" indent="1"/>
    </xf>
    <xf numFmtId="4" fontId="56" fillId="52" borderId="191" applyNumberFormat="0" applyProtection="0">
      <alignment vertical="center"/>
    </xf>
    <xf numFmtId="186" fontId="56" fillId="63" borderId="191"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56" fillId="40" borderId="170" applyNumberFormat="0" applyFont="0" applyAlignment="0" applyProtection="0"/>
    <xf numFmtId="186" fontId="42" fillId="44" borderId="170" applyNumberFormat="0" applyAlignment="0" applyProtection="0"/>
    <xf numFmtId="186" fontId="42" fillId="44"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186" fontId="50" fillId="41" borderId="170" applyNumberFormat="0" applyAlignment="0" applyProtection="0"/>
    <xf numFmtId="4" fontId="62" fillId="48" borderId="199" applyNumberFormat="0" applyProtection="0">
      <alignmen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40" borderId="201" applyNumberFormat="0" applyFont="0" applyAlignment="0" applyProtection="0"/>
    <xf numFmtId="4" fontId="56" fillId="61" borderId="205" applyNumberFormat="0" applyProtection="0">
      <alignment horizontal="left" vertical="center" indent="1"/>
    </xf>
    <xf numFmtId="4" fontId="56" fillId="15" borderId="205" applyNumberFormat="0" applyProtection="0">
      <alignment horizontal="left" vertical="center" indent="1"/>
    </xf>
    <xf numFmtId="4" fontId="56" fillId="55"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1" borderId="201" applyNumberFormat="0" applyProtection="0">
      <alignment horizontal="left" vertical="center" indent="1"/>
    </xf>
    <xf numFmtId="186" fontId="42" fillId="44" borderId="170" applyNumberFormat="0" applyAlignment="0" applyProtection="0"/>
    <xf numFmtId="186" fontId="56" fillId="14" borderId="191" applyNumberFormat="0" applyProtection="0">
      <alignment horizontal="left" vertical="center" indent="1"/>
    </xf>
    <xf numFmtId="191" fontId="5" fillId="7" borderId="177">
      <alignment vertical="center"/>
      <protection locked="0"/>
    </xf>
    <xf numFmtId="4" fontId="56" fillId="14" borderId="205" applyNumberFormat="0" applyProtection="0">
      <alignment horizontal="left" vertical="center" indent="1"/>
    </xf>
    <xf numFmtId="4" fontId="64" fillId="64" borderId="170" applyNumberFormat="0" applyProtection="0">
      <alignment horizontal="right" vertical="center"/>
    </xf>
    <xf numFmtId="4" fontId="59" fillId="65" borderId="170" applyNumberFormat="0" applyProtection="0">
      <alignment horizontal="right" vertical="center"/>
    </xf>
    <xf numFmtId="4" fontId="56" fillId="0" borderId="170" applyNumberFormat="0" applyProtection="0">
      <alignment horizontal="right" vertical="center"/>
    </xf>
    <xf numFmtId="186" fontId="62" fillId="48" borderId="172" applyNumberFormat="0" applyProtection="0">
      <alignment horizontal="left" vertical="top" indent="1"/>
    </xf>
    <xf numFmtId="4" fontId="62" fillId="48" borderId="172" applyNumberFormat="0" applyProtection="0">
      <alignment vertical="center"/>
    </xf>
    <xf numFmtId="186" fontId="61" fillId="21" borderId="174" applyBorder="0"/>
    <xf numFmtId="4" fontId="56" fillId="59" borderId="179" applyNumberFormat="0" applyProtection="0">
      <alignment horizontal="right" vertical="center"/>
    </xf>
    <xf numFmtId="186" fontId="27" fillId="21" borderId="181" applyNumberFormat="0" applyProtection="0">
      <alignment horizontal="left" vertical="center"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186" fontId="27" fillId="14" borderId="172" applyNumberFormat="0" applyProtection="0">
      <alignment horizontal="left" vertical="top" indent="1"/>
    </xf>
    <xf numFmtId="186" fontId="27" fillId="14" borderId="172" applyNumberFormat="0" applyProtection="0">
      <alignment horizontal="left" vertical="center"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15" borderId="172" applyNumberFormat="0" applyProtection="0">
      <alignment horizontal="left" vertical="top" indent="1"/>
    </xf>
    <xf numFmtId="186" fontId="27" fillId="15" borderId="172" applyNumberFormat="0" applyProtection="0">
      <alignment horizontal="left" vertical="center" indent="1"/>
    </xf>
    <xf numFmtId="186" fontId="56" fillId="62" borderId="170" applyNumberFormat="0" applyProtection="0">
      <alignment horizontal="left" vertical="center" indent="1"/>
    </xf>
    <xf numFmtId="186" fontId="56" fillId="14" borderId="199" applyNumberFormat="0" applyProtection="0">
      <alignment horizontal="left" vertical="top" indent="1"/>
    </xf>
    <xf numFmtId="4" fontId="56" fillId="23" borderId="170" applyNumberFormat="0" applyProtection="0">
      <alignment horizontal="right" vertical="center"/>
    </xf>
    <xf numFmtId="4" fontId="56" fillId="56" borderId="170" applyNumberFormat="0" applyProtection="0">
      <alignment horizontal="right" vertical="center"/>
    </xf>
    <xf numFmtId="4" fontId="56" fillId="55" borderId="170" applyNumberFormat="0" applyProtection="0">
      <alignment horizontal="right" vertical="center"/>
    </xf>
    <xf numFmtId="4" fontId="56" fillId="53" borderId="170" applyNumberFormat="0" applyProtection="0">
      <alignment horizontal="left" vertical="center" indent="1"/>
    </xf>
    <xf numFmtId="4" fontId="59" fillId="53" borderId="170" applyNumberFormat="0" applyProtection="0">
      <alignment vertical="center"/>
    </xf>
    <xf numFmtId="4" fontId="56" fillId="52" borderId="170" applyNumberFormat="0" applyProtection="0">
      <alignment vertical="center"/>
    </xf>
    <xf numFmtId="4" fontId="27" fillId="21" borderId="205" applyNumberFormat="0" applyProtection="0">
      <alignment horizontal="left" vertical="center" indent="1"/>
    </xf>
    <xf numFmtId="4" fontId="56" fillId="14" borderId="195" applyNumberFormat="0" applyProtection="0">
      <alignment horizontal="left" vertical="center" indent="1"/>
    </xf>
    <xf numFmtId="186" fontId="44" fillId="0" borderId="206" applyNumberFormat="0" applyFill="0" applyAlignment="0" applyProtection="0"/>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8" borderId="201" applyNumberFormat="0" applyProtection="0">
      <alignment horizontal="right" vertical="center"/>
    </xf>
    <xf numFmtId="191" fontId="5" fillId="13" borderId="197">
      <alignment vertical="center"/>
    </xf>
    <xf numFmtId="191" fontId="5" fillId="13" borderId="197">
      <alignment vertical="center"/>
    </xf>
    <xf numFmtId="193" fontId="28" fillId="12" borderId="197">
      <alignment vertical="center"/>
      <protection locked="0"/>
    </xf>
    <xf numFmtId="186" fontId="28" fillId="49" borderId="197">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4" fontId="62" fillId="11" borderId="189" applyNumberFormat="0" applyProtection="0">
      <alignment horizontal="left" vertical="center" indent="1"/>
    </xf>
    <xf numFmtId="4" fontId="56" fillId="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93" fontId="5" fillId="69" borderId="177">
      <alignment vertical="center"/>
    </xf>
    <xf numFmtId="191" fontId="5" fillId="69" borderId="177">
      <alignment vertical="center"/>
    </xf>
    <xf numFmtId="191"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4" fontId="72" fillId="80" borderId="199" applyNumberFormat="0" applyProtection="0">
      <alignment horizontal="right" vertical="center"/>
    </xf>
    <xf numFmtId="4" fontId="72" fillId="50" borderId="199" applyNumberFormat="0" applyProtection="0">
      <alignment horizontal="right" vertical="center"/>
    </xf>
    <xf numFmtId="0" fontId="27" fillId="63" borderId="199" applyNumberFormat="0" applyProtection="0">
      <alignment horizontal="left" vertical="center" indent="1"/>
    </xf>
    <xf numFmtId="0" fontId="27" fillId="64" borderId="177" applyNumberFormat="0">
      <protection locked="0"/>
    </xf>
    <xf numFmtId="4" fontId="70" fillId="86" borderId="199" applyNumberFormat="0" applyProtection="0">
      <alignment horizontal="left" vertical="center" indent="1"/>
    </xf>
    <xf numFmtId="0" fontId="37" fillId="15" borderId="199" applyNumberFormat="0" applyProtection="0">
      <alignment horizontal="left" vertical="top" indent="1"/>
    </xf>
    <xf numFmtId="4" fontId="75" fillId="88" borderId="200"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27" fillId="15"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53" borderId="201" applyNumberFormat="0" applyProtection="0">
      <alignment horizontal="left" vertical="center" indent="1"/>
    </xf>
    <xf numFmtId="4" fontId="56" fillId="52" borderId="201" applyNumberFormat="0" applyProtection="0">
      <alignment vertical="center"/>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186" fontId="42" fillId="44" borderId="201" applyNumberFormat="0" applyAlignment="0" applyProtection="0"/>
    <xf numFmtId="186" fontId="56" fillId="40" borderId="201" applyNumberFormat="0" applyFont="0" applyAlignment="0" applyProtection="0"/>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186" fontId="56" fillId="40" borderId="201" applyNumberFormat="0" applyFont="0" applyAlignment="0" applyProtection="0"/>
    <xf numFmtId="4" fontId="56" fillId="23"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64" borderId="168" applyNumberFormat="0">
      <protection locked="0"/>
    </xf>
    <xf numFmtId="186" fontId="56" fillId="14"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6" fillId="54" borderId="201" applyNumberFormat="0" applyProtection="0">
      <alignment horizontal="left" vertical="center" indent="1"/>
    </xf>
    <xf numFmtId="4" fontId="56" fillId="57" borderId="205" applyNumberFormat="0" applyProtection="0">
      <alignment horizontal="right" vertical="center"/>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186" fontId="61" fillId="21" borderId="203" applyBorder="0"/>
    <xf numFmtId="186" fontId="56" fillId="11" borderId="201" applyNumberFormat="0" applyProtection="0">
      <alignment horizontal="left" vertical="center" indent="1"/>
    </xf>
    <xf numFmtId="194" fontId="33" fillId="0" borderId="167" applyFill="0"/>
    <xf numFmtId="4" fontId="64" fillId="64" borderId="201" applyNumberFormat="0" applyProtection="0">
      <alignment horizontal="right" vertical="center"/>
    </xf>
    <xf numFmtId="186" fontId="56" fillId="15" borderId="199" applyNumberFormat="0" applyProtection="0">
      <alignment horizontal="left" vertical="top"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164" fontId="5" fillId="0" borderId="0" applyFont="0" applyFill="0" applyBorder="0" applyAlignment="0" applyProtection="0"/>
    <xf numFmtId="186" fontId="27" fillId="21" borderId="199" applyNumberFormat="0" applyProtection="0">
      <alignment horizontal="left" vertical="top" indent="1"/>
    </xf>
    <xf numFmtId="4" fontId="64" fillId="64"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8" fillId="50" borderId="207">
      <alignmen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186" fontId="60" fillId="52" borderId="199" applyNumberFormat="0" applyProtection="0">
      <alignment horizontal="left" vertical="top" indent="1"/>
    </xf>
    <xf numFmtId="186" fontId="56" fillId="14" borderId="170" applyNumberFormat="0" applyProtection="0">
      <alignment horizontal="left" vertical="center" indent="1"/>
    </xf>
    <xf numFmtId="164" fontId="35" fillId="0" borderId="0" applyFont="0" applyFill="0" applyBorder="0" applyAlignment="0" applyProtection="0"/>
    <xf numFmtId="186" fontId="27" fillId="15" borderId="189" applyNumberFormat="0" applyProtection="0">
      <alignment horizontal="left" vertical="top" indent="1"/>
    </xf>
    <xf numFmtId="4" fontId="56" fillId="15" borderId="201" applyNumberFormat="0" applyProtection="0">
      <alignment horizontal="right" vertical="center"/>
    </xf>
    <xf numFmtId="186" fontId="56" fillId="63" borderId="181"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86" fontId="42" fillId="44" borderId="201" applyNumberFormat="0" applyAlignment="0" applyProtection="0"/>
    <xf numFmtId="186" fontId="27" fillId="21" borderId="199" applyNumberFormat="0" applyProtection="0">
      <alignment horizontal="left" vertical="center" indent="1"/>
    </xf>
    <xf numFmtId="186" fontId="56" fillId="14" borderId="172" applyNumberFormat="0" applyProtection="0">
      <alignment horizontal="left" vertical="top" indent="1"/>
    </xf>
    <xf numFmtId="4" fontId="56" fillId="23" borderId="170" applyNumberFormat="0" applyProtection="0">
      <alignment horizontal="righ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5" borderId="201" applyNumberFormat="0" applyProtection="0">
      <alignment horizontal="right" vertical="center"/>
    </xf>
    <xf numFmtId="4" fontId="62" fillId="11" borderId="172" applyNumberFormat="0" applyProtection="0">
      <alignment horizontal="left" vertical="center" indent="1"/>
    </xf>
    <xf numFmtId="4" fontId="56" fillId="14" borderId="173" applyNumberFormat="0" applyProtection="0">
      <alignment horizontal="left" vertical="center" indent="1"/>
    </xf>
    <xf numFmtId="186" fontId="56" fillId="14" borderId="191" applyNumberFormat="0" applyProtection="0">
      <alignment horizontal="left" vertical="center" indent="1"/>
    </xf>
    <xf numFmtId="186" fontId="56" fillId="14" borderId="189" applyNumberFormat="0" applyProtection="0">
      <alignment horizontal="left" vertical="top" indent="1"/>
    </xf>
    <xf numFmtId="186" fontId="56" fillId="40" borderId="170" applyNumberFormat="0" applyFont="0" applyAlignment="0" applyProtection="0"/>
    <xf numFmtId="193" fontId="5" fillId="7" borderId="177">
      <alignment vertical="center"/>
      <protection locked="0"/>
    </xf>
    <xf numFmtId="196" fontId="5" fillId="69" borderId="177">
      <alignment vertical="center"/>
    </xf>
    <xf numFmtId="4" fontId="72" fillId="49" borderId="199" applyNumberFormat="0" applyProtection="0">
      <alignment horizontal="right" vertical="center"/>
    </xf>
    <xf numFmtId="186" fontId="56" fillId="40" borderId="201" applyNumberFormat="0" applyFont="0" applyAlignment="0" applyProtection="0"/>
    <xf numFmtId="186" fontId="27" fillId="15" borderId="199" applyNumberFormat="0" applyProtection="0">
      <alignment horizontal="left" vertical="top" indent="1"/>
    </xf>
    <xf numFmtId="186" fontId="56" fillId="63" borderId="199"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4" fontId="64" fillId="64" borderId="191" applyNumberFormat="0" applyProtection="0">
      <alignment horizontal="right" vertical="center"/>
    </xf>
    <xf numFmtId="186" fontId="56" fillId="40" borderId="191" applyNumberFormat="0" applyFon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62" fillId="15" borderId="18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170" applyNumberFormat="0" applyProtection="0">
      <alignment horizontal="right" vertical="center"/>
    </xf>
    <xf numFmtId="186" fontId="56" fillId="63" borderId="172" applyNumberFormat="0" applyProtection="0">
      <alignment horizontal="left" vertical="top" indent="1"/>
    </xf>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27" fillId="63" borderId="172" applyNumberFormat="0" applyProtection="0">
      <alignment horizontal="left" vertical="center" indent="1"/>
    </xf>
    <xf numFmtId="186" fontId="27" fillId="15" borderId="172" applyNumberFormat="0" applyProtection="0">
      <alignment horizontal="left" vertical="top" indent="1"/>
    </xf>
    <xf numFmtId="186" fontId="56" fillId="15" borderId="172" applyNumberFormat="0" applyProtection="0">
      <alignment horizontal="left" vertical="top" indent="1"/>
    </xf>
    <xf numFmtId="186" fontId="56" fillId="21" borderId="172" applyNumberFormat="0" applyProtection="0">
      <alignment horizontal="left" vertical="top" indent="1"/>
    </xf>
    <xf numFmtId="186" fontId="56" fillId="21" borderId="172" applyNumberFormat="0" applyProtection="0">
      <alignment horizontal="left" vertical="top" indent="1"/>
    </xf>
    <xf numFmtId="4" fontId="56" fillId="61" borderId="173" applyNumberFormat="0" applyProtection="0">
      <alignment horizontal="left" vertical="center" indent="1"/>
    </xf>
    <xf numFmtId="186" fontId="61" fillId="21" borderId="203" applyBorder="0"/>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5" borderId="191"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4" fontId="56" fillId="60" borderId="201" applyNumberFormat="0" applyProtection="0">
      <alignment horizontal="right" vertical="center"/>
    </xf>
    <xf numFmtId="188" fontId="5" fillId="70" borderId="197">
      <alignment horizontal="right" vertical="center"/>
      <protection locked="0"/>
    </xf>
    <xf numFmtId="172" fontId="5" fillId="7" borderId="197">
      <alignment vertical="center"/>
      <protection locked="0"/>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0" fontId="37" fillId="48" borderId="199" applyNumberFormat="0" applyProtection="0">
      <alignment horizontal="left" vertical="top" indent="1"/>
    </xf>
    <xf numFmtId="0" fontId="5" fillId="69" borderId="177">
      <alignment vertical="center"/>
    </xf>
    <xf numFmtId="4" fontId="56" fillId="61" borderId="205" applyNumberFormat="0" applyProtection="0">
      <alignment horizontal="left" vertical="center" indent="1"/>
    </xf>
    <xf numFmtId="186" fontId="27" fillId="21" borderId="189" applyNumberFormat="0" applyProtection="0">
      <alignment horizontal="left" vertical="top" indent="1"/>
    </xf>
    <xf numFmtId="186" fontId="56" fillId="40" borderId="170" applyNumberFormat="0" applyFont="0" applyAlignment="0" applyProtection="0"/>
    <xf numFmtId="186" fontId="56" fillId="40" borderId="170" applyNumberFormat="0" applyFont="0" applyAlignment="0" applyProtection="0"/>
    <xf numFmtId="188" fontId="5" fillId="7" borderId="177">
      <alignment vertical="center"/>
      <protection locked="0"/>
    </xf>
    <xf numFmtId="0" fontId="5" fillId="69" borderId="177">
      <alignment vertical="center"/>
    </xf>
    <xf numFmtId="190" fontId="5" fillId="70" borderId="177">
      <alignment horizontal="right" vertical="center"/>
      <protection locked="0"/>
    </xf>
    <xf numFmtId="196" fontId="5" fillId="70" borderId="177">
      <alignment horizontal="right" vertical="center"/>
      <protection locked="0"/>
    </xf>
    <xf numFmtId="0" fontId="73" fillId="52" borderId="199" applyNumberFormat="0" applyProtection="0">
      <alignment horizontal="left" vertical="top" indent="1"/>
    </xf>
    <xf numFmtId="4" fontId="70" fillId="53" borderId="199" applyNumberFormat="0" applyProtection="0">
      <alignment vertical="center"/>
    </xf>
    <xf numFmtId="0" fontId="27" fillId="21" borderId="199" applyNumberFormat="0" applyProtection="0">
      <alignment horizontal="left" vertical="top" indent="1"/>
    </xf>
    <xf numFmtId="4" fontId="72" fillId="84" borderId="199" applyNumberFormat="0" applyProtection="0">
      <alignment horizontal="right" vertical="center"/>
    </xf>
    <xf numFmtId="0" fontId="27" fillId="63" borderId="199" applyNumberFormat="0" applyProtection="0">
      <alignment horizontal="left" vertical="top" indent="1"/>
    </xf>
    <xf numFmtId="4" fontId="72" fillId="87" borderId="199" applyNumberFormat="0" applyProtection="0">
      <alignment vertical="center"/>
    </xf>
    <xf numFmtId="186" fontId="56" fillId="14" borderId="199" applyNumberFormat="0" applyProtection="0">
      <alignment horizontal="left" vertical="top" indent="1"/>
    </xf>
    <xf numFmtId="186" fontId="56" fillId="40" borderId="201" applyNumberFormat="0" applyFont="0" applyAlignment="0" applyProtection="0"/>
    <xf numFmtId="4" fontId="76" fillId="87" borderId="199" applyNumberFormat="0" applyProtection="0">
      <alignment horizontal="righ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23" borderId="201" applyNumberFormat="0" applyProtection="0">
      <alignment horizontal="right" vertical="center"/>
    </xf>
    <xf numFmtId="4" fontId="56" fillId="0"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58" borderId="201" applyNumberFormat="0" applyProtection="0">
      <alignment horizontal="right" vertical="center"/>
    </xf>
    <xf numFmtId="186" fontId="62"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4" fontId="56" fillId="56" borderId="201" applyNumberFormat="0" applyProtection="0">
      <alignment horizontal="right" vertical="center"/>
    </xf>
    <xf numFmtId="186" fontId="27" fillId="21" borderId="199" applyNumberFormat="0" applyProtection="0">
      <alignment horizontal="left" vertical="center"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186" fontId="56" fillId="62" borderId="201"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42" fillId="44" borderId="170"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50" fillId="41" borderId="201" applyNumberFormat="0" applyAlignment="0" applyProtection="0"/>
    <xf numFmtId="4" fontId="56" fillId="53"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94" fontId="33" fillId="0" borderId="167" applyFill="0"/>
    <xf numFmtId="186" fontId="56" fillId="63" borderId="199" applyNumberFormat="0" applyProtection="0">
      <alignment horizontal="left" vertical="top" indent="1"/>
    </xf>
    <xf numFmtId="4" fontId="56" fillId="58" borderId="201" applyNumberFormat="0" applyProtection="0">
      <alignment horizontal="right" vertical="center"/>
    </xf>
    <xf numFmtId="186" fontId="56" fillId="63" borderId="172"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21" borderId="172" applyNumberFormat="0" applyProtection="0">
      <alignment horizontal="left" vertical="top" indent="1"/>
    </xf>
    <xf numFmtId="186" fontId="27" fillId="21" borderId="172" applyNumberFormat="0" applyProtection="0">
      <alignment horizontal="left" vertical="center" indent="1"/>
    </xf>
    <xf numFmtId="4" fontId="56" fillId="15" borderId="170" applyNumberFormat="0" applyProtection="0">
      <alignment horizontal="right" vertical="center"/>
    </xf>
    <xf numFmtId="186" fontId="27" fillId="14" borderId="189" applyNumberFormat="0" applyProtection="0">
      <alignment horizontal="left" vertical="center" indent="1"/>
    </xf>
    <xf numFmtId="190" fontId="5" fillId="13" borderId="177">
      <alignment vertical="center"/>
    </xf>
    <xf numFmtId="0" fontId="5" fillId="7" borderId="177">
      <alignment vertical="center"/>
      <protection locked="0"/>
    </xf>
    <xf numFmtId="188" fontId="5" fillId="69" borderId="177">
      <alignment vertical="center"/>
    </xf>
    <xf numFmtId="4" fontId="72" fillId="81" borderId="199"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7" fillId="44" borderId="202" applyNumberFormat="0" applyAlignment="0" applyProtection="0"/>
    <xf numFmtId="164" fontId="5" fillId="0" borderId="0" applyFont="0" applyFill="0" applyBorder="0" applyAlignment="0" applyProtection="0"/>
    <xf numFmtId="4" fontId="56" fillId="59" borderId="201" applyNumberFormat="0" applyProtection="0">
      <alignment horizontal="right" vertical="center"/>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15"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4" fontId="62" fillId="48" borderId="199" applyNumberFormat="0" applyProtection="0">
      <alignment vertical="center"/>
    </xf>
    <xf numFmtId="186" fontId="56" fillId="14" borderId="201"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15" borderId="205" applyNumberFormat="0" applyProtection="0">
      <alignment horizontal="left" vertical="center" indent="1"/>
    </xf>
    <xf numFmtId="4" fontId="56" fillId="59"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61" borderId="205" applyNumberFormat="0" applyProtection="0">
      <alignment horizontal="left" vertical="center" indent="1"/>
    </xf>
    <xf numFmtId="186" fontId="62" fillId="15" borderId="199" applyNumberFormat="0" applyProtection="0">
      <alignment horizontal="left" vertical="top" indent="1"/>
    </xf>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57" borderId="205" applyNumberFormat="0" applyProtection="0">
      <alignment horizontal="right" vertical="center"/>
    </xf>
    <xf numFmtId="186" fontId="56" fillId="63" borderId="199" applyNumberFormat="0" applyProtection="0">
      <alignment horizontal="left" vertical="top" indent="1"/>
    </xf>
    <xf numFmtId="4" fontId="56" fillId="59" borderId="201"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186" fontId="56" fillId="62" borderId="201" applyNumberFormat="0" applyProtection="0">
      <alignment horizontal="left" vertical="center" indent="1"/>
    </xf>
    <xf numFmtId="186" fontId="56" fillId="15" borderId="199" applyNumberFormat="0" applyProtection="0">
      <alignment horizontal="left" vertical="top" indent="1"/>
    </xf>
    <xf numFmtId="4" fontId="59" fillId="53" borderId="201" applyNumberFormat="0" applyProtection="0">
      <alignment vertical="center"/>
    </xf>
    <xf numFmtId="4" fontId="56" fillId="59"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27" fillId="21" borderId="19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center" indent="1"/>
    </xf>
    <xf numFmtId="186" fontId="27" fillId="21" borderId="199" applyNumberFormat="0" applyProtection="0">
      <alignment horizontal="left" vertical="top" indent="1"/>
    </xf>
    <xf numFmtId="186" fontId="62" fillId="48"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7" fillId="44" borderId="202" applyNumberFormat="0" applyAlignment="0" applyProtection="0"/>
    <xf numFmtId="186" fontId="60" fillId="52" borderId="199" applyNumberFormat="0" applyProtection="0">
      <alignment horizontal="left" vertical="top" indent="1"/>
    </xf>
    <xf numFmtId="194" fontId="33" fillId="0" borderId="167" applyFill="0"/>
    <xf numFmtId="186" fontId="56" fillId="62" borderId="201" applyNumberFormat="0" applyProtection="0">
      <alignment horizontal="left" vertical="center" indent="1"/>
    </xf>
    <xf numFmtId="186" fontId="56" fillId="21" borderId="199" applyNumberFormat="0" applyProtection="0">
      <alignment horizontal="left" vertical="top" indent="1"/>
    </xf>
    <xf numFmtId="164" fontId="35" fillId="0" borderId="0" applyFont="0" applyFill="0" applyBorder="0" applyAlignment="0" applyProtection="0"/>
    <xf numFmtId="4" fontId="56" fillId="54" borderId="201" applyNumberFormat="0" applyProtection="0">
      <alignment horizontal="left" vertical="center" indent="1"/>
    </xf>
    <xf numFmtId="164" fontId="5" fillId="0" borderId="0" applyFont="0" applyFill="0" applyBorder="0" applyAlignment="0" applyProtection="0"/>
    <xf numFmtId="4" fontId="56" fillId="60" borderId="201" applyNumberFormat="0" applyProtection="0">
      <alignment horizontal="right" vertical="center"/>
    </xf>
    <xf numFmtId="164" fontId="34" fillId="0" borderId="0" applyFont="0" applyFill="0" applyBorder="0" applyAlignment="0" applyProtection="0"/>
    <xf numFmtId="4" fontId="56" fillId="58" borderId="201" applyNumberFormat="0" applyProtection="0">
      <alignment horizontal="right" vertical="center"/>
    </xf>
    <xf numFmtId="186" fontId="56" fillId="63" borderId="199" applyNumberFormat="0" applyProtection="0">
      <alignment horizontal="left" vertical="top" indent="1"/>
    </xf>
    <xf numFmtId="4" fontId="56" fillId="54" borderId="191" applyNumberFormat="0" applyProtection="0">
      <alignment horizontal="left" vertical="center" indent="1"/>
    </xf>
    <xf numFmtId="186" fontId="62" fillId="48" borderId="189" applyNumberFormat="0" applyProtection="0">
      <alignment horizontal="left" vertical="top" indent="1"/>
    </xf>
    <xf numFmtId="194" fontId="33" fillId="0" borderId="198" applyFill="0"/>
    <xf numFmtId="186" fontId="56" fillId="63" borderId="199" applyNumberFormat="0" applyProtection="0">
      <alignment horizontal="left" vertical="top" indent="1"/>
    </xf>
    <xf numFmtId="4" fontId="56" fillId="19" borderId="201" applyNumberFormat="0" applyProtection="0">
      <alignment horizontal="right" vertical="center"/>
    </xf>
    <xf numFmtId="4" fontId="56" fillId="60"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56" fillId="11" borderId="201" applyNumberFormat="0" applyProtection="0">
      <alignment horizontal="left" vertical="center" indent="1"/>
    </xf>
    <xf numFmtId="191" fontId="28" fillId="51" borderId="197">
      <alignment horizontal="righ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01" applyNumberFormat="0" applyProtection="0">
      <alignmen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21" borderId="199" applyNumberFormat="0" applyProtection="0">
      <alignment horizontal="left" vertical="top" indent="1"/>
    </xf>
    <xf numFmtId="191" fontId="5" fillId="70" borderId="207">
      <alignment horizontal="right" vertical="center"/>
      <protection locked="0"/>
    </xf>
    <xf numFmtId="186" fontId="60" fillId="52" borderId="199" applyNumberFormat="0" applyProtection="0">
      <alignment horizontal="left" vertical="top" indent="1"/>
    </xf>
    <xf numFmtId="186" fontId="56" fillId="63" borderId="199" applyNumberFormat="0" applyProtection="0">
      <alignment horizontal="left" vertical="top" indent="1"/>
    </xf>
    <xf numFmtId="186" fontId="27" fillId="15" borderId="199" applyNumberFormat="0" applyProtection="0">
      <alignment horizontal="left" vertical="center" indent="1"/>
    </xf>
    <xf numFmtId="4" fontId="56" fillId="6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4" fontId="62" fillId="48" borderId="199" applyNumberFormat="0" applyProtection="0">
      <alignment vertical="center"/>
    </xf>
    <xf numFmtId="186" fontId="56" fillId="21" borderId="199" applyNumberFormat="0" applyProtection="0">
      <alignment horizontal="left" vertical="top" indent="1"/>
    </xf>
    <xf numFmtId="4" fontId="62" fillId="48" borderId="199" applyNumberFormat="0" applyProtection="0">
      <alignment vertical="center"/>
    </xf>
    <xf numFmtId="4" fontId="72" fillId="86" borderId="199" applyNumberFormat="0" applyProtection="0">
      <alignment horizontal="right" vertical="center"/>
    </xf>
    <xf numFmtId="4" fontId="56" fillId="53" borderId="191" applyNumberFormat="0" applyProtection="0">
      <alignment horizontal="left" vertical="center" indent="1"/>
    </xf>
    <xf numFmtId="4" fontId="59" fillId="53"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62" fillId="15" borderId="199" applyNumberFormat="0" applyProtection="0">
      <alignment horizontal="left" vertical="top" indent="1"/>
    </xf>
    <xf numFmtId="4" fontId="56" fillId="54" borderId="201" applyNumberFormat="0" applyProtection="0">
      <alignment horizontal="left" vertical="center" indent="1"/>
    </xf>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65" borderId="201" applyNumberFormat="0" applyProtection="0">
      <alignment horizontal="right" vertical="center"/>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4" fontId="56" fillId="55" borderId="201" applyNumberFormat="0" applyProtection="0">
      <alignment horizontal="right" vertical="center"/>
    </xf>
    <xf numFmtId="186" fontId="50" fillId="41" borderId="170" applyNumberFormat="0" applyAlignment="0" applyProtection="0"/>
    <xf numFmtId="186" fontId="61" fillId="21" borderId="203" applyBorder="0"/>
    <xf numFmtId="186" fontId="27" fillId="14" borderId="199" applyNumberFormat="0" applyProtection="0">
      <alignment horizontal="left" vertical="top" indent="1"/>
    </xf>
    <xf numFmtId="4" fontId="56" fillId="60"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7" fillId="44" borderId="202" applyNumberFormat="0" applyAlignment="0" applyProtection="0"/>
    <xf numFmtId="4" fontId="56" fillId="54" borderId="201" applyNumberFormat="0" applyProtection="0">
      <alignment horizontal="left" vertical="center" indent="1"/>
    </xf>
    <xf numFmtId="37" fontId="33" fillId="0" borderId="204" applyNumberFormat="0"/>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44" fillId="0" borderId="206" applyNumberFormat="0" applyFill="0" applyAlignment="0" applyProtection="0"/>
    <xf numFmtId="4" fontId="27" fillId="21" borderId="205" applyNumberFormat="0" applyProtection="0">
      <alignment horizontal="left" vertical="center" indent="1"/>
    </xf>
    <xf numFmtId="4" fontId="56" fillId="60" borderId="201" applyNumberFormat="0" applyProtection="0">
      <alignment horizontal="right" vertical="center"/>
    </xf>
    <xf numFmtId="186" fontId="56" fillId="63" borderId="199" applyNumberFormat="0" applyProtection="0">
      <alignment horizontal="left" vertical="top" indent="1"/>
    </xf>
    <xf numFmtId="4" fontId="59" fillId="65" borderId="201" applyNumberFormat="0" applyProtection="0">
      <alignment horizontal="right" vertical="center"/>
    </xf>
    <xf numFmtId="186" fontId="56" fillId="11"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62" fillId="48"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62" fillId="48" borderId="199" applyNumberFormat="0" applyProtection="0">
      <alignmen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201" applyNumberFormat="0" applyProtection="0">
      <alignment horizontal="left" vertical="center" indent="1"/>
    </xf>
    <xf numFmtId="4" fontId="56" fillId="15" borderId="201" applyNumberFormat="0" applyProtection="0">
      <alignment horizontal="right" vertical="center"/>
    </xf>
    <xf numFmtId="4" fontId="56" fillId="23"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62" fillId="48" borderId="199"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4" fontId="56" fillId="16" borderId="201" applyNumberFormat="0" applyProtection="0">
      <alignment horizontal="right" vertical="center"/>
    </xf>
    <xf numFmtId="4" fontId="56" fillId="15" borderId="201" applyNumberFormat="0" applyProtection="0">
      <alignment horizontal="right" vertical="center"/>
    </xf>
    <xf numFmtId="186" fontId="56" fillId="40" borderId="201" applyNumberFormat="0" applyFon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6" fillId="15"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4" fontId="56" fillId="60" borderId="201" applyNumberFormat="0" applyProtection="0">
      <alignment horizontal="right" vertical="center"/>
    </xf>
    <xf numFmtId="186" fontId="60" fillId="52"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4" fontId="56" fillId="14" borderId="205" applyNumberFormat="0" applyProtection="0">
      <alignment horizontal="left" vertical="center" indent="1"/>
    </xf>
    <xf numFmtId="4" fontId="56" fillId="52" borderId="201" applyNumberFormat="0" applyProtection="0">
      <alignment vertical="center"/>
    </xf>
    <xf numFmtId="186" fontId="56" fillId="40" borderId="201" applyNumberFormat="0" applyFont="0" applyAlignment="0" applyProtection="0"/>
    <xf numFmtId="4" fontId="56" fillId="58" borderId="201" applyNumberFormat="0" applyProtection="0">
      <alignment horizontal="right" vertical="center"/>
    </xf>
    <xf numFmtId="4" fontId="62" fillId="48" borderId="199" applyNumberFormat="0" applyProtection="0">
      <alignment vertical="center"/>
    </xf>
    <xf numFmtId="186" fontId="56" fillId="40" borderId="201" applyNumberFormat="0" applyFont="0" applyAlignment="0" applyProtection="0"/>
    <xf numFmtId="186" fontId="57" fillId="44" borderId="202" applyNumberFormat="0" applyAlignment="0" applyProtection="0"/>
    <xf numFmtId="186" fontId="56" fillId="40" borderId="201" applyNumberFormat="0" applyFont="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01" applyNumberFormat="0" applyAlignment="0" applyProtection="0"/>
    <xf numFmtId="186" fontId="56" fillId="21" borderId="199" applyNumberFormat="0" applyProtection="0">
      <alignment horizontal="left" vertical="top" indent="1"/>
    </xf>
    <xf numFmtId="186" fontId="44" fillId="0" borderId="176" applyNumberFormat="0" applyFill="0" applyAlignment="0" applyProtection="0"/>
    <xf numFmtId="4" fontId="59" fillId="53" borderId="201" applyNumberFormat="0" applyProtection="0">
      <alignment vertical="center"/>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3" borderId="201" applyNumberFormat="0" applyProtection="0">
      <alignment horizontal="left" vertical="center" indent="1"/>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55" borderId="201" applyNumberFormat="0" applyProtection="0">
      <alignment horizontal="right" vertical="center"/>
    </xf>
    <xf numFmtId="186" fontId="27" fillId="21" borderId="199" applyNumberFormat="0" applyProtection="0">
      <alignment horizontal="left" vertical="top" indent="1"/>
    </xf>
    <xf numFmtId="186" fontId="27" fillId="15"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2" fillId="48"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27" fillId="21" borderId="205" applyNumberFormat="0" applyProtection="0">
      <alignment horizontal="left" vertical="center" indent="1"/>
    </xf>
    <xf numFmtId="4" fontId="56" fillId="56"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4" fontId="56" fillId="0" borderId="201" applyNumberFormat="0" applyProtection="0">
      <alignment horizontal="right" vertical="center"/>
    </xf>
    <xf numFmtId="4" fontId="56" fillId="52" borderId="201" applyNumberFormat="0" applyProtection="0">
      <alignment vertical="center"/>
    </xf>
    <xf numFmtId="186" fontId="56" fillId="15"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60" borderId="201" applyNumberFormat="0" applyProtection="0">
      <alignment horizontal="right" vertical="center"/>
    </xf>
    <xf numFmtId="186" fontId="44" fillId="0" borderId="206" applyNumberFormat="0" applyFill="0" applyAlignment="0" applyProtection="0"/>
    <xf numFmtId="186" fontId="62" fillId="15" borderId="199" applyNumberFormat="0" applyProtection="0">
      <alignment horizontal="left" vertical="top"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8" borderId="179" applyNumberFormat="0" applyProtection="0">
      <alignment horizontal="righ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53" borderId="191" applyNumberFormat="0" applyProtection="0">
      <alignment vertical="center"/>
    </xf>
    <xf numFmtId="4" fontId="56" fillId="56" borderId="170" applyNumberFormat="0" applyProtection="0">
      <alignment horizontal="right" vertical="center"/>
    </xf>
    <xf numFmtId="0" fontId="4" fillId="0" borderId="0"/>
    <xf numFmtId="4" fontId="59" fillId="53" borderId="170" applyNumberFormat="0" applyProtection="0">
      <alignment vertical="center"/>
    </xf>
    <xf numFmtId="186" fontId="56" fillId="21" borderId="172" applyNumberFormat="0" applyProtection="0">
      <alignment horizontal="left" vertical="top" indent="1"/>
    </xf>
    <xf numFmtId="9" fontId="4" fillId="0" borderId="0" applyFont="0" applyFill="0" applyBorder="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186" fontId="61" fillId="21" borderId="193" applyBorder="0"/>
    <xf numFmtId="186" fontId="56" fillId="63" borderId="189" applyNumberFormat="0" applyProtection="0">
      <alignment horizontal="left" vertical="top" indent="1"/>
    </xf>
    <xf numFmtId="186" fontId="44" fillId="0" borderId="196" applyNumberFormat="0" applyFill="0" applyAlignment="0" applyProtection="0"/>
    <xf numFmtId="186" fontId="61" fillId="21" borderId="174" applyBorder="0"/>
    <xf numFmtId="186" fontId="56" fillId="15" borderId="172" applyNumberFormat="0" applyProtection="0">
      <alignment horizontal="left" vertical="top" indent="1"/>
    </xf>
    <xf numFmtId="186" fontId="27" fillId="15" borderId="172" applyNumberFormat="0" applyProtection="0">
      <alignment horizontal="left" vertical="top" indent="1"/>
    </xf>
    <xf numFmtId="186" fontId="56" fillId="21" borderId="172" applyNumberFormat="0" applyProtection="0">
      <alignment horizontal="left" vertical="top" indent="1"/>
    </xf>
    <xf numFmtId="186" fontId="56" fillId="62" borderId="201" applyNumberFormat="0" applyProtection="0">
      <alignment horizontal="left" vertical="center" indent="1"/>
    </xf>
    <xf numFmtId="186" fontId="27" fillId="14" borderId="199" applyNumberFormat="0" applyProtection="0">
      <alignment horizontal="left" vertical="top" indent="1"/>
    </xf>
    <xf numFmtId="4" fontId="64" fillId="64" borderId="201" applyNumberFormat="0" applyProtection="0">
      <alignment horizontal="right" vertical="center"/>
    </xf>
    <xf numFmtId="186" fontId="56" fillId="63" borderId="201" applyNumberFormat="0" applyProtection="0">
      <alignment horizontal="left" vertical="center" indent="1"/>
    </xf>
    <xf numFmtId="4" fontId="59" fillId="65" borderId="201" applyNumberFormat="0" applyProtection="0">
      <alignment horizontal="right" vertical="center"/>
    </xf>
    <xf numFmtId="4" fontId="70" fillId="86" borderId="172" applyNumberFormat="0" applyProtection="0">
      <alignment horizontal="left" vertical="center" indent="1"/>
    </xf>
    <xf numFmtId="4" fontId="72" fillId="87" borderId="172" applyNumberFormat="0" applyProtection="0">
      <alignment horizontal="right" vertical="center"/>
    </xf>
    <xf numFmtId="0" fontId="27" fillId="14" borderId="172" applyNumberFormat="0" applyProtection="0">
      <alignment horizontal="left" vertical="center" indent="1"/>
    </xf>
    <xf numFmtId="0" fontId="27" fillId="63" borderId="172" applyNumberFormat="0" applyProtection="0">
      <alignment horizontal="left" vertical="center" indent="1"/>
    </xf>
    <xf numFmtId="0" fontId="27" fillId="15" borderId="172" applyNumberFormat="0" applyProtection="0">
      <alignment horizontal="left" vertical="center" indent="1"/>
    </xf>
    <xf numFmtId="186" fontId="56" fillId="21" borderId="189" applyNumberFormat="0" applyProtection="0">
      <alignment horizontal="left" vertical="top" indent="1"/>
    </xf>
    <xf numFmtId="4" fontId="72" fillId="84" borderId="172" applyNumberFormat="0" applyProtection="0">
      <alignment horizontal="right" vertical="center"/>
    </xf>
    <xf numFmtId="4" fontId="72" fillId="82" borderId="172" applyNumberFormat="0" applyProtection="0">
      <alignment horizontal="right" vertical="center"/>
    </xf>
    <xf numFmtId="4" fontId="56" fillId="54" borderId="191" applyNumberFormat="0" applyProtection="0">
      <alignment horizontal="left" vertical="center" indent="1"/>
    </xf>
    <xf numFmtId="4" fontId="72" fillId="53" borderId="172" applyNumberFormat="0" applyProtection="0">
      <alignment horizontal="left" vertical="center" indent="1"/>
    </xf>
    <xf numFmtId="4" fontId="70" fillId="53" borderId="172" applyNumberFormat="0" applyProtection="0">
      <alignment vertical="center"/>
    </xf>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86" fontId="56" fillId="15" borderId="199" applyNumberFormat="0" applyProtection="0">
      <alignment horizontal="left" vertical="top" indent="1"/>
    </xf>
    <xf numFmtId="186" fontId="57" fillId="44" borderId="192" applyNumberFormat="0" applyAlignment="0" applyProtection="0"/>
    <xf numFmtId="4" fontId="56" fillId="58" borderId="201" applyNumberFormat="0" applyProtection="0">
      <alignment horizontal="right" vertical="center"/>
    </xf>
    <xf numFmtId="186" fontId="56" fillId="15" borderId="199" applyNumberFormat="0" applyProtection="0">
      <alignment horizontal="left" vertical="top" indent="1"/>
    </xf>
    <xf numFmtId="186" fontId="27" fillId="63" borderId="199" applyNumberFormat="0" applyProtection="0">
      <alignment horizontal="left" vertical="center"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27" fillId="63" borderId="199" applyNumberFormat="0" applyProtection="0">
      <alignment horizontal="left" vertical="top" indent="1"/>
    </xf>
    <xf numFmtId="4" fontId="63" fillId="66" borderId="205" applyNumberFormat="0" applyProtection="0">
      <alignment horizontal="left" vertical="center" indent="1"/>
    </xf>
    <xf numFmtId="186" fontId="27" fillId="15" borderId="199"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27" fillId="15" borderId="172" applyNumberFormat="0" applyProtection="0">
      <alignment horizontal="left" vertical="center" indent="1"/>
    </xf>
    <xf numFmtId="186" fontId="56" fillId="40" borderId="201" applyNumberFormat="0" applyFont="0" applyAlignment="0" applyProtection="0"/>
    <xf numFmtId="4" fontId="56" fillId="23" borderId="201" applyNumberFormat="0" applyProtection="0">
      <alignment horizontal="right" vertical="center"/>
    </xf>
    <xf numFmtId="186" fontId="28" fillId="51" borderId="197">
      <alignment horizontal="right" vertical="center"/>
      <protection locked="0"/>
    </xf>
    <xf numFmtId="186" fontId="62" fillId="15" borderId="172" applyNumberFormat="0" applyProtection="0">
      <alignment horizontal="left" vertical="top" indent="1"/>
    </xf>
    <xf numFmtId="186" fontId="56" fillId="14" borderId="172" applyNumberFormat="0" applyProtection="0">
      <alignment horizontal="left" vertical="top" indent="1"/>
    </xf>
    <xf numFmtId="186" fontId="56" fillId="14" borderId="172" applyNumberFormat="0" applyProtection="0">
      <alignment horizontal="left" vertical="top" indent="1"/>
    </xf>
    <xf numFmtId="4" fontId="56" fillId="19" borderId="170" applyNumberFormat="0" applyProtection="0">
      <alignment horizontal="right" vertical="center"/>
    </xf>
    <xf numFmtId="4" fontId="56" fillId="53" borderId="170" applyNumberFormat="0" applyProtection="0">
      <alignment horizontal="left" vertical="center" indent="1"/>
    </xf>
    <xf numFmtId="4" fontId="56" fillId="54" borderId="170" applyNumberFormat="0" applyProtection="0">
      <alignment horizontal="left" vertical="center" indent="1"/>
    </xf>
    <xf numFmtId="194" fontId="33" fillId="0" borderId="198" applyFill="0"/>
    <xf numFmtId="172" fontId="28" fillId="12" borderId="197">
      <alignment vertical="center"/>
      <protection locked="0"/>
    </xf>
    <xf numFmtId="186" fontId="57" fillId="44" borderId="171" applyNumberForma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63" fillId="66" borderId="173" applyNumberFormat="0" applyProtection="0">
      <alignment horizontal="left" vertical="center" indent="1"/>
    </xf>
    <xf numFmtId="186" fontId="56" fillId="14" borderId="172" applyNumberFormat="0" applyProtection="0">
      <alignment horizontal="left" vertical="top" indent="1"/>
    </xf>
    <xf numFmtId="186" fontId="56" fillId="14" borderId="170" applyNumberFormat="0" applyProtection="0">
      <alignment horizontal="left" vertical="center"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4" fontId="56" fillId="57" borderId="173" applyNumberFormat="0" applyProtection="0">
      <alignment horizontal="right" vertical="center"/>
    </xf>
    <xf numFmtId="186" fontId="60" fillId="52" borderId="172" applyNumberFormat="0" applyProtection="0">
      <alignment horizontal="left" vertical="top" indent="1"/>
    </xf>
    <xf numFmtId="4" fontId="56" fillId="54" borderId="170" applyNumberFormat="0" applyProtection="0">
      <alignment horizontal="left" vertical="center"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186" fontId="27" fillId="63" borderId="199" applyNumberFormat="0" applyProtection="0">
      <alignment horizontal="left" vertical="top" indent="1"/>
    </xf>
    <xf numFmtId="186" fontId="56" fillId="21" borderId="199"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8" borderId="201" applyNumberFormat="0" applyProtection="0">
      <alignment horizontal="right" vertical="center"/>
    </xf>
    <xf numFmtId="4" fontId="76" fillId="87" borderId="11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3" borderId="201"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109" applyNumberFormat="0" applyAlignment="0" applyProtection="0"/>
    <xf numFmtId="186" fontId="50" fillId="41" borderId="109" applyNumberFormat="0" applyAlignment="0" applyProtection="0"/>
    <xf numFmtId="4" fontId="27" fillId="21" borderId="205" applyNumberFormat="0" applyProtection="0">
      <alignment horizontal="left" vertical="center" indent="1"/>
    </xf>
    <xf numFmtId="4" fontId="62" fillId="11" borderId="199" applyNumberFormat="0" applyProtection="0">
      <alignment horizontal="left" vertical="center" indent="1"/>
    </xf>
    <xf numFmtId="4" fontId="56" fillId="55"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117"/>
    <xf numFmtId="37" fontId="33" fillId="0" borderId="115" applyNumberFormat="0"/>
    <xf numFmtId="194" fontId="33" fillId="0" borderId="167" applyFill="0"/>
    <xf numFmtId="186" fontId="56" fillId="14" borderId="172" applyNumberFormat="0" applyProtection="0">
      <alignment horizontal="left" vertical="top" indent="1"/>
    </xf>
    <xf numFmtId="0" fontId="4" fillId="0" borderId="0"/>
    <xf numFmtId="0" fontId="4" fillId="0" borderId="0"/>
    <xf numFmtId="186" fontId="56" fillId="40" borderId="179" applyNumberFormat="0" applyFont="0" applyAlignment="0" applyProtection="0"/>
    <xf numFmtId="164" fontId="5" fillId="0" borderId="0" applyFont="0" applyFill="0" applyBorder="0" applyAlignment="0" applyProtection="0"/>
    <xf numFmtId="4" fontId="56" fillId="53" borderId="201" applyNumberFormat="0" applyProtection="0">
      <alignment horizontal="left" vertical="center" indent="1"/>
    </xf>
    <xf numFmtId="9" fontId="4" fillId="0" borderId="0" applyFont="0" applyFill="0" applyBorder="0" applyAlignment="0" applyProtection="0"/>
    <xf numFmtId="167" fontId="5" fillId="0" borderId="0" applyFont="0" applyFill="0" applyBorder="0" applyAlignment="0" applyProtection="0"/>
    <xf numFmtId="186" fontId="27" fillId="63" borderId="172" applyNumberFormat="0" applyProtection="0">
      <alignment horizontal="left" vertical="top" indent="1"/>
    </xf>
    <xf numFmtId="164" fontId="4" fillId="0" borderId="0" applyFont="0" applyFill="0" applyBorder="0" applyAlignment="0" applyProtection="0"/>
    <xf numFmtId="186" fontId="56" fillId="40" borderId="170" applyNumberFormat="0" applyFont="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15" borderId="199" applyNumberFormat="0" applyProtection="0">
      <alignment horizontal="left" vertical="top" indent="1"/>
    </xf>
    <xf numFmtId="164" fontId="4" fillId="0" borderId="0" applyFont="0" applyFill="0" applyBorder="0" applyAlignment="0" applyProtection="0"/>
    <xf numFmtId="186" fontId="56" fillId="15" borderId="199" applyNumberFormat="0" applyProtection="0">
      <alignment horizontal="left" vertical="top" indent="1"/>
    </xf>
    <xf numFmtId="186" fontId="56" fillId="14" borderId="172" applyNumberFormat="0" applyProtection="0">
      <alignment horizontal="left" vertical="top" indent="1"/>
    </xf>
    <xf numFmtId="186" fontId="27" fillId="63" borderId="172" applyNumberFormat="0" applyProtection="0">
      <alignment horizontal="left" vertical="center" indent="1"/>
    </xf>
    <xf numFmtId="186" fontId="56" fillId="40" borderId="201" applyNumberFormat="0" applyFont="0" applyAlignment="0" applyProtection="0"/>
    <xf numFmtId="186" fontId="56" fillId="14" borderId="172" applyNumberFormat="0" applyProtection="0">
      <alignment horizontal="left" vertical="top" indent="1"/>
    </xf>
    <xf numFmtId="186" fontId="27" fillId="14" borderId="189" applyNumberFormat="0" applyProtection="0">
      <alignment horizontal="left" vertical="center" indent="1"/>
    </xf>
    <xf numFmtId="186" fontId="56" fillId="63" borderId="199" applyNumberFormat="0" applyProtection="0">
      <alignment horizontal="left" vertical="top" indent="1"/>
    </xf>
    <xf numFmtId="186" fontId="56" fillId="14" borderId="172" applyNumberFormat="0" applyProtection="0">
      <alignment horizontal="left" vertical="top" indent="1"/>
    </xf>
    <xf numFmtId="4" fontId="63" fillId="66" borderId="205" applyNumberFormat="0" applyProtection="0">
      <alignment horizontal="left" vertical="center" indent="1"/>
    </xf>
    <xf numFmtId="164"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86" fontId="56" fillId="40" borderId="170" applyNumberFormat="0" applyFont="0" applyAlignment="0" applyProtection="0"/>
    <xf numFmtId="186" fontId="60" fillId="52" borderId="199" applyNumberFormat="0" applyProtection="0">
      <alignment horizontal="left" vertical="top" indent="1"/>
    </xf>
    <xf numFmtId="4" fontId="56" fillId="0" borderId="170" applyNumberFormat="0" applyProtection="0">
      <alignment horizontal="right" vertical="center"/>
    </xf>
    <xf numFmtId="186" fontId="27" fillId="63" borderId="199" applyNumberFormat="0" applyProtection="0">
      <alignment horizontal="left" vertical="top" indent="1"/>
    </xf>
    <xf numFmtId="164" fontId="4" fillId="0" borderId="0" applyFont="0" applyFill="0" applyBorder="0" applyAlignment="0" applyProtection="0"/>
    <xf numFmtId="4" fontId="56" fillId="61" borderId="205" applyNumberFormat="0" applyProtection="0">
      <alignment horizontal="left" vertical="center" indent="1"/>
    </xf>
    <xf numFmtId="0" fontId="4" fillId="0" borderId="0"/>
    <xf numFmtId="186" fontId="56" fillId="63" borderId="172" applyNumberFormat="0" applyProtection="0">
      <alignment horizontal="left" vertical="top" indent="1"/>
    </xf>
    <xf numFmtId="0" fontId="4" fillId="0" borderId="0"/>
    <xf numFmtId="164" fontId="5" fillId="0" borderId="0" applyFont="0" applyFill="0" applyBorder="0" applyAlignment="0" applyProtection="0"/>
    <xf numFmtId="167" fontId="5" fillId="0" borderId="0" applyFont="0" applyFill="0" applyBorder="0" applyAlignment="0" applyProtection="0"/>
    <xf numFmtId="164" fontId="4"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48" borderId="172" applyNumberFormat="0" applyProtection="0">
      <alignment horizontal="left" vertical="top" indent="1"/>
    </xf>
    <xf numFmtId="164" fontId="4" fillId="0" borderId="0" applyFont="0" applyFill="0" applyBorder="0" applyAlignment="0" applyProtection="0"/>
    <xf numFmtId="186" fontId="56" fillId="40" borderId="170" applyNumberFormat="0" applyFont="0" applyAlignment="0" applyProtection="0"/>
    <xf numFmtId="186" fontId="56" fillId="62" borderId="201" applyNumberFormat="0" applyProtection="0">
      <alignment horizontal="left" vertical="center" indent="1"/>
    </xf>
    <xf numFmtId="164" fontId="5" fillId="0" borderId="0" applyFont="0" applyFill="0" applyBorder="0" applyAlignment="0" applyProtection="0"/>
    <xf numFmtId="186" fontId="61" fillId="21" borderId="114" applyBorder="0"/>
    <xf numFmtId="186" fontId="28" fillId="49" borderId="8">
      <alignment vertical="center"/>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72" fontId="28" fillId="12" borderId="117">
      <alignment vertical="center"/>
      <protection locked="0"/>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1" fontId="28" fillId="49" borderId="117">
      <alignment vertical="center"/>
    </xf>
    <xf numFmtId="186" fontId="28" fillId="49" borderId="117">
      <alignment vertical="center"/>
    </xf>
    <xf numFmtId="193" fontId="28" fillId="12" borderId="117">
      <alignment vertical="center"/>
      <protection locked="0"/>
    </xf>
    <xf numFmtId="172" fontId="28" fillId="12" borderId="117">
      <alignment vertical="center"/>
      <protection locked="0"/>
    </xf>
    <xf numFmtId="191" fontId="28" fillId="50" borderId="117">
      <alignment vertical="center"/>
    </xf>
    <xf numFmtId="193" fontId="28" fillId="50" borderId="117">
      <alignment vertical="center"/>
    </xf>
    <xf numFmtId="191" fontId="28" fillId="50" borderId="117">
      <alignment vertical="center"/>
    </xf>
    <xf numFmtId="188" fontId="28" fillId="51" borderId="117">
      <alignment horizontal="right" vertical="center"/>
      <protection locked="0"/>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99" applyNumberFormat="0" applyProtection="0">
      <alignment horizontal="left" vertical="top" indent="1"/>
    </xf>
    <xf numFmtId="4" fontId="56" fillId="54" borderId="109" applyNumberFormat="0" applyProtection="0">
      <alignment horizontal="left" vertical="center" indent="1"/>
    </xf>
    <xf numFmtId="37" fontId="33" fillId="0" borderId="115" applyNumberFormat="0"/>
    <xf numFmtId="188" fontId="5" fillId="69" borderId="117">
      <alignment vertical="center"/>
    </xf>
    <xf numFmtId="191" fontId="5" fillId="70" borderId="117">
      <alignment horizontal="right" vertical="center"/>
      <protection locked="0"/>
    </xf>
    <xf numFmtId="186" fontId="56" fillId="40" borderId="109" applyNumberFormat="0" applyFont="0" applyAlignment="0" applyProtection="0"/>
    <xf numFmtId="186" fontId="57" fillId="44" borderId="110" applyNumberFormat="0" applyAlignment="0" applyProtection="0"/>
    <xf numFmtId="186" fontId="60" fillId="52" borderId="111" applyNumberFormat="0" applyProtection="0">
      <alignment horizontal="left" vertical="top" indent="1"/>
    </xf>
    <xf numFmtId="186" fontId="56" fillId="15" borderId="111" applyNumberFormat="0" applyProtection="0">
      <alignment horizontal="left" vertical="top"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4" fontId="27" fillId="21" borderId="112" applyNumberFormat="0" applyProtection="0">
      <alignment horizontal="left" vertical="center" indent="1"/>
    </xf>
    <xf numFmtId="186" fontId="27" fillId="14" borderId="111" applyNumberFormat="0" applyProtection="0">
      <alignment horizontal="left" vertical="center" indent="1"/>
    </xf>
    <xf numFmtId="186" fontId="60" fillId="52" borderId="111"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6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194" fontId="33" fillId="0" borderId="99" applyFill="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0" borderId="109" applyNumberFormat="0" applyProtection="0">
      <alignment horizontal="right" vertical="center"/>
    </xf>
    <xf numFmtId="4" fontId="56" fillId="0"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186" fontId="56" fillId="21"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15" borderId="111" applyNumberFormat="0" applyProtection="0">
      <alignment horizontal="left" vertical="top" indent="1"/>
    </xf>
    <xf numFmtId="186" fontId="27" fillId="15" borderId="111" applyNumberFormat="0" applyProtection="0">
      <alignment horizontal="left" vertical="center" indent="1"/>
    </xf>
    <xf numFmtId="4" fontId="56" fillId="15" borderId="112" applyNumberFormat="0" applyProtection="0">
      <alignment horizontal="left" vertical="center" indent="1"/>
    </xf>
    <xf numFmtId="4" fontId="56" fillId="60" borderId="109" applyNumberFormat="0" applyProtection="0">
      <alignment horizontal="right" vertical="center"/>
    </xf>
    <xf numFmtId="186" fontId="56" fillId="63" borderId="111" applyNumberFormat="0" applyProtection="0">
      <alignment horizontal="left" vertical="top"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93" fontId="28" fillId="50" borderId="8">
      <alignment vertical="center"/>
    </xf>
    <xf numFmtId="4" fontId="56" fillId="59"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64" borderId="168" applyNumberFormat="0">
      <protection locked="0"/>
    </xf>
    <xf numFmtId="186" fontId="56" fillId="40" borderId="109" applyNumberFormat="0" applyFont="0" applyAlignment="0" applyProtection="0"/>
    <xf numFmtId="193" fontId="28" fillId="50" borderId="117">
      <alignment vertical="center"/>
    </xf>
    <xf numFmtId="186" fontId="56" fillId="14" borderId="199" applyNumberFormat="0" applyProtection="0">
      <alignment horizontal="left" vertical="top" indent="1"/>
    </xf>
    <xf numFmtId="186" fontId="56" fillId="40" borderId="170" applyNumberFormat="0" applyFont="0" applyAlignment="0" applyProtection="0"/>
    <xf numFmtId="186" fontId="28" fillId="49" borderId="117">
      <alignment vertical="center"/>
    </xf>
    <xf numFmtId="190" fontId="28" fillId="50"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94" fontId="33" fillId="0" borderId="99" applyFill="0"/>
    <xf numFmtId="191" fontId="5" fillId="7" borderId="117">
      <alignment vertical="center"/>
      <protection locked="0"/>
    </xf>
    <xf numFmtId="191" fontId="5" fillId="69" borderId="117">
      <alignment vertical="center"/>
    </xf>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15"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63" borderId="111" applyNumberFormat="0" applyProtection="0">
      <alignment horizontal="left" vertical="center" indent="1"/>
    </xf>
    <xf numFmtId="186" fontId="56" fillId="15" borderId="172"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60" fillId="52" borderId="111"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186" fontId="28" fillId="49" borderId="8">
      <alignment vertical="center"/>
    </xf>
    <xf numFmtId="186" fontId="28" fillId="50" borderId="8">
      <alignment vertical="center"/>
    </xf>
    <xf numFmtId="186" fontId="56" fillId="63" borderId="170" applyNumberFormat="0" applyProtection="0">
      <alignment horizontal="left" vertical="center"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44" fillId="0" borderId="116" applyNumberFormat="0" applyFill="0" applyAlignment="0" applyProtection="0"/>
    <xf numFmtId="186" fontId="56" fillId="14"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91" fontId="28" fillId="12" borderId="117">
      <alignment vertical="center"/>
      <protection locked="0"/>
    </xf>
    <xf numFmtId="4" fontId="56" fillId="57" borderId="112" applyNumberFormat="0" applyProtection="0">
      <alignment horizontal="right" vertical="center"/>
    </xf>
    <xf numFmtId="4" fontId="56" fillId="56" borderId="109" applyNumberFormat="0" applyProtection="0">
      <alignment horizontal="right" vertical="center"/>
    </xf>
    <xf numFmtId="186" fontId="28" fillId="50" borderId="117">
      <alignment vertical="center"/>
    </xf>
    <xf numFmtId="186" fontId="28" fillId="12" borderId="117">
      <alignment vertical="center"/>
      <protection locked="0"/>
    </xf>
    <xf numFmtId="186" fontId="50" fillId="41" borderId="109" applyNumberForma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5" borderId="111" applyNumberFormat="0" applyProtection="0">
      <alignment horizontal="left" vertical="top" indent="1"/>
    </xf>
    <xf numFmtId="4" fontId="56" fillId="19" borderId="201" applyNumberFormat="0" applyProtection="0">
      <alignment horizontal="right" vertical="center"/>
    </xf>
    <xf numFmtId="4" fontId="56" fillId="59" borderId="201" applyNumberFormat="0" applyProtection="0">
      <alignment horizontal="right" vertical="center"/>
    </xf>
    <xf numFmtId="186" fontId="56" fillId="15" borderId="199" applyNumberFormat="0" applyProtection="0">
      <alignment horizontal="left" vertical="top" indent="1"/>
    </xf>
    <xf numFmtId="188" fontId="5" fillId="70" borderId="177">
      <alignment horizontal="right" vertical="center"/>
      <protection locked="0"/>
    </xf>
    <xf numFmtId="186" fontId="57" fillId="44" borderId="110" applyNumberFormat="0" applyAlignment="0" applyProtection="0"/>
    <xf numFmtId="190" fontId="28" fillId="49" borderId="117">
      <alignment vertical="center"/>
    </xf>
    <xf numFmtId="186" fontId="44" fillId="0" borderId="116" applyNumberFormat="0" applyFill="0" applyAlignment="0" applyProtection="0"/>
    <xf numFmtId="4" fontId="56" fillId="5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14" borderId="199" applyNumberFormat="0" applyProtection="0">
      <alignment horizontal="left" vertical="top" indent="1"/>
    </xf>
    <xf numFmtId="4" fontId="56" fillId="58" borderId="109" applyNumberFormat="0" applyProtection="0">
      <alignment horizontal="right" vertical="center"/>
    </xf>
    <xf numFmtId="186" fontId="27" fillId="14"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186" fontId="56" fillId="40" borderId="109" applyNumberFormat="0" applyFont="0" applyAlignment="0" applyProtection="0"/>
    <xf numFmtId="191" fontId="28" fillId="12" borderId="117">
      <alignment vertical="center"/>
      <protection locked="0"/>
    </xf>
    <xf numFmtId="193" fontId="28" fillId="12" borderId="117">
      <alignment vertical="center"/>
      <protection locked="0"/>
    </xf>
    <xf numFmtId="193" fontId="28" fillId="50" borderId="117">
      <alignment vertical="center"/>
    </xf>
    <xf numFmtId="186"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186" fontId="27" fillId="15" borderId="199" applyNumberFormat="0" applyProtection="0">
      <alignment horizontal="left" vertical="top" indent="1"/>
    </xf>
    <xf numFmtId="4" fontId="56" fillId="57" borderId="112" applyNumberFormat="0" applyProtection="0">
      <alignment horizontal="right" vertical="center"/>
    </xf>
    <xf numFmtId="4" fontId="56" fillId="23"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1" borderId="112" applyNumberFormat="0" applyProtection="0">
      <alignment horizontal="left" vertical="center"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188" fontId="5" fillId="69" borderId="117">
      <alignment vertical="center"/>
    </xf>
    <xf numFmtId="188" fontId="5" fillId="70" borderId="117">
      <alignment horizontal="right" vertical="center"/>
      <protection locked="0"/>
    </xf>
    <xf numFmtId="4" fontId="56" fillId="56"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60" borderId="170"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93" fontId="5" fillId="69" borderId="177">
      <alignment vertical="center"/>
    </xf>
    <xf numFmtId="186" fontId="56" fillId="15" borderId="199" applyNumberFormat="0" applyProtection="0">
      <alignment horizontal="left" vertical="top"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11" borderId="170"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86" fontId="56" fillId="40" borderId="201" applyNumberFormat="0" applyFont="0" applyAlignment="0" applyProtection="0"/>
    <xf numFmtId="188" fontId="28" fillId="51" borderId="8">
      <alignment horizontal="right" vertical="center"/>
      <protection locked="0"/>
    </xf>
    <xf numFmtId="190" fontId="28" fillId="51" borderId="8">
      <alignment horizontal="right" vertical="center"/>
      <protection locked="0"/>
    </xf>
    <xf numFmtId="4" fontId="59" fillId="53" borderId="109" applyNumberFormat="0" applyProtection="0">
      <alignmen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4" fontId="56" fillId="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91" fontId="28" fillId="12" borderId="117">
      <alignment vertical="center"/>
      <protection locked="0"/>
    </xf>
    <xf numFmtId="186" fontId="56" fillId="40" borderId="109" applyNumberFormat="0" applyFont="0" applyAlignment="0" applyProtection="0"/>
    <xf numFmtId="186" fontId="27" fillId="63" borderId="111" applyNumberFormat="0" applyProtection="0">
      <alignment horizontal="left" vertical="top" indent="1"/>
    </xf>
    <xf numFmtId="4" fontId="56" fillId="19" borderId="201" applyNumberFormat="0" applyProtection="0">
      <alignment horizontal="right" vertical="center"/>
    </xf>
    <xf numFmtId="4" fontId="56" fillId="60" borderId="109" applyNumberFormat="0" applyProtection="0">
      <alignment horizontal="right" vertical="center"/>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90" fontId="28" fillId="51" borderId="8">
      <alignment horizontal="right" vertical="center"/>
      <protection locked="0"/>
    </xf>
    <xf numFmtId="4" fontId="27" fillId="21" borderId="112" applyNumberFormat="0" applyProtection="0">
      <alignment horizontal="left" vertical="center" indent="1"/>
    </xf>
    <xf numFmtId="186" fontId="28" fillId="12" borderId="117">
      <alignment vertical="center"/>
      <protection locked="0"/>
    </xf>
    <xf numFmtId="4" fontId="56" fillId="58" borderId="201" applyNumberFormat="0" applyProtection="0">
      <alignment horizontal="right" vertical="center"/>
    </xf>
    <xf numFmtId="193" fontId="28" fillId="12" borderId="8">
      <alignment vertical="center"/>
      <protection locked="0"/>
    </xf>
    <xf numFmtId="4" fontId="27" fillId="21" borderId="205"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186" fontId="28" fillId="49" borderId="117">
      <alignment vertical="center"/>
    </xf>
    <xf numFmtId="190" fontId="28" fillId="49" borderId="117">
      <alignment vertical="center"/>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72" fontId="28" fillId="12" borderId="117">
      <alignment vertical="center"/>
      <protection locked="0"/>
    </xf>
    <xf numFmtId="193" fontId="28" fillId="50" borderId="117">
      <alignment vertical="center"/>
    </xf>
    <xf numFmtId="186" fontId="28" fillId="50" borderId="117">
      <alignment vertical="center"/>
    </xf>
    <xf numFmtId="191" fontId="28" fillId="50" borderId="117">
      <alignment vertical="center"/>
    </xf>
    <xf numFmtId="186"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27"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56" fillId="0" borderId="109" applyNumberFormat="0" applyProtection="0">
      <alignment horizontal="right" vertical="center"/>
    </xf>
    <xf numFmtId="186" fontId="56" fillId="67" borderId="117"/>
    <xf numFmtId="186" fontId="44" fillId="0" borderId="116" applyNumberFormat="0" applyFill="0" applyAlignment="0" applyProtection="0"/>
    <xf numFmtId="4" fontId="56" fillId="52" borderId="109" applyNumberFormat="0" applyProtection="0">
      <alignment vertical="center"/>
    </xf>
    <xf numFmtId="188" fontId="5" fillId="7" borderId="117">
      <alignment vertical="center"/>
      <protection locked="0"/>
    </xf>
    <xf numFmtId="188"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6" borderId="109" applyNumberFormat="0" applyProtection="0">
      <alignment horizontal="right" vertical="center"/>
    </xf>
    <xf numFmtId="4" fontId="56" fillId="57" borderId="112"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11" borderId="111" applyNumberFormat="0" applyProtection="0">
      <alignment horizontal="left" vertical="center" indent="1"/>
    </xf>
    <xf numFmtId="4" fontId="56" fillId="0" borderId="109" applyNumberFormat="0" applyProtection="0">
      <alignment horizontal="right" vertical="center"/>
    </xf>
    <xf numFmtId="4" fontId="56" fillId="54" borderId="109" applyNumberFormat="0" applyProtection="0">
      <alignment horizontal="left" vertical="center"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90" fontId="5" fillId="69" borderId="117">
      <alignment vertical="center"/>
    </xf>
    <xf numFmtId="186" fontId="57" fillId="44" borderId="110" applyNumberFormat="0" applyAlignment="0" applyProtection="0"/>
    <xf numFmtId="186" fontId="27" fillId="63"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27" fillId="21" borderId="112" applyNumberFormat="0" applyProtection="0">
      <alignment horizontal="left" vertical="center" indent="1"/>
    </xf>
    <xf numFmtId="4" fontId="59" fillId="53" borderId="109" applyNumberFormat="0" applyProtection="0">
      <alignment vertical="center"/>
    </xf>
    <xf numFmtId="190" fontId="28" fillId="51" borderId="117">
      <alignment horizontal="right" vertical="center"/>
      <protection locked="0"/>
    </xf>
    <xf numFmtId="191" fontId="28" fillId="51" borderId="117">
      <alignment horizontal="right" vertical="center"/>
      <protection locked="0"/>
    </xf>
    <xf numFmtId="186" fontId="56" fillId="40" borderId="109" applyNumberFormat="0" applyFont="0" applyAlignment="0" applyProtection="0"/>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164" fontId="35" fillId="0" borderId="0" applyFont="0" applyFill="0" applyBorder="0" applyAlignment="0" applyProtection="0"/>
    <xf numFmtId="4" fontId="62" fillId="48" borderId="111" applyNumberFormat="0" applyProtection="0">
      <alignment vertical="center"/>
    </xf>
    <xf numFmtId="186" fontId="56" fillId="21" borderId="172" applyNumberFormat="0" applyProtection="0">
      <alignment horizontal="left" vertical="top" indent="1"/>
    </xf>
    <xf numFmtId="186" fontId="56" fillId="63" borderId="172" applyNumberFormat="0" applyProtection="0">
      <alignment horizontal="left" vertical="top" indent="1"/>
    </xf>
    <xf numFmtId="4" fontId="74" fillId="87" borderId="199" applyNumberFormat="0" applyProtection="0">
      <alignmen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5" borderId="199"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4" fontId="56" fillId="54" borderId="109" applyNumberFormat="0" applyProtection="0">
      <alignment horizontal="left" vertical="center" indent="1"/>
    </xf>
    <xf numFmtId="4" fontId="56" fillId="23" borderId="109" applyNumberFormat="0" applyProtection="0">
      <alignment horizontal="right" vertical="center"/>
    </xf>
    <xf numFmtId="186" fontId="56" fillId="21" borderId="19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7" fillId="44" borderId="110" applyNumberFormat="0" applyAlignment="0" applyProtection="0"/>
    <xf numFmtId="186" fontId="57" fillId="44" borderId="110" applyNumberFormat="0" applyAlignment="0" applyProtection="0"/>
    <xf numFmtId="4" fontId="56" fillId="6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3" fillId="66"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64" fillId="64" borderId="109" applyNumberFormat="0" applyProtection="0">
      <alignment horizontal="right" vertical="center"/>
    </xf>
    <xf numFmtId="4" fontId="27" fillId="21" borderId="112" applyNumberFormat="0" applyProtection="0">
      <alignment horizontal="left" vertical="center" indent="1"/>
    </xf>
    <xf numFmtId="186" fontId="50" fillId="41" borderId="109" applyNumberFormat="0" applyAlignment="0" applyProtection="0"/>
    <xf numFmtId="186" fontId="56"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40" borderId="201" applyNumberFormat="0" applyFont="0" applyAlignment="0" applyProtection="0"/>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64" fontId="35" fillId="0" borderId="0" applyFont="0" applyFill="0" applyBorder="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9"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56" fillId="40" borderId="201" applyNumberFormat="0" applyFont="0" applyAlignment="0" applyProtection="0"/>
    <xf numFmtId="186" fontId="50" fillId="41" borderId="109"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42" fillId="44" borderId="109" applyNumberFormat="0" applyAlignment="0" applyProtection="0"/>
    <xf numFmtId="186" fontId="42" fillId="44" borderId="109" applyNumberFormat="0" applyAlignment="0" applyProtection="0"/>
    <xf numFmtId="186" fontId="42" fillId="44" borderId="201" applyNumberFormat="0" applyAlignment="0" applyProtection="0"/>
    <xf numFmtId="186" fontId="56" fillId="40" borderId="109" applyNumberFormat="0" applyFont="0" applyAlignment="0" applyProtection="0"/>
    <xf numFmtId="186" fontId="44" fillId="0" borderId="116" applyNumberFormat="0" applyFill="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2" fillId="44" borderId="109" applyNumberFormat="0" applyAlignment="0" applyProtection="0"/>
    <xf numFmtId="4" fontId="27" fillId="21" borderId="112" applyNumberFormat="0" applyProtection="0">
      <alignment horizontal="left" vertical="center" indent="1"/>
    </xf>
    <xf numFmtId="4" fontId="56" fillId="15" borderId="112" applyNumberFormat="0" applyProtection="0">
      <alignment horizontal="left" vertical="center" indent="1"/>
    </xf>
    <xf numFmtId="191"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1" fontId="28" fillId="50" borderId="8">
      <alignment vertical="center"/>
    </xf>
    <xf numFmtId="4" fontId="27" fillId="21" borderId="112" applyNumberFormat="0" applyProtection="0">
      <alignment horizontal="left" vertical="center" indent="1"/>
    </xf>
    <xf numFmtId="4" fontId="56" fillId="52" borderId="109" applyNumberFormat="0" applyProtection="0">
      <alignment vertical="center"/>
    </xf>
    <xf numFmtId="186" fontId="56" fillId="63" borderId="111" applyNumberFormat="0" applyProtection="0">
      <alignment horizontal="left" vertical="top" indent="1"/>
    </xf>
    <xf numFmtId="186" fontId="56" fillId="64" borderId="168" applyNumberFormat="0">
      <protection locked="0"/>
    </xf>
    <xf numFmtId="186" fontId="56" fillId="62" borderId="109" applyNumberFormat="0" applyProtection="0">
      <alignment horizontal="left" vertical="center" indent="1"/>
    </xf>
    <xf numFmtId="191" fontId="5" fillId="69" borderId="177">
      <alignment vertical="center"/>
    </xf>
    <xf numFmtId="186" fontId="28" fillId="51" borderId="8">
      <alignment horizontal="right" vertical="center"/>
      <protection locked="0"/>
    </xf>
    <xf numFmtId="186" fontId="57" fillId="44" borderId="110"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8" fontId="28" fillId="49" borderId="117">
      <alignment vertical="center"/>
    </xf>
    <xf numFmtId="191" fontId="28" fillId="50" borderId="117">
      <alignment vertical="center"/>
    </xf>
    <xf numFmtId="186" fontId="56" fillId="11" borderId="201" applyNumberFormat="0" applyProtection="0">
      <alignment horizontal="left" vertical="center" indent="1"/>
    </xf>
    <xf numFmtId="193" fontId="28" fillId="12" borderId="8">
      <alignment vertical="center"/>
      <protection locked="0"/>
    </xf>
    <xf numFmtId="186" fontId="42" fillId="44" borderId="109" applyNumberFormat="0" applyAlignment="0" applyProtection="0"/>
    <xf numFmtId="186" fontId="27" fillId="21" borderId="111" applyNumberFormat="0" applyProtection="0">
      <alignment horizontal="left" vertical="top" indent="1"/>
    </xf>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15" borderId="109" applyNumberFormat="0" applyProtection="0">
      <alignment horizontal="right" vertical="center"/>
    </xf>
    <xf numFmtId="4" fontId="56" fillId="23" borderId="109" applyNumberFormat="0" applyProtection="0">
      <alignment horizontal="right" vertical="center"/>
    </xf>
    <xf numFmtId="164" fontId="35" fillId="0" borderId="0" applyFont="0" applyFill="0" applyBorder="0" applyAlignment="0" applyProtection="0"/>
    <xf numFmtId="186" fontId="42" fillId="44" borderId="109" applyNumberFormat="0" applyAlignment="0" applyProtection="0"/>
    <xf numFmtId="186" fontId="56" fillId="21" borderId="172"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186" fontId="56" fillId="63" borderId="111" applyNumberFormat="0" applyProtection="0">
      <alignment horizontal="left" vertical="top" indent="1"/>
    </xf>
    <xf numFmtId="4" fontId="56" fillId="19" borderId="109" applyNumberFormat="0" applyProtection="0">
      <alignment horizontal="right" vertical="center"/>
    </xf>
    <xf numFmtId="186" fontId="56" fillId="14" borderId="111" applyNumberFormat="0" applyProtection="0">
      <alignment horizontal="left" vertical="top" indent="1"/>
    </xf>
    <xf numFmtId="191" fontId="28" fillId="51" borderId="117">
      <alignment horizontal="right" vertical="center"/>
      <protection locked="0"/>
    </xf>
    <xf numFmtId="4" fontId="56" fillId="59" borderId="109" applyNumberFormat="0" applyProtection="0">
      <alignment horizontal="right" vertical="center"/>
    </xf>
    <xf numFmtId="191" fontId="5" fillId="69" borderId="117">
      <alignment vertical="center"/>
    </xf>
    <xf numFmtId="186" fontId="56" fillId="21" borderId="199" applyNumberFormat="0" applyProtection="0">
      <alignment horizontal="left" vertical="top" indent="1"/>
    </xf>
    <xf numFmtId="4" fontId="56" fillId="57" borderId="112" applyNumberFormat="0" applyProtection="0">
      <alignment horizontal="right" vertical="center"/>
    </xf>
    <xf numFmtId="186" fontId="56" fillId="15" borderId="111" applyNumberFormat="0" applyProtection="0">
      <alignment horizontal="left" vertical="top" indent="1"/>
    </xf>
    <xf numFmtId="193" fontId="28" fillId="12" borderId="8">
      <alignment vertical="center"/>
      <protection locked="0"/>
    </xf>
    <xf numFmtId="186" fontId="27" fillId="14" borderId="111" applyNumberFormat="0" applyProtection="0">
      <alignment horizontal="left" vertical="center"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62" borderId="109" applyNumberFormat="0" applyProtection="0">
      <alignment horizontal="left" vertical="center" indent="1"/>
    </xf>
    <xf numFmtId="191" fontId="28" fillId="50" borderId="117">
      <alignment vertical="center"/>
    </xf>
    <xf numFmtId="4" fontId="56" fillId="61" borderId="112" applyNumberFormat="0" applyProtection="0">
      <alignment horizontal="left" vertical="center" indent="1"/>
    </xf>
    <xf numFmtId="186" fontId="56" fillId="40" borderId="109" applyNumberFormat="0" applyFont="0" applyAlignment="0" applyProtection="0"/>
    <xf numFmtId="186" fontId="28" fillId="50" borderId="117">
      <alignment vertical="center"/>
    </xf>
    <xf numFmtId="191" fontId="28" fillId="12" borderId="117">
      <alignment vertical="center"/>
      <protection locked="0"/>
    </xf>
    <xf numFmtId="4" fontId="56" fillId="52" borderId="109" applyNumberFormat="0" applyProtection="0">
      <alignment vertical="center"/>
    </xf>
    <xf numFmtId="4" fontId="56" fillId="15" borderId="205" applyNumberFormat="0" applyProtection="0">
      <alignment horizontal="left" vertical="center" indent="1"/>
    </xf>
    <xf numFmtId="186" fontId="56" fillId="40" borderId="201" applyNumberFormat="0" applyFont="0" applyAlignment="0" applyProtection="0"/>
    <xf numFmtId="164" fontId="35" fillId="0" borderId="0" applyFont="0" applyFill="0" applyBorder="0" applyAlignment="0" applyProtection="0"/>
    <xf numFmtId="186" fontId="56" fillId="40" borderId="109" applyNumberFormat="0" applyFont="0" applyAlignment="0" applyProtection="0"/>
    <xf numFmtId="4" fontId="27" fillId="21" borderId="195" applyNumberFormat="0" applyProtection="0">
      <alignment horizontal="left" vertical="center" indent="1"/>
    </xf>
    <xf numFmtId="186" fontId="56" fillId="40" borderId="109" applyNumberFormat="0" applyFont="0" applyAlignment="0" applyProtection="0"/>
    <xf numFmtId="186" fontId="42" fillId="44" borderId="201" applyNumberFormat="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0" fontId="28" fillId="49" borderId="117">
      <alignment vertical="center"/>
    </xf>
    <xf numFmtId="191" fontId="28" fillId="49" borderId="117">
      <alignment vertical="center"/>
    </xf>
    <xf numFmtId="191"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6" fontId="28" fillId="49" borderId="117">
      <alignment vertical="center"/>
    </xf>
    <xf numFmtId="188" fontId="28" fillId="49" borderId="117">
      <alignment vertical="center"/>
    </xf>
    <xf numFmtId="188" fontId="28" fillId="49" borderId="117">
      <alignment vertical="center"/>
    </xf>
    <xf numFmtId="190" fontId="28" fillId="49" borderId="117">
      <alignment vertical="center"/>
    </xf>
    <xf numFmtId="191"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3" fontId="28" fillId="12" borderId="117">
      <alignment vertical="center"/>
      <protection locked="0"/>
    </xf>
    <xf numFmtId="186" fontId="28" fillId="12" borderId="117">
      <alignment vertical="center"/>
      <protection locked="0"/>
    </xf>
    <xf numFmtId="186" fontId="28" fillId="12" borderId="117">
      <alignment vertical="center"/>
      <protection locked="0"/>
    </xf>
    <xf numFmtId="193" fontId="28" fillId="12" borderId="117">
      <alignment vertical="center"/>
      <protection locked="0"/>
    </xf>
    <xf numFmtId="191" fontId="28" fillId="12" borderId="117">
      <alignment vertical="center"/>
      <protection locked="0"/>
    </xf>
    <xf numFmtId="191"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50" borderId="117">
      <alignment vertical="center"/>
    </xf>
    <xf numFmtId="191"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93" fontId="28" fillId="50" borderId="117">
      <alignment vertical="center"/>
    </xf>
    <xf numFmtId="188" fontId="28" fillId="50" borderId="117">
      <alignment vertical="center"/>
    </xf>
    <xf numFmtId="190"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86"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0" borderId="117">
      <alignment vertical="center"/>
    </xf>
    <xf numFmtId="191" fontId="28" fillId="51" borderId="117">
      <alignment horizontal="right" vertical="center"/>
      <protection locked="0"/>
    </xf>
    <xf numFmtId="186" fontId="28" fillId="51" borderId="117">
      <alignment horizontal="right" vertical="center"/>
      <protection locked="0"/>
    </xf>
    <xf numFmtId="186" fontId="28" fillId="51" borderId="117">
      <alignment horizontal="right" vertical="center"/>
      <protection locked="0"/>
    </xf>
    <xf numFmtId="190" fontId="28" fillId="51" borderId="117">
      <alignment horizontal="right" vertical="center"/>
      <protection locked="0"/>
    </xf>
    <xf numFmtId="188" fontId="28" fillId="51" borderId="117">
      <alignment horizontal="right" vertical="center"/>
      <protection locked="0"/>
    </xf>
    <xf numFmtId="190"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191" fontId="28" fillId="51" borderId="117">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186" fontId="61" fillId="21" borderId="114" applyBorder="0"/>
    <xf numFmtId="4" fontId="62" fillId="48" borderId="111" applyNumberFormat="0" applyProtection="0">
      <alignment vertical="center"/>
    </xf>
    <xf numFmtId="4" fontId="59" fillId="12" borderId="117"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186" fontId="56" fillId="67" borderId="117"/>
    <xf numFmtId="4" fontId="64" fillId="64" borderId="109" applyNumberFormat="0" applyProtection="0">
      <alignment horizontal="right" vertical="center"/>
    </xf>
    <xf numFmtId="37" fontId="33" fillId="0" borderId="115" applyNumberFormat="0"/>
    <xf numFmtId="186" fontId="27" fillId="21" borderId="111" applyNumberFormat="0" applyProtection="0">
      <alignment horizontal="left" vertical="top" indent="1"/>
    </xf>
    <xf numFmtId="194" fontId="33" fillId="0" borderId="167" applyFill="0"/>
    <xf numFmtId="186" fontId="44" fillId="0" borderId="116" applyNumberFormat="0" applyFill="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62" fillId="15" borderId="199" applyNumberFormat="0" applyProtection="0">
      <alignment horizontal="left" vertical="top" indent="1"/>
    </xf>
    <xf numFmtId="186" fontId="56" fillId="40" borderId="109" applyNumberFormat="0" applyFont="0" applyAlignment="0" applyProtection="0"/>
    <xf numFmtId="191" fontId="5" fillId="13" borderId="117">
      <alignment vertical="center"/>
    </xf>
    <xf numFmtId="188" fontId="5" fillId="13" borderId="117">
      <alignment vertical="center"/>
    </xf>
    <xf numFmtId="190" fontId="5" fillId="13" borderId="117">
      <alignment vertical="center"/>
    </xf>
    <xf numFmtId="191" fontId="5" fillId="7" borderId="117">
      <alignment vertical="center"/>
      <protection locked="0"/>
    </xf>
    <xf numFmtId="188" fontId="5" fillId="7" borderId="117">
      <alignment vertical="center"/>
      <protection locked="0"/>
    </xf>
    <xf numFmtId="196" fontId="5" fillId="69" borderId="117">
      <alignment vertical="center"/>
    </xf>
    <xf numFmtId="188" fontId="5" fillId="69" borderId="117">
      <alignment vertical="center"/>
    </xf>
    <xf numFmtId="190" fontId="5" fillId="69" borderId="117">
      <alignment vertical="center"/>
    </xf>
    <xf numFmtId="191" fontId="5" fillId="69" borderId="117">
      <alignment vertical="center"/>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21" borderId="111" applyNumberFormat="0" applyProtection="0">
      <alignment horizontal="left" vertical="top" indent="1"/>
    </xf>
    <xf numFmtId="186" fontId="27" fillId="14" borderId="189" applyNumberFormat="0" applyProtection="0">
      <alignment horizontal="left" vertical="top" indent="1"/>
    </xf>
    <xf numFmtId="186" fontId="27" fillId="63"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37" fontId="33" fillId="0" borderId="115" applyNumberFormat="0"/>
    <xf numFmtId="4" fontId="56" fillId="15" borderId="109" applyNumberFormat="0" applyProtection="0">
      <alignment horizontal="right" vertical="center"/>
    </xf>
    <xf numFmtId="186" fontId="56" fillId="21" borderId="111" applyNumberFormat="0" applyProtection="0">
      <alignment horizontal="left" vertical="top" indent="1"/>
    </xf>
    <xf numFmtId="4" fontId="27" fillId="21" borderId="112" applyNumberFormat="0" applyProtection="0">
      <alignment horizontal="left" vertical="center" indent="1"/>
    </xf>
    <xf numFmtId="191" fontId="5" fillId="13" borderId="117">
      <alignment vertical="center"/>
    </xf>
    <xf numFmtId="191" fontId="28" fillId="51" borderId="117">
      <alignment horizontal="right" vertical="center"/>
      <protection locked="0"/>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8" fillId="50" borderId="8">
      <alignment vertical="center"/>
    </xf>
    <xf numFmtId="186" fontId="27" fillId="15" borderId="111" applyNumberFormat="0" applyProtection="0">
      <alignment horizontal="left" vertical="center" indent="1"/>
    </xf>
    <xf numFmtId="37" fontId="33" fillId="0" borderId="115" applyNumberFormat="0"/>
    <xf numFmtId="186" fontId="56" fillId="14" borderId="111" applyNumberFormat="0" applyProtection="0">
      <alignment horizontal="left" vertical="top" indent="1"/>
    </xf>
    <xf numFmtId="186" fontId="56" fillId="14" borderId="111" applyNumberFormat="0" applyProtection="0">
      <alignment horizontal="left" vertical="top" indent="1"/>
    </xf>
    <xf numFmtId="164" fontId="35" fillId="0" borderId="0" applyFont="0" applyFill="0" applyBorder="0" applyAlignment="0" applyProtection="0"/>
    <xf numFmtId="190" fontId="28" fillId="50" borderId="117">
      <alignment vertical="center"/>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72" fontId="28" fillId="12" borderId="117">
      <alignment vertical="center"/>
      <protection locked="0"/>
    </xf>
    <xf numFmtId="191" fontId="28" fillId="51" borderId="117">
      <alignment horizontal="right" vertical="center"/>
      <protection locked="0"/>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4" fontId="59" fillId="53" borderId="109" applyNumberFormat="0" applyProtection="0">
      <alignment vertical="center"/>
    </xf>
    <xf numFmtId="37" fontId="33" fillId="0" borderId="194" applyNumberFormat="0"/>
    <xf numFmtId="186" fontId="62" fillId="48"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4" fontId="56" fillId="61" borderId="112" applyNumberFormat="0" applyProtection="0">
      <alignment horizontal="left" vertical="center" indent="1"/>
    </xf>
    <xf numFmtId="186" fontId="42" fillId="44" borderId="109" applyNumberFormat="0" applyAlignment="0" applyProtection="0"/>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4" fontId="56" fillId="52" borderId="201" applyNumberFormat="0" applyProtection="0">
      <alignment vertical="center"/>
    </xf>
    <xf numFmtId="186" fontId="57" fillId="44" borderId="202" applyNumberFormat="0" applyAlignment="0" applyProtection="0"/>
    <xf numFmtId="186" fontId="56" fillId="40" borderId="109" applyNumberFormat="0" applyFont="0" applyAlignment="0" applyProtection="0"/>
    <xf numFmtId="4" fontId="56" fillId="14" borderId="112" applyNumberFormat="0" applyProtection="0">
      <alignment horizontal="left" vertical="center" indent="1"/>
    </xf>
    <xf numFmtId="186" fontId="42" fillId="44" borderId="109" applyNumberFormat="0" applyAlignment="0" applyProtection="0"/>
    <xf numFmtId="4" fontId="72" fillId="82" borderId="199" applyNumberFormat="0" applyProtection="0">
      <alignment horizontal="right" vertical="center"/>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190" fontId="28" fillId="51" borderId="117">
      <alignment horizontal="right" vertical="center"/>
      <protection locked="0"/>
    </xf>
    <xf numFmtId="186" fontId="56" fillId="15" borderId="111" applyNumberFormat="0" applyProtection="0">
      <alignment horizontal="left" vertical="top" indent="1"/>
    </xf>
    <xf numFmtId="190" fontId="28" fillId="50" borderId="117">
      <alignment vertical="center"/>
    </xf>
    <xf numFmtId="190" fontId="28" fillId="49" borderId="117">
      <alignment vertical="center"/>
    </xf>
    <xf numFmtId="186" fontId="62" fillId="48" borderId="111" applyNumberFormat="0" applyProtection="0">
      <alignment horizontal="left" vertical="top" indent="1"/>
    </xf>
    <xf numFmtId="186" fontId="56" fillId="21" borderId="111" applyNumberFormat="0" applyProtection="0">
      <alignment horizontal="left" vertical="top" indent="1"/>
    </xf>
    <xf numFmtId="186" fontId="56" fillId="21" borderId="172" applyNumberFormat="0" applyProtection="0">
      <alignment horizontal="left" vertical="top" indent="1"/>
    </xf>
    <xf numFmtId="186" fontId="56" fillId="15" borderId="111" applyNumberFormat="0" applyProtection="0">
      <alignment horizontal="left" vertical="top" indent="1"/>
    </xf>
    <xf numFmtId="186" fontId="60" fillId="52" borderId="111" applyNumberFormat="0" applyProtection="0">
      <alignment horizontal="left" vertical="top" indent="1"/>
    </xf>
    <xf numFmtId="186" fontId="27" fillId="63" borderId="199" applyNumberFormat="0" applyProtection="0">
      <alignment horizontal="left" vertical="center" indent="1"/>
    </xf>
    <xf numFmtId="4" fontId="56" fillId="54" borderId="201" applyNumberFormat="0" applyProtection="0">
      <alignment horizontal="left" vertical="center" indent="1"/>
    </xf>
    <xf numFmtId="186" fontId="56" fillId="40" borderId="109" applyNumberFormat="0" applyFont="0" applyAlignment="0" applyProtection="0"/>
    <xf numFmtId="4" fontId="59" fillId="53" borderId="201" applyNumberFormat="0" applyProtection="0">
      <alignment vertical="center"/>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4" fontId="56" fillId="19"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4" fontId="56" fillId="23" borderId="109" applyNumberFormat="0" applyProtection="0">
      <alignment horizontal="right" vertical="center"/>
    </xf>
    <xf numFmtId="186" fontId="56" fillId="40" borderId="109" applyNumberFormat="0" applyFont="0" applyAlignment="0" applyProtection="0"/>
    <xf numFmtId="186" fontId="56" fillId="21"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90" fontId="28" fillId="51" borderId="8">
      <alignment horizontal="right" vertical="center"/>
      <protection locked="0"/>
    </xf>
    <xf numFmtId="186" fontId="44" fillId="0" borderId="116" applyNumberFormat="0" applyFill="0" applyAlignment="0" applyProtection="0"/>
    <xf numFmtId="186" fontId="56" fillId="14" borderId="109" applyNumberFormat="0" applyProtection="0">
      <alignment horizontal="left" vertical="center"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21" borderId="199" applyNumberFormat="0" applyProtection="0">
      <alignment horizontal="left" vertical="top" indent="1"/>
    </xf>
    <xf numFmtId="186" fontId="42" fillId="44" borderId="109" applyNumberFormat="0" applyAlignment="0" applyProtection="0"/>
    <xf numFmtId="186" fontId="28" fillId="12" borderId="117">
      <alignment vertical="center"/>
      <protection locked="0"/>
    </xf>
    <xf numFmtId="186" fontId="28" fillId="51" borderId="117">
      <alignment horizontal="right" vertical="center"/>
      <protection locked="0"/>
    </xf>
    <xf numFmtId="186" fontId="62" fillId="48" borderId="111" applyNumberFormat="0" applyProtection="0">
      <alignment horizontal="left" vertical="top" indent="1"/>
    </xf>
    <xf numFmtId="4" fontId="56" fillId="15" borderId="112" applyNumberFormat="0" applyProtection="0">
      <alignment horizontal="left" vertical="center"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56" fillId="15" borderId="111" applyNumberFormat="0" applyProtection="0">
      <alignment horizontal="left" vertical="top" indent="1"/>
    </xf>
    <xf numFmtId="4" fontId="56" fillId="16" borderId="109" applyNumberFormat="0" applyProtection="0">
      <alignment horizontal="right" vertical="center"/>
    </xf>
    <xf numFmtId="188" fontId="5" fillId="13" borderId="117">
      <alignment vertical="center"/>
    </xf>
    <xf numFmtId="186" fontId="56" fillId="63" borderId="111" applyNumberFormat="0" applyProtection="0">
      <alignment horizontal="left" vertical="top" indent="1"/>
    </xf>
    <xf numFmtId="186" fontId="28" fillId="12" borderId="8">
      <alignment vertical="center"/>
      <protection locked="0"/>
    </xf>
    <xf numFmtId="186" fontId="56" fillId="40" borderId="109" applyNumberFormat="0" applyFont="0" applyAlignment="0" applyProtection="0"/>
    <xf numFmtId="186" fontId="56" fillId="14" borderId="111" applyNumberFormat="0" applyProtection="0">
      <alignment horizontal="left" vertical="top" indent="1"/>
    </xf>
    <xf numFmtId="186" fontId="56" fillId="40" borderId="109" applyNumberFormat="0" applyFont="0" applyAlignment="0" applyProtection="0"/>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0" fillId="41" borderId="109" applyNumberFormat="0" applyAlignment="0" applyProtection="0"/>
    <xf numFmtId="4" fontId="59" fillId="65" borderId="109"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186" fontId="56" fillId="40" borderId="109" applyNumberFormat="0" applyFont="0" applyAlignment="0" applyProtection="0"/>
    <xf numFmtId="186" fontId="56" fillId="63" borderId="199" applyNumberFormat="0" applyProtection="0">
      <alignment horizontal="left" vertical="top" indent="1"/>
    </xf>
    <xf numFmtId="190" fontId="28" fillId="51" borderId="117">
      <alignment horizontal="right" vertical="center"/>
      <protection locked="0"/>
    </xf>
    <xf numFmtId="186" fontId="27" fillId="63" borderId="111" applyNumberFormat="0" applyProtection="0">
      <alignment horizontal="left" vertical="top" indent="1"/>
    </xf>
    <xf numFmtId="186" fontId="56" fillId="14" borderId="111" applyNumberFormat="0" applyProtection="0">
      <alignment horizontal="left" vertical="top" indent="1"/>
    </xf>
    <xf numFmtId="191" fontId="28" fillId="50" borderId="117">
      <alignment vertical="center"/>
    </xf>
    <xf numFmtId="186" fontId="56" fillId="21" borderId="111" applyNumberFormat="0" applyProtection="0">
      <alignment horizontal="left" vertical="top" indent="1"/>
    </xf>
    <xf numFmtId="172" fontId="28" fillId="12" borderId="117">
      <alignment vertical="center"/>
      <protection locked="0"/>
    </xf>
    <xf numFmtId="4" fontId="56" fillId="58" borderId="109" applyNumberFormat="0" applyProtection="0">
      <alignment horizontal="right" vertical="center"/>
    </xf>
    <xf numFmtId="4" fontId="59" fillId="65" borderId="109" applyNumberFormat="0" applyProtection="0">
      <alignment horizontal="right" vertical="center"/>
    </xf>
    <xf numFmtId="190" fontId="28" fillId="49" borderId="117">
      <alignment vertical="center"/>
    </xf>
    <xf numFmtId="186" fontId="28" fillId="49" borderId="117">
      <alignment vertical="center"/>
    </xf>
    <xf numFmtId="4" fontId="64" fillId="64" borderId="109" applyNumberFormat="0" applyProtection="0">
      <alignment horizontal="right" vertical="center"/>
    </xf>
    <xf numFmtId="4" fontId="56" fillId="52" borderId="109" applyNumberFormat="0" applyProtection="0">
      <alignment vertical="center"/>
    </xf>
    <xf numFmtId="186" fontId="56" fillId="15" borderId="199" applyNumberFormat="0" applyProtection="0">
      <alignment horizontal="left" vertical="top" indent="1"/>
    </xf>
    <xf numFmtId="186" fontId="56" fillId="40" borderId="109" applyNumberFormat="0" applyFont="0" applyAlignment="0" applyProtection="0"/>
    <xf numFmtId="186" fontId="56" fillId="15" borderId="199"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1" borderId="109" applyNumberFormat="0" applyProtection="0">
      <alignment horizontal="left" vertical="center" indent="1"/>
    </xf>
    <xf numFmtId="4" fontId="56" fillId="15" borderId="112" applyNumberFormat="0" applyProtection="0">
      <alignment horizontal="left" vertical="center" indent="1"/>
    </xf>
    <xf numFmtId="186" fontId="27" fillId="15" borderId="111" applyNumberFormat="0" applyProtection="0">
      <alignment horizontal="left" vertical="top" indent="1"/>
    </xf>
    <xf numFmtId="4" fontId="56" fillId="55" borderId="109" applyNumberFormat="0" applyProtection="0">
      <alignment horizontal="right" vertical="center"/>
    </xf>
    <xf numFmtId="186" fontId="56" fillId="63" borderId="191" applyNumberFormat="0" applyProtection="0">
      <alignment horizontal="left" vertical="center" indent="1"/>
    </xf>
    <xf numFmtId="186" fontId="56" fillId="40" borderId="109" applyNumberFormat="0" applyFont="0" applyAlignment="0" applyProtection="0"/>
    <xf numFmtId="4" fontId="56" fillId="19" borderId="109" applyNumberFormat="0" applyProtection="0">
      <alignment horizontal="right" vertical="center"/>
    </xf>
    <xf numFmtId="186" fontId="56" fillId="63" borderId="111" applyNumberFormat="0" applyProtection="0">
      <alignment horizontal="left" vertical="top" indent="1"/>
    </xf>
    <xf numFmtId="186" fontId="28" fillId="50" borderId="117">
      <alignment vertical="center"/>
    </xf>
    <xf numFmtId="186" fontId="27" fillId="15" borderId="111" applyNumberFormat="0" applyProtection="0">
      <alignment horizontal="left" vertical="top" indent="1"/>
    </xf>
    <xf numFmtId="186" fontId="56" fillId="11" borderId="109" applyNumberFormat="0" applyProtection="0">
      <alignment horizontal="left" vertical="center" indent="1"/>
    </xf>
    <xf numFmtId="191" fontId="28" fillId="12"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59" fillId="12" borderId="117" applyNumberFormat="0" applyProtection="0">
      <alignment vertical="center"/>
    </xf>
    <xf numFmtId="188" fontId="5" fillId="13" borderId="117">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4" borderId="112" applyNumberFormat="0" applyProtection="0">
      <alignment horizontal="left" vertical="center" indent="1"/>
    </xf>
    <xf numFmtId="186" fontId="56" fillId="15" borderId="111" applyNumberFormat="0" applyProtection="0">
      <alignment horizontal="left" vertical="top" indent="1"/>
    </xf>
    <xf numFmtId="186" fontId="44" fillId="0" borderId="116" applyNumberFormat="0" applyFill="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94" fontId="33" fillId="0" borderId="167" applyFill="0"/>
    <xf numFmtId="186" fontId="56" fillId="40" borderId="109" applyNumberFormat="0" applyFont="0" applyAlignment="0" applyProtection="0"/>
    <xf numFmtId="193" fontId="28" fillId="12" borderId="117">
      <alignment vertical="center"/>
      <protection locked="0"/>
    </xf>
    <xf numFmtId="172" fontId="28" fillId="12" borderId="117">
      <alignment vertical="center"/>
      <protection locked="0"/>
    </xf>
    <xf numFmtId="191" fontId="28" fillId="50" borderId="117">
      <alignment vertical="center"/>
    </xf>
    <xf numFmtId="186" fontId="56" fillId="21" borderId="111" applyNumberFormat="0" applyProtection="0">
      <alignment horizontal="left" vertical="top" indent="1"/>
    </xf>
    <xf numFmtId="4" fontId="62" fillId="48" borderId="111" applyNumberFormat="0" applyProtection="0">
      <alignment vertical="center"/>
    </xf>
    <xf numFmtId="186" fontId="56" fillId="14" borderId="111" applyNumberFormat="0" applyProtection="0">
      <alignment horizontal="left" vertical="top" indent="1"/>
    </xf>
    <xf numFmtId="4" fontId="27" fillId="21" borderId="112" applyNumberFormat="0" applyProtection="0">
      <alignment horizontal="left" vertical="center" indent="1"/>
    </xf>
    <xf numFmtId="4" fontId="56" fillId="55" borderId="201" applyNumberFormat="0" applyProtection="0">
      <alignment horizontal="right" vertical="center"/>
    </xf>
    <xf numFmtId="186" fontId="57" fillId="44" borderId="110" applyNumberFormat="0" applyAlignment="0" applyProtection="0"/>
    <xf numFmtId="0" fontId="27" fillId="21" borderId="19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57" borderId="205" applyNumberFormat="0" applyProtection="0">
      <alignment horizontal="right" vertical="center"/>
    </xf>
    <xf numFmtId="186" fontId="56" fillId="40" borderId="109" applyNumberFormat="0" applyFont="0" applyAlignment="0" applyProtection="0"/>
    <xf numFmtId="186" fontId="27" fillId="21" borderId="111" applyNumberFormat="0" applyProtection="0">
      <alignment horizontal="left" vertical="center" indent="1"/>
    </xf>
    <xf numFmtId="186" fontId="56" fillId="40" borderId="109" applyNumberFormat="0" applyFont="0" applyAlignment="0" applyProtection="0"/>
    <xf numFmtId="37" fontId="33" fillId="0" borderId="115" applyNumberFormat="0"/>
    <xf numFmtId="186" fontId="28" fillId="49" borderId="8">
      <alignment vertical="center"/>
    </xf>
    <xf numFmtId="188" fontId="28" fillId="50" borderId="8">
      <alignment vertical="center"/>
    </xf>
    <xf numFmtId="186" fontId="56" fillId="15" borderId="111" applyNumberFormat="0" applyProtection="0">
      <alignment horizontal="left" vertical="top" indent="1"/>
    </xf>
    <xf numFmtId="186" fontId="27" fillId="14" borderId="111" applyNumberFormat="0" applyProtection="0">
      <alignment horizontal="left" vertical="center" indent="1"/>
    </xf>
    <xf numFmtId="191" fontId="28" fillId="51" borderId="117">
      <alignment horizontal="right" vertical="center"/>
      <protection locked="0"/>
    </xf>
    <xf numFmtId="4" fontId="56" fillId="19" borderId="109"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8" fillId="12" borderId="117">
      <alignment vertical="center"/>
      <protection locked="0"/>
    </xf>
    <xf numFmtId="4" fontId="56" fillId="23" borderId="201" applyNumberFormat="0" applyProtection="0">
      <alignment horizontal="right" vertical="center"/>
    </xf>
    <xf numFmtId="186" fontId="44" fillId="0" borderId="116" applyNumberFormat="0" applyFill="0" applyAlignment="0" applyProtection="0"/>
    <xf numFmtId="4" fontId="62" fillId="11" borderId="111" applyNumberFormat="0" applyProtection="0">
      <alignment horizontal="left" vertical="center" indent="1"/>
    </xf>
    <xf numFmtId="186" fontId="56" fillId="14" borderId="199" applyNumberFormat="0" applyProtection="0">
      <alignment horizontal="left" vertical="top" indent="1"/>
    </xf>
    <xf numFmtId="191" fontId="5" fillId="13" borderId="117">
      <alignment vertical="center"/>
    </xf>
    <xf numFmtId="191" fontId="5" fillId="13" borderId="117">
      <alignment vertical="center"/>
    </xf>
    <xf numFmtId="191" fontId="5" fillId="13" borderId="117">
      <alignment vertical="center"/>
    </xf>
    <xf numFmtId="0" fontId="5" fillId="13" borderId="117">
      <alignment vertical="center"/>
    </xf>
    <xf numFmtId="0" fontId="5" fillId="13" borderId="117">
      <alignment vertical="center"/>
    </xf>
    <xf numFmtId="0" fontId="5" fillId="13" borderId="117">
      <alignment vertical="center"/>
    </xf>
    <xf numFmtId="0" fontId="5" fillId="13" borderId="117">
      <alignment vertical="center"/>
    </xf>
    <xf numFmtId="191" fontId="5" fillId="13" borderId="117">
      <alignment vertical="center"/>
    </xf>
    <xf numFmtId="188" fontId="5" fillId="13" borderId="117">
      <alignment vertical="center"/>
    </xf>
    <xf numFmtId="191" fontId="5" fillId="13" borderId="117">
      <alignment vertical="center"/>
    </xf>
    <xf numFmtId="196" fontId="5" fillId="13" borderId="117">
      <alignment vertical="center"/>
    </xf>
    <xf numFmtId="188" fontId="5" fillId="13" borderId="117">
      <alignment vertical="center"/>
    </xf>
    <xf numFmtId="188" fontId="5" fillId="13" borderId="117">
      <alignment vertical="center"/>
    </xf>
    <xf numFmtId="190" fontId="5" fillId="13" borderId="117">
      <alignment vertical="center"/>
    </xf>
    <xf numFmtId="186" fontId="42" fillId="44" borderId="109" applyNumberFormat="0" applyAlignment="0" applyProtection="0"/>
    <xf numFmtId="4" fontId="56" fillId="57" borderId="112" applyNumberFormat="0" applyProtection="0">
      <alignment horizontal="right" vertical="center"/>
    </xf>
    <xf numFmtId="186" fontId="60" fillId="52" borderId="111" applyNumberFormat="0" applyProtection="0">
      <alignment horizontal="left" vertical="top" indent="1"/>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0" fontId="5" fillId="7" borderId="117">
      <alignment vertical="center"/>
      <protection locked="0"/>
    </xf>
    <xf numFmtId="0" fontId="5" fillId="7" borderId="117">
      <alignment vertical="center"/>
      <protection locked="0"/>
    </xf>
    <xf numFmtId="193" fontId="5" fillId="7" borderId="117">
      <alignment vertical="center"/>
      <protection locked="0"/>
    </xf>
    <xf numFmtId="193" fontId="5" fillId="7" borderId="117">
      <alignment vertical="center"/>
      <protection locked="0"/>
    </xf>
    <xf numFmtId="188" fontId="5" fillId="7" borderId="117">
      <alignment vertical="center"/>
      <protection locked="0"/>
    </xf>
    <xf numFmtId="191"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72" fontId="5" fillId="7" borderId="117">
      <alignment vertical="center"/>
      <protection locked="0"/>
    </xf>
    <xf numFmtId="191" fontId="5" fillId="7" borderId="117">
      <alignment vertical="center"/>
      <protection locked="0"/>
    </xf>
    <xf numFmtId="191" fontId="5" fillId="7" borderId="117">
      <alignment vertical="center"/>
      <protection locked="0"/>
    </xf>
    <xf numFmtId="188" fontId="5" fillId="7" borderId="117">
      <alignment vertical="center"/>
      <protection locked="0"/>
    </xf>
    <xf numFmtId="191"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3" fontId="5" fillId="69" borderId="117">
      <alignment vertical="center"/>
    </xf>
    <xf numFmtId="196" fontId="5" fillId="69" borderId="117">
      <alignment vertical="center"/>
    </xf>
    <xf numFmtId="188" fontId="5" fillId="69" borderId="117">
      <alignment vertical="center"/>
    </xf>
    <xf numFmtId="188" fontId="5" fillId="69" borderId="117">
      <alignment vertical="center"/>
    </xf>
    <xf numFmtId="19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0" fontId="5" fillId="69" borderId="117">
      <alignment vertical="center"/>
    </xf>
    <xf numFmtId="191" fontId="5" fillId="69" borderId="117">
      <alignment vertical="center"/>
    </xf>
    <xf numFmtId="188" fontId="5" fillId="69" borderId="117">
      <alignment vertical="center"/>
    </xf>
    <xf numFmtId="191" fontId="5" fillId="69" borderId="117">
      <alignment vertical="center"/>
    </xf>
    <xf numFmtId="191" fontId="5" fillId="69" borderId="117">
      <alignment vertical="center"/>
    </xf>
    <xf numFmtId="191"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0" fontId="5" fillId="70" borderId="117">
      <alignment horizontal="right" vertical="center"/>
      <protection locked="0"/>
    </xf>
    <xf numFmtId="196" fontId="5" fillId="70" borderId="117">
      <alignment horizontal="right" vertical="center"/>
      <protection locked="0"/>
    </xf>
    <xf numFmtId="188" fontId="5" fillId="70" borderId="117">
      <alignment horizontal="right" vertical="center"/>
      <protection locked="0"/>
    </xf>
    <xf numFmtId="188" fontId="5" fillId="70" borderId="117">
      <alignment horizontal="right" vertical="center"/>
      <protection locked="0"/>
    </xf>
    <xf numFmtId="190" fontId="5" fillId="70" borderId="117">
      <alignment horizontal="right" vertical="center"/>
      <protection locked="0"/>
    </xf>
    <xf numFmtId="191" fontId="5" fillId="70" borderId="117">
      <alignment horizontal="right" vertical="center"/>
      <protection locked="0"/>
    </xf>
    <xf numFmtId="188" fontId="5" fillId="70" borderId="117">
      <alignment horizontal="right" vertical="center"/>
      <protection locked="0"/>
    </xf>
    <xf numFmtId="191" fontId="5" fillId="70" borderId="117">
      <alignment horizontal="right" vertical="center"/>
      <protection locked="0"/>
    </xf>
    <xf numFmtId="191" fontId="5" fillId="70" borderId="117">
      <alignment horizontal="right" vertical="center"/>
      <protection locked="0"/>
    </xf>
    <xf numFmtId="186" fontId="56" fillId="14"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4"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4" fontId="72" fillId="86" borderId="111"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117"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9" fillId="12" borderId="117" applyNumberFormat="0" applyProtection="0">
      <alignment vertical="center"/>
    </xf>
    <xf numFmtId="188" fontId="28" fillId="50" borderId="117">
      <alignment vertical="center"/>
    </xf>
    <xf numFmtId="4" fontId="56" fillId="56"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4" fontId="56" fillId="16" borderId="109" applyNumberFormat="0" applyProtection="0">
      <alignment horizontal="right" vertical="center"/>
    </xf>
    <xf numFmtId="186" fontId="27" fillId="63" borderId="111"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4" fontId="56" fillId="52" borderId="109" applyNumberFormat="0" applyProtection="0">
      <alignmen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63" borderId="111" applyNumberFormat="0" applyProtection="0">
      <alignment horizontal="left" vertical="top" indent="1"/>
    </xf>
    <xf numFmtId="4" fontId="56" fillId="60" borderId="109" applyNumberFormat="0" applyProtection="0">
      <alignment horizontal="right" vertical="center"/>
    </xf>
    <xf numFmtId="193" fontId="5" fillId="7" borderId="177">
      <alignment vertical="center"/>
      <protection locked="0"/>
    </xf>
    <xf numFmtId="186" fontId="56" fillId="21" borderId="111" applyNumberFormat="0" applyProtection="0">
      <alignment horizontal="left" vertical="top" indent="1"/>
    </xf>
    <xf numFmtId="186" fontId="57" fillId="44" borderId="110" applyNumberFormat="0" applyAlignment="0" applyProtection="0"/>
    <xf numFmtId="193" fontId="28" fillId="50" borderId="117">
      <alignment vertical="center"/>
    </xf>
    <xf numFmtId="4" fontId="56" fillId="23" borderId="109" applyNumberFormat="0" applyProtection="0">
      <alignment horizontal="right" vertical="center"/>
    </xf>
    <xf numFmtId="4" fontId="56" fillId="14" borderId="112" applyNumberFormat="0" applyProtection="0">
      <alignment horizontal="left" vertical="center" indent="1"/>
    </xf>
    <xf numFmtId="4" fontId="56" fillId="55" borderId="109" applyNumberFormat="0" applyProtection="0">
      <alignment horizontal="right" vertical="center"/>
    </xf>
    <xf numFmtId="186" fontId="42" fillId="44" borderId="109" applyNumberFormat="0" applyAlignment="0" applyProtection="0"/>
    <xf numFmtId="186" fontId="27" fillId="63" borderId="111" applyNumberFormat="0" applyProtection="0">
      <alignment horizontal="left" vertical="center"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190" fontId="28" fillId="50" borderId="8">
      <alignment vertical="center"/>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4" fontId="56" fillId="15" borderId="112" applyNumberFormat="0" applyProtection="0">
      <alignment horizontal="left" vertical="center" indent="1"/>
    </xf>
    <xf numFmtId="4" fontId="56" fillId="57" borderId="112" applyNumberFormat="0" applyProtection="0">
      <alignment horizontal="right" vertical="center"/>
    </xf>
    <xf numFmtId="186" fontId="50" fillId="41" borderId="109" applyNumberFormat="0" applyAlignment="0" applyProtection="0"/>
    <xf numFmtId="186" fontId="56" fillId="14" borderId="111" applyNumberFormat="0" applyProtection="0">
      <alignment horizontal="left" vertical="top" indent="1"/>
    </xf>
    <xf numFmtId="188" fontId="5" fillId="13" borderId="117">
      <alignment vertical="center"/>
    </xf>
    <xf numFmtId="186" fontId="56" fillId="40" borderId="109" applyNumberFormat="0" applyFont="0" applyAlignment="0" applyProtection="0"/>
    <xf numFmtId="186" fontId="44" fillId="0" borderId="116" applyNumberFormat="0" applyFill="0" applyAlignment="0" applyProtection="0"/>
    <xf numFmtId="186" fontId="56" fillId="63" borderId="111" applyNumberFormat="0" applyProtection="0">
      <alignment horizontal="left" vertical="top" indent="1"/>
    </xf>
    <xf numFmtId="4" fontId="56" fillId="52" borderId="109" applyNumberFormat="0" applyProtection="0">
      <alignment vertical="center"/>
    </xf>
    <xf numFmtId="4" fontId="56" fillId="56" borderId="201" applyNumberFormat="0" applyProtection="0">
      <alignment horizontal="right" vertical="center"/>
    </xf>
    <xf numFmtId="186" fontId="57" fillId="44" borderId="110" applyNumberFormat="0" applyAlignment="0" applyProtection="0"/>
    <xf numFmtId="186" fontId="56" fillId="21"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3" fontId="28" fillId="50" borderId="117">
      <alignment vertical="center"/>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201" applyNumberFormat="0" applyProtection="0">
      <alignment horizontal="right" vertical="center"/>
    </xf>
    <xf numFmtId="188" fontId="5" fillId="13" borderId="117">
      <alignmen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4" fontId="56" fillId="56" borderId="109" applyNumberFormat="0" applyProtection="0">
      <alignment horizontal="right" vertical="center"/>
    </xf>
    <xf numFmtId="186" fontId="62"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117">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117" applyNumberFormat="0">
      <protection locked="0"/>
    </xf>
    <xf numFmtId="4" fontId="56" fillId="53" borderId="109" applyNumberFormat="0" applyProtection="0">
      <alignment horizontal="left" vertical="center" indent="1"/>
    </xf>
    <xf numFmtId="4" fontId="56" fillId="56" borderId="109" applyNumberFormat="0" applyProtection="0">
      <alignment horizontal="right" vertical="center"/>
    </xf>
    <xf numFmtId="4" fontId="56" fillId="60" borderId="109" applyNumberFormat="0" applyProtection="0">
      <alignment horizontal="right" vertical="center"/>
    </xf>
    <xf numFmtId="4" fontId="56" fillId="15"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61" fillId="21" borderId="114" applyBorder="0"/>
    <xf numFmtId="186" fontId="56" fillId="67" borderId="117"/>
    <xf numFmtId="37" fontId="33" fillId="0" borderId="115" applyNumberFormat="0"/>
    <xf numFmtId="194" fontId="33" fillId="0" borderId="167" applyFill="0"/>
    <xf numFmtId="186" fontId="56" fillId="15" borderId="111" applyNumberFormat="0" applyProtection="0">
      <alignment horizontal="left" vertical="top" indent="1"/>
    </xf>
    <xf numFmtId="4" fontId="56" fillId="57" borderId="112"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190" fontId="28" fillId="49" borderId="8">
      <alignment vertical="center"/>
    </xf>
    <xf numFmtId="4" fontId="56" fillId="56" borderId="109" applyNumberFormat="0" applyProtection="0">
      <alignment horizontal="right" vertical="center"/>
    </xf>
    <xf numFmtId="4" fontId="56" fillId="61" borderId="112" applyNumberFormat="0" applyProtection="0">
      <alignment horizontal="left" vertical="center" indent="1"/>
    </xf>
    <xf numFmtId="188" fontId="28" fillId="51" borderId="117">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0" fillId="41" borderId="109" applyNumberFormat="0" applyAlignment="0" applyProtection="0"/>
    <xf numFmtId="186" fontId="42" fillId="44" borderId="109" applyNumberFormat="0" applyAlignment="0" applyProtection="0"/>
    <xf numFmtId="4" fontId="56" fillId="58" borderId="109" applyNumberFormat="0" applyProtection="0">
      <alignment horizontal="right" vertical="center"/>
    </xf>
    <xf numFmtId="186" fontId="27" fillId="14" borderId="111" applyNumberFormat="0" applyProtection="0">
      <alignment horizontal="left" vertical="top" indent="1"/>
    </xf>
    <xf numFmtId="186" fontId="56" fillId="40" borderId="109" applyNumberFormat="0" applyFont="0" applyAlignment="0" applyProtection="0"/>
    <xf numFmtId="186" fontId="28" fillId="50" borderId="117">
      <alignment vertical="center"/>
    </xf>
    <xf numFmtId="4" fontId="56" fillId="23" borderId="109" applyNumberFormat="0" applyProtection="0">
      <alignment horizontal="right" vertical="center"/>
    </xf>
    <xf numFmtId="191" fontId="5" fillId="70" borderId="117">
      <alignment horizontal="right" vertical="center"/>
      <protection locked="0"/>
    </xf>
    <xf numFmtId="186" fontId="56" fillId="15" borderId="111" applyNumberFormat="0" applyProtection="0">
      <alignment horizontal="left" vertical="top" indent="1"/>
    </xf>
    <xf numFmtId="188" fontId="28" fillId="49" borderId="8">
      <alignment vertical="center"/>
    </xf>
    <xf numFmtId="4" fontId="62" fillId="11" borderId="111" applyNumberFormat="0" applyProtection="0">
      <alignment horizontal="left" vertical="center"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40" borderId="109" applyNumberFormat="0" applyFont="0" applyAlignment="0" applyProtection="0"/>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63" borderId="109" applyNumberFormat="0" applyProtection="0">
      <alignment horizontal="left" vertical="center" indent="1"/>
    </xf>
    <xf numFmtId="193" fontId="28" fillId="12" borderId="117">
      <alignment vertical="center"/>
      <protection locked="0"/>
    </xf>
    <xf numFmtId="4" fontId="56" fillId="60" borderId="109" applyNumberFormat="0" applyProtection="0">
      <alignment horizontal="right" vertical="center"/>
    </xf>
    <xf numFmtId="186" fontId="56" fillId="15" borderId="111" applyNumberFormat="0" applyProtection="0">
      <alignment horizontal="left" vertical="top" indent="1"/>
    </xf>
    <xf numFmtId="186" fontId="50" fillId="41" borderId="109" applyNumberFormat="0" applyAlignment="0" applyProtection="0"/>
    <xf numFmtId="4" fontId="56" fillId="23" borderId="109" applyNumberFormat="0" applyProtection="0">
      <alignment horizontal="right" vertical="center"/>
    </xf>
    <xf numFmtId="164" fontId="35" fillId="0" borderId="0" applyFont="0" applyFill="0" applyBorder="0" applyAlignment="0" applyProtection="0"/>
    <xf numFmtId="4" fontId="62" fillId="48" borderId="111" applyNumberFormat="0" applyProtection="0">
      <alignment vertical="center"/>
    </xf>
    <xf numFmtId="4" fontId="56" fillId="58" borderId="201" applyNumberFormat="0" applyProtection="0">
      <alignment horizontal="right" vertical="center"/>
    </xf>
    <xf numFmtId="190" fontId="28" fillId="49" borderId="117">
      <alignment vertical="center"/>
    </xf>
    <xf numFmtId="191" fontId="28" fillId="51" borderId="117">
      <alignment horizontal="right" vertical="center"/>
      <protection locked="0"/>
    </xf>
    <xf numFmtId="186" fontId="27" fillId="21" borderId="111" applyNumberFormat="0" applyProtection="0">
      <alignment horizontal="left" vertical="top" indent="1"/>
    </xf>
    <xf numFmtId="186" fontId="56" fillId="63" borderId="109" applyNumberFormat="0" applyProtection="0">
      <alignment horizontal="left" vertical="center" indent="1"/>
    </xf>
    <xf numFmtId="186" fontId="56" fillId="67" borderId="117"/>
    <xf numFmtId="186" fontId="42" fillId="44" borderId="109" applyNumberFormat="0" applyAlignment="0" applyProtection="0"/>
    <xf numFmtId="4" fontId="56" fillId="52" borderId="109" applyNumberFormat="0" applyProtection="0">
      <alignment vertical="center"/>
    </xf>
    <xf numFmtId="186" fontId="27" fillId="63" borderId="111" applyNumberFormat="0" applyProtection="0">
      <alignment horizontal="left" vertical="top" indent="1"/>
    </xf>
    <xf numFmtId="4" fontId="56" fillId="61" borderId="112" applyNumberFormat="0" applyProtection="0">
      <alignment horizontal="left" vertical="center" indent="1"/>
    </xf>
    <xf numFmtId="186" fontId="56" fillId="14" borderId="111" applyNumberFormat="0" applyProtection="0">
      <alignment horizontal="left" vertical="top" indent="1"/>
    </xf>
    <xf numFmtId="191" fontId="28" fillId="12" borderId="8">
      <alignment vertical="center"/>
      <protection locked="0"/>
    </xf>
    <xf numFmtId="186" fontId="56" fillId="64" borderId="168" applyNumberFormat="0">
      <protection locked="0"/>
    </xf>
    <xf numFmtId="4" fontId="56" fillId="54" borderId="109" applyNumberFormat="0" applyProtection="0">
      <alignment horizontal="left" vertical="center" indent="1"/>
    </xf>
    <xf numFmtId="4" fontId="64" fillId="64" borderId="109" applyNumberFormat="0" applyProtection="0">
      <alignment horizontal="right" vertical="center"/>
    </xf>
    <xf numFmtId="4" fontId="59" fillId="12" borderId="8"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27" fillId="21" borderId="111" applyNumberFormat="0" applyProtection="0">
      <alignment horizontal="left" vertical="center" indent="1"/>
    </xf>
    <xf numFmtId="4" fontId="56" fillId="60" borderId="109" applyNumberFormat="0" applyProtection="0">
      <alignment horizontal="right" vertical="center"/>
    </xf>
    <xf numFmtId="4" fontId="56" fillId="23"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27" fillId="15" borderId="111" applyNumberFormat="0" applyProtection="0">
      <alignment horizontal="left" vertical="center" indent="1"/>
    </xf>
    <xf numFmtId="186" fontId="27" fillId="21" borderId="111" applyNumberFormat="0" applyProtection="0">
      <alignment horizontal="left" vertical="top" indent="1"/>
    </xf>
    <xf numFmtId="4" fontId="56" fillId="14" borderId="112" applyNumberFormat="0" applyProtection="0">
      <alignment horizontal="left" vertical="center" indent="1"/>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90" fontId="5" fillId="69" borderId="117">
      <alignment vertical="center"/>
    </xf>
    <xf numFmtId="190" fontId="5" fillId="13" borderId="117">
      <alignment vertical="center"/>
    </xf>
    <xf numFmtId="188" fontId="5" fillId="70" borderId="117">
      <alignment horizontal="right" vertical="center"/>
      <protection locked="0"/>
    </xf>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57" borderId="112" applyNumberFormat="0" applyProtection="0">
      <alignment horizontal="right" vertical="center"/>
    </xf>
    <xf numFmtId="190" fontId="28" fillId="51" borderId="117">
      <alignment horizontal="right" vertical="center"/>
      <protection locked="0"/>
    </xf>
    <xf numFmtId="191" fontId="28" fillId="51" borderId="117">
      <alignment horizontal="right" vertical="center"/>
      <protection locked="0"/>
    </xf>
    <xf numFmtId="186" fontId="28" fillId="50" borderId="117">
      <alignment vertical="center"/>
    </xf>
    <xf numFmtId="188" fontId="28" fillId="50" borderId="117">
      <alignment vertical="center"/>
    </xf>
    <xf numFmtId="191" fontId="28" fillId="50" borderId="117">
      <alignment vertical="center"/>
    </xf>
    <xf numFmtId="172" fontId="28" fillId="12" borderId="117">
      <alignment vertical="center"/>
      <protection locked="0"/>
    </xf>
    <xf numFmtId="186" fontId="28" fillId="12" borderId="117">
      <alignment vertical="center"/>
      <protection locked="0"/>
    </xf>
    <xf numFmtId="188"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4"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8" fillId="49" borderId="117">
      <alignment vertical="center"/>
    </xf>
    <xf numFmtId="186" fontId="28" fillId="51" borderId="117">
      <alignment horizontal="right" vertical="center"/>
      <protection locked="0"/>
    </xf>
    <xf numFmtId="4" fontId="56" fillId="14" borderId="112" applyNumberFormat="0" applyProtection="0">
      <alignment horizontal="left" vertical="center" indent="1"/>
    </xf>
    <xf numFmtId="4" fontId="56" fillId="0" borderId="109" applyNumberFormat="0" applyProtection="0">
      <alignment horizontal="right" vertical="center"/>
    </xf>
    <xf numFmtId="4" fontId="59" fillId="53" borderId="109" applyNumberFormat="0" applyProtection="0">
      <alignment vertical="center"/>
    </xf>
    <xf numFmtId="4" fontId="56" fillId="55" borderId="109" applyNumberFormat="0" applyProtection="0">
      <alignment horizontal="right" vertical="center"/>
    </xf>
    <xf numFmtId="191" fontId="28" fillId="50" borderId="8">
      <alignment vertical="center"/>
    </xf>
    <xf numFmtId="186" fontId="42" fillId="44" borderId="109" applyNumberFormat="0" applyAlignment="0" applyProtection="0"/>
    <xf numFmtId="186" fontId="56" fillId="14" borderId="111" applyNumberFormat="0" applyProtection="0">
      <alignment horizontal="left" vertical="top" indent="1"/>
    </xf>
    <xf numFmtId="186" fontId="56" fillId="63" borderId="189" applyNumberFormat="0" applyProtection="0">
      <alignment horizontal="left" vertical="top" indent="1"/>
    </xf>
    <xf numFmtId="186" fontId="56" fillId="14" borderId="111" applyNumberFormat="0" applyProtection="0">
      <alignment horizontal="left" vertical="top" indent="1"/>
    </xf>
    <xf numFmtId="186" fontId="56" fillId="63" borderId="199"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1" borderId="8">
      <alignment horizontal="right" vertical="center"/>
      <protection locked="0"/>
    </xf>
    <xf numFmtId="186" fontId="28" fillId="50" borderId="8">
      <alignment vertical="center"/>
    </xf>
    <xf numFmtId="186" fontId="28" fillId="51" borderId="8">
      <alignment horizontal="right" vertical="center"/>
      <protection locked="0"/>
    </xf>
    <xf numFmtId="191" fontId="28" fillId="50" borderId="8">
      <alignment vertical="center"/>
    </xf>
    <xf numFmtId="193" fontId="28" fillId="50" borderId="8">
      <alignment vertical="center"/>
    </xf>
    <xf numFmtId="186" fontId="62" fillId="15"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4" fontId="56" fillId="59" borderId="109" applyNumberFormat="0" applyProtection="0">
      <alignment horizontal="right" vertical="center"/>
    </xf>
    <xf numFmtId="186" fontId="28" fillId="50" borderId="197">
      <alignment vertical="center"/>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58" borderId="109" applyNumberFormat="0" applyProtection="0">
      <alignment horizontal="right" vertical="center"/>
    </xf>
    <xf numFmtId="4" fontId="56" fillId="57" borderId="112" applyNumberFormat="0" applyProtection="0">
      <alignment horizontal="right" vertical="center"/>
    </xf>
    <xf numFmtId="4" fontId="56" fillId="55" borderId="109" applyNumberFormat="0" applyProtection="0">
      <alignment horizontal="right" vertical="center"/>
    </xf>
    <xf numFmtId="4" fontId="59" fillId="53" borderId="109" applyNumberFormat="0" applyProtection="0">
      <alignment vertical="center"/>
    </xf>
    <xf numFmtId="4" fontId="27" fillId="21" borderId="205" applyNumberFormat="0" applyProtection="0">
      <alignment horizontal="left" vertical="center" indent="1"/>
    </xf>
    <xf numFmtId="4" fontId="56" fillId="60" borderId="109" applyNumberFormat="0" applyProtection="0">
      <alignment horizontal="right" vertical="center"/>
    </xf>
    <xf numFmtId="186" fontId="56" fillId="40" borderId="201" applyNumberFormat="0" applyFont="0" applyAlignment="0" applyProtection="0"/>
    <xf numFmtId="4" fontId="56" fillId="19" borderId="201" applyNumberFormat="0" applyProtection="0">
      <alignment horizontal="right" vertical="center"/>
    </xf>
    <xf numFmtId="4" fontId="27" fillId="21" borderId="112" applyNumberFormat="0" applyProtection="0">
      <alignment horizontal="left" vertical="center" indent="1"/>
    </xf>
    <xf numFmtId="4" fontId="62" fillId="11"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61" borderId="195" applyNumberFormat="0" applyProtection="0">
      <alignment horizontal="left" vertical="center" indent="1"/>
    </xf>
    <xf numFmtId="186" fontId="56" fillId="21" borderId="111" applyNumberFormat="0" applyProtection="0">
      <alignment horizontal="left" vertical="top" indent="1"/>
    </xf>
    <xf numFmtId="186" fontId="44" fillId="0" borderId="116" applyNumberFormat="0" applyFill="0" applyAlignment="0" applyProtection="0"/>
    <xf numFmtId="194" fontId="33" fillId="0" borderId="167" applyFill="0"/>
    <xf numFmtId="186" fontId="62" fillId="15" borderId="111" applyNumberFormat="0" applyProtection="0">
      <alignment horizontal="left" vertical="top" indent="1"/>
    </xf>
    <xf numFmtId="4" fontId="59" fillId="65"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186" fontId="44" fillId="0" borderId="116" applyNumberFormat="0" applyFill="0" applyAlignment="0" applyProtection="0"/>
    <xf numFmtId="186" fontId="56" fillId="64" borderId="168" applyNumberFormat="0">
      <protection locked="0"/>
    </xf>
    <xf numFmtId="4" fontId="59" fillId="65" borderId="109" applyNumberFormat="0" applyProtection="0">
      <alignment horizontal="right" vertical="center"/>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8">
      <alignment horizontal="right" vertical="center"/>
      <protection locked="0"/>
    </xf>
    <xf numFmtId="190" fontId="28" fillId="50" borderId="8">
      <alignment vertical="center"/>
    </xf>
    <xf numFmtId="193" fontId="28" fillId="50" borderId="8">
      <alignment vertical="center"/>
    </xf>
    <xf numFmtId="186" fontId="28" fillId="12" borderId="8">
      <alignment vertical="center"/>
      <protection locked="0"/>
    </xf>
    <xf numFmtId="193" fontId="28" fillId="12" borderId="8">
      <alignment vertical="center"/>
      <protection locked="0"/>
    </xf>
    <xf numFmtId="186" fontId="28" fillId="12" borderId="8">
      <alignment vertical="center"/>
      <protection locked="0"/>
    </xf>
    <xf numFmtId="191" fontId="28" fillId="12" borderId="8">
      <alignment vertical="center"/>
      <protection locked="0"/>
    </xf>
    <xf numFmtId="4" fontId="72" fillId="87" borderId="199" applyNumberFormat="0" applyProtection="0">
      <alignment horizontal="right" vertical="center"/>
    </xf>
    <xf numFmtId="188" fontId="5" fillId="70" borderId="197">
      <alignment horizontal="right" vertical="center"/>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21" borderId="199"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186" fontId="56" fillId="21" borderId="111" applyNumberFormat="0" applyProtection="0">
      <alignment horizontal="left" vertical="top" indent="1"/>
    </xf>
    <xf numFmtId="4" fontId="56" fillId="23"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61" fillId="21" borderId="114" applyBorder="0"/>
    <xf numFmtId="4" fontId="59" fillId="65" borderId="109" applyNumberFormat="0" applyProtection="0">
      <alignment horizontal="right" vertical="center"/>
    </xf>
    <xf numFmtId="186" fontId="56" fillId="11" borderId="109" applyNumberFormat="0" applyProtection="0">
      <alignment horizontal="left" vertical="center" indent="1"/>
    </xf>
    <xf numFmtId="186" fontId="42" fillId="44" borderId="109" applyNumberFormat="0" applyAlignment="0" applyProtection="0"/>
    <xf numFmtId="193" fontId="28" fillId="50" borderId="117">
      <alignment vertical="center"/>
    </xf>
    <xf numFmtId="186" fontId="28" fillId="50" borderId="117">
      <alignment vertical="center"/>
    </xf>
    <xf numFmtId="186" fontId="28" fillId="50" borderId="117">
      <alignment vertical="center"/>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86" fontId="56" fillId="40" borderId="109" applyNumberFormat="0" applyFont="0" applyAlignment="0" applyProtection="0"/>
    <xf numFmtId="4" fontId="56" fillId="58" borderId="109" applyNumberFormat="0" applyProtection="0">
      <alignment horizontal="right" vertical="center"/>
    </xf>
    <xf numFmtId="4" fontId="56" fillId="23" borderId="109" applyNumberFormat="0" applyProtection="0">
      <alignment horizontal="righ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91" fontId="5" fillId="70" borderId="177">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0" fillId="41" borderId="109" applyNumberFormat="0" applyAlignment="0" applyProtection="0"/>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21" borderId="111" applyNumberFormat="0" applyProtection="0">
      <alignment horizontal="left" vertical="top" indent="1"/>
    </xf>
    <xf numFmtId="4" fontId="56" fillId="55" borderId="201" applyNumberFormat="0" applyProtection="0">
      <alignment horizontal="right" vertical="center"/>
    </xf>
    <xf numFmtId="4" fontId="72" fillId="86" borderId="111" applyNumberFormat="0" applyProtection="0">
      <alignment horizontal="right" vertical="center"/>
    </xf>
    <xf numFmtId="4" fontId="63" fillId="66" borderId="112" applyNumberFormat="0" applyProtection="0">
      <alignment horizontal="left" vertical="center"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4" fontId="56" fillId="55" borderId="109" applyNumberFormat="0" applyProtection="0">
      <alignment horizontal="right" vertical="center"/>
    </xf>
    <xf numFmtId="4" fontId="71" fillId="53" borderId="199" applyNumberFormat="0" applyProtection="0">
      <alignment vertical="center"/>
    </xf>
    <xf numFmtId="4" fontId="56" fillId="58"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6" fontId="5" fillId="69" borderId="117">
      <alignment vertical="center"/>
    </xf>
    <xf numFmtId="191" fontId="5" fillId="13" borderId="117">
      <alignment vertical="center"/>
    </xf>
    <xf numFmtId="186" fontId="44" fillId="0" borderId="116" applyNumberFormat="0" applyFill="0" applyAlignment="0" applyProtection="0"/>
    <xf numFmtId="4" fontId="64" fillId="64" borderId="109" applyNumberFormat="0" applyProtection="0">
      <alignment horizontal="righ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3" fontId="28" fillId="12" borderId="117">
      <alignment vertical="center"/>
      <protection locked="0"/>
    </xf>
    <xf numFmtId="4" fontId="56" fillId="54" borderId="109" applyNumberFormat="0" applyProtection="0">
      <alignment horizontal="left" vertical="center" indent="1"/>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28" fillId="49" borderId="117">
      <alignment vertical="center"/>
    </xf>
    <xf numFmtId="190"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59" borderId="109" applyNumberFormat="0" applyProtection="0">
      <alignment horizontal="right" vertical="center"/>
    </xf>
    <xf numFmtId="4" fontId="56" fillId="56" borderId="109" applyNumberFormat="0" applyProtection="0">
      <alignment horizontal="right" vertical="center"/>
    </xf>
    <xf numFmtId="186" fontId="56" fillId="15"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186" fontId="56" fillId="15" borderId="111" applyNumberFormat="0" applyProtection="0">
      <alignment horizontal="left" vertical="top" indent="1"/>
    </xf>
    <xf numFmtId="4" fontId="56" fillId="55" borderId="109" applyNumberFormat="0" applyProtection="0">
      <alignment horizontal="right" vertical="center"/>
    </xf>
    <xf numFmtId="186" fontId="56" fillId="64" borderId="168" applyNumberFormat="0">
      <protection locked="0"/>
    </xf>
    <xf numFmtId="186" fontId="50" fillId="41" borderId="109" applyNumberFormat="0" applyAlignment="0" applyProtection="0"/>
    <xf numFmtId="193" fontId="28" fillId="12" borderId="117">
      <alignment vertical="center"/>
      <protection locked="0"/>
    </xf>
    <xf numFmtId="186" fontId="60" fillId="52" borderId="111" applyNumberFormat="0" applyProtection="0">
      <alignment horizontal="left" vertical="top" indent="1"/>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42" fillId="44" borderId="109" applyNumberFormat="0" applyAlignment="0" applyProtection="0"/>
    <xf numFmtId="186" fontId="44" fillId="0" borderId="116" applyNumberFormat="0" applyFill="0" applyAlignment="0" applyProtection="0"/>
    <xf numFmtId="4" fontId="56" fillId="23" borderId="109" applyNumberFormat="0" applyProtection="0">
      <alignment horizontal="right" vertical="center"/>
    </xf>
    <xf numFmtId="186" fontId="56" fillId="40" borderId="201" applyNumberFormat="0" applyFont="0" applyAlignment="0" applyProtection="0"/>
    <xf numFmtId="4" fontId="56" fillId="53" borderId="109"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186" fontId="56" fillId="21" borderId="199" applyNumberFormat="0" applyProtection="0">
      <alignment horizontal="left" vertical="top" indent="1"/>
    </xf>
    <xf numFmtId="4" fontId="62" fillId="48" borderId="111" applyNumberFormat="0" applyProtection="0">
      <alignment vertical="center"/>
    </xf>
    <xf numFmtId="186" fontId="56" fillId="64" borderId="168"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191" fontId="28" fillId="51" borderId="8">
      <alignment horizontal="right" vertical="center"/>
      <protection locked="0"/>
    </xf>
    <xf numFmtId="186" fontId="28" fillId="50" borderId="8">
      <alignment vertical="center"/>
    </xf>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186" fontId="27" fillId="21" borderId="111" applyNumberFormat="0" applyProtection="0">
      <alignment horizontal="left" vertical="center" indent="1"/>
    </xf>
    <xf numFmtId="186" fontId="50" fillId="41" borderId="109" applyNumberFormat="0" applyAlignment="0" applyProtection="0"/>
    <xf numFmtId="186" fontId="44" fillId="0" borderId="116" applyNumberFormat="0" applyFill="0" applyAlignment="0" applyProtection="0"/>
    <xf numFmtId="186" fontId="50" fillId="41" borderId="109" applyNumberFormat="0" applyAlignment="0" applyProtection="0"/>
    <xf numFmtId="191" fontId="28" fillId="50" borderId="8">
      <alignment vertical="center"/>
    </xf>
    <xf numFmtId="186" fontId="42" fillId="44" borderId="109" applyNumberFormat="0" applyAlignment="0" applyProtection="0"/>
    <xf numFmtId="4" fontId="56" fillId="58" borderId="109" applyNumberFormat="0" applyProtection="0">
      <alignment horizontal="right" vertical="center"/>
    </xf>
    <xf numFmtId="193" fontId="28" fillId="12" borderId="117">
      <alignment vertical="center"/>
      <protection locked="0"/>
    </xf>
    <xf numFmtId="172" fontId="28" fillId="12" borderId="8">
      <alignment vertical="center"/>
      <protection locked="0"/>
    </xf>
    <xf numFmtId="4" fontId="56" fillId="16" borderId="109" applyNumberFormat="0" applyProtection="0">
      <alignment horizontal="right" vertical="center"/>
    </xf>
    <xf numFmtId="191" fontId="28" fillId="12" borderId="117">
      <alignment vertical="center"/>
      <protection locked="0"/>
    </xf>
    <xf numFmtId="186" fontId="56" fillId="62" borderId="109" applyNumberFormat="0" applyProtection="0">
      <alignment horizontal="left" vertical="center" indent="1"/>
    </xf>
    <xf numFmtId="172" fontId="28" fillId="12" borderId="117">
      <alignment vertical="center"/>
      <protection locked="0"/>
    </xf>
    <xf numFmtId="186" fontId="27" fillId="14" borderId="111" applyNumberFormat="0" applyProtection="0">
      <alignment horizontal="left" vertical="center" indent="1"/>
    </xf>
    <xf numFmtId="191" fontId="28" fillId="12" borderId="117">
      <alignment vertical="center"/>
      <protection locked="0"/>
    </xf>
    <xf numFmtId="186" fontId="27" fillId="63" borderId="111" applyNumberFormat="0" applyProtection="0">
      <alignment horizontal="left" vertical="center" indent="1"/>
    </xf>
    <xf numFmtId="4" fontId="59" fillId="12" borderId="8" applyNumberFormat="0" applyProtection="0">
      <alignment vertical="center"/>
    </xf>
    <xf numFmtId="4" fontId="56" fillId="59" borderId="201" applyNumberFormat="0" applyProtection="0">
      <alignment horizontal="right" vertical="center"/>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190" fontId="5" fillId="69" borderId="177">
      <alignment vertical="center"/>
    </xf>
    <xf numFmtId="191" fontId="28" fillId="12" borderId="8">
      <alignment vertical="center"/>
      <protection locked="0"/>
    </xf>
    <xf numFmtId="4" fontId="56" fillId="23" borderId="109" applyNumberFormat="0" applyProtection="0">
      <alignment horizontal="right" vertical="center"/>
    </xf>
    <xf numFmtId="4" fontId="56" fillId="14" borderId="112" applyNumberFormat="0" applyProtection="0">
      <alignment horizontal="left" vertical="center" indent="1"/>
    </xf>
    <xf numFmtId="172" fontId="28" fillId="12" borderId="8">
      <alignment vertical="center"/>
      <protection locked="0"/>
    </xf>
    <xf numFmtId="186" fontId="56" fillId="63" borderId="109" applyNumberFormat="0" applyProtection="0">
      <alignment horizontal="left" vertical="center" indent="1"/>
    </xf>
    <xf numFmtId="186" fontId="56" fillId="40" borderId="201"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56" fillId="40" borderId="201" applyNumberFormat="0" applyFont="0" applyAlignment="0" applyProtection="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7" fillId="44" borderId="110" applyNumberFormat="0" applyAlignment="0" applyProtection="0"/>
    <xf numFmtId="4" fontId="56" fillId="60" borderId="201"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94" fontId="33" fillId="0" borderId="167" applyFill="0"/>
    <xf numFmtId="4" fontId="63" fillId="66" borderId="112" applyNumberFormat="0" applyProtection="0">
      <alignment horizontal="left" vertical="center" indent="1"/>
    </xf>
    <xf numFmtId="186" fontId="62" fillId="48" borderId="111" applyNumberFormat="0" applyProtection="0">
      <alignment horizontal="left" vertical="top" indent="1"/>
    </xf>
    <xf numFmtId="186" fontId="27" fillId="64" borderId="117" applyNumberFormat="0">
      <protection locked="0"/>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91" fontId="28" fillId="51" borderId="117">
      <alignment horizontal="right" vertical="center"/>
      <protection locked="0"/>
    </xf>
    <xf numFmtId="186" fontId="28" fillId="51" borderId="117">
      <alignment horizontal="right" vertical="center"/>
      <protection locked="0"/>
    </xf>
    <xf numFmtId="193" fontId="28" fillId="50" borderId="117">
      <alignment vertical="center"/>
    </xf>
    <xf numFmtId="193" fontId="28" fillId="12" borderId="117">
      <alignment vertical="center"/>
      <protection locked="0"/>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4" fontId="63" fillId="66" borderId="112" applyNumberFormat="0" applyProtection="0">
      <alignment horizontal="left" vertical="center" indent="1"/>
    </xf>
    <xf numFmtId="186" fontId="27" fillId="15" borderId="111" applyNumberFormat="0" applyProtection="0">
      <alignment horizontal="left" vertical="center" indent="1"/>
    </xf>
    <xf numFmtId="186" fontId="56" fillId="14" borderId="111" applyNumberFormat="0" applyProtection="0">
      <alignment horizontal="left" vertical="top" indent="1"/>
    </xf>
    <xf numFmtId="186" fontId="56" fillId="40" borderId="109" applyNumberFormat="0" applyFont="0" applyAlignment="0" applyProtection="0"/>
    <xf numFmtId="186" fontId="56" fillId="64" borderId="168" applyNumberFormat="0">
      <protection locked="0"/>
    </xf>
    <xf numFmtId="4" fontId="56" fillId="60" borderId="201" applyNumberFormat="0" applyProtection="0">
      <alignment horizontal="right" vertical="center"/>
    </xf>
    <xf numFmtId="4" fontId="56" fillId="0" borderId="109" applyNumberFormat="0" applyProtection="0">
      <alignment horizontal="right" vertical="center"/>
    </xf>
    <xf numFmtId="0" fontId="5" fillId="69" borderId="177">
      <alignment vertical="center"/>
    </xf>
    <xf numFmtId="193" fontId="28" fillId="50" borderId="8">
      <alignment vertical="center"/>
    </xf>
    <xf numFmtId="186" fontId="56" fillId="40" borderId="109" applyNumberFormat="0" applyFont="0" applyAlignment="0" applyProtection="0"/>
    <xf numFmtId="4" fontId="72" fillId="78" borderId="199" applyNumberFormat="0" applyProtection="0">
      <alignment horizontal="right" vertical="center"/>
    </xf>
    <xf numFmtId="4" fontId="56" fillId="59" borderId="109" applyNumberFormat="0" applyProtection="0">
      <alignment horizontal="right" vertical="center"/>
    </xf>
    <xf numFmtId="186" fontId="56" fillId="63" borderId="111" applyNumberFormat="0" applyProtection="0">
      <alignment horizontal="left" vertical="top" indent="1"/>
    </xf>
    <xf numFmtId="186" fontId="56" fillId="21" borderId="199" applyNumberFormat="0" applyProtection="0">
      <alignment horizontal="left" vertical="top" indent="1"/>
    </xf>
    <xf numFmtId="186" fontId="56" fillId="40" borderId="109" applyNumberFormat="0" applyFont="0" applyAlignment="0" applyProtection="0"/>
    <xf numFmtId="186" fontId="44" fillId="0" borderId="116" applyNumberFormat="0" applyFill="0" applyAlignment="0" applyProtection="0"/>
    <xf numFmtId="4" fontId="56" fillId="0" borderId="201" applyNumberFormat="0" applyProtection="0">
      <alignment horizontal="right" vertical="center"/>
    </xf>
    <xf numFmtId="193" fontId="28" fillId="12" borderId="117">
      <alignment vertical="center"/>
      <protection locked="0"/>
    </xf>
    <xf numFmtId="4" fontId="56" fillId="54" borderId="109" applyNumberFormat="0" applyProtection="0">
      <alignment horizontal="left" vertical="center" indent="1"/>
    </xf>
    <xf numFmtId="186" fontId="27" fillId="63" borderId="111" applyNumberFormat="0" applyProtection="0">
      <alignment horizontal="left" vertical="center" indent="1"/>
    </xf>
    <xf numFmtId="4" fontId="56" fillId="56" borderId="201" applyNumberFormat="0" applyProtection="0">
      <alignment horizontal="right" vertical="center"/>
    </xf>
    <xf numFmtId="191" fontId="28" fillId="49" borderId="117">
      <alignment vertical="center"/>
    </xf>
    <xf numFmtId="186" fontId="44" fillId="0" borderId="176" applyNumberFormat="0" applyFill="0" applyAlignment="0" applyProtection="0"/>
    <xf numFmtId="4" fontId="63" fillId="66" borderId="112" applyNumberFormat="0" applyProtection="0">
      <alignment horizontal="left" vertical="center" indent="1"/>
    </xf>
    <xf numFmtId="186" fontId="62" fillId="48" borderId="111" applyNumberFormat="0" applyProtection="0">
      <alignment horizontal="left" vertical="top" indent="1"/>
    </xf>
    <xf numFmtId="4" fontId="62" fillId="48" borderId="199" applyNumberFormat="0" applyProtection="0">
      <alignment vertical="center"/>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4" fontId="56" fillId="61" borderId="112" applyNumberFormat="0" applyProtection="0">
      <alignment horizontal="left" vertical="center" indent="1"/>
    </xf>
    <xf numFmtId="4" fontId="56" fillId="58" borderId="109" applyNumberFormat="0" applyProtection="0">
      <alignment horizontal="right" vertical="center"/>
    </xf>
    <xf numFmtId="191" fontId="28" fillId="50" borderId="117">
      <alignment vertical="center"/>
    </xf>
    <xf numFmtId="186" fontId="42" fillId="44" borderId="201" applyNumberFormat="0" applyAlignment="0" applyProtection="0"/>
    <xf numFmtId="186" fontId="61" fillId="21" borderId="203" applyBorder="0"/>
    <xf numFmtId="4" fontId="56" fillId="23" borderId="201" applyNumberFormat="0" applyProtection="0">
      <alignment horizontal="right" vertical="center"/>
    </xf>
    <xf numFmtId="193" fontId="28" fillId="12" borderId="8">
      <alignment vertical="center"/>
      <protection locked="0"/>
    </xf>
    <xf numFmtId="4" fontId="56" fillId="54" borderId="201" applyNumberFormat="0" applyProtection="0">
      <alignment horizontal="left" vertical="center" indent="1"/>
    </xf>
    <xf numFmtId="186" fontId="62" fillId="48"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60" fillId="52" borderId="111" applyNumberFormat="0" applyProtection="0">
      <alignment horizontal="left" vertical="top" indent="1"/>
    </xf>
    <xf numFmtId="4" fontId="56" fillId="56" borderId="201" applyNumberFormat="0" applyProtection="0">
      <alignment horizontal="right" vertical="center"/>
    </xf>
    <xf numFmtId="186" fontId="56" fillId="64" borderId="168" applyNumberFormat="0">
      <protection locked="0"/>
    </xf>
    <xf numFmtId="186" fontId="57" fillId="44" borderId="171" applyNumberFormat="0" applyAlignment="0" applyProtection="0"/>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15" borderId="111" applyNumberFormat="0" applyProtection="0">
      <alignment horizontal="left" vertical="top" indent="1"/>
    </xf>
    <xf numFmtId="186" fontId="61" fillId="21" borderId="193" applyBorder="0"/>
    <xf numFmtId="4" fontId="56" fillId="59" borderId="109" applyNumberFormat="0" applyProtection="0">
      <alignment horizontal="right" vertical="center"/>
    </xf>
    <xf numFmtId="186" fontId="61" fillId="21" borderId="114" applyBorder="0"/>
    <xf numFmtId="4" fontId="59" fillId="53" borderId="109" applyNumberFormat="0" applyProtection="0">
      <alignment vertical="center"/>
    </xf>
    <xf numFmtId="186" fontId="60" fillId="52"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91" fontId="28" fillId="50" borderId="117">
      <alignment vertical="center"/>
    </xf>
    <xf numFmtId="4" fontId="56" fillId="14" borderId="112" applyNumberFormat="0" applyProtection="0">
      <alignment horizontal="left" vertical="center" indent="1"/>
    </xf>
    <xf numFmtId="4" fontId="56" fillId="14" borderId="112"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90" fontId="5" fillId="70" borderId="117">
      <alignment horizontal="right" vertical="center"/>
      <protection locked="0"/>
    </xf>
    <xf numFmtId="191" fontId="5" fillId="69" borderId="117">
      <alignment vertical="center"/>
    </xf>
    <xf numFmtId="196" fontId="5" fillId="69" borderId="117">
      <alignment vertical="center"/>
    </xf>
    <xf numFmtId="188" fontId="5" fillId="7" borderId="117">
      <alignment vertical="center"/>
      <protection locked="0"/>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91" fontId="28" fillId="51" borderId="8">
      <alignment horizontal="right" vertical="center"/>
      <protection locked="0"/>
    </xf>
    <xf numFmtId="186" fontId="60" fillId="52" borderId="111" applyNumberFormat="0" applyProtection="0">
      <alignment horizontal="left" vertical="top" indent="1"/>
    </xf>
    <xf numFmtId="4" fontId="56" fillId="16" borderId="109" applyNumberFormat="0" applyProtection="0">
      <alignment horizontal="right" vertical="center"/>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56" fillId="16" borderId="170" applyNumberFormat="0" applyProtection="0">
      <alignment horizontal="right" vertical="center"/>
    </xf>
    <xf numFmtId="4" fontId="56" fillId="53" borderId="201" applyNumberFormat="0" applyProtection="0">
      <alignment horizontal="left" vertical="center" indent="1"/>
    </xf>
    <xf numFmtId="186" fontId="28" fillId="51" borderId="117">
      <alignment horizontal="right" vertical="center"/>
      <protection locked="0"/>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93" fontId="28" fillId="12" borderId="8">
      <alignment vertical="center"/>
      <protection locked="0"/>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50" fillId="41" borderId="109" applyNumberFormat="0" applyAlignment="0" applyProtection="0"/>
    <xf numFmtId="186" fontId="56" fillId="14" borderId="111" applyNumberFormat="0" applyProtection="0">
      <alignment horizontal="left" vertical="top" indent="1"/>
    </xf>
    <xf numFmtId="0" fontId="27" fillId="14" borderId="189" applyNumberFormat="0" applyProtection="0">
      <alignment horizontal="left" vertical="top" indent="1"/>
    </xf>
    <xf numFmtId="4" fontId="59" fillId="53" borderId="109" applyNumberFormat="0" applyProtection="0">
      <alignment vertical="center"/>
    </xf>
    <xf numFmtId="186" fontId="62" fillId="15" borderId="111" applyNumberFormat="0" applyProtection="0">
      <alignment horizontal="left" vertical="top" indent="1"/>
    </xf>
    <xf numFmtId="191" fontId="5" fillId="7" borderId="177">
      <alignment vertical="center"/>
      <protection locked="0"/>
    </xf>
    <xf numFmtId="186" fontId="56" fillId="40" borderId="109" applyNumberFormat="0" applyFon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4" fontId="59" fillId="53" borderId="109" applyNumberFormat="0" applyProtection="0">
      <alignment vertical="center"/>
    </xf>
    <xf numFmtId="4" fontId="56" fillId="52" borderId="109" applyNumberFormat="0" applyProtection="0">
      <alignment vertical="center"/>
    </xf>
    <xf numFmtId="4" fontId="56" fillId="53" borderId="109" applyNumberFormat="0" applyProtection="0">
      <alignment horizontal="left" vertical="center" indent="1"/>
    </xf>
    <xf numFmtId="186" fontId="42" fillId="44" borderId="109" applyNumberFormat="0" applyAlignment="0" applyProtection="0"/>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6" borderId="109" applyNumberFormat="0" applyProtection="0">
      <alignment horizontal="right" vertical="center"/>
    </xf>
    <xf numFmtId="186" fontId="42" fillId="44" borderId="109" applyNumberFormat="0" applyAlignment="0" applyProtection="0"/>
    <xf numFmtId="4" fontId="56" fillId="59" borderId="109" applyNumberFormat="0" applyProtection="0">
      <alignment horizontal="right" vertical="center"/>
    </xf>
    <xf numFmtId="4" fontId="56" fillId="58" borderId="109" applyNumberFormat="0" applyProtection="0">
      <alignment horizontal="right" vertical="center"/>
    </xf>
    <xf numFmtId="4" fontId="56" fillId="16" borderId="109" applyNumberFormat="0" applyProtection="0">
      <alignment horizontal="right" vertical="center"/>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4" fontId="62" fillId="48" borderId="111" applyNumberFormat="0" applyProtection="0">
      <alignment vertical="center"/>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201"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186" fontId="62" fillId="15" borderId="111" applyNumberFormat="0" applyProtection="0">
      <alignment horizontal="left" vertical="top" indent="1"/>
    </xf>
    <xf numFmtId="4" fontId="64" fillId="64" borderId="109" applyNumberFormat="0" applyProtection="0">
      <alignment horizontal="right" vertical="center"/>
    </xf>
    <xf numFmtId="4" fontId="63" fillId="66" borderId="112"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4" fontId="27" fillId="21" borderId="205" applyNumberFormat="0" applyProtection="0">
      <alignment horizontal="left" vertical="center" indent="1"/>
    </xf>
    <xf numFmtId="186" fontId="27" fillId="15" borderId="199" applyNumberFormat="0" applyProtection="0">
      <alignment horizontal="left" vertical="center" indent="1"/>
    </xf>
    <xf numFmtId="186" fontId="57" fillId="44" borderId="110"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42" fillId="44" borderId="109" applyNumberFormat="0" applyAlignment="0" applyProtection="0"/>
    <xf numFmtId="186" fontId="50" fillId="41" borderId="201" applyNumberFormat="0" applyAlignment="0" applyProtection="0"/>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21" borderId="111" applyNumberFormat="0" applyProtection="0">
      <alignment horizontal="left" vertical="top" indent="1"/>
    </xf>
    <xf numFmtId="186" fontId="56" fillId="15" borderId="199" applyNumberFormat="0" applyProtection="0">
      <alignment horizontal="left" vertical="top" indent="1"/>
    </xf>
    <xf numFmtId="186" fontId="27" fillId="63" borderId="172" applyNumberFormat="0" applyProtection="0">
      <alignment horizontal="left" vertical="top" indent="1"/>
    </xf>
    <xf numFmtId="186" fontId="56" fillId="40" borderId="170" applyNumberFormat="0" applyFont="0" applyAlignment="0" applyProtection="0"/>
    <xf numFmtId="4" fontId="72" fillId="79" borderId="199" applyNumberFormat="0" applyProtection="0">
      <alignment horizontal="right" vertical="center"/>
    </xf>
    <xf numFmtId="4" fontId="74" fillId="87" borderId="199" applyNumberFormat="0" applyProtection="0">
      <alignment horizontal="right" vertical="center"/>
    </xf>
    <xf numFmtId="37" fontId="33" fillId="0" borderId="204" applyNumberFormat="0"/>
    <xf numFmtId="4" fontId="56" fillId="56" borderId="201" applyNumberFormat="0" applyProtection="0">
      <alignment horizontal="right" vertical="center"/>
    </xf>
    <xf numFmtId="186" fontId="56" fillId="15" borderId="172" applyNumberFormat="0" applyProtection="0">
      <alignment horizontal="left" vertical="top" indent="1"/>
    </xf>
    <xf numFmtId="186" fontId="56" fillId="14" borderId="199" applyNumberFormat="0" applyProtection="0">
      <alignment horizontal="left" vertical="top" indent="1"/>
    </xf>
    <xf numFmtId="186" fontId="62" fillId="48" borderId="111" applyNumberFormat="0" applyProtection="0">
      <alignment horizontal="left" vertical="top" indent="1"/>
    </xf>
    <xf numFmtId="4" fontId="56" fillId="57" borderId="112" applyNumberFormat="0" applyProtection="0">
      <alignment horizontal="right" vertical="center"/>
    </xf>
    <xf numFmtId="186" fontId="56" fillId="40" borderId="109" applyNumberFormat="0" applyFont="0" applyAlignment="0" applyProtection="0"/>
    <xf numFmtId="0" fontId="27"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186" fontId="56" fillId="64" borderId="168" applyNumberFormat="0">
      <protection locked="0"/>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63" borderId="199" applyNumberFormat="0" applyProtection="0">
      <alignment horizontal="left" vertical="top" indent="1"/>
    </xf>
    <xf numFmtId="4" fontId="70" fillId="85" borderId="169" applyNumberFormat="0" applyProtection="0">
      <alignment horizontal="left" vertical="center" indent="1"/>
    </xf>
    <xf numFmtId="186" fontId="56" fillId="15" borderId="199" applyNumberFormat="0" applyProtection="0">
      <alignment horizontal="left" vertical="top" indent="1"/>
    </xf>
    <xf numFmtId="186" fontId="42" fillId="44" borderId="201" applyNumberFormat="0" applyAlignment="0" applyProtection="0"/>
    <xf numFmtId="191" fontId="28" fillId="51" borderId="8">
      <alignment horizontal="right" vertical="center"/>
      <protection locked="0"/>
    </xf>
    <xf numFmtId="186" fontId="56" fillId="15" borderId="111" applyNumberFormat="0" applyProtection="0">
      <alignment horizontal="left" vertical="top" indent="1"/>
    </xf>
    <xf numFmtId="193" fontId="28" fillId="50" borderId="207">
      <alignment vertical="center"/>
    </xf>
    <xf numFmtId="186" fontId="57" fillId="44" borderId="110"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61" fillId="21" borderId="114" applyBorder="0"/>
    <xf numFmtId="186" fontId="27" fillId="21" borderId="111" applyNumberFormat="0" applyProtection="0">
      <alignment horizontal="left" vertical="center" indent="1"/>
    </xf>
    <xf numFmtId="186" fontId="56" fillId="11" borderId="109" applyNumberFormat="0" applyProtection="0">
      <alignment horizontal="left" vertical="center" indent="1"/>
    </xf>
    <xf numFmtId="37" fontId="33" fillId="0" borderId="115" applyNumberFormat="0"/>
    <xf numFmtId="4" fontId="56" fillId="54" borderId="109" applyNumberFormat="0" applyProtection="0">
      <alignment horizontal="left" vertical="center" indent="1"/>
    </xf>
    <xf numFmtId="4" fontId="59" fillId="12" borderId="117"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8" fontId="28" fillId="51" borderId="117">
      <alignment horizontal="right" vertical="center"/>
      <protection locked="0"/>
    </xf>
    <xf numFmtId="191" fontId="28" fillId="50" borderId="117">
      <alignment vertical="center"/>
    </xf>
    <xf numFmtId="186" fontId="56" fillId="40" borderId="109" applyNumberFormat="0" applyFont="0" applyAlignment="0" applyProtection="0"/>
    <xf numFmtId="191" fontId="28" fillId="50" borderId="117">
      <alignment vertical="center"/>
    </xf>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8" fontId="5" fillId="7" borderId="117">
      <alignment vertical="center"/>
      <protection locked="0"/>
    </xf>
    <xf numFmtId="186" fontId="56" fillId="40" borderId="109" applyNumberFormat="0" applyFont="0" applyAlignment="0" applyProtection="0"/>
    <xf numFmtId="4" fontId="59" fillId="65"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6" fillId="15" borderId="172" applyNumberFormat="0" applyProtection="0">
      <alignment horizontal="left" vertical="top" indent="1"/>
    </xf>
    <xf numFmtId="186" fontId="56" fillId="21" borderId="199"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42" fillId="44" borderId="109" applyNumberFormat="0" applyAlignment="0" applyProtection="0"/>
    <xf numFmtId="194" fontId="33" fillId="0" borderId="167" applyFill="0"/>
    <xf numFmtId="186" fontId="56" fillId="21" borderId="199" applyNumberFormat="0" applyProtection="0">
      <alignment horizontal="left" vertical="top" indent="1"/>
    </xf>
    <xf numFmtId="4" fontId="62" fillId="48" borderId="111" applyNumberFormat="0" applyProtection="0">
      <alignment vertical="center"/>
    </xf>
    <xf numFmtId="186" fontId="56" fillId="63" borderId="111" applyNumberFormat="0" applyProtection="0">
      <alignment horizontal="left" vertical="top" indent="1"/>
    </xf>
    <xf numFmtId="4" fontId="62" fillId="48" borderId="111" applyNumberFormat="0" applyProtection="0">
      <alignment vertical="center"/>
    </xf>
    <xf numFmtId="186" fontId="27" fillId="14" borderId="111" applyNumberFormat="0" applyProtection="0">
      <alignment horizontal="left" vertical="center" indent="1"/>
    </xf>
    <xf numFmtId="186" fontId="44" fillId="0" borderId="116" applyNumberFormat="0" applyFill="0" applyAlignment="0" applyProtection="0"/>
    <xf numFmtId="186" fontId="61" fillId="21" borderId="203" applyBorder="0"/>
    <xf numFmtId="4" fontId="56" fillId="54" borderId="109" applyNumberFormat="0" applyProtection="0">
      <alignment horizontal="left" vertical="center" indent="1"/>
    </xf>
    <xf numFmtId="186" fontId="42" fillId="44" borderId="201" applyNumberFormat="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57" borderId="112" applyNumberFormat="0" applyProtection="0">
      <alignment horizontal="right" vertical="center"/>
    </xf>
    <xf numFmtId="186" fontId="56" fillId="14" borderId="201" applyNumberFormat="0" applyProtection="0">
      <alignment horizontal="left" vertical="center" indent="1"/>
    </xf>
    <xf numFmtId="191" fontId="28" fillId="50" borderId="8">
      <alignment vertical="center"/>
    </xf>
    <xf numFmtId="186" fontId="28" fillId="12" borderId="8">
      <alignment vertical="center"/>
      <protection locked="0"/>
    </xf>
    <xf numFmtId="4" fontId="59" fillId="65" borderId="109" applyNumberFormat="0" applyProtection="0">
      <alignment horizontal="right" vertical="center"/>
    </xf>
    <xf numFmtId="190" fontId="28" fillId="51" borderId="8">
      <alignment horizontal="right" vertical="center"/>
      <protection locked="0"/>
    </xf>
    <xf numFmtId="190" fontId="28" fillId="49" borderId="8">
      <alignment vertical="center"/>
    </xf>
    <xf numFmtId="193" fontId="28" fillId="12" borderId="8">
      <alignment vertical="center"/>
      <protection locked="0"/>
    </xf>
    <xf numFmtId="191" fontId="28" fillId="12" borderId="8">
      <alignment vertical="center"/>
      <protection locked="0"/>
    </xf>
    <xf numFmtId="190" fontId="28" fillId="49" borderId="8">
      <alignmen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72" applyNumberFormat="0" applyProtection="0">
      <alignment horizontal="left" vertical="top" indent="1"/>
    </xf>
    <xf numFmtId="186" fontId="56" fillId="15" borderId="172" applyNumberFormat="0" applyProtection="0">
      <alignment horizontal="left" vertical="top" indent="1"/>
    </xf>
    <xf numFmtId="186" fontId="56" fillId="21" borderId="199" applyNumberFormat="0" applyProtection="0">
      <alignment horizontal="left" vertical="top" indent="1"/>
    </xf>
    <xf numFmtId="190"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86" fontId="28" fillId="12" borderId="8">
      <alignment vertical="center"/>
      <protection locked="0"/>
    </xf>
    <xf numFmtId="186" fontId="56" fillId="15"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4" fontId="56" fillId="16" borderId="201" applyNumberFormat="0" applyProtection="0">
      <alignment horizontal="right" vertical="center"/>
    </xf>
    <xf numFmtId="186" fontId="27" fillId="21"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5" borderId="111" applyNumberFormat="0" applyProtection="0">
      <alignment horizontal="left" vertical="top" indent="1"/>
    </xf>
    <xf numFmtId="186" fontId="27" fillId="14" borderId="111" applyNumberFormat="0" applyProtection="0">
      <alignment horizontal="left" vertical="top" indent="1"/>
    </xf>
    <xf numFmtId="194" fontId="33" fillId="0" borderId="167" applyFill="0"/>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6" borderId="109" applyNumberFormat="0" applyProtection="0">
      <alignment horizontal="right" vertical="center"/>
    </xf>
    <xf numFmtId="191" fontId="5" fillId="7" borderId="117">
      <alignment vertical="center"/>
      <protection locked="0"/>
    </xf>
    <xf numFmtId="186" fontId="56" fillId="14" borderId="111" applyNumberFormat="0" applyProtection="0">
      <alignment horizontal="left" vertical="top" indent="1"/>
    </xf>
    <xf numFmtId="186" fontId="56" fillId="21" borderId="111" applyNumberFormat="0" applyProtection="0">
      <alignment horizontal="left" vertical="top" indent="1"/>
    </xf>
    <xf numFmtId="188" fontId="5" fillId="69" borderId="117">
      <alignment vertical="center"/>
    </xf>
    <xf numFmtId="186" fontId="56" fillId="15" borderId="111" applyNumberFormat="0" applyProtection="0">
      <alignment horizontal="left" vertical="top" indent="1"/>
    </xf>
    <xf numFmtId="186" fontId="27" fillId="14" borderId="199" applyNumberFormat="0" applyProtection="0">
      <alignment horizontal="left" vertical="center" indent="1"/>
    </xf>
    <xf numFmtId="186" fontId="56" fillId="63" borderId="111" applyNumberFormat="0" applyProtection="0">
      <alignment horizontal="left" vertical="top" indent="1"/>
    </xf>
    <xf numFmtId="4" fontId="56" fillId="52" borderId="109" applyNumberFormat="0" applyProtection="0">
      <alignmen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1" borderId="109" applyNumberFormat="0" applyProtection="0">
      <alignment horizontal="left" vertical="center" indent="1"/>
    </xf>
    <xf numFmtId="37" fontId="33" fillId="0" borderId="115" applyNumberFormat="0"/>
    <xf numFmtId="4" fontId="56" fillId="0" borderId="109" applyNumberFormat="0" applyProtection="0">
      <alignment horizontal="right" vertical="center"/>
    </xf>
    <xf numFmtId="186" fontId="27" fillId="21" borderId="111" applyNumberFormat="0" applyProtection="0">
      <alignment horizontal="left" vertical="center" indent="1"/>
    </xf>
    <xf numFmtId="186" fontId="56" fillId="21" borderId="172" applyNumberFormat="0" applyProtection="0">
      <alignment horizontal="left" vertical="top" indent="1"/>
    </xf>
    <xf numFmtId="186" fontId="27" fillId="14" borderId="199" applyNumberFormat="0" applyProtection="0">
      <alignment horizontal="left" vertical="center" indent="1"/>
    </xf>
    <xf numFmtId="190" fontId="5" fillId="13" borderId="117">
      <alignment vertical="center"/>
    </xf>
    <xf numFmtId="186" fontId="56" fillId="21" borderId="199" applyNumberFormat="0" applyProtection="0">
      <alignment horizontal="left" vertical="top" indent="1"/>
    </xf>
    <xf numFmtId="186" fontId="56" fillId="40" borderId="109" applyNumberFormat="0" applyFont="0" applyAlignment="0" applyProtection="0"/>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16" borderId="201" applyNumberFormat="0" applyProtection="0">
      <alignment horizontal="right" vertical="center"/>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21" borderId="199" applyNumberFormat="0" applyProtection="0">
      <alignment horizontal="left" vertical="top" indent="1"/>
    </xf>
    <xf numFmtId="194" fontId="33" fillId="0" borderId="167" applyFill="0"/>
    <xf numFmtId="186" fontId="56" fillId="40" borderId="109" applyNumberFormat="0" applyFont="0" applyAlignment="0" applyProtection="0"/>
    <xf numFmtId="186" fontId="28" fillId="49" borderId="8">
      <alignment vertical="center"/>
    </xf>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0" fontId="27" fillId="14" borderId="199"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4" fontId="56" fillId="55" borderId="201" applyNumberFormat="0" applyProtection="0">
      <alignment horizontal="right" vertical="center"/>
    </xf>
    <xf numFmtId="186" fontId="56" fillId="15" borderId="172" applyNumberFormat="0" applyProtection="0">
      <alignment horizontal="left" vertical="top" indent="1"/>
    </xf>
    <xf numFmtId="4" fontId="56" fillId="59" borderId="170"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4" fontId="56" fillId="16" borderId="201" applyNumberFormat="0" applyProtection="0">
      <alignment horizontal="right" vertical="center"/>
    </xf>
    <xf numFmtId="188" fontId="28" fillId="50" borderId="8">
      <alignment vertical="center"/>
    </xf>
    <xf numFmtId="4" fontId="56" fillId="54" borderId="201" applyNumberFormat="0" applyProtection="0">
      <alignment horizontal="left" vertical="center" indent="1"/>
    </xf>
    <xf numFmtId="186" fontId="42" fillId="44" borderId="201" applyNumberFormat="0" applyAlignment="0" applyProtection="0"/>
    <xf numFmtId="186" fontId="27" fillId="21" borderId="199" applyNumberFormat="0" applyProtection="0">
      <alignment horizontal="left" vertical="center" indent="1"/>
    </xf>
    <xf numFmtId="0" fontId="27" fillId="21" borderId="199" applyNumberFormat="0" applyProtection="0">
      <alignment horizontal="left" vertical="center" indent="1"/>
    </xf>
    <xf numFmtId="0" fontId="27" fillId="15" borderId="199" applyNumberFormat="0" applyProtection="0">
      <alignment horizontal="left" vertical="top" indent="1"/>
    </xf>
    <xf numFmtId="4" fontId="64" fillId="64" borderId="201" applyNumberFormat="0" applyProtection="0">
      <alignment horizontal="right" vertical="center"/>
    </xf>
    <xf numFmtId="4" fontId="56" fillId="15" borderId="173" applyNumberFormat="0" applyProtection="0">
      <alignment horizontal="left" vertical="center" indent="1"/>
    </xf>
    <xf numFmtId="186" fontId="27" fillId="21" borderId="111" applyNumberFormat="0" applyProtection="0">
      <alignment horizontal="left" vertical="center" indent="1"/>
    </xf>
    <xf numFmtId="186" fontId="56" fillId="40" borderId="109" applyNumberFormat="0" applyFont="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56" fillId="14" borderId="199"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62" fillId="48" borderId="111" applyNumberFormat="0" applyProtection="0">
      <alignment horizontal="left" vertical="top" indent="1"/>
    </xf>
    <xf numFmtId="186" fontId="27" fillId="15"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40" borderId="109" applyNumberFormat="0" applyFont="0" applyAlignment="0" applyProtection="0"/>
    <xf numFmtId="4" fontId="63" fillId="66" borderId="112" applyNumberFormat="0" applyProtection="0">
      <alignment horizontal="left" vertical="center" indent="1"/>
    </xf>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5" borderId="112" applyNumberFormat="0" applyProtection="0">
      <alignment horizontal="left" vertical="center" indent="1"/>
    </xf>
    <xf numFmtId="4" fontId="56" fillId="53" borderId="109" applyNumberFormat="0" applyProtection="0">
      <alignment horizontal="left" vertical="center" indent="1"/>
    </xf>
    <xf numFmtId="190" fontId="5" fillId="13" borderId="117">
      <alignment vertical="center"/>
    </xf>
    <xf numFmtId="186" fontId="56" fillId="40" borderId="109" applyNumberFormat="0" applyFont="0" applyAlignment="0" applyProtection="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2" fillId="11" borderId="199" applyNumberFormat="0" applyProtection="0">
      <alignment horizontal="left" vertical="center" indent="1"/>
    </xf>
    <xf numFmtId="4" fontId="56" fillId="54" borderId="109" applyNumberFormat="0" applyProtection="0">
      <alignment horizontal="left" vertical="center" indent="1"/>
    </xf>
    <xf numFmtId="4" fontId="56" fillId="61" borderId="112" applyNumberFormat="0" applyProtection="0">
      <alignment horizontal="left" vertical="center" indent="1"/>
    </xf>
    <xf numFmtId="186" fontId="60" fillId="52" borderId="111" applyNumberFormat="0" applyProtection="0">
      <alignment horizontal="left" vertical="top" indent="1"/>
    </xf>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4" borderId="168" applyNumberFormat="0">
      <protection locked="0"/>
    </xf>
    <xf numFmtId="186" fontId="56" fillId="15"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86" fontId="56" fillId="40" borderId="109" applyNumberFormat="0" applyFont="0" applyAlignment="0" applyProtection="0"/>
    <xf numFmtId="188" fontId="5" fillId="69" borderId="177">
      <alignment vertical="center"/>
    </xf>
    <xf numFmtId="4" fontId="27" fillId="21" borderId="173" applyNumberFormat="0" applyProtection="0">
      <alignment horizontal="left" vertical="center" indent="1"/>
    </xf>
    <xf numFmtId="186" fontId="56" fillId="40" borderId="201" applyNumberFormat="0" applyFont="0" applyAlignment="0" applyProtection="0"/>
    <xf numFmtId="186" fontId="44" fillId="0" borderId="116" applyNumberFormat="0" applyFill="0" applyAlignment="0" applyProtection="0"/>
    <xf numFmtId="186" fontId="42" fillId="44" borderId="170" applyNumberFormat="0" applyAlignment="0" applyProtection="0"/>
    <xf numFmtId="37" fontId="33" fillId="0" borderId="115" applyNumberFormat="0"/>
    <xf numFmtId="186" fontId="42" fillId="44" borderId="109" applyNumberFormat="0" applyAlignment="0" applyProtection="0"/>
    <xf numFmtId="186" fontId="56" fillId="64" borderId="168" applyNumberFormat="0">
      <protection locked="0"/>
    </xf>
    <xf numFmtId="186" fontId="42" fillId="44" borderId="109" applyNumberFormat="0" applyAlignment="0" applyProtection="0"/>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40" borderId="109" applyNumberFormat="0" applyFont="0" applyAlignment="0" applyProtection="0"/>
    <xf numFmtId="4" fontId="56" fillId="57" borderId="112" applyNumberFormat="0" applyProtection="0">
      <alignment horizontal="right" vertical="center"/>
    </xf>
    <xf numFmtId="186" fontId="56" fillId="21" borderId="111" applyNumberFormat="0" applyProtection="0">
      <alignment horizontal="left" vertical="top" indent="1"/>
    </xf>
    <xf numFmtId="186" fontId="56" fillId="40" borderId="109" applyNumberFormat="0" applyFont="0" applyAlignment="0" applyProtection="0"/>
    <xf numFmtId="4" fontId="59" fillId="53" borderId="109" applyNumberFormat="0" applyProtection="0">
      <alignment vertical="center"/>
    </xf>
    <xf numFmtId="191" fontId="5" fillId="13" borderId="117">
      <alignment vertical="center"/>
    </xf>
    <xf numFmtId="186" fontId="44" fillId="0" borderId="116" applyNumberFormat="0" applyFill="0" applyAlignment="0" applyProtection="0"/>
    <xf numFmtId="193" fontId="28" fillId="12" borderId="8">
      <alignment vertical="center"/>
      <protection locked="0"/>
    </xf>
    <xf numFmtId="186" fontId="62" fillId="48"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4" fontId="59" fillId="53" borderId="109" applyNumberFormat="0" applyProtection="0">
      <alignment vertical="center"/>
    </xf>
    <xf numFmtId="191" fontId="28" fillId="51" borderId="117">
      <alignment horizontal="right" vertical="center"/>
      <protection locked="0"/>
    </xf>
    <xf numFmtId="191" fontId="28" fillId="51" borderId="117">
      <alignment horizontal="right" vertical="center"/>
      <protection locked="0"/>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62" fillId="48" borderId="111" applyNumberFormat="0" applyProtection="0">
      <alignment vertical="center"/>
    </xf>
    <xf numFmtId="186" fontId="56" fillId="64" borderId="168" applyNumberFormat="0">
      <protection locked="0"/>
    </xf>
    <xf numFmtId="4" fontId="56" fillId="15" borderId="112" applyNumberFormat="0" applyProtection="0">
      <alignment horizontal="left" vertical="center" indent="1"/>
    </xf>
    <xf numFmtId="4" fontId="56" fillId="60" borderId="109" applyNumberFormat="0" applyProtection="0">
      <alignment horizontal="right" vertical="center"/>
    </xf>
    <xf numFmtId="186" fontId="42" fillId="44" borderId="109" applyNumberFormat="0" applyAlignment="0" applyProtection="0"/>
    <xf numFmtId="186" fontId="56" fillId="21" borderId="199" applyNumberFormat="0" applyProtection="0">
      <alignment horizontal="left" vertical="top" indent="1"/>
    </xf>
    <xf numFmtId="4" fontId="63" fillId="66" borderId="112" applyNumberFormat="0" applyProtection="0">
      <alignment horizontal="left" vertical="center" indent="1"/>
    </xf>
    <xf numFmtId="186" fontId="28" fillId="49" borderId="117">
      <alignment vertical="center"/>
    </xf>
    <xf numFmtId="186" fontId="56" fillId="64" borderId="168" applyNumberFormat="0">
      <protection locked="0"/>
    </xf>
    <xf numFmtId="186" fontId="56" fillId="21" borderId="19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56" fillId="14" borderId="199" applyNumberFormat="0" applyProtection="0">
      <alignment horizontal="left" vertical="top" indent="1"/>
    </xf>
    <xf numFmtId="4" fontId="59" fillId="53" borderId="201" applyNumberFormat="0" applyProtection="0">
      <alignment vertical="center"/>
    </xf>
    <xf numFmtId="186" fontId="56" fillId="40" borderId="201" applyNumberFormat="0" applyFont="0" applyAlignment="0" applyProtection="0"/>
    <xf numFmtId="186" fontId="56" fillId="63" borderId="199" applyNumberFormat="0" applyProtection="0">
      <alignment horizontal="left" vertical="top" indent="1"/>
    </xf>
    <xf numFmtId="186" fontId="56" fillId="40" borderId="201" applyNumberFormat="0" applyFont="0" applyAlignment="0" applyProtection="0"/>
    <xf numFmtId="186" fontId="56" fillId="15" borderId="199" applyNumberFormat="0" applyProtection="0">
      <alignment horizontal="left" vertical="top" indent="1"/>
    </xf>
    <xf numFmtId="4" fontId="27" fillId="21" borderId="205" applyNumberFormat="0" applyProtection="0">
      <alignment horizontal="left" vertical="center" indent="1"/>
    </xf>
    <xf numFmtId="186" fontId="56" fillId="63" borderId="199" applyNumberFormat="0" applyProtection="0">
      <alignment horizontal="left" vertical="top" indent="1"/>
    </xf>
    <xf numFmtId="4" fontId="27" fillId="21" borderId="112" applyNumberFormat="0" applyProtection="0">
      <alignment horizontal="left" vertical="center" indent="1"/>
    </xf>
    <xf numFmtId="186" fontId="50" fillId="41" borderId="201" applyNumberFormat="0" applyAlignment="0" applyProtection="0"/>
    <xf numFmtId="186" fontId="56" fillId="14" borderId="189" applyNumberFormat="0" applyProtection="0">
      <alignment horizontal="left" vertical="top" indent="1"/>
    </xf>
    <xf numFmtId="0" fontId="5" fillId="7" borderId="177">
      <alignment vertical="center"/>
      <protection locked="0"/>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4" fontId="56" fillId="53" borderId="201"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4" fontId="56" fillId="23" borderId="201" applyNumberFormat="0" applyProtection="0">
      <alignment horizontal="right" vertical="center"/>
    </xf>
    <xf numFmtId="186" fontId="56" fillId="14" borderId="199"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62" fillId="11" borderId="199" applyNumberFormat="0" applyProtection="0">
      <alignment horizontal="left" vertical="center" indent="1"/>
    </xf>
    <xf numFmtId="186" fontId="56" fillId="63" borderId="201" applyNumberFormat="0" applyProtection="0">
      <alignment horizontal="left" vertical="center" indent="1"/>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62" borderId="201" applyNumberFormat="0" applyProtection="0">
      <alignment horizontal="left" vertical="center" indent="1"/>
    </xf>
    <xf numFmtId="186" fontId="56" fillId="14" borderId="201" applyNumberFormat="0" applyProtection="0">
      <alignment horizontal="left" vertical="center" indent="1"/>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4" borderId="205"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27" fillId="21" borderId="205" applyNumberFormat="0" applyProtection="0">
      <alignment horizontal="left" vertical="center" indent="1"/>
    </xf>
    <xf numFmtId="186" fontId="56" fillId="63" borderId="199" applyNumberFormat="0" applyProtection="0">
      <alignment horizontal="left" vertical="top" indent="1"/>
    </xf>
    <xf numFmtId="186" fontId="61" fillId="21" borderId="203" applyBorder="0"/>
    <xf numFmtId="186" fontId="56" fillId="21"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4" fontId="56" fillId="15" borderId="109"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15" borderId="201" applyNumberFormat="0" applyProtection="0">
      <alignment horizontal="right" vertical="center"/>
    </xf>
    <xf numFmtId="4" fontId="56" fillId="54" borderId="201" applyNumberFormat="0" applyProtection="0">
      <alignment horizontal="left" vertical="center" indent="1"/>
    </xf>
    <xf numFmtId="172" fontId="28" fillId="12" borderId="117">
      <alignment vertical="center"/>
      <protection locked="0"/>
    </xf>
    <xf numFmtId="4" fontId="56" fillId="16" borderId="201" applyNumberFormat="0" applyProtection="0">
      <alignment horizontal="right" vertical="center"/>
    </xf>
    <xf numFmtId="4" fontId="27" fillId="21" borderId="112" applyNumberFormat="0" applyProtection="0">
      <alignment horizontal="left" vertical="center" indent="1"/>
    </xf>
    <xf numFmtId="4" fontId="62" fillId="11" borderId="199" applyNumberFormat="0" applyProtection="0">
      <alignment horizontal="left" vertical="center" indent="1"/>
    </xf>
    <xf numFmtId="191" fontId="28" fillId="50" borderId="117">
      <alignment vertical="center"/>
    </xf>
    <xf numFmtId="4" fontId="56" fillId="57" borderId="205" applyNumberFormat="0" applyProtection="0">
      <alignment horizontal="right" vertical="center"/>
    </xf>
    <xf numFmtId="193" fontId="28" fillId="50" borderId="117">
      <alignment vertical="center"/>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27" fillId="15" borderId="111" applyNumberFormat="0" applyProtection="0">
      <alignment horizontal="left" vertical="top" indent="1"/>
    </xf>
    <xf numFmtId="186" fontId="44" fillId="0" borderId="116" applyNumberFormat="0" applyFill="0" applyAlignment="0" applyProtection="0"/>
    <xf numFmtId="186" fontId="56" fillId="64" borderId="168" applyNumberFormat="0">
      <protection locked="0"/>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59" fillId="53" borderId="109" applyNumberFormat="0" applyProtection="0">
      <alignment vertical="center"/>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186" fontId="56" fillId="40" borderId="201" applyNumberFormat="0" applyFont="0" applyAlignment="0" applyProtection="0"/>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201" applyNumberFormat="0" applyAlignment="0" applyProtection="0"/>
    <xf numFmtId="186" fontId="27" fillId="15" borderId="199" applyNumberFormat="0" applyProtection="0">
      <alignment horizontal="left" vertical="top" indent="1"/>
    </xf>
    <xf numFmtId="186" fontId="27" fillId="21" borderId="199"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63" borderId="19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0" fontId="27" fillId="15" borderId="199" applyNumberFormat="0" applyProtection="0">
      <alignment horizontal="left" vertical="center" indent="1"/>
    </xf>
    <xf numFmtId="0" fontId="5" fillId="69" borderId="177">
      <alignment vertical="center"/>
    </xf>
    <xf numFmtId="186" fontId="56" fillId="15" borderId="189" applyNumberFormat="0" applyProtection="0">
      <alignment horizontal="left" vertical="top" indent="1"/>
    </xf>
    <xf numFmtId="186" fontId="56" fillId="63" borderId="111" applyNumberFormat="0" applyProtection="0">
      <alignment horizontal="left" vertical="top" indent="1"/>
    </xf>
    <xf numFmtId="186" fontId="56" fillId="14" borderId="189" applyNumberFormat="0" applyProtection="0">
      <alignment horizontal="left" vertical="top" indent="1"/>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201" applyNumberFormat="0" applyFont="0" applyAlignment="0" applyProtection="0"/>
    <xf numFmtId="191" fontId="28" fillId="51" borderId="8">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0" fillId="41" borderId="201" applyNumberFormat="0" applyAlignment="0" applyProtection="0"/>
    <xf numFmtId="4" fontId="56" fillId="14" borderId="205" applyNumberFormat="0" applyProtection="0">
      <alignment horizontal="left" vertical="center" indent="1"/>
    </xf>
    <xf numFmtId="186" fontId="56" fillId="21" borderId="111" applyNumberFormat="0" applyProtection="0">
      <alignment horizontal="left" vertical="top" indent="1"/>
    </xf>
    <xf numFmtId="186" fontId="56" fillId="63"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4" fontId="56" fillId="55" borderId="109" applyNumberFormat="0" applyProtection="0">
      <alignment horizontal="right" vertical="center"/>
    </xf>
    <xf numFmtId="190" fontId="5" fillId="69" borderId="117">
      <alignment vertical="center"/>
    </xf>
    <xf numFmtId="4" fontId="27" fillId="21" borderId="112" applyNumberFormat="0" applyProtection="0">
      <alignment horizontal="left" vertical="center" indent="1"/>
    </xf>
    <xf numFmtId="191" fontId="28" fillId="12" borderId="8">
      <alignment vertical="center"/>
      <protection locked="0"/>
    </xf>
    <xf numFmtId="164" fontId="35" fillId="0" borderId="0" applyFont="0" applyFill="0" applyBorder="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90" fontId="28" fillId="51" borderId="8">
      <alignment horizontal="right" vertical="center"/>
      <protection locked="0"/>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94" fontId="33" fillId="0" borderId="99" applyFill="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0" fillId="41" borderId="201" applyNumberFormat="0" applyAlignment="0" applyProtection="0"/>
    <xf numFmtId="186" fontId="56" fillId="62" borderId="201" applyNumberFormat="0" applyProtection="0">
      <alignment horizontal="left" vertical="center" indent="1"/>
    </xf>
    <xf numFmtId="186" fontId="61" fillId="21" borderId="114" applyBorder="0"/>
    <xf numFmtId="4" fontId="59" fillId="53" borderId="201" applyNumberFormat="0" applyProtection="0">
      <alignment vertical="center"/>
    </xf>
    <xf numFmtId="37" fontId="33" fillId="0" borderId="115" applyNumberFormat="0"/>
    <xf numFmtId="194" fontId="33" fillId="0" borderId="167" applyFill="0"/>
    <xf numFmtId="186" fontId="61" fillId="21" borderId="114" applyBorder="0"/>
    <xf numFmtId="186" fontId="56" fillId="64" borderId="168" applyNumberFormat="0">
      <protection locked="0"/>
    </xf>
    <xf numFmtId="186" fontId="56" fillId="40" borderId="109" applyNumberFormat="0" applyFont="0" applyAlignment="0" applyProtection="0"/>
    <xf numFmtId="186" fontId="56" fillId="21" borderId="111" applyNumberFormat="0" applyProtection="0">
      <alignment horizontal="left" vertical="top" indent="1"/>
    </xf>
    <xf numFmtId="191" fontId="28" fillId="12" borderId="197">
      <alignment vertical="center"/>
      <protection locked="0"/>
    </xf>
    <xf numFmtId="4" fontId="64" fillId="64" borderId="109" applyNumberFormat="0" applyProtection="0">
      <alignment horizontal="right" vertical="center"/>
    </xf>
    <xf numFmtId="186" fontId="42" fillId="44" borderId="201" applyNumberFormat="0" applyAlignment="0" applyProtection="0"/>
    <xf numFmtId="191" fontId="5" fillId="70" borderId="117">
      <alignment horizontal="right" vertical="center"/>
      <protection locked="0"/>
    </xf>
    <xf numFmtId="0" fontId="27" fillId="14" borderId="199" applyNumberFormat="0" applyProtection="0">
      <alignment horizontal="left" vertical="top" indent="1"/>
    </xf>
    <xf numFmtId="4" fontId="56" fillId="14" borderId="112" applyNumberFormat="0" applyProtection="0">
      <alignment horizontal="left" vertical="center" indent="1"/>
    </xf>
    <xf numFmtId="191" fontId="28" fillId="50" borderId="117">
      <alignment vertical="center"/>
    </xf>
    <xf numFmtId="186" fontId="56" fillId="14" borderId="199" applyNumberFormat="0" applyProtection="0">
      <alignment horizontal="left" vertical="top" indent="1"/>
    </xf>
    <xf numFmtId="186" fontId="57" fillId="44" borderId="110" applyNumberFormat="0" applyAlignment="0" applyProtection="0"/>
    <xf numFmtId="186" fontId="56" fillId="14" borderId="199"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202" applyNumberFormat="0" applyAlignment="0" applyProtection="0"/>
    <xf numFmtId="186" fontId="56" fillId="14" borderId="199" applyNumberFormat="0" applyProtection="0">
      <alignment horizontal="left" vertical="top" indent="1"/>
    </xf>
    <xf numFmtId="186" fontId="56" fillId="63" borderId="111" applyNumberFormat="0" applyProtection="0">
      <alignment horizontal="left" vertical="top" indent="1"/>
    </xf>
    <xf numFmtId="4" fontId="56" fillId="15" borderId="109" applyNumberFormat="0" applyProtection="0">
      <alignment horizontal="right" vertical="center"/>
    </xf>
    <xf numFmtId="186" fontId="56" fillId="40" borderId="109" applyNumberFormat="0" applyFont="0" applyAlignment="0" applyProtection="0"/>
    <xf numFmtId="186" fontId="56" fillId="11" borderId="109" applyNumberFormat="0" applyProtection="0">
      <alignment horizontal="left" vertical="center" indent="1"/>
    </xf>
    <xf numFmtId="4" fontId="56" fillId="19" borderId="201" applyNumberFormat="0" applyProtection="0">
      <alignment horizontal="right" vertical="center"/>
    </xf>
    <xf numFmtId="190" fontId="5" fillId="70" borderId="117">
      <alignment horizontal="right" vertical="center"/>
      <protection locked="0"/>
    </xf>
    <xf numFmtId="4" fontId="56" fillId="15" borderId="109" applyNumberFormat="0" applyProtection="0">
      <alignment horizontal="right" vertical="center"/>
    </xf>
    <xf numFmtId="186" fontId="56" fillId="63" borderId="109" applyNumberFormat="0" applyProtection="0">
      <alignment horizontal="left" vertical="center" indent="1"/>
    </xf>
    <xf numFmtId="186" fontId="56" fillId="64" borderId="168" applyNumberFormat="0">
      <protection locked="0"/>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188" fontId="5" fillId="7" borderId="177">
      <alignment vertical="center"/>
      <protection locked="0"/>
    </xf>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4" fontId="56" fillId="19" borderId="201" applyNumberFormat="0" applyProtection="0">
      <alignment horizontal="right" vertical="center"/>
    </xf>
    <xf numFmtId="186" fontId="56" fillId="21" borderId="111"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186" fontId="56" fillId="62" borderId="201" applyNumberFormat="0" applyProtection="0">
      <alignment horizontal="left" vertical="center" indent="1"/>
    </xf>
    <xf numFmtId="4" fontId="56" fillId="60"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3" fontId="28" fillId="50" borderId="117">
      <alignment vertical="center"/>
    </xf>
    <xf numFmtId="4" fontId="72" fillId="53" borderId="199" applyNumberFormat="0" applyProtection="0">
      <alignment horizontal="left" vertical="center" indent="1"/>
    </xf>
    <xf numFmtId="193" fontId="5" fillId="69" borderId="177">
      <alignment vertical="center"/>
    </xf>
    <xf numFmtId="188" fontId="5" fillId="69" borderId="177">
      <alignment vertical="center"/>
    </xf>
    <xf numFmtId="4" fontId="62" fillId="48" borderId="189" applyNumberFormat="0" applyProtection="0">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27" fillId="21" borderId="172" applyNumberFormat="0" applyProtection="0">
      <alignment horizontal="left" vertical="top" indent="1"/>
    </xf>
    <xf numFmtId="186" fontId="56" fillId="63" borderId="172"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23" borderId="109" applyNumberFormat="0" applyProtection="0">
      <alignment horizontal="right" vertical="center"/>
    </xf>
    <xf numFmtId="4" fontId="59" fillId="65" borderId="109" applyNumberFormat="0" applyProtection="0">
      <alignment horizontal="right" vertical="center"/>
    </xf>
    <xf numFmtId="186" fontId="50" fillId="41" borderId="109" applyNumberFormat="0" applyAlignment="0" applyProtection="0"/>
    <xf numFmtId="186" fontId="50" fillId="41" borderId="201" applyNumberFormat="0" applyAlignment="0" applyProtection="0"/>
    <xf numFmtId="164" fontId="35" fillId="0" borderId="0" applyFont="0" applyFill="0" applyBorder="0" applyAlignment="0" applyProtection="0"/>
    <xf numFmtId="4" fontId="56" fillId="60" borderId="109" applyNumberFormat="0" applyProtection="0">
      <alignment horizontal="right" vertical="center"/>
    </xf>
    <xf numFmtId="4" fontId="62" fillId="11" borderId="111" applyNumberFormat="0" applyProtection="0">
      <alignment horizontal="left" vertical="center" indent="1"/>
    </xf>
    <xf numFmtId="4" fontId="56" fillId="15" borderId="109" applyNumberFormat="0" applyProtection="0">
      <alignment horizontal="right" vertical="center"/>
    </xf>
    <xf numFmtId="186" fontId="56" fillId="15" borderId="111" applyNumberFormat="0" applyProtection="0">
      <alignment horizontal="left" vertical="top" indent="1"/>
    </xf>
    <xf numFmtId="186" fontId="50" fillId="41" borderId="201" applyNumberFormat="0" applyAlignment="0" applyProtection="0"/>
    <xf numFmtId="186" fontId="56" fillId="40" borderId="201" applyNumberFormat="0" applyFont="0" applyAlignment="0" applyProtection="0"/>
    <xf numFmtId="4" fontId="63" fillId="66" borderId="205" applyNumberFormat="0" applyProtection="0">
      <alignment horizontal="left" vertical="center" indent="1"/>
    </xf>
    <xf numFmtId="4" fontId="56" fillId="52" borderId="201" applyNumberFormat="0" applyProtection="0">
      <alignment vertical="center"/>
    </xf>
    <xf numFmtId="186" fontId="56" fillId="64" borderId="168" applyNumberFormat="0">
      <protection locked="0"/>
    </xf>
    <xf numFmtId="186" fontId="56" fillId="64" borderId="168" applyNumberFormat="0">
      <protection locked="0"/>
    </xf>
    <xf numFmtId="186" fontId="42" fillId="44" borderId="170"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4" fontId="56" fillId="0" borderId="201" applyNumberFormat="0" applyProtection="0">
      <alignment horizontal="right" vertical="center"/>
    </xf>
    <xf numFmtId="188" fontId="28" fillId="51" borderId="8">
      <alignment horizontal="right" vertical="center"/>
      <protection locked="0"/>
    </xf>
    <xf numFmtId="186" fontId="28" fillId="50" borderId="8">
      <alignment vertical="center"/>
    </xf>
    <xf numFmtId="193" fontId="28" fillId="50" borderId="8">
      <alignment vertical="center"/>
    </xf>
    <xf numFmtId="186" fontId="56" fillId="14" borderId="111" applyNumberFormat="0" applyProtection="0">
      <alignment horizontal="left" vertical="top" indent="1"/>
    </xf>
    <xf numFmtId="188" fontId="28" fillId="49" borderId="8">
      <alignment vertical="center"/>
    </xf>
    <xf numFmtId="193" fontId="28" fillId="12" borderId="8">
      <alignment vertical="center"/>
      <protection locked="0"/>
    </xf>
    <xf numFmtId="186" fontId="56" fillId="15" borderId="111" applyNumberFormat="0" applyProtection="0">
      <alignment horizontal="left" vertical="top" indent="1"/>
    </xf>
    <xf numFmtId="191" fontId="28" fillId="49" borderId="8">
      <alignmen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7" fillId="44" borderId="202" applyNumberFormat="0" applyAlignment="0" applyProtection="0"/>
    <xf numFmtId="186" fontId="42" fillId="44" borderId="109" applyNumberFormat="0" applyAlignment="0" applyProtection="0"/>
    <xf numFmtId="186" fontId="56" fillId="15" borderId="199" applyNumberFormat="0" applyProtection="0">
      <alignment horizontal="left" vertical="top" indent="1"/>
    </xf>
    <xf numFmtId="186" fontId="56" fillId="21" borderId="111" applyNumberFormat="0" applyProtection="0">
      <alignment horizontal="left" vertical="top" indent="1"/>
    </xf>
    <xf numFmtId="186" fontId="27" fillId="63" borderId="111" applyNumberFormat="0" applyProtection="0">
      <alignment horizontal="left" vertical="center" indent="1"/>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8" fillId="12" borderId="117">
      <alignment vertical="center"/>
      <protection locked="0"/>
    </xf>
    <xf numFmtId="4" fontId="27" fillId="21" borderId="112" applyNumberFormat="0" applyProtection="0">
      <alignment horizontal="left" vertical="center" indent="1"/>
    </xf>
    <xf numFmtId="4" fontId="56" fillId="55" borderId="109" applyNumberFormat="0" applyProtection="0">
      <alignment horizontal="right" vertical="center"/>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4" fontId="56" fillId="54" borderId="201" applyNumberFormat="0" applyProtection="0">
      <alignment horizontal="left" vertical="center" indent="1"/>
    </xf>
    <xf numFmtId="186" fontId="27" fillId="21" borderId="199" applyNumberFormat="0" applyProtection="0">
      <alignment horizontal="left" vertical="center" indent="1"/>
    </xf>
    <xf numFmtId="188" fontId="28" fillId="49" borderId="117">
      <alignment vertical="center"/>
    </xf>
    <xf numFmtId="4" fontId="56" fillId="56" borderId="201" applyNumberFormat="0" applyProtection="0">
      <alignment horizontal="right" vertical="center"/>
    </xf>
    <xf numFmtId="186" fontId="56" fillId="40" borderId="191" applyNumberFormat="0" applyFont="0" applyAlignment="0" applyProtection="0"/>
    <xf numFmtId="4" fontId="56" fillId="61" borderId="205" applyNumberFormat="0" applyProtection="0">
      <alignment horizontal="left" vertical="center" indent="1"/>
    </xf>
    <xf numFmtId="4" fontId="56" fillId="19" borderId="201" applyNumberFormat="0" applyProtection="0">
      <alignment horizontal="right" vertical="center"/>
    </xf>
    <xf numFmtId="186" fontId="56" fillId="15" borderId="199" applyNumberFormat="0" applyProtection="0">
      <alignment horizontal="left" vertical="top" indent="1"/>
    </xf>
    <xf numFmtId="4" fontId="56" fillId="19" borderId="201" applyNumberFormat="0" applyProtection="0">
      <alignment horizontal="right" vertical="center"/>
    </xf>
    <xf numFmtId="186" fontId="56" fillId="63" borderId="189"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56" fillId="15" borderId="199" applyNumberFormat="0" applyProtection="0">
      <alignment horizontal="left" vertical="top" indent="1"/>
    </xf>
    <xf numFmtId="4" fontId="72" fillId="83" borderId="199" applyNumberFormat="0" applyProtection="0">
      <alignment horizontal="right" vertical="center"/>
    </xf>
    <xf numFmtId="191" fontId="5" fillId="7" borderId="177">
      <alignment vertical="center"/>
      <protection locked="0"/>
    </xf>
    <xf numFmtId="4" fontId="27" fillId="21" borderId="173" applyNumberFormat="0" applyProtection="0">
      <alignment horizontal="left" vertical="center" indent="1"/>
    </xf>
    <xf numFmtId="186" fontId="56" fillId="21" borderId="172" applyNumberFormat="0" applyProtection="0">
      <alignment horizontal="left" vertical="top" indent="1"/>
    </xf>
    <xf numFmtId="186" fontId="56" fillId="40" borderId="201" applyNumberFormat="0" applyFont="0" applyAlignment="0" applyProtection="0"/>
    <xf numFmtId="186" fontId="57" fillId="44" borderId="202" applyNumberFormat="0" applyAlignment="0" applyProtection="0"/>
    <xf numFmtId="186" fontId="56" fillId="11" borderId="201" applyNumberFormat="0" applyProtection="0">
      <alignment horizontal="left" vertical="center" indent="1"/>
    </xf>
    <xf numFmtId="186" fontId="57" fillId="44" borderId="202" applyNumberFormat="0" applyAlignment="0" applyProtection="0"/>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27" fillId="63" borderId="199" applyNumberFormat="0" applyProtection="0">
      <alignment horizontal="left" vertical="center" indent="1"/>
    </xf>
    <xf numFmtId="191" fontId="28" fillId="50" borderId="8">
      <alignment vertical="center"/>
    </xf>
    <xf numFmtId="191" fontId="28" fillId="50" borderId="8">
      <alignment vertical="center"/>
    </xf>
    <xf numFmtId="172" fontId="28" fillId="12" borderId="8">
      <alignment vertical="center"/>
      <protection locked="0"/>
    </xf>
    <xf numFmtId="172" fontId="28" fillId="12" borderId="8">
      <alignment vertical="center"/>
      <protection locked="0"/>
    </xf>
    <xf numFmtId="186" fontId="56" fillId="14" borderId="111" applyNumberFormat="0" applyProtection="0">
      <alignment horizontal="left" vertical="top" indent="1"/>
    </xf>
    <xf numFmtId="186" fontId="28" fillId="49" borderId="8">
      <alignment vertical="center"/>
    </xf>
    <xf numFmtId="186" fontId="28" fillId="12" borderId="8">
      <alignment vertical="center"/>
      <protection locked="0"/>
    </xf>
    <xf numFmtId="186" fontId="61" fillId="21" borderId="114" applyBorder="0"/>
    <xf numFmtId="191" fontId="28" fillId="49" borderId="8">
      <alignmen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5" borderId="18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4" fillId="0" borderId="116" applyNumberFormat="0" applyFill="0" applyAlignment="0" applyProtection="0"/>
    <xf numFmtId="37" fontId="33" fillId="0" borderId="115" applyNumberFormat="0"/>
    <xf numFmtId="186" fontId="62"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8" fillId="49" borderId="117">
      <alignment vertical="center"/>
    </xf>
    <xf numFmtId="186" fontId="56" fillId="40" borderId="109" applyNumberFormat="0" applyFont="0" applyAlignment="0" applyProtection="0"/>
    <xf numFmtId="190" fontId="28" fillId="49" borderId="117">
      <alignmen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7" borderId="117"/>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186" fontId="56" fillId="21" borderId="111" applyNumberFormat="0" applyProtection="0">
      <alignment horizontal="left" vertical="top" indent="1"/>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186" fontId="56" fillId="15"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4" fontId="72" fillId="86" borderId="111" applyNumberFormat="0" applyProtection="0">
      <alignment horizontal="right" vertical="center"/>
    </xf>
    <xf numFmtId="186" fontId="56" fillId="14" borderId="109" applyNumberFormat="0" applyProtection="0">
      <alignment horizontal="left" vertical="center" indent="1"/>
    </xf>
    <xf numFmtId="186" fontId="27" fillId="14" borderId="111" applyNumberFormat="0" applyProtection="0">
      <alignment horizontal="left" vertical="top" indent="1"/>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186" fontId="56" fillId="15" borderId="199" applyNumberFormat="0" applyProtection="0">
      <alignment horizontal="left" vertical="top"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56" fillId="52" borderId="201" applyNumberFormat="0" applyProtection="0">
      <alignment vertical="center"/>
    </xf>
    <xf numFmtId="4" fontId="76" fillId="87" borderId="111" applyNumberFormat="0" applyProtection="0">
      <alignment horizontal="right" vertical="center"/>
    </xf>
    <xf numFmtId="186" fontId="27" fillId="15" borderId="111"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61" fillId="21" borderId="203" applyBorder="0"/>
    <xf numFmtId="186" fontId="56" fillId="15" borderId="199" applyNumberFormat="0" applyProtection="0">
      <alignment horizontal="left" vertical="top" indent="1"/>
    </xf>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4" fontId="70" fillId="86" borderId="200" applyNumberFormat="0" applyProtection="0">
      <alignment horizontal="left" vertical="center" indent="1"/>
    </xf>
    <xf numFmtId="188" fontId="5" fillId="70" borderId="177">
      <alignment horizontal="right" vertical="center"/>
      <protection locked="0"/>
    </xf>
    <xf numFmtId="186" fontId="56" fillId="40" borderId="170" applyNumberFormat="0" applyFont="0" applyAlignment="0" applyProtection="0"/>
    <xf numFmtId="186" fontId="56" fillId="14" borderId="189" applyNumberFormat="0" applyProtection="0">
      <alignment horizontal="left" vertical="top" indent="1"/>
    </xf>
    <xf numFmtId="190" fontId="5" fillId="70" borderId="197">
      <alignment horizontal="right" vertical="center"/>
      <protection locked="0"/>
    </xf>
    <xf numFmtId="186" fontId="56" fillId="15" borderId="189" applyNumberFormat="0" applyProtection="0">
      <alignment horizontal="left" vertical="top" indent="1"/>
    </xf>
    <xf numFmtId="4" fontId="62" fillId="48" borderId="189" applyNumberFormat="0" applyProtection="0">
      <alignment vertical="center"/>
    </xf>
    <xf numFmtId="4" fontId="56" fillId="58" borderId="170" applyNumberFormat="0" applyProtection="0">
      <alignment horizontal="right" vertical="center"/>
    </xf>
    <xf numFmtId="186" fontId="56" fillId="21" borderId="199" applyNumberFormat="0" applyProtection="0">
      <alignment horizontal="left" vertical="top" indent="1"/>
    </xf>
    <xf numFmtId="4" fontId="62" fillId="48" borderId="199" applyNumberFormat="0" applyProtection="0">
      <alignment vertical="center"/>
    </xf>
    <xf numFmtId="186" fontId="56" fillId="64" borderId="168" applyNumberFormat="0">
      <protection locked="0"/>
    </xf>
    <xf numFmtId="4" fontId="64" fillId="64"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91" fontId="28" fillId="51" borderId="8">
      <alignment horizontal="right" vertical="center"/>
      <protection locked="0"/>
    </xf>
    <xf numFmtId="186" fontId="28" fillId="51" borderId="8">
      <alignment horizontal="right" vertical="center"/>
      <protection locked="0"/>
    </xf>
    <xf numFmtId="191" fontId="28" fillId="50" borderId="8">
      <alignment vertical="center"/>
    </xf>
    <xf numFmtId="186" fontId="28" fillId="50" borderId="8">
      <alignment vertical="center"/>
    </xf>
    <xf numFmtId="193" fontId="28" fillId="50" borderId="8">
      <alignment vertical="center"/>
    </xf>
    <xf numFmtId="186" fontId="56" fillId="15" borderId="111" applyNumberFormat="0" applyProtection="0">
      <alignment horizontal="left" vertical="top" indent="1"/>
    </xf>
    <xf numFmtId="186" fontId="44" fillId="0" borderId="206" applyNumberFormat="0" applyFill="0" applyAlignment="0" applyProtection="0"/>
    <xf numFmtId="4" fontId="56" fillId="14" borderId="112"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14" borderId="109" applyNumberFormat="0" applyProtection="0">
      <alignment horizontal="left" vertical="center" indent="1"/>
    </xf>
    <xf numFmtId="186" fontId="27"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86" fontId="56" fillId="14" borderId="199" applyNumberFormat="0" applyProtection="0">
      <alignment horizontal="left" vertical="top" indent="1"/>
    </xf>
    <xf numFmtId="186" fontId="56" fillId="21" borderId="111" applyNumberFormat="0" applyProtection="0">
      <alignment horizontal="left" vertical="top" indent="1"/>
    </xf>
    <xf numFmtId="186" fontId="56" fillId="40" borderId="201" applyNumberFormat="0" applyFont="0" applyAlignment="0" applyProtection="0"/>
    <xf numFmtId="4" fontId="56" fillId="56" borderId="109" applyNumberFormat="0" applyProtection="0">
      <alignment horizontal="right" vertical="center"/>
    </xf>
    <xf numFmtId="186" fontId="56" fillId="62" borderId="109" applyNumberFormat="0" applyProtection="0">
      <alignment horizontal="left" vertical="center" indent="1"/>
    </xf>
    <xf numFmtId="186" fontId="56" fillId="63" borderId="199"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56" fillId="63" borderId="201"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40" borderId="201" applyNumberFormat="0" applyFon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40" borderId="201" applyNumberFormat="0" applyFont="0" applyAlignment="0" applyProtection="0"/>
    <xf numFmtId="172" fontId="28" fillId="12" borderId="8">
      <alignment vertical="center"/>
      <protection locked="0"/>
    </xf>
    <xf numFmtId="186" fontId="56" fillId="40" borderId="201" applyNumberFormat="0" applyFont="0" applyAlignment="0" applyProtection="0"/>
    <xf numFmtId="4" fontId="59" fillId="65" borderId="109" applyNumberFormat="0" applyProtection="0">
      <alignment horizontal="right" vertical="center"/>
    </xf>
    <xf numFmtId="191" fontId="28" fillId="12" borderId="8">
      <alignment vertical="center"/>
      <protection locked="0"/>
    </xf>
    <xf numFmtId="4" fontId="56" fillId="53" borderId="109" applyNumberFormat="0" applyProtection="0">
      <alignment horizontal="left" vertical="center" indent="1"/>
    </xf>
    <xf numFmtId="4" fontId="56" fillId="53" borderId="109" applyNumberFormat="0" applyProtection="0">
      <alignment horizontal="left" vertical="center" indent="1"/>
    </xf>
    <xf numFmtId="186" fontId="57" fillId="44" borderId="202" applyNumberFormat="0" applyAlignment="0" applyProtection="0"/>
    <xf numFmtId="186" fontId="56" fillId="15" borderId="199" applyNumberFormat="0" applyProtection="0">
      <alignment horizontal="left" vertical="top" indent="1"/>
    </xf>
    <xf numFmtId="186" fontId="56" fillId="14" borderId="111" applyNumberFormat="0" applyProtection="0">
      <alignment horizontal="left" vertical="top" indent="1"/>
    </xf>
    <xf numFmtId="172" fontId="28" fillId="12" borderId="8">
      <alignment vertical="center"/>
      <protection locked="0"/>
    </xf>
    <xf numFmtId="186" fontId="42" fillId="44" borderId="109" applyNumberFormat="0" applyAlignment="0" applyProtection="0"/>
    <xf numFmtId="186" fontId="27" fillId="14" borderId="199" applyNumberFormat="0" applyProtection="0">
      <alignment horizontal="left" vertical="top" indent="1"/>
    </xf>
    <xf numFmtId="4" fontId="56" fillId="23" borderId="201" applyNumberFormat="0" applyProtection="0">
      <alignment horizontal="right" vertical="center"/>
    </xf>
    <xf numFmtId="186" fontId="56" fillId="63" borderId="199" applyNumberFormat="0" applyProtection="0">
      <alignment horizontal="left" vertical="top" indent="1"/>
    </xf>
    <xf numFmtId="4" fontId="64" fillId="64" borderId="20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0" fillId="52"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60" borderId="201" applyNumberFormat="0" applyProtection="0">
      <alignment horizontal="right" vertical="center"/>
    </xf>
    <xf numFmtId="4" fontId="56" fillId="52" borderId="201" applyNumberFormat="0" applyProtection="0">
      <alignmen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5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42" fillId="44" borderId="201" applyNumberFormat="0" applyAlignment="0" applyProtection="0"/>
    <xf numFmtId="4" fontId="56" fillId="16" borderId="191" applyNumberFormat="0" applyProtection="0">
      <alignment horizontal="right" vertical="center"/>
    </xf>
    <xf numFmtId="186" fontId="56" fillId="62" borderId="201" applyNumberFormat="0" applyProtection="0">
      <alignment horizontal="left" vertical="center" indent="1"/>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44" fillId="0" borderId="206" applyNumberFormat="0" applyFill="0" applyAlignment="0" applyProtection="0"/>
    <xf numFmtId="186" fontId="56" fillId="21" borderId="199" applyNumberFormat="0" applyProtection="0">
      <alignment horizontal="left" vertical="top" indent="1"/>
    </xf>
    <xf numFmtId="188" fontId="28" fillId="50" borderId="207">
      <alignment vertical="center"/>
    </xf>
    <xf numFmtId="4" fontId="56" fillId="52" borderId="201" applyNumberFormat="0" applyProtection="0">
      <alignment vertical="center"/>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5" borderId="201" applyNumberFormat="0" applyProtection="0">
      <alignment horizontal="right" vertical="center"/>
    </xf>
    <xf numFmtId="186" fontId="27" fillId="21" borderId="199" applyNumberFormat="0" applyProtection="0">
      <alignment horizontal="left" vertical="center" indent="1"/>
    </xf>
    <xf numFmtId="186" fontId="56" fillId="14"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0" borderId="201" applyNumberFormat="0" applyProtection="0">
      <alignment horizontal="right" vertical="center"/>
    </xf>
    <xf numFmtId="186" fontId="56" fillId="40" borderId="201" applyNumberFormat="0" applyFont="0" applyAlignment="0" applyProtection="0"/>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4" fontId="56" fillId="57" borderId="205"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40" borderId="201" applyNumberFormat="0" applyFont="0" applyAlignment="0" applyProtection="0"/>
    <xf numFmtId="4" fontId="56" fillId="14" borderId="205" applyNumberFormat="0" applyProtection="0">
      <alignment horizontal="left" vertical="center" indent="1"/>
    </xf>
    <xf numFmtId="186" fontId="56" fillId="40" borderId="201" applyNumberFormat="0" applyFont="0" applyAlignment="0" applyProtection="0"/>
    <xf numFmtId="4" fontId="59" fillId="53" borderId="201" applyNumberFormat="0" applyProtection="0">
      <alignment vertical="center"/>
    </xf>
    <xf numFmtId="4" fontId="56" fillId="56" borderId="201" applyNumberFormat="0" applyProtection="0">
      <alignment horizontal="right" vertical="center"/>
    </xf>
    <xf numFmtId="186" fontId="56" fillId="40" borderId="201" applyNumberFormat="0" applyFont="0" applyAlignment="0" applyProtection="0"/>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201" applyNumberFormat="0" applyProtection="0">
      <alignment horizontal="left" vertical="center" indent="1"/>
    </xf>
    <xf numFmtId="4" fontId="56" fillId="15" borderId="205" applyNumberFormat="0" applyProtection="0">
      <alignment horizontal="left" vertical="center" indent="1"/>
    </xf>
    <xf numFmtId="186" fontId="27" fillId="63" borderId="199" applyNumberFormat="0" applyProtection="0">
      <alignment horizontal="left" vertical="center" indent="1"/>
    </xf>
    <xf numFmtId="186" fontId="56" fillId="40" borderId="201" applyNumberFormat="0" applyFont="0" applyAlignment="0" applyProtection="0"/>
    <xf numFmtId="186" fontId="27" fillId="21"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61" borderId="112" applyNumberFormat="0" applyProtection="0">
      <alignment horizontal="left" vertical="center" indent="1"/>
    </xf>
    <xf numFmtId="186" fontId="56" fillId="40" borderId="201" applyNumberFormat="0" applyFont="0" applyAlignment="0" applyProtection="0"/>
    <xf numFmtId="186" fontId="56" fillId="14" borderId="199" applyNumberFormat="0" applyProtection="0">
      <alignment horizontal="left" vertical="top" indent="1"/>
    </xf>
    <xf numFmtId="186" fontId="56" fillId="40" borderId="201" applyNumberFormat="0" applyFont="0" applyAlignment="0" applyProtection="0"/>
    <xf numFmtId="186" fontId="28" fillId="50" borderId="117">
      <alignment vertical="center"/>
    </xf>
    <xf numFmtId="191" fontId="28" fillId="51" borderId="117">
      <alignment horizontal="right" vertical="center"/>
      <protection locked="0"/>
    </xf>
    <xf numFmtId="188" fontId="28" fillId="50" borderId="117">
      <alignment vertical="center"/>
    </xf>
    <xf numFmtId="191" fontId="28" fillId="50" borderId="117">
      <alignment vertical="center"/>
    </xf>
    <xf numFmtId="186" fontId="28" fillId="12" borderId="117">
      <alignment vertical="center"/>
      <protection locked="0"/>
    </xf>
    <xf numFmtId="188" fontId="28" fillId="49" borderId="117">
      <alignment vertical="center"/>
    </xf>
    <xf numFmtId="186" fontId="28" fillId="49" borderId="117">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64" borderId="168" applyNumberFormat="0">
      <protection locked="0"/>
    </xf>
    <xf numFmtId="4" fontId="62" fillId="11" borderId="111" applyNumberFormat="0" applyProtection="0">
      <alignment horizontal="left" vertical="center" indent="1"/>
    </xf>
    <xf numFmtId="4" fontId="56" fillId="5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6" borderId="109" applyNumberFormat="0" applyProtection="0">
      <alignment horizontal="right" vertical="center"/>
    </xf>
    <xf numFmtId="37" fontId="33" fillId="0" borderId="115" applyNumberFormat="0"/>
    <xf numFmtId="186" fontId="56" fillId="64" borderId="168" applyNumberFormat="0">
      <protection locked="0"/>
    </xf>
    <xf numFmtId="186" fontId="44" fillId="0" borderId="116" applyNumberFormat="0" applyFill="0" applyAlignment="0" applyProtection="0"/>
    <xf numFmtId="4" fontId="64" fillId="64" borderId="109" applyNumberFormat="0" applyProtection="0">
      <alignment horizontal="right" vertical="center"/>
    </xf>
    <xf numFmtId="186" fontId="56" fillId="64" borderId="168" applyNumberFormat="0">
      <protection locked="0"/>
    </xf>
    <xf numFmtId="4" fontId="56" fillId="16" borderId="109" applyNumberFormat="0" applyProtection="0">
      <alignment horizontal="right" vertical="center"/>
    </xf>
    <xf numFmtId="4" fontId="56" fillId="57" borderId="112" applyNumberFormat="0" applyProtection="0">
      <alignment horizontal="right" vertical="center"/>
    </xf>
    <xf numFmtId="4" fontId="56" fillId="53" borderId="109"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186" fontId="61" fillId="21" borderId="203" applyBorder="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4" fontId="56" fillId="53" borderId="201" applyNumberFormat="0" applyProtection="0">
      <alignment horizontal="left" vertical="center" indent="1"/>
    </xf>
    <xf numFmtId="186" fontId="60" fillId="52" borderId="199" applyNumberFormat="0" applyProtection="0">
      <alignment horizontal="left" vertical="top" indent="1"/>
    </xf>
    <xf numFmtId="186" fontId="27" fillId="21" borderId="199" applyNumberFormat="0" applyProtection="0">
      <alignment horizontal="left" vertical="center" indent="1"/>
    </xf>
    <xf numFmtId="186" fontId="27" fillId="15" borderId="199"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54" borderId="201"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56" fillId="56"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0"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5" borderId="20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186" fontId="50" fillId="41" borderId="170" applyNumberFormat="0" applyAlignment="0" applyProtection="0"/>
    <xf numFmtId="186" fontId="56" fillId="14" borderId="199" applyNumberFormat="0" applyProtection="0">
      <alignment horizontal="left" vertical="top" indent="1"/>
    </xf>
    <xf numFmtId="186" fontId="27" fillId="15" borderId="199" applyNumberFormat="0" applyProtection="0">
      <alignment horizontal="left" vertical="center" indent="1"/>
    </xf>
    <xf numFmtId="4" fontId="56" fillId="59" borderId="201" applyNumberFormat="0" applyProtection="0">
      <alignment horizontal="right" vertical="center"/>
    </xf>
    <xf numFmtId="4" fontId="62" fillId="11" borderId="199" applyNumberFormat="0" applyProtection="0">
      <alignment horizontal="left" vertical="center" indent="1"/>
    </xf>
    <xf numFmtId="4" fontId="56" fillId="56" borderId="201" applyNumberFormat="0" applyProtection="0">
      <alignment horizontal="right" vertical="center"/>
    </xf>
    <xf numFmtId="186" fontId="56" fillId="21" borderId="199" applyNumberFormat="0" applyProtection="0">
      <alignment horizontal="left" vertical="top" indent="1"/>
    </xf>
    <xf numFmtId="4" fontId="56" fillId="59" borderId="201" applyNumberFormat="0" applyProtection="0">
      <alignment horizontal="right" vertical="center"/>
    </xf>
    <xf numFmtId="4" fontId="56" fillId="16" borderId="201" applyNumberFormat="0" applyProtection="0">
      <alignment horizontal="right" vertical="center"/>
    </xf>
    <xf numFmtId="4" fontId="56" fillId="57" borderId="205" applyNumberFormat="0" applyProtection="0">
      <alignment horizontal="right" vertical="center"/>
    </xf>
    <xf numFmtId="4" fontId="63" fillId="66" borderId="205" applyNumberFormat="0" applyProtection="0">
      <alignment horizontal="left" vertical="center"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61" fillId="21" borderId="203" applyBorder="0"/>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186" fontId="61" fillId="21" borderId="203" applyBorder="0"/>
    <xf numFmtId="4" fontId="56" fillId="55" borderId="201" applyNumberFormat="0" applyProtection="0">
      <alignment horizontal="right" vertical="center"/>
    </xf>
    <xf numFmtId="186" fontId="27" fillId="63" borderId="199" applyNumberFormat="0" applyProtection="0">
      <alignment horizontal="left" vertical="center"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62" fillId="15" borderId="189"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2" borderId="109" applyNumberFormat="0" applyProtection="0">
      <alignment vertical="center"/>
    </xf>
    <xf numFmtId="4" fontId="56" fillId="55"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42" fillId="44" borderId="109" applyNumberFormat="0" applyAlignment="0" applyProtection="0"/>
    <xf numFmtId="186" fontId="56" fillId="21" borderId="111" applyNumberFormat="0" applyProtection="0">
      <alignment horizontal="left" vertical="top"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40" borderId="109" applyNumberFormat="0" applyFont="0" applyAlignment="0" applyProtection="0"/>
    <xf numFmtId="196" fontId="5" fillId="69" borderId="117">
      <alignment vertical="center"/>
    </xf>
    <xf numFmtId="191" fontId="5" fillId="7" borderId="117">
      <alignment vertical="center"/>
      <protection locked="0"/>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27" fillId="21" borderId="112" applyNumberFormat="0" applyProtection="0">
      <alignment horizontal="left" vertical="center" indent="1"/>
    </xf>
    <xf numFmtId="4" fontId="56" fillId="60" borderId="109" applyNumberFormat="0" applyProtection="0">
      <alignment horizontal="right" vertical="center"/>
    </xf>
    <xf numFmtId="4" fontId="56" fillId="19" borderId="109" applyNumberFormat="0" applyProtection="0">
      <alignment horizontal="right" vertical="center"/>
    </xf>
    <xf numFmtId="191" fontId="28" fillId="50" borderId="117">
      <alignment vertical="center"/>
    </xf>
    <xf numFmtId="186" fontId="28" fillId="50" borderId="117">
      <alignment vertical="center"/>
    </xf>
    <xf numFmtId="193" fontId="28" fillId="50" borderId="117">
      <alignment vertical="center"/>
    </xf>
    <xf numFmtId="191" fontId="28" fillId="12" borderId="117">
      <alignment vertical="center"/>
      <protection locked="0"/>
    </xf>
    <xf numFmtId="172" fontId="28" fillId="12" borderId="117">
      <alignment vertical="center"/>
      <protection locked="0"/>
    </xf>
    <xf numFmtId="191" fontId="28" fillId="12" borderId="117">
      <alignment vertical="center"/>
      <protection locked="0"/>
    </xf>
    <xf numFmtId="191" fontId="28" fillId="12" borderId="117">
      <alignment vertical="center"/>
      <protection locked="0"/>
    </xf>
    <xf numFmtId="186" fontId="56" fillId="40" borderId="109" applyNumberFormat="0" applyFont="0" applyAlignment="0" applyProtection="0"/>
    <xf numFmtId="186" fontId="27" fillId="21" borderId="111" applyNumberFormat="0" applyProtection="0">
      <alignment horizontal="left" vertical="top" indent="1"/>
    </xf>
    <xf numFmtId="186" fontId="57" fillId="44" borderId="110" applyNumberFormat="0" applyAlignment="0" applyProtection="0"/>
    <xf numFmtId="4" fontId="56" fillId="15" borderId="112" applyNumberFormat="0" applyProtection="0">
      <alignment horizontal="left" vertical="center" indent="1"/>
    </xf>
    <xf numFmtId="186" fontId="56" fillId="40" borderId="109" applyNumberFormat="0" applyFont="0" applyAlignment="0" applyProtection="0"/>
    <xf numFmtId="186" fontId="56" fillId="21" borderId="111" applyNumberFormat="0" applyProtection="0">
      <alignment horizontal="left" vertical="top" indent="1"/>
    </xf>
    <xf numFmtId="186" fontId="56" fillId="40" borderId="109" applyNumberFormat="0" applyFont="0" applyAlignment="0" applyProtection="0"/>
    <xf numFmtId="186" fontId="56" fillId="21" borderId="111" applyNumberFormat="0" applyProtection="0">
      <alignment horizontal="left" vertical="top" indent="1"/>
    </xf>
    <xf numFmtId="186" fontId="56" fillId="63" borderId="111" applyNumberFormat="0" applyProtection="0">
      <alignment horizontal="left" vertical="top" indent="1"/>
    </xf>
    <xf numFmtId="4" fontId="62" fillId="48" borderId="111"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56" fillId="15" borderId="111" applyNumberFormat="0" applyProtection="0">
      <alignment horizontal="left" vertical="top" indent="1"/>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7" borderId="112"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27" fillId="21" borderId="112" applyNumberFormat="0" applyProtection="0">
      <alignment horizontal="left" vertical="center" indent="1"/>
    </xf>
    <xf numFmtId="186" fontId="27" fillId="21" borderId="111"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44" fillId="0" borderId="116" applyNumberFormat="0" applyFill="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4" borderId="168" applyNumberFormat="0">
      <protection locked="0"/>
    </xf>
    <xf numFmtId="4" fontId="62" fillId="48" borderId="111" applyNumberFormat="0" applyProtection="0">
      <alignment vertical="center"/>
    </xf>
    <xf numFmtId="4" fontId="56" fillId="54" borderId="109" applyNumberFormat="0" applyProtection="0">
      <alignment horizontal="left" vertical="center" indent="1"/>
    </xf>
    <xf numFmtId="186" fontId="62" fillId="48" borderId="111" applyNumberFormat="0" applyProtection="0">
      <alignment horizontal="left" vertical="top" indent="1"/>
    </xf>
    <xf numFmtId="4" fontId="59" fillId="65" borderId="109" applyNumberFormat="0" applyProtection="0">
      <alignment horizontal="right" vertical="center"/>
    </xf>
    <xf numFmtId="186" fontId="62" fillId="15" borderId="111" applyNumberFormat="0" applyProtection="0">
      <alignment horizontal="left" vertical="top" indent="1"/>
    </xf>
    <xf numFmtId="37" fontId="33" fillId="0" borderId="115" applyNumberFormat="0"/>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63" borderId="111" applyNumberFormat="0" applyProtection="0">
      <alignment horizontal="left" vertical="top" indent="1"/>
    </xf>
    <xf numFmtId="186" fontId="56" fillId="64" borderId="168" applyNumberFormat="0">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93" fontId="28" fillId="12" borderId="117">
      <alignment vertical="center"/>
      <protection locked="0"/>
    </xf>
    <xf numFmtId="186" fontId="28" fillId="49" borderId="117">
      <alignment vertical="center"/>
    </xf>
    <xf numFmtId="191" fontId="28" fillId="49" borderId="117">
      <alignment vertical="center"/>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21" borderId="111" applyNumberFormat="0" applyProtection="0">
      <alignment horizontal="left" vertical="top" indent="1"/>
    </xf>
    <xf numFmtId="186" fontId="56" fillId="15" borderId="111" applyNumberFormat="0" applyProtection="0">
      <alignment horizontal="left" vertical="top" indent="1"/>
    </xf>
    <xf numFmtId="4" fontId="63" fillId="66" borderId="112" applyNumberFormat="0" applyProtection="0">
      <alignment horizontal="left" vertical="center"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11" borderId="109"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55" borderId="109" applyNumberFormat="0" applyProtection="0">
      <alignment horizontal="right" vertical="center"/>
    </xf>
    <xf numFmtId="4" fontId="56" fillId="52" borderId="109" applyNumberFormat="0" applyProtection="0">
      <alignment vertical="center"/>
    </xf>
    <xf numFmtId="186" fontId="50" fillId="41" borderId="109" applyNumberFormat="0" applyAlignment="0" applyProtection="0"/>
    <xf numFmtId="186" fontId="50" fillId="41" borderId="109" applyNumberFormat="0" applyAlignment="0" applyProtection="0"/>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37" fontId="33" fillId="0" borderId="115" applyNumberFormat="0"/>
    <xf numFmtId="194" fontId="33" fillId="0" borderId="167" applyFill="0"/>
    <xf numFmtId="186" fontId="56" fillId="63" borderId="111" applyNumberFormat="0" applyProtection="0">
      <alignment horizontal="left" vertical="top" indent="1"/>
    </xf>
    <xf numFmtId="186" fontId="57" fillId="44" borderId="110" applyNumberFormat="0" applyAlignment="0" applyProtection="0"/>
    <xf numFmtId="186" fontId="56" fillId="63" borderId="111" applyNumberFormat="0" applyProtection="0">
      <alignment horizontal="left" vertical="top" indent="1"/>
    </xf>
    <xf numFmtId="193" fontId="28" fillId="12" borderId="117">
      <alignment vertical="center"/>
      <protection locked="0"/>
    </xf>
    <xf numFmtId="186" fontId="27" fillId="14" borderId="111" applyNumberFormat="0" applyProtection="0">
      <alignment horizontal="left" vertical="top" indent="1"/>
    </xf>
    <xf numFmtId="172" fontId="28" fillId="12" borderId="117">
      <alignment vertical="center"/>
      <protection locked="0"/>
    </xf>
    <xf numFmtId="186" fontId="56" fillId="14" borderId="111" applyNumberFormat="0" applyProtection="0">
      <alignment horizontal="left" vertical="top" indent="1"/>
    </xf>
    <xf numFmtId="186" fontId="57" fillId="44" borderId="110" applyNumberFormat="0" applyAlignment="0" applyProtection="0"/>
    <xf numFmtId="186" fontId="56" fillId="14" borderId="111" applyNumberFormat="0" applyProtection="0">
      <alignment horizontal="left" vertical="top" indent="1"/>
    </xf>
    <xf numFmtId="4" fontId="27" fillId="21" borderId="112" applyNumberFormat="0" applyProtection="0">
      <alignment horizontal="left" vertical="center" indent="1"/>
    </xf>
    <xf numFmtId="186" fontId="56" fillId="14" borderId="111" applyNumberFormat="0" applyProtection="0">
      <alignment horizontal="left" vertical="top" indent="1"/>
    </xf>
    <xf numFmtId="186" fontId="27" fillId="15" borderId="111" applyNumberFormat="0" applyProtection="0">
      <alignment horizontal="left" vertical="center" indent="1"/>
    </xf>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28" fillId="12" borderId="117">
      <alignment vertical="center"/>
      <protection locked="0"/>
    </xf>
    <xf numFmtId="186" fontId="57" fillId="44" borderId="110" applyNumberForma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7" fillId="44" borderId="110" applyNumberFormat="0" applyAlignment="0" applyProtection="0"/>
    <xf numFmtId="186" fontId="57" fillId="44" borderId="110" applyNumberFormat="0" applyAlignment="0" applyProtection="0"/>
    <xf numFmtId="186" fontId="60" fillId="52" borderId="111" applyNumberFormat="0" applyProtection="0">
      <alignment horizontal="left" vertical="top" indent="1"/>
    </xf>
    <xf numFmtId="4" fontId="56" fillId="57" borderId="112"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186" fontId="27" fillId="21" borderId="111" applyNumberFormat="0" applyProtection="0">
      <alignment horizontal="left" vertical="top" indent="1"/>
    </xf>
    <xf numFmtId="37" fontId="33" fillId="0" borderId="115" applyNumberFormat="0"/>
    <xf numFmtId="186" fontId="56" fillId="21"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5" borderId="111" applyNumberFormat="0" applyProtection="0">
      <alignment horizontal="left" vertical="top" indent="1"/>
    </xf>
    <xf numFmtId="186" fontId="56" fillId="64" borderId="168" applyNumberFormat="0">
      <protection locked="0"/>
    </xf>
    <xf numFmtId="4" fontId="64" fillId="64" borderId="109" applyNumberFormat="0" applyProtection="0">
      <alignment horizontal="right" vertical="center"/>
    </xf>
    <xf numFmtId="4" fontId="56" fillId="0"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4" fontId="56" fillId="19" borderId="109" applyNumberFormat="0" applyProtection="0">
      <alignment horizontal="right" vertical="center"/>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27" fillId="21" borderId="112" applyNumberFormat="0" applyProtection="0">
      <alignment horizontal="left" vertical="center" indent="1"/>
    </xf>
    <xf numFmtId="4" fontId="56" fillId="19" borderId="109" applyNumberFormat="0" applyProtection="0">
      <alignment horizontal="right" vertical="center"/>
    </xf>
    <xf numFmtId="4" fontId="56" fillId="56"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186" fontId="56" fillId="40" borderId="109" applyNumberFormat="0" applyFont="0" applyAlignment="0" applyProtection="0"/>
    <xf numFmtId="4" fontId="59" fillId="53"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42" fillId="44" borderId="109" applyNumberFormat="0" applyAlignment="0" applyProtection="0"/>
    <xf numFmtId="186" fontId="56" fillId="64" borderId="168" applyNumberFormat="0">
      <protection locked="0"/>
    </xf>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4" fontId="63" fillId="66" borderId="112"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4" fontId="64" fillId="64" borderId="109" applyNumberFormat="0" applyProtection="0">
      <alignment horizontal="right" vertical="center"/>
    </xf>
    <xf numFmtId="4" fontId="56" fillId="16" borderId="109" applyNumberFormat="0" applyProtection="0">
      <alignment horizontal="right" vertical="center"/>
    </xf>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4" borderId="168" applyNumberFormat="0">
      <protection locked="0"/>
    </xf>
    <xf numFmtId="186" fontId="56" fillId="64" borderId="168" applyNumberFormat="0">
      <protection locked="0"/>
    </xf>
    <xf numFmtId="4" fontId="70" fillId="85" borderId="169" applyNumberFormat="0" applyProtection="0">
      <alignment horizontal="left" vertical="center" indent="1"/>
    </xf>
    <xf numFmtId="186" fontId="27" fillId="63" borderId="111" applyNumberFormat="0" applyProtection="0">
      <alignment horizontal="left" vertical="top" indent="1"/>
    </xf>
    <xf numFmtId="186" fontId="44" fillId="0" borderId="116" applyNumberFormat="0" applyFill="0" applyAlignment="0" applyProtection="0"/>
    <xf numFmtId="186" fontId="62" fillId="15"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61" borderId="112" applyNumberFormat="0" applyProtection="0">
      <alignment horizontal="left" vertical="center" indent="1"/>
    </xf>
    <xf numFmtId="4" fontId="56" fillId="58" borderId="109" applyNumberFormat="0" applyProtection="0">
      <alignment horizontal="right" vertical="center"/>
    </xf>
    <xf numFmtId="4" fontId="56" fillId="54" borderId="109"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4" fontId="62" fillId="11"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91" fontId="5" fillId="13" borderId="8">
      <alignment vertical="center"/>
    </xf>
    <xf numFmtId="191" fontId="5" fillId="13" borderId="8">
      <alignment vertical="center"/>
    </xf>
    <xf numFmtId="191" fontId="5" fillId="13" borderId="8">
      <alignment vertical="center"/>
    </xf>
    <xf numFmtId="0" fontId="5" fillId="13" borderId="8">
      <alignment vertical="center"/>
    </xf>
    <xf numFmtId="0" fontId="5" fillId="13" borderId="8">
      <alignment vertical="center"/>
    </xf>
    <xf numFmtId="0" fontId="5" fillId="13" borderId="8">
      <alignment vertical="center"/>
    </xf>
    <xf numFmtId="0" fontId="5" fillId="13" borderId="8">
      <alignment vertical="center"/>
    </xf>
    <xf numFmtId="191" fontId="5" fillId="13" borderId="8">
      <alignment vertical="center"/>
    </xf>
    <xf numFmtId="188" fontId="5" fillId="13" borderId="8">
      <alignment vertical="center"/>
    </xf>
    <xf numFmtId="191" fontId="5" fillId="13" borderId="8">
      <alignment vertical="center"/>
    </xf>
    <xf numFmtId="196" fontId="5" fillId="13" borderId="8">
      <alignment vertical="center"/>
    </xf>
    <xf numFmtId="188" fontId="5" fillId="13" borderId="8">
      <alignment vertical="center"/>
    </xf>
    <xf numFmtId="188" fontId="5" fillId="13" borderId="8">
      <alignment vertical="center"/>
    </xf>
    <xf numFmtId="190" fontId="5" fillId="13" borderId="8">
      <alignment vertical="center"/>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0" fontId="5" fillId="7" borderId="8">
      <alignment vertical="center"/>
      <protection locked="0"/>
    </xf>
    <xf numFmtId="0" fontId="5" fillId="7" borderId="8">
      <alignment vertical="center"/>
      <protection locked="0"/>
    </xf>
    <xf numFmtId="193" fontId="5" fillId="7" borderId="8">
      <alignment vertical="center"/>
      <protection locked="0"/>
    </xf>
    <xf numFmtId="193" fontId="5" fillId="7" borderId="8">
      <alignment vertical="center"/>
      <protection locked="0"/>
    </xf>
    <xf numFmtId="188" fontId="5" fillId="7" borderId="8">
      <alignment vertical="center"/>
      <protection locked="0"/>
    </xf>
    <xf numFmtId="191"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72" fontId="5" fillId="7" borderId="8">
      <alignment vertical="center"/>
      <protection locked="0"/>
    </xf>
    <xf numFmtId="191" fontId="5" fillId="7" borderId="8">
      <alignment vertical="center"/>
      <protection locked="0"/>
    </xf>
    <xf numFmtId="191" fontId="5" fillId="7" borderId="8">
      <alignment vertical="center"/>
      <protection locked="0"/>
    </xf>
    <xf numFmtId="188" fontId="5" fillId="7" borderId="8">
      <alignment vertical="center"/>
      <protection locked="0"/>
    </xf>
    <xf numFmtId="191"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3" fontId="5" fillId="69" borderId="8">
      <alignment vertical="center"/>
    </xf>
    <xf numFmtId="196" fontId="5" fillId="69" borderId="8">
      <alignment vertical="center"/>
    </xf>
    <xf numFmtId="188" fontId="5" fillId="69" borderId="8">
      <alignment vertical="center"/>
    </xf>
    <xf numFmtId="188" fontId="5" fillId="69" borderId="8">
      <alignment vertical="center"/>
    </xf>
    <xf numFmtId="190" fontId="5" fillId="69" borderId="8">
      <alignment vertical="center"/>
    </xf>
    <xf numFmtId="0" fontId="5" fillId="69" borderId="8">
      <alignment vertical="center"/>
    </xf>
    <xf numFmtId="0" fontId="5" fillId="69" borderId="8">
      <alignment vertical="center"/>
    </xf>
    <xf numFmtId="0" fontId="5" fillId="69" borderId="8">
      <alignment vertical="center"/>
    </xf>
    <xf numFmtId="0" fontId="5" fillId="69" borderId="8">
      <alignment vertical="center"/>
    </xf>
    <xf numFmtId="191" fontId="5" fillId="69" borderId="8">
      <alignment vertical="center"/>
    </xf>
    <xf numFmtId="188" fontId="5" fillId="69" borderId="8">
      <alignment vertical="center"/>
    </xf>
    <xf numFmtId="191" fontId="5" fillId="69" borderId="8">
      <alignment vertical="center"/>
    </xf>
    <xf numFmtId="191" fontId="5" fillId="69" borderId="8">
      <alignment vertical="center"/>
    </xf>
    <xf numFmtId="191"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0" fontId="5" fillId="70" borderId="8">
      <alignment horizontal="right" vertical="center"/>
      <protection locked="0"/>
    </xf>
    <xf numFmtId="196" fontId="5" fillId="70" borderId="8">
      <alignment horizontal="right" vertical="center"/>
      <protection locked="0"/>
    </xf>
    <xf numFmtId="188" fontId="5" fillId="70" borderId="8">
      <alignment horizontal="right" vertical="center"/>
      <protection locked="0"/>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88"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0" fillId="53" borderId="111" applyNumberFormat="0" applyProtection="0">
      <alignment vertical="center"/>
    </xf>
    <xf numFmtId="4" fontId="71" fillId="53" borderId="111" applyNumberFormat="0" applyProtection="0">
      <alignment vertical="center"/>
    </xf>
    <xf numFmtId="4" fontId="72" fillId="53" borderId="111" applyNumberFormat="0" applyProtection="0">
      <alignment horizontal="left" vertical="center" indent="1"/>
    </xf>
    <xf numFmtId="0" fontId="73" fillId="52" borderId="111" applyNumberFormat="0" applyProtection="0">
      <alignment horizontal="left" vertical="top" indent="1"/>
    </xf>
    <xf numFmtId="4" fontId="72" fillId="78" borderId="111" applyNumberFormat="0" applyProtection="0">
      <alignment horizontal="right" vertical="center"/>
    </xf>
    <xf numFmtId="4" fontId="72" fillId="79" borderId="111" applyNumberFormat="0" applyProtection="0">
      <alignment horizontal="right" vertical="center"/>
    </xf>
    <xf numFmtId="4" fontId="72" fillId="80" borderId="111" applyNumberFormat="0" applyProtection="0">
      <alignment horizontal="right" vertical="center"/>
    </xf>
    <xf numFmtId="4" fontId="72" fillId="50" borderId="111" applyNumberFormat="0" applyProtection="0">
      <alignment horizontal="right" vertical="center"/>
    </xf>
    <xf numFmtId="4" fontId="72" fillId="49" borderId="111" applyNumberFormat="0" applyProtection="0">
      <alignment horizontal="right" vertical="center"/>
    </xf>
    <xf numFmtId="4" fontId="72" fillId="81" borderId="111" applyNumberFormat="0" applyProtection="0">
      <alignment horizontal="right" vertical="center"/>
    </xf>
    <xf numFmtId="4" fontId="72" fillId="82" borderId="111" applyNumberFormat="0" applyProtection="0">
      <alignment horizontal="right" vertical="center"/>
    </xf>
    <xf numFmtId="4" fontId="72" fillId="83" borderId="111" applyNumberFormat="0" applyProtection="0">
      <alignment horizontal="right" vertical="center"/>
    </xf>
    <xf numFmtId="4" fontId="72" fillId="84" borderId="111" applyNumberFormat="0" applyProtection="0">
      <alignment horizontal="right" vertical="center"/>
    </xf>
    <xf numFmtId="4" fontId="70" fillId="85" borderId="169" applyNumberFormat="0" applyProtection="0">
      <alignment horizontal="left" vertical="center" indent="1"/>
    </xf>
    <xf numFmtId="4" fontId="72" fillId="86" borderId="111" applyNumberFormat="0" applyProtection="0">
      <alignment horizontal="right" vertical="center"/>
    </xf>
    <xf numFmtId="0" fontId="27" fillId="21" borderId="111" applyNumberFormat="0" applyProtection="0">
      <alignment horizontal="left" vertical="center" indent="1"/>
    </xf>
    <xf numFmtId="0" fontId="27" fillId="21" borderId="111" applyNumberFormat="0" applyProtection="0">
      <alignment horizontal="left" vertical="top" indent="1"/>
    </xf>
    <xf numFmtId="0" fontId="27" fillId="15" borderId="111" applyNumberFormat="0" applyProtection="0">
      <alignment horizontal="left" vertical="center" indent="1"/>
    </xf>
    <xf numFmtId="0" fontId="27" fillId="15" borderId="111" applyNumberFormat="0" applyProtection="0">
      <alignment horizontal="left" vertical="top" indent="1"/>
    </xf>
    <xf numFmtId="0" fontId="27" fillId="63" borderId="111" applyNumberFormat="0" applyProtection="0">
      <alignment horizontal="left" vertical="center" indent="1"/>
    </xf>
    <xf numFmtId="0" fontId="27" fillId="63" borderId="111" applyNumberFormat="0" applyProtection="0">
      <alignment horizontal="left" vertical="top" indent="1"/>
    </xf>
    <xf numFmtId="0" fontId="27" fillId="14" borderId="111" applyNumberFormat="0" applyProtection="0">
      <alignment horizontal="left" vertical="center" indent="1"/>
    </xf>
    <xf numFmtId="0" fontId="27" fillId="14" borderId="111" applyNumberFormat="0" applyProtection="0">
      <alignment horizontal="left" vertical="top" indent="1"/>
    </xf>
    <xf numFmtId="0" fontId="27" fillId="64" borderId="8" applyNumberFormat="0">
      <protection locked="0"/>
    </xf>
    <xf numFmtId="4" fontId="72" fillId="87" borderId="111" applyNumberFormat="0" applyProtection="0">
      <alignment vertical="center"/>
    </xf>
    <xf numFmtId="4" fontId="74" fillId="87" borderId="111" applyNumberFormat="0" applyProtection="0">
      <alignment vertical="center"/>
    </xf>
    <xf numFmtId="4" fontId="70" fillId="86" borderId="103" applyNumberFormat="0" applyProtection="0">
      <alignment horizontal="left" vertical="center" indent="1"/>
    </xf>
    <xf numFmtId="0" fontId="37" fillId="48" borderId="111" applyNumberFormat="0" applyProtection="0">
      <alignment horizontal="left" vertical="top" indent="1"/>
    </xf>
    <xf numFmtId="4" fontId="72" fillId="87" borderId="111" applyNumberFormat="0" applyProtection="0">
      <alignment horizontal="right" vertical="center"/>
    </xf>
    <xf numFmtId="4" fontId="74" fillId="87" borderId="111" applyNumberFormat="0" applyProtection="0">
      <alignment horizontal="right" vertical="center"/>
    </xf>
    <xf numFmtId="4" fontId="70" fillId="86" borderId="111" applyNumberFormat="0" applyProtection="0">
      <alignment horizontal="left" vertical="center" indent="1"/>
    </xf>
    <xf numFmtId="0" fontId="37" fillId="15" borderId="111" applyNumberFormat="0" applyProtection="0">
      <alignment horizontal="left" vertical="top" indent="1"/>
    </xf>
    <xf numFmtId="4" fontId="75" fillId="88" borderId="103" applyNumberFormat="0" applyProtection="0">
      <alignment horizontal="left" vertical="center" indent="1"/>
    </xf>
    <xf numFmtId="4" fontId="76" fillId="87" borderId="111"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191" fontId="28" fillId="50" borderId="8">
      <alignment vertical="center"/>
    </xf>
    <xf numFmtId="186" fontId="27" fillId="21" borderId="111"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64" borderId="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56" fillId="64" borderId="168" applyNumberFormat="0">
      <protection locked="0"/>
    </xf>
    <xf numFmtId="186" fontId="61" fillId="21" borderId="114" applyBorder="0"/>
    <xf numFmtId="186" fontId="56" fillId="67" borderId="8"/>
    <xf numFmtId="37" fontId="33" fillId="0" borderId="115" applyNumberFormat="0"/>
    <xf numFmtId="194" fontId="33" fillId="0" borderId="99" applyFill="0"/>
    <xf numFmtId="4" fontId="56" fillId="16" borderId="201" applyNumberFormat="0" applyProtection="0">
      <alignment horizontal="right" vertical="center"/>
    </xf>
    <xf numFmtId="164" fontId="69" fillId="0" borderId="0" applyFont="0" applyFill="0" applyBorder="0" applyAlignment="0" applyProtection="0"/>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0" fontId="4" fillId="0" borderId="0"/>
    <xf numFmtId="164" fontId="5" fillId="0" borderId="0" applyFont="0" applyFill="0" applyBorder="0" applyAlignment="0" applyProtection="0"/>
    <xf numFmtId="186" fontId="56" fillId="63" borderId="189" applyNumberFormat="0" applyProtection="0">
      <alignment horizontal="left" vertical="top" indent="1"/>
    </xf>
    <xf numFmtId="193" fontId="5" fillId="7" borderId="177">
      <alignment vertical="center"/>
      <protection locked="0"/>
    </xf>
    <xf numFmtId="186" fontId="56" fillId="40" borderId="201" applyNumberFormat="0" applyFont="0" applyAlignment="0" applyProtection="0"/>
    <xf numFmtId="186" fontId="56" fillId="21" borderId="189" applyNumberFormat="0" applyProtection="0">
      <alignment horizontal="left" vertical="top" indent="1"/>
    </xf>
    <xf numFmtId="4" fontId="56" fillId="0" borderId="201" applyNumberFormat="0" applyProtection="0">
      <alignment horizontal="right" vertical="center"/>
    </xf>
    <xf numFmtId="186" fontId="27" fillId="63" borderId="199" applyNumberFormat="0" applyProtection="0">
      <alignment horizontal="left" vertical="center" indent="1"/>
    </xf>
    <xf numFmtId="4" fontId="56" fillId="15" borderId="205" applyNumberFormat="0" applyProtection="0">
      <alignment horizontal="left" vertical="center" indent="1"/>
    </xf>
    <xf numFmtId="186" fontId="56" fillId="15"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4" fontId="56" fillId="53" borderId="201" applyNumberFormat="0" applyProtection="0">
      <alignment horizontal="left" vertical="center" indent="1"/>
    </xf>
    <xf numFmtId="186" fontId="56" fillId="21" borderId="172" applyNumberFormat="0" applyProtection="0">
      <alignment horizontal="left" vertical="top" indent="1"/>
    </xf>
    <xf numFmtId="4" fontId="56" fillId="52" borderId="201" applyNumberFormat="0" applyProtection="0">
      <alignment vertical="center"/>
    </xf>
    <xf numFmtId="186" fontId="56" fillId="40" borderId="201" applyNumberFormat="0" applyFont="0" applyAlignment="0" applyProtection="0"/>
    <xf numFmtId="186" fontId="56" fillId="21" borderId="172" applyNumberFormat="0" applyProtection="0">
      <alignment horizontal="left" vertical="top" indent="1"/>
    </xf>
    <xf numFmtId="186" fontId="56" fillId="63" borderId="199" applyNumberFormat="0" applyProtection="0">
      <alignment horizontal="left" vertical="top" indent="1"/>
    </xf>
    <xf numFmtId="186" fontId="27" fillId="21" borderId="172" applyNumberFormat="0" applyProtection="0">
      <alignment horizontal="left" vertical="center" indent="1"/>
    </xf>
    <xf numFmtId="186" fontId="56" fillId="14" borderId="201" applyNumberFormat="0" applyProtection="0">
      <alignment horizontal="left" vertical="center" indent="1"/>
    </xf>
    <xf numFmtId="186" fontId="56" fillId="40" borderId="170" applyNumberFormat="0" applyFont="0" applyAlignment="0" applyProtection="0"/>
    <xf numFmtId="186" fontId="56" fillId="15" borderId="199" applyNumberFormat="0" applyProtection="0">
      <alignment horizontal="left" vertical="top" indent="1"/>
    </xf>
    <xf numFmtId="4" fontId="72" fillId="86" borderId="172" applyNumberFormat="0" applyProtection="0">
      <alignment horizontal="right" vertical="center"/>
    </xf>
    <xf numFmtId="186" fontId="56" fillId="40" borderId="170" applyNumberFormat="0" applyFont="0" applyAlignment="0" applyProtection="0"/>
    <xf numFmtId="186" fontId="56" fillId="21" borderId="199" applyNumberFormat="0" applyProtection="0">
      <alignment horizontal="left" vertical="top" indent="1"/>
    </xf>
    <xf numFmtId="4" fontId="72" fillId="79" borderId="172" applyNumberFormat="0" applyProtection="0">
      <alignment horizontal="right" vertical="center"/>
    </xf>
    <xf numFmtId="186" fontId="56" fillId="40" borderId="170" applyNumberFormat="0" applyFont="0" applyAlignment="0" applyProtection="0"/>
    <xf numFmtId="186" fontId="56" fillId="14" borderId="199"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8" fontId="5" fillId="13" borderId="8">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27" fillId="64" borderId="8" applyNumberFormat="0">
      <protection locked="0"/>
    </xf>
    <xf numFmtId="4" fontId="62" fillId="48" borderId="111" applyNumberFormat="0" applyProtection="0">
      <alignment vertical="center"/>
    </xf>
    <xf numFmtId="4" fontId="59" fillId="12" borderId="8"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56" fillId="67" borderId="8"/>
    <xf numFmtId="4" fontId="64" fillId="64" borderId="109" applyNumberFormat="0" applyProtection="0">
      <alignment horizontal="right" vertical="center"/>
    </xf>
    <xf numFmtId="194" fontId="33" fillId="0" borderId="99"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99" applyFill="0"/>
    <xf numFmtId="164" fontId="5" fillId="0" borderId="0" applyFont="0" applyFill="0" applyBorder="0" applyAlignment="0" applyProtection="0"/>
    <xf numFmtId="191" fontId="5" fillId="69" borderId="8">
      <alignment vertical="center"/>
    </xf>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94" fontId="33" fillId="0" borderId="99" applyFill="0"/>
    <xf numFmtId="186" fontId="4" fillId="0" borderId="0"/>
    <xf numFmtId="186" fontId="56" fillId="14" borderId="111" applyNumberFormat="0" applyProtection="0">
      <alignment horizontal="left" vertical="top"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 fillId="0" borderId="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194" fontId="33" fillId="0" borderId="99" applyFill="0"/>
    <xf numFmtId="4" fontId="56" fillId="19" borderId="109" applyNumberFormat="0" applyProtection="0">
      <alignment horizontal="right" vertical="center"/>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4" fillId="0" borderId="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09" applyNumberFormat="0" applyProtection="0">
      <alignment horizontal="left" vertical="center" indent="1"/>
    </xf>
    <xf numFmtId="194" fontId="33" fillId="0" borderId="99" applyFill="0"/>
    <xf numFmtId="186" fontId="42" fillId="44" borderId="109" applyNumberFormat="0" applyAlignment="0" applyProtection="0"/>
    <xf numFmtId="186" fontId="42" fillId="44" borderId="109" applyNumberFormat="0" applyAlignment="0" applyProtection="0"/>
    <xf numFmtId="186" fontId="56" fillId="21" borderId="111" applyNumberFormat="0" applyProtection="0">
      <alignment horizontal="left" vertical="top" indent="1"/>
    </xf>
    <xf numFmtId="186" fontId="56" fillId="14" borderId="111" applyNumberFormat="0" applyProtection="0">
      <alignment horizontal="left" vertical="top" indent="1"/>
    </xf>
    <xf numFmtId="164" fontId="5" fillId="0" borderId="0" applyFont="0" applyFill="0" applyBorder="0" applyAlignment="0" applyProtection="0"/>
    <xf numFmtId="186" fontId="56" fillId="14" borderId="111" applyNumberFormat="0" applyProtection="0">
      <alignment horizontal="left" vertical="top" indent="1"/>
    </xf>
    <xf numFmtId="164" fontId="34" fillId="0" borderId="0" applyFont="0" applyFill="0" applyBorder="0" applyAlignment="0" applyProtection="0"/>
    <xf numFmtId="186" fontId="61" fillId="21" borderId="114" applyBorder="0"/>
    <xf numFmtId="4" fontId="56" fillId="58" borderId="109" applyNumberFormat="0" applyProtection="0">
      <alignment horizontal="right" vertical="center"/>
    </xf>
    <xf numFmtId="186" fontId="56" fillId="40" borderId="109" applyNumberFormat="0" applyFont="0" applyAlignment="0" applyProtection="0"/>
    <xf numFmtId="4" fontId="56" fillId="15" borderId="112" applyNumberFormat="0" applyProtection="0">
      <alignment horizontal="left" vertical="center" indent="1"/>
    </xf>
    <xf numFmtId="4" fontId="56" fillId="59" borderId="109" applyNumberFormat="0" applyProtection="0">
      <alignment horizontal="right" vertical="center"/>
    </xf>
    <xf numFmtId="186" fontId="56" fillId="11" borderId="109" applyNumberFormat="0" applyProtection="0">
      <alignment horizontal="left" vertical="center" indent="1"/>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48" borderId="111" applyNumberFormat="0" applyProtection="0">
      <alignment vertical="center"/>
    </xf>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94" fontId="33" fillId="0" borderId="99" applyFill="0"/>
    <xf numFmtId="186" fontId="56" fillId="62" borderId="109" applyNumberFormat="0" applyProtection="0">
      <alignment horizontal="left" vertical="center" indent="1"/>
    </xf>
    <xf numFmtId="4" fontId="56" fillId="23" borderId="109" applyNumberFormat="0" applyProtection="0">
      <alignment horizontal="right" vertical="center"/>
    </xf>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64" fontId="39" fillId="0" borderId="0" applyFont="0" applyFill="0" applyBorder="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111"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4" fontId="56" fillId="19" borderId="109" applyNumberFormat="0" applyProtection="0">
      <alignment horizontal="right" vertical="center"/>
    </xf>
    <xf numFmtId="194" fontId="33" fillId="0" borderId="99" applyFill="0"/>
    <xf numFmtId="186" fontId="56" fillId="62" borderId="109" applyNumberFormat="0" applyProtection="0">
      <alignment horizontal="left" vertical="center" indent="1"/>
    </xf>
    <xf numFmtId="4" fontId="56" fillId="58" borderId="109" applyNumberFormat="0" applyProtection="0">
      <alignment horizontal="right" vertical="center"/>
    </xf>
    <xf numFmtId="4" fontId="56" fillId="23"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186" fontId="60" fillId="52" borderId="111" applyNumberFormat="0" applyProtection="0">
      <alignment horizontal="left" vertical="top"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7" borderId="112"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61" borderId="112" applyNumberFormat="0" applyProtection="0">
      <alignment horizontal="left" vertical="center" indent="1"/>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15" borderId="109" applyNumberFormat="0" applyProtection="0">
      <alignment horizontal="right" vertical="center"/>
    </xf>
    <xf numFmtId="4" fontId="56" fillId="14" borderId="112" applyNumberFormat="0" applyProtection="0">
      <alignment horizontal="left" vertical="center" indent="1"/>
    </xf>
    <xf numFmtId="4" fontId="56" fillId="15" borderId="112" applyNumberFormat="0" applyProtection="0">
      <alignment horizontal="left" vertical="center" indent="1"/>
    </xf>
    <xf numFmtId="186" fontId="56" fillId="11" borderId="109"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11" borderId="111" applyNumberFormat="0" applyProtection="0">
      <alignment horizontal="left" vertical="center" indent="1"/>
    </xf>
    <xf numFmtId="194" fontId="33" fillId="0" borderId="99" applyFill="0"/>
    <xf numFmtId="186" fontId="62" fillId="15" borderId="111" applyNumberFormat="0" applyProtection="0">
      <alignment horizontal="left" vertical="top"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16" borderId="109" applyNumberFormat="0" applyProtection="0">
      <alignment horizontal="right" vertical="center"/>
    </xf>
    <xf numFmtId="186" fontId="56" fillId="15" borderId="111" applyNumberFormat="0" applyProtection="0">
      <alignment horizontal="left" vertical="top" indent="1"/>
    </xf>
    <xf numFmtId="164" fontId="35" fillId="0" borderId="0" applyFont="0" applyFill="0" applyBorder="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4" fontId="56" fillId="60" borderId="109" applyNumberFormat="0" applyProtection="0">
      <alignment horizontal="right" vertical="center"/>
    </xf>
    <xf numFmtId="186" fontId="56" fillId="14" borderId="111" applyNumberFormat="0" applyProtection="0">
      <alignment horizontal="left" vertical="top" indent="1"/>
    </xf>
    <xf numFmtId="37" fontId="33" fillId="0" borderId="115" applyNumberFormat="0"/>
    <xf numFmtId="186" fontId="60" fillId="52" borderId="111" applyNumberFormat="0" applyProtection="0">
      <alignment horizontal="left" vertical="top" indent="1"/>
    </xf>
    <xf numFmtId="186" fontId="56" fillId="40" borderId="109" applyNumberFormat="0" applyFont="0" applyAlignment="0" applyProtection="0"/>
    <xf numFmtId="4" fontId="64" fillId="64" borderId="109" applyNumberFormat="0" applyProtection="0">
      <alignment horizontal="right" vertical="center"/>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61" fillId="21" borderId="114" applyBorder="0"/>
    <xf numFmtId="4" fontId="56" fillId="59"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14" borderId="109"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4" fontId="56" fillId="16" borderId="109" applyNumberFormat="0" applyProtection="0">
      <alignment horizontal="right" vertical="center"/>
    </xf>
    <xf numFmtId="4" fontId="56" fillId="59" borderId="109" applyNumberFormat="0" applyProtection="0">
      <alignment horizontal="right" vertical="center"/>
    </xf>
    <xf numFmtId="186" fontId="57" fillId="44" borderId="110" applyNumberFormat="0" applyAlignment="0" applyProtection="0"/>
    <xf numFmtId="186" fontId="56" fillId="11" borderId="109" applyNumberFormat="0" applyProtection="0">
      <alignment horizontal="left" vertical="center" indent="1"/>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52" borderId="109" applyNumberFormat="0" applyProtection="0">
      <alignment vertical="center"/>
    </xf>
    <xf numFmtId="4" fontId="56" fillId="58" borderId="109" applyNumberFormat="0" applyProtection="0">
      <alignment horizontal="right" vertical="center"/>
    </xf>
    <xf numFmtId="4" fontId="59" fillId="53" borderId="109" applyNumberFormat="0" applyProtection="0">
      <alignment vertical="center"/>
    </xf>
    <xf numFmtId="164" fontId="35" fillId="0" borderId="0" applyFont="0" applyFill="0" applyBorder="0" applyAlignment="0" applyProtection="0"/>
    <xf numFmtId="186" fontId="50" fillId="41" borderId="109" applyNumberFormat="0" applyAlignment="0" applyProtection="0"/>
    <xf numFmtId="186" fontId="56" fillId="11"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4" fontId="59" fillId="53" borderId="109" applyNumberFormat="0" applyProtection="0">
      <alignment vertical="center"/>
    </xf>
    <xf numFmtId="164" fontId="35" fillId="0" borderId="0" applyFont="0" applyFill="0" applyBorder="0" applyAlignment="0" applyProtection="0"/>
    <xf numFmtId="4" fontId="56" fillId="15" borderId="109" applyNumberFormat="0" applyProtection="0">
      <alignment horizontal="right" vertical="center"/>
    </xf>
    <xf numFmtId="4" fontId="56" fillId="52" borderId="109" applyNumberFormat="0" applyProtection="0">
      <alignment vertical="center"/>
    </xf>
    <xf numFmtId="4" fontId="56" fillId="52" borderId="109" applyNumberFormat="0" applyProtection="0">
      <alignment vertical="center"/>
    </xf>
    <xf numFmtId="4" fontId="56" fillId="15" borderId="109" applyNumberFormat="0" applyProtection="0">
      <alignment horizontal="right" vertical="center"/>
    </xf>
    <xf numFmtId="4" fontId="56" fillId="23"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186" fontId="56" fillId="63" borderId="109" applyNumberFormat="0" applyProtection="0">
      <alignment horizontal="left" vertical="center" indent="1"/>
    </xf>
    <xf numFmtId="186" fontId="56" fillId="40" borderId="109" applyNumberFormat="0" applyFont="0" applyAlignment="0" applyProtection="0"/>
    <xf numFmtId="186" fontId="61" fillId="21" borderId="114" applyBorder="0"/>
    <xf numFmtId="186" fontId="44" fillId="0" borderId="116" applyNumberFormat="0" applyFill="0" applyAlignment="0" applyProtection="0"/>
    <xf numFmtId="164" fontId="35" fillId="0" borderId="0" applyFont="0" applyFill="0" applyBorder="0" applyAlignment="0" applyProtection="0"/>
    <xf numFmtId="186" fontId="42" fillId="44" borderId="109" applyNumberFormat="0" applyAlignment="0" applyProtection="0"/>
    <xf numFmtId="4" fontId="56" fillId="58" borderId="109" applyNumberFormat="0" applyProtection="0">
      <alignment horizontal="right" vertical="center"/>
    </xf>
    <xf numFmtId="186" fontId="56" fillId="40" borderId="109" applyNumberFormat="0" applyFont="0" applyAlignment="0" applyProtection="0"/>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62" fillId="15"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4" fontId="59" fillId="53" borderId="109" applyNumberFormat="0" applyProtection="0">
      <alignment vertical="center"/>
    </xf>
    <xf numFmtId="186" fontId="56" fillId="62" borderId="109" applyNumberFormat="0" applyProtection="0">
      <alignment horizontal="left" vertical="center" indent="1"/>
    </xf>
    <xf numFmtId="37" fontId="33" fillId="0" borderId="115" applyNumberFormat="0"/>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6" borderId="109" applyNumberFormat="0" applyProtection="0">
      <alignment horizontal="right" vertical="center"/>
    </xf>
    <xf numFmtId="4" fontId="56" fillId="54" borderId="109" applyNumberFormat="0" applyProtection="0">
      <alignment horizontal="left" vertical="center" indent="1"/>
    </xf>
    <xf numFmtId="4" fontId="59" fillId="53" borderId="109" applyNumberFormat="0" applyProtection="0">
      <alignment vertical="center"/>
    </xf>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14" borderId="111" applyNumberFormat="0" applyProtection="0">
      <alignment horizontal="left" vertical="top" indent="1"/>
    </xf>
    <xf numFmtId="164" fontId="35" fillId="0" borderId="0" applyFont="0" applyFill="0" applyBorder="0" applyAlignment="0" applyProtection="0"/>
    <xf numFmtId="4" fontId="56" fillId="54" borderId="109" applyNumberFormat="0" applyProtection="0">
      <alignment horizontal="left" vertical="center" indent="1"/>
    </xf>
    <xf numFmtId="4" fontId="62" fillId="11" borderId="111" applyNumberFormat="0" applyProtection="0">
      <alignment horizontal="left" vertical="center" indent="1"/>
    </xf>
    <xf numFmtId="4" fontId="56" fillId="19" borderId="109" applyNumberFormat="0" applyProtection="0">
      <alignment horizontal="right" vertical="center"/>
    </xf>
    <xf numFmtId="4" fontId="56" fillId="58" borderId="109" applyNumberFormat="0" applyProtection="0">
      <alignment horizontal="right" vertical="center"/>
    </xf>
    <xf numFmtId="186" fontId="42" fillId="44" borderId="109"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111" applyNumberFormat="0" applyProtection="0">
      <alignment horizontal="left" vertical="top" indent="1"/>
    </xf>
    <xf numFmtId="4" fontId="59" fillId="53" borderId="109" applyNumberFormat="0" applyProtection="0">
      <alignment vertical="center"/>
    </xf>
    <xf numFmtId="4" fontId="56" fillId="55" borderId="109" applyNumberFormat="0" applyProtection="0">
      <alignment horizontal="right" vertical="center"/>
    </xf>
    <xf numFmtId="186" fontId="56" fillId="11" borderId="109" applyNumberFormat="0" applyProtection="0">
      <alignment horizontal="left" vertical="center" indent="1"/>
    </xf>
    <xf numFmtId="4" fontId="56" fillId="60" borderId="109" applyNumberFormat="0" applyProtection="0">
      <alignment horizontal="right" vertical="center"/>
    </xf>
    <xf numFmtId="4" fontId="56" fillId="59" borderId="109" applyNumberFormat="0" applyProtection="0">
      <alignment horizontal="right" vertical="center"/>
    </xf>
    <xf numFmtId="4" fontId="56" fillId="56" borderId="109" applyNumberFormat="0" applyProtection="0">
      <alignment horizontal="right" vertical="center"/>
    </xf>
    <xf numFmtId="4" fontId="56" fillId="16" borderId="109" applyNumberFormat="0" applyProtection="0">
      <alignment horizontal="right" vertical="center"/>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7" fillId="44" borderId="110" applyNumberFormat="0" applyAlignment="0" applyProtection="0"/>
    <xf numFmtId="4" fontId="56" fillId="15" borderId="109" applyNumberFormat="0" applyProtection="0">
      <alignment horizontal="right" vertical="center"/>
    </xf>
    <xf numFmtId="164" fontId="5" fillId="0" borderId="0" applyFont="0" applyFill="0" applyBorder="0" applyAlignment="0" applyProtection="0"/>
    <xf numFmtId="4" fontId="56" fillId="23" borderId="109" applyNumberFormat="0" applyProtection="0">
      <alignment horizontal="right" vertical="center"/>
    </xf>
    <xf numFmtId="186" fontId="50" fillId="41" borderId="109" applyNumberFormat="0" applyAlignment="0" applyProtection="0"/>
    <xf numFmtId="186" fontId="44" fillId="0" borderId="116" applyNumberFormat="0" applyFill="0" applyAlignment="0" applyProtection="0"/>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3" borderId="109" applyNumberFormat="0" applyProtection="0">
      <alignment horizontal="left" vertical="center"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7" fillId="44" borderId="110" applyNumberFormat="0" applyAlignment="0" applyProtection="0"/>
    <xf numFmtId="4" fontId="62" fillId="48" borderId="111" applyNumberFormat="0" applyProtection="0">
      <alignment vertical="center"/>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6" fillId="0" borderId="109" applyNumberFormat="0" applyProtection="0">
      <alignment horizontal="right" vertical="center"/>
    </xf>
    <xf numFmtId="4" fontId="63" fillId="66" borderId="112" applyNumberFormat="0" applyProtection="0">
      <alignment horizontal="left" vertical="center" indent="1"/>
    </xf>
    <xf numFmtId="186" fontId="50" fillId="41"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186" fontId="56" fillId="14" borderId="109" applyNumberFormat="0" applyProtection="0">
      <alignment horizontal="left" vertical="center" indent="1"/>
    </xf>
    <xf numFmtId="4" fontId="56" fillId="55" borderId="109" applyNumberFormat="0" applyProtection="0">
      <alignment horizontal="right" vertical="center"/>
    </xf>
    <xf numFmtId="4" fontId="56" fillId="0" borderId="109" applyNumberFormat="0" applyProtection="0">
      <alignment horizontal="right" vertical="center"/>
    </xf>
    <xf numFmtId="194" fontId="33" fillId="0" borderId="99" applyFill="0"/>
    <xf numFmtId="186" fontId="56" fillId="40" borderId="109" applyNumberFormat="0" applyFont="0" applyAlignment="0" applyProtection="0"/>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4" fontId="56" fillId="58" borderId="109" applyNumberFormat="0" applyProtection="0">
      <alignment horizontal="right" vertical="center"/>
    </xf>
    <xf numFmtId="186" fontId="56" fillId="63" borderId="111" applyNumberFormat="0" applyProtection="0">
      <alignment horizontal="left" vertical="top"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42" fillId="44" borderId="109" applyNumberFormat="0" applyAlignment="0" applyProtection="0"/>
    <xf numFmtId="4" fontId="62" fillId="11" borderId="111" applyNumberFormat="0" applyProtection="0">
      <alignment horizontal="left" vertical="center" indent="1"/>
    </xf>
    <xf numFmtId="186" fontId="44" fillId="0" borderId="116" applyNumberFormat="0" applyFill="0" applyAlignment="0" applyProtection="0"/>
    <xf numFmtId="186" fontId="56" fillId="40" borderId="109" applyNumberFormat="0" applyFont="0" applyAlignment="0" applyProtection="0"/>
    <xf numFmtId="186" fontId="56" fillId="21" borderId="111" applyNumberFormat="0" applyProtection="0">
      <alignment horizontal="left" vertical="top" indent="1"/>
    </xf>
    <xf numFmtId="4" fontId="56" fillId="54" borderId="109" applyNumberFormat="0" applyProtection="0">
      <alignment horizontal="left" vertical="center" indent="1"/>
    </xf>
    <xf numFmtId="186" fontId="42" fillId="44" borderId="109" applyNumberFormat="0" applyAlignment="0" applyProtection="0"/>
    <xf numFmtId="4" fontId="64" fillId="64" borderId="109" applyNumberFormat="0" applyProtection="0">
      <alignment horizontal="right" vertical="center"/>
    </xf>
    <xf numFmtId="186" fontId="61" fillId="21" borderId="114" applyBorder="0"/>
    <xf numFmtId="186" fontId="56" fillId="40" borderId="109" applyNumberFormat="0" applyFont="0" applyAlignment="0" applyProtection="0"/>
    <xf numFmtId="4" fontId="56" fillId="54" borderId="109"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4" fontId="56" fillId="55" borderId="109" applyNumberFormat="0" applyProtection="0">
      <alignment horizontal="right" vertical="center"/>
    </xf>
    <xf numFmtId="4" fontId="56" fillId="60" borderId="109" applyNumberFormat="0" applyProtection="0">
      <alignment horizontal="right" vertical="center"/>
    </xf>
    <xf numFmtId="186" fontId="56" fillId="21" borderId="111" applyNumberFormat="0" applyProtection="0">
      <alignment horizontal="left" vertical="top" indent="1"/>
    </xf>
    <xf numFmtId="186" fontId="56" fillId="14" borderId="111" applyNumberFormat="0" applyProtection="0">
      <alignment horizontal="left" vertical="top" indent="1"/>
    </xf>
    <xf numFmtId="4" fontId="56" fillId="19" borderId="109" applyNumberFormat="0" applyProtection="0">
      <alignment horizontal="right" vertical="center"/>
    </xf>
    <xf numFmtId="186" fontId="56" fillId="63" borderId="111" applyNumberFormat="0" applyProtection="0">
      <alignment horizontal="left" vertical="top" indent="1"/>
    </xf>
    <xf numFmtId="186" fontId="27" fillId="63" borderId="111" applyNumberFormat="0" applyProtection="0">
      <alignment horizontal="left" vertical="center" indent="1"/>
    </xf>
    <xf numFmtId="4" fontId="56" fillId="0" borderId="109" applyNumberFormat="0" applyProtection="0">
      <alignment horizontal="right" vertical="center"/>
    </xf>
    <xf numFmtId="186" fontId="42" fillId="44" borderId="109" applyNumberFormat="0" applyAlignment="0" applyProtection="0"/>
    <xf numFmtId="186" fontId="50" fillId="41" borderId="109" applyNumberFormat="0" applyAlignment="0" applyProtection="0"/>
    <xf numFmtId="4" fontId="56" fillId="53" borderId="109" applyNumberFormat="0" applyProtection="0">
      <alignment horizontal="left" vertical="center" indent="1"/>
    </xf>
    <xf numFmtId="4" fontId="62" fillId="11" borderId="111" applyNumberFormat="0" applyProtection="0">
      <alignment horizontal="left" vertical="center" indent="1"/>
    </xf>
    <xf numFmtId="4" fontId="56" fillId="60" borderId="109" applyNumberFormat="0" applyProtection="0">
      <alignment horizontal="right" vertical="center"/>
    </xf>
    <xf numFmtId="4" fontId="59" fillId="65"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64" fillId="64"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0" borderId="109" applyNumberFormat="0" applyProtection="0">
      <alignment horizontal="right" vertical="center"/>
    </xf>
    <xf numFmtId="164" fontId="35" fillId="0" borderId="0" applyFont="0" applyFill="0" applyBorder="0" applyAlignment="0" applyProtection="0"/>
    <xf numFmtId="186" fontId="56" fillId="40" borderId="109" applyNumberFormat="0" applyFont="0" applyAlignment="0" applyProtection="0"/>
    <xf numFmtId="186" fontId="42" fillId="44" borderId="109" applyNumberFormat="0" applyAlignment="0" applyProtection="0"/>
    <xf numFmtId="186" fontId="62" fillId="48" borderId="111" applyNumberFormat="0" applyProtection="0">
      <alignment horizontal="left" vertical="top" indent="1"/>
    </xf>
    <xf numFmtId="186" fontId="27" fillId="14" borderId="111"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2" borderId="109" applyNumberFormat="0" applyProtection="0">
      <alignment horizontal="left" vertical="center" indent="1"/>
    </xf>
    <xf numFmtId="4" fontId="56" fillId="55" borderId="109" applyNumberFormat="0" applyProtection="0">
      <alignment horizontal="right" vertical="center"/>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4" fontId="56" fillId="23" borderId="109" applyNumberFormat="0" applyProtection="0">
      <alignment horizontal="right" vertical="center"/>
    </xf>
    <xf numFmtId="186" fontId="56" fillId="63" borderId="109" applyNumberFormat="0" applyProtection="0">
      <alignment horizontal="left" vertical="center" indent="1"/>
    </xf>
    <xf numFmtId="186" fontId="56" fillId="14" borderId="111" applyNumberFormat="0" applyProtection="0">
      <alignment horizontal="left" vertical="top" indent="1"/>
    </xf>
    <xf numFmtId="4" fontId="56" fillId="15" borderId="109" applyNumberFormat="0" applyProtection="0">
      <alignment horizontal="right" vertical="center"/>
    </xf>
    <xf numFmtId="186" fontId="62" fillId="48"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42" fillId="44" borderId="109" applyNumberFormat="0" applyAlignment="0" applyProtection="0"/>
    <xf numFmtId="186" fontId="56" fillId="21" borderId="111" applyNumberFormat="0" applyProtection="0">
      <alignment horizontal="left" vertical="top" indent="1"/>
    </xf>
    <xf numFmtId="4" fontId="62" fillId="48" borderId="111" applyNumberFormat="0" applyProtection="0">
      <alignment vertical="center"/>
    </xf>
    <xf numFmtId="37" fontId="33" fillId="0" borderId="115" applyNumberFormat="0"/>
    <xf numFmtId="186" fontId="56" fillId="40" borderId="109" applyNumberFormat="0" applyFont="0" applyAlignment="0" applyProtection="0"/>
    <xf numFmtId="186" fontId="56" fillId="21" borderId="111" applyNumberFormat="0" applyProtection="0">
      <alignment horizontal="left" vertical="top" indent="1"/>
    </xf>
    <xf numFmtId="4" fontId="56" fillId="55" borderId="109" applyNumberFormat="0" applyProtection="0">
      <alignment horizontal="right" vertical="center"/>
    </xf>
    <xf numFmtId="186" fontId="50" fillId="41" borderId="109" applyNumberFormat="0" applyAlignment="0" applyProtection="0"/>
    <xf numFmtId="4" fontId="59" fillId="65" borderId="109" applyNumberFormat="0" applyProtection="0">
      <alignment horizontal="right" vertical="center"/>
    </xf>
    <xf numFmtId="4" fontId="63" fillId="66" borderId="112"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14" borderId="112" applyNumberFormat="0" applyProtection="0">
      <alignment horizontal="left" vertical="center" indent="1"/>
    </xf>
    <xf numFmtId="186" fontId="62" fillId="48" borderId="111" applyNumberFormat="0" applyProtection="0">
      <alignment horizontal="left" vertical="top" indent="1"/>
    </xf>
    <xf numFmtId="186" fontId="56" fillId="21" borderId="111" applyNumberFormat="0" applyProtection="0">
      <alignment horizontal="left" vertical="top" indent="1"/>
    </xf>
    <xf numFmtId="4" fontId="56" fillId="52" borderId="109" applyNumberFormat="0" applyProtection="0">
      <alignment vertical="center"/>
    </xf>
    <xf numFmtId="4" fontId="56" fillId="54" borderId="109" applyNumberFormat="0" applyProtection="0">
      <alignment horizontal="left" vertical="center" indent="1"/>
    </xf>
    <xf numFmtId="4" fontId="27" fillId="21" borderId="112"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14" borderId="111" applyNumberFormat="0" applyProtection="0">
      <alignment horizontal="left" vertical="top" indent="1"/>
    </xf>
    <xf numFmtId="4" fontId="62" fillId="11" borderId="111"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186" fontId="56" fillId="14" borderId="111" applyNumberFormat="0" applyProtection="0">
      <alignment horizontal="left" vertical="top" indent="1"/>
    </xf>
    <xf numFmtId="4" fontId="64" fillId="64" borderId="109" applyNumberFormat="0" applyProtection="0">
      <alignment horizontal="right" vertical="center"/>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194" fontId="33" fillId="0" borderId="99" applyFill="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11" applyNumberFormat="0" applyProtection="0">
      <alignment horizontal="left" vertical="top" indent="1"/>
    </xf>
    <xf numFmtId="4" fontId="62" fillId="11" borderId="111" applyNumberFormat="0" applyProtection="0">
      <alignment horizontal="left" vertical="center" indent="1"/>
    </xf>
    <xf numFmtId="4" fontId="62" fillId="48" borderId="111" applyNumberFormat="0" applyProtection="0">
      <alignment vertical="center"/>
    </xf>
    <xf numFmtId="186" fontId="27" fillId="63" borderId="111" applyNumberFormat="0" applyProtection="0">
      <alignment horizontal="left" vertical="top" indent="1"/>
    </xf>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186" fontId="56" fillId="14" borderId="111" applyNumberFormat="0" applyProtection="0">
      <alignment horizontal="left" vertical="top" indent="1"/>
    </xf>
    <xf numFmtId="186" fontId="56" fillId="15" borderId="111" applyNumberFormat="0" applyProtection="0">
      <alignment horizontal="left" vertical="top" indent="1"/>
    </xf>
    <xf numFmtId="186" fontId="42" fillId="44" borderId="109" applyNumberFormat="0" applyAlignment="0" applyProtection="0"/>
    <xf numFmtId="186" fontId="44" fillId="0" borderId="116" applyNumberFormat="0" applyFill="0" applyAlignment="0" applyProtection="0"/>
    <xf numFmtId="186" fontId="44" fillId="0" borderId="116" applyNumberFormat="0" applyFill="0" applyAlignment="0" applyProtection="0"/>
    <xf numFmtId="37" fontId="33" fillId="0" borderId="115" applyNumberFormat="0"/>
    <xf numFmtId="4" fontId="64" fillId="64" borderId="109" applyNumberFormat="0" applyProtection="0">
      <alignment horizontal="right" vertical="center"/>
    </xf>
    <xf numFmtId="4" fontId="63" fillId="66" borderId="112" applyNumberFormat="0" applyProtection="0">
      <alignment horizontal="left" vertical="center" indent="1"/>
    </xf>
    <xf numFmtId="186" fontId="62" fillId="15" borderId="111" applyNumberFormat="0" applyProtection="0">
      <alignment horizontal="left" vertical="top" indent="1"/>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62" borderId="109"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5" borderId="112" applyNumberFormat="0" applyProtection="0">
      <alignment horizontal="left" vertical="center" indent="1"/>
    </xf>
    <xf numFmtId="4" fontId="56" fillId="14" borderId="112" applyNumberFormat="0" applyProtection="0">
      <alignment horizontal="left" vertical="center" indent="1"/>
    </xf>
    <xf numFmtId="4" fontId="56" fillId="15" borderId="109" applyNumberFormat="0" applyProtection="0">
      <alignment horizontal="right" vertical="center"/>
    </xf>
    <xf numFmtId="4" fontId="27" fillId="21" borderId="112" applyNumberFormat="0" applyProtection="0">
      <alignment horizontal="left" vertical="center" indent="1"/>
    </xf>
    <xf numFmtId="4" fontId="27" fillId="21" borderId="112" applyNumberFormat="0" applyProtection="0">
      <alignment horizontal="left" vertical="center" indent="1"/>
    </xf>
    <xf numFmtId="4" fontId="56" fillId="61" borderId="112" applyNumberFormat="0" applyProtection="0">
      <alignment horizontal="left" vertical="center" indent="1"/>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7" borderId="112"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186" fontId="60" fillId="52" borderId="111" applyNumberFormat="0" applyProtection="0">
      <alignment horizontal="left" vertical="top"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7" fillId="44" borderId="110" applyNumberFormat="0" applyAlignment="0" applyProtection="0"/>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186" fontId="61" fillId="21" borderId="114" applyBorder="0"/>
    <xf numFmtId="186" fontId="56" fillId="40" borderId="109" applyNumberFormat="0" applyFont="0" applyAlignment="0" applyProtection="0"/>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27" fillId="14" borderId="111" applyNumberFormat="0" applyProtection="0">
      <alignment horizontal="left" vertical="top" indent="1"/>
    </xf>
    <xf numFmtId="4" fontId="59" fillId="65" borderId="109" applyNumberFormat="0" applyProtection="0">
      <alignment horizontal="right" vertical="center"/>
    </xf>
    <xf numFmtId="4" fontId="56" fillId="54" borderId="109" applyNumberFormat="0" applyProtection="0">
      <alignment horizontal="left" vertical="center" indent="1"/>
    </xf>
    <xf numFmtId="186" fontId="62" fillId="15" borderId="111" applyNumberFormat="0" applyProtection="0">
      <alignment horizontal="left" vertical="top" indent="1"/>
    </xf>
    <xf numFmtId="4" fontId="63" fillId="66" borderId="112" applyNumberFormat="0" applyProtection="0">
      <alignment horizontal="left" vertical="center" indent="1"/>
    </xf>
    <xf numFmtId="37" fontId="33" fillId="0" borderId="115" applyNumberFormat="0"/>
    <xf numFmtId="186" fontId="44" fillId="0" borderId="116" applyNumberFormat="0" applyFill="0" applyAlignment="0" applyProtection="0"/>
    <xf numFmtId="186" fontId="56" fillId="63" borderId="111" applyNumberFormat="0" applyProtection="0">
      <alignment horizontal="left" vertical="top" indent="1"/>
    </xf>
    <xf numFmtId="186" fontId="56" fillId="15" borderId="111" applyNumberFormat="0" applyProtection="0">
      <alignment horizontal="left" vertical="top" indent="1"/>
    </xf>
    <xf numFmtId="4" fontId="56" fillId="23" borderId="109" applyNumberFormat="0" applyProtection="0">
      <alignment horizontal="right" vertical="center"/>
    </xf>
    <xf numFmtId="186" fontId="56" fillId="62"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186" fontId="56" fillId="14" borderId="109" applyNumberFormat="0" applyProtection="0">
      <alignment horizontal="left" vertical="center" indent="1"/>
    </xf>
    <xf numFmtId="194" fontId="33" fillId="0" borderId="99" applyFill="0"/>
    <xf numFmtId="4" fontId="62" fillId="48" borderId="111" applyNumberFormat="0" applyProtection="0">
      <alignment vertical="center"/>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2" borderId="109" applyNumberFormat="0" applyProtection="0">
      <alignmen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27" fillId="14" borderId="111" applyNumberFormat="0" applyProtection="0">
      <alignment horizontal="left" vertical="center" indent="1"/>
    </xf>
    <xf numFmtId="186" fontId="42" fillId="44" borderId="109" applyNumberFormat="0" applyAlignment="0" applyProtection="0"/>
    <xf numFmtId="186" fontId="56" fillId="14" borderId="109" applyNumberFormat="0" applyProtection="0">
      <alignment horizontal="left" vertical="center" indent="1"/>
    </xf>
    <xf numFmtId="186" fontId="56" fillId="63" borderId="111" applyNumberFormat="0" applyProtection="0">
      <alignment horizontal="left" vertical="top" indent="1"/>
    </xf>
    <xf numFmtId="37" fontId="33" fillId="0" borderId="115" applyNumberFormat="0"/>
    <xf numFmtId="186" fontId="56" fillId="40" borderId="109" applyNumberFormat="0" applyFont="0" applyAlignment="0" applyProtection="0"/>
    <xf numFmtId="4" fontId="63" fillId="66" borderId="112" applyNumberFormat="0" applyProtection="0">
      <alignment horizontal="left" vertical="center" indent="1"/>
    </xf>
    <xf numFmtId="164" fontId="35" fillId="0" borderId="0" applyFont="0" applyFill="0" applyBorder="0" applyAlignment="0" applyProtection="0"/>
    <xf numFmtId="186" fontId="56" fillId="40" borderId="109" applyNumberFormat="0" applyFont="0" applyAlignment="0" applyProtection="0"/>
    <xf numFmtId="4" fontId="62" fillId="48" borderId="111" applyNumberFormat="0" applyProtection="0">
      <alignmen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top" indent="1"/>
    </xf>
    <xf numFmtId="4" fontId="56" fillId="19" borderId="109" applyNumberFormat="0" applyProtection="0">
      <alignment horizontal="right" vertical="center"/>
    </xf>
    <xf numFmtId="4" fontId="64" fillId="64" borderId="109" applyNumberFormat="0" applyProtection="0">
      <alignment horizontal="right" vertical="center"/>
    </xf>
    <xf numFmtId="186" fontId="44" fillId="0" borderId="116" applyNumberFormat="0" applyFill="0" applyAlignment="0" applyProtection="0"/>
    <xf numFmtId="186" fontId="27" fillId="14" borderId="111" applyNumberFormat="0" applyProtection="0">
      <alignment horizontal="left" vertical="center" indent="1"/>
    </xf>
    <xf numFmtId="186" fontId="56" fillId="15" borderId="111" applyNumberFormat="0" applyProtection="0">
      <alignment horizontal="left" vertical="top" indent="1"/>
    </xf>
    <xf numFmtId="186" fontId="42" fillId="44" borderId="109" applyNumberFormat="0" applyAlignment="0" applyProtection="0"/>
    <xf numFmtId="4" fontId="56" fillId="58" borderId="109" applyNumberFormat="0" applyProtection="0">
      <alignment horizontal="right" vertical="center"/>
    </xf>
    <xf numFmtId="194" fontId="33" fillId="0" borderId="99" applyFill="0"/>
    <xf numFmtId="186" fontId="56" fillId="40" borderId="109" applyNumberFormat="0" applyFont="0" applyAlignment="0" applyProtection="0"/>
    <xf numFmtId="186" fontId="62" fillId="48" borderId="111" applyNumberFormat="0" applyProtection="0">
      <alignment horizontal="left" vertical="top" indent="1"/>
    </xf>
    <xf numFmtId="4" fontId="62" fillId="48" borderId="111"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60" fillId="52" borderId="111" applyNumberFormat="0" applyProtection="0">
      <alignment horizontal="left" vertical="top" indent="1"/>
    </xf>
    <xf numFmtId="4" fontId="56" fillId="59" borderId="109" applyNumberFormat="0" applyProtection="0">
      <alignment horizontal="right" vertical="center"/>
    </xf>
    <xf numFmtId="4" fontId="56" fillId="15"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0" fillId="41" borderId="109" applyNumberFormat="0" applyAlignment="0" applyProtection="0"/>
    <xf numFmtId="37" fontId="33" fillId="0" borderId="115" applyNumberFormat="0"/>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61" borderId="112" applyNumberFormat="0" applyProtection="0">
      <alignment horizontal="left" vertical="center" indent="1"/>
    </xf>
    <xf numFmtId="186" fontId="50" fillId="41" borderId="109" applyNumberFormat="0" applyAlignment="0" applyProtection="0"/>
    <xf numFmtId="4" fontId="59" fillId="65" borderId="109" applyNumberFormat="0" applyProtection="0">
      <alignment horizontal="right" vertical="center"/>
    </xf>
    <xf numFmtId="4" fontId="62" fillId="48" borderId="111" applyNumberFormat="0" applyProtection="0">
      <alignment vertical="center"/>
    </xf>
    <xf numFmtId="186" fontId="56" fillId="14" borderId="111" applyNumberFormat="0" applyProtection="0">
      <alignment horizontal="left" vertical="top" indent="1"/>
    </xf>
    <xf numFmtId="4" fontId="62" fillId="11" borderId="111" applyNumberFormat="0" applyProtection="0">
      <alignment horizontal="left" vertical="center" indent="1"/>
    </xf>
    <xf numFmtId="186" fontId="27" fillId="14" borderId="111" applyNumberFormat="0" applyProtection="0">
      <alignment horizontal="left" vertical="center" indent="1"/>
    </xf>
    <xf numFmtId="4" fontId="56" fillId="54" borderId="109" applyNumberFormat="0" applyProtection="0">
      <alignment horizontal="left" vertical="center" indent="1"/>
    </xf>
    <xf numFmtId="186" fontId="56" fillId="63" borderId="109"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4" fontId="56" fillId="16" borderId="109" applyNumberFormat="0" applyProtection="0">
      <alignment horizontal="right" vertical="center"/>
    </xf>
    <xf numFmtId="4" fontId="56" fillId="14" borderId="112" applyNumberFormat="0" applyProtection="0">
      <alignment horizontal="left" vertical="center" indent="1"/>
    </xf>
    <xf numFmtId="4" fontId="56" fillId="54" borderId="109" applyNumberFormat="0" applyProtection="0">
      <alignment horizontal="left" vertical="center" indent="1"/>
    </xf>
    <xf numFmtId="4" fontId="56" fillId="16" borderId="109" applyNumberFormat="0" applyProtection="0">
      <alignment horizontal="righ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59"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64" fontId="35" fillId="0" borderId="0" applyFont="0" applyFill="0" applyBorder="0" applyAlignment="0" applyProtection="0"/>
    <xf numFmtId="4" fontId="56" fillId="23" borderId="109" applyNumberFormat="0" applyProtection="0">
      <alignment horizontal="right" vertical="center"/>
    </xf>
    <xf numFmtId="164" fontId="35" fillId="0" borderId="0" applyFont="0" applyFill="0" applyBorder="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9" borderId="109" applyNumberFormat="0" applyProtection="0">
      <alignment horizontal="right" vertical="center"/>
    </xf>
    <xf numFmtId="4" fontId="56" fillId="61" borderId="112" applyNumberFormat="0" applyProtection="0">
      <alignment horizontal="left" vertical="center" indent="1"/>
    </xf>
    <xf numFmtId="4" fontId="56" fillId="56"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94" fontId="33" fillId="0" borderId="99" applyFill="0"/>
    <xf numFmtId="186" fontId="56" fillId="63" borderId="111" applyNumberFormat="0" applyProtection="0">
      <alignment horizontal="left" vertical="top" indent="1"/>
    </xf>
    <xf numFmtId="4" fontId="56" fillId="1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7" fillId="44" borderId="110" applyNumberFormat="0" applyAlignment="0" applyProtection="0"/>
    <xf numFmtId="186" fontId="56" fillId="11" borderId="109"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4" fontId="56" fillId="16" borderId="109" applyNumberFormat="0" applyProtection="0">
      <alignment horizontal="right" vertical="center"/>
    </xf>
    <xf numFmtId="186" fontId="60" fillId="52" borderId="111" applyNumberFormat="0" applyProtection="0">
      <alignment horizontal="left" vertical="top"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6" borderId="109" applyNumberFormat="0" applyProtection="0">
      <alignment horizontal="right" vertical="center"/>
    </xf>
    <xf numFmtId="4" fontId="56" fillId="53" borderId="109" applyNumberFormat="0" applyProtection="0">
      <alignment horizontal="left" vertical="center" indent="1"/>
    </xf>
    <xf numFmtId="4" fontId="27" fillId="21" borderId="112" applyNumberFormat="0" applyProtection="0">
      <alignment horizontal="left" vertical="center" indent="1"/>
    </xf>
    <xf numFmtId="4" fontId="56" fillId="59" borderId="109" applyNumberFormat="0" applyProtection="0">
      <alignment horizontal="right" vertical="center"/>
    </xf>
    <xf numFmtId="4" fontId="56" fillId="23"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4" fillId="0" borderId="116" applyNumberFormat="0" applyFill="0" applyAlignment="0" applyProtection="0"/>
    <xf numFmtId="186" fontId="61" fillId="21" borderId="114" applyBorder="0"/>
    <xf numFmtId="186" fontId="56" fillId="14" borderId="111" applyNumberFormat="0" applyProtection="0">
      <alignment horizontal="left" vertical="top" indent="1"/>
    </xf>
    <xf numFmtId="186" fontId="56" fillId="14" borderId="111" applyNumberFormat="0" applyProtection="0">
      <alignment horizontal="left" vertical="top" indent="1"/>
    </xf>
    <xf numFmtId="194" fontId="33" fillId="0" borderId="99" applyFill="0"/>
    <xf numFmtId="186" fontId="56" fillId="14"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0" fillId="41" borderId="109" applyNumberFormat="0" applyAlignment="0" applyProtection="0"/>
    <xf numFmtId="186" fontId="27" fillId="63" borderId="111" applyNumberFormat="0" applyProtection="0">
      <alignment horizontal="left" vertical="top" indent="1"/>
    </xf>
    <xf numFmtId="186" fontId="50" fillId="41" borderId="109" applyNumberFormat="0" applyAlignment="0" applyProtection="0"/>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16" borderId="109" applyNumberFormat="0" applyProtection="0">
      <alignment horizontal="right" vertical="center"/>
    </xf>
    <xf numFmtId="4" fontId="56" fillId="55"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4" fontId="56" fillId="56" borderId="109" applyNumberFormat="0" applyProtection="0">
      <alignment horizontal="right" vertical="center"/>
    </xf>
    <xf numFmtId="186" fontId="56" fillId="14" borderId="111" applyNumberFormat="0" applyProtection="0">
      <alignment horizontal="left" vertical="top" indent="1"/>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56" fillId="0" borderId="109" applyNumberFormat="0" applyProtection="0">
      <alignment horizontal="right" vertical="center"/>
    </xf>
    <xf numFmtId="186" fontId="27" fillId="63" borderId="111" applyNumberFormat="0" applyProtection="0">
      <alignment horizontal="left" vertical="top" indent="1"/>
    </xf>
    <xf numFmtId="37" fontId="33" fillId="0" borderId="115" applyNumberFormat="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12" applyNumberFormat="0" applyProtection="0">
      <alignment horizontal="left" vertical="center" indent="1"/>
    </xf>
    <xf numFmtId="4" fontId="56" fillId="57" borderId="112" applyNumberFormat="0" applyProtection="0">
      <alignment horizontal="right" vertical="center"/>
    </xf>
    <xf numFmtId="186" fontId="42" fillId="44" borderId="109" applyNumberFormat="0" applyAlignment="0" applyProtection="0"/>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21" borderId="111" applyNumberFormat="0" applyProtection="0">
      <alignment horizontal="left" vertical="top" indent="1"/>
    </xf>
    <xf numFmtId="4" fontId="56" fillId="0" borderId="109" applyNumberFormat="0" applyProtection="0">
      <alignment horizontal="right" vertical="center"/>
    </xf>
    <xf numFmtId="186" fontId="56" fillId="40" borderId="109" applyNumberFormat="0" applyFont="0" applyAlignment="0" applyProtection="0"/>
    <xf numFmtId="4" fontId="56" fillId="23" borderId="109" applyNumberFormat="0" applyProtection="0">
      <alignment horizontal="right" vertical="center"/>
    </xf>
    <xf numFmtId="4" fontId="56" fillId="23" borderId="109" applyNumberFormat="0" applyProtection="0">
      <alignment horizontal="right" vertical="center"/>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5" borderId="109" applyNumberFormat="0" applyProtection="0">
      <alignment horizontal="right" vertical="center"/>
    </xf>
    <xf numFmtId="186" fontId="56" fillId="14" borderId="111" applyNumberFormat="0" applyProtection="0">
      <alignment horizontal="left" vertical="top" indent="1"/>
    </xf>
    <xf numFmtId="186" fontId="56" fillId="21"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4" fontId="56" fillId="54" borderId="109" applyNumberFormat="0" applyProtection="0">
      <alignment horizontal="left" vertical="center" indent="1"/>
    </xf>
    <xf numFmtId="186" fontId="56" fillId="14" borderId="111" applyNumberFormat="0" applyProtection="0">
      <alignment horizontal="left" vertical="top" indent="1"/>
    </xf>
    <xf numFmtId="186" fontId="56" fillId="15"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64" fontId="35" fillId="0" borderId="0" applyFont="0" applyFill="0" applyBorder="0" applyAlignment="0" applyProtection="0"/>
    <xf numFmtId="186" fontId="60" fillId="52" borderId="111" applyNumberFormat="0" applyProtection="0">
      <alignment horizontal="left" vertical="top" indent="1"/>
    </xf>
    <xf numFmtId="4" fontId="56" fillId="16" borderId="109" applyNumberFormat="0" applyProtection="0">
      <alignment horizontal="right" vertical="center"/>
    </xf>
    <xf numFmtId="4" fontId="56" fillId="15" borderId="112" applyNumberFormat="0" applyProtection="0">
      <alignment horizontal="left" vertical="center" indent="1"/>
    </xf>
    <xf numFmtId="186" fontId="56" fillId="63" borderId="111" applyNumberFormat="0" applyProtection="0">
      <alignment horizontal="left" vertical="top" indent="1"/>
    </xf>
    <xf numFmtId="186" fontId="56" fillId="63" borderId="109"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6" borderId="109" applyNumberFormat="0" applyProtection="0">
      <alignment horizontal="right" vertical="center"/>
    </xf>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5" borderId="109" applyNumberFormat="0" applyProtection="0">
      <alignment horizontal="right" vertical="center"/>
    </xf>
    <xf numFmtId="4" fontId="56" fillId="56" borderId="109" applyNumberFormat="0" applyProtection="0">
      <alignment horizontal="right" vertical="center"/>
    </xf>
    <xf numFmtId="186" fontId="56" fillId="21" borderId="111" applyNumberFormat="0" applyProtection="0">
      <alignment horizontal="left" vertical="top" indent="1"/>
    </xf>
    <xf numFmtId="4" fontId="56" fillId="61" borderId="112" applyNumberFormat="0" applyProtection="0">
      <alignment horizontal="left" vertical="center" indent="1"/>
    </xf>
    <xf numFmtId="4" fontId="56" fillId="19" borderId="109" applyNumberFormat="0" applyProtection="0">
      <alignment horizontal="right" vertical="center"/>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4" fontId="62" fillId="48" borderId="111" applyNumberFormat="0" applyProtection="0">
      <alignment vertical="center"/>
    </xf>
    <xf numFmtId="4" fontId="63" fillId="66" borderId="112" applyNumberFormat="0" applyProtection="0">
      <alignment horizontal="left" vertical="center" indent="1"/>
    </xf>
    <xf numFmtId="186" fontId="56" fillId="15" borderId="111" applyNumberFormat="0" applyProtection="0">
      <alignment horizontal="left" vertical="top" indent="1"/>
    </xf>
    <xf numFmtId="4" fontId="56" fillId="54" borderId="109" applyNumberFormat="0" applyProtection="0">
      <alignment horizontal="left" vertical="center" indent="1"/>
    </xf>
    <xf numFmtId="186" fontId="56" fillId="14" borderId="111" applyNumberFormat="0" applyProtection="0">
      <alignment horizontal="left" vertical="top" indent="1"/>
    </xf>
    <xf numFmtId="4" fontId="56" fillId="0" borderId="109" applyNumberFormat="0" applyProtection="0">
      <alignment horizontal="right" vertical="center"/>
    </xf>
    <xf numFmtId="186" fontId="42" fillId="44" borderId="109" applyNumberFormat="0" applyAlignment="0" applyProtection="0"/>
    <xf numFmtId="186" fontId="56" fillId="40" borderId="109" applyNumberFormat="0" applyFont="0" applyAlignment="0" applyProtection="0"/>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4" fillId="0" borderId="116" applyNumberFormat="0" applyFill="0" applyAlignment="0" applyProtection="0"/>
    <xf numFmtId="186" fontId="56" fillId="40" borderId="109" applyNumberFormat="0" applyFont="0" applyAlignment="0" applyProtection="0"/>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23" borderId="109" applyNumberFormat="0" applyProtection="0">
      <alignment horizontal="right" vertical="center"/>
    </xf>
    <xf numFmtId="4" fontId="59" fillId="53" borderId="109" applyNumberFormat="0" applyProtection="0">
      <alignment vertical="center"/>
    </xf>
    <xf numFmtId="186" fontId="56" fillId="40" borderId="109" applyNumberFormat="0" applyFont="0" applyAlignment="0" applyProtection="0"/>
    <xf numFmtId="186" fontId="42" fillId="44" borderId="109" applyNumberFormat="0" applyAlignment="0" applyProtection="0"/>
    <xf numFmtId="4" fontId="56" fillId="56" borderId="109" applyNumberFormat="0" applyProtection="0">
      <alignment horizontal="right" vertical="center"/>
    </xf>
    <xf numFmtId="186" fontId="56" fillId="40" borderId="109" applyNumberFormat="0" applyFont="0" applyAlignment="0" applyProtection="0"/>
    <xf numFmtId="186" fontId="62" fillId="48" borderId="111" applyNumberFormat="0" applyProtection="0">
      <alignment horizontal="left" vertical="top" indent="1"/>
    </xf>
    <xf numFmtId="4" fontId="56" fillId="59" borderId="109" applyNumberFormat="0" applyProtection="0">
      <alignment horizontal="right" vertical="center"/>
    </xf>
    <xf numFmtId="4" fontId="27" fillId="21" borderId="112"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27" fillId="14" borderId="111"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44" fillId="0" borderId="116" applyNumberFormat="0" applyFill="0" applyAlignment="0" applyProtection="0"/>
    <xf numFmtId="186" fontId="56" fillId="63" borderId="111" applyNumberFormat="0" applyProtection="0">
      <alignment horizontal="left" vertical="top" indent="1"/>
    </xf>
    <xf numFmtId="186" fontId="42" fillId="44" borderId="109" applyNumberFormat="0" applyAlignment="0" applyProtection="0"/>
    <xf numFmtId="4" fontId="56" fillId="0" borderId="109" applyNumberFormat="0" applyProtection="0">
      <alignment horizontal="right" vertical="center"/>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62" borderId="109" applyNumberFormat="0" applyProtection="0">
      <alignment horizontal="left" vertical="center" indent="1"/>
    </xf>
    <xf numFmtId="186" fontId="27" fillId="21" borderId="111" applyNumberFormat="0" applyProtection="0">
      <alignment horizontal="left" vertical="top" indent="1"/>
    </xf>
    <xf numFmtId="4" fontId="56" fillId="60" borderId="109" applyNumberFormat="0" applyProtection="0">
      <alignment horizontal="right" vertical="center"/>
    </xf>
    <xf numFmtId="186" fontId="60" fillId="52" borderId="111" applyNumberFormat="0" applyProtection="0">
      <alignment horizontal="left" vertical="top" indent="1"/>
    </xf>
    <xf numFmtId="186" fontId="61" fillId="21" borderId="114" applyBorder="0"/>
    <xf numFmtId="186" fontId="56" fillId="63" borderId="109" applyNumberFormat="0" applyProtection="0">
      <alignment horizontal="left" vertical="center" indent="1"/>
    </xf>
    <xf numFmtId="186" fontId="50" fillId="41" borderId="109" applyNumberFormat="0" applyAlignment="0" applyProtection="0"/>
    <xf numFmtId="4" fontId="62" fillId="11" borderId="111"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56" fillId="53" borderId="109" applyNumberFormat="0" applyProtection="0">
      <alignment horizontal="left" vertical="center" indent="1"/>
    </xf>
    <xf numFmtId="4" fontId="56" fillId="58" borderId="109" applyNumberFormat="0" applyProtection="0">
      <alignment horizontal="right" vertical="center"/>
    </xf>
    <xf numFmtId="4" fontId="27" fillId="21" borderId="112" applyNumberFormat="0" applyProtection="0">
      <alignment horizontal="left" vertical="center"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09" applyNumberFormat="0" applyProtection="0">
      <alignment horizontal="left" vertical="center" indent="1"/>
    </xf>
    <xf numFmtId="186" fontId="44" fillId="0" borderId="116" applyNumberFormat="0" applyFill="0" applyAlignment="0" applyProtection="0"/>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62" fillId="48" borderId="111" applyNumberFormat="0" applyProtection="0">
      <alignment horizontal="left" vertical="top" indent="1"/>
    </xf>
    <xf numFmtId="186" fontId="56" fillId="14" borderId="111" applyNumberFormat="0" applyProtection="0">
      <alignment horizontal="left" vertical="top" indent="1"/>
    </xf>
    <xf numFmtId="186" fontId="62" fillId="48" borderId="111" applyNumberFormat="0" applyProtection="0">
      <alignment horizontal="left" vertical="top" indent="1"/>
    </xf>
    <xf numFmtId="186" fontId="56" fillId="63" borderId="111" applyNumberFormat="0" applyProtection="0">
      <alignment horizontal="left" vertical="top" indent="1"/>
    </xf>
    <xf numFmtId="186" fontId="62" fillId="15" borderId="111" applyNumberFormat="0" applyProtection="0">
      <alignment horizontal="left" vertical="top" indent="1"/>
    </xf>
    <xf numFmtId="186" fontId="61" fillId="21" borderId="114" applyBorder="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94" fontId="33" fillId="0" borderId="99" applyFill="0"/>
    <xf numFmtId="4" fontId="56" fillId="60" borderId="109" applyNumberFormat="0" applyProtection="0">
      <alignment horizontal="right" vertical="center"/>
    </xf>
    <xf numFmtId="4" fontId="56" fillId="15" borderId="112" applyNumberFormat="0" applyProtection="0">
      <alignment horizontal="left" vertical="center" indent="1"/>
    </xf>
    <xf numFmtId="4" fontId="56" fillId="55" borderId="109" applyNumberFormat="0" applyProtection="0">
      <alignment horizontal="right" vertical="center"/>
    </xf>
    <xf numFmtId="4" fontId="56" fillId="60" borderId="109" applyNumberFormat="0" applyProtection="0">
      <alignment horizontal="right" vertical="center"/>
    </xf>
    <xf numFmtId="186" fontId="57" fillId="44" borderId="110"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4" fontId="56" fillId="52" borderId="109" applyNumberFormat="0" applyProtection="0">
      <alignment vertical="center"/>
    </xf>
    <xf numFmtId="4" fontId="56" fillId="58" borderId="109" applyNumberFormat="0" applyProtection="0">
      <alignment horizontal="right" vertical="center"/>
    </xf>
    <xf numFmtId="4" fontId="56" fillId="14" borderId="112"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27" fillId="63" borderId="111" applyNumberFormat="0" applyProtection="0">
      <alignment horizontal="left" vertical="center" indent="1"/>
    </xf>
    <xf numFmtId="186" fontId="56" fillId="63" borderId="111" applyNumberFormat="0" applyProtection="0">
      <alignment horizontal="left" vertical="top" indent="1"/>
    </xf>
    <xf numFmtId="186" fontId="56" fillId="21" borderId="111" applyNumberFormat="0" applyProtection="0">
      <alignment horizontal="left" vertical="top" indent="1"/>
    </xf>
    <xf numFmtId="4" fontId="56" fillId="58" borderId="109" applyNumberFormat="0" applyProtection="0">
      <alignment horizontal="right" vertical="center"/>
    </xf>
    <xf numFmtId="4" fontId="56" fillId="52" borderId="109" applyNumberFormat="0" applyProtection="0">
      <alignmen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6" fillId="19" borderId="109" applyNumberFormat="0" applyProtection="0">
      <alignment horizontal="right" vertical="center"/>
    </xf>
    <xf numFmtId="4" fontId="27" fillId="21" borderId="112" applyNumberFormat="0" applyProtection="0">
      <alignment horizontal="left" vertical="center" indent="1"/>
    </xf>
    <xf numFmtId="4" fontId="56" fillId="57" borderId="112" applyNumberFormat="0" applyProtection="0">
      <alignment horizontal="right" vertical="center"/>
    </xf>
    <xf numFmtId="4" fontId="56" fillId="14" borderId="112" applyNumberFormat="0" applyProtection="0">
      <alignment horizontal="left" vertical="center" indent="1"/>
    </xf>
    <xf numFmtId="186" fontId="56" fillId="63" borderId="111" applyNumberFormat="0" applyProtection="0">
      <alignment horizontal="left" vertical="top" indent="1"/>
    </xf>
    <xf numFmtId="4" fontId="27" fillId="21" borderId="112" applyNumberFormat="0" applyProtection="0">
      <alignment horizontal="left" vertical="center" indent="1"/>
    </xf>
    <xf numFmtId="186" fontId="57" fillId="44" borderId="110" applyNumberFormat="0" applyAlignment="0" applyProtection="0"/>
    <xf numFmtId="186" fontId="56" fillId="40" borderId="109" applyNumberFormat="0" applyFont="0" applyAlignment="0" applyProtection="0"/>
    <xf numFmtId="4" fontId="56" fillId="52" borderId="109" applyNumberFormat="0" applyProtection="0">
      <alignment vertical="center"/>
    </xf>
    <xf numFmtId="186" fontId="27" fillId="21" borderId="111" applyNumberFormat="0" applyProtection="0">
      <alignment horizontal="left" vertical="center" indent="1"/>
    </xf>
    <xf numFmtId="186" fontId="56" fillId="14" borderId="111" applyNumberFormat="0" applyProtection="0">
      <alignment horizontal="left" vertical="top" indent="1"/>
    </xf>
    <xf numFmtId="186" fontId="27"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11" borderId="109" applyNumberFormat="0" applyProtection="0">
      <alignment horizontal="left" vertical="center" indent="1"/>
    </xf>
    <xf numFmtId="4" fontId="56" fillId="19" borderId="109" applyNumberFormat="0" applyProtection="0">
      <alignment horizontal="right" vertical="center"/>
    </xf>
    <xf numFmtId="4" fontId="56" fillId="53" borderId="109" applyNumberFormat="0" applyProtection="0">
      <alignment horizontal="left" vertical="center" indent="1"/>
    </xf>
    <xf numFmtId="186" fontId="56" fillId="40" borderId="109" applyNumberFormat="0" applyFon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9" borderId="109" applyNumberFormat="0" applyProtection="0">
      <alignment horizontal="right" vertical="center"/>
    </xf>
    <xf numFmtId="186" fontId="60" fillId="52" borderId="111" applyNumberFormat="0" applyProtection="0">
      <alignment horizontal="left" vertical="top" indent="1"/>
    </xf>
    <xf numFmtId="4" fontId="56" fillId="15" borderId="109" applyNumberFormat="0" applyProtection="0">
      <alignment horizontal="right" vertical="center"/>
    </xf>
    <xf numFmtId="4" fontId="56" fillId="19" borderId="109" applyNumberFormat="0" applyProtection="0">
      <alignment horizontal="right" vertical="center"/>
    </xf>
    <xf numFmtId="4" fontId="56" fillId="58" borderId="109" applyNumberFormat="0" applyProtection="0">
      <alignment horizontal="right" vertical="center"/>
    </xf>
    <xf numFmtId="186" fontId="56" fillId="21"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59" fillId="65" borderId="109" applyNumberFormat="0" applyProtection="0">
      <alignment horizontal="right" vertical="center"/>
    </xf>
    <xf numFmtId="186" fontId="44" fillId="0" borderId="116" applyNumberFormat="0" applyFill="0" applyAlignment="0" applyProtection="0"/>
    <xf numFmtId="4" fontId="62" fillId="48" borderId="111" applyNumberFormat="0" applyProtection="0">
      <alignment vertical="center"/>
    </xf>
    <xf numFmtId="186" fontId="56" fillId="14" borderId="111" applyNumberFormat="0" applyProtection="0">
      <alignment horizontal="left" vertical="top" indent="1"/>
    </xf>
    <xf numFmtId="186" fontId="61" fillId="21" borderId="114" applyBorder="0"/>
    <xf numFmtId="4" fontId="56" fillId="0" borderId="109" applyNumberFormat="0" applyProtection="0">
      <alignment horizontal="right" vertical="center"/>
    </xf>
    <xf numFmtId="186" fontId="56" fillId="14" borderId="111" applyNumberFormat="0" applyProtection="0">
      <alignment horizontal="left" vertical="top" indent="1"/>
    </xf>
    <xf numFmtId="4" fontId="56" fillId="60" borderId="109" applyNumberFormat="0" applyProtection="0">
      <alignment horizontal="right" vertical="center"/>
    </xf>
    <xf numFmtId="186" fontId="56" fillId="11"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4" fontId="64" fillId="64" borderId="109" applyNumberFormat="0" applyProtection="0">
      <alignment horizontal="right" vertical="center"/>
    </xf>
    <xf numFmtId="186" fontId="50" fillId="41" borderId="109" applyNumberFormat="0" applyAlignment="0" applyProtection="0"/>
    <xf numFmtId="186" fontId="56" fillId="63" borderId="111" applyNumberFormat="0" applyProtection="0">
      <alignment horizontal="left" vertical="top" indent="1"/>
    </xf>
    <xf numFmtId="186" fontId="50" fillId="41" borderId="109" applyNumberFormat="0" applyAlignment="0" applyProtection="0"/>
    <xf numFmtId="186" fontId="56" fillId="62" borderId="109" applyNumberFormat="0" applyProtection="0">
      <alignment horizontal="left" vertical="center"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19" borderId="109" applyNumberFormat="0" applyProtection="0">
      <alignment horizontal="right" vertical="center"/>
    </xf>
    <xf numFmtId="4" fontId="56" fillId="54"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61" fillId="21" borderId="114" applyBorder="0"/>
    <xf numFmtId="4" fontId="56" fillId="57" borderId="112" applyNumberFormat="0" applyProtection="0">
      <alignment horizontal="right" vertical="center"/>
    </xf>
    <xf numFmtId="186" fontId="56" fillId="14" borderId="111" applyNumberFormat="0" applyProtection="0">
      <alignment horizontal="left" vertical="top" indent="1"/>
    </xf>
    <xf numFmtId="4" fontId="56" fillId="15" borderId="112"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center" indent="1"/>
    </xf>
    <xf numFmtId="186" fontId="56" fillId="15"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4" fontId="63" fillId="66" borderId="112" applyNumberFormat="0" applyProtection="0">
      <alignment horizontal="left" vertical="center" indent="1"/>
    </xf>
    <xf numFmtId="4" fontId="59" fillId="65" borderId="109" applyNumberFormat="0" applyProtection="0">
      <alignment horizontal="right" vertical="center"/>
    </xf>
    <xf numFmtId="186" fontId="56" fillId="40" borderId="109" applyNumberFormat="0" applyFont="0" applyAlignment="0" applyProtection="0"/>
    <xf numFmtId="4" fontId="64" fillId="64" borderId="109" applyNumberFormat="0" applyProtection="0">
      <alignment horizontal="right" vertical="center"/>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6" fillId="14" borderId="112" applyNumberFormat="0" applyProtection="0">
      <alignment horizontal="left" vertical="center" indent="1"/>
    </xf>
    <xf numFmtId="4" fontId="56" fillId="56" borderId="109" applyNumberFormat="0" applyProtection="0">
      <alignment horizontal="right" vertical="center"/>
    </xf>
    <xf numFmtId="186" fontId="56" fillId="63" borderId="111"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63" borderId="109" applyNumberFormat="0" applyProtection="0">
      <alignment horizontal="left" vertical="center"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4" fontId="59" fillId="65" borderId="109" applyNumberFormat="0" applyProtection="0">
      <alignment horizontal="right" vertical="center"/>
    </xf>
    <xf numFmtId="186" fontId="56" fillId="40" borderId="109" applyNumberFormat="0" applyFont="0" applyAlignment="0" applyProtection="0"/>
    <xf numFmtId="4" fontId="56" fillId="57" borderId="112" applyNumberFormat="0" applyProtection="0">
      <alignment horizontal="right" vertical="center"/>
    </xf>
    <xf numFmtId="4" fontId="56" fillId="58"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56" fillId="21"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09" applyNumberFormat="0" applyProtection="0">
      <alignment horizontal="left" vertical="center"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37" fontId="33" fillId="0" borderId="115" applyNumberFormat="0"/>
    <xf numFmtId="4" fontId="64" fillId="64" borderId="109" applyNumberFormat="0" applyProtection="0">
      <alignment horizontal="right" vertical="center"/>
    </xf>
    <xf numFmtId="186" fontId="56" fillId="15" borderId="111" applyNumberFormat="0" applyProtection="0">
      <alignment horizontal="left" vertical="top" indent="1"/>
    </xf>
    <xf numFmtId="186" fontId="62" fillId="15" borderId="111" applyNumberFormat="0" applyProtection="0">
      <alignment horizontal="left" vertical="top" indent="1"/>
    </xf>
    <xf numFmtId="186" fontId="56" fillId="14" borderId="111" applyNumberFormat="0" applyProtection="0">
      <alignment horizontal="left" vertical="top" indent="1"/>
    </xf>
    <xf numFmtId="186" fontId="27" fillId="63" borderId="111" applyNumberFormat="0" applyProtection="0">
      <alignment horizontal="left" vertical="center"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4" fontId="27" fillId="21" borderId="112" applyNumberFormat="0" applyProtection="0">
      <alignment horizontal="left" vertical="center" indent="1"/>
    </xf>
    <xf numFmtId="4" fontId="56" fillId="54" borderId="109" applyNumberFormat="0" applyProtection="0">
      <alignment horizontal="left" vertical="center" indent="1"/>
    </xf>
    <xf numFmtId="186" fontId="56" fillId="21" borderId="111" applyNumberFormat="0" applyProtection="0">
      <alignment horizontal="left" vertical="top" indent="1"/>
    </xf>
    <xf numFmtId="186" fontId="56" fillId="40" borderId="109" applyNumberFormat="0" applyFont="0" applyAlignment="0" applyProtection="0"/>
    <xf numFmtId="4" fontId="59" fillId="65" borderId="109" applyNumberFormat="0" applyProtection="0">
      <alignment horizontal="right" vertical="center"/>
    </xf>
    <xf numFmtId="186" fontId="27" fillId="14" borderId="111" applyNumberFormat="0" applyProtection="0">
      <alignment horizontal="left" vertical="top" indent="1"/>
    </xf>
    <xf numFmtId="186" fontId="56" fillId="15" borderId="111" applyNumberFormat="0" applyProtection="0">
      <alignment horizontal="left" vertical="top" indent="1"/>
    </xf>
    <xf numFmtId="4" fontId="56" fillId="61" borderId="112" applyNumberFormat="0" applyProtection="0">
      <alignment horizontal="left" vertical="center" indent="1"/>
    </xf>
    <xf numFmtId="4" fontId="56" fillId="57" borderId="112" applyNumberFormat="0" applyProtection="0">
      <alignment horizontal="right" vertical="center"/>
    </xf>
    <xf numFmtId="4" fontId="62" fillId="11" borderId="111" applyNumberFormat="0" applyProtection="0">
      <alignment horizontal="left" vertical="center" indent="1"/>
    </xf>
    <xf numFmtId="186" fontId="44" fillId="0" borderId="116" applyNumberFormat="0" applyFill="0" applyAlignment="0" applyProtection="0"/>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40" borderId="109" applyNumberFormat="0" applyFont="0" applyAlignment="0" applyProtection="0"/>
    <xf numFmtId="4" fontId="59" fillId="53" borderId="109" applyNumberFormat="0" applyProtection="0">
      <alignmen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186" fontId="62" fillId="48" borderId="111" applyNumberFormat="0" applyProtection="0">
      <alignment horizontal="left" vertical="top" indent="1"/>
    </xf>
    <xf numFmtId="186" fontId="44" fillId="0" borderId="116" applyNumberFormat="0" applyFill="0" applyAlignment="0" applyProtection="0"/>
    <xf numFmtId="186" fontId="56" fillId="14" borderId="111" applyNumberFormat="0" applyProtection="0">
      <alignment horizontal="left" vertical="top" indent="1"/>
    </xf>
    <xf numFmtId="186" fontId="56" fillId="63" borderId="109" applyNumberFormat="0" applyProtection="0">
      <alignment horizontal="left" vertical="center"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4" fontId="27" fillId="21" borderId="112" applyNumberFormat="0" applyProtection="0">
      <alignment horizontal="left" vertical="center" indent="1"/>
    </xf>
    <xf numFmtId="4" fontId="56" fillId="19" borderId="109" applyNumberFormat="0" applyProtection="0">
      <alignment horizontal="right" vertical="center"/>
    </xf>
    <xf numFmtId="186" fontId="56" fillId="40" borderId="109" applyNumberFormat="0" applyFont="0" applyAlignment="0" applyProtection="0"/>
    <xf numFmtId="4" fontId="56" fillId="52" borderId="109" applyNumberFormat="0" applyProtection="0">
      <alignment vertical="center"/>
    </xf>
    <xf numFmtId="4" fontId="56" fillId="61" borderId="112" applyNumberFormat="0" applyProtection="0">
      <alignment horizontal="left" vertical="center" indent="1"/>
    </xf>
    <xf numFmtId="186" fontId="27" fillId="21" borderId="111" applyNumberFormat="0" applyProtection="0">
      <alignment horizontal="left" vertical="center" indent="1"/>
    </xf>
    <xf numFmtId="186" fontId="27" fillId="15" borderId="111" applyNumberFormat="0" applyProtection="0">
      <alignment horizontal="left" vertical="top" indent="1"/>
    </xf>
    <xf numFmtId="186" fontId="56" fillId="40" borderId="109" applyNumberFormat="0" applyFont="0" applyAlignment="0" applyProtection="0"/>
    <xf numFmtId="194" fontId="33" fillId="0" borderId="99" applyFill="0"/>
    <xf numFmtId="186" fontId="56" fillId="14" borderId="111" applyNumberFormat="0" applyProtection="0">
      <alignment horizontal="left" vertical="top"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4" fontId="56" fillId="15" borderId="109" applyNumberFormat="0" applyProtection="0">
      <alignment horizontal="right" vertical="center"/>
    </xf>
    <xf numFmtId="4" fontId="56" fillId="53" borderId="109" applyNumberFormat="0" applyProtection="0">
      <alignment horizontal="left" vertical="center" indent="1"/>
    </xf>
    <xf numFmtId="4" fontId="59" fillId="65" borderId="109" applyNumberFormat="0" applyProtection="0">
      <alignment horizontal="right" vertical="center"/>
    </xf>
    <xf numFmtId="186" fontId="56" fillId="14" borderId="111" applyNumberFormat="0" applyProtection="0">
      <alignment horizontal="left" vertical="top" indent="1"/>
    </xf>
    <xf numFmtId="186" fontId="62" fillId="15" borderId="111" applyNumberFormat="0" applyProtection="0">
      <alignment horizontal="left" vertical="top" indent="1"/>
    </xf>
    <xf numFmtId="4" fontId="64" fillId="64" borderId="109" applyNumberFormat="0" applyProtection="0">
      <alignment horizontal="right" vertical="center"/>
    </xf>
    <xf numFmtId="4" fontId="62" fillId="11" borderId="111" applyNumberFormat="0" applyProtection="0">
      <alignment horizontal="left" vertical="center"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21" borderId="111" applyNumberFormat="0" applyProtection="0">
      <alignment horizontal="left" vertical="top" indent="1"/>
    </xf>
    <xf numFmtId="186" fontId="27" fillId="14" borderId="111" applyNumberFormat="0" applyProtection="0">
      <alignment horizontal="left" vertical="top" indent="1"/>
    </xf>
    <xf numFmtId="4" fontId="27" fillId="21" borderId="112" applyNumberFormat="0" applyProtection="0">
      <alignment horizontal="left" vertical="center" indent="1"/>
    </xf>
    <xf numFmtId="186" fontId="27" fillId="21" borderId="111" applyNumberFormat="0" applyProtection="0">
      <alignment horizontal="left" vertical="top" indent="1"/>
    </xf>
    <xf numFmtId="4" fontId="56" fillId="57" borderId="112" applyNumberFormat="0" applyProtection="0">
      <alignment horizontal="right" vertical="center"/>
    </xf>
    <xf numFmtId="186" fontId="56" fillId="11" borderId="109" applyNumberFormat="0" applyProtection="0">
      <alignment horizontal="left" vertical="center" indent="1"/>
    </xf>
    <xf numFmtId="4" fontId="56" fillId="53" borderId="109" applyNumberFormat="0" applyProtection="0">
      <alignment horizontal="left" vertical="center" indent="1"/>
    </xf>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6" fillId="40" borderId="109" applyNumberFormat="0" applyFont="0" applyAlignment="0" applyProtection="0"/>
    <xf numFmtId="4" fontId="56" fillId="55" borderId="109" applyNumberFormat="0" applyProtection="0">
      <alignment horizontal="right" vertical="center"/>
    </xf>
    <xf numFmtId="4" fontId="56" fillId="61" borderId="112" applyNumberFormat="0" applyProtection="0">
      <alignment horizontal="left" vertical="center" indent="1"/>
    </xf>
    <xf numFmtId="186" fontId="27" fillId="21" borderId="111" applyNumberFormat="0" applyProtection="0">
      <alignment horizontal="left" vertical="top" indent="1"/>
    </xf>
    <xf numFmtId="186" fontId="56" fillId="62" borderId="109" applyNumberFormat="0" applyProtection="0">
      <alignment horizontal="left" vertical="center" indent="1"/>
    </xf>
    <xf numFmtId="186" fontId="56" fillId="15" borderId="111" applyNumberFormat="0" applyProtection="0">
      <alignment horizontal="left" vertical="top" indent="1"/>
    </xf>
    <xf numFmtId="186" fontId="56" fillId="63" borderId="111" applyNumberFormat="0" applyProtection="0">
      <alignment horizontal="left" vertical="top" indent="1"/>
    </xf>
    <xf numFmtId="4" fontId="56" fillId="60" borderId="109" applyNumberFormat="0" applyProtection="0">
      <alignment horizontal="right" vertical="center"/>
    </xf>
    <xf numFmtId="4" fontId="56" fillId="16" borderId="109" applyNumberFormat="0" applyProtection="0">
      <alignment horizontal="right" vertical="center"/>
    </xf>
    <xf numFmtId="186" fontId="56" fillId="21" borderId="111" applyNumberFormat="0" applyProtection="0">
      <alignment horizontal="left" vertical="top" indent="1"/>
    </xf>
    <xf numFmtId="186" fontId="56" fillId="63" borderId="111" applyNumberFormat="0" applyProtection="0">
      <alignment horizontal="left" vertical="top" indent="1"/>
    </xf>
    <xf numFmtId="186" fontId="42" fillId="44" borderId="109" applyNumberFormat="0" applyAlignment="0" applyProtection="0"/>
    <xf numFmtId="186" fontId="56" fillId="15" borderId="111" applyNumberFormat="0" applyProtection="0">
      <alignment horizontal="left" vertical="top" indent="1"/>
    </xf>
    <xf numFmtId="186" fontId="56" fillId="14" borderId="111" applyNumberFormat="0" applyProtection="0">
      <alignment horizontal="left" vertical="top" indent="1"/>
    </xf>
    <xf numFmtId="4" fontId="56" fillId="54" borderId="109" applyNumberFormat="0" applyProtection="0">
      <alignment horizontal="left" vertical="center" indent="1"/>
    </xf>
    <xf numFmtId="4" fontId="56" fillId="0" borderId="109" applyNumberFormat="0" applyProtection="0">
      <alignment horizontal="right" vertical="center"/>
    </xf>
    <xf numFmtId="186" fontId="56" fillId="40" borderId="109" applyNumberFormat="0" applyFont="0" applyAlignment="0" applyProtection="0"/>
    <xf numFmtId="186" fontId="50" fillId="41" borderId="109" applyNumberFormat="0" applyAlignment="0" applyProtection="0"/>
    <xf numFmtId="186" fontId="60" fillId="52" borderId="111" applyNumberFormat="0" applyProtection="0">
      <alignment horizontal="left" vertical="top" indent="1"/>
    </xf>
    <xf numFmtId="186" fontId="56" fillId="40" borderId="109" applyNumberFormat="0" applyFont="0" applyAlignment="0" applyProtection="0"/>
    <xf numFmtId="186" fontId="56" fillId="14" borderId="109"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109" applyNumberFormat="0" applyAlignment="0" applyProtection="0"/>
    <xf numFmtId="4" fontId="59" fillId="65" borderId="109" applyNumberFormat="0" applyProtection="0">
      <alignment horizontal="right" vertical="center"/>
    </xf>
    <xf numFmtId="186" fontId="50" fillId="41" borderId="109" applyNumberFormat="0" applyAlignment="0" applyProtection="0"/>
    <xf numFmtId="164" fontId="35" fillId="0" borderId="0" applyFont="0" applyFill="0" applyBorder="0" applyAlignment="0" applyProtection="0"/>
    <xf numFmtId="186" fontId="42" fillId="44" borderId="109" applyNumberFormat="0" applyAlignment="0" applyProtection="0"/>
    <xf numFmtId="4" fontId="56" fillId="53" borderId="109" applyNumberFormat="0" applyProtection="0">
      <alignment horizontal="left" vertical="center" indent="1"/>
    </xf>
    <xf numFmtId="186" fontId="50" fillId="41" borderId="109" applyNumberFormat="0" applyAlignment="0" applyProtection="0"/>
    <xf numFmtId="4" fontId="56" fillId="54" borderId="109" applyNumberFormat="0" applyProtection="0">
      <alignment horizontal="left" vertical="center" indent="1"/>
    </xf>
    <xf numFmtId="4" fontId="56" fillId="19" borderId="109" applyNumberFormat="0" applyProtection="0">
      <alignment horizontal="right" vertical="center"/>
    </xf>
    <xf numFmtId="164" fontId="35" fillId="0" borderId="0" applyFont="0" applyFill="0" applyBorder="0" applyAlignment="0" applyProtection="0"/>
    <xf numFmtId="4" fontId="64" fillId="64" borderId="109" applyNumberFormat="0" applyProtection="0">
      <alignment horizontal="right" vertical="center"/>
    </xf>
    <xf numFmtId="4" fontId="56" fillId="23" borderId="109" applyNumberFormat="0" applyProtection="0">
      <alignment horizontal="right" vertical="center"/>
    </xf>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40" borderId="201" applyNumberFormat="0" applyFont="0" applyAlignment="0" applyProtection="0"/>
    <xf numFmtId="186" fontId="56" fillId="21" borderId="199" applyNumberFormat="0" applyProtection="0">
      <alignment horizontal="left" vertical="top" indent="1"/>
    </xf>
    <xf numFmtId="164" fontId="5" fillId="0" borderId="0" applyFont="0" applyFill="0" applyBorder="0" applyAlignment="0" applyProtection="0"/>
    <xf numFmtId="0" fontId="4" fillId="0" borderId="0"/>
    <xf numFmtId="0" fontId="5" fillId="7" borderId="177">
      <alignment vertical="center"/>
      <protection locked="0"/>
    </xf>
    <xf numFmtId="193" fontId="5" fillId="69" borderId="177">
      <alignment vertical="center"/>
    </xf>
    <xf numFmtId="186" fontId="57" fillId="44" borderId="202" applyNumberFormat="0" applyAlignment="0" applyProtection="0"/>
    <xf numFmtId="186" fontId="56" fillId="63" borderId="189" applyNumberFormat="0" applyProtection="0">
      <alignment horizontal="left" vertical="top" indent="1"/>
    </xf>
    <xf numFmtId="191" fontId="5" fillId="70" borderId="197">
      <alignment horizontal="right" vertical="center"/>
      <protection locked="0"/>
    </xf>
    <xf numFmtId="4" fontId="59" fillId="65" borderId="201" applyNumberFormat="0" applyProtection="0">
      <alignment horizontal="right" vertical="center"/>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0" fontId="4" fillId="103" borderId="165" applyNumberFormat="0" applyFont="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0" fontId="4" fillId="105" borderId="0" applyNumberFormat="0" applyBorder="0" applyAlignment="0" applyProtection="0"/>
    <xf numFmtId="0" fontId="4" fillId="106" borderId="0" applyNumberFormat="0" applyBorder="0" applyAlignment="0" applyProtection="0"/>
    <xf numFmtId="186" fontId="56" fillId="15" borderId="199" applyNumberFormat="0" applyProtection="0">
      <alignment horizontal="left" vertical="top" indent="1"/>
    </xf>
    <xf numFmtId="0" fontId="4" fillId="109" borderId="0" applyNumberFormat="0" applyBorder="0" applyAlignment="0" applyProtection="0"/>
    <xf numFmtId="0" fontId="4" fillId="110" borderId="0" applyNumberFormat="0" applyBorder="0" applyAlignment="0" applyProtection="0"/>
    <xf numFmtId="4" fontId="56" fillId="55" borderId="201" applyNumberFormat="0" applyProtection="0">
      <alignment horizontal="right" vertical="center"/>
    </xf>
    <xf numFmtId="4" fontId="74" fillId="87" borderId="172" applyNumberFormat="0" applyProtection="0">
      <alignment vertical="center"/>
    </xf>
    <xf numFmtId="0" fontId="4" fillId="113" borderId="0" applyNumberFormat="0" applyBorder="0" applyAlignment="0" applyProtection="0"/>
    <xf numFmtId="0" fontId="4" fillId="114" borderId="0" applyNumberFormat="0" applyBorder="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0" fontId="4" fillId="117" borderId="0" applyNumberFormat="0" applyBorder="0" applyAlignment="0" applyProtection="0"/>
    <xf numFmtId="0" fontId="4" fillId="118" borderId="0" applyNumberFormat="0" applyBorder="0" applyAlignment="0" applyProtection="0"/>
    <xf numFmtId="186" fontId="56" fillId="63" borderId="199" applyNumberFormat="0" applyProtection="0">
      <alignment horizontal="left" vertical="top" indent="1"/>
    </xf>
    <xf numFmtId="4" fontId="72" fillId="50" borderId="172" applyNumberFormat="0" applyProtection="0">
      <alignment horizontal="right" vertical="center"/>
    </xf>
    <xf numFmtId="0" fontId="4" fillId="121" borderId="0" applyNumberFormat="0" applyBorder="0" applyAlignment="0" applyProtection="0"/>
    <xf numFmtId="0" fontId="4" fillId="122" borderId="0" applyNumberFormat="0" applyBorder="0" applyAlignment="0" applyProtection="0"/>
    <xf numFmtId="186" fontId="56" fillId="63" borderId="199" applyNumberFormat="0" applyProtection="0">
      <alignment horizontal="left" vertical="top" indent="1"/>
    </xf>
    <xf numFmtId="4" fontId="56" fillId="52" borderId="191" applyNumberFormat="0" applyProtection="0">
      <alignment vertical="center"/>
    </xf>
    <xf numFmtId="0" fontId="4" fillId="125" borderId="0" applyNumberFormat="0" applyBorder="0" applyAlignment="0" applyProtection="0"/>
    <xf numFmtId="0" fontId="4" fillId="126" borderId="0" applyNumberFormat="0" applyBorder="0" applyAlignment="0" applyProtection="0"/>
    <xf numFmtId="186" fontId="56" fillId="14" borderId="199" applyNumberFormat="0" applyProtection="0">
      <alignment horizontal="left" vertical="top" indent="1"/>
    </xf>
    <xf numFmtId="186" fontId="62" fillId="15" borderId="172"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6" fontId="56" fillId="21" borderId="172" applyNumberFormat="0" applyProtection="0">
      <alignment horizontal="left" vertical="top" indent="1"/>
    </xf>
    <xf numFmtId="186" fontId="56" fillId="21" borderId="172" applyNumberFormat="0" applyProtection="0">
      <alignment horizontal="left" vertical="top" indent="1"/>
    </xf>
    <xf numFmtId="186" fontId="57" fillId="44" borderId="171" applyNumberFormat="0" applyAlignment="0" applyProtection="0"/>
    <xf numFmtId="186" fontId="56" fillId="40" borderId="170" applyNumberFormat="0" applyFont="0" applyAlignment="0" applyProtection="0"/>
    <xf numFmtId="186" fontId="56" fillId="40" borderId="170" applyNumberFormat="0" applyFont="0" applyAlignment="0" applyProtection="0"/>
    <xf numFmtId="186" fontId="27" fillId="21" borderId="199" applyNumberFormat="0" applyProtection="0">
      <alignment horizontal="left" vertical="center" indent="1"/>
    </xf>
    <xf numFmtId="186" fontId="50" fillId="41" borderId="170" applyNumberFormat="0" applyAlignment="0" applyProtection="0"/>
    <xf numFmtId="186" fontId="56" fillId="63" borderId="199" applyNumberFormat="0" applyProtection="0">
      <alignment horizontal="left" vertical="top" indent="1"/>
    </xf>
    <xf numFmtId="4" fontId="59" fillId="53" borderId="201" applyNumberFormat="0" applyProtection="0">
      <alignment vertical="center"/>
    </xf>
    <xf numFmtId="4" fontId="63" fillId="66" borderId="205" applyNumberFormat="0" applyProtection="0">
      <alignment horizontal="left" vertical="center" indent="1"/>
    </xf>
    <xf numFmtId="186" fontId="56" fillId="63" borderId="199" applyNumberFormat="0" applyProtection="0">
      <alignment horizontal="left" vertical="top" indent="1"/>
    </xf>
    <xf numFmtId="4" fontId="56" fillId="57" borderId="205" applyNumberFormat="0" applyProtection="0">
      <alignment horizontal="right" vertical="center"/>
    </xf>
    <xf numFmtId="186" fontId="56" fillId="40" borderId="201" applyNumberFormat="0" applyFon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186" fontId="56" fillId="14" borderId="199" applyNumberFormat="0" applyProtection="0">
      <alignment horizontal="left" vertical="top" indent="1"/>
    </xf>
    <xf numFmtId="186" fontId="42" fillId="44" borderId="170" applyNumberFormat="0" applyAlignment="0" applyProtection="0"/>
    <xf numFmtId="0" fontId="27" fillId="21" borderId="172" applyNumberFormat="0" applyProtection="0">
      <alignment horizontal="left" vertical="center" indent="1"/>
    </xf>
    <xf numFmtId="4" fontId="72" fillId="49" borderId="172" applyNumberFormat="0" applyProtection="0">
      <alignment horizontal="right" vertical="center"/>
    </xf>
    <xf numFmtId="186" fontId="56" fillId="21" borderId="189" applyNumberFormat="0" applyProtection="0">
      <alignment horizontal="left" vertical="top" indent="1"/>
    </xf>
    <xf numFmtId="186" fontId="42" fillId="44" borderId="109"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64" fillId="64" borderId="191" applyNumberFormat="0" applyProtection="0">
      <alignment horizontal="right" vertical="center"/>
    </xf>
    <xf numFmtId="172" fontId="5" fillId="7" borderId="177">
      <alignment vertical="center"/>
      <protection locked="0"/>
    </xf>
    <xf numFmtId="191" fontId="28" fillId="50" borderId="177">
      <alignment vertical="center"/>
    </xf>
    <xf numFmtId="186" fontId="50" fillId="41" borderId="109" applyNumberFormat="0" applyAlignment="0" applyProtection="0"/>
    <xf numFmtId="186" fontId="27" fillId="15" borderId="199" applyNumberFormat="0" applyProtection="0">
      <alignment horizontal="left" vertical="top" indent="1"/>
    </xf>
    <xf numFmtId="186" fontId="42" fillId="44" borderId="201" applyNumberFormat="0" applyAlignment="0" applyProtection="0"/>
    <xf numFmtId="186" fontId="56" fillId="62" borderId="170" applyNumberFormat="0" applyProtection="0">
      <alignment horizontal="left" vertical="center" indent="1"/>
    </xf>
    <xf numFmtId="186" fontId="56" fillId="40" borderId="109" applyNumberFormat="0" applyFont="0" applyAlignment="0" applyProtection="0"/>
    <xf numFmtId="0" fontId="4" fillId="0" borderId="0"/>
    <xf numFmtId="164" fontId="5" fillId="0" borderId="0" applyFont="0" applyFill="0" applyBorder="0" applyAlignment="0" applyProtection="0"/>
    <xf numFmtId="186" fontId="56" fillId="14" borderId="189"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top" indent="1"/>
    </xf>
    <xf numFmtId="186" fontId="56" fillId="14" borderId="111" applyNumberFormat="0" applyProtection="0">
      <alignment horizontal="left" vertical="top" indent="1"/>
    </xf>
    <xf numFmtId="186" fontId="27" fillId="14" borderId="111" applyNumberFormat="0" applyProtection="0">
      <alignment horizontal="left" vertical="center"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top" indent="1"/>
    </xf>
    <xf numFmtId="186" fontId="56" fillId="63" borderId="111" applyNumberFormat="0" applyProtection="0">
      <alignment horizontal="left" vertical="top" indent="1"/>
    </xf>
    <xf numFmtId="186" fontId="27" fillId="63" borderId="111" applyNumberFormat="0" applyProtection="0">
      <alignment horizontal="left" vertical="center"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top" indent="1"/>
    </xf>
    <xf numFmtId="186" fontId="56" fillId="15" borderId="111" applyNumberFormat="0" applyProtection="0">
      <alignment horizontal="left" vertical="top" indent="1"/>
    </xf>
    <xf numFmtId="186" fontId="27" fillId="15" borderId="111" applyNumberFormat="0" applyProtection="0">
      <alignment horizontal="left" vertical="center"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top" indent="1"/>
    </xf>
    <xf numFmtId="186" fontId="56" fillId="21" borderId="111" applyNumberFormat="0" applyProtection="0">
      <alignment horizontal="left" vertical="top" indent="1"/>
    </xf>
    <xf numFmtId="186" fontId="27" fillId="21" borderId="111" applyNumberFormat="0" applyProtection="0">
      <alignment horizontal="left" vertical="center" indent="1"/>
    </xf>
    <xf numFmtId="186" fontId="60" fillId="52" borderId="111" applyNumberFormat="0" applyProtection="0">
      <alignment horizontal="left" vertical="top" indent="1"/>
    </xf>
    <xf numFmtId="186" fontId="57" fillId="44" borderId="110" applyNumberFormat="0" applyAlignment="0" applyProtection="0"/>
    <xf numFmtId="186" fontId="57" fillId="44" borderId="110" applyNumberFormat="0" applyAlignment="0" applyProtection="0"/>
    <xf numFmtId="186" fontId="42" fillId="44" borderId="109" applyNumberFormat="0" applyAlignment="0" applyProtection="0"/>
    <xf numFmtId="186" fontId="42" fillId="44" borderId="109" applyNumberFormat="0" applyAlignment="0" applyProtection="0"/>
    <xf numFmtId="186" fontId="56" fillId="21" borderId="189" applyNumberFormat="0" applyProtection="0">
      <alignment horizontal="left" vertical="top" indent="1"/>
    </xf>
    <xf numFmtId="186" fontId="50" fillId="41" borderId="109" applyNumberFormat="0" applyAlignment="0" applyProtection="0"/>
    <xf numFmtId="186" fontId="50" fillId="41" borderId="109" applyNumberFormat="0" applyAlignment="0" applyProtection="0"/>
    <xf numFmtId="186" fontId="56" fillId="21" borderId="172" applyNumberFormat="0" applyProtection="0">
      <alignment horizontal="left" vertical="top" indent="1"/>
    </xf>
    <xf numFmtId="186" fontId="27" fillId="14" borderId="199" applyNumberFormat="0" applyProtection="0">
      <alignment horizontal="left" vertical="top" indent="1"/>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94" fontId="33" fillId="0" borderId="99" applyFill="0"/>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56" fillId="14" borderId="111" applyNumberFormat="0" applyProtection="0">
      <alignment horizontal="left" vertical="top" indent="1"/>
    </xf>
    <xf numFmtId="186" fontId="61" fillId="21" borderId="114" applyBorder="0"/>
    <xf numFmtId="4" fontId="62" fillId="48" borderId="111" applyNumberFormat="0" applyProtection="0">
      <alignment vertical="center"/>
    </xf>
    <xf numFmtId="4" fontId="62" fillId="11" borderId="111" applyNumberFormat="0" applyProtection="0">
      <alignment horizontal="left" vertical="center" indent="1"/>
    </xf>
    <xf numFmtId="186" fontId="62" fillId="48" borderId="111" applyNumberFormat="0" applyProtection="0">
      <alignment horizontal="left" vertical="top" indent="1"/>
    </xf>
    <xf numFmtId="186" fontId="62" fillId="15" borderId="111" applyNumberFormat="0" applyProtection="0">
      <alignment horizontal="left" vertical="top" indent="1"/>
    </xf>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99" applyFill="0"/>
    <xf numFmtId="164" fontId="5" fillId="0" borderId="0" applyFont="0" applyFill="0" applyBorder="0" applyAlignment="0" applyProtection="0"/>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7" fillId="44" borderId="110" applyNumberForma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3" borderId="109" applyNumberFormat="0" applyProtection="0">
      <alignment horizontal="left" vertical="center" indent="1"/>
    </xf>
    <xf numFmtId="186" fontId="61" fillId="21" borderId="114" applyBorder="0"/>
    <xf numFmtId="37" fontId="33" fillId="0" borderId="115" applyNumberFormat="0"/>
    <xf numFmtId="186" fontId="44" fillId="0" borderId="116" applyNumberFormat="0" applyFill="0" applyAlignment="0" applyProtection="0"/>
    <xf numFmtId="186" fontId="44" fillId="0" borderId="116" applyNumberFormat="0" applyFill="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4" fillId="0" borderId="116" applyNumberFormat="0" applyFill="0" applyAlignment="0" applyProtection="0"/>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56" fillId="63" borderId="109" applyNumberFormat="0" applyProtection="0">
      <alignment horizontal="left" vertical="center" indent="1"/>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42" fillId="44" borderId="109" applyNumberFormat="0" applyAlignment="0" applyProtection="0"/>
    <xf numFmtId="186" fontId="42" fillId="44"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0" fillId="41" borderId="109" applyNumberForma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5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4" fontId="56" fillId="52" borderId="109" applyNumberFormat="0" applyProtection="0">
      <alignment vertical="center"/>
    </xf>
    <xf numFmtId="4" fontId="59" fillId="53" borderId="109" applyNumberFormat="0" applyProtection="0">
      <alignment vertical="center"/>
    </xf>
    <xf numFmtId="4" fontId="56" fillId="53" borderId="109" applyNumberFormat="0" applyProtection="0">
      <alignment horizontal="left" vertical="center" indent="1"/>
    </xf>
    <xf numFmtId="4" fontId="56" fillId="54" borderId="109" applyNumberFormat="0" applyProtection="0">
      <alignment horizontal="left" vertical="center" indent="1"/>
    </xf>
    <xf numFmtId="4" fontId="56" fillId="55" borderId="109" applyNumberFormat="0" applyProtection="0">
      <alignment horizontal="right" vertical="center"/>
    </xf>
    <xf numFmtId="4" fontId="56" fillId="56" borderId="109" applyNumberFormat="0" applyProtection="0">
      <alignment horizontal="right" vertical="center"/>
    </xf>
    <xf numFmtId="4" fontId="56" fillId="23" borderId="109" applyNumberFormat="0" applyProtection="0">
      <alignment horizontal="right" vertical="center"/>
    </xf>
    <xf numFmtId="4" fontId="56" fillId="58" borderId="109" applyNumberFormat="0" applyProtection="0">
      <alignment horizontal="right" vertical="center"/>
    </xf>
    <xf numFmtId="4" fontId="56" fillId="59" borderId="109" applyNumberFormat="0" applyProtection="0">
      <alignment horizontal="right" vertical="center"/>
    </xf>
    <xf numFmtId="4" fontId="56" fillId="19" borderId="109" applyNumberFormat="0" applyProtection="0">
      <alignment horizontal="right" vertical="center"/>
    </xf>
    <xf numFmtId="4" fontId="56" fillId="16" borderId="109" applyNumberFormat="0" applyProtection="0">
      <alignment horizontal="right" vertical="center"/>
    </xf>
    <xf numFmtId="4" fontId="56" fillId="60" borderId="109" applyNumberFormat="0" applyProtection="0">
      <alignment horizontal="right" vertical="center"/>
    </xf>
    <xf numFmtId="4" fontId="56" fillId="15" borderId="109" applyNumberFormat="0" applyProtection="0">
      <alignment horizontal="right" vertical="center"/>
    </xf>
    <xf numFmtId="186" fontId="56" fillId="11" borderId="109" applyNumberFormat="0" applyProtection="0">
      <alignment horizontal="left" vertical="center" indent="1"/>
    </xf>
    <xf numFmtId="186" fontId="56" fillId="62" borderId="109" applyNumberFormat="0" applyProtection="0">
      <alignment horizontal="left" vertical="center" indent="1"/>
    </xf>
    <xf numFmtId="186" fontId="56" fillId="63" borderId="109" applyNumberFormat="0" applyProtection="0">
      <alignment horizontal="left" vertical="center" indent="1"/>
    </xf>
    <xf numFmtId="186" fontId="56" fillId="14" borderId="109" applyNumberFormat="0" applyProtection="0">
      <alignment horizontal="left" vertical="center" indent="1"/>
    </xf>
    <xf numFmtId="186" fontId="56" fillId="63" borderId="109" applyNumberFormat="0" applyProtection="0">
      <alignment horizontal="left" vertical="center" indent="1"/>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42" fillId="44" borderId="109" applyNumberFormat="0" applyAlignment="0" applyProtection="0"/>
    <xf numFmtId="186" fontId="42" fillId="44" borderId="109" applyNumberFormat="0" applyAlignment="0" applyProtection="0"/>
    <xf numFmtId="4" fontId="56" fillId="23" borderId="109" applyNumberFormat="0" applyProtection="0">
      <alignment horizontal="right" vertical="center"/>
    </xf>
    <xf numFmtId="4" fontId="56" fillId="58" borderId="109" applyNumberFormat="0" applyProtection="0">
      <alignment horizontal="right" vertical="center"/>
    </xf>
    <xf numFmtId="186" fontId="56" fillId="62" borderId="109" applyNumberFormat="0" applyProtection="0">
      <alignment horizontal="left" vertical="center" indent="1"/>
    </xf>
    <xf numFmtId="4" fontId="56" fillId="19" borderId="109" applyNumberFormat="0" applyProtection="0">
      <alignment horizontal="right" vertical="center"/>
    </xf>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14" borderId="109" applyNumberFormat="0" applyProtection="0">
      <alignment horizontal="left" vertical="center" indent="1"/>
    </xf>
    <xf numFmtId="186" fontId="42" fillId="44" borderId="109" applyNumberFormat="0" applyAlignment="0" applyProtection="0"/>
    <xf numFmtId="186" fontId="42" fillId="44" borderId="109" applyNumberFormat="0" applyAlignment="0" applyProtection="0"/>
    <xf numFmtId="4" fontId="56" fillId="0" borderId="109" applyNumberFormat="0" applyProtection="0">
      <alignment horizontal="right" vertical="center"/>
    </xf>
    <xf numFmtId="4" fontId="59" fillId="65" borderId="109" applyNumberFormat="0" applyProtection="0">
      <alignment horizontal="right" vertical="center"/>
    </xf>
    <xf numFmtId="4" fontId="56" fillId="54" borderId="109" applyNumberFormat="0" applyProtection="0">
      <alignment horizontal="left" vertical="center" indent="1"/>
    </xf>
    <xf numFmtId="4" fontId="64" fillId="64" borderId="109" applyNumberFormat="0" applyProtection="0">
      <alignment horizontal="right" vertical="center"/>
    </xf>
    <xf numFmtId="186" fontId="56" fillId="63" borderId="109" applyNumberFormat="0" applyProtection="0">
      <alignment horizontal="left" vertical="center" indent="1"/>
    </xf>
    <xf numFmtId="186" fontId="56" fillId="40" borderId="109" applyNumberFormat="0" applyFont="0" applyAlignment="0" applyProtection="0"/>
    <xf numFmtId="186" fontId="42" fillId="44" borderId="109" applyNumberFormat="0" applyAlignment="0" applyProtection="0"/>
    <xf numFmtId="4" fontId="64" fillId="64" borderId="109" applyNumberFormat="0" applyProtection="0">
      <alignment horizontal="right" vertical="center"/>
    </xf>
    <xf numFmtId="4" fontId="56" fillId="54" borderId="109" applyNumberFormat="0" applyProtection="0">
      <alignment horizontal="left" vertical="center" indent="1"/>
    </xf>
    <xf numFmtId="4" fontId="59" fillId="65" borderId="109" applyNumberFormat="0" applyProtection="0">
      <alignment horizontal="right" vertical="center"/>
    </xf>
    <xf numFmtId="4" fontId="56" fillId="0" borderId="109" applyNumberFormat="0" applyProtection="0">
      <alignment horizontal="right" vertical="center"/>
    </xf>
    <xf numFmtId="186" fontId="56" fillId="62" borderId="109" applyNumberFormat="0" applyProtection="0">
      <alignment horizontal="left" vertical="center" indent="1"/>
    </xf>
    <xf numFmtId="186" fontId="56" fillId="11" borderId="109" applyNumberFormat="0" applyProtection="0">
      <alignment horizontal="left" vertical="center" indent="1"/>
    </xf>
    <xf numFmtId="4" fontId="56" fillId="15" borderId="109" applyNumberFormat="0" applyProtection="0">
      <alignment horizontal="right" vertical="center"/>
    </xf>
    <xf numFmtId="4" fontId="56" fillId="60" borderId="109" applyNumberFormat="0" applyProtection="0">
      <alignment horizontal="right" vertical="center"/>
    </xf>
    <xf numFmtId="4" fontId="56" fillId="16" borderId="109" applyNumberFormat="0" applyProtection="0">
      <alignment horizontal="right" vertical="center"/>
    </xf>
    <xf numFmtId="4" fontId="56" fillId="19" borderId="109" applyNumberFormat="0" applyProtection="0">
      <alignment horizontal="right" vertical="center"/>
    </xf>
    <xf numFmtId="4" fontId="56" fillId="59" borderId="109" applyNumberFormat="0" applyProtection="0">
      <alignment horizontal="right" vertical="center"/>
    </xf>
    <xf numFmtId="4" fontId="56" fillId="58" borderId="109" applyNumberFormat="0" applyProtection="0">
      <alignment horizontal="right" vertical="center"/>
    </xf>
    <xf numFmtId="4" fontId="56" fillId="23" borderId="109" applyNumberFormat="0" applyProtection="0">
      <alignment horizontal="right" vertical="center"/>
    </xf>
    <xf numFmtId="4" fontId="56" fillId="56" borderId="109" applyNumberFormat="0" applyProtection="0">
      <alignment horizontal="right" vertical="center"/>
    </xf>
    <xf numFmtId="4" fontId="56" fillId="55" borderId="109" applyNumberFormat="0" applyProtection="0">
      <alignment horizontal="right" vertical="center"/>
    </xf>
    <xf numFmtId="4" fontId="56" fillId="54" borderId="109" applyNumberFormat="0" applyProtection="0">
      <alignment horizontal="left" vertical="center" indent="1"/>
    </xf>
    <xf numFmtId="4" fontId="56" fillId="53" borderId="109" applyNumberFormat="0" applyProtection="0">
      <alignment horizontal="left" vertical="center" indent="1"/>
    </xf>
    <xf numFmtId="4" fontId="59" fillId="53" borderId="109" applyNumberFormat="0" applyProtection="0">
      <alignment vertical="center"/>
    </xf>
    <xf numFmtId="4" fontId="56" fillId="52" borderId="109" applyNumberFormat="0" applyProtection="0">
      <alignment vertical="center"/>
    </xf>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6" fillId="40" borderId="109" applyNumberFormat="0" applyFont="0" applyAlignment="0" applyProtection="0"/>
    <xf numFmtId="186" fontId="50" fillId="41" borderId="109" applyNumberFormat="0" applyAlignment="0" applyProtection="0"/>
    <xf numFmtId="186" fontId="50" fillId="41" borderId="109" applyNumberFormat="0" applyAlignment="0" applyProtection="0"/>
    <xf numFmtId="186" fontId="42" fillId="44" borderId="109" applyNumberFormat="0" applyAlignment="0" applyProtection="0"/>
    <xf numFmtId="186" fontId="56" fillId="40" borderId="109" applyNumberFormat="0" applyFont="0" applyAlignment="0" applyProtection="0"/>
    <xf numFmtId="186" fontId="56" fillId="14" borderId="109"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4"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4" fillId="0" borderId="0"/>
    <xf numFmtId="186" fontId="4" fillId="0" borderId="0"/>
    <xf numFmtId="186" fontId="4" fillId="0" borderId="0"/>
    <xf numFmtId="186" fontId="4" fillId="0" borderId="0"/>
    <xf numFmtId="186" fontId="4" fillId="0" borderId="0"/>
    <xf numFmtId="0" fontId="4" fillId="0" borderId="0"/>
    <xf numFmtId="164" fontId="35" fillId="0" borderId="0" applyFont="0" applyFill="0" applyBorder="0" applyAlignment="0" applyProtection="0"/>
    <xf numFmtId="164" fontId="27" fillId="0" borderId="0" applyFont="0" applyFill="0" applyBorder="0" applyAlignment="0" applyProtection="0"/>
    <xf numFmtId="191" fontId="28" fillId="12" borderId="186">
      <alignment vertical="center"/>
      <protection locked="0"/>
    </xf>
    <xf numFmtId="186" fontId="56" fillId="63" borderId="179" applyNumberFormat="0" applyProtection="0">
      <alignment horizontal="left" vertical="center" indent="1"/>
    </xf>
    <xf numFmtId="4" fontId="59" fillId="53" borderId="179" applyNumberFormat="0" applyProtection="0">
      <alignment vertical="center"/>
    </xf>
    <xf numFmtId="186" fontId="62" fillId="48" borderId="181" applyNumberFormat="0" applyProtection="0">
      <alignment horizontal="left" vertical="top" indent="1"/>
    </xf>
    <xf numFmtId="186" fontId="57" fillId="44" borderId="180" applyNumberFormat="0" applyAlignment="0" applyProtection="0"/>
    <xf numFmtId="4" fontId="56" fillId="23" borderId="179" applyNumberFormat="0" applyProtection="0">
      <alignment horizontal="right" vertical="center"/>
    </xf>
    <xf numFmtId="186" fontId="56" fillId="14" borderId="181" applyNumberFormat="0" applyProtection="0">
      <alignment horizontal="left" vertical="top" indent="1"/>
    </xf>
    <xf numFmtId="4" fontId="63" fillId="66" borderId="182" applyNumberFormat="0" applyProtection="0">
      <alignment horizontal="left" vertical="center" indent="1"/>
    </xf>
    <xf numFmtId="0" fontId="5" fillId="13" borderId="186">
      <alignment vertical="center"/>
    </xf>
    <xf numFmtId="186" fontId="42" fillId="44" borderId="179" applyNumberFormat="0" applyAlignment="0" applyProtection="0"/>
    <xf numFmtId="37" fontId="33" fillId="0" borderId="184" applyNumberFormat="0"/>
    <xf numFmtId="191" fontId="28" fillId="50" borderId="197">
      <alignment vertical="center"/>
    </xf>
    <xf numFmtId="186" fontId="56" fillId="63" borderId="179" applyNumberFormat="0" applyProtection="0">
      <alignment horizontal="left" vertical="center" indent="1"/>
    </xf>
    <xf numFmtId="186" fontId="28" fillId="50" borderId="197">
      <alignment vertical="center"/>
    </xf>
    <xf numFmtId="4" fontId="56" fillId="60"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186" fontId="56" fillId="40" borderId="191" applyNumberFormat="0" applyFont="0" applyAlignment="0" applyProtection="0"/>
    <xf numFmtId="186" fontId="27" fillId="15" borderId="181" applyNumberFormat="0" applyProtection="0">
      <alignment horizontal="left" vertical="top"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72" fontId="28" fillId="12" borderId="197">
      <alignment vertical="center"/>
      <protection locked="0"/>
    </xf>
    <xf numFmtId="186" fontId="56" fillId="63" borderId="181" applyNumberFormat="0" applyProtection="0">
      <alignment horizontal="left" vertical="top" indent="1"/>
    </xf>
    <xf numFmtId="186" fontId="27" fillId="15" borderId="181" applyNumberFormat="0" applyProtection="0">
      <alignment horizontal="left" vertical="top" indent="1"/>
    </xf>
    <xf numFmtId="4" fontId="59" fillId="53" borderId="179" applyNumberFormat="0" applyProtection="0">
      <alignment vertical="center"/>
    </xf>
    <xf numFmtId="186" fontId="62" fillId="48" borderId="181" applyNumberFormat="0" applyProtection="0">
      <alignment horizontal="left" vertical="top" indent="1"/>
    </xf>
    <xf numFmtId="196" fontId="5" fillId="69" borderId="186">
      <alignment vertical="center"/>
    </xf>
    <xf numFmtId="4" fontId="56" fillId="16" borderId="19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0" fontId="5" fillId="70" borderId="177">
      <alignment horizontal="right" vertical="center"/>
      <protection locked="0"/>
    </xf>
    <xf numFmtId="193" fontId="28" fillId="12" borderId="197">
      <alignment vertical="center"/>
      <protection locked="0"/>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27" fillId="15" borderId="189" applyNumberFormat="0" applyProtection="0">
      <alignment horizontal="left" vertical="top" indent="1"/>
    </xf>
    <xf numFmtId="186" fontId="56" fillId="63" borderId="191" applyNumberFormat="0" applyProtection="0">
      <alignment horizontal="left" vertical="center" indent="1"/>
    </xf>
    <xf numFmtId="4" fontId="27" fillId="21" borderId="205" applyNumberFormat="0" applyProtection="0">
      <alignment horizontal="left" vertical="center" indent="1"/>
    </xf>
    <xf numFmtId="186" fontId="56" fillId="40" borderId="191" applyNumberFormat="0" applyFont="0" applyAlignment="0" applyProtection="0"/>
    <xf numFmtId="186" fontId="56" fillId="11" borderId="201" applyNumberFormat="0" applyProtection="0">
      <alignment horizontal="left" vertical="center" indent="1"/>
    </xf>
    <xf numFmtId="186" fontId="56" fillId="63" borderId="189" applyNumberFormat="0" applyProtection="0">
      <alignment horizontal="left" vertical="top" indent="1"/>
    </xf>
    <xf numFmtId="186" fontId="27" fillId="14" borderId="189" applyNumberFormat="0" applyProtection="0">
      <alignment horizontal="left" vertical="center"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93"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86" fontId="62" fillId="15" borderId="19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0" fontId="27" fillId="21" borderId="199" applyNumberFormat="0" applyProtection="0">
      <alignment horizontal="left" vertical="top" indent="1"/>
    </xf>
    <xf numFmtId="186" fontId="27" fillId="63" borderId="189" applyNumberFormat="0" applyProtection="0">
      <alignment horizontal="left" vertical="top" indent="1"/>
    </xf>
    <xf numFmtId="186" fontId="28" fillId="50" borderId="186">
      <alignment vertical="center"/>
    </xf>
    <xf numFmtId="186" fontId="27" fillId="63" borderId="181" applyNumberFormat="0" applyProtection="0">
      <alignment horizontal="left" vertical="center" indent="1"/>
    </xf>
    <xf numFmtId="186" fontId="27"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15" borderId="181" applyNumberFormat="0" applyProtection="0">
      <alignment horizontal="left" vertical="top" indent="1"/>
    </xf>
    <xf numFmtId="4" fontId="56" fillId="16" borderId="191" applyNumberFormat="0" applyProtection="0">
      <alignment horizontal="right" vertical="center"/>
    </xf>
    <xf numFmtId="4" fontId="59" fillId="53" borderId="179" applyNumberFormat="0" applyProtection="0">
      <alignment vertical="center"/>
    </xf>
    <xf numFmtId="191" fontId="28" fillId="50"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56" fillId="21" borderId="181" applyNumberFormat="0" applyProtection="0">
      <alignment horizontal="left" vertical="top" indent="1"/>
    </xf>
    <xf numFmtId="188" fontId="5" fillId="70" borderId="186">
      <alignment horizontal="right" vertical="center"/>
      <protection locked="0"/>
    </xf>
    <xf numFmtId="186" fontId="56" fillId="40" borderId="179" applyNumberFormat="0" applyFont="0" applyAlignment="0" applyProtection="0"/>
    <xf numFmtId="186" fontId="57" fillId="44" borderId="192" applyNumberFormat="0" applyAlignment="0" applyProtection="0"/>
    <xf numFmtId="4" fontId="56" fillId="0" borderId="179" applyNumberFormat="0" applyProtection="0">
      <alignment horizontal="right" vertical="center"/>
    </xf>
    <xf numFmtId="4" fontId="56" fillId="0" borderId="191" applyNumberFormat="0" applyProtection="0">
      <alignment horizontal="right" vertical="center"/>
    </xf>
    <xf numFmtId="186" fontId="56" fillId="40" borderId="201" applyNumberFormat="0" applyFont="0" applyAlignment="0" applyProtection="0"/>
    <xf numFmtId="4" fontId="56" fillId="52" borderId="191" applyNumberFormat="0" applyProtection="0">
      <alignment vertical="center"/>
    </xf>
    <xf numFmtId="186" fontId="27"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91" fontId="28" fillId="12" borderId="186">
      <alignment vertical="center"/>
      <protection locked="0"/>
    </xf>
    <xf numFmtId="191" fontId="5" fillId="70" borderId="186">
      <alignment horizontal="right" vertical="center"/>
      <protection locked="0"/>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96" fontId="5" fillId="69" borderId="177">
      <alignment vertical="center"/>
    </xf>
    <xf numFmtId="186" fontId="56" fillId="14" borderId="181" applyNumberFormat="0" applyProtection="0">
      <alignment horizontal="left" vertical="top" indent="1"/>
    </xf>
    <xf numFmtId="4" fontId="56" fillId="58" borderId="201" applyNumberFormat="0" applyProtection="0">
      <alignment horizontal="right" vertical="center"/>
    </xf>
    <xf numFmtId="4" fontId="27" fillId="21" borderId="195" applyNumberFormat="0" applyProtection="0">
      <alignment horizontal="left" vertical="center" indent="1"/>
    </xf>
    <xf numFmtId="4" fontId="56" fillId="0" borderId="191" applyNumberFormat="0" applyProtection="0">
      <alignment horizontal="right" vertical="center"/>
    </xf>
    <xf numFmtId="186" fontId="27" fillId="63" borderId="189" applyNumberFormat="0" applyProtection="0">
      <alignment horizontal="left" vertical="top" indent="1"/>
    </xf>
    <xf numFmtId="194" fontId="33" fillId="0" borderId="198" applyFill="0"/>
    <xf numFmtId="0" fontId="5" fillId="13" borderId="177">
      <alignment vertical="center"/>
    </xf>
    <xf numFmtId="4" fontId="72" fillId="53" borderId="189" applyNumberFormat="0" applyProtection="0">
      <alignment horizontal="left" vertical="center" indent="1"/>
    </xf>
    <xf numFmtId="186" fontId="27" fillId="14" borderId="199" applyNumberFormat="0" applyProtection="0">
      <alignment horizontal="left" vertical="center" indent="1"/>
    </xf>
    <xf numFmtId="186" fontId="56" fillId="11" borderId="201"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186" fontId="27" fillId="15" borderId="189" applyNumberFormat="0" applyProtection="0">
      <alignment horizontal="left" vertical="center" indent="1"/>
    </xf>
    <xf numFmtId="186" fontId="61" fillId="21" borderId="193" applyBorder="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62" fillId="11" borderId="199" applyNumberFormat="0" applyProtection="0">
      <alignment horizontal="left" vertical="center" indent="1"/>
    </xf>
    <xf numFmtId="4" fontId="56" fillId="54" borderId="191" applyNumberFormat="0" applyProtection="0">
      <alignment horizontal="left" vertical="center" indent="1"/>
    </xf>
    <xf numFmtId="186" fontId="27" fillId="14" borderId="181" applyNumberFormat="0" applyProtection="0">
      <alignment horizontal="left" vertical="center" indent="1"/>
    </xf>
    <xf numFmtId="186" fontId="56" fillId="15" borderId="189" applyNumberFormat="0" applyProtection="0">
      <alignment horizontal="left" vertical="top" indent="1"/>
    </xf>
    <xf numFmtId="186" fontId="56" fillId="40" borderId="179" applyNumberFormat="0" applyFont="0" applyAlignment="0" applyProtection="0"/>
    <xf numFmtId="194" fontId="33" fillId="0" borderId="198" applyFill="0"/>
    <xf numFmtId="4" fontId="59" fillId="65" borderId="201" applyNumberFormat="0" applyProtection="0">
      <alignment horizontal="right" vertical="center"/>
    </xf>
    <xf numFmtId="186" fontId="44" fillId="0" borderId="196" applyNumberFormat="0" applyFill="0" applyAlignment="0" applyProtection="0"/>
    <xf numFmtId="186" fontId="56" fillId="63" borderId="199" applyNumberFormat="0" applyProtection="0">
      <alignment horizontal="left" vertical="top" indent="1"/>
    </xf>
    <xf numFmtId="186" fontId="56" fillId="15" borderId="181" applyNumberFormat="0" applyProtection="0">
      <alignment horizontal="left" vertical="top" indent="1"/>
    </xf>
    <xf numFmtId="4" fontId="56" fillId="58" borderId="191" applyNumberFormat="0" applyProtection="0">
      <alignment horizontal="right" vertical="center"/>
    </xf>
    <xf numFmtId="186" fontId="56" fillId="14" borderId="181" applyNumberFormat="0" applyProtection="0">
      <alignment horizontal="left" vertical="top" indent="1"/>
    </xf>
    <xf numFmtId="172" fontId="28" fillId="12" borderId="186">
      <alignment vertical="center"/>
      <protection locked="0"/>
    </xf>
    <xf numFmtId="186" fontId="60" fillId="52" borderId="189" applyNumberFormat="0" applyProtection="0">
      <alignment horizontal="left" vertical="top" indent="1"/>
    </xf>
    <xf numFmtId="4" fontId="56" fillId="54" borderId="191" applyNumberFormat="0" applyProtection="0">
      <alignment horizontal="left" vertical="center" indent="1"/>
    </xf>
    <xf numFmtId="186" fontId="56" fillId="21" borderId="181" applyNumberFormat="0" applyProtection="0">
      <alignment horizontal="left" vertical="top" indent="1"/>
    </xf>
    <xf numFmtId="186" fontId="27" fillId="14" borderId="199" applyNumberFormat="0" applyProtection="0">
      <alignment horizontal="left" vertical="center" indent="1"/>
    </xf>
    <xf numFmtId="186" fontId="61" fillId="21" borderId="203" applyBorder="0"/>
    <xf numFmtId="4" fontId="56" fillId="55" borderId="201" applyNumberFormat="0" applyProtection="0">
      <alignment horizontal="right" vertical="center"/>
    </xf>
    <xf numFmtId="186" fontId="57" fillId="44" borderId="202" applyNumberFormat="0" applyAlignment="0" applyProtection="0"/>
    <xf numFmtId="186" fontId="27" fillId="21" borderId="199" applyNumberFormat="0" applyProtection="0">
      <alignment horizontal="left" vertical="center" indent="1"/>
    </xf>
    <xf numFmtId="186" fontId="28" fillId="49" borderId="177">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7" fillId="44" borderId="180" applyNumberFormat="0" applyAlignment="0" applyProtection="0"/>
    <xf numFmtId="186" fontId="57" fillId="44" borderId="192" applyNumberFormat="0" applyAlignment="0" applyProtection="0"/>
    <xf numFmtId="186" fontId="62" fillId="15" borderId="189" applyNumberFormat="0" applyProtection="0">
      <alignment horizontal="left" vertical="top" indent="1"/>
    </xf>
    <xf numFmtId="191"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4" fontId="56" fillId="14" borderId="182" applyNumberFormat="0" applyProtection="0">
      <alignment horizontal="left" vertical="center" indent="1"/>
    </xf>
    <xf numFmtId="186" fontId="50" fillId="41" borderId="179" applyNumberFormat="0" applyAlignment="0" applyProtection="0"/>
    <xf numFmtId="186" fontId="42" fillId="44" borderId="191" applyNumberFormat="0" applyAlignment="0" applyProtection="0"/>
    <xf numFmtId="186" fontId="56" fillId="14" borderId="18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27" fillId="15" borderId="181" applyNumberFormat="0" applyProtection="0">
      <alignment horizontal="left" vertical="top" indent="1"/>
    </xf>
    <xf numFmtId="186" fontId="56" fillId="15"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14" borderId="195" applyNumberFormat="0" applyProtection="0">
      <alignment horizontal="left" vertical="center" indent="1"/>
    </xf>
    <xf numFmtId="4" fontId="56" fillId="16" borderId="191" applyNumberFormat="0" applyProtection="0">
      <alignment horizontal="right" vertical="center"/>
    </xf>
    <xf numFmtId="186" fontId="27" fillId="63" borderId="199" applyNumberFormat="0" applyProtection="0">
      <alignment horizontal="left" vertical="top" indent="1"/>
    </xf>
    <xf numFmtId="188" fontId="28" fillId="50" borderId="186">
      <alignment vertical="center"/>
    </xf>
    <xf numFmtId="4" fontId="27" fillId="21" borderId="195"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4" fontId="59" fillId="53" borderId="191" applyNumberFormat="0" applyProtection="0">
      <alignment vertical="center"/>
    </xf>
    <xf numFmtId="186" fontId="27" fillId="63" borderId="189" applyNumberFormat="0" applyProtection="0">
      <alignment horizontal="left" vertical="center" indent="1"/>
    </xf>
    <xf numFmtId="4" fontId="56" fillId="59" borderId="191" applyNumberFormat="0" applyProtection="0">
      <alignment horizontal="right" vertical="center"/>
    </xf>
    <xf numFmtId="186" fontId="56" fillId="63" borderId="181" applyNumberFormat="0" applyProtection="0">
      <alignment horizontal="left" vertical="top" indent="1"/>
    </xf>
    <xf numFmtId="0" fontId="5" fillId="13" borderId="186">
      <alignment vertical="center"/>
    </xf>
    <xf numFmtId="4" fontId="56" fillId="0" borderId="179" applyNumberFormat="0" applyProtection="0">
      <alignment horizontal="right" vertical="center"/>
    </xf>
    <xf numFmtId="186" fontId="56" fillId="21" borderId="199" applyNumberFormat="0" applyProtection="0">
      <alignment horizontal="left" vertical="top" indent="1"/>
    </xf>
    <xf numFmtId="188" fontId="28" fillId="49" borderId="186">
      <alignment vertical="center"/>
    </xf>
    <xf numFmtId="186" fontId="56" fillId="40" borderId="191" applyNumberFormat="0" applyFont="0" applyAlignment="0" applyProtection="0"/>
    <xf numFmtId="4" fontId="56" fillId="59" borderId="201" applyNumberFormat="0" applyProtection="0">
      <alignment horizontal="right" vertical="center"/>
    </xf>
    <xf numFmtId="191" fontId="28" fillId="50" borderId="197">
      <alignment vertical="center"/>
    </xf>
    <xf numFmtId="4" fontId="56" fillId="15" borderId="191" applyNumberFormat="0" applyProtection="0">
      <alignment horizontal="right" vertical="center"/>
    </xf>
    <xf numFmtId="196" fontId="5" fillId="69" borderId="197">
      <alignmen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8" fontId="28" fillId="51" borderId="186">
      <alignment horizontal="right" vertical="center"/>
      <protection locked="0"/>
    </xf>
    <xf numFmtId="186" fontId="56" fillId="63" borderId="179" applyNumberFormat="0" applyProtection="0">
      <alignment horizontal="left" vertical="center" indent="1"/>
    </xf>
    <xf numFmtId="4" fontId="56" fillId="57" borderId="205" applyNumberFormat="0" applyProtection="0">
      <alignment horizontal="right" vertical="center"/>
    </xf>
    <xf numFmtId="186" fontId="56" fillId="21" borderId="189" applyNumberFormat="0" applyProtection="0">
      <alignment horizontal="left" vertical="top" indent="1"/>
    </xf>
    <xf numFmtId="186" fontId="56" fillId="14" borderId="201" applyNumberFormat="0" applyProtection="0">
      <alignment horizontal="left" vertical="center" indent="1"/>
    </xf>
    <xf numFmtId="4" fontId="62" fillId="48" borderId="199" applyNumberFormat="0" applyProtection="0">
      <alignment vertical="center"/>
    </xf>
    <xf numFmtId="4" fontId="56" fillId="52" borderId="191"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62" fillId="15" borderId="199" applyNumberFormat="0" applyProtection="0">
      <alignment horizontal="left" vertical="top" indent="1"/>
    </xf>
    <xf numFmtId="186" fontId="27" fillId="15" borderId="199" applyNumberFormat="0" applyProtection="0">
      <alignment horizontal="left" vertical="center" indent="1"/>
    </xf>
    <xf numFmtId="4" fontId="62" fillId="48" borderId="199" applyNumberFormat="0" applyProtection="0">
      <alignment vertical="center"/>
    </xf>
    <xf numFmtId="186" fontId="27"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28" fillId="49" borderId="186">
      <alignment vertical="center"/>
    </xf>
    <xf numFmtId="186" fontId="56" fillId="15" borderId="189" applyNumberFormat="0" applyProtection="0">
      <alignment horizontal="left" vertical="top" indent="1"/>
    </xf>
    <xf numFmtId="186" fontId="62" fillId="48" borderId="199" applyNumberFormat="0" applyProtection="0">
      <alignment horizontal="left" vertical="top" indent="1"/>
    </xf>
    <xf numFmtId="186" fontId="27" fillId="15" borderId="199" applyNumberFormat="0" applyProtection="0">
      <alignment horizontal="left" vertical="center" indent="1"/>
    </xf>
    <xf numFmtId="4" fontId="56" fillId="61" borderId="205" applyNumberFormat="0" applyProtection="0">
      <alignment horizontal="left" vertical="center" indent="1"/>
    </xf>
    <xf numFmtId="188" fontId="5" fillId="13" borderId="197">
      <alignment vertical="center"/>
    </xf>
    <xf numFmtId="186" fontId="57" fillId="44" borderId="202" applyNumberFormat="0" applyAlignment="0" applyProtection="0"/>
    <xf numFmtId="4" fontId="56" fillId="56" borderId="201" applyNumberFormat="0" applyProtection="0">
      <alignment horizontal="right" vertical="center"/>
    </xf>
    <xf numFmtId="186" fontId="56" fillId="11" borderId="191" applyNumberFormat="0" applyProtection="0">
      <alignment horizontal="left" vertical="center" indent="1"/>
    </xf>
    <xf numFmtId="186" fontId="44" fillId="0" borderId="196" applyNumberFormat="0" applyFill="0" applyAlignment="0" applyProtection="0"/>
    <xf numFmtId="186" fontId="44" fillId="0" borderId="206" applyNumberFormat="0" applyFill="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186" fontId="27" fillId="15" borderId="199" applyNumberFormat="0" applyProtection="0">
      <alignment horizontal="left" vertical="center" indent="1"/>
    </xf>
    <xf numFmtId="4" fontId="56" fillId="53"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191" fontId="5" fillId="70" borderId="177">
      <alignment horizontal="right" vertical="center"/>
      <protection locked="0"/>
    </xf>
    <xf numFmtId="186" fontId="57" fillId="44" borderId="192" applyNumberFormat="0" applyAlignment="0" applyProtection="0"/>
    <xf numFmtId="4" fontId="56" fillId="23" borderId="179" applyNumberFormat="0" applyProtection="0">
      <alignment horizontal="right" vertical="center"/>
    </xf>
    <xf numFmtId="4" fontId="27" fillId="21" borderId="182"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191" fontId="28" fillId="51" borderId="197">
      <alignment horizontal="right" vertical="center"/>
      <protection locked="0"/>
    </xf>
    <xf numFmtId="186" fontId="56" fillId="40" borderId="191" applyNumberFormat="0" applyFont="0" applyAlignment="0" applyProtection="0"/>
    <xf numFmtId="186" fontId="27" fillId="15" borderId="189" applyNumberFormat="0" applyProtection="0">
      <alignment horizontal="left" vertical="top" indent="1"/>
    </xf>
    <xf numFmtId="186" fontId="56" fillId="67" borderId="186"/>
    <xf numFmtId="186" fontId="44" fillId="0" borderId="185" applyNumberFormat="0" applyFill="0" applyAlignment="0" applyProtection="0"/>
    <xf numFmtId="193" fontId="28" fillId="12" borderId="186">
      <alignment vertical="center"/>
      <protection locked="0"/>
    </xf>
    <xf numFmtId="186" fontId="56" fillId="21" borderId="189" applyNumberFormat="0" applyProtection="0">
      <alignment horizontal="left" vertical="top" indent="1"/>
    </xf>
    <xf numFmtId="4" fontId="56" fillId="57" borderId="182" applyNumberFormat="0" applyProtection="0">
      <alignment horizontal="right" vertical="center"/>
    </xf>
    <xf numFmtId="186" fontId="56" fillId="21" borderId="199" applyNumberFormat="0" applyProtection="0">
      <alignment horizontal="left" vertical="top" indent="1"/>
    </xf>
    <xf numFmtId="186" fontId="27" fillId="15" borderId="189" applyNumberFormat="0" applyProtection="0">
      <alignment horizontal="left" vertical="center" indent="1"/>
    </xf>
    <xf numFmtId="186" fontId="56" fillId="21" borderId="199" applyNumberFormat="0" applyProtection="0">
      <alignment horizontal="left" vertical="top" indent="1"/>
    </xf>
    <xf numFmtId="4" fontId="70" fillId="53" borderId="199" applyNumberFormat="0" applyProtection="0">
      <alignment vertical="center"/>
    </xf>
    <xf numFmtId="186" fontId="56" fillId="63" borderId="191"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0" fontId="27" fillId="15" borderId="189" applyNumberFormat="0" applyProtection="0">
      <alignment horizontal="left" vertical="center" indent="1"/>
    </xf>
    <xf numFmtId="188" fontId="5" fillId="7" borderId="197">
      <alignment vertical="center"/>
      <protection locked="0"/>
    </xf>
    <xf numFmtId="186" fontId="62" fillId="48" borderId="199" applyNumberFormat="0" applyProtection="0">
      <alignment horizontal="left" vertical="top" indent="1"/>
    </xf>
    <xf numFmtId="4" fontId="56" fillId="14" borderId="205" applyNumberFormat="0" applyProtection="0">
      <alignment horizontal="left" vertical="center" indent="1"/>
    </xf>
    <xf numFmtId="186" fontId="56" fillId="14" borderId="189" applyNumberFormat="0" applyProtection="0">
      <alignment horizontal="left" vertical="top" indent="1"/>
    </xf>
    <xf numFmtId="188" fontId="5" fillId="69" borderId="186">
      <alignment vertical="center"/>
    </xf>
    <xf numFmtId="186" fontId="56" fillId="14" borderId="181" applyNumberFormat="0" applyProtection="0">
      <alignment horizontal="left" vertical="top" indent="1"/>
    </xf>
    <xf numFmtId="186" fontId="27" fillId="14" borderId="189" applyNumberFormat="0" applyProtection="0">
      <alignment horizontal="left" vertical="center" indent="1"/>
    </xf>
    <xf numFmtId="186" fontId="44" fillId="0" borderId="196" applyNumberFormat="0" applyFill="0" applyAlignment="0" applyProtection="0"/>
    <xf numFmtId="188" fontId="5" fillId="13" borderId="186">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14" borderId="195"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21" borderId="189" applyNumberFormat="0" applyProtection="0">
      <alignment horizontal="left" vertical="top" indent="1"/>
    </xf>
    <xf numFmtId="186" fontId="27" fillId="15" borderId="189" applyNumberFormat="0" applyProtection="0">
      <alignment horizontal="left" vertical="top" indent="1"/>
    </xf>
    <xf numFmtId="0" fontId="5" fillId="13" borderId="197">
      <alignment vertical="center"/>
    </xf>
    <xf numFmtId="0" fontId="5" fillId="69" borderId="197">
      <alignment vertical="center"/>
    </xf>
    <xf numFmtId="0" fontId="5" fillId="7" borderId="197">
      <alignment vertical="center"/>
      <protection locked="0"/>
    </xf>
    <xf numFmtId="4" fontId="56" fillId="23" borderId="191" applyNumberFormat="0" applyProtection="0">
      <alignment horizontal="right" vertical="center"/>
    </xf>
    <xf numFmtId="186" fontId="56" fillId="40" borderId="201" applyNumberFormat="0" applyFont="0" applyAlignment="0" applyProtection="0"/>
    <xf numFmtId="186" fontId="56" fillId="40" borderId="191" applyNumberFormat="0" applyFont="0" applyAlignment="0" applyProtection="0"/>
    <xf numFmtId="186" fontId="56" fillId="40" borderId="191" applyNumberFormat="0" applyFont="0" applyAlignment="0" applyProtection="0"/>
    <xf numFmtId="191" fontId="5" fillId="69" borderId="186">
      <alignment vertical="center"/>
    </xf>
    <xf numFmtId="0" fontId="27" fillId="15" borderId="199" applyNumberFormat="0" applyProtection="0">
      <alignment horizontal="left" vertical="center" indent="1"/>
    </xf>
    <xf numFmtId="186" fontId="42" fillId="44" borderId="191" applyNumberFormat="0" applyAlignment="0" applyProtection="0"/>
    <xf numFmtId="186" fontId="56" fillId="62" borderId="191" applyNumberFormat="0" applyProtection="0">
      <alignment horizontal="left" vertical="center" indent="1"/>
    </xf>
    <xf numFmtId="186" fontId="27" fillId="14" borderId="189" applyNumberFormat="0" applyProtection="0">
      <alignment horizontal="left" vertical="center" indent="1"/>
    </xf>
    <xf numFmtId="186" fontId="28" fillId="12" borderId="197">
      <alignment vertical="center"/>
      <protection locked="0"/>
    </xf>
    <xf numFmtId="186" fontId="27" fillId="21" borderId="189" applyNumberFormat="0" applyProtection="0">
      <alignment horizontal="left" vertical="top" indent="1"/>
    </xf>
    <xf numFmtId="186" fontId="56" fillId="40" borderId="179" applyNumberFormat="0" applyFont="0" applyAlignment="0" applyProtection="0"/>
    <xf numFmtId="4" fontId="56" fillId="53" borderId="179" applyNumberFormat="0" applyProtection="0">
      <alignment horizontal="left" vertical="center" indent="1"/>
    </xf>
    <xf numFmtId="186" fontId="56" fillId="15" borderId="189" applyNumberFormat="0" applyProtection="0">
      <alignment horizontal="left" vertical="top" indent="1"/>
    </xf>
    <xf numFmtId="4" fontId="27" fillId="21" borderId="195"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62" fillId="48" borderId="189" applyNumberFormat="0" applyProtection="0">
      <alignment horizontal="left" vertical="top" indent="1"/>
    </xf>
    <xf numFmtId="186" fontId="28" fillId="12" borderId="197">
      <alignment vertical="center"/>
      <protection locked="0"/>
    </xf>
    <xf numFmtId="4" fontId="56" fillId="52" borderId="191" applyNumberFormat="0" applyProtection="0">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8" fontId="5" fillId="70" borderId="186">
      <alignment horizontal="right" vertical="center"/>
      <protection locked="0"/>
    </xf>
    <xf numFmtId="186" fontId="50" fillId="41" borderId="201" applyNumberFormat="0" applyAlignment="0" applyProtection="0"/>
    <xf numFmtId="4" fontId="56" fillId="15" borderId="201" applyNumberFormat="0" applyProtection="0">
      <alignment horizontal="right" vertical="center"/>
    </xf>
    <xf numFmtId="196" fontId="5" fillId="13" borderId="177">
      <alignment vertical="center"/>
    </xf>
    <xf numFmtId="4" fontId="70" fillId="86" borderId="189" applyNumberFormat="0" applyProtection="0">
      <alignment horizontal="left" vertical="center" indent="1"/>
    </xf>
    <xf numFmtId="191" fontId="5" fillId="70" borderId="197">
      <alignment horizontal="right" vertical="center"/>
      <protection locked="0"/>
    </xf>
    <xf numFmtId="186" fontId="27" fillId="21" borderId="199" applyNumberFormat="0" applyProtection="0">
      <alignment horizontal="left" vertical="center" indent="1"/>
    </xf>
    <xf numFmtId="186" fontId="56" fillId="14" borderId="199" applyNumberFormat="0" applyProtection="0">
      <alignment horizontal="left" vertical="top" indent="1"/>
    </xf>
    <xf numFmtId="4" fontId="56" fillId="53" borderId="191" applyNumberFormat="0" applyProtection="0">
      <alignment horizontal="left" vertical="center" indent="1"/>
    </xf>
    <xf numFmtId="186" fontId="56" fillId="15" borderId="189" applyNumberFormat="0" applyProtection="0">
      <alignment horizontal="left" vertical="top" indent="1"/>
    </xf>
    <xf numFmtId="4" fontId="56" fillId="16" borderId="191" applyNumberFormat="0" applyProtection="0">
      <alignment horizontal="right" vertical="center"/>
    </xf>
    <xf numFmtId="186" fontId="56" fillId="40" borderId="191" applyNumberFormat="0" applyFont="0" applyAlignment="0" applyProtection="0"/>
    <xf numFmtId="0" fontId="27" fillId="63" borderId="189" applyNumberFormat="0" applyProtection="0">
      <alignment horizontal="left" vertical="center" indent="1"/>
    </xf>
    <xf numFmtId="4" fontId="64" fillId="64" borderId="191" applyNumberFormat="0" applyProtection="0">
      <alignment horizontal="right" vertical="center"/>
    </xf>
    <xf numFmtId="188" fontId="5" fillId="69" borderId="197">
      <alignment vertical="center"/>
    </xf>
    <xf numFmtId="0" fontId="5" fillId="70" borderId="197">
      <alignment horizontal="right" vertical="center"/>
      <protection locked="0"/>
    </xf>
    <xf numFmtId="186" fontId="56" fillId="40" borderId="191" applyNumberFormat="0" applyFont="0" applyAlignment="0" applyProtection="0"/>
    <xf numFmtId="4" fontId="56" fillId="53" borderId="201" applyNumberFormat="0" applyProtection="0">
      <alignment horizontal="left" vertical="center" indent="1"/>
    </xf>
    <xf numFmtId="4" fontId="56" fillId="59" borderId="201" applyNumberFormat="0" applyProtection="0">
      <alignment horizontal="right" vertical="center"/>
    </xf>
    <xf numFmtId="186" fontId="27" fillId="14" borderId="199" applyNumberFormat="0" applyProtection="0">
      <alignment horizontal="left" vertical="top" indent="1"/>
    </xf>
    <xf numFmtId="186" fontId="56" fillId="21" borderId="199" applyNumberFormat="0" applyProtection="0">
      <alignment horizontal="left" vertical="top" indent="1"/>
    </xf>
    <xf numFmtId="186" fontId="27" fillId="63"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191" applyNumberFormat="0" applyProtection="0">
      <alignment horizontal="right" vertical="center"/>
    </xf>
    <xf numFmtId="191" fontId="5" fillId="13" borderId="177">
      <alignment vertical="center"/>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28" fillId="51" borderId="197">
      <alignment horizontal="right" vertical="center"/>
      <protection locked="0"/>
    </xf>
    <xf numFmtId="186" fontId="50" fillId="41" borderId="191" applyNumberFormat="0" applyAlignment="0" applyProtection="0"/>
    <xf numFmtId="186" fontId="56" fillId="14" borderId="189" applyNumberFormat="0" applyProtection="0">
      <alignment horizontal="left" vertical="top" indent="1"/>
    </xf>
    <xf numFmtId="190" fontId="28" fillId="51" borderId="197">
      <alignment horizontal="right" vertical="center"/>
      <protection locked="0"/>
    </xf>
    <xf numFmtId="4" fontId="62" fillId="11" borderId="181" applyNumberFormat="0" applyProtection="0">
      <alignment horizontal="left" vertical="center" indent="1"/>
    </xf>
    <xf numFmtId="0" fontId="5" fillId="70" borderId="186">
      <alignment horizontal="right" vertical="center"/>
      <protection locked="0"/>
    </xf>
    <xf numFmtId="4" fontId="56" fillId="60" borderId="17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50" fillId="41" borderId="191" applyNumberFormat="0" applyAlignment="0" applyProtection="0"/>
    <xf numFmtId="186" fontId="42" fillId="44" borderId="191" applyNumberFormat="0" applyAlignment="0" applyProtection="0"/>
    <xf numFmtId="186" fontId="56" fillId="21" borderId="181" applyNumberFormat="0" applyProtection="0">
      <alignment horizontal="left" vertical="top" indent="1"/>
    </xf>
    <xf numFmtId="190" fontId="28" fillId="49" borderId="186">
      <alignment vertical="center"/>
    </xf>
    <xf numFmtId="186" fontId="42" fillId="44" borderId="191" applyNumberFormat="0" applyAlignment="0" applyProtection="0"/>
    <xf numFmtId="4" fontId="56" fillId="0" borderId="19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4" fontId="62" fillId="11" borderId="189" applyNumberFormat="0" applyProtection="0">
      <alignment horizontal="left" vertical="center" indent="1"/>
    </xf>
    <xf numFmtId="186" fontId="50" fillId="41" borderId="191" applyNumberFormat="0" applyAlignment="0" applyProtection="0"/>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12" borderId="197">
      <alignment vertical="center"/>
      <protection locked="0"/>
    </xf>
    <xf numFmtId="186" fontId="61" fillId="21" borderId="183" applyBorder="0"/>
    <xf numFmtId="0" fontId="5" fillId="69" borderId="186">
      <alignment vertical="center"/>
    </xf>
    <xf numFmtId="4" fontId="56" fillId="54" borderId="179" applyNumberFormat="0" applyProtection="0">
      <alignment horizontal="left" vertical="center"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27" fillId="14" borderId="199" applyNumberFormat="0" applyProtection="0">
      <alignment horizontal="left" vertical="center" indent="1"/>
    </xf>
    <xf numFmtId="186" fontId="27" fillId="15" borderId="199" applyNumberFormat="0" applyProtection="0">
      <alignment horizontal="left" vertical="top" indent="1"/>
    </xf>
    <xf numFmtId="186" fontId="56" fillId="63" borderId="191" applyNumberFormat="0" applyProtection="0">
      <alignment horizontal="left" vertical="center" indent="1"/>
    </xf>
    <xf numFmtId="186" fontId="42" fillId="44" borderId="179" applyNumberFormat="0" applyAlignment="0" applyProtection="0"/>
    <xf numFmtId="4" fontId="63" fillId="66" borderId="195" applyNumberFormat="0" applyProtection="0">
      <alignment horizontal="left" vertical="center" indent="1"/>
    </xf>
    <xf numFmtId="191" fontId="28" fillId="49" borderId="177">
      <alignment vertical="center"/>
    </xf>
    <xf numFmtId="186" fontId="27" fillId="63" borderId="181" applyNumberFormat="0" applyProtection="0">
      <alignment horizontal="left" vertical="center" indent="1"/>
    </xf>
    <xf numFmtId="4" fontId="56" fillId="15" borderId="205"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15" borderId="191" applyNumberFormat="0" applyProtection="0">
      <alignment horizontal="right" vertical="center"/>
    </xf>
    <xf numFmtId="4" fontId="56" fillId="15" borderId="205" applyNumberFormat="0" applyProtection="0">
      <alignment horizontal="left" vertical="center" indent="1"/>
    </xf>
    <xf numFmtId="186" fontId="56" fillId="21" borderId="199" applyNumberFormat="0" applyProtection="0">
      <alignment horizontal="left" vertical="top" indent="1"/>
    </xf>
    <xf numFmtId="4" fontId="72" fillId="53" borderId="199"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1" fontId="28" fillId="50" borderId="207">
      <alignment vertical="center"/>
    </xf>
    <xf numFmtId="186" fontId="56" fillId="40" borderId="191" applyNumberFormat="0" applyFont="0" applyAlignment="0" applyProtection="0"/>
    <xf numFmtId="186" fontId="56" fillId="63" borderId="189" applyNumberFormat="0" applyProtection="0">
      <alignment horizontal="left" vertical="top" indent="1"/>
    </xf>
    <xf numFmtId="4" fontId="56" fillId="19" borderId="191" applyNumberFormat="0" applyProtection="0">
      <alignment horizontal="right" vertical="center"/>
    </xf>
    <xf numFmtId="4" fontId="56" fillId="60" borderId="201" applyNumberFormat="0" applyProtection="0">
      <alignment horizontal="right" vertical="center"/>
    </xf>
    <xf numFmtId="191" fontId="28" fillId="50" borderId="207">
      <alignment vertical="center"/>
    </xf>
    <xf numFmtId="4" fontId="76" fillId="87" borderId="189" applyNumberFormat="0" applyProtection="0">
      <alignment horizontal="right" vertical="center"/>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56" fillId="21" borderId="189" applyNumberFormat="0" applyProtection="0">
      <alignment horizontal="left" vertical="top" indent="1"/>
    </xf>
    <xf numFmtId="4" fontId="56" fillId="52" borderId="201" applyNumberFormat="0" applyProtection="0">
      <alignment vertical="center"/>
    </xf>
    <xf numFmtId="4" fontId="56" fillId="56" borderId="191" applyNumberFormat="0" applyProtection="0">
      <alignment horizontal="right" vertical="center"/>
    </xf>
    <xf numFmtId="186" fontId="56" fillId="21" borderId="189" applyNumberFormat="0" applyProtection="0">
      <alignment horizontal="left" vertical="top" indent="1"/>
    </xf>
    <xf numFmtId="186" fontId="50" fillId="41" borderId="201" applyNumberFormat="0" applyAlignment="0" applyProtection="0"/>
    <xf numFmtId="186" fontId="56" fillId="40" borderId="179" applyNumberFormat="0" applyFont="0" applyAlignment="0" applyProtection="0"/>
    <xf numFmtId="4" fontId="72" fillId="49" borderId="199" applyNumberFormat="0" applyProtection="0">
      <alignment horizontal="right" vertical="center"/>
    </xf>
    <xf numFmtId="186" fontId="56" fillId="14" borderId="189" applyNumberFormat="0" applyProtection="0">
      <alignment horizontal="left" vertical="top" indent="1"/>
    </xf>
    <xf numFmtId="4" fontId="56" fillId="57" borderId="182" applyNumberFormat="0" applyProtection="0">
      <alignment horizontal="right" vertical="center"/>
    </xf>
    <xf numFmtId="186" fontId="27" fillId="63" borderId="189"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40" borderId="179" applyNumberFormat="0" applyFont="0" applyAlignment="0" applyProtection="0"/>
    <xf numFmtId="193" fontId="28" fillId="12" borderId="197">
      <alignment vertical="center"/>
      <protection locked="0"/>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93" fontId="5" fillId="7" borderId="177">
      <alignmen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72" fillId="81"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5" fillId="88" borderId="200" applyNumberFormat="0" applyProtection="0">
      <alignment horizontal="left" vertical="center" indent="1"/>
    </xf>
    <xf numFmtId="186" fontId="27" fillId="63" borderId="199" applyNumberFormat="0" applyProtection="0">
      <alignment horizontal="left" vertical="top" indent="1"/>
    </xf>
    <xf numFmtId="186" fontId="44" fillId="0" borderId="196" applyNumberFormat="0" applyFill="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4" fontId="56" fillId="54" borderId="191" applyNumberFormat="0" applyProtection="0">
      <alignment horizontal="left" vertical="center" indent="1"/>
    </xf>
    <xf numFmtId="4" fontId="56" fillId="52" borderId="179" applyNumberFormat="0" applyProtection="0">
      <alignment vertical="center"/>
    </xf>
    <xf numFmtId="186" fontId="27" fillId="14" borderId="181" applyNumberFormat="0" applyProtection="0">
      <alignment horizontal="left" vertical="center" indent="1"/>
    </xf>
    <xf numFmtId="186" fontId="56" fillId="15" borderId="199" applyNumberFormat="0" applyProtection="0">
      <alignment horizontal="left" vertical="top" indent="1"/>
    </xf>
    <xf numFmtId="186" fontId="56" fillId="63" borderId="181" applyNumberFormat="0" applyProtection="0">
      <alignment horizontal="left" vertical="top" indent="1"/>
    </xf>
    <xf numFmtId="4" fontId="56" fillId="52" borderId="191" applyNumberFormat="0" applyProtection="0">
      <alignment vertical="center"/>
    </xf>
    <xf numFmtId="188" fontId="28" fillId="49" borderId="197">
      <alignment vertical="center"/>
    </xf>
    <xf numFmtId="188" fontId="5" fillId="7" borderId="197">
      <alignment vertical="center"/>
      <protection locked="0"/>
    </xf>
    <xf numFmtId="4" fontId="56" fillId="15" borderId="191" applyNumberFormat="0" applyProtection="0">
      <alignment horizontal="right" vertical="center"/>
    </xf>
    <xf numFmtId="186" fontId="56" fillId="15" borderId="189" applyNumberFormat="0" applyProtection="0">
      <alignment horizontal="left" vertical="top" indent="1"/>
    </xf>
    <xf numFmtId="4" fontId="56" fillId="58" borderId="179" applyNumberFormat="0" applyProtection="0">
      <alignment horizontal="right" vertical="center"/>
    </xf>
    <xf numFmtId="4" fontId="56" fillId="60" borderId="191" applyNumberFormat="0" applyProtection="0">
      <alignment horizontal="right" vertical="center"/>
    </xf>
    <xf numFmtId="186" fontId="56" fillId="15" borderId="181" applyNumberFormat="0" applyProtection="0">
      <alignment horizontal="left" vertical="top" indent="1"/>
    </xf>
    <xf numFmtId="4" fontId="72" fillId="80" borderId="181" applyNumberFormat="0" applyProtection="0">
      <alignment horizontal="right" vertical="center"/>
    </xf>
    <xf numFmtId="191" fontId="5" fillId="7" borderId="186">
      <alignment vertical="center"/>
      <protection locked="0"/>
    </xf>
    <xf numFmtId="186" fontId="56" fillId="62" borderId="179" applyNumberFormat="0" applyProtection="0">
      <alignment horizontal="left" vertical="center" indent="1"/>
    </xf>
    <xf numFmtId="186" fontId="56" fillId="15" borderId="181" applyNumberFormat="0" applyProtection="0">
      <alignment horizontal="left" vertical="top" indent="1"/>
    </xf>
    <xf numFmtId="186" fontId="56" fillId="67" borderId="186"/>
    <xf numFmtId="186" fontId="56" fillId="40" borderId="179" applyNumberFormat="0" applyFont="0" applyAlignment="0" applyProtection="0"/>
    <xf numFmtId="186" fontId="56" fillId="14" borderId="189" applyNumberFormat="0" applyProtection="0">
      <alignment horizontal="left" vertical="top" indent="1"/>
    </xf>
    <xf numFmtId="4" fontId="56" fillId="53" borderId="191" applyNumberFormat="0" applyProtection="0">
      <alignment horizontal="left" vertical="center"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9" fillId="12" borderId="197" applyNumberFormat="0" applyProtection="0">
      <alignmen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63" fillId="66" borderId="195" applyNumberFormat="0" applyProtection="0">
      <alignment horizontal="left" vertical="center" indent="1"/>
    </xf>
    <xf numFmtId="186" fontId="61" fillId="21" borderId="193" applyBorder="0"/>
    <xf numFmtId="4" fontId="56" fillId="53" borderId="191" applyNumberFormat="0" applyProtection="0">
      <alignment horizontal="left" vertical="center" indent="1"/>
    </xf>
    <xf numFmtId="186" fontId="56" fillId="21"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57" fillId="44" borderId="192" applyNumberForma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90" fontId="28" fillId="50" borderId="197">
      <alignment vertical="center"/>
    </xf>
    <xf numFmtId="191" fontId="5" fillId="70" borderId="186">
      <alignment horizontal="right" vertical="center"/>
      <protection locked="0"/>
    </xf>
    <xf numFmtId="186" fontId="44" fillId="0" borderId="196" applyNumberFormat="0" applyFill="0" applyAlignment="0" applyProtection="0"/>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62" fillId="15" borderId="181"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27" fillId="15" borderId="189" applyNumberFormat="0" applyProtection="0">
      <alignment horizontal="left" vertical="center" indent="1"/>
    </xf>
    <xf numFmtId="186" fontId="28" fillId="12" borderId="177">
      <alignment vertical="center"/>
      <protection locked="0"/>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0" fontId="5" fillId="7" borderId="186">
      <alignment vertical="center"/>
      <protection locked="0"/>
    </xf>
    <xf numFmtId="186" fontId="44" fillId="0" borderId="185" applyNumberFormat="0" applyFill="0" applyAlignment="0" applyProtection="0"/>
    <xf numFmtId="186" fontId="56" fillId="15" borderId="181" applyNumberFormat="0" applyProtection="0">
      <alignment horizontal="left" vertical="top" indent="1"/>
    </xf>
    <xf numFmtId="186" fontId="27" fillId="15" borderId="181" applyNumberFormat="0" applyProtection="0">
      <alignment horizontal="left" vertical="center" indent="1"/>
    </xf>
    <xf numFmtId="186" fontId="27" fillId="15" borderId="181" applyNumberFormat="0" applyProtection="0">
      <alignment horizontal="left" vertical="center" indent="1"/>
    </xf>
    <xf numFmtId="186" fontId="56" fillId="40" borderId="179" applyNumberFormat="0" applyFont="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91" fontId="28" fillId="51" borderId="186">
      <alignment horizontal="righ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6" borderId="191" applyNumberFormat="0" applyProtection="0">
      <alignment horizontal="right" vertical="center"/>
    </xf>
    <xf numFmtId="188" fontId="5" fillId="69" borderId="177">
      <alignment vertical="center"/>
    </xf>
    <xf numFmtId="186" fontId="56" fillId="14" borderId="189" applyNumberFormat="0" applyProtection="0">
      <alignment horizontal="left" vertical="top" indent="1"/>
    </xf>
    <xf numFmtId="186" fontId="50" fillId="41" borderId="191" applyNumberFormat="0" applyAlignment="0" applyProtection="0"/>
    <xf numFmtId="194" fontId="33" fillId="0" borderId="198" applyFill="0"/>
    <xf numFmtId="186" fontId="56" fillId="40" borderId="191" applyNumberFormat="0" applyFont="0" applyAlignment="0" applyProtection="0"/>
    <xf numFmtId="186" fontId="56" fillId="14" borderId="189" applyNumberFormat="0" applyProtection="0">
      <alignment horizontal="left" vertical="top" indent="1"/>
    </xf>
    <xf numFmtId="186" fontId="44" fillId="0" borderId="196" applyNumberFormat="0" applyFill="0" applyAlignment="0" applyProtection="0"/>
    <xf numFmtId="186" fontId="56" fillId="14" borderId="199" applyNumberFormat="0" applyProtection="0">
      <alignment horizontal="left" vertical="top" indent="1"/>
    </xf>
    <xf numFmtId="0" fontId="5" fillId="7" borderId="186">
      <alignment vertical="center"/>
      <protection locked="0"/>
    </xf>
    <xf numFmtId="186" fontId="56" fillId="21" borderId="189" applyNumberFormat="0" applyProtection="0">
      <alignment horizontal="left" vertical="top" indent="1"/>
    </xf>
    <xf numFmtId="190" fontId="28" fillId="49" borderId="177">
      <alignment vertical="center"/>
    </xf>
    <xf numFmtId="172" fontId="28" fillId="12" borderId="177">
      <alignment vertical="center"/>
      <protection locked="0"/>
    </xf>
    <xf numFmtId="193" fontId="5" fillId="7" borderId="177">
      <alignment vertical="center"/>
      <protection locked="0"/>
    </xf>
    <xf numFmtId="4" fontId="64" fillId="64" borderId="179" applyNumberFormat="0" applyProtection="0">
      <alignment horizontal="right" vertical="center"/>
    </xf>
    <xf numFmtId="37" fontId="33" fillId="0" borderId="184" applyNumberFormat="0"/>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79" applyNumberFormat="0" applyFont="0" applyAlignment="0" applyProtection="0"/>
    <xf numFmtId="4" fontId="62" fillId="11" borderId="189" applyNumberFormat="0" applyProtection="0">
      <alignment horizontal="left" vertical="center" indent="1"/>
    </xf>
    <xf numFmtId="4" fontId="56" fillId="60" borderId="191" applyNumberFormat="0" applyProtection="0">
      <alignment horizontal="right" vertical="center"/>
    </xf>
    <xf numFmtId="186" fontId="27" fillId="63" borderId="181" applyNumberFormat="0" applyProtection="0">
      <alignment horizontal="left" vertical="top" indent="1"/>
    </xf>
    <xf numFmtId="186" fontId="62" fillId="15" borderId="181" applyNumberFormat="0" applyProtection="0">
      <alignment horizontal="left" vertical="top"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93" fontId="5" fillId="69" borderId="186">
      <alignment vertical="center"/>
    </xf>
    <xf numFmtId="0" fontId="5" fillId="7" borderId="186">
      <alignment vertical="center"/>
      <protection locked="0"/>
    </xf>
    <xf numFmtId="186" fontId="62" fillId="48" borderId="19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28" fillId="49" borderId="186">
      <alignment vertical="center"/>
    </xf>
    <xf numFmtId="186" fontId="56" fillId="14"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14" borderId="189" applyNumberFormat="0" applyProtection="0">
      <alignment horizontal="left" vertical="top" indent="1"/>
    </xf>
    <xf numFmtId="191" fontId="28" fillId="51" borderId="186">
      <alignment horizontal="right" vertical="center"/>
      <protection locked="0"/>
    </xf>
    <xf numFmtId="186" fontId="56" fillId="40" borderId="191" applyNumberFormat="0" applyFont="0" applyAlignment="0" applyProtection="0"/>
    <xf numFmtId="4" fontId="56" fillId="53" borderId="179" applyNumberFormat="0" applyProtection="0">
      <alignment horizontal="left" vertical="center" indent="1"/>
    </xf>
    <xf numFmtId="186" fontId="56" fillId="63" borderId="181" applyNumberFormat="0" applyProtection="0">
      <alignment horizontal="left" vertical="top" indent="1"/>
    </xf>
    <xf numFmtId="4" fontId="56" fillId="58" borderId="179" applyNumberFormat="0" applyProtection="0">
      <alignment horizontal="right" vertical="center"/>
    </xf>
    <xf numFmtId="186" fontId="28" fillId="12" borderId="177">
      <alignment vertical="center"/>
      <protection locked="0"/>
    </xf>
    <xf numFmtId="186" fontId="57" fillId="44" borderId="192" applyNumberForma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27" fillId="21" borderId="199" applyNumberFormat="0" applyProtection="0">
      <alignment horizontal="left" vertical="center" indent="1"/>
    </xf>
    <xf numFmtId="186" fontId="56" fillId="40" borderId="201" applyNumberFormat="0" applyFont="0" applyAlignment="0" applyProtection="0"/>
    <xf numFmtId="186" fontId="27" fillId="21" borderId="189" applyNumberFormat="0" applyProtection="0">
      <alignment horizontal="left" vertical="top" indent="1"/>
    </xf>
    <xf numFmtId="186" fontId="56" fillId="21" borderId="199" applyNumberFormat="0" applyProtection="0">
      <alignment horizontal="left" vertical="top" indent="1"/>
    </xf>
    <xf numFmtId="4" fontId="56" fillId="58" borderId="191" applyNumberFormat="0" applyProtection="0">
      <alignment horizontal="right" vertical="center"/>
    </xf>
    <xf numFmtId="186" fontId="61" fillId="21" borderId="193" applyBorder="0"/>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center" indent="1"/>
    </xf>
    <xf numFmtId="186" fontId="56" fillId="21" borderId="199" applyNumberFormat="0" applyProtection="0">
      <alignment horizontal="left" vertical="top" indent="1"/>
    </xf>
    <xf numFmtId="191" fontId="5" fillId="70" borderId="186">
      <alignment horizontal="right" vertical="center"/>
      <protection locked="0"/>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96" fontId="5" fillId="13" borderId="186">
      <alignmen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27" fillId="21" borderId="195" applyNumberFormat="0" applyProtection="0">
      <alignment horizontal="left" vertical="center" indent="1"/>
    </xf>
    <xf numFmtId="191" fontId="5" fillId="13" borderId="197">
      <alignment vertical="center"/>
    </xf>
    <xf numFmtId="186" fontId="56" fillId="40" borderId="201" applyNumberFormat="0" applyFont="0" applyAlignment="0" applyProtection="0"/>
    <xf numFmtId="186" fontId="56" fillId="14" borderId="199" applyNumberFormat="0" applyProtection="0">
      <alignment horizontal="left" vertical="top" indent="1"/>
    </xf>
    <xf numFmtId="4" fontId="59" fillId="65" borderId="179" applyNumberFormat="0" applyProtection="0">
      <alignment horizontal="right" vertical="center"/>
    </xf>
    <xf numFmtId="4" fontId="62" fillId="11" borderId="189" applyNumberFormat="0" applyProtection="0">
      <alignment horizontal="left" vertical="center" indent="1"/>
    </xf>
    <xf numFmtId="186" fontId="56" fillId="63" borderId="189" applyNumberFormat="0" applyProtection="0">
      <alignment horizontal="left" vertical="top" indent="1"/>
    </xf>
    <xf numFmtId="186" fontId="57" fillId="44" borderId="202" applyNumberFormat="0" applyAlignment="0" applyProtection="0"/>
    <xf numFmtId="186" fontId="56" fillId="62" borderId="201" applyNumberFormat="0" applyProtection="0">
      <alignment horizontal="left" vertical="center"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4" fontId="56" fillId="16" borderId="201" applyNumberFormat="0" applyProtection="0">
      <alignment horizontal="right" vertical="center"/>
    </xf>
    <xf numFmtId="186" fontId="27" fillId="15" borderId="181" applyNumberFormat="0" applyProtection="0">
      <alignment horizontal="left" vertical="top" indent="1"/>
    </xf>
    <xf numFmtId="4" fontId="70" fillId="86" borderId="199" applyNumberFormat="0" applyProtection="0">
      <alignment horizontal="left" vertical="center" indent="1"/>
    </xf>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4" fontId="56" fillId="59" borderId="201" applyNumberFormat="0" applyProtection="0">
      <alignment horizontal="right" vertical="center"/>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3" fontId="5" fillId="7" borderId="197">
      <alignment vertical="center"/>
      <protection locked="0"/>
    </xf>
    <xf numFmtId="186" fontId="27" fillId="63" borderId="181" applyNumberFormat="0" applyProtection="0">
      <alignment horizontal="left" vertical="top" indent="1"/>
    </xf>
    <xf numFmtId="186" fontId="56" fillId="15" borderId="199" applyNumberFormat="0" applyProtection="0">
      <alignment horizontal="left" vertical="top" indent="1"/>
    </xf>
    <xf numFmtId="191" fontId="5" fillId="70" borderId="177">
      <alignment horizontal="right" vertical="center"/>
      <protection locked="0"/>
    </xf>
    <xf numFmtId="37" fontId="33" fillId="0" borderId="194" applyNumberFormat="0"/>
    <xf numFmtId="191" fontId="28" fillId="51" borderId="197">
      <alignment horizontal="right" vertical="center"/>
      <protection locked="0"/>
    </xf>
    <xf numFmtId="4" fontId="56" fillId="15" borderId="201" applyNumberFormat="0" applyProtection="0">
      <alignment horizontal="right" vertical="center"/>
    </xf>
    <xf numFmtId="186" fontId="56" fillId="15" borderId="199" applyNumberFormat="0" applyProtection="0">
      <alignment horizontal="left" vertical="top" indent="1"/>
    </xf>
    <xf numFmtId="193" fontId="5" fillId="7" borderId="186">
      <alignment vertical="center"/>
      <protection locked="0"/>
    </xf>
    <xf numFmtId="4" fontId="59" fillId="53" borderId="201" applyNumberFormat="0" applyProtection="0">
      <alignment vertical="center"/>
    </xf>
    <xf numFmtId="186" fontId="56" fillId="15" borderId="199" applyNumberFormat="0" applyProtection="0">
      <alignment horizontal="left" vertical="top" indent="1"/>
    </xf>
    <xf numFmtId="186" fontId="56" fillId="63" borderId="191" applyNumberFormat="0" applyProtection="0">
      <alignment horizontal="left" vertical="center" indent="1"/>
    </xf>
    <xf numFmtId="4" fontId="56" fillId="55" borderId="191" applyNumberFormat="0" applyProtection="0">
      <alignment horizontal="right" vertical="center"/>
    </xf>
    <xf numFmtId="4" fontId="56" fillId="60" borderId="191" applyNumberFormat="0" applyProtection="0">
      <alignment horizontal="right" vertical="center"/>
    </xf>
    <xf numFmtId="186" fontId="27" fillId="21" borderId="181" applyNumberFormat="0" applyProtection="0">
      <alignment horizontal="left" vertical="center" indent="1"/>
    </xf>
    <xf numFmtId="186" fontId="28" fillId="50" borderId="197">
      <alignment vertical="center"/>
    </xf>
    <xf numFmtId="4" fontId="56" fillId="23" borderId="20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4" fontId="56" fillId="23" borderId="201"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57" fillId="44" borderId="202" applyNumberFormat="0" applyAlignment="0" applyProtection="0"/>
    <xf numFmtId="186" fontId="56" fillId="14" borderId="199" applyNumberFormat="0" applyProtection="0">
      <alignment horizontal="left" vertical="top" indent="1"/>
    </xf>
    <xf numFmtId="186" fontId="56" fillId="21" borderId="189" applyNumberFormat="0" applyProtection="0">
      <alignment horizontal="left" vertical="top" indent="1"/>
    </xf>
    <xf numFmtId="4" fontId="63" fillId="66" borderId="205" applyNumberFormat="0" applyProtection="0">
      <alignment horizontal="left" vertical="center" indent="1"/>
    </xf>
    <xf numFmtId="4" fontId="56" fillId="58" borderId="191" applyNumberFormat="0" applyProtection="0">
      <alignment horizontal="right" vertical="center"/>
    </xf>
    <xf numFmtId="186" fontId="57" fillId="44" borderId="192" applyNumberFormat="0" applyAlignment="0" applyProtection="0"/>
    <xf numFmtId="186" fontId="57" fillId="44" borderId="202" applyNumberFormat="0" applyAlignment="0" applyProtection="0"/>
    <xf numFmtId="37" fontId="33" fillId="0" borderId="204" applyNumberFormat="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4" fontId="56" fillId="15" borderId="205" applyNumberFormat="0" applyProtection="0">
      <alignment horizontal="left" vertical="center" indent="1"/>
    </xf>
    <xf numFmtId="4" fontId="72" fillId="82" borderId="189" applyNumberFormat="0" applyProtection="0">
      <alignment horizontal="right" vertical="center"/>
    </xf>
    <xf numFmtId="4" fontId="56" fillId="57" borderId="205" applyNumberFormat="0" applyProtection="0">
      <alignment horizontal="right" vertical="center"/>
    </xf>
    <xf numFmtId="193" fontId="28" fillId="50" borderId="197">
      <alignment vertical="center"/>
    </xf>
    <xf numFmtId="0" fontId="27" fillId="63" borderId="189" applyNumberFormat="0" applyProtection="0">
      <alignment horizontal="left" vertical="top" indent="1"/>
    </xf>
    <xf numFmtId="186" fontId="56" fillId="67" borderId="207"/>
    <xf numFmtId="188" fontId="5" fillId="69" borderId="197">
      <alignment vertical="center"/>
    </xf>
    <xf numFmtId="196" fontId="5" fillId="70" borderId="197">
      <alignment horizontal="right" vertical="center"/>
      <protection locked="0"/>
    </xf>
    <xf numFmtId="172" fontId="5" fillId="7" borderId="197">
      <alignment vertical="center"/>
      <protection locked="0"/>
    </xf>
    <xf numFmtId="191" fontId="28" fillId="49" borderId="197">
      <alignment vertical="center"/>
    </xf>
    <xf numFmtId="186" fontId="56" fillId="40" borderId="191" applyNumberFormat="0" applyFont="0" applyAlignment="0" applyProtection="0"/>
    <xf numFmtId="186" fontId="60" fillId="52" borderId="189" applyNumberFormat="0" applyProtection="0">
      <alignment horizontal="left" vertical="top" indent="1"/>
    </xf>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91" fontId="28" fillId="49" borderId="197">
      <alignment vertical="center"/>
    </xf>
    <xf numFmtId="186" fontId="60" fillId="52" borderId="199" applyNumberFormat="0" applyProtection="0">
      <alignment horizontal="left" vertical="top" indent="1"/>
    </xf>
    <xf numFmtId="4" fontId="59" fillId="65" borderId="191" applyNumberFormat="0" applyProtection="0">
      <alignment horizontal="right" vertical="center"/>
    </xf>
    <xf numFmtId="186" fontId="27" fillId="14" borderId="189" applyNumberFormat="0" applyProtection="0">
      <alignment horizontal="left" vertical="center" indent="1"/>
    </xf>
    <xf numFmtId="4" fontId="56" fillId="54" borderId="201" applyNumberFormat="0" applyProtection="0">
      <alignment horizontal="left" vertical="center" indent="1"/>
    </xf>
    <xf numFmtId="186" fontId="56" fillId="63" borderId="199" applyNumberFormat="0" applyProtection="0">
      <alignment horizontal="left" vertical="top" indent="1"/>
    </xf>
    <xf numFmtId="4" fontId="56" fillId="19" borderId="201" applyNumberFormat="0" applyProtection="0">
      <alignment horizontal="righ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top" indent="1"/>
    </xf>
    <xf numFmtId="193" fontId="28" fillId="50" borderId="177">
      <alignment vertical="center"/>
    </xf>
    <xf numFmtId="186" fontId="57" fillId="44" borderId="192" applyNumberFormat="0" applyAlignment="0" applyProtection="0"/>
    <xf numFmtId="4" fontId="27" fillId="21" borderId="205" applyNumberFormat="0" applyProtection="0">
      <alignment horizontal="left" vertical="center" indent="1"/>
    </xf>
    <xf numFmtId="4" fontId="72" fillId="87" borderId="199" applyNumberFormat="0" applyProtection="0">
      <alignment horizontal="right" vertical="center"/>
    </xf>
    <xf numFmtId="4" fontId="70" fillId="53" borderId="199" applyNumberFormat="0" applyProtection="0">
      <alignment vertical="center"/>
    </xf>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7" borderId="197"/>
    <xf numFmtId="4" fontId="59" fillId="53" borderId="191" applyNumberFormat="0" applyProtection="0">
      <alignment vertical="center"/>
    </xf>
    <xf numFmtId="186" fontId="27" fillId="14"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202" applyNumberFormat="0" applyAlignment="0" applyProtection="0"/>
    <xf numFmtId="186" fontId="56" fillId="63" borderId="199" applyNumberFormat="0" applyProtection="0">
      <alignment horizontal="left" vertical="top" indent="1"/>
    </xf>
    <xf numFmtId="4" fontId="56" fillId="16" borderId="191" applyNumberFormat="0" applyProtection="0">
      <alignment horizontal="right" vertical="center"/>
    </xf>
    <xf numFmtId="186" fontId="56" fillId="14" borderId="191" applyNumberFormat="0" applyProtection="0">
      <alignment horizontal="left" vertical="center" indent="1"/>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0" fillId="41" borderId="191" applyNumberFormat="0" applyAlignment="0" applyProtection="0"/>
    <xf numFmtId="4" fontId="72" fillId="79" borderId="18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42" fillId="44" borderId="201" applyNumberFormat="0" applyAlignment="0" applyProtection="0"/>
    <xf numFmtId="4" fontId="63" fillId="66" borderId="195" applyNumberFormat="0" applyProtection="0">
      <alignment horizontal="left" vertical="center" indent="1"/>
    </xf>
    <xf numFmtId="186" fontId="56" fillId="40" borderId="191" applyNumberFormat="0" applyFont="0" applyAlignment="0" applyProtection="0"/>
    <xf numFmtId="186" fontId="56" fillId="11" borderId="191" applyNumberFormat="0" applyProtection="0">
      <alignment horizontal="left" vertical="center" indent="1"/>
    </xf>
    <xf numFmtId="186" fontId="27" fillId="63" borderId="181" applyNumberFormat="0" applyProtection="0">
      <alignment horizontal="left" vertical="center" indent="1"/>
    </xf>
    <xf numFmtId="4" fontId="56" fillId="23" borderId="191" applyNumberFormat="0" applyProtection="0">
      <alignment horizontal="right" vertical="center"/>
    </xf>
    <xf numFmtId="186" fontId="56" fillId="14" borderId="181" applyNumberFormat="0" applyProtection="0">
      <alignment horizontal="left" vertical="top" indent="1"/>
    </xf>
    <xf numFmtId="4" fontId="56" fillId="23" borderId="191" applyNumberFormat="0" applyProtection="0">
      <alignment horizontal="right" vertical="center"/>
    </xf>
    <xf numFmtId="188" fontId="5" fillId="70" borderId="186">
      <alignment horizontal="right" vertical="center"/>
      <protection locked="0"/>
    </xf>
    <xf numFmtId="186" fontId="56" fillId="14" borderId="189" applyNumberFormat="0" applyProtection="0">
      <alignment horizontal="left" vertical="top" indent="1"/>
    </xf>
    <xf numFmtId="186" fontId="28" fillId="50" borderId="197">
      <alignment vertical="center"/>
    </xf>
    <xf numFmtId="4" fontId="56" fillId="15" borderId="182" applyNumberFormat="0" applyProtection="0">
      <alignment horizontal="left" vertical="center"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4" fontId="56" fillId="0" borderId="179" applyNumberFormat="0" applyProtection="0">
      <alignment horizontal="right" vertical="center"/>
    </xf>
    <xf numFmtId="186" fontId="27" fillId="21" borderId="189" applyNumberFormat="0" applyProtection="0">
      <alignment horizontal="left" vertical="center" indent="1"/>
    </xf>
    <xf numFmtId="186" fontId="27" fillId="63" borderId="199" applyNumberFormat="0" applyProtection="0">
      <alignment horizontal="left" vertical="top" indent="1"/>
    </xf>
    <xf numFmtId="186" fontId="56" fillId="40" borderId="179" applyNumberFormat="0" applyFont="0" applyAlignment="0" applyProtection="0"/>
    <xf numFmtId="193" fontId="28" fillId="12" borderId="177">
      <alignment vertical="center"/>
      <protection locked="0"/>
    </xf>
    <xf numFmtId="193" fontId="28" fillId="50" borderId="186">
      <alignment vertical="center"/>
    </xf>
    <xf numFmtId="191" fontId="5" fillId="69" borderId="207">
      <alignment vertical="center"/>
    </xf>
    <xf numFmtId="186" fontId="50" fillId="41" borderId="191" applyNumberFormat="0" applyAlignment="0" applyProtection="0"/>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37" fontId="33" fillId="0" borderId="194" applyNumberFormat="0"/>
    <xf numFmtId="186" fontId="56" fillId="14" borderId="181" applyNumberFormat="0" applyProtection="0">
      <alignment horizontal="left" vertical="top" indent="1"/>
    </xf>
    <xf numFmtId="4" fontId="62" fillId="48" borderId="189" applyNumberFormat="0" applyProtection="0">
      <alignment vertical="center"/>
    </xf>
    <xf numFmtId="4" fontId="63" fillId="66" borderId="182"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186" fontId="61" fillId="21" borderId="183" applyBorder="0"/>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15" borderId="182" applyNumberFormat="0" applyProtection="0">
      <alignment horizontal="left" vertical="center" indent="1"/>
    </xf>
    <xf numFmtId="186" fontId="42" fillId="44" borderId="179" applyNumberFormat="0" applyAlignment="0" applyProtection="0"/>
    <xf numFmtId="194" fontId="33" fillId="0" borderId="187" applyFill="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63" borderId="19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91" fontId="28" fillId="51" borderId="197">
      <alignment horizontal="right" vertical="center"/>
      <protection locked="0"/>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86" fontId="27" fillId="64" borderId="177" applyNumberFormat="0">
      <protection locked="0"/>
    </xf>
    <xf numFmtId="4" fontId="72" fillId="83" borderId="199" applyNumberFormat="0" applyProtection="0">
      <alignment horizontal="right" vertical="center"/>
    </xf>
    <xf numFmtId="186" fontId="56" fillId="63" borderId="189" applyNumberFormat="0" applyProtection="0">
      <alignment horizontal="left" vertical="top" indent="1"/>
    </xf>
    <xf numFmtId="186" fontId="62" fillId="48" borderId="199" applyNumberFormat="0" applyProtection="0">
      <alignment horizontal="left" vertical="top" indent="1"/>
    </xf>
    <xf numFmtId="4" fontId="56" fillId="16" borderId="201" applyNumberFormat="0" applyProtection="0">
      <alignment horizontal="right" vertical="center"/>
    </xf>
    <xf numFmtId="4" fontId="56" fillId="59" borderId="201" applyNumberFormat="0" applyProtection="0">
      <alignment horizontal="right" vertical="center"/>
    </xf>
    <xf numFmtId="4" fontId="56" fillId="19" borderId="191" applyNumberFormat="0" applyProtection="0">
      <alignment horizontal="right" vertical="center"/>
    </xf>
    <xf numFmtId="4" fontId="62" fillId="11" borderId="189" applyNumberFormat="0" applyProtection="0">
      <alignment horizontal="left" vertical="center" indent="1"/>
    </xf>
    <xf numFmtId="186" fontId="56" fillId="14" borderId="199" applyNumberFormat="0" applyProtection="0">
      <alignment horizontal="left" vertical="top" indent="1"/>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90" fontId="5" fillId="13" borderId="177">
      <alignment vertical="center"/>
    </xf>
    <xf numFmtId="186" fontId="56" fillId="15" borderId="189" applyNumberFormat="0" applyProtection="0">
      <alignment horizontal="left" vertical="top" indent="1"/>
    </xf>
    <xf numFmtId="188" fontId="5" fillId="13" borderId="177">
      <alignment vertical="center"/>
    </xf>
    <xf numFmtId="186" fontId="56" fillId="63" borderId="189" applyNumberFormat="0" applyProtection="0">
      <alignment horizontal="left" vertical="top" indent="1"/>
    </xf>
    <xf numFmtId="4" fontId="62" fillId="48" borderId="199" applyNumberFormat="0" applyProtection="0">
      <alignment vertical="center"/>
    </xf>
    <xf numFmtId="186" fontId="56" fillId="21" borderId="199" applyNumberFormat="0" applyProtection="0">
      <alignment horizontal="left" vertical="top" indent="1"/>
    </xf>
    <xf numFmtId="186" fontId="56" fillId="62" borderId="20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8" fontId="5" fillId="70" borderId="177">
      <alignment horizontal="right" vertical="center"/>
      <protection locked="0"/>
    </xf>
    <xf numFmtId="4" fontId="59" fillId="65" borderId="191" applyNumberFormat="0" applyProtection="0">
      <alignment horizontal="righ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4" fontId="56" fillId="57" borderId="195" applyNumberFormat="0" applyProtection="0">
      <alignment horizontal="right" vertical="center"/>
    </xf>
    <xf numFmtId="4" fontId="56" fillId="56" borderId="191" applyNumberFormat="0" applyProtection="0">
      <alignment horizontal="right" vertical="center"/>
    </xf>
    <xf numFmtId="186" fontId="56" fillId="21" borderId="181" applyNumberFormat="0" applyProtection="0">
      <alignment horizontal="left" vertical="top" indent="1"/>
    </xf>
    <xf numFmtId="4" fontId="56" fillId="61"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0" fontId="5" fillId="69" borderId="186">
      <alignment vertical="center"/>
    </xf>
    <xf numFmtId="186" fontId="56" fillId="40" borderId="201" applyNumberFormat="0" applyFont="0" applyAlignment="0" applyProtection="0"/>
    <xf numFmtId="186" fontId="62" fillId="15" borderId="181" applyNumberFormat="0" applyProtection="0">
      <alignment horizontal="left" vertical="top" indent="1"/>
    </xf>
    <xf numFmtId="4" fontId="56" fillId="55"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186" fontId="56" fillId="14" borderId="17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188" fontId="5" fillId="13" borderId="186">
      <alignment vertical="center"/>
    </xf>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44" fillId="0" borderId="196" applyNumberFormat="0" applyFill="0" applyAlignment="0" applyProtection="0"/>
    <xf numFmtId="193" fontId="28" fillId="12" borderId="197">
      <alignment vertical="center"/>
      <protection locked="0"/>
    </xf>
    <xf numFmtId="186" fontId="42" fillId="44" borderId="191" applyNumberFormat="0" applyAlignment="0" applyProtection="0"/>
    <xf numFmtId="186" fontId="44" fillId="0" borderId="196" applyNumberFormat="0" applyFill="0" applyAlignment="0" applyProtection="0"/>
    <xf numFmtId="186" fontId="56"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4" fontId="56" fillId="16" borderId="179" applyNumberFormat="0" applyProtection="0">
      <alignment horizontal="right" vertical="center"/>
    </xf>
    <xf numFmtId="186" fontId="56" fillId="21" borderId="181" applyNumberFormat="0" applyProtection="0">
      <alignment horizontal="left" vertical="top" indent="1"/>
    </xf>
    <xf numFmtId="186" fontId="62" fillId="15" borderId="181" applyNumberFormat="0" applyProtection="0">
      <alignment horizontal="left" vertical="top" indent="1"/>
    </xf>
    <xf numFmtId="4" fontId="56" fillId="55"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8" fontId="5" fillId="13" borderId="186">
      <alignment vertical="center"/>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21" borderId="189" applyNumberFormat="0" applyProtection="0">
      <alignment horizontal="left" vertical="top" indent="1"/>
    </xf>
    <xf numFmtId="186" fontId="56" fillId="40" borderId="179" applyNumberFormat="0" applyFont="0" applyAlignment="0" applyProtection="0"/>
    <xf numFmtId="0" fontId="27" fillId="14" borderId="199" applyNumberFormat="0" applyProtection="0">
      <alignment horizontal="left" vertical="top" indent="1"/>
    </xf>
    <xf numFmtId="186" fontId="56" fillId="63"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54" borderId="201"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186" fontId="27" fillId="14" borderId="189" applyNumberFormat="0" applyProtection="0">
      <alignment horizontal="left" vertical="center" indent="1"/>
    </xf>
    <xf numFmtId="186" fontId="57" fillId="44" borderId="192" applyNumberFormat="0" applyAlignment="0" applyProtection="0"/>
    <xf numFmtId="186" fontId="56" fillId="21" borderId="189"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91" fontId="5" fillId="13" borderId="177">
      <alignment vertical="center"/>
    </xf>
    <xf numFmtId="186" fontId="56" fillId="14" borderId="199" applyNumberFormat="0" applyProtection="0">
      <alignment horizontal="left" vertical="top" indent="1"/>
    </xf>
    <xf numFmtId="186" fontId="56" fillId="40" borderId="191" applyNumberFormat="0" applyFont="0" applyAlignment="0" applyProtection="0"/>
    <xf numFmtId="4" fontId="56" fillId="54" borderId="17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4" fontId="27" fillId="21" borderId="195"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4" fontId="62" fillId="48" borderId="189" applyNumberFormat="0" applyProtection="0">
      <alignment vertical="center"/>
    </xf>
    <xf numFmtId="4" fontId="59" fillId="65" borderId="201" applyNumberFormat="0" applyProtection="0">
      <alignment horizontal="right" vertical="center"/>
    </xf>
    <xf numFmtId="4" fontId="56" fillId="53" borderId="191"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191" fontId="28" fillId="49" borderId="197">
      <alignment vertical="center"/>
    </xf>
    <xf numFmtId="193" fontId="28" fillId="12" borderId="177">
      <alignment vertical="center"/>
      <protection locked="0"/>
    </xf>
    <xf numFmtId="186" fontId="56" fillId="62" borderId="191" applyNumberFormat="0" applyProtection="0">
      <alignment horizontal="left" vertical="center" indent="1"/>
    </xf>
    <xf numFmtId="4" fontId="56" fillId="52" borderId="201" applyNumberFormat="0" applyProtection="0">
      <alignment vertical="center"/>
    </xf>
    <xf numFmtId="4" fontId="56" fillId="55" borderId="191" applyNumberFormat="0" applyProtection="0">
      <alignment horizontal="right" vertical="center"/>
    </xf>
    <xf numFmtId="186" fontId="28" fillId="51" borderId="177">
      <alignment horizontal="right" vertical="center"/>
      <protection locked="0"/>
    </xf>
    <xf numFmtId="186" fontId="44" fillId="0" borderId="185" applyNumberFormat="0" applyFill="0" applyAlignment="0" applyProtection="0"/>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5" fillId="7" borderId="177">
      <alignment vertical="center"/>
      <protection locked="0"/>
    </xf>
    <xf numFmtId="4" fontId="56" fillId="56" borderId="201" applyNumberFormat="0" applyProtection="0">
      <alignment horizontal="right" vertical="center"/>
    </xf>
    <xf numFmtId="186" fontId="57" fillId="44" borderId="192" applyNumberFormat="0" applyAlignment="0" applyProtection="0"/>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205" applyNumberFormat="0" applyProtection="0">
      <alignment horizontal="right" vertical="center"/>
    </xf>
    <xf numFmtId="186" fontId="44" fillId="0" borderId="206" applyNumberFormat="0" applyFill="0" applyAlignment="0" applyProtection="0"/>
    <xf numFmtId="4" fontId="56" fillId="0" borderId="191" applyNumberFormat="0" applyProtection="0">
      <alignment horizontal="right" vertical="center"/>
    </xf>
    <xf numFmtId="186" fontId="56" fillId="40" borderId="201" applyNumberFormat="0" applyFont="0" applyAlignment="0" applyProtection="0"/>
    <xf numFmtId="186" fontId="57" fillId="44" borderId="192" applyNumberFormat="0" applyAlignment="0" applyProtection="0"/>
    <xf numFmtId="186" fontId="56" fillId="40" borderId="179" applyNumberFormat="0" applyFont="0" applyAlignment="0" applyProtection="0"/>
    <xf numFmtId="4" fontId="56" fillId="16" borderId="201" applyNumberFormat="0" applyProtection="0">
      <alignment horizontal="right" vertical="center"/>
    </xf>
    <xf numFmtId="4" fontId="56" fillId="56" borderId="191" applyNumberFormat="0" applyProtection="0">
      <alignment horizontal="right" vertical="center"/>
    </xf>
    <xf numFmtId="186" fontId="27" fillId="14" borderId="189" applyNumberFormat="0" applyProtection="0">
      <alignment horizontal="left" vertical="top" indent="1"/>
    </xf>
    <xf numFmtId="172" fontId="28" fillId="12" borderId="207">
      <alignment vertical="center"/>
      <protection locked="0"/>
    </xf>
    <xf numFmtId="193" fontId="28" fillId="12" borderId="177">
      <alignment vertical="center"/>
      <protection locked="0"/>
    </xf>
    <xf numFmtId="186" fontId="56" fillId="63" borderId="199" applyNumberFormat="0" applyProtection="0">
      <alignment horizontal="left" vertical="top" indent="1"/>
    </xf>
    <xf numFmtId="186" fontId="60" fillId="52" borderId="189" applyNumberFormat="0" applyProtection="0">
      <alignment horizontal="left" vertical="top" indent="1"/>
    </xf>
    <xf numFmtId="4" fontId="76" fillId="87" borderId="189" applyNumberFormat="0" applyProtection="0">
      <alignment horizontal="right" vertical="center"/>
    </xf>
    <xf numFmtId="172" fontId="28" fillId="12" borderId="197">
      <alignment vertical="center"/>
      <protection locked="0"/>
    </xf>
    <xf numFmtId="186" fontId="27" fillId="21" borderId="199" applyNumberFormat="0" applyProtection="0">
      <alignment horizontal="left" vertical="top" indent="1"/>
    </xf>
    <xf numFmtId="186" fontId="56" fillId="63" borderId="189" applyNumberFormat="0" applyProtection="0">
      <alignment horizontal="left" vertical="top" indent="1"/>
    </xf>
    <xf numFmtId="37" fontId="33" fillId="0" borderId="194" applyNumberFormat="0"/>
    <xf numFmtId="4" fontId="56" fillId="58" borderId="201" applyNumberFormat="0" applyProtection="0">
      <alignment horizontal="right" vertical="center"/>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2" borderId="201" applyNumberFormat="0" applyProtection="0">
      <alignment vertical="center"/>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91" fontId="5" fillId="7" borderId="177">
      <alignment vertical="center"/>
      <protection locked="0"/>
    </xf>
    <xf numFmtId="4" fontId="59" fillId="65" borderId="191" applyNumberFormat="0" applyProtection="0">
      <alignment horizontal="right" vertical="center"/>
    </xf>
    <xf numFmtId="186" fontId="61" fillId="21" borderId="193" applyBorder="0"/>
    <xf numFmtId="186" fontId="56" fillId="40" borderId="191"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44" fillId="0" borderId="206" applyNumberFormat="0" applyFill="0" applyAlignment="0" applyProtection="0"/>
    <xf numFmtId="4" fontId="72" fillId="84" borderId="189"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62" fillId="48" borderId="189" applyNumberFormat="0" applyProtection="0">
      <alignment horizontal="left" vertical="top" indent="1"/>
    </xf>
    <xf numFmtId="186" fontId="42" fillId="44" borderId="20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60" fillId="52" borderId="199" applyNumberFormat="0" applyProtection="0">
      <alignment horizontal="left" vertical="top" indent="1"/>
    </xf>
    <xf numFmtId="4" fontId="56" fillId="16"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9" fillId="65" borderId="191" applyNumberFormat="0" applyProtection="0">
      <alignment horizontal="right" vertical="center"/>
    </xf>
    <xf numFmtId="186" fontId="56" fillId="21" borderId="189" applyNumberFormat="0" applyProtection="0">
      <alignment horizontal="left" vertical="top" indent="1"/>
    </xf>
    <xf numFmtId="186" fontId="60" fillId="52" borderId="181" applyNumberFormat="0" applyProtection="0">
      <alignment horizontal="left" vertical="top" indent="1"/>
    </xf>
    <xf numFmtId="186" fontId="56" fillId="40" borderId="179" applyNumberFormat="0" applyFont="0" applyAlignment="0" applyProtection="0"/>
    <xf numFmtId="186" fontId="56" fillId="40" borderId="191" applyNumberFormat="0" applyFont="0" applyAlignment="0" applyProtection="0"/>
    <xf numFmtId="186" fontId="56" fillId="63" borderId="181" applyNumberFormat="0" applyProtection="0">
      <alignment horizontal="left" vertical="top" indent="1"/>
    </xf>
    <xf numFmtId="4" fontId="56" fillId="52" borderId="179" applyNumberFormat="0" applyProtection="0">
      <alignment vertical="center"/>
    </xf>
    <xf numFmtId="186" fontId="27" fillId="15" borderId="189" applyNumberFormat="0" applyProtection="0">
      <alignment horizontal="left" vertical="top" indent="1"/>
    </xf>
    <xf numFmtId="4" fontId="56" fillId="61" borderId="195" applyNumberFormat="0" applyProtection="0">
      <alignment horizontal="left" vertical="center" indent="1"/>
    </xf>
    <xf numFmtId="4" fontId="56" fillId="55"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63" fillId="66" borderId="195" applyNumberFormat="0" applyProtection="0">
      <alignment horizontal="left" vertical="center" indent="1"/>
    </xf>
    <xf numFmtId="4" fontId="56" fillId="16"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4" fontId="72" fillId="81" borderId="181" applyNumberFormat="0" applyProtection="0">
      <alignment horizontal="right" vertical="center"/>
    </xf>
    <xf numFmtId="172" fontId="5" fillId="7" borderId="186">
      <alignmen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56" fillId="16" borderId="179" applyNumberFormat="0" applyProtection="0">
      <alignment horizontal="right" vertical="center"/>
    </xf>
    <xf numFmtId="186" fontId="56" fillId="40" borderId="179" applyNumberFormat="0" applyFont="0" applyAlignment="0" applyProtection="0"/>
    <xf numFmtId="186" fontId="27" fillId="63" borderId="199" applyNumberFormat="0" applyProtection="0">
      <alignment horizontal="left" vertical="center" indent="1"/>
    </xf>
    <xf numFmtId="186" fontId="56" fillId="21" borderId="189" applyNumberFormat="0" applyProtection="0">
      <alignment horizontal="left" vertical="top" indent="1"/>
    </xf>
    <xf numFmtId="186" fontId="28" fillId="49" borderId="177">
      <alignment vertical="center"/>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27" fillId="14" borderId="199" applyNumberFormat="0" applyProtection="0">
      <alignment horizontal="left" vertical="top" indent="1"/>
    </xf>
    <xf numFmtId="186" fontId="56" fillId="21"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2" fillId="48" borderId="189" applyNumberFormat="0" applyProtection="0">
      <alignment vertical="center"/>
    </xf>
    <xf numFmtId="0" fontId="5" fillId="69" borderId="177">
      <alignment vertical="center"/>
    </xf>
    <xf numFmtId="191" fontId="28" fillId="12" borderId="177">
      <alignment vertical="center"/>
      <protection locked="0"/>
    </xf>
    <xf numFmtId="186" fontId="56" fillId="11" borderId="191" applyNumberFormat="0" applyProtection="0">
      <alignment horizontal="left" vertical="center" indent="1"/>
    </xf>
    <xf numFmtId="186" fontId="56" fillId="11" borderId="191" applyNumberFormat="0" applyProtection="0">
      <alignment horizontal="left" vertical="center" indent="1"/>
    </xf>
    <xf numFmtId="191" fontId="28" fillId="51" borderId="197">
      <alignment horizontal="right" vertical="center"/>
      <protection locked="0"/>
    </xf>
    <xf numFmtId="186" fontId="27" fillId="14" borderId="189" applyNumberFormat="0" applyProtection="0">
      <alignment horizontal="left" vertical="top" indent="1"/>
    </xf>
    <xf numFmtId="186" fontId="27" fillId="21" borderId="189"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4" fontId="56" fillId="56" borderId="191" applyNumberFormat="0" applyProtection="0">
      <alignment horizontal="right" vertical="center"/>
    </xf>
    <xf numFmtId="186" fontId="56" fillId="40" borderId="191" applyNumberFormat="0" applyFont="0" applyAlignment="0" applyProtection="0"/>
    <xf numFmtId="4" fontId="70" fillId="86" borderId="189" applyNumberFormat="0" applyProtection="0">
      <alignment horizontal="left" vertical="center" indent="1"/>
    </xf>
    <xf numFmtId="191" fontId="5" fillId="7" borderId="186">
      <alignment vertical="center"/>
      <protection locked="0"/>
    </xf>
    <xf numFmtId="191" fontId="28" fillId="50" borderId="197">
      <alignment vertical="center"/>
    </xf>
    <xf numFmtId="186" fontId="56" fillId="14" borderId="181"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9" applyNumberFormat="0" applyProtection="0">
      <alignment horizontal="left" vertical="center" indent="1"/>
    </xf>
    <xf numFmtId="4" fontId="56" fillId="56" borderId="191" applyNumberFormat="0" applyProtection="0">
      <alignment horizontal="right" vertical="center"/>
    </xf>
    <xf numFmtId="4" fontId="56" fillId="54" borderId="179" applyNumberFormat="0" applyProtection="0">
      <alignment horizontal="left" vertical="center" indent="1"/>
    </xf>
    <xf numFmtId="186" fontId="56" fillId="21" borderId="181" applyNumberFormat="0" applyProtection="0">
      <alignment horizontal="left" vertical="top" indent="1"/>
    </xf>
    <xf numFmtId="191" fontId="28" fillId="49" borderId="186">
      <alignment vertical="center"/>
    </xf>
    <xf numFmtId="193" fontId="28" fillId="12" borderId="177">
      <alignment vertical="center"/>
      <protection locked="0"/>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91" applyNumberFormat="0" applyProtection="0">
      <alignment horizontal="left" vertical="center" indent="1"/>
    </xf>
    <xf numFmtId="4" fontId="56" fillId="56" borderId="191" applyNumberFormat="0" applyProtection="0">
      <alignment horizontal="right" vertical="center"/>
    </xf>
    <xf numFmtId="186" fontId="56" fillId="40" borderId="191" applyNumberFormat="0" applyFont="0" applyAlignment="0" applyProtection="0"/>
    <xf numFmtId="186" fontId="56" fillId="15" borderId="181" applyNumberFormat="0" applyProtection="0">
      <alignment horizontal="left" vertical="top" indent="1"/>
    </xf>
    <xf numFmtId="4" fontId="56" fillId="0" borderId="201" applyNumberFormat="0" applyProtection="0">
      <alignment horizontal="right" vertical="center"/>
    </xf>
    <xf numFmtId="186" fontId="27" fillId="14" borderId="189" applyNumberFormat="0" applyProtection="0">
      <alignment horizontal="left" vertical="center" indent="1"/>
    </xf>
    <xf numFmtId="186" fontId="56" fillId="15" borderId="199" applyNumberFormat="0" applyProtection="0">
      <alignment horizontal="left" vertical="top" indent="1"/>
    </xf>
    <xf numFmtId="0" fontId="37" fillId="48"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21" borderId="181"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15" borderId="181" applyNumberFormat="0" applyProtection="0">
      <alignment horizontal="left" vertical="top" indent="1"/>
    </xf>
    <xf numFmtId="193" fontId="28" fillId="12" borderId="186">
      <alignment vertical="center"/>
      <protection locked="0"/>
    </xf>
    <xf numFmtId="186" fontId="56" fillId="63" borderId="189" applyNumberFormat="0" applyProtection="0">
      <alignment horizontal="left" vertical="top" indent="1"/>
    </xf>
    <xf numFmtId="186" fontId="56" fillId="40" borderId="179" applyNumberFormat="0" applyFont="0" applyAlignment="0" applyProtection="0"/>
    <xf numFmtId="4" fontId="56" fillId="57" borderId="205" applyNumberFormat="0" applyProtection="0">
      <alignment horizontal="right" vertical="center"/>
    </xf>
    <xf numFmtId="4" fontId="56" fillId="14" borderId="195" applyNumberFormat="0" applyProtection="0">
      <alignment horizontal="left" vertical="center"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70" fillId="86" borderId="190" applyNumberFormat="0" applyProtection="0">
      <alignment horizontal="left" vertical="center" indent="1"/>
    </xf>
    <xf numFmtId="186" fontId="27" fillId="14" borderId="181" applyNumberFormat="0" applyProtection="0">
      <alignment horizontal="left" vertical="center" indent="1"/>
    </xf>
    <xf numFmtId="186" fontId="27" fillId="64" borderId="207" applyNumberFormat="0">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3" borderId="191" applyNumberFormat="0" applyProtection="0">
      <alignment horizontal="left" vertical="center" indent="1"/>
    </xf>
    <xf numFmtId="172" fontId="28" fillId="12" borderId="197">
      <alignment vertical="center"/>
      <protection locked="0"/>
    </xf>
    <xf numFmtId="4" fontId="59" fillId="53" borderId="201" applyNumberFormat="0" applyProtection="0">
      <alignment vertical="center"/>
    </xf>
    <xf numFmtId="4" fontId="56" fillId="19" borderId="191" applyNumberFormat="0" applyProtection="0">
      <alignment horizontal="right" vertical="center"/>
    </xf>
    <xf numFmtId="186" fontId="56" fillId="40" borderId="191" applyNumberFormat="0" applyFont="0" applyAlignment="0" applyProtection="0"/>
    <xf numFmtId="186" fontId="27" fillId="63" borderId="199" applyNumberFormat="0" applyProtection="0">
      <alignment horizontal="left" vertical="top" indent="1"/>
    </xf>
    <xf numFmtId="191" fontId="5" fillId="13" borderId="186">
      <alignment vertical="center"/>
    </xf>
    <xf numFmtId="186" fontId="28" fillId="12" borderId="197">
      <alignment vertical="center"/>
      <protection locked="0"/>
    </xf>
    <xf numFmtId="186" fontId="57" fillId="44" borderId="192" applyNumberFormat="0" applyAlignment="0" applyProtection="0"/>
    <xf numFmtId="186" fontId="27" fillId="15" borderId="189" applyNumberFormat="0" applyProtection="0">
      <alignment horizontal="left" vertical="top" indent="1"/>
    </xf>
    <xf numFmtId="0" fontId="5" fillId="69" borderId="186">
      <alignment vertical="center"/>
    </xf>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72" fontId="28" fillId="12" borderId="207">
      <alignment vertical="center"/>
      <protection locked="0"/>
    </xf>
    <xf numFmtId="186" fontId="44" fillId="0" borderId="206" applyNumberFormat="0" applyFill="0" applyAlignment="0" applyProtection="0"/>
    <xf numFmtId="186" fontId="27" fillId="14" borderId="189" applyNumberFormat="0" applyProtection="0">
      <alignment horizontal="left" vertical="center" indent="1"/>
    </xf>
    <xf numFmtId="186" fontId="27" fillId="15" borderId="181" applyNumberFormat="0" applyProtection="0">
      <alignment horizontal="left" vertical="top" indent="1"/>
    </xf>
    <xf numFmtId="186" fontId="56" fillId="14" borderId="18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4" fontId="62" fillId="11" borderId="199" applyNumberFormat="0" applyProtection="0">
      <alignment horizontal="left" vertical="center" indent="1"/>
    </xf>
    <xf numFmtId="186" fontId="28" fillId="50" borderId="197">
      <alignment vertical="center"/>
    </xf>
    <xf numFmtId="190" fontId="28" fillId="50" borderId="177">
      <alignment vertical="center"/>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91" fontId="5" fillId="7" borderId="197">
      <alignment vertical="center"/>
      <protection locked="0"/>
    </xf>
    <xf numFmtId="186" fontId="56" fillId="63" borderId="199" applyNumberFormat="0" applyProtection="0">
      <alignment horizontal="left" vertical="top" indent="1"/>
    </xf>
    <xf numFmtId="186" fontId="56" fillId="14" borderId="179" applyNumberFormat="0" applyProtection="0">
      <alignment horizontal="left" vertical="center"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0" fillId="41" borderId="191" applyNumberFormat="0" applyAlignment="0" applyProtection="0"/>
    <xf numFmtId="4" fontId="56" fillId="59" borderId="191" applyNumberFormat="0" applyProtection="0">
      <alignment horizontal="right" vertical="center"/>
    </xf>
    <xf numFmtId="186" fontId="27" fillId="14" borderId="189" applyNumberFormat="0" applyProtection="0">
      <alignment horizontal="left" vertical="center" indent="1"/>
    </xf>
    <xf numFmtId="4" fontId="56" fillId="0" borderId="201" applyNumberFormat="0" applyProtection="0">
      <alignment horizontal="right" vertical="center"/>
    </xf>
    <xf numFmtId="186" fontId="56" fillId="21" borderId="181" applyNumberFormat="0" applyProtection="0">
      <alignment horizontal="left" vertical="top" indent="1"/>
    </xf>
    <xf numFmtId="186" fontId="56" fillId="63" borderId="189" applyNumberFormat="0" applyProtection="0">
      <alignment horizontal="left" vertical="top" indent="1"/>
    </xf>
    <xf numFmtId="4" fontId="64" fillId="64" borderId="179" applyNumberFormat="0" applyProtection="0">
      <alignment horizontal="right" vertical="center"/>
    </xf>
    <xf numFmtId="186" fontId="56" fillId="21" borderId="189" applyNumberFormat="0" applyProtection="0">
      <alignment horizontal="left" vertical="top" indent="1"/>
    </xf>
    <xf numFmtId="186" fontId="56" fillId="40" borderId="179" applyNumberFormat="0" applyFont="0" applyAlignment="0" applyProtection="0"/>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61" fillId="21" borderId="193" applyBorder="0"/>
    <xf numFmtId="4" fontId="27" fillId="21" borderId="195" applyNumberFormat="0" applyProtection="0">
      <alignment horizontal="left" vertical="center" indent="1"/>
    </xf>
    <xf numFmtId="186" fontId="56" fillId="21" borderId="199" applyNumberFormat="0" applyProtection="0">
      <alignment horizontal="left" vertical="top" indent="1"/>
    </xf>
    <xf numFmtId="186" fontId="56" fillId="21" borderId="181" applyNumberFormat="0" applyProtection="0">
      <alignment horizontal="left" vertical="top" indent="1"/>
    </xf>
    <xf numFmtId="4" fontId="56" fillId="14" borderId="195" applyNumberFormat="0" applyProtection="0">
      <alignment horizontal="left" vertical="center" indent="1"/>
    </xf>
    <xf numFmtId="186" fontId="27" fillId="63"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42" fillId="44" borderId="191" applyNumberFormat="0" applyAlignment="0" applyProtection="0"/>
    <xf numFmtId="4" fontId="56" fillId="0" borderId="201" applyNumberFormat="0" applyProtection="0">
      <alignment horizontal="right" vertical="center"/>
    </xf>
    <xf numFmtId="4" fontId="27" fillId="21" borderId="205" applyNumberFormat="0" applyProtection="0">
      <alignment horizontal="left" vertical="center" indent="1"/>
    </xf>
    <xf numFmtId="186" fontId="27" fillId="14" borderId="199"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99" applyNumberFormat="0" applyProtection="0">
      <alignment horizontal="left" vertical="top" indent="1"/>
    </xf>
    <xf numFmtId="4" fontId="56" fillId="0" borderId="191" applyNumberFormat="0" applyProtection="0">
      <alignment horizontal="right" vertical="center"/>
    </xf>
    <xf numFmtId="4" fontId="59" fillId="53" borderId="191" applyNumberFormat="0" applyProtection="0">
      <alignment vertical="center"/>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21"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15" borderId="199" applyNumberFormat="0" applyProtection="0">
      <alignment horizontal="left" vertical="top"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4" fontId="75" fillId="88" borderId="190" applyNumberFormat="0" applyProtection="0">
      <alignment horizontal="left" vertical="center" indent="1"/>
    </xf>
    <xf numFmtId="193" fontId="5" fillId="69" borderId="177">
      <alignment vertical="center"/>
    </xf>
    <xf numFmtId="4" fontId="56" fillId="57" borderId="195" applyNumberFormat="0" applyProtection="0">
      <alignment horizontal="right" vertical="center"/>
    </xf>
    <xf numFmtId="37" fontId="33" fillId="0" borderId="194" applyNumberFormat="0"/>
    <xf numFmtId="4" fontId="56" fillId="54" borderId="191" applyNumberFormat="0" applyProtection="0">
      <alignment horizontal="left" vertical="center" indent="1"/>
    </xf>
    <xf numFmtId="186" fontId="56" fillId="14" borderId="191" applyNumberFormat="0" applyProtection="0">
      <alignment horizontal="left" vertical="center" indent="1"/>
    </xf>
    <xf numFmtId="186" fontId="56" fillId="63" borderId="18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42" fillId="44" borderId="179" applyNumberFormat="0" applyAlignment="0" applyProtection="0"/>
    <xf numFmtId="186" fontId="27" fillId="14" borderId="189" applyNumberFormat="0" applyProtection="0">
      <alignment horizontal="left" vertical="top" indent="1"/>
    </xf>
    <xf numFmtId="193" fontId="28" fillId="50" borderId="197">
      <alignment vertical="center"/>
    </xf>
    <xf numFmtId="0" fontId="27" fillId="63" borderId="189" applyNumberFormat="0" applyProtection="0">
      <alignment horizontal="left" vertical="center" indent="1"/>
    </xf>
    <xf numFmtId="193" fontId="5" fillId="7" borderId="186">
      <alignment vertical="center"/>
      <protection locked="0"/>
    </xf>
    <xf numFmtId="186" fontId="56" fillId="11" borderId="191" applyNumberFormat="0" applyProtection="0">
      <alignment horizontal="left" vertical="center" indent="1"/>
    </xf>
    <xf numFmtId="186" fontId="56" fillId="63" borderId="181" applyNumberFormat="0" applyProtection="0">
      <alignment horizontal="left" vertical="top" indent="1"/>
    </xf>
    <xf numFmtId="191" fontId="28" fillId="50" borderId="186">
      <alignment vertical="center"/>
    </xf>
    <xf numFmtId="186" fontId="62" fillId="15" borderId="181" applyNumberFormat="0" applyProtection="0">
      <alignment horizontal="left" vertical="top" indent="1"/>
    </xf>
    <xf numFmtId="4" fontId="56" fillId="61" borderId="182" applyNumberFormat="0" applyProtection="0">
      <alignment horizontal="left" vertical="center" indent="1"/>
    </xf>
    <xf numFmtId="186" fontId="56" fillId="21" borderId="181" applyNumberFormat="0" applyProtection="0">
      <alignment horizontal="left" vertical="top" indent="1"/>
    </xf>
    <xf numFmtId="37" fontId="33" fillId="0" borderId="194" applyNumberFormat="0"/>
    <xf numFmtId="4" fontId="56" fillId="57" borderId="205" applyNumberFormat="0" applyProtection="0">
      <alignment horizontal="right" vertical="center"/>
    </xf>
    <xf numFmtId="186" fontId="56" fillId="14" borderId="181" applyNumberFormat="0" applyProtection="0">
      <alignment horizontal="left" vertical="top" indent="1"/>
    </xf>
    <xf numFmtId="4" fontId="56" fillId="19" borderId="179" applyNumberFormat="0" applyProtection="0">
      <alignment horizontal="right" vertical="center"/>
    </xf>
    <xf numFmtId="186" fontId="56" fillId="40" borderId="179" applyNumberFormat="0" applyFont="0" applyAlignment="0" applyProtection="0"/>
    <xf numFmtId="186" fontId="56" fillId="63" borderId="189" applyNumberFormat="0" applyProtection="0">
      <alignment horizontal="left" vertical="top" indent="1"/>
    </xf>
    <xf numFmtId="4" fontId="56" fillId="0" borderId="179" applyNumberFormat="0" applyProtection="0">
      <alignment horizontal="right" vertical="center"/>
    </xf>
    <xf numFmtId="4" fontId="27" fillId="21" borderId="182" applyNumberFormat="0" applyProtection="0">
      <alignment horizontal="left" vertical="center"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4" fontId="56" fillId="56" borderId="191" applyNumberFormat="0" applyProtection="0">
      <alignment horizontal="right" vertical="center"/>
    </xf>
    <xf numFmtId="186" fontId="27" fillId="21" borderId="181" applyNumberFormat="0" applyProtection="0">
      <alignment horizontal="left" vertical="top" indent="1"/>
    </xf>
    <xf numFmtId="4" fontId="56" fillId="52" borderId="191" applyNumberFormat="0" applyProtection="0">
      <alignment vertical="center"/>
    </xf>
    <xf numFmtId="186" fontId="61" fillId="21" borderId="193" applyBorder="0"/>
    <xf numFmtId="186" fontId="27" fillId="14" borderId="181" applyNumberFormat="0" applyProtection="0">
      <alignment horizontal="left" vertical="center" indent="1"/>
    </xf>
    <xf numFmtId="0" fontId="27" fillId="21" borderId="181" applyNumberFormat="0" applyProtection="0">
      <alignment horizontal="left" vertical="top" indent="1"/>
    </xf>
    <xf numFmtId="191" fontId="5" fillId="69" borderId="186">
      <alignment vertical="center"/>
    </xf>
    <xf numFmtId="186" fontId="56" fillId="14" borderId="181" applyNumberFormat="0" applyProtection="0">
      <alignment horizontal="left" vertical="top" indent="1"/>
    </xf>
    <xf numFmtId="186" fontId="56" fillId="63" borderId="179" applyNumberFormat="0" applyProtection="0">
      <alignment horizontal="left" vertical="center" indent="1"/>
    </xf>
    <xf numFmtId="186" fontId="56" fillId="14" borderId="181"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91" fontId="5" fillId="7" borderId="186">
      <alignment vertical="center"/>
      <protection locked="0"/>
    </xf>
    <xf numFmtId="186" fontId="27" fillId="21" borderId="181" applyNumberFormat="0" applyProtection="0">
      <alignment horizontal="left" vertical="top" indent="1"/>
    </xf>
    <xf numFmtId="186" fontId="28" fillId="49" borderId="186">
      <alignment vertical="center"/>
    </xf>
    <xf numFmtId="186" fontId="50" fillId="41" borderId="191" applyNumberFormat="0" applyAlignment="0" applyProtection="0"/>
    <xf numFmtId="186" fontId="44" fillId="0" borderId="185" applyNumberFormat="0" applyFill="0" applyAlignment="0" applyProtection="0"/>
    <xf numFmtId="186" fontId="56" fillId="15" borderId="189" applyNumberFormat="0" applyProtection="0">
      <alignment horizontal="left" vertical="top" indent="1"/>
    </xf>
    <xf numFmtId="190" fontId="5" fillId="13" borderId="197">
      <alignment vertical="center"/>
    </xf>
    <xf numFmtId="186" fontId="44" fillId="0" borderId="206" applyNumberFormat="0" applyFill="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40" borderId="179" applyNumberFormat="0" applyFont="0" applyAlignment="0" applyProtection="0"/>
    <xf numFmtId="186" fontId="56" fillId="40" borderId="191" applyNumberFormat="0" applyFont="0" applyAlignment="0" applyProtection="0"/>
    <xf numFmtId="186" fontId="61" fillId="21" borderId="203" applyBorder="0"/>
    <xf numFmtId="186" fontId="28" fillId="50" borderId="186">
      <alignment vertical="center"/>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61" fillId="21" borderId="193" applyBorder="0"/>
    <xf numFmtId="186" fontId="56" fillId="40" borderId="191" applyNumberFormat="0" applyFont="0" applyAlignment="0" applyProtection="0"/>
    <xf numFmtId="186" fontId="56" fillId="14" borderId="199" applyNumberFormat="0" applyProtection="0">
      <alignment horizontal="left" vertical="top" indent="1"/>
    </xf>
    <xf numFmtId="186" fontId="61" fillId="21" borderId="193" applyBorder="0"/>
    <xf numFmtId="186" fontId="27" fillId="63" borderId="181" applyNumberFormat="0" applyProtection="0">
      <alignment horizontal="left" vertical="top" indent="1"/>
    </xf>
    <xf numFmtId="190" fontId="5" fillId="13" borderId="186">
      <alignment vertical="center"/>
    </xf>
    <xf numFmtId="186" fontId="56" fillId="14" borderId="181" applyNumberFormat="0" applyProtection="0">
      <alignment horizontal="left" vertical="top" indent="1"/>
    </xf>
    <xf numFmtId="186" fontId="28" fillId="49" borderId="197">
      <alignment vertical="center"/>
    </xf>
    <xf numFmtId="186" fontId="27" fillId="14" borderId="189" applyNumberFormat="0" applyProtection="0">
      <alignment horizontal="left" vertical="center" indent="1"/>
    </xf>
    <xf numFmtId="4" fontId="56" fillId="19" borderId="191" applyNumberFormat="0" applyProtection="0">
      <alignment horizontal="right" vertical="center"/>
    </xf>
    <xf numFmtId="186" fontId="28" fillId="49" borderId="177">
      <alignment vertical="center"/>
    </xf>
    <xf numFmtId="4" fontId="56" fillId="19" borderId="201" applyNumberFormat="0" applyProtection="0">
      <alignment horizontal="right" vertical="center"/>
    </xf>
    <xf numFmtId="186" fontId="28" fillId="51" borderId="197">
      <alignment horizontal="right" vertical="center"/>
      <protection locked="0"/>
    </xf>
    <xf numFmtId="193" fontId="28" fillId="12" borderId="177">
      <alignment vertical="center"/>
      <protection locked="0"/>
    </xf>
    <xf numFmtId="0" fontId="5" fillId="70" borderId="186">
      <alignment horizontal="right" vertical="center"/>
      <protection locked="0"/>
    </xf>
    <xf numFmtId="186" fontId="56" fillId="15" borderId="181" applyNumberFormat="0" applyProtection="0">
      <alignment horizontal="left" vertical="top" indent="1"/>
    </xf>
    <xf numFmtId="186" fontId="56" fillId="40" borderId="19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99" applyNumberFormat="0" applyProtection="0">
      <alignment horizontal="left" vertical="top" indent="1"/>
    </xf>
    <xf numFmtId="191" fontId="28" fillId="12" borderId="177">
      <alignment vertical="center"/>
      <protection locked="0"/>
    </xf>
    <xf numFmtId="172" fontId="28" fillId="12" borderId="186">
      <alignment vertical="center"/>
      <protection locked="0"/>
    </xf>
    <xf numFmtId="186" fontId="27" fillId="15" borderId="199" applyNumberFormat="0" applyProtection="0">
      <alignment horizontal="left" vertical="center" indent="1"/>
    </xf>
    <xf numFmtId="0" fontId="5" fillId="13" borderId="197">
      <alignment vertical="center"/>
    </xf>
    <xf numFmtId="4" fontId="56" fillId="58" borderId="191" applyNumberFormat="0" applyProtection="0">
      <alignment horizontal="right" vertical="center"/>
    </xf>
    <xf numFmtId="186" fontId="27" fillId="21" borderId="199" applyNumberFormat="0" applyProtection="0">
      <alignment horizontal="left" vertical="top" indent="1"/>
    </xf>
    <xf numFmtId="4" fontId="56" fillId="19" borderId="179" applyNumberFormat="0" applyProtection="0">
      <alignment horizontal="right" vertical="center"/>
    </xf>
    <xf numFmtId="186" fontId="27" fillId="14" borderId="189" applyNumberFormat="0" applyProtection="0">
      <alignment horizontal="left" vertical="top" indent="1"/>
    </xf>
    <xf numFmtId="0" fontId="5" fillId="13" borderId="186">
      <alignment vertical="center"/>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86" fontId="61" fillId="21" borderId="203" applyBorder="0"/>
    <xf numFmtId="4" fontId="56" fillId="23" borderId="191" applyNumberFormat="0" applyProtection="0">
      <alignment horizontal="right" vertical="center"/>
    </xf>
    <xf numFmtId="4" fontId="59" fillId="65" borderId="201" applyNumberFormat="0" applyProtection="0">
      <alignment horizontal="right" vertical="center"/>
    </xf>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70" fillId="53" borderId="189" applyNumberFormat="0" applyProtection="0">
      <alignment vertical="center"/>
    </xf>
    <xf numFmtId="186" fontId="27" fillId="15" borderId="18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44" fillId="0" borderId="185" applyNumberFormat="0" applyFill="0" applyAlignment="0" applyProtection="0"/>
    <xf numFmtId="186" fontId="56" fillId="40" borderId="191" applyNumberFormat="0" applyFont="0" applyAlignment="0" applyProtection="0"/>
    <xf numFmtId="186" fontId="42" fillId="44" borderId="191" applyNumberFormat="0" applyAlignment="0" applyProtection="0"/>
    <xf numFmtId="0" fontId="5" fillId="70" borderId="197">
      <alignment horizontal="right" vertical="center"/>
      <protection locked="0"/>
    </xf>
    <xf numFmtId="4" fontId="56" fillId="54" borderId="20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94" fontId="33" fillId="0" borderId="198" applyFill="0"/>
    <xf numFmtId="186" fontId="42" fillId="44" borderId="201" applyNumberFormat="0" applyAlignment="0" applyProtection="0"/>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4" fontId="56" fillId="54" borderId="201" applyNumberFormat="0" applyProtection="0">
      <alignment horizontal="left" vertical="center"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4" fontId="72" fillId="87" borderId="189" applyNumberFormat="0" applyProtection="0">
      <alignment horizontal="right" vertical="center"/>
    </xf>
    <xf numFmtId="4" fontId="27" fillId="21" borderId="195" applyNumberFormat="0" applyProtection="0">
      <alignment horizontal="left" vertical="center" indent="1"/>
    </xf>
    <xf numFmtId="186" fontId="56" fillId="14" borderId="191" applyNumberFormat="0" applyProtection="0">
      <alignment horizontal="left" vertical="center" indent="1"/>
    </xf>
    <xf numFmtId="191" fontId="5" fillId="13" borderId="197">
      <alignment vertical="center"/>
    </xf>
    <xf numFmtId="193" fontId="5" fillId="69" borderId="197">
      <alignment vertical="center"/>
    </xf>
    <xf numFmtId="188" fontId="5" fillId="69" borderId="197">
      <alignment vertical="center"/>
    </xf>
    <xf numFmtId="0" fontId="5" fillId="7" borderId="197">
      <alignment vertical="center"/>
      <protection locked="0"/>
    </xf>
    <xf numFmtId="191" fontId="28" fillId="50" borderId="197">
      <alignment vertical="center"/>
    </xf>
    <xf numFmtId="186" fontId="44" fillId="0" borderId="206" applyNumberFormat="0" applyFill="0" applyAlignment="0" applyProtection="0"/>
    <xf numFmtId="186" fontId="56" fillId="14" borderId="191" applyNumberFormat="0" applyProtection="0">
      <alignment horizontal="left" vertical="center" indent="1"/>
    </xf>
    <xf numFmtId="186" fontId="27" fillId="14" borderId="189" applyNumberFormat="0" applyProtection="0">
      <alignment horizontal="left" vertical="center" indent="1"/>
    </xf>
    <xf numFmtId="191" fontId="5" fillId="69" borderId="197">
      <alignment vertical="center"/>
    </xf>
    <xf numFmtId="186" fontId="56" fillId="14" borderId="199" applyNumberFormat="0" applyProtection="0">
      <alignment horizontal="left" vertical="top" indent="1"/>
    </xf>
    <xf numFmtId="186" fontId="42" fillId="44" borderId="19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8" fontId="28" fillId="51" borderId="197">
      <alignment horizontal="right" vertical="center"/>
      <protection locked="0"/>
    </xf>
    <xf numFmtId="186" fontId="27" fillId="63" borderId="199" applyNumberFormat="0" applyProtection="0">
      <alignment horizontal="left" vertical="center" indent="1"/>
    </xf>
    <xf numFmtId="188" fontId="28" fillId="49" borderId="197">
      <alignment vertical="center"/>
    </xf>
    <xf numFmtId="37" fontId="33" fillId="0" borderId="194" applyNumberFormat="0"/>
    <xf numFmtId="186" fontId="56" fillId="62" borderId="191"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14" borderId="205" applyNumberFormat="0" applyProtection="0">
      <alignment horizontal="left" vertical="center" indent="1"/>
    </xf>
    <xf numFmtId="186" fontId="56" fillId="63" borderId="189" applyNumberFormat="0" applyProtection="0">
      <alignment horizontal="left" vertical="top" indent="1"/>
    </xf>
    <xf numFmtId="4" fontId="56" fillId="15" borderId="19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86" fontId="62" fillId="15" borderId="189" applyNumberFormat="0" applyProtection="0">
      <alignment horizontal="left" vertical="top" indent="1"/>
    </xf>
    <xf numFmtId="4" fontId="56" fillId="16" borderId="201" applyNumberFormat="0" applyProtection="0">
      <alignment horizontal="right" vertical="center"/>
    </xf>
    <xf numFmtId="186" fontId="57" fillId="44" borderId="192" applyNumberFormat="0" applyAlignment="0" applyProtection="0"/>
    <xf numFmtId="4" fontId="56" fillId="0" borderId="191" applyNumberFormat="0" applyProtection="0">
      <alignment horizontal="right" vertical="center"/>
    </xf>
    <xf numFmtId="0" fontId="27" fillId="14" borderId="199" applyNumberFormat="0" applyProtection="0">
      <alignment horizontal="left" vertical="center" indent="1"/>
    </xf>
    <xf numFmtId="4" fontId="76" fillId="87" borderId="199" applyNumberFormat="0" applyProtection="0">
      <alignment horizontal="right" vertical="center"/>
    </xf>
    <xf numFmtId="186" fontId="42" fillId="44" borderId="191" applyNumberFormat="0" applyAlignment="0" applyProtection="0"/>
    <xf numFmtId="4" fontId="72" fillId="78" borderId="19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27" fillId="64" borderId="197" applyNumberFormat="0">
      <protection locked="0"/>
    </xf>
    <xf numFmtId="4" fontId="64" fillId="64" borderId="191" applyNumberFormat="0" applyProtection="0">
      <alignment horizontal="right" vertical="center"/>
    </xf>
    <xf numFmtId="186" fontId="57" fillId="44" borderId="192" applyNumberForma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1" borderId="191" applyNumberFormat="0" applyProtection="0">
      <alignment horizontal="left" vertical="center"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4" fontId="56" fillId="58" borderId="191" applyNumberFormat="0" applyProtection="0">
      <alignment horizontal="right" vertical="center"/>
    </xf>
    <xf numFmtId="186" fontId="56" fillId="21" borderId="189" applyNumberFormat="0" applyProtection="0">
      <alignment horizontal="left" vertical="top" indent="1"/>
    </xf>
    <xf numFmtId="0" fontId="27" fillId="14" borderId="189" applyNumberFormat="0" applyProtection="0">
      <alignment horizontal="left" vertical="center" indent="1"/>
    </xf>
    <xf numFmtId="186" fontId="28" fillId="51" borderId="177">
      <alignment horizontal="right" vertical="center"/>
      <protection locked="0"/>
    </xf>
    <xf numFmtId="4" fontId="56" fillId="23" borderId="201" applyNumberFormat="0" applyProtection="0">
      <alignment horizontal="right" vertical="center"/>
    </xf>
    <xf numFmtId="186" fontId="56" fillId="21" borderId="189" applyNumberFormat="0" applyProtection="0">
      <alignment horizontal="left" vertical="top" indent="1"/>
    </xf>
    <xf numFmtId="4" fontId="56" fillId="60" borderId="179" applyNumberFormat="0" applyProtection="0">
      <alignment horizontal="right" vertical="center"/>
    </xf>
    <xf numFmtId="186" fontId="50" fillId="41" borderId="191" applyNumberFormat="0" applyAlignment="0" applyProtection="0"/>
    <xf numFmtId="186" fontId="56" fillId="15" borderId="189" applyNumberFormat="0" applyProtection="0">
      <alignment horizontal="left" vertical="top" indent="1"/>
    </xf>
    <xf numFmtId="186" fontId="60" fillId="52" borderId="181" applyNumberFormat="0" applyProtection="0">
      <alignment horizontal="left" vertical="top" indent="1"/>
    </xf>
    <xf numFmtId="186" fontId="27" fillId="63" borderId="181" applyNumberFormat="0" applyProtection="0">
      <alignment horizontal="left" vertical="top" indent="1"/>
    </xf>
    <xf numFmtId="186" fontId="56" fillId="21" borderId="181" applyNumberFormat="0" applyProtection="0">
      <alignment horizontal="left" vertical="top" indent="1"/>
    </xf>
    <xf numFmtId="4" fontId="56" fillId="0" borderId="201" applyNumberFormat="0" applyProtection="0">
      <alignment horizontal="right" vertical="center"/>
    </xf>
    <xf numFmtId="186" fontId="56" fillId="14" borderId="199" applyNumberFormat="0" applyProtection="0">
      <alignment horizontal="left" vertical="top" indent="1"/>
    </xf>
    <xf numFmtId="4" fontId="62" fillId="48" borderId="199" applyNumberFormat="0" applyProtection="0">
      <alignment vertical="center"/>
    </xf>
    <xf numFmtId="4" fontId="56" fillId="19" borderId="20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4" fontId="56" fillId="56" borderId="191" applyNumberFormat="0" applyProtection="0">
      <alignment horizontal="right" vertical="center"/>
    </xf>
    <xf numFmtId="186" fontId="57" fillId="44" borderId="192" applyNumberFormat="0" applyAlignment="0" applyProtection="0"/>
    <xf numFmtId="186" fontId="27" fillId="63" borderId="189" applyNumberFormat="0" applyProtection="0">
      <alignment horizontal="left" vertical="center" indent="1"/>
    </xf>
    <xf numFmtId="186" fontId="62" fillId="48" borderId="189" applyNumberFormat="0" applyProtection="0">
      <alignment horizontal="left" vertical="top" indent="1"/>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14" borderId="189" applyNumberFormat="0" applyProtection="0">
      <alignment horizontal="left" vertical="top" indent="1"/>
    </xf>
    <xf numFmtId="193" fontId="28" fillId="12" borderId="197">
      <alignment vertical="center"/>
      <protection locked="0"/>
    </xf>
    <xf numFmtId="190" fontId="28" fillId="49" borderId="197">
      <alignment vertical="center"/>
    </xf>
    <xf numFmtId="186" fontId="50" fillId="41" borderId="191" applyNumberFormat="0" applyAlignment="0" applyProtection="0"/>
    <xf numFmtId="4" fontId="56" fillId="16"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8" fontId="5" fillId="7" borderId="197">
      <alignment vertical="center"/>
      <protection locked="0"/>
    </xf>
    <xf numFmtId="191" fontId="5" fillId="70" borderId="177">
      <alignment horizontal="right" vertical="center"/>
      <protection locked="0"/>
    </xf>
    <xf numFmtId="186" fontId="56" fillId="15" borderId="199" applyNumberFormat="0" applyProtection="0">
      <alignment horizontal="left" vertical="top" indent="1"/>
    </xf>
    <xf numFmtId="4" fontId="64" fillId="64" borderId="201" applyNumberFormat="0" applyProtection="0">
      <alignment horizontal="right" vertical="center"/>
    </xf>
    <xf numFmtId="186" fontId="56" fillId="14" borderId="189" applyNumberFormat="0" applyProtection="0">
      <alignment horizontal="left" vertical="top" indent="1"/>
    </xf>
    <xf numFmtId="186" fontId="27" fillId="21" borderId="181" applyNumberFormat="0" applyProtection="0">
      <alignment horizontal="left" vertical="center" indent="1"/>
    </xf>
    <xf numFmtId="4" fontId="56" fillId="52" borderId="179" applyNumberFormat="0" applyProtection="0">
      <alignment vertical="center"/>
    </xf>
    <xf numFmtId="186" fontId="56" fillId="15" borderId="199" applyNumberFormat="0" applyProtection="0">
      <alignment horizontal="left" vertical="top" indent="1"/>
    </xf>
    <xf numFmtId="4" fontId="72" fillId="79" borderId="181" applyNumberFormat="0" applyProtection="0">
      <alignment horizontal="right" vertical="center"/>
    </xf>
    <xf numFmtId="4" fontId="27" fillId="21" borderId="195" applyNumberFormat="0" applyProtection="0">
      <alignment horizontal="left" vertical="center" indent="1"/>
    </xf>
    <xf numFmtId="190" fontId="28" fillId="51" borderId="186">
      <alignment horizontal="right" vertical="center"/>
      <protection locked="0"/>
    </xf>
    <xf numFmtId="186" fontId="56" fillId="15" borderId="189" applyNumberFormat="0" applyProtection="0">
      <alignment horizontal="left" vertical="top" indent="1"/>
    </xf>
    <xf numFmtId="37" fontId="33" fillId="0" borderId="194" applyNumberFormat="0"/>
    <xf numFmtId="186" fontId="56" fillId="63" borderId="191" applyNumberFormat="0" applyProtection="0">
      <alignment horizontal="left" vertical="center" indent="1"/>
    </xf>
    <xf numFmtId="186" fontId="56" fillId="15" borderId="189" applyNumberFormat="0" applyProtection="0">
      <alignment horizontal="left" vertical="top" indent="1"/>
    </xf>
    <xf numFmtId="4" fontId="56" fillId="54" borderId="191" applyNumberFormat="0" applyProtection="0">
      <alignment horizontal="left" vertical="center" indent="1"/>
    </xf>
    <xf numFmtId="186" fontId="56" fillId="63" borderId="19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5" borderId="181" applyNumberFormat="0" applyProtection="0">
      <alignment horizontal="left" vertical="top" indent="1"/>
    </xf>
    <xf numFmtId="186" fontId="56" fillId="15" borderId="199" applyNumberFormat="0" applyProtection="0">
      <alignment horizontal="left" vertical="top" indent="1"/>
    </xf>
    <xf numFmtId="191" fontId="5" fillId="13" borderId="177">
      <alignment vertical="center"/>
    </xf>
    <xf numFmtId="186" fontId="56" fillId="21" borderId="189" applyNumberFormat="0" applyProtection="0">
      <alignment horizontal="left" vertical="top" indent="1"/>
    </xf>
    <xf numFmtId="4" fontId="56" fillId="59" borderId="179" applyNumberFormat="0" applyProtection="0">
      <alignment horizontal="right" vertical="center"/>
    </xf>
    <xf numFmtId="4" fontId="56" fillId="59" borderId="201" applyNumberFormat="0" applyProtection="0">
      <alignment horizontal="right" vertical="center"/>
    </xf>
    <xf numFmtId="4" fontId="64" fillId="64" borderId="191" applyNumberFormat="0" applyProtection="0">
      <alignment horizontal="right" vertical="center"/>
    </xf>
    <xf numFmtId="186" fontId="56" fillId="40" borderId="191" applyNumberFormat="0" applyFont="0" applyAlignment="0" applyProtection="0"/>
    <xf numFmtId="193" fontId="28" fillId="12" borderId="197">
      <alignment vertical="center"/>
      <protection locked="0"/>
    </xf>
    <xf numFmtId="186" fontId="28" fillId="12" borderId="207">
      <alignment vertical="center"/>
      <protection locked="0"/>
    </xf>
    <xf numFmtId="4" fontId="56" fillId="14" borderId="195" applyNumberFormat="0" applyProtection="0">
      <alignment horizontal="left" vertical="center" indent="1"/>
    </xf>
    <xf numFmtId="186" fontId="44" fillId="0" borderId="185" applyNumberFormat="0" applyFill="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63"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3" borderId="199" applyNumberFormat="0" applyProtection="0">
      <alignment horizontal="right" vertical="center"/>
    </xf>
    <xf numFmtId="4" fontId="56" fillId="19" borderId="201" applyNumberFormat="0" applyProtection="0">
      <alignment horizontal="right" vertical="center"/>
    </xf>
    <xf numFmtId="186" fontId="56"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62" fillId="48" borderId="181" applyNumberFormat="0" applyProtection="0">
      <alignment horizontal="left" vertical="top" indent="1"/>
    </xf>
    <xf numFmtId="186" fontId="27" fillId="14" borderId="189" applyNumberFormat="0" applyProtection="0">
      <alignment horizontal="left" vertical="center" indent="1"/>
    </xf>
    <xf numFmtId="186" fontId="27" fillId="63" borderId="181" applyNumberFormat="0" applyProtection="0">
      <alignment horizontal="left" vertical="center" indent="1"/>
    </xf>
    <xf numFmtId="191" fontId="28" fillId="51" borderId="186">
      <alignment horizontal="right" vertical="center"/>
      <protection locked="0"/>
    </xf>
    <xf numFmtId="186" fontId="56" fillId="40" borderId="191" applyNumberFormat="0" applyFont="0" applyAlignment="0" applyProtection="0"/>
    <xf numFmtId="186" fontId="56" fillId="63"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27" fillId="64" borderId="197" applyNumberFormat="0">
      <protection locked="0"/>
    </xf>
    <xf numFmtId="186" fontId="56" fillId="21" borderId="189" applyNumberFormat="0" applyProtection="0">
      <alignment horizontal="left" vertical="top" indent="1"/>
    </xf>
    <xf numFmtId="191" fontId="5" fillId="7" borderId="197">
      <alignment vertical="center"/>
      <protection locked="0"/>
    </xf>
    <xf numFmtId="186" fontId="56" fillId="21" borderId="189" applyNumberFormat="0" applyProtection="0">
      <alignment horizontal="left" vertical="top" indent="1"/>
    </xf>
    <xf numFmtId="4" fontId="27" fillId="21" borderId="205" applyNumberFormat="0" applyProtection="0">
      <alignment horizontal="left" vertical="center" indent="1"/>
    </xf>
    <xf numFmtId="186" fontId="27" fillId="15" borderId="181" applyNumberFormat="0" applyProtection="0">
      <alignment horizontal="left" vertical="center" indent="1"/>
    </xf>
    <xf numFmtId="4" fontId="71"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186" fontId="62" fillId="48" borderId="181" applyNumberFormat="0" applyProtection="0">
      <alignment horizontal="left" vertical="top" indent="1"/>
    </xf>
    <xf numFmtId="186" fontId="60" fillId="52" borderId="181" applyNumberFormat="0" applyProtection="0">
      <alignment horizontal="left" vertical="top" indent="1"/>
    </xf>
    <xf numFmtId="186" fontId="50" fillId="41" borderId="179" applyNumberFormat="0" applyAlignment="0" applyProtection="0"/>
    <xf numFmtId="4" fontId="56" fillId="61" borderId="182"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72" fontId="5" fillId="7" borderId="186">
      <alignment vertical="center"/>
      <protection locked="0"/>
    </xf>
    <xf numFmtId="4" fontId="64" fillId="64" borderId="191" applyNumberFormat="0" applyProtection="0">
      <alignment horizontal="right" vertical="center"/>
    </xf>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40" borderId="201" applyNumberFormat="0" applyFont="0" applyAlignment="0" applyProtection="0"/>
    <xf numFmtId="186" fontId="56" fillId="63" borderId="179" applyNumberFormat="0" applyProtection="0">
      <alignment horizontal="left" vertical="center" indent="1"/>
    </xf>
    <xf numFmtId="191" fontId="5" fillId="69" borderId="177">
      <alignment vertical="center"/>
    </xf>
    <xf numFmtId="193" fontId="28" fillId="50" borderId="197">
      <alignment vertical="center"/>
    </xf>
    <xf numFmtId="186" fontId="27" fillId="63" borderId="189" applyNumberFormat="0" applyProtection="0">
      <alignment horizontal="left" vertical="center" indent="1"/>
    </xf>
    <xf numFmtId="190" fontId="5" fillId="70" borderId="177">
      <alignment horizontal="right" vertical="center"/>
      <protection locked="0"/>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62" fillId="48" borderId="181" applyNumberFormat="0" applyProtection="0">
      <alignment vertical="center"/>
    </xf>
    <xf numFmtId="4" fontId="59" fillId="65" borderId="201" applyNumberFormat="0" applyProtection="0">
      <alignment horizontal="right" vertical="center"/>
    </xf>
    <xf numFmtId="4" fontId="62" fillId="48" borderId="199" applyNumberFormat="0" applyProtection="0">
      <alignment vertical="center"/>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91" fontId="28" fillId="50" borderId="197">
      <alignment vertical="center"/>
    </xf>
    <xf numFmtId="191" fontId="5" fillId="69" borderId="197">
      <alignment vertical="center"/>
    </xf>
    <xf numFmtId="186" fontId="56" fillId="63" borderId="189" applyNumberFormat="0" applyProtection="0">
      <alignment horizontal="left" vertical="top" indent="1"/>
    </xf>
    <xf numFmtId="4" fontId="56" fillId="0" borderId="191"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8" fontId="28" fillId="51" borderId="186">
      <alignment horizontal="right" vertical="center"/>
      <protection locked="0"/>
    </xf>
    <xf numFmtId="186" fontId="27" fillId="15" borderId="189" applyNumberFormat="0" applyProtection="0">
      <alignment horizontal="left" vertical="center" indent="1"/>
    </xf>
    <xf numFmtId="188" fontId="28" fillId="49" borderId="177">
      <alignment vertical="center"/>
    </xf>
    <xf numFmtId="191" fontId="5" fillId="69" borderId="186">
      <alignment vertical="center"/>
    </xf>
    <xf numFmtId="4" fontId="56" fillId="54" borderId="191" applyNumberFormat="0" applyProtection="0">
      <alignment horizontal="left" vertical="center" indent="1"/>
    </xf>
    <xf numFmtId="4" fontId="70" fillId="53" borderId="189" applyNumberFormat="0" applyProtection="0">
      <alignment vertical="center"/>
    </xf>
    <xf numFmtId="191" fontId="28" fillId="12" borderId="197">
      <alignment vertical="center"/>
      <protection locked="0"/>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4" fontId="56" fillId="55"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15" borderId="191" applyNumberFormat="0" applyProtection="0">
      <alignment horizontal="right" vertical="center"/>
    </xf>
    <xf numFmtId="188" fontId="5" fillId="69" borderId="177">
      <alignment vertical="center"/>
    </xf>
    <xf numFmtId="4" fontId="63" fillId="66" borderId="182" applyNumberFormat="0" applyProtection="0">
      <alignment horizontal="left" vertical="center" indent="1"/>
    </xf>
    <xf numFmtId="186" fontId="56" fillId="21"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62" borderId="179" applyNumberFormat="0" applyProtection="0">
      <alignment horizontal="left" vertical="center" indent="1"/>
    </xf>
    <xf numFmtId="37" fontId="33" fillId="0" borderId="184" applyNumberFormat="0"/>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27" fillId="21" borderId="181"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72" fillId="84" borderId="189" applyNumberFormat="0" applyProtection="0">
      <alignment horizontal="right" vertical="center"/>
    </xf>
    <xf numFmtId="186" fontId="56" fillId="14" borderId="189" applyNumberFormat="0" applyProtection="0">
      <alignment horizontal="left" vertical="top" indent="1"/>
    </xf>
    <xf numFmtId="4" fontId="56" fillId="61" borderId="195" applyNumberFormat="0" applyProtection="0">
      <alignment horizontal="left" vertical="center" indent="1"/>
    </xf>
    <xf numFmtId="4" fontId="56" fillId="52" borderId="201" applyNumberFormat="0" applyProtection="0">
      <alignment vertical="center"/>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201" applyNumberFormat="0" applyProtection="0">
      <alignment horizontal="left" vertical="center" indent="1"/>
    </xf>
    <xf numFmtId="4" fontId="56" fillId="53" borderId="201" applyNumberFormat="0" applyProtection="0">
      <alignment horizontal="left" vertical="center" indent="1"/>
    </xf>
    <xf numFmtId="186" fontId="27" fillId="14" borderId="189" applyNumberFormat="0" applyProtection="0">
      <alignment horizontal="left" vertical="top" indent="1"/>
    </xf>
    <xf numFmtId="4" fontId="56" fillId="16" borderId="201" applyNumberFormat="0" applyProtection="0">
      <alignment horizontal="right" vertical="center"/>
    </xf>
    <xf numFmtId="4" fontId="56" fillId="61" borderId="195" applyNumberFormat="0" applyProtection="0">
      <alignment horizontal="left" vertical="center" indent="1"/>
    </xf>
    <xf numFmtId="4" fontId="62" fillId="11" borderId="189" applyNumberFormat="0" applyProtection="0">
      <alignment horizontal="left" vertical="center" indent="1"/>
    </xf>
    <xf numFmtId="188" fontId="5" fillId="7" borderId="177">
      <alignment vertical="center"/>
      <protection locked="0"/>
    </xf>
    <xf numFmtId="186" fontId="56" fillId="14" borderId="189" applyNumberFormat="0" applyProtection="0">
      <alignment horizontal="left" vertical="top" indent="1"/>
    </xf>
    <xf numFmtId="186" fontId="57" fillId="44" borderId="192" applyNumberForma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188" fontId="5" fillId="13" borderId="207">
      <alignment vertical="center"/>
    </xf>
    <xf numFmtId="4" fontId="72" fillId="82" borderId="189" applyNumberFormat="0" applyProtection="0">
      <alignment horizontal="right" vertical="center"/>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15" borderId="20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4" fontId="56" fillId="59" borderId="191" applyNumberFormat="0" applyProtection="0">
      <alignment horizontal="right" vertical="center"/>
    </xf>
    <xf numFmtId="186" fontId="56" fillId="63" borderId="189" applyNumberFormat="0" applyProtection="0">
      <alignment horizontal="left" vertical="top" indent="1"/>
    </xf>
    <xf numFmtId="186" fontId="56" fillId="15" borderId="181" applyNumberFormat="0" applyProtection="0">
      <alignment horizontal="left" vertical="top" indent="1"/>
    </xf>
    <xf numFmtId="186" fontId="57" fillId="44" borderId="192" applyNumberFormat="0" applyAlignment="0" applyProtection="0"/>
    <xf numFmtId="4" fontId="56" fillId="19" borderId="191" applyNumberFormat="0" applyProtection="0">
      <alignment horizontal="right" vertical="center"/>
    </xf>
    <xf numFmtId="4" fontId="59" fillId="53" borderId="179" applyNumberFormat="0" applyProtection="0">
      <alignment vertical="center"/>
    </xf>
    <xf numFmtId="186" fontId="42" fillId="44" borderId="179" applyNumberFormat="0" applyAlignment="0" applyProtection="0"/>
    <xf numFmtId="186" fontId="27" fillId="63" borderId="199" applyNumberFormat="0" applyProtection="0">
      <alignment horizontal="left" vertical="center" indent="1"/>
    </xf>
    <xf numFmtId="186" fontId="56" fillId="63" borderId="181" applyNumberFormat="0" applyProtection="0">
      <alignment horizontal="left" vertical="top" indent="1"/>
    </xf>
    <xf numFmtId="191" fontId="28" fillId="51" borderId="186">
      <alignment horizontal="right" vertical="center"/>
      <protection locked="0"/>
    </xf>
    <xf numFmtId="186" fontId="44" fillId="0" borderId="206" applyNumberFormat="0" applyFill="0" applyAlignment="0" applyProtection="0"/>
    <xf numFmtId="186" fontId="60" fillId="52" borderId="189" applyNumberFormat="0" applyProtection="0">
      <alignment horizontal="left" vertical="top" indent="1"/>
    </xf>
    <xf numFmtId="186" fontId="60" fillId="52" borderId="181" applyNumberFormat="0" applyProtection="0">
      <alignment horizontal="left" vertical="top" indent="1"/>
    </xf>
    <xf numFmtId="191" fontId="28" fillId="49" borderId="197">
      <alignment vertical="center"/>
    </xf>
    <xf numFmtId="188" fontId="5" fillId="70" borderId="197">
      <alignment horizontal="right" vertical="center"/>
      <protection locked="0"/>
    </xf>
    <xf numFmtId="186" fontId="56" fillId="21" borderId="189" applyNumberFormat="0" applyProtection="0">
      <alignment horizontal="left" vertical="top" indent="1"/>
    </xf>
    <xf numFmtId="186" fontId="42" fillId="44" borderId="191" applyNumberFormat="0" applyAlignment="0" applyProtection="0"/>
    <xf numFmtId="4" fontId="56" fillId="59" borderId="179" applyNumberFormat="0" applyProtection="0">
      <alignment horizontal="right" vertical="center"/>
    </xf>
    <xf numFmtId="186" fontId="44" fillId="0" borderId="196" applyNumberFormat="0" applyFill="0" applyAlignment="0" applyProtection="0"/>
    <xf numFmtId="186" fontId="56" fillId="15" borderId="181" applyNumberFormat="0" applyProtection="0">
      <alignment horizontal="left" vertical="top" indent="1"/>
    </xf>
    <xf numFmtId="4" fontId="72" fillId="50" borderId="181" applyNumberFormat="0" applyProtection="0">
      <alignment horizontal="right" vertical="center"/>
    </xf>
    <xf numFmtId="186" fontId="27" fillId="15" borderId="181" applyNumberFormat="0" applyProtection="0">
      <alignment horizontal="left" vertical="center"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64" fillId="64" borderId="179" applyNumberFormat="0" applyProtection="0">
      <alignment horizontal="right" vertical="center"/>
    </xf>
    <xf numFmtId="4" fontId="56" fillId="59" borderId="179" applyNumberFormat="0" applyProtection="0">
      <alignment horizontal="right" vertical="center"/>
    </xf>
    <xf numFmtId="186" fontId="56" fillId="40" borderId="179" applyNumberFormat="0" applyFont="0" applyAlignment="0" applyProtection="0"/>
    <xf numFmtId="186" fontId="56" fillId="40" borderId="201" applyNumberFormat="0" applyFont="0" applyAlignment="0" applyProtection="0"/>
    <xf numFmtId="186" fontId="56" fillId="11" borderId="191" applyNumberFormat="0" applyProtection="0">
      <alignment horizontal="left" vertical="center" indent="1"/>
    </xf>
    <xf numFmtId="190" fontId="28" fillId="51" borderId="177">
      <alignment horizontal="right" vertical="center"/>
      <protection locked="0"/>
    </xf>
    <xf numFmtId="186" fontId="56" fillId="15" borderId="189" applyNumberFormat="0" applyProtection="0">
      <alignment horizontal="left" vertical="top" indent="1"/>
    </xf>
    <xf numFmtId="4" fontId="27" fillId="21" borderId="205" applyNumberFormat="0" applyProtection="0">
      <alignment horizontal="left" vertical="center" indent="1"/>
    </xf>
    <xf numFmtId="193" fontId="28" fillId="12" borderId="197">
      <alignment vertical="center"/>
      <protection locked="0"/>
    </xf>
    <xf numFmtId="186" fontId="42" fillId="44" borderId="201" applyNumberFormat="0" applyAlignment="0" applyProtection="0"/>
    <xf numFmtId="4" fontId="56" fillId="52" borderId="201" applyNumberFormat="0" applyProtection="0">
      <alignment vertical="center"/>
    </xf>
    <xf numFmtId="186" fontId="56" fillId="63" borderId="189" applyNumberFormat="0" applyProtection="0">
      <alignment horizontal="left" vertical="top" indent="1"/>
    </xf>
    <xf numFmtId="4" fontId="56" fillId="15" borderId="195" applyNumberFormat="0" applyProtection="0">
      <alignment horizontal="left" vertical="center" indent="1"/>
    </xf>
    <xf numFmtId="4" fontId="56" fillId="53" borderId="191" applyNumberFormat="0" applyProtection="0">
      <alignment horizontal="left" vertical="center" indent="1"/>
    </xf>
    <xf numFmtId="186" fontId="56" fillId="63" borderId="191" applyNumberFormat="0" applyProtection="0">
      <alignment horizontal="left" vertical="center" indent="1"/>
    </xf>
    <xf numFmtId="186" fontId="56" fillId="21" borderId="189" applyNumberFormat="0" applyProtection="0">
      <alignment horizontal="left" vertical="top" indent="1"/>
    </xf>
    <xf numFmtId="196" fontId="5" fillId="69" borderId="197">
      <alignment vertical="center"/>
    </xf>
    <xf numFmtId="190" fontId="5" fillId="69" borderId="177">
      <alignment vertical="center"/>
    </xf>
    <xf numFmtId="191" fontId="28" fillId="12" borderId="177">
      <alignment vertical="center"/>
      <protection locked="0"/>
    </xf>
    <xf numFmtId="186" fontId="28" fillId="12" borderId="177">
      <alignment vertical="center"/>
      <protection locked="0"/>
    </xf>
    <xf numFmtId="4" fontId="27" fillId="21" borderId="195" applyNumberFormat="0" applyProtection="0">
      <alignment horizontal="left" vertical="center" indent="1"/>
    </xf>
    <xf numFmtId="4" fontId="56" fillId="57" borderId="195" applyNumberFormat="0" applyProtection="0">
      <alignment horizontal="right" vertical="center"/>
    </xf>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15" borderId="182" applyNumberFormat="0" applyProtection="0">
      <alignment horizontal="left" vertical="center" indent="1"/>
    </xf>
    <xf numFmtId="186" fontId="27" fillId="64" borderId="186" applyNumberFormat="0">
      <protection locked="0"/>
    </xf>
    <xf numFmtId="4" fontId="56" fillId="56" borderId="191" applyNumberFormat="0" applyProtection="0">
      <alignment horizontal="right" vertical="center"/>
    </xf>
    <xf numFmtId="4" fontId="72" fillId="87" borderId="189" applyNumberFormat="0" applyProtection="0">
      <alignment horizontal="right" vertical="center"/>
    </xf>
    <xf numFmtId="172" fontId="5" fillId="7" borderId="186">
      <alignment vertical="center"/>
      <protection locked="0"/>
    </xf>
    <xf numFmtId="193" fontId="28" fillId="12" borderId="186">
      <alignment vertical="center"/>
      <protection locked="0"/>
    </xf>
    <xf numFmtId="186" fontId="27" fillId="14" borderId="181" applyNumberFormat="0" applyProtection="0">
      <alignment horizontal="left" vertical="top" indent="1"/>
    </xf>
    <xf numFmtId="186" fontId="50" fillId="41" borderId="191"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27" fillId="15" borderId="181" applyNumberFormat="0" applyProtection="0">
      <alignment horizontal="left" vertical="top" indent="1"/>
    </xf>
    <xf numFmtId="186" fontId="50" fillId="41" borderId="191" applyNumberFormat="0" applyAlignment="0" applyProtection="0"/>
    <xf numFmtId="188" fontId="5" fillId="69" borderId="207">
      <alignment vertical="center"/>
    </xf>
    <xf numFmtId="4" fontId="56" fillId="0" borderId="179" applyNumberFormat="0" applyProtection="0">
      <alignment horizontal="right" vertical="center"/>
    </xf>
    <xf numFmtId="186" fontId="56" fillId="11" borderId="179" applyNumberFormat="0" applyProtection="0">
      <alignment horizontal="left" vertical="center" indent="1"/>
    </xf>
    <xf numFmtId="186" fontId="57" fillId="44" borderId="180" applyNumberFormat="0" applyAlignment="0" applyProtection="0"/>
    <xf numFmtId="191" fontId="28" fillId="50" borderId="197">
      <alignment vertical="center"/>
    </xf>
    <xf numFmtId="186" fontId="56" fillId="21" borderId="199" applyNumberFormat="0" applyProtection="0">
      <alignment horizontal="left" vertical="top" indent="1"/>
    </xf>
    <xf numFmtId="186" fontId="27" fillId="21" borderId="181"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2" borderId="179" applyNumberFormat="0" applyProtection="0">
      <alignment horizontal="left" vertical="center" indent="1"/>
    </xf>
    <xf numFmtId="186" fontId="56" fillId="40" borderId="191" applyNumberFormat="0" applyFont="0" applyAlignment="0" applyProtection="0"/>
    <xf numFmtId="186" fontId="27" fillId="14" borderId="189" applyNumberFormat="0" applyProtection="0">
      <alignment horizontal="left" vertical="top" indent="1"/>
    </xf>
    <xf numFmtId="4" fontId="27" fillId="21" borderId="205" applyNumberFormat="0" applyProtection="0">
      <alignment horizontal="left" vertical="center" indent="1"/>
    </xf>
    <xf numFmtId="186" fontId="56" fillId="14" borderId="181" applyNumberFormat="0" applyProtection="0">
      <alignment horizontal="left" vertical="top" indent="1"/>
    </xf>
    <xf numFmtId="4" fontId="74" fillId="87" borderId="181" applyNumberFormat="0" applyProtection="0">
      <alignment vertical="center"/>
    </xf>
    <xf numFmtId="196" fontId="5" fillId="69" borderId="186">
      <alignment vertical="center"/>
    </xf>
    <xf numFmtId="186" fontId="56" fillId="63" borderId="181" applyNumberFormat="0" applyProtection="0">
      <alignment horizontal="left" vertical="top"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6" fontId="27" fillId="14" borderId="181" applyNumberFormat="0" applyProtection="0">
      <alignment horizontal="left" vertical="top" indent="1"/>
    </xf>
    <xf numFmtId="186" fontId="56" fillId="40" borderId="179" applyNumberFormat="0" applyFont="0" applyAlignment="0" applyProtection="0"/>
    <xf numFmtId="186" fontId="56" fillId="62" borderId="179" applyNumberFormat="0" applyProtection="0">
      <alignment horizontal="left" vertical="center" indent="1"/>
    </xf>
    <xf numFmtId="186"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90" fontId="28" fillId="49" borderId="197">
      <alignment vertical="center"/>
    </xf>
    <xf numFmtId="186" fontId="56" fillId="63" borderId="189" applyNumberFormat="0" applyProtection="0">
      <alignment horizontal="left" vertical="top" indent="1"/>
    </xf>
    <xf numFmtId="186" fontId="56" fillId="67" borderId="186"/>
    <xf numFmtId="191" fontId="28" fillId="49" borderId="197">
      <alignment vertical="center"/>
    </xf>
    <xf numFmtId="186" fontId="57" fillId="44" borderId="202" applyNumberFormat="0" applyAlignment="0" applyProtection="0"/>
    <xf numFmtId="186" fontId="56" fillId="11" borderId="191"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186" fontId="56" fillId="40" borderId="179" applyNumberFormat="0" applyFont="0" applyAlignment="0" applyProtection="0"/>
    <xf numFmtId="186" fontId="56" fillId="14" borderId="179" applyNumberFormat="0" applyProtection="0">
      <alignment horizontal="left" vertical="center" indent="1"/>
    </xf>
    <xf numFmtId="186" fontId="27" fillId="15" borderId="189" applyNumberFormat="0" applyProtection="0">
      <alignment horizontal="left" vertical="center" indent="1"/>
    </xf>
    <xf numFmtId="186" fontId="28" fillId="49" borderId="177">
      <alignment vertical="center"/>
    </xf>
    <xf numFmtId="186" fontId="27" fillId="63" borderId="181" applyNumberFormat="0" applyProtection="0">
      <alignment horizontal="left" vertical="top" indent="1"/>
    </xf>
    <xf numFmtId="191" fontId="5" fillId="70" borderId="186">
      <alignment horizontal="right" vertical="center"/>
      <protection locked="0"/>
    </xf>
    <xf numFmtId="4" fontId="56" fillId="61" borderId="195" applyNumberFormat="0" applyProtection="0">
      <alignment horizontal="left" vertical="center" indent="1"/>
    </xf>
    <xf numFmtId="186" fontId="56" fillId="15" borderId="199" applyNumberFormat="0" applyProtection="0">
      <alignment horizontal="left" vertical="top" indent="1"/>
    </xf>
    <xf numFmtId="4" fontId="56" fillId="56" borderId="191" applyNumberFormat="0" applyProtection="0">
      <alignment horizontal="right" vertical="center"/>
    </xf>
    <xf numFmtId="186" fontId="42" fillId="44" borderId="201" applyNumberFormat="0" applyAlignment="0" applyProtection="0"/>
    <xf numFmtId="186" fontId="56" fillId="63" borderId="191" applyNumberFormat="0" applyProtection="0">
      <alignment horizontal="left" vertical="center" indent="1"/>
    </xf>
    <xf numFmtId="4" fontId="59" fillId="65" borderId="201"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61" fillId="21" borderId="203" applyBorder="0"/>
    <xf numFmtId="186" fontId="56" fillId="11" borderId="191" applyNumberFormat="0" applyProtection="0">
      <alignment horizontal="left" vertical="center" indent="1"/>
    </xf>
    <xf numFmtId="4" fontId="56" fillId="54" borderId="201" applyNumberFormat="0" applyProtection="0">
      <alignment horizontal="left" vertical="center" indent="1"/>
    </xf>
    <xf numFmtId="4" fontId="56" fillId="14" borderId="182" applyNumberFormat="0" applyProtection="0">
      <alignment horizontal="left" vertical="center" indent="1"/>
    </xf>
    <xf numFmtId="186" fontId="42" fillId="44" borderId="201" applyNumberFormat="0" applyAlignment="0" applyProtection="0"/>
    <xf numFmtId="186" fontId="56" fillId="14" borderId="189" applyNumberFormat="0" applyProtection="0">
      <alignment horizontal="left" vertical="top" indent="1"/>
    </xf>
    <xf numFmtId="186" fontId="56" fillId="40" borderId="179" applyNumberFormat="0" applyFont="0" applyAlignment="0" applyProtection="0"/>
    <xf numFmtId="4" fontId="56" fillId="19" borderId="191" applyNumberFormat="0" applyProtection="0">
      <alignment horizontal="right" vertical="center"/>
    </xf>
    <xf numFmtId="4" fontId="64" fillId="64"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23" borderId="201" applyNumberFormat="0" applyProtection="0">
      <alignment horizontal="right" vertical="center"/>
    </xf>
    <xf numFmtId="186" fontId="56" fillId="40" borderId="201" applyNumberFormat="0" applyFont="0" applyAlignment="0" applyProtection="0"/>
    <xf numFmtId="186" fontId="62" fillId="48" borderId="199" applyNumberFormat="0" applyProtection="0">
      <alignment horizontal="left" vertical="top" indent="1"/>
    </xf>
    <xf numFmtId="186" fontId="27" fillId="63" borderId="189" applyNumberFormat="0" applyProtection="0">
      <alignment horizontal="left" vertical="top" indent="1"/>
    </xf>
    <xf numFmtId="190" fontId="28" fillId="51" borderId="186">
      <alignment horizontal="right" vertical="center"/>
      <protection locked="0"/>
    </xf>
    <xf numFmtId="186" fontId="56" fillId="21" borderId="181" applyNumberFormat="0" applyProtection="0">
      <alignment horizontal="left" vertical="top" indent="1"/>
    </xf>
    <xf numFmtId="188" fontId="5" fillId="13" borderId="207">
      <alignment vertical="center"/>
    </xf>
    <xf numFmtId="186" fontId="28" fillId="50" borderId="186">
      <alignment vertical="center"/>
    </xf>
    <xf numFmtId="4" fontId="59" fillId="53" borderId="179" applyNumberFormat="0" applyProtection="0">
      <alignment vertical="center"/>
    </xf>
    <xf numFmtId="186" fontId="56" fillId="21" borderId="189" applyNumberFormat="0" applyProtection="0">
      <alignment horizontal="left" vertical="top" indent="1"/>
    </xf>
    <xf numFmtId="188" fontId="5" fillId="13" borderId="177">
      <alignment vertical="center"/>
    </xf>
    <xf numFmtId="186" fontId="56" fillId="21" borderId="189" applyNumberFormat="0" applyProtection="0">
      <alignment horizontal="left" vertical="top" indent="1"/>
    </xf>
    <xf numFmtId="4" fontId="56" fillId="61" borderId="205" applyNumberFormat="0" applyProtection="0">
      <alignment horizontal="left" vertical="center" indent="1"/>
    </xf>
    <xf numFmtId="186" fontId="57" fillId="44" borderId="202" applyNumberFormat="0" applyAlignment="0" applyProtection="0"/>
    <xf numFmtId="186" fontId="27" fillId="63" borderId="199" applyNumberFormat="0" applyProtection="0">
      <alignment horizontal="left" vertical="top" indent="1"/>
    </xf>
    <xf numFmtId="191" fontId="28" fillId="50" borderId="197">
      <alignment vertical="center"/>
    </xf>
    <xf numFmtId="186" fontId="56" fillId="21" borderId="199" applyNumberFormat="0" applyProtection="0">
      <alignment horizontal="left" vertical="top" indent="1"/>
    </xf>
    <xf numFmtId="4" fontId="62" fillId="11" borderId="189" applyNumberFormat="0" applyProtection="0">
      <alignment horizontal="left" vertical="center" indent="1"/>
    </xf>
    <xf numFmtId="186" fontId="57" fillId="44" borderId="192" applyNumberFormat="0" applyAlignment="0" applyProtection="0"/>
    <xf numFmtId="186" fontId="62" fillId="15" borderId="199" applyNumberFormat="0" applyProtection="0">
      <alignment horizontal="left" vertical="top" indent="1"/>
    </xf>
    <xf numFmtId="4" fontId="56" fillId="57" borderId="195" applyNumberFormat="0" applyProtection="0">
      <alignment horizontal="right" vertical="center"/>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62" fillId="48" borderId="19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8" fontId="5" fillId="69" borderId="177">
      <alignment vertical="center"/>
    </xf>
    <xf numFmtId="4" fontId="56" fillId="54" borderId="191" applyNumberFormat="0" applyProtection="0">
      <alignment horizontal="left" vertical="center" indent="1"/>
    </xf>
    <xf numFmtId="4" fontId="56" fillId="56" borderId="191" applyNumberFormat="0" applyProtection="0">
      <alignment horizontal="right" vertical="center"/>
    </xf>
    <xf numFmtId="186" fontId="56" fillId="14" borderId="189" applyNumberFormat="0" applyProtection="0">
      <alignment horizontal="left" vertical="top" indent="1"/>
    </xf>
    <xf numFmtId="191" fontId="28" fillId="12" borderId="197">
      <alignment vertical="center"/>
      <protection locked="0"/>
    </xf>
    <xf numFmtId="186" fontId="56" fillId="40" borderId="191" applyNumberFormat="0" applyFont="0" applyAlignment="0" applyProtection="0"/>
    <xf numFmtId="4" fontId="70" fillId="86" borderId="189" applyNumberFormat="0" applyProtection="0">
      <alignment horizontal="left" vertical="center" indent="1"/>
    </xf>
    <xf numFmtId="191" fontId="5" fillId="69" borderId="177">
      <alignment vertical="center"/>
    </xf>
    <xf numFmtId="186" fontId="56" fillId="21" borderId="189" applyNumberFormat="0" applyProtection="0">
      <alignment horizontal="left" vertical="top" indent="1"/>
    </xf>
    <xf numFmtId="4" fontId="63" fillId="66" borderId="195" applyNumberFormat="0" applyProtection="0">
      <alignment horizontal="left" vertical="center" indent="1"/>
    </xf>
    <xf numFmtId="4" fontId="56" fillId="53" borderId="19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56" fillId="15" borderId="189" applyNumberFormat="0" applyProtection="0">
      <alignment horizontal="left" vertical="top" indent="1"/>
    </xf>
    <xf numFmtId="0" fontId="27" fillId="15" borderId="189" applyNumberFormat="0" applyProtection="0">
      <alignment horizontal="left" vertical="center" indent="1"/>
    </xf>
    <xf numFmtId="0"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63" borderId="189" applyNumberFormat="0" applyProtection="0">
      <alignment horizontal="left" vertical="top" indent="1"/>
    </xf>
    <xf numFmtId="4" fontId="59" fillId="65" borderId="179" applyNumberFormat="0" applyProtection="0">
      <alignment horizontal="right" vertical="center"/>
    </xf>
    <xf numFmtId="4" fontId="56" fillId="16" borderId="179" applyNumberFormat="0" applyProtection="0">
      <alignment horizontal="right" vertical="center"/>
    </xf>
    <xf numFmtId="186" fontId="56" fillId="21" borderId="181" applyNumberFormat="0" applyProtection="0">
      <alignment horizontal="left" vertical="top" indent="1"/>
    </xf>
    <xf numFmtId="186" fontId="60" fillId="52" borderId="199" applyNumberFormat="0" applyProtection="0">
      <alignment horizontal="left" vertical="top" indent="1"/>
    </xf>
    <xf numFmtId="4" fontId="56" fillId="52" borderId="191" applyNumberFormat="0" applyProtection="0">
      <alignment vertical="center"/>
    </xf>
    <xf numFmtId="186" fontId="56" fillId="14" borderId="181" applyNumberFormat="0" applyProtection="0">
      <alignment horizontal="left" vertical="top" indent="1"/>
    </xf>
    <xf numFmtId="4" fontId="56" fillId="58" borderId="179" applyNumberFormat="0" applyProtection="0">
      <alignment horizontal="right" vertical="center"/>
    </xf>
    <xf numFmtId="186" fontId="42" fillId="44" borderId="179" applyNumberFormat="0" applyAlignment="0" applyProtection="0"/>
    <xf numFmtId="4" fontId="27" fillId="21" borderId="195" applyNumberFormat="0" applyProtection="0">
      <alignment horizontal="left" vertical="center" indent="1"/>
    </xf>
    <xf numFmtId="4" fontId="62" fillId="11" borderId="181" applyNumberFormat="0" applyProtection="0">
      <alignment horizontal="left" vertical="center" indent="1"/>
    </xf>
    <xf numFmtId="4" fontId="56" fillId="61" borderId="182" applyNumberFormat="0" applyProtection="0">
      <alignment horizontal="left" vertical="center" indent="1"/>
    </xf>
    <xf numFmtId="186" fontId="56" fillId="40" borderId="191" applyNumberFormat="0" applyFont="0" applyAlignment="0" applyProtection="0"/>
    <xf numFmtId="186" fontId="56" fillId="15" borderId="189" applyNumberFormat="0" applyProtection="0">
      <alignment horizontal="left" vertical="top" indent="1"/>
    </xf>
    <xf numFmtId="172" fontId="28" fillId="12" borderId="197">
      <alignment vertical="center"/>
      <protection locked="0"/>
    </xf>
    <xf numFmtId="186" fontId="56" fillId="21" borderId="189" applyNumberFormat="0" applyProtection="0">
      <alignment horizontal="left" vertical="top" indent="1"/>
    </xf>
    <xf numFmtId="4" fontId="56" fillId="57" borderId="205" applyNumberFormat="0" applyProtection="0">
      <alignment horizontal="right" vertical="center"/>
    </xf>
    <xf numFmtId="186" fontId="27" fillId="21" borderId="181" applyNumberFormat="0" applyProtection="0">
      <alignment horizontal="left" vertical="center" indent="1"/>
    </xf>
    <xf numFmtId="4" fontId="56" fillId="53" borderId="191" applyNumberFormat="0" applyProtection="0">
      <alignment horizontal="left" vertical="center" indent="1"/>
    </xf>
    <xf numFmtId="4" fontId="62" fillId="11" borderId="189" applyNumberFormat="0" applyProtection="0">
      <alignment horizontal="left" vertical="center" indent="1"/>
    </xf>
    <xf numFmtId="186" fontId="56" fillId="63" borderId="181" applyNumberFormat="0" applyProtection="0">
      <alignment horizontal="left" vertical="top" indent="1"/>
    </xf>
    <xf numFmtId="188" fontId="5" fillId="7" borderId="186">
      <alignment vertical="center"/>
      <protection locked="0"/>
    </xf>
    <xf numFmtId="186" fontId="56" fillId="14" borderId="179" applyNumberFormat="0" applyProtection="0">
      <alignment horizontal="left" vertical="center"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188" fontId="5" fillId="13" borderId="186">
      <alignment vertical="center"/>
    </xf>
    <xf numFmtId="186" fontId="27" fillId="21" borderId="181" applyNumberFormat="0" applyProtection="0">
      <alignment horizontal="left" vertical="center" indent="1"/>
    </xf>
    <xf numFmtId="191" fontId="28" fillId="49" borderId="186">
      <alignment vertical="center"/>
    </xf>
    <xf numFmtId="4" fontId="56" fillId="14" borderId="195"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28" fillId="50" borderId="186">
      <alignment vertical="center"/>
    </xf>
    <xf numFmtId="186" fontId="28" fillId="49" borderId="197">
      <alignment vertical="center"/>
    </xf>
    <xf numFmtId="0" fontId="5" fillId="70" borderId="197">
      <alignment horizontal="righ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44" fillId="0" borderId="185" applyNumberFormat="0" applyFill="0" applyAlignment="0" applyProtection="0"/>
    <xf numFmtId="186" fontId="27" fillId="15" borderId="181" applyNumberFormat="0" applyProtection="0">
      <alignment horizontal="left" vertical="center"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56" fillId="15" borderId="191" applyNumberFormat="0" applyProtection="0">
      <alignment horizontal="right" vertical="center"/>
    </xf>
    <xf numFmtId="186" fontId="57" fillId="44" borderId="202" applyNumberFormat="0" applyAlignment="0" applyProtection="0"/>
    <xf numFmtId="186" fontId="56" fillId="40" borderId="191" applyNumberFormat="0" applyFont="0" applyAlignment="0" applyProtection="0"/>
    <xf numFmtId="4" fontId="56" fillId="14" borderId="195" applyNumberFormat="0" applyProtection="0">
      <alignment horizontal="left" vertical="center" indent="1"/>
    </xf>
    <xf numFmtId="4" fontId="72" fillId="82" borderId="189"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28" fillId="50" borderId="197">
      <alignmen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9" borderId="201" applyNumberFormat="0" applyProtection="0">
      <alignment horizontal="right" vertical="center"/>
    </xf>
    <xf numFmtId="0" fontId="27" fillId="15" borderId="199" applyNumberFormat="0" applyProtection="0">
      <alignment horizontal="left" vertical="top" indent="1"/>
    </xf>
    <xf numFmtId="193" fontId="5" fillId="7" borderId="197">
      <alignment vertical="center"/>
      <protection locked="0"/>
    </xf>
    <xf numFmtId="188" fontId="5" fillId="13" borderId="186">
      <alignment vertical="center"/>
    </xf>
    <xf numFmtId="172" fontId="28" fillId="12" borderId="186">
      <alignment vertical="center"/>
      <protection locked="0"/>
    </xf>
    <xf numFmtId="186" fontId="57" fillId="44" borderId="180" applyNumberFormat="0" applyAlignment="0" applyProtection="0"/>
    <xf numFmtId="4" fontId="56" fillId="56" borderId="179" applyNumberFormat="0" applyProtection="0">
      <alignment horizontal="right" vertical="center"/>
    </xf>
    <xf numFmtId="186" fontId="27" fillId="15" borderId="181" applyNumberFormat="0" applyProtection="0">
      <alignment horizontal="left" vertical="center" indent="1"/>
    </xf>
    <xf numFmtId="193" fontId="5" fillId="69" borderId="186">
      <alignment vertical="center"/>
    </xf>
    <xf numFmtId="4" fontId="56" fillId="52" borderId="191" applyNumberFormat="0" applyProtection="0">
      <alignment vertical="center"/>
    </xf>
    <xf numFmtId="4" fontId="56" fillId="55" borderId="191" applyNumberFormat="0" applyProtection="0">
      <alignment horizontal="right" vertical="center"/>
    </xf>
    <xf numFmtId="191" fontId="5" fillId="70" borderId="177">
      <alignment horizontal="righ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91" fontId="28" fillId="50"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93" fontId="28" fillId="12" borderId="177">
      <alignment vertical="center"/>
      <protection locked="0"/>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4" fontId="56" fillId="19" borderId="191" applyNumberFormat="0" applyProtection="0">
      <alignment horizontal="right" vertical="center"/>
    </xf>
    <xf numFmtId="4" fontId="56" fillId="23" borderId="201" applyNumberFormat="0" applyProtection="0">
      <alignment horizontal="right" vertical="center"/>
    </xf>
    <xf numFmtId="186" fontId="44" fillId="0" borderId="196" applyNumberFormat="0" applyFill="0" applyAlignment="0" applyProtection="0"/>
    <xf numFmtId="186" fontId="62" fillId="48" borderId="189" applyNumberFormat="0" applyProtection="0">
      <alignment horizontal="left" vertical="top" indent="1"/>
    </xf>
    <xf numFmtId="188" fontId="5" fillId="7" borderId="197">
      <alignment vertical="center"/>
      <protection locked="0"/>
    </xf>
    <xf numFmtId="186" fontId="56" fillId="63" borderId="201" applyNumberFormat="0" applyProtection="0">
      <alignment horizontal="left" vertical="center" indent="1"/>
    </xf>
    <xf numFmtId="4" fontId="56" fillId="59" borderId="191" applyNumberFormat="0" applyProtection="0">
      <alignment horizontal="right" vertical="center"/>
    </xf>
    <xf numFmtId="191" fontId="5" fillId="7" borderId="197">
      <alignment vertical="center"/>
      <protection locked="0"/>
    </xf>
    <xf numFmtId="4" fontId="72" fillId="87" borderId="189" applyNumberFormat="0" applyProtection="0">
      <alignment vertical="center"/>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4" borderId="189" applyNumberFormat="0" applyProtection="0">
      <alignment horizontal="left" vertical="top" indent="1"/>
    </xf>
    <xf numFmtId="4" fontId="56" fillId="15" borderId="201" applyNumberFormat="0" applyProtection="0">
      <alignment horizontal="right" vertical="center"/>
    </xf>
    <xf numFmtId="0" fontId="27" fillId="14" borderId="189" applyNumberFormat="0" applyProtection="0">
      <alignment horizontal="left" vertical="center" indent="1"/>
    </xf>
    <xf numFmtId="186" fontId="61" fillId="21" borderId="193" applyBorder="0"/>
    <xf numFmtId="191" fontId="28" fillId="12" borderId="197">
      <alignment vertical="center"/>
      <protection locked="0"/>
    </xf>
    <xf numFmtId="4" fontId="27" fillId="21" borderId="195" applyNumberFormat="0" applyProtection="0">
      <alignment horizontal="left" vertical="center"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27" fillId="15" borderId="189" applyNumberFormat="0" applyProtection="0">
      <alignment horizontal="left" vertical="top" indent="1"/>
    </xf>
    <xf numFmtId="186" fontId="61" fillId="21" borderId="193" applyBorder="0"/>
    <xf numFmtId="4" fontId="56" fillId="55" borderId="191" applyNumberFormat="0" applyProtection="0">
      <alignment horizontal="right" vertical="center"/>
    </xf>
    <xf numFmtId="186" fontId="27" fillId="15" borderId="189" applyNumberFormat="0" applyProtection="0">
      <alignment horizontal="left" vertical="center"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37" fontId="33" fillId="0" borderId="194" applyNumberFormat="0"/>
    <xf numFmtId="186" fontId="50" fillId="41" borderId="191" applyNumberFormat="0" applyAlignment="0" applyProtection="0"/>
    <xf numFmtId="186" fontId="56" fillId="21" borderId="189" applyNumberFormat="0" applyProtection="0">
      <alignment horizontal="left" vertical="top" indent="1"/>
    </xf>
    <xf numFmtId="186" fontId="27" fillId="63" borderId="189" applyNumberFormat="0" applyProtection="0">
      <alignment horizontal="left" vertical="top" indent="1"/>
    </xf>
    <xf numFmtId="4" fontId="56" fillId="14" borderId="20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0" fontId="73" fillId="52" borderId="189" applyNumberFormat="0" applyProtection="0">
      <alignment horizontal="left" vertical="top" indent="1"/>
    </xf>
    <xf numFmtId="0" fontId="37" fillId="48" borderId="189" applyNumberFormat="0" applyProtection="0">
      <alignment horizontal="left" vertical="top" indent="1"/>
    </xf>
    <xf numFmtId="186" fontId="56" fillId="11" borderId="191" applyNumberFormat="0" applyProtection="0">
      <alignment horizontal="left" vertical="center" indent="1"/>
    </xf>
    <xf numFmtId="4" fontId="72" fillId="86" borderId="189" applyNumberFormat="0" applyProtection="0">
      <alignment horizontal="right" vertical="center"/>
    </xf>
    <xf numFmtId="188" fontId="5" fillId="13" borderId="197">
      <alignment vertical="center"/>
    </xf>
    <xf numFmtId="193" fontId="5" fillId="69" borderId="197">
      <alignment vertical="center"/>
    </xf>
    <xf numFmtId="191" fontId="5" fillId="69" borderId="197">
      <alignment vertical="center"/>
    </xf>
    <xf numFmtId="193" fontId="5" fillId="7" borderId="197">
      <alignment vertical="center"/>
      <protection locked="0"/>
    </xf>
    <xf numFmtId="191" fontId="28" fillId="50" borderId="197">
      <alignment vertical="center"/>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top" indent="1"/>
    </xf>
    <xf numFmtId="190" fontId="5" fillId="70" borderId="197">
      <alignment horizontal="right" vertical="center"/>
      <protection locked="0"/>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top" indent="1"/>
    </xf>
    <xf numFmtId="191" fontId="28" fillId="12" borderId="197">
      <alignment vertical="center"/>
      <protection locked="0"/>
    </xf>
    <xf numFmtId="186" fontId="27" fillId="15" borderId="199" applyNumberFormat="0" applyProtection="0">
      <alignment horizontal="left" vertical="center" indent="1"/>
    </xf>
    <xf numFmtId="4" fontId="56" fillId="52" borderId="191" applyNumberFormat="0" applyProtection="0">
      <alignment vertical="center"/>
    </xf>
    <xf numFmtId="186" fontId="56" fillId="21" borderId="199" applyNumberFormat="0" applyProtection="0">
      <alignment horizontal="left" vertical="top" indent="1"/>
    </xf>
    <xf numFmtId="186" fontId="28" fillId="12" borderId="197">
      <alignment vertical="center"/>
      <protection locked="0"/>
    </xf>
    <xf numFmtId="186" fontId="44" fillId="0" borderId="196" applyNumberFormat="0" applyFill="0" applyAlignment="0" applyProtection="0"/>
    <xf numFmtId="186" fontId="56" fillId="15" borderId="189" applyNumberFormat="0" applyProtection="0">
      <alignment horizontal="left" vertical="top" indent="1"/>
    </xf>
    <xf numFmtId="186" fontId="27" fillId="21" borderId="199" applyNumberFormat="0" applyProtection="0">
      <alignment horizontal="left" vertical="top" indent="1"/>
    </xf>
    <xf numFmtId="186" fontId="27" fillId="63" borderId="199" applyNumberFormat="0" applyProtection="0">
      <alignment horizontal="left" vertical="top" indent="1"/>
    </xf>
    <xf numFmtId="186" fontId="27" fillId="14" borderId="199" applyNumberFormat="0" applyProtection="0">
      <alignment horizontal="left" vertical="top" indent="1"/>
    </xf>
    <xf numFmtId="186" fontId="60" fillId="52" borderId="199" applyNumberFormat="0" applyProtection="0">
      <alignment horizontal="left" vertical="top" indent="1"/>
    </xf>
    <xf numFmtId="4" fontId="56" fillId="15" borderId="201" applyNumberFormat="0" applyProtection="0">
      <alignment horizontal="right" vertical="center"/>
    </xf>
    <xf numFmtId="4" fontId="64" fillId="64" borderId="201" applyNumberFormat="0" applyProtection="0">
      <alignment horizontal="right" vertical="center"/>
    </xf>
    <xf numFmtId="186" fontId="56" fillId="63" borderId="189" applyNumberFormat="0" applyProtection="0">
      <alignment horizontal="left" vertical="top" indent="1"/>
    </xf>
    <xf numFmtId="186" fontId="27" fillId="15"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4" fontId="56" fillId="15" borderId="201" applyNumberFormat="0" applyProtection="0">
      <alignment horizontal="right" vertical="center"/>
    </xf>
    <xf numFmtId="186" fontId="50" fillId="41" borderId="201" applyNumberFormat="0" applyAlignment="0" applyProtection="0"/>
    <xf numFmtId="4" fontId="59" fillId="65" borderId="191" applyNumberFormat="0" applyProtection="0">
      <alignment horizontal="right" vertical="center"/>
    </xf>
    <xf numFmtId="0" fontId="27" fillId="63" borderId="199" applyNumberFormat="0" applyProtection="0">
      <alignment horizontal="left" vertical="top" indent="1"/>
    </xf>
    <xf numFmtId="4" fontId="75" fillId="88" borderId="200" applyNumberFormat="0" applyProtection="0">
      <alignment horizontal="left" vertical="center" indent="1"/>
    </xf>
    <xf numFmtId="186" fontId="56" fillId="40" borderId="191" applyNumberFormat="0" applyFont="0" applyAlignment="0" applyProtection="0"/>
    <xf numFmtId="4" fontId="59" fillId="53" borderId="191" applyNumberFormat="0" applyProtection="0">
      <alignment vertical="center"/>
    </xf>
    <xf numFmtId="196" fontId="5" fillId="69" borderId="197">
      <alignment vertical="center"/>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23" borderId="20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186" fontId="44" fillId="0" borderId="196" applyNumberFormat="0" applyFill="0" applyAlignment="0" applyProtection="0"/>
    <xf numFmtId="188" fontId="28" fillId="49" borderId="177">
      <alignment vertical="center"/>
    </xf>
    <xf numFmtId="186" fontId="56" fillId="62" borderId="201" applyNumberFormat="0" applyProtection="0">
      <alignment horizontal="left" vertical="center" indent="1"/>
    </xf>
    <xf numFmtId="186" fontId="61" fillId="21" borderId="203" applyBorder="0"/>
    <xf numFmtId="4" fontId="56" fillId="0" borderId="201" applyNumberFormat="0" applyProtection="0">
      <alignment horizontal="right" vertical="center"/>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4" borderId="191" applyNumberFormat="0" applyProtection="0">
      <alignment horizontal="left" vertical="center" indent="1"/>
    </xf>
    <xf numFmtId="186" fontId="56" fillId="15" borderId="189" applyNumberFormat="0" applyProtection="0">
      <alignment horizontal="left" vertical="top" indent="1"/>
    </xf>
    <xf numFmtId="191" fontId="28" fillId="50" borderId="177">
      <alignment vertical="center"/>
    </xf>
    <xf numFmtId="186" fontId="56" fillId="63" borderId="189" applyNumberFormat="0" applyProtection="0">
      <alignment horizontal="left" vertical="top" indent="1"/>
    </xf>
    <xf numFmtId="0" fontId="27" fillId="63" borderId="189" applyNumberFormat="0" applyProtection="0">
      <alignment horizontal="left" vertical="center" indent="1"/>
    </xf>
    <xf numFmtId="0" fontId="5" fillId="7" borderId="177">
      <alignment vertical="center"/>
      <protection locked="0"/>
    </xf>
    <xf numFmtId="186" fontId="56" fillId="21" borderId="181" applyNumberFormat="0" applyProtection="0">
      <alignment horizontal="left" vertical="top" indent="1"/>
    </xf>
    <xf numFmtId="186" fontId="56" fillId="63" borderId="201" applyNumberFormat="0" applyProtection="0">
      <alignment horizontal="left" vertical="center" indent="1"/>
    </xf>
    <xf numFmtId="191" fontId="28" fillId="51" borderId="177">
      <alignment horizontal="right" vertical="center"/>
      <protection locked="0"/>
    </xf>
    <xf numFmtId="186" fontId="56" fillId="15" borderId="189" applyNumberFormat="0" applyProtection="0">
      <alignment horizontal="left" vertical="top" indent="1"/>
    </xf>
    <xf numFmtId="191" fontId="28" fillId="50" borderId="186">
      <alignment vertical="center"/>
    </xf>
    <xf numFmtId="4" fontId="56" fillId="19" borderId="179" applyNumberFormat="0" applyProtection="0">
      <alignment horizontal="right" vertical="center"/>
    </xf>
    <xf numFmtId="186" fontId="27" fillId="14" borderId="199" applyNumberFormat="0" applyProtection="0">
      <alignment horizontal="left" vertical="center" indent="1"/>
    </xf>
    <xf numFmtId="186" fontId="56" fillId="15" borderId="189" applyNumberFormat="0" applyProtection="0">
      <alignment horizontal="left" vertical="top" indent="1"/>
    </xf>
    <xf numFmtId="4" fontId="56" fillId="53" borderId="179" applyNumberFormat="0" applyProtection="0">
      <alignment horizontal="left" vertical="center" indent="1"/>
    </xf>
    <xf numFmtId="186" fontId="27" fillId="63" borderId="181" applyNumberFormat="0" applyProtection="0">
      <alignment horizontal="left" vertical="center" indent="1"/>
    </xf>
    <xf numFmtId="186" fontId="56" fillId="21" borderId="181" applyNumberFormat="0" applyProtection="0">
      <alignment horizontal="left" vertical="top" indent="1"/>
    </xf>
    <xf numFmtId="188" fontId="28" fillId="51" borderId="197">
      <alignment horizontal="right" vertical="center"/>
      <protection locked="0"/>
    </xf>
    <xf numFmtId="190" fontId="5" fillId="70" borderId="207">
      <alignment horizontal="right" vertical="center"/>
      <protection locked="0"/>
    </xf>
    <xf numFmtId="4" fontId="27" fillId="21" borderId="195" applyNumberFormat="0" applyProtection="0">
      <alignment horizontal="left" vertical="center" indent="1"/>
    </xf>
    <xf numFmtId="4" fontId="56" fillId="60" borderId="201" applyNumberFormat="0" applyProtection="0">
      <alignment horizontal="right" vertical="center"/>
    </xf>
    <xf numFmtId="186" fontId="56" fillId="63" borderId="189" applyNumberFormat="0" applyProtection="0">
      <alignment horizontal="left" vertical="top" indent="1"/>
    </xf>
    <xf numFmtId="186" fontId="27" fillId="14" borderId="199" applyNumberFormat="0" applyProtection="0">
      <alignment horizontal="left" vertical="top" indent="1"/>
    </xf>
    <xf numFmtId="4" fontId="56" fillId="54" borderId="191" applyNumberFormat="0" applyProtection="0">
      <alignment horizontal="left" vertical="center" indent="1"/>
    </xf>
    <xf numFmtId="4" fontId="72" fillId="82" borderId="199" applyNumberFormat="0" applyProtection="0">
      <alignment horizontal="right" vertical="center"/>
    </xf>
    <xf numFmtId="4" fontId="56" fillId="53" borderId="191" applyNumberFormat="0" applyProtection="0">
      <alignment horizontal="left" vertical="center" indent="1"/>
    </xf>
    <xf numFmtId="4" fontId="59" fillId="65" borderId="201" applyNumberFormat="0" applyProtection="0">
      <alignment horizontal="right" vertical="center"/>
    </xf>
    <xf numFmtId="186" fontId="56" fillId="14" borderId="179" applyNumberFormat="0" applyProtection="0">
      <alignment horizontal="left" vertical="center" indent="1"/>
    </xf>
    <xf numFmtId="186" fontId="56" fillId="11" borderId="179" applyNumberFormat="0" applyProtection="0">
      <alignment horizontal="left" vertical="center" indent="1"/>
    </xf>
    <xf numFmtId="191" fontId="5" fillId="70" borderId="197">
      <alignment horizontal="right" vertical="center"/>
      <protection locked="0"/>
    </xf>
    <xf numFmtId="4" fontId="56" fillId="54" borderId="191" applyNumberFormat="0" applyProtection="0">
      <alignment horizontal="left" vertical="center" indent="1"/>
    </xf>
    <xf numFmtId="4" fontId="56" fillId="59" borderId="191" applyNumberFormat="0" applyProtection="0">
      <alignment horizontal="right" vertical="center"/>
    </xf>
    <xf numFmtId="188" fontId="28" fillId="50" borderId="177">
      <alignment vertical="center"/>
    </xf>
    <xf numFmtId="4" fontId="56" fillId="60" borderId="179" applyNumberFormat="0" applyProtection="0">
      <alignment horizontal="right" vertical="center"/>
    </xf>
    <xf numFmtId="186" fontId="56" fillId="63" borderId="181" applyNumberFormat="0" applyProtection="0">
      <alignment horizontal="left" vertical="top" indent="1"/>
    </xf>
    <xf numFmtId="4" fontId="62" fillId="11" borderId="189" applyNumberFormat="0" applyProtection="0">
      <alignment horizontal="left" vertical="center" indent="1"/>
    </xf>
    <xf numFmtId="172" fontId="5" fillId="7" borderId="197">
      <alignment vertical="center"/>
      <protection locked="0"/>
    </xf>
    <xf numFmtId="191" fontId="28" fillId="51" borderId="177">
      <alignment horizontal="right" vertical="center"/>
      <protection locked="0"/>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0" fillId="41" borderId="191" applyNumberFormat="0" applyAlignment="0" applyProtection="0"/>
    <xf numFmtId="186" fontId="27" fillId="63" borderId="199" applyNumberFormat="0" applyProtection="0">
      <alignment horizontal="left" vertical="center" indent="1"/>
    </xf>
    <xf numFmtId="186" fontId="28" fillId="49" borderId="207">
      <alignment vertical="center"/>
    </xf>
    <xf numFmtId="4" fontId="56" fillId="14" borderId="205" applyNumberFormat="0" applyProtection="0">
      <alignment horizontal="left" vertical="center" indent="1"/>
    </xf>
    <xf numFmtId="186" fontId="56" fillId="15" borderId="189" applyNumberFormat="0" applyProtection="0">
      <alignment horizontal="left" vertical="top" indent="1"/>
    </xf>
    <xf numFmtId="191" fontId="28" fillId="51" borderId="197">
      <alignment horizontal="right" vertical="center"/>
      <protection locked="0"/>
    </xf>
    <xf numFmtId="186" fontId="56" fillId="40" borderId="201" applyNumberFormat="0" applyFont="0" applyAlignment="0" applyProtection="0"/>
    <xf numFmtId="193" fontId="28" fillId="50" borderId="207">
      <alignment vertical="center"/>
    </xf>
    <xf numFmtId="4" fontId="64" fillId="64" borderId="201" applyNumberFormat="0" applyProtection="0">
      <alignment horizontal="right" vertical="center"/>
    </xf>
    <xf numFmtId="4" fontId="56" fillId="0" borderId="191" applyNumberFormat="0" applyProtection="0">
      <alignment horizontal="right" vertical="center"/>
    </xf>
    <xf numFmtId="186" fontId="27" fillId="14" borderId="199" applyNumberFormat="0" applyProtection="0">
      <alignment horizontal="left" vertical="center" indent="1"/>
    </xf>
    <xf numFmtId="186" fontId="56" fillId="14" borderId="17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56" fillId="19" borderId="201" applyNumberFormat="0" applyProtection="0">
      <alignment horizontal="right" vertical="center"/>
    </xf>
    <xf numFmtId="0" fontId="27" fillId="15" borderId="189" applyNumberFormat="0" applyProtection="0">
      <alignment horizontal="left" vertical="top" indent="1"/>
    </xf>
    <xf numFmtId="186" fontId="56" fillId="14" borderId="189" applyNumberFormat="0" applyProtection="0">
      <alignment horizontal="left" vertical="top" indent="1"/>
    </xf>
    <xf numFmtId="186" fontId="56" fillId="11" borderId="191" applyNumberFormat="0" applyProtection="0">
      <alignment horizontal="left" vertical="center" indent="1"/>
    </xf>
    <xf numFmtId="37" fontId="33" fillId="0" borderId="194" applyNumberFormat="0"/>
    <xf numFmtId="186" fontId="56" fillId="40" borderId="201" applyNumberFormat="0" applyFont="0" applyAlignment="0" applyProtection="0"/>
    <xf numFmtId="186" fontId="56" fillId="14" borderId="189" applyNumberFormat="0" applyProtection="0">
      <alignment horizontal="left" vertical="top" indent="1"/>
    </xf>
    <xf numFmtId="194" fontId="33" fillId="0" borderId="178" applyFill="0"/>
    <xf numFmtId="4" fontId="56" fillId="61" borderId="205" applyNumberFormat="0" applyProtection="0">
      <alignment horizontal="left" vertical="center" indent="1"/>
    </xf>
    <xf numFmtId="186" fontId="44" fillId="0" borderId="196" applyNumberFormat="0" applyFill="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42" fillId="44" borderId="201" applyNumberFormat="0" applyAlignment="0" applyProtection="0"/>
    <xf numFmtId="186" fontId="56" fillId="15" borderId="199" applyNumberFormat="0" applyProtection="0">
      <alignment horizontal="left" vertical="top" indent="1"/>
    </xf>
    <xf numFmtId="186" fontId="56" fillId="14" borderId="201" applyNumberFormat="0" applyProtection="0">
      <alignment horizontal="left" vertical="center" indent="1"/>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81" borderId="199"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21" borderId="18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73" fillId="52" borderId="189" applyNumberFormat="0" applyProtection="0">
      <alignment horizontal="left" vertical="top" indent="1"/>
    </xf>
    <xf numFmtId="191" fontId="5" fillId="13"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4" fontId="62" fillId="11" borderId="181" applyNumberFormat="0" applyProtection="0">
      <alignment horizontal="left" vertical="center" indent="1"/>
    </xf>
    <xf numFmtId="186" fontId="44" fillId="0" borderId="185" applyNumberFormat="0" applyFill="0" applyAlignment="0" applyProtection="0"/>
    <xf numFmtId="186" fontId="56" fillId="63" borderId="179" applyNumberFormat="0" applyProtection="0">
      <alignment horizontal="left" vertical="center" indent="1"/>
    </xf>
    <xf numFmtId="191" fontId="28" fillId="50" borderId="186">
      <alignment vertical="center"/>
    </xf>
    <xf numFmtId="4" fontId="56" fillId="61" borderId="195" applyNumberFormat="0" applyProtection="0">
      <alignment horizontal="left" vertical="center" indent="1"/>
    </xf>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194" fontId="33" fillId="0" borderId="187" applyFill="0"/>
    <xf numFmtId="186" fontId="56" fillId="21" borderId="189" applyNumberFormat="0" applyProtection="0">
      <alignment horizontal="left" vertical="top" indent="1"/>
    </xf>
    <xf numFmtId="186" fontId="42" fillId="44" borderId="191" applyNumberFormat="0" applyAlignment="0" applyProtection="0"/>
    <xf numFmtId="186" fontId="56" fillId="21" borderId="181" applyNumberFormat="0" applyProtection="0">
      <alignment horizontal="left" vertical="top" indent="1"/>
    </xf>
    <xf numFmtId="4" fontId="70" fillId="53" borderId="181" applyNumberFormat="0" applyProtection="0">
      <alignment vertical="center"/>
    </xf>
    <xf numFmtId="0" fontId="5" fillId="7" borderId="186">
      <alignment vertical="center"/>
      <protection locked="0"/>
    </xf>
    <xf numFmtId="186" fontId="56" fillId="15" borderId="181" applyNumberFormat="0" applyProtection="0">
      <alignment horizontal="left" vertical="top" indent="1"/>
    </xf>
    <xf numFmtId="186" fontId="42" fillId="44" borderId="179" applyNumberFormat="0" applyAlignment="0" applyProtection="0"/>
    <xf numFmtId="186" fontId="56" fillId="21" borderId="181" applyNumberFormat="0" applyProtection="0">
      <alignment horizontal="left" vertical="top" indent="1"/>
    </xf>
    <xf numFmtId="4" fontId="62" fillId="11" borderId="181" applyNumberFormat="0" applyProtection="0">
      <alignment horizontal="left" vertical="center" indent="1"/>
    </xf>
    <xf numFmtId="4" fontId="56" fillId="53" borderId="179" applyNumberFormat="0" applyProtection="0">
      <alignment horizontal="left" vertical="center" indent="1"/>
    </xf>
    <xf numFmtId="186" fontId="50" fillId="41" borderId="179" applyNumberFormat="0" applyAlignment="0" applyProtection="0"/>
    <xf numFmtId="4" fontId="56" fillId="60" borderId="179" applyNumberFormat="0" applyProtection="0">
      <alignment horizontal="right" vertical="center"/>
    </xf>
    <xf numFmtId="4" fontId="56" fillId="23" borderId="179" applyNumberFormat="0" applyProtection="0">
      <alignment horizontal="right" vertical="center"/>
    </xf>
    <xf numFmtId="4" fontId="56" fillId="19" borderId="191" applyNumberFormat="0" applyProtection="0">
      <alignment horizontal="right" vertical="center"/>
    </xf>
    <xf numFmtId="186" fontId="62" fillId="15" borderId="199" applyNumberFormat="0" applyProtection="0">
      <alignment horizontal="left" vertical="top" indent="1"/>
    </xf>
    <xf numFmtId="186" fontId="56" fillId="63" borderId="199" applyNumberFormat="0" applyProtection="0">
      <alignment horizontal="left" vertical="top" indent="1"/>
    </xf>
    <xf numFmtId="4" fontId="56" fillId="19" borderId="201" applyNumberFormat="0" applyProtection="0">
      <alignment horizontal="right" vertical="center"/>
    </xf>
    <xf numFmtId="4" fontId="62" fillId="48" borderId="199" applyNumberFormat="0" applyProtection="0">
      <alignment vertical="center"/>
    </xf>
    <xf numFmtId="186" fontId="27" fillId="15" borderId="189"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4" fontId="64" fillId="64" borderId="201" applyNumberFormat="0" applyProtection="0">
      <alignment horizontal="right" vertical="center"/>
    </xf>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4" fontId="62" fillId="48" borderId="189" applyNumberFormat="0" applyProtection="0">
      <alignment vertical="center"/>
    </xf>
    <xf numFmtId="186" fontId="56" fillId="14" borderId="19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62" fillId="15" borderId="189" applyNumberFormat="0" applyProtection="0">
      <alignment horizontal="left" vertical="top" indent="1"/>
    </xf>
    <xf numFmtId="186" fontId="56" fillId="14" borderId="199" applyNumberFormat="0" applyProtection="0">
      <alignment horizontal="left" vertical="top" indent="1"/>
    </xf>
    <xf numFmtId="186" fontId="27" fillId="14" borderId="189" applyNumberFormat="0" applyProtection="0">
      <alignment horizontal="left" vertical="top" indent="1"/>
    </xf>
    <xf numFmtId="37" fontId="33" fillId="0" borderId="194" applyNumberFormat="0"/>
    <xf numFmtId="186" fontId="27" fillId="21" borderId="181" applyNumberFormat="0" applyProtection="0">
      <alignment horizontal="left" vertical="center" indent="1"/>
    </xf>
    <xf numFmtId="4" fontId="56" fillId="23"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4" fontId="56" fillId="60" borderId="191" applyNumberFormat="0" applyProtection="0">
      <alignment horizontal="righ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7" fillId="63" borderId="189" applyNumberFormat="0" applyProtection="0">
      <alignment horizontal="left" vertical="top" indent="1"/>
    </xf>
    <xf numFmtId="186" fontId="56" fillId="14" borderId="181" applyNumberFormat="0" applyProtection="0">
      <alignment horizontal="left" vertical="top" indent="1"/>
    </xf>
    <xf numFmtId="0" fontId="27" fillId="64" borderId="186" applyNumberFormat="0">
      <protection locked="0"/>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62" fillId="48"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90" fontId="5" fillId="70" borderId="186">
      <alignment horizontal="right" vertical="center"/>
      <protection locked="0"/>
    </xf>
    <xf numFmtId="186" fontId="56" fillId="21" borderId="181" applyNumberFormat="0" applyProtection="0">
      <alignment horizontal="left" vertical="top" indent="1"/>
    </xf>
    <xf numFmtId="193" fontId="28" fillId="12" borderId="186">
      <alignment vertical="center"/>
      <protection locked="0"/>
    </xf>
    <xf numFmtId="186" fontId="56" fillId="40" borderId="179" applyNumberFormat="0" applyFont="0" applyAlignment="0" applyProtection="0"/>
    <xf numFmtId="186" fontId="56" fillId="15" borderId="189" applyNumberFormat="0" applyProtection="0">
      <alignment horizontal="left" vertical="top" indent="1"/>
    </xf>
    <xf numFmtId="186" fontId="62" fillId="48" borderId="199" applyNumberFormat="0" applyProtection="0">
      <alignment horizontal="left" vertical="top" indent="1"/>
    </xf>
    <xf numFmtId="4" fontId="56" fillId="14" borderId="195" applyNumberFormat="0" applyProtection="0">
      <alignment horizontal="left" vertical="center" indent="1"/>
    </xf>
    <xf numFmtId="186" fontId="56" fillId="40" borderId="179" applyNumberFormat="0" applyFont="0" applyAlignment="0" applyProtection="0"/>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28" fillId="49" borderId="186">
      <alignment vertical="center"/>
    </xf>
    <xf numFmtId="186" fontId="50" fillId="41" borderId="179" applyNumberFormat="0" applyAlignment="0" applyProtection="0"/>
    <xf numFmtId="4" fontId="56" fillId="19" borderId="179" applyNumberFormat="0" applyProtection="0">
      <alignment horizontal="right" vertical="center"/>
    </xf>
    <xf numFmtId="0" fontId="5" fillId="70" borderId="186">
      <alignment horizontal="right" vertical="center"/>
      <protection locked="0"/>
    </xf>
    <xf numFmtId="186" fontId="61" fillId="21" borderId="183" applyBorder="0"/>
    <xf numFmtId="191" fontId="28" fillId="50" borderId="197">
      <alignment vertical="center"/>
    </xf>
    <xf numFmtId="186" fontId="57" fillId="44" borderId="202" applyNumberFormat="0" applyAlignment="0" applyProtection="0"/>
    <xf numFmtId="172" fontId="28" fillId="12" borderId="186">
      <alignment vertical="center"/>
      <protection locked="0"/>
    </xf>
    <xf numFmtId="186" fontId="56" fillId="14" borderId="181" applyNumberFormat="0" applyProtection="0">
      <alignment horizontal="left" vertical="top" indent="1"/>
    </xf>
    <xf numFmtId="191" fontId="28" fillId="51" borderId="197">
      <alignment horizontal="right" vertical="center"/>
      <protection locked="0"/>
    </xf>
    <xf numFmtId="186" fontId="27" fillId="15" borderId="181" applyNumberFormat="0" applyProtection="0">
      <alignment horizontal="left" vertical="top" indent="1"/>
    </xf>
    <xf numFmtId="186" fontId="56" fillId="15" borderId="189" applyNumberFormat="0" applyProtection="0">
      <alignment horizontal="left" vertical="top" indent="1"/>
    </xf>
    <xf numFmtId="186" fontId="27" fillId="14" borderId="189"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7" fillId="44" borderId="192" applyNumberFormat="0" applyAlignment="0" applyProtection="0"/>
    <xf numFmtId="191" fontId="28" fillId="50" borderId="177">
      <alignment vertical="center"/>
    </xf>
    <xf numFmtId="4" fontId="59" fillId="53" borderId="201" applyNumberFormat="0" applyProtection="0">
      <alignment vertical="center"/>
    </xf>
    <xf numFmtId="191" fontId="5" fillId="7" borderId="197">
      <alignment vertical="center"/>
      <protection locked="0"/>
    </xf>
    <xf numFmtId="191" fontId="28" fillId="50" borderId="197">
      <alignment vertical="center"/>
    </xf>
    <xf numFmtId="186" fontId="56" fillId="15" borderId="189" applyNumberFormat="0" applyProtection="0">
      <alignment horizontal="left" vertical="top" indent="1"/>
    </xf>
    <xf numFmtId="37" fontId="33" fillId="0" borderId="194" applyNumberFormat="0"/>
    <xf numFmtId="191" fontId="5" fillId="7" borderId="207">
      <alignment vertical="center"/>
      <protection locked="0"/>
    </xf>
    <xf numFmtId="186" fontId="27" fillId="21" borderId="199" applyNumberFormat="0" applyProtection="0">
      <alignment horizontal="left" vertical="top" indent="1"/>
    </xf>
    <xf numFmtId="186" fontId="56" fillId="14" borderId="19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62" borderId="191" applyNumberFormat="0" applyProtection="0">
      <alignment horizontal="left" vertical="center"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91" fontId="28" fillId="50" borderId="207">
      <alignment vertical="center"/>
    </xf>
    <xf numFmtId="186" fontId="56" fillId="40" borderId="201" applyNumberFormat="0" applyFont="0" applyAlignment="0" applyProtection="0"/>
    <xf numFmtId="186" fontId="56" fillId="63" borderId="181" applyNumberFormat="0" applyProtection="0">
      <alignment horizontal="left" vertical="top" indent="1"/>
    </xf>
    <xf numFmtId="4" fontId="56" fillId="52" borderId="191" applyNumberFormat="0" applyProtection="0">
      <alignment vertical="center"/>
    </xf>
    <xf numFmtId="0" fontId="27" fillId="21" borderId="189" applyNumberFormat="0" applyProtection="0">
      <alignment horizontal="left" vertical="center" indent="1"/>
    </xf>
    <xf numFmtId="186" fontId="56" fillId="40" borderId="201" applyNumberFormat="0" applyFont="0" applyAlignment="0" applyProtection="0"/>
    <xf numFmtId="4" fontId="56" fillId="52" borderId="191" applyNumberFormat="0" applyProtection="0">
      <alignment vertical="center"/>
    </xf>
    <xf numFmtId="4" fontId="56" fillId="58" borderId="179" applyNumberFormat="0" applyProtection="0">
      <alignment horizontal="right" vertical="center"/>
    </xf>
    <xf numFmtId="186" fontId="56" fillId="15" borderId="189" applyNumberFormat="0" applyProtection="0">
      <alignment horizontal="left" vertical="top" indent="1"/>
    </xf>
    <xf numFmtId="4" fontId="56" fillId="55" borderId="191" applyNumberFormat="0" applyProtection="0">
      <alignment horizontal="right" vertical="center"/>
    </xf>
    <xf numFmtId="4" fontId="56" fillId="61" borderId="195" applyNumberFormat="0" applyProtection="0">
      <alignment horizontal="left" vertical="center"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40" borderId="179" applyNumberFormat="0" applyFont="0" applyAlignment="0" applyProtection="0"/>
    <xf numFmtId="186" fontId="56" fillId="14" borderId="179" applyNumberFormat="0" applyProtection="0">
      <alignment horizontal="left" vertical="center" indent="1"/>
    </xf>
    <xf numFmtId="188" fontId="5" fillId="70" borderId="186">
      <alignment horizontal="right" vertical="center"/>
      <protection locked="0"/>
    </xf>
    <xf numFmtId="186" fontId="56" fillId="15" borderId="199" applyNumberFormat="0" applyProtection="0">
      <alignment horizontal="left" vertical="top" indent="1"/>
    </xf>
    <xf numFmtId="4" fontId="72" fillId="49" borderId="189"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63" fillId="66" borderId="195" applyNumberFormat="0" applyProtection="0">
      <alignment horizontal="left" vertical="center" indent="1"/>
    </xf>
    <xf numFmtId="186" fontId="57" fillId="44" borderId="192" applyNumberFormat="0" applyAlignment="0" applyProtection="0"/>
    <xf numFmtId="0" fontId="5" fillId="13" borderId="197">
      <alignment vertical="center"/>
    </xf>
    <xf numFmtId="186" fontId="56" fillId="63" borderId="189" applyNumberFormat="0" applyProtection="0">
      <alignment horizontal="left" vertical="top" indent="1"/>
    </xf>
    <xf numFmtId="186" fontId="56" fillId="11" borderId="201" applyNumberFormat="0" applyProtection="0">
      <alignment horizontal="left" vertical="center" indent="1"/>
    </xf>
    <xf numFmtId="186" fontId="61" fillId="21" borderId="193" applyBorder="0"/>
    <xf numFmtId="186" fontId="56" fillId="40" borderId="191" applyNumberFormat="0" applyFont="0" applyAlignment="0" applyProtection="0"/>
    <xf numFmtId="4" fontId="56" fillId="61" borderId="205" applyNumberFormat="0" applyProtection="0">
      <alignment horizontal="left" vertical="center" indent="1"/>
    </xf>
    <xf numFmtId="4" fontId="56" fillId="55" borderId="191" applyNumberFormat="0" applyProtection="0">
      <alignment horizontal="right" vertical="center"/>
    </xf>
    <xf numFmtId="4" fontId="62" fillId="48" borderId="199" applyNumberFormat="0" applyProtection="0">
      <alignment vertical="center"/>
    </xf>
    <xf numFmtId="186" fontId="27" fillId="21" borderId="189" applyNumberFormat="0" applyProtection="0">
      <alignment horizontal="left" vertical="top" indent="1"/>
    </xf>
    <xf numFmtId="186" fontId="28" fillId="12" borderId="197">
      <alignmen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4" fontId="59" fillId="53" borderId="201" applyNumberFormat="0" applyProtection="0">
      <alignment vertical="center"/>
    </xf>
    <xf numFmtId="4" fontId="56" fillId="54" borderId="191" applyNumberFormat="0" applyProtection="0">
      <alignment horizontal="left" vertical="center" indent="1"/>
    </xf>
    <xf numFmtId="186" fontId="62" fillId="48" borderId="18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72" fillId="87" borderId="189" applyNumberFormat="0" applyProtection="0">
      <alignment horizontal="right" vertical="center"/>
    </xf>
    <xf numFmtId="191" fontId="5" fillId="7" borderId="177">
      <alignment vertical="center"/>
      <protection locked="0"/>
    </xf>
    <xf numFmtId="186" fontId="56" fillId="15" borderId="189" applyNumberFormat="0" applyProtection="0">
      <alignment horizontal="left" vertical="top" indent="1"/>
    </xf>
    <xf numFmtId="4" fontId="56" fillId="54" borderId="191" applyNumberFormat="0" applyProtection="0">
      <alignment horizontal="left" vertical="center" indent="1"/>
    </xf>
    <xf numFmtId="4" fontId="56" fillId="52" borderId="191" applyNumberFormat="0" applyProtection="0">
      <alignment vertical="center"/>
    </xf>
    <xf numFmtId="4" fontId="62" fillId="11" borderId="189" applyNumberFormat="0" applyProtection="0">
      <alignment horizontal="left" vertical="center" indent="1"/>
    </xf>
    <xf numFmtId="186" fontId="27" fillId="63" borderId="189" applyNumberFormat="0" applyProtection="0">
      <alignment horizontal="left" vertical="center"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0" fillId="41" borderId="179" applyNumberFormat="0" applyAlignment="0" applyProtection="0"/>
    <xf numFmtId="186" fontId="56" fillId="63" borderId="189" applyNumberFormat="0" applyProtection="0">
      <alignment horizontal="left" vertical="top" indent="1"/>
    </xf>
    <xf numFmtId="186" fontId="44" fillId="0" borderId="196" applyNumberFormat="0" applyFill="0" applyAlignment="0" applyProtection="0"/>
    <xf numFmtId="0" fontId="27" fillId="21" borderId="189" applyNumberFormat="0" applyProtection="0">
      <alignment horizontal="left" vertical="center" indent="1"/>
    </xf>
    <xf numFmtId="193" fontId="5" fillId="7" borderId="186">
      <alignment vertical="center"/>
      <protection locked="0"/>
    </xf>
    <xf numFmtId="186" fontId="56" fillId="21" borderId="189" applyNumberFormat="0" applyProtection="0">
      <alignment horizontal="left" vertical="top" indent="1"/>
    </xf>
    <xf numFmtId="186" fontId="56" fillId="63" borderId="181" applyNumberFormat="0" applyProtection="0">
      <alignment horizontal="left" vertical="top" indent="1"/>
    </xf>
    <xf numFmtId="191" fontId="28" fillId="51" borderId="177">
      <alignment horizontal="right" vertical="center"/>
      <protection locked="0"/>
    </xf>
    <xf numFmtId="186" fontId="62" fillId="48" borderId="181" applyNumberFormat="0" applyProtection="0">
      <alignment horizontal="left" vertical="top" indent="1"/>
    </xf>
    <xf numFmtId="4" fontId="56" fillId="59" borderId="179" applyNumberFormat="0" applyProtection="0">
      <alignment horizontal="right" vertical="center"/>
    </xf>
    <xf numFmtId="186" fontId="56" fillId="11" borderId="179" applyNumberFormat="0" applyProtection="0">
      <alignment horizontal="left" vertical="center" indent="1"/>
    </xf>
    <xf numFmtId="186" fontId="42" fillId="44" borderId="179" applyNumberForma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7" borderId="182" applyNumberFormat="0" applyProtection="0">
      <alignment horizontal="right" vertical="center"/>
    </xf>
    <xf numFmtId="186" fontId="50" fillId="41" borderId="179" applyNumberFormat="0" applyAlignment="0" applyProtection="0"/>
    <xf numFmtId="186" fontId="50" fillId="41" borderId="191" applyNumberFormat="0" applyAlignment="0" applyProtection="0"/>
    <xf numFmtId="4" fontId="62" fillId="48" borderId="181" applyNumberFormat="0" applyProtection="0">
      <alignment vertical="center"/>
    </xf>
    <xf numFmtId="4" fontId="56" fillId="16" borderId="179" applyNumberFormat="0" applyProtection="0">
      <alignment horizontal="right" vertical="center"/>
    </xf>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60" fillId="52"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56" fillId="15" borderId="182" applyNumberFormat="0" applyProtection="0">
      <alignment horizontal="left" vertical="center" indent="1"/>
    </xf>
    <xf numFmtId="4" fontId="56" fillId="55" borderId="191" applyNumberFormat="0" applyProtection="0">
      <alignment horizontal="right" vertical="center"/>
    </xf>
    <xf numFmtId="4" fontId="56" fillId="0" borderId="191" applyNumberFormat="0" applyProtection="0">
      <alignment horizontal="right" vertical="center"/>
    </xf>
    <xf numFmtId="186" fontId="56" fillId="63" borderId="181" applyNumberFormat="0" applyProtection="0">
      <alignment horizontal="left" vertical="top" indent="1"/>
    </xf>
    <xf numFmtId="4" fontId="72" fillId="86" borderId="181" applyNumberFormat="0" applyProtection="0">
      <alignment horizontal="right" vertical="center"/>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0" fillId="41" borderId="179" applyNumberFormat="0" applyAlignment="0" applyProtection="0"/>
    <xf numFmtId="186" fontId="56" fillId="63" borderId="181" applyNumberFormat="0" applyProtection="0">
      <alignment horizontal="left" vertical="top" indent="1"/>
    </xf>
    <xf numFmtId="4" fontId="56" fillId="15" borderId="182" applyNumberFormat="0" applyProtection="0">
      <alignment horizontal="left" vertical="center" indent="1"/>
    </xf>
    <xf numFmtId="190" fontId="28" fillId="49" borderId="186">
      <alignment vertical="center"/>
    </xf>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4" fontId="27" fillId="21" borderId="205" applyNumberFormat="0" applyProtection="0">
      <alignment horizontal="left" vertical="center"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5" borderId="189" applyNumberFormat="0" applyProtection="0">
      <alignment horizontal="left" vertical="center" indent="1"/>
    </xf>
    <xf numFmtId="4" fontId="56" fillId="23" borderId="179" applyNumberFormat="0" applyProtection="0">
      <alignment horizontal="right" vertical="center"/>
    </xf>
    <xf numFmtId="186" fontId="56" fillId="40" borderId="179" applyNumberFormat="0" applyFont="0" applyAlignment="0" applyProtection="0"/>
    <xf numFmtId="188" fontId="5" fillId="7" borderId="186">
      <alignment vertical="center"/>
      <protection locked="0"/>
    </xf>
    <xf numFmtId="4" fontId="56" fillId="23" borderId="179" applyNumberFormat="0" applyProtection="0">
      <alignment horizontal="right" vertical="center"/>
    </xf>
    <xf numFmtId="186" fontId="56" fillId="63" borderId="199" applyNumberFormat="0" applyProtection="0">
      <alignment horizontal="left" vertical="top" indent="1"/>
    </xf>
    <xf numFmtId="188" fontId="28" fillId="50" borderId="197">
      <alignment vertical="center"/>
    </xf>
    <xf numFmtId="186" fontId="56" fillId="21" borderId="199" applyNumberFormat="0" applyProtection="0">
      <alignment horizontal="left" vertical="top" indent="1"/>
    </xf>
    <xf numFmtId="4" fontId="56" fillId="54" borderId="191" applyNumberFormat="0" applyProtection="0">
      <alignment horizontal="left" vertical="center" indent="1"/>
    </xf>
    <xf numFmtId="4" fontId="56" fillId="15" borderId="179" applyNumberFormat="0" applyProtection="0">
      <alignment horizontal="right" vertical="center"/>
    </xf>
    <xf numFmtId="186" fontId="56" fillId="14"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91" fontId="5" fillId="13" borderId="186">
      <alignment vertical="center"/>
    </xf>
    <xf numFmtId="4" fontId="76" fillId="87" borderId="181" applyNumberFormat="0" applyProtection="0">
      <alignment horizontal="right" vertical="center"/>
    </xf>
    <xf numFmtId="186" fontId="56" fillId="15"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23"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81" applyNumberFormat="0" applyProtection="0">
      <alignment horizontal="left" vertical="top" indent="1"/>
    </xf>
    <xf numFmtId="193" fontId="5" fillId="69" borderId="186">
      <alignment vertical="center"/>
    </xf>
    <xf numFmtId="4" fontId="56" fillId="56" borderId="191" applyNumberFormat="0" applyProtection="0">
      <alignment horizontal="right" vertical="center"/>
    </xf>
    <xf numFmtId="186" fontId="56" fillId="63" borderId="199" applyNumberFormat="0" applyProtection="0">
      <alignment horizontal="left" vertical="top" indent="1"/>
    </xf>
    <xf numFmtId="4" fontId="56" fillId="53" borderId="191" applyNumberFormat="0" applyProtection="0">
      <alignment horizontal="left" vertical="center" indent="1"/>
    </xf>
    <xf numFmtId="4" fontId="72" fillId="81" borderId="199" applyNumberFormat="0" applyProtection="0">
      <alignment horizontal="right" vertical="center"/>
    </xf>
    <xf numFmtId="4" fontId="56" fillId="15" borderId="195" applyNumberFormat="0" applyProtection="0">
      <alignment horizontal="left" vertical="center" indent="1"/>
    </xf>
    <xf numFmtId="4" fontId="56" fillId="57" borderId="195" applyNumberFormat="0" applyProtection="0">
      <alignment horizontal="right" vertical="center"/>
    </xf>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27" fillId="21" borderId="195" applyNumberFormat="0" applyProtection="0">
      <alignment horizontal="left" vertical="center" indent="1"/>
    </xf>
    <xf numFmtId="186" fontId="42" fillId="44" borderId="191" applyNumberFormat="0" applyAlignment="0" applyProtection="0"/>
    <xf numFmtId="186" fontId="27" fillId="63" borderId="189" applyNumberFormat="0" applyProtection="0">
      <alignment horizontal="left" vertical="top" indent="1"/>
    </xf>
    <xf numFmtId="191" fontId="28" fillId="12"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7" fillId="44" borderId="202" applyNumberFormat="0" applyAlignment="0" applyProtection="0"/>
    <xf numFmtId="186" fontId="27" fillId="63" borderId="199" applyNumberFormat="0" applyProtection="0">
      <alignment horizontal="left" vertical="top" indent="1"/>
    </xf>
    <xf numFmtId="4" fontId="56" fillId="61" borderId="205" applyNumberFormat="0" applyProtection="0">
      <alignment horizontal="left" vertical="center" indent="1"/>
    </xf>
    <xf numFmtId="186" fontId="56" fillId="63" borderId="199" applyNumberFormat="0" applyProtection="0">
      <alignment horizontal="left" vertical="top" indent="1"/>
    </xf>
    <xf numFmtId="4" fontId="56" fillId="53" borderId="201" applyNumberFormat="0" applyProtection="0">
      <alignment horizontal="left" vertical="center" indent="1"/>
    </xf>
    <xf numFmtId="186" fontId="56" fillId="21" borderId="189" applyNumberFormat="0" applyProtection="0">
      <alignment horizontal="left" vertical="top" indent="1"/>
    </xf>
    <xf numFmtId="186" fontId="56" fillId="40" borderId="179"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91" fontId="28" fillId="12" borderId="197">
      <alignment vertical="center"/>
      <protection locked="0"/>
    </xf>
    <xf numFmtId="191" fontId="28" fillId="51" borderId="197">
      <alignment horizontal="right" vertical="center"/>
      <protection locked="0"/>
    </xf>
    <xf numFmtId="186" fontId="56" fillId="40" borderId="179" applyNumberFormat="0" applyFont="0" applyAlignment="0" applyProtection="0"/>
    <xf numFmtId="4" fontId="56" fillId="23" borderId="201" applyNumberFormat="0" applyProtection="0">
      <alignment horizontal="right" vertical="center"/>
    </xf>
    <xf numFmtId="188" fontId="28" fillId="51" borderId="207">
      <alignment horizontal="right" vertical="center"/>
      <protection locked="0"/>
    </xf>
    <xf numFmtId="4" fontId="56" fillId="0" borderId="201" applyNumberFormat="0" applyProtection="0">
      <alignment horizontal="right" vertical="center"/>
    </xf>
    <xf numFmtId="186" fontId="28" fillId="49" borderId="197">
      <alignment vertical="center"/>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28" fillId="51" borderId="177">
      <alignment horizontal="right" vertical="center"/>
      <protection locked="0"/>
    </xf>
    <xf numFmtId="186" fontId="61" fillId="21" borderId="203" applyBorder="0"/>
    <xf numFmtId="186" fontId="27" fillId="14" borderId="189" applyNumberFormat="0" applyProtection="0">
      <alignment horizontal="left" vertical="top" indent="1"/>
    </xf>
    <xf numFmtId="4" fontId="62" fillId="48" borderId="199"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4" fontId="56" fillId="15" borderId="19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21" borderId="199" applyNumberFormat="0" applyProtection="0">
      <alignment horizontal="left" vertical="top" indent="1"/>
    </xf>
    <xf numFmtId="186" fontId="56" fillId="40" borderId="191" applyNumberFormat="0" applyFont="0" applyAlignment="0" applyProtection="0"/>
    <xf numFmtId="186" fontId="56" fillId="40" borderId="201" applyNumberFormat="0" applyFont="0" applyAlignment="0" applyProtection="0"/>
    <xf numFmtId="193" fontId="28" fillId="50" borderId="197">
      <alignment vertical="center"/>
    </xf>
    <xf numFmtId="186" fontId="57" fillId="44" borderId="202" applyNumberFormat="0" applyAlignment="0" applyProtection="0"/>
    <xf numFmtId="186" fontId="50" fillId="41" borderId="191" applyNumberForma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72" fontId="28" fillId="12" borderId="197">
      <alignment vertical="center"/>
      <protection locked="0"/>
    </xf>
    <xf numFmtId="186" fontId="56" fillId="40" borderId="179" applyNumberFormat="0" applyFont="0" applyAlignment="0" applyProtection="0"/>
    <xf numFmtId="188" fontId="28" fillId="50" borderId="197">
      <alignment vertical="center"/>
    </xf>
    <xf numFmtId="186" fontId="27" fillId="63" borderId="181" applyNumberFormat="0" applyProtection="0">
      <alignment horizontal="left" vertical="center" indent="1"/>
    </xf>
    <xf numFmtId="186" fontId="56" fillId="21" borderId="189" applyNumberFormat="0" applyProtection="0">
      <alignment horizontal="left" vertical="top" indent="1"/>
    </xf>
    <xf numFmtId="190" fontId="28" fillId="50" borderId="207">
      <alignment vertical="center"/>
    </xf>
    <xf numFmtId="186" fontId="27" fillId="21" borderId="189"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4" fontId="56" fillId="15" borderId="191" applyNumberFormat="0" applyProtection="0">
      <alignment horizontal="right" vertical="center"/>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4" fontId="59" fillId="53" borderId="191"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4" fontId="75" fillId="88" borderId="188" applyNumberFormat="0" applyProtection="0">
      <alignment horizontal="left" vertical="center" indent="1"/>
    </xf>
    <xf numFmtId="4" fontId="62" fillId="11" borderId="181" applyNumberFormat="0" applyProtection="0">
      <alignment horizontal="left" vertical="center" indent="1"/>
    </xf>
    <xf numFmtId="191" fontId="5" fillId="13" borderId="186">
      <alignment vertical="center"/>
    </xf>
    <xf numFmtId="186" fontId="60" fillId="52" borderId="181"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91" fontId="28" fillId="12" borderId="186">
      <alignment vertical="center"/>
      <protection locked="0"/>
    </xf>
    <xf numFmtId="186" fontId="56" fillId="40" borderId="191" applyNumberFormat="0" applyFont="0" applyAlignment="0" applyProtection="0"/>
    <xf numFmtId="0" fontId="5" fillId="13" borderId="186">
      <alignment vertical="center"/>
    </xf>
    <xf numFmtId="186" fontId="56" fillId="63" borderId="181" applyNumberFormat="0" applyProtection="0">
      <alignment horizontal="left" vertical="top" indent="1"/>
    </xf>
    <xf numFmtId="186" fontId="62" fillId="48" borderId="181" applyNumberFormat="0" applyProtection="0">
      <alignment horizontal="left" vertical="top" indent="1"/>
    </xf>
    <xf numFmtId="186" fontId="56" fillId="15" borderId="199" applyNumberFormat="0" applyProtection="0">
      <alignment horizontal="left" vertical="top" indent="1"/>
    </xf>
    <xf numFmtId="186" fontId="60" fillId="52" borderId="189" applyNumberFormat="0" applyProtection="0">
      <alignment horizontal="left" vertical="top" indent="1"/>
    </xf>
    <xf numFmtId="4" fontId="56" fillId="19" borderId="201" applyNumberFormat="0" applyProtection="0">
      <alignment horizontal="right" vertical="center"/>
    </xf>
    <xf numFmtId="186" fontId="27" fillId="63" borderId="199" applyNumberFormat="0" applyProtection="0">
      <alignment horizontal="left" vertical="center" indent="1"/>
    </xf>
    <xf numFmtId="0" fontId="27" fillId="21" borderId="199" applyNumberFormat="0" applyProtection="0">
      <alignment horizontal="left" vertical="center" indent="1"/>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62" borderId="201" applyNumberFormat="0" applyProtection="0">
      <alignment horizontal="left" vertical="center" indent="1"/>
    </xf>
    <xf numFmtId="186" fontId="56" fillId="11" borderId="191" applyNumberFormat="0" applyProtection="0">
      <alignment horizontal="left" vertical="center" indent="1"/>
    </xf>
    <xf numFmtId="190" fontId="28" fillId="50" borderId="186">
      <alignment vertical="center"/>
    </xf>
    <xf numFmtId="186" fontId="56" fillId="40" borderId="201" applyNumberFormat="0" applyFont="0" applyAlignment="0" applyProtection="0"/>
    <xf numFmtId="188" fontId="5" fillId="13" borderId="17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21" borderId="189" applyNumberFormat="0" applyProtection="0">
      <alignment horizontal="left" vertical="top" indent="1"/>
    </xf>
    <xf numFmtId="4" fontId="56" fillId="14" borderId="205" applyNumberFormat="0" applyProtection="0">
      <alignment horizontal="left" vertical="center" indent="1"/>
    </xf>
    <xf numFmtId="186" fontId="56" fillId="14" borderId="199" applyNumberFormat="0" applyProtection="0">
      <alignment horizontal="left" vertical="top" indent="1"/>
    </xf>
    <xf numFmtId="4" fontId="72" fillId="80" borderId="189" applyNumberFormat="0" applyProtection="0">
      <alignment horizontal="right" vertical="center"/>
    </xf>
    <xf numFmtId="193" fontId="5" fillId="69" borderId="197">
      <alignment vertical="center"/>
    </xf>
    <xf numFmtId="186" fontId="56" fillId="63" borderId="189" applyNumberFormat="0" applyProtection="0">
      <alignment horizontal="left" vertical="top" indent="1"/>
    </xf>
    <xf numFmtId="186" fontId="50" fillId="41" borderId="201" applyNumberFormat="0" applyAlignment="0" applyProtection="0"/>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40" borderId="191" applyNumberFormat="0" applyFont="0" applyAlignment="0" applyProtection="0"/>
    <xf numFmtId="186" fontId="57" fillId="44" borderId="180" applyNumberFormat="0" applyAlignment="0" applyProtection="0"/>
    <xf numFmtId="190" fontId="28" fillId="51" borderId="186">
      <alignment horizontal="right" vertical="center"/>
      <protection locked="0"/>
    </xf>
    <xf numFmtId="186" fontId="28" fillId="50" borderId="197">
      <alignment vertical="center"/>
    </xf>
    <xf numFmtId="193" fontId="5" fillId="7" borderId="177">
      <alignment vertical="center"/>
      <protection locked="0"/>
    </xf>
    <xf numFmtId="186" fontId="56" fillId="63" borderId="189" applyNumberFormat="0" applyProtection="0">
      <alignment horizontal="left" vertical="top" indent="1"/>
    </xf>
    <xf numFmtId="190" fontId="28" fillId="50" borderId="186">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8" fontId="28" fillId="51" borderId="177">
      <alignment horizontal="right" vertical="center"/>
      <protection locked="0"/>
    </xf>
    <xf numFmtId="186" fontId="27" fillId="21" borderId="199" applyNumberFormat="0" applyProtection="0">
      <alignment horizontal="left" vertical="top" indent="1"/>
    </xf>
    <xf numFmtId="186" fontId="56" fillId="14" borderId="191" applyNumberFormat="0" applyProtection="0">
      <alignment horizontal="left" vertical="center" indent="1"/>
    </xf>
    <xf numFmtId="4" fontId="56" fillId="19" borderId="191" applyNumberFormat="0" applyProtection="0">
      <alignment horizontal="right" vertical="center"/>
    </xf>
    <xf numFmtId="186" fontId="56" fillId="63" borderId="201" applyNumberFormat="0" applyProtection="0">
      <alignment horizontal="left" vertical="center" indent="1"/>
    </xf>
    <xf numFmtId="186" fontId="56" fillId="14"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56" fillId="52" borderId="179" applyNumberFormat="0" applyProtection="0">
      <alignment vertical="center"/>
    </xf>
    <xf numFmtId="186" fontId="44" fillId="0" borderId="196" applyNumberFormat="0" applyFill="0" applyAlignment="0" applyProtection="0"/>
    <xf numFmtId="4" fontId="56" fillId="19" borderId="191" applyNumberFormat="0" applyProtection="0">
      <alignment horizontal="right" vertical="center"/>
    </xf>
    <xf numFmtId="186" fontId="56" fillId="15" borderId="181" applyNumberFormat="0" applyProtection="0">
      <alignment horizontal="left" vertical="top" indent="1"/>
    </xf>
    <xf numFmtId="4" fontId="72" fillId="78" borderId="181" applyNumberFormat="0" applyProtection="0">
      <alignment horizontal="right" vertical="center"/>
    </xf>
    <xf numFmtId="193" fontId="5" fillId="7" borderId="186">
      <alignment vertical="center"/>
      <protection locked="0"/>
    </xf>
    <xf numFmtId="186" fontId="56" fillId="15" borderId="181" applyNumberFormat="0" applyProtection="0">
      <alignment horizontal="left" vertical="top" indent="1"/>
    </xf>
    <xf numFmtId="186" fontId="44" fillId="0" borderId="196" applyNumberFormat="0" applyFill="0" applyAlignment="0" applyProtection="0"/>
    <xf numFmtId="193" fontId="28" fillId="50" borderId="177">
      <alignment vertical="center"/>
    </xf>
    <xf numFmtId="186" fontId="56" fillId="40" borderId="179" applyNumberFormat="0" applyFont="0" applyAlignment="0" applyProtection="0"/>
    <xf numFmtId="186" fontId="56" fillId="63" borderId="181" applyNumberFormat="0" applyProtection="0">
      <alignment horizontal="left" vertical="top" indent="1"/>
    </xf>
    <xf numFmtId="186" fontId="56" fillId="21" borderId="189" applyNumberFormat="0" applyProtection="0">
      <alignment horizontal="left" vertical="top" indent="1"/>
    </xf>
    <xf numFmtId="190" fontId="5" fillId="69" borderId="186">
      <alignment vertical="center"/>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28" fillId="50" borderId="197">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4" fontId="70" fillId="86" borderId="200" applyNumberFormat="0" applyProtection="0">
      <alignment horizontal="left" vertical="center" indent="1"/>
    </xf>
    <xf numFmtId="186" fontId="50" fillId="41" borderId="201" applyNumberFormat="0" applyAlignment="0" applyProtection="0"/>
    <xf numFmtId="37" fontId="33" fillId="0" borderId="204" applyNumberFormat="0"/>
    <xf numFmtId="4" fontId="72" fillId="49" borderId="189" applyNumberFormat="0" applyProtection="0">
      <alignment horizontal="righ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37" fontId="33" fillId="0" borderId="184" applyNumberFormat="0"/>
    <xf numFmtId="186" fontId="56" fillId="21" borderId="199" applyNumberFormat="0" applyProtection="0">
      <alignment horizontal="left" vertical="top" indent="1"/>
    </xf>
    <xf numFmtId="186" fontId="56" fillId="14" borderId="191" applyNumberFormat="0" applyProtection="0">
      <alignment horizontal="left" vertical="center" indent="1"/>
    </xf>
    <xf numFmtId="186" fontId="27" fillId="63" borderId="189" applyNumberFormat="0" applyProtection="0">
      <alignment horizontal="left" vertical="center" indent="1"/>
    </xf>
    <xf numFmtId="4" fontId="56" fillId="14" borderId="205" applyNumberFormat="0" applyProtection="0">
      <alignment horizontal="left" vertical="center" indent="1"/>
    </xf>
    <xf numFmtId="186" fontId="27" fillId="14" borderId="189" applyNumberFormat="0" applyProtection="0">
      <alignment horizontal="left" vertical="center" indent="1"/>
    </xf>
    <xf numFmtId="186" fontId="56" fillId="63" borderId="189" applyNumberFormat="0" applyProtection="0">
      <alignment horizontal="left" vertical="top" indent="1"/>
    </xf>
    <xf numFmtId="4" fontId="74" fillId="87" borderId="199" applyNumberFormat="0" applyProtection="0">
      <alignment vertical="center"/>
    </xf>
    <xf numFmtId="4" fontId="56" fillId="15" borderId="195" applyNumberFormat="0" applyProtection="0">
      <alignment horizontal="left" vertical="center" indent="1"/>
    </xf>
    <xf numFmtId="4" fontId="56" fillId="16" borderId="201" applyNumberFormat="0" applyProtection="0">
      <alignment horizontal="right" vertical="center"/>
    </xf>
    <xf numFmtId="186" fontId="56" fillId="21" borderId="189" applyNumberFormat="0" applyProtection="0">
      <alignment horizontal="left" vertical="top" indent="1"/>
    </xf>
    <xf numFmtId="186" fontId="50" fillId="41" borderId="191" applyNumberFormat="0" applyAlignment="0" applyProtection="0"/>
    <xf numFmtId="186" fontId="56" fillId="15" borderId="189" applyNumberFormat="0" applyProtection="0">
      <alignment horizontal="left" vertical="top" indent="1"/>
    </xf>
    <xf numFmtId="186" fontId="50" fillId="41" borderId="201" applyNumberFormat="0" applyAlignment="0" applyProtection="0"/>
    <xf numFmtId="193" fontId="5" fillId="7" borderId="186">
      <alignment vertical="center"/>
      <protection locked="0"/>
    </xf>
    <xf numFmtId="186" fontId="56" fillId="40" borderId="179" applyNumberFormat="0" applyFont="0" applyAlignment="0" applyProtection="0"/>
    <xf numFmtId="188" fontId="28" fillId="50" borderId="186">
      <alignment vertical="center"/>
    </xf>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21" borderId="189" applyNumberFormat="0" applyProtection="0">
      <alignment horizontal="left" vertical="top" indent="1"/>
    </xf>
    <xf numFmtId="186" fontId="56" fillId="14" borderId="201" applyNumberFormat="0" applyProtection="0">
      <alignment horizontal="left" vertical="center" indent="1"/>
    </xf>
    <xf numFmtId="191" fontId="28" fillId="50" borderId="197">
      <alignment vertical="center"/>
    </xf>
    <xf numFmtId="191" fontId="28" fillId="49" borderId="197">
      <alignment vertical="center"/>
    </xf>
    <xf numFmtId="186" fontId="56" fillId="21" borderId="199" applyNumberFormat="0" applyProtection="0">
      <alignment horizontal="left" vertical="top" indent="1"/>
    </xf>
    <xf numFmtId="0" fontId="5" fillId="69" borderId="197">
      <alignment vertical="center"/>
    </xf>
    <xf numFmtId="191" fontId="28" fillId="50" borderId="207">
      <alignment vertical="center"/>
    </xf>
    <xf numFmtId="186" fontId="28" fillId="50" borderId="197">
      <alignment vertical="center"/>
    </xf>
    <xf numFmtId="191" fontId="5" fillId="70" borderId="197">
      <alignment horizontal="right" vertical="center"/>
      <protection locked="0"/>
    </xf>
    <xf numFmtId="190" fontId="28" fillId="49" borderId="197">
      <alignment vertical="center"/>
    </xf>
    <xf numFmtId="186" fontId="27" fillId="63" borderId="189" applyNumberFormat="0" applyProtection="0">
      <alignment horizontal="left" vertical="top" indent="1"/>
    </xf>
    <xf numFmtId="186" fontId="56" fillId="63" borderId="199" applyNumberFormat="0" applyProtection="0">
      <alignment horizontal="left" vertical="top"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4" fontId="63" fillId="66" borderId="195" applyNumberFormat="0" applyProtection="0">
      <alignment horizontal="left" vertical="center" indent="1"/>
    </xf>
    <xf numFmtId="4" fontId="56" fillId="59" borderId="191" applyNumberFormat="0" applyProtection="0">
      <alignment horizontal="right" vertical="center"/>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4" fontId="56" fillId="60" borderId="201" applyNumberFormat="0" applyProtection="0">
      <alignment horizontal="right" vertical="center"/>
    </xf>
    <xf numFmtId="188" fontId="28" fillId="50" borderId="197">
      <alignment vertical="center"/>
    </xf>
    <xf numFmtId="4" fontId="56" fillId="0" borderId="179" applyNumberFormat="0" applyProtection="0">
      <alignment horizontal="right" vertical="center"/>
    </xf>
    <xf numFmtId="186" fontId="56" fillId="14" borderId="189" applyNumberFormat="0" applyProtection="0">
      <alignment horizontal="left" vertical="top" indent="1"/>
    </xf>
    <xf numFmtId="186" fontId="42" fillId="44" borderId="191" applyNumberFormat="0" applyAlignment="0" applyProtection="0"/>
    <xf numFmtId="186" fontId="56" fillId="62" borderId="191" applyNumberFormat="0" applyProtection="0">
      <alignment horizontal="left" vertical="center" indent="1"/>
    </xf>
    <xf numFmtId="186" fontId="56" fillId="21" borderId="181"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89" applyNumberFormat="0" applyProtection="0">
      <alignment horizontal="left" vertical="top" indent="1"/>
    </xf>
    <xf numFmtId="4" fontId="56" fillId="5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4" fontId="56" fillId="57" borderId="205" applyNumberFormat="0" applyProtection="0">
      <alignment horizontal="right" vertical="center"/>
    </xf>
    <xf numFmtId="4" fontId="56" fillId="53" borderId="201" applyNumberFormat="0" applyProtection="0">
      <alignment horizontal="left" vertical="center" indent="1"/>
    </xf>
    <xf numFmtId="186" fontId="56" fillId="63" borderId="199" applyNumberFormat="0" applyProtection="0">
      <alignment horizontal="left" vertical="top" indent="1"/>
    </xf>
    <xf numFmtId="0" fontId="5" fillId="7" borderId="177">
      <alignment vertical="center"/>
      <protection locked="0"/>
    </xf>
    <xf numFmtId="4" fontId="56" fillId="19" borderId="191" applyNumberFormat="0" applyProtection="0">
      <alignment horizontal="right" vertical="center"/>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4" fontId="56" fillId="57" borderId="195" applyNumberFormat="0" applyProtection="0">
      <alignment horizontal="right" vertical="center"/>
    </xf>
    <xf numFmtId="4" fontId="72" fillId="50" borderId="189" applyNumberFormat="0" applyProtection="0">
      <alignment horizontal="right" vertical="center"/>
    </xf>
    <xf numFmtId="186" fontId="42" fillId="44" borderId="201" applyNumberFormat="0" applyAlignment="0" applyProtection="0"/>
    <xf numFmtId="186" fontId="56"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2" fillId="87" borderId="199" applyNumberFormat="0" applyProtection="0">
      <alignment horizontal="right" vertical="center"/>
    </xf>
    <xf numFmtId="186" fontId="56" fillId="15" borderId="199" applyNumberFormat="0" applyProtection="0">
      <alignment horizontal="left" vertical="top" indent="1"/>
    </xf>
    <xf numFmtId="4" fontId="64" fillId="64" borderId="191" applyNumberFormat="0" applyProtection="0">
      <alignment horizontal="right" vertical="center"/>
    </xf>
    <xf numFmtId="4" fontId="56" fillId="56" borderId="19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4" fontId="56" fillId="57" borderId="182" applyNumberFormat="0" applyProtection="0">
      <alignment horizontal="right" vertical="center"/>
    </xf>
    <xf numFmtId="186" fontId="44" fillId="0" borderId="196" applyNumberFormat="0" applyFill="0" applyAlignment="0" applyProtection="0"/>
    <xf numFmtId="186" fontId="27" fillId="63" borderId="181" applyNumberFormat="0" applyProtection="0">
      <alignment horizontal="left" vertical="center" indent="1"/>
    </xf>
    <xf numFmtId="186" fontId="56" fillId="21" borderId="189" applyNumberFormat="0" applyProtection="0">
      <alignment horizontal="left" vertical="top" indent="1"/>
    </xf>
    <xf numFmtId="4" fontId="56" fillId="15" borderId="205" applyNumberFormat="0" applyProtection="0">
      <alignment horizontal="left" vertical="center" indent="1"/>
    </xf>
    <xf numFmtId="4" fontId="72" fillId="50" borderId="189" applyNumberFormat="0" applyProtection="0">
      <alignment horizontal="right" vertical="center"/>
    </xf>
    <xf numFmtId="186" fontId="56" fillId="14" borderId="191" applyNumberFormat="0" applyProtection="0">
      <alignment horizontal="left" vertical="center" indent="1"/>
    </xf>
    <xf numFmtId="186" fontId="56" fillId="14" borderId="201" applyNumberFormat="0" applyProtection="0">
      <alignment horizontal="left" vertical="center" indent="1"/>
    </xf>
    <xf numFmtId="193" fontId="28" fillId="50" borderId="186">
      <alignment vertical="center"/>
    </xf>
    <xf numFmtId="186" fontId="27" fillId="14" borderId="189" applyNumberFormat="0" applyProtection="0">
      <alignment horizontal="left" vertical="center" indent="1"/>
    </xf>
    <xf numFmtId="190" fontId="28" fillId="49" borderId="177">
      <alignment vertical="center"/>
    </xf>
    <xf numFmtId="186" fontId="56" fillId="15" borderId="199" applyNumberFormat="0" applyProtection="0">
      <alignment horizontal="left" vertical="top" indent="1"/>
    </xf>
    <xf numFmtId="191" fontId="28" fillId="12" borderId="186">
      <alignment vertical="center"/>
      <protection locked="0"/>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44" fillId="0" borderId="185" applyNumberFormat="0" applyFill="0" applyAlignment="0" applyProtection="0"/>
    <xf numFmtId="190" fontId="5" fillId="69" borderId="186">
      <alignment vertical="center"/>
    </xf>
    <xf numFmtId="186" fontId="56" fillId="21" borderId="189" applyNumberFormat="0" applyProtection="0">
      <alignment horizontal="left" vertical="top" indent="1"/>
    </xf>
    <xf numFmtId="186" fontId="27" fillId="21" borderId="189" applyNumberFormat="0" applyProtection="0">
      <alignment horizontal="left" vertical="top" indent="1"/>
    </xf>
    <xf numFmtId="191" fontId="5" fillId="70" borderId="186">
      <alignment horizontal="right" vertical="center"/>
      <protection locked="0"/>
    </xf>
    <xf numFmtId="186" fontId="27" fillId="21" borderId="189" applyNumberFormat="0" applyProtection="0">
      <alignment horizontal="left" vertical="top" indent="1"/>
    </xf>
    <xf numFmtId="4" fontId="56" fillId="58" borderId="179" applyNumberFormat="0" applyProtection="0">
      <alignment horizontal="right" vertical="center"/>
    </xf>
    <xf numFmtId="186" fontId="56" fillId="15" borderId="199" applyNumberFormat="0" applyProtection="0">
      <alignment horizontal="left" vertical="top" indent="1"/>
    </xf>
    <xf numFmtId="191" fontId="28" fillId="12" borderId="177">
      <alignment vertical="center"/>
      <protection locked="0"/>
    </xf>
    <xf numFmtId="186" fontId="57" fillId="44" borderId="192" applyNumberFormat="0" applyAlignment="0" applyProtection="0"/>
    <xf numFmtId="4" fontId="56" fillId="53" borderId="191" applyNumberFormat="0" applyProtection="0">
      <alignment horizontal="left" vertical="center" indent="1"/>
    </xf>
    <xf numFmtId="196" fontId="5" fillId="69" borderId="177">
      <alignment vertical="center"/>
    </xf>
    <xf numFmtId="186" fontId="28" fillId="12" borderId="177">
      <alignment vertical="center"/>
      <protection locked="0"/>
    </xf>
    <xf numFmtId="186" fontId="56" fillId="40" borderId="191" applyNumberFormat="0" applyFont="0" applyAlignment="0" applyProtection="0"/>
    <xf numFmtId="4" fontId="56" fillId="19" borderId="191" applyNumberFormat="0" applyProtection="0">
      <alignment horizontal="righ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59" fillId="12" borderId="177" applyNumberFormat="0" applyProtection="0">
      <alignment vertical="center"/>
    </xf>
    <xf numFmtId="186" fontId="56" fillId="14" borderId="189" applyNumberFormat="0" applyProtection="0">
      <alignment horizontal="left" vertical="top" indent="1"/>
    </xf>
    <xf numFmtId="4" fontId="27" fillId="2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4" fillId="87" borderId="189" applyNumberFormat="0" applyProtection="0">
      <alignment vertical="center"/>
    </xf>
    <xf numFmtId="191" fontId="5" fillId="7" borderId="186">
      <alignment vertical="center"/>
      <protection locked="0"/>
    </xf>
    <xf numFmtId="186" fontId="56" fillId="14" borderId="189" applyNumberFormat="0" applyProtection="0">
      <alignment horizontal="left" vertical="top" indent="1"/>
    </xf>
    <xf numFmtId="186" fontId="56" fillId="14" borderId="179" applyNumberFormat="0" applyProtection="0">
      <alignment horizontal="left" vertical="center" indent="1"/>
    </xf>
    <xf numFmtId="186" fontId="28" fillId="49" borderId="197">
      <alignment vertical="center"/>
    </xf>
    <xf numFmtId="186" fontId="27" fillId="21" borderId="189" applyNumberFormat="0" applyProtection="0">
      <alignment horizontal="left" vertical="center" indent="1"/>
    </xf>
    <xf numFmtId="186" fontId="56" fillId="11" borderId="179" applyNumberFormat="0" applyProtection="0">
      <alignment horizontal="left" vertical="center" indent="1"/>
    </xf>
    <xf numFmtId="186" fontId="56" fillId="21" borderId="181"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4" fontId="59" fillId="12" borderId="186" applyNumberFormat="0" applyProtection="0">
      <alignment vertical="center"/>
    </xf>
    <xf numFmtId="4" fontId="56" fillId="15" borderId="179" applyNumberFormat="0" applyProtection="0">
      <alignment horizontal="right" vertical="center"/>
    </xf>
    <xf numFmtId="186" fontId="56" fillId="40" borderId="179" applyNumberFormat="0" applyFont="0" applyAlignment="0" applyProtection="0"/>
    <xf numFmtId="186" fontId="56" fillId="15" borderId="199" applyNumberFormat="0" applyProtection="0">
      <alignment horizontal="left" vertical="top" indent="1"/>
    </xf>
    <xf numFmtId="4" fontId="64" fillId="64" borderId="179" applyNumberFormat="0" applyProtection="0">
      <alignment horizontal="right" vertical="center"/>
    </xf>
    <xf numFmtId="186" fontId="56" fillId="11" borderId="179" applyNumberFormat="0" applyProtection="0">
      <alignment horizontal="left" vertical="center" indent="1"/>
    </xf>
    <xf numFmtId="4" fontId="56" fillId="54" borderId="191" applyNumberFormat="0" applyProtection="0">
      <alignment horizontal="left" vertical="center" indent="1"/>
    </xf>
    <xf numFmtId="186" fontId="27" fillId="63" borderId="189" applyNumberFormat="0" applyProtection="0">
      <alignment horizontal="left" vertical="top" indent="1"/>
    </xf>
    <xf numFmtId="186" fontId="27" fillId="63" borderId="189" applyNumberFormat="0" applyProtection="0">
      <alignment horizontal="left" vertical="top" indent="1"/>
    </xf>
    <xf numFmtId="186" fontId="42" fillId="44" borderId="179" applyNumberFormat="0" applyAlignment="0" applyProtection="0"/>
    <xf numFmtId="186" fontId="56" fillId="63"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14" borderId="181" applyNumberFormat="0" applyProtection="0">
      <alignment horizontal="left" vertical="top" indent="1"/>
    </xf>
    <xf numFmtId="0" fontId="27" fillId="14" borderId="181"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11" borderId="181" applyNumberFormat="0" applyProtection="0">
      <alignment horizontal="left" vertical="center" indent="1"/>
    </xf>
    <xf numFmtId="4" fontId="27" fillId="21" borderId="182" applyNumberFormat="0" applyProtection="0">
      <alignment horizontal="left" vertical="center" indent="1"/>
    </xf>
    <xf numFmtId="186" fontId="56" fillId="14" borderId="179" applyNumberFormat="0" applyProtection="0">
      <alignment horizontal="left" vertical="center" indent="1"/>
    </xf>
    <xf numFmtId="188" fontId="5" fillId="70" borderId="186">
      <alignment horizontal="right" vertical="center"/>
      <protection locked="0"/>
    </xf>
    <xf numFmtId="186" fontId="56" fillId="21" borderId="181" applyNumberFormat="0" applyProtection="0">
      <alignment horizontal="left" vertical="top" indent="1"/>
    </xf>
    <xf numFmtId="191" fontId="28" fillId="12" borderId="186">
      <alignment vertical="center"/>
      <protection locked="0"/>
    </xf>
    <xf numFmtId="4" fontId="56" fillId="15" borderId="195"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15" borderId="189" applyNumberFormat="0" applyProtection="0">
      <alignment horizontal="left" vertical="top" indent="1"/>
    </xf>
    <xf numFmtId="190" fontId="28" fillId="49" borderId="197">
      <alignment vertical="center"/>
    </xf>
    <xf numFmtId="4" fontId="64" fillId="64" borderId="191" applyNumberFormat="0" applyProtection="0">
      <alignment horizontal="right" vertical="center"/>
    </xf>
    <xf numFmtId="186" fontId="42" fillId="44" borderId="201" applyNumberFormat="0" applyAlignment="0" applyProtection="0"/>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8" fillId="50" borderId="186">
      <alignment vertical="center"/>
    </xf>
    <xf numFmtId="4" fontId="56" fillId="0" borderId="179" applyNumberFormat="0" applyProtection="0">
      <alignment horizontal="right" vertical="center"/>
    </xf>
    <xf numFmtId="4" fontId="56" fillId="57" borderId="195" applyNumberFormat="0" applyProtection="0">
      <alignment horizontal="right" vertical="center"/>
    </xf>
    <xf numFmtId="186" fontId="56" fillId="63" borderId="179" applyNumberFormat="0" applyProtection="0">
      <alignment horizontal="left" vertical="center" indent="1"/>
    </xf>
    <xf numFmtId="188" fontId="5" fillId="69" borderId="186">
      <alignment vertical="center"/>
    </xf>
    <xf numFmtId="186" fontId="61" fillId="21" borderId="193" applyBorder="0"/>
    <xf numFmtId="186" fontId="56" fillId="63" borderId="181" applyNumberFormat="0" applyProtection="0">
      <alignment horizontal="left" vertical="top" indent="1"/>
    </xf>
    <xf numFmtId="191" fontId="5" fillId="70" borderId="177">
      <alignment horizontal="right" vertical="center"/>
      <protection locked="0"/>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0" borderId="191" applyNumberFormat="0" applyProtection="0">
      <alignment horizontal="right" vertical="center"/>
    </xf>
    <xf numFmtId="186" fontId="44" fillId="0" borderId="196" applyNumberFormat="0" applyFill="0" applyAlignment="0" applyProtection="0"/>
    <xf numFmtId="186" fontId="27" fillId="21" borderId="199" applyNumberFormat="0" applyProtection="0">
      <alignment horizontal="left" vertical="center" indent="1"/>
    </xf>
    <xf numFmtId="186" fontId="56" fillId="21" borderId="199" applyNumberFormat="0" applyProtection="0">
      <alignment horizontal="left" vertical="top" indent="1"/>
    </xf>
    <xf numFmtId="4" fontId="56" fillId="23" borderId="191" applyNumberFormat="0" applyProtection="0">
      <alignment horizontal="right" vertical="center"/>
    </xf>
    <xf numFmtId="193" fontId="5" fillId="69" borderId="197">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201" applyNumberFormat="0" applyAlignment="0" applyProtection="0"/>
    <xf numFmtId="4" fontId="56" fillId="60" borderId="191" applyNumberFormat="0" applyProtection="0">
      <alignment horizontal="right" vertical="center"/>
    </xf>
    <xf numFmtId="4" fontId="59" fillId="65" borderId="201" applyNumberFormat="0" applyProtection="0">
      <alignment horizontal="righ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42" fillId="44" borderId="191" applyNumberFormat="0" applyAlignment="0" applyProtection="0"/>
    <xf numFmtId="186" fontId="62" fillId="15" borderId="199" applyNumberFormat="0" applyProtection="0">
      <alignment horizontal="left" vertical="top" indent="1"/>
    </xf>
    <xf numFmtId="4" fontId="56" fillId="52" borderId="191" applyNumberFormat="0" applyProtection="0">
      <alignment vertical="center"/>
    </xf>
    <xf numFmtId="186" fontId="56" fillId="15" borderId="199" applyNumberFormat="0" applyProtection="0">
      <alignment horizontal="left" vertical="top" indent="1"/>
    </xf>
    <xf numFmtId="186" fontId="56" fillId="40" borderId="191" applyNumberFormat="0" applyFont="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99" applyNumberFormat="0" applyProtection="0">
      <alignment horizontal="left" vertical="top" indent="1"/>
    </xf>
    <xf numFmtId="186" fontId="56" fillId="21" borderId="189" applyNumberFormat="0" applyProtection="0">
      <alignment horizontal="left" vertical="top" indent="1"/>
    </xf>
    <xf numFmtId="4" fontId="56" fillId="56" borderId="191" applyNumberFormat="0" applyProtection="0">
      <alignment horizontal="right" vertical="center"/>
    </xf>
    <xf numFmtId="4" fontId="63" fillId="66" borderId="182" applyNumberFormat="0" applyProtection="0">
      <alignment horizontal="left" vertical="center" indent="1"/>
    </xf>
    <xf numFmtId="4" fontId="59" fillId="53" borderId="179" applyNumberFormat="0" applyProtection="0">
      <alignment vertical="center"/>
    </xf>
    <xf numFmtId="186" fontId="56" fillId="15" borderId="199" applyNumberFormat="0" applyProtection="0">
      <alignment horizontal="left" vertical="top" indent="1"/>
    </xf>
    <xf numFmtId="186" fontId="56" fillId="40" borderId="179" applyNumberFormat="0" applyFont="0" applyAlignment="0" applyProtection="0"/>
    <xf numFmtId="186" fontId="57" fillId="44" borderId="192" applyNumberFormat="0" applyAlignment="0" applyProtection="0"/>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7" fillId="44" borderId="192" applyNumberFormat="0" applyAlignment="0" applyProtection="0"/>
    <xf numFmtId="186" fontId="56" fillId="21" borderId="199" applyNumberFormat="0" applyProtection="0">
      <alignment horizontal="left" vertical="top" indent="1"/>
    </xf>
    <xf numFmtId="186" fontId="56" fillId="63" borderId="189" applyNumberFormat="0" applyProtection="0">
      <alignment horizontal="left" vertical="top" indent="1"/>
    </xf>
    <xf numFmtId="4" fontId="62" fillId="11" borderId="199" applyNumberFormat="0" applyProtection="0">
      <alignment horizontal="left" vertical="center" indent="1"/>
    </xf>
    <xf numFmtId="4" fontId="56" fillId="52" borderId="191" applyNumberFormat="0" applyProtection="0">
      <alignmen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4" fontId="56" fillId="53" borderId="191" applyNumberFormat="0" applyProtection="0">
      <alignment horizontal="left" vertical="center" indent="1"/>
    </xf>
    <xf numFmtId="186" fontId="57" fillId="44" borderId="192" applyNumberFormat="0" applyAlignment="0" applyProtection="0"/>
    <xf numFmtId="186" fontId="60" fillId="52" borderId="189" applyNumberFormat="0" applyProtection="0">
      <alignment horizontal="left" vertical="top" indent="1"/>
    </xf>
    <xf numFmtId="186" fontId="28" fillId="49" borderId="19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56" fillId="14" borderId="189" applyNumberFormat="0" applyProtection="0">
      <alignment horizontal="left" vertical="top" indent="1"/>
    </xf>
    <xf numFmtId="37" fontId="33" fillId="0" borderId="204" applyNumberFormat="0"/>
    <xf numFmtId="191" fontId="28" fillId="12" borderId="177">
      <alignment vertical="center"/>
      <protection locked="0"/>
    </xf>
    <xf numFmtId="186" fontId="60" fillId="52" borderId="189" applyNumberFormat="0" applyProtection="0">
      <alignment horizontal="left" vertical="top" indent="1"/>
    </xf>
    <xf numFmtId="4" fontId="56" fillId="53" borderId="191" applyNumberFormat="0" applyProtection="0">
      <alignment horizontal="left" vertical="center" indent="1"/>
    </xf>
    <xf numFmtId="194" fontId="33" fillId="0" borderId="198" applyFill="0"/>
    <xf numFmtId="191" fontId="28" fillId="12" borderId="197">
      <alignment vertical="center"/>
      <protection locked="0"/>
    </xf>
    <xf numFmtId="186" fontId="42" fillId="44" borderId="201" applyNumberFormat="0" applyAlignment="0" applyProtection="0"/>
    <xf numFmtId="4" fontId="70" fillId="86" borderId="190" applyNumberFormat="0" applyProtection="0">
      <alignment horizontal="left" vertical="center" indent="1"/>
    </xf>
    <xf numFmtId="191" fontId="5" fillId="7" borderId="177">
      <alignment vertical="center"/>
      <protection locked="0"/>
    </xf>
    <xf numFmtId="186" fontId="56" fillId="21" borderId="189" applyNumberFormat="0" applyProtection="0">
      <alignment horizontal="left" vertical="top" indent="1"/>
    </xf>
    <xf numFmtId="4" fontId="59" fillId="65" borderId="191" applyNumberFormat="0" applyProtection="0">
      <alignment horizontal="right" vertical="center"/>
    </xf>
    <xf numFmtId="186" fontId="57" fillId="44" borderId="192" applyNumberFormat="0" applyAlignment="0" applyProtection="0"/>
    <xf numFmtId="186" fontId="62" fillId="15" borderId="189" applyNumberFormat="0" applyProtection="0">
      <alignment horizontal="left" vertical="top" indent="1"/>
    </xf>
    <xf numFmtId="186" fontId="56" fillId="63" borderId="191" applyNumberFormat="0" applyProtection="0">
      <alignment horizontal="left" vertical="center" indent="1"/>
    </xf>
    <xf numFmtId="191" fontId="28" fillId="51" borderId="197">
      <alignment horizontal="right" vertical="center"/>
      <protection locked="0"/>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37" fontId="33" fillId="0" borderId="194" applyNumberFormat="0"/>
    <xf numFmtId="193" fontId="5" fillId="7" borderId="186">
      <alignment vertical="center"/>
      <protection locked="0"/>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56" fillId="40" borderId="201" applyNumberFormat="0" applyFont="0" applyAlignment="0" applyProtection="0"/>
    <xf numFmtId="4" fontId="62" fillId="11" borderId="181" applyNumberFormat="0" applyProtection="0">
      <alignment horizontal="left" vertical="center" indent="1"/>
    </xf>
    <xf numFmtId="4" fontId="56" fillId="58" borderId="179" applyNumberFormat="0" applyProtection="0">
      <alignment horizontal="right" vertical="center"/>
    </xf>
    <xf numFmtId="4" fontId="56" fillId="14" borderId="182" applyNumberFormat="0" applyProtection="0">
      <alignment horizontal="left" vertical="center" indent="1"/>
    </xf>
    <xf numFmtId="186" fontId="56" fillId="40" borderId="179" applyNumberFormat="0" applyFont="0" applyAlignment="0" applyProtection="0"/>
    <xf numFmtId="190" fontId="28" fillId="51" borderId="207">
      <alignment horizontal="right" vertical="center"/>
      <protection locked="0"/>
    </xf>
    <xf numFmtId="186" fontId="56" fillId="14" borderId="181" applyNumberFormat="0" applyProtection="0">
      <alignment horizontal="left" vertical="top" indent="1"/>
    </xf>
    <xf numFmtId="4" fontId="56" fillId="56"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61" fillId="21" borderId="183" applyBorder="0"/>
    <xf numFmtId="4" fontId="56" fillId="19" borderId="179" applyNumberFormat="0" applyProtection="0">
      <alignment horizontal="right" vertical="center"/>
    </xf>
    <xf numFmtId="186" fontId="56" fillId="63" borderId="199" applyNumberFormat="0" applyProtection="0">
      <alignment horizontal="left" vertical="top" indent="1"/>
    </xf>
    <xf numFmtId="186" fontId="56" fillId="15" borderId="189" applyNumberFormat="0" applyProtection="0">
      <alignment horizontal="left" vertical="top" indent="1"/>
    </xf>
    <xf numFmtId="37" fontId="33" fillId="0" borderId="194" applyNumberFormat="0"/>
    <xf numFmtId="186" fontId="56" fillId="62" borderId="191" applyNumberFormat="0" applyProtection="0">
      <alignment horizontal="left" vertical="center" indent="1"/>
    </xf>
    <xf numFmtId="186" fontId="56" fillId="63" borderId="189" applyNumberFormat="0" applyProtection="0">
      <alignment horizontal="left" vertical="top" indent="1"/>
    </xf>
    <xf numFmtId="4" fontId="56" fillId="14" borderId="182" applyNumberFormat="0" applyProtection="0">
      <alignment horizontal="left" vertical="center" indent="1"/>
    </xf>
    <xf numFmtId="4" fontId="56" fillId="56" borderId="191" applyNumberFormat="0" applyProtection="0">
      <alignment horizontal="right" vertical="center"/>
    </xf>
    <xf numFmtId="4" fontId="59" fillId="65" borderId="191" applyNumberFormat="0" applyProtection="0">
      <alignment horizontal="right" vertical="center"/>
    </xf>
    <xf numFmtId="186" fontId="56" fillId="63" borderId="181" applyNumberFormat="0" applyProtection="0">
      <alignment horizontal="left" vertical="top" indent="1"/>
    </xf>
    <xf numFmtId="191"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27" fillId="14" borderId="181" applyNumberFormat="0" applyProtection="0">
      <alignment horizontal="left" vertical="top" indent="1"/>
    </xf>
    <xf numFmtId="186" fontId="50" fillId="41" borderId="179" applyNumberFormat="0" applyAlignment="0" applyProtection="0"/>
    <xf numFmtId="186" fontId="27" fillId="63" borderId="181" applyNumberFormat="0" applyProtection="0">
      <alignment horizontal="left" vertical="center" indent="1"/>
    </xf>
    <xf numFmtId="4" fontId="56" fillId="14" borderId="182" applyNumberFormat="0" applyProtection="0">
      <alignment horizontal="left" vertical="center" indent="1"/>
    </xf>
    <xf numFmtId="186" fontId="57" fillId="44" borderId="180" applyNumberFormat="0" applyAlignment="0" applyProtection="0"/>
    <xf numFmtId="186" fontId="27" fillId="15" borderId="199" applyNumberFormat="0" applyProtection="0">
      <alignment horizontal="left" vertical="top" indent="1"/>
    </xf>
    <xf numFmtId="186" fontId="56" fillId="15" borderId="189" applyNumberFormat="0" applyProtection="0">
      <alignment horizontal="left" vertical="top" indent="1"/>
    </xf>
    <xf numFmtId="4" fontId="72" fillId="80" borderId="189" applyNumberFormat="0" applyProtection="0">
      <alignment horizontal="right" vertical="center"/>
    </xf>
    <xf numFmtId="186" fontId="56" fillId="63" borderId="189" applyNumberFormat="0" applyProtection="0">
      <alignment horizontal="left" vertical="top" indent="1"/>
    </xf>
    <xf numFmtId="186" fontId="62" fillId="15" borderId="181" applyNumberFormat="0" applyProtection="0">
      <alignment horizontal="left" vertical="top" indent="1"/>
    </xf>
    <xf numFmtId="186" fontId="42" fillId="44" borderId="179" applyNumberFormat="0" applyAlignment="0" applyProtection="0"/>
    <xf numFmtId="4" fontId="56" fillId="57" borderId="182" applyNumberFormat="0" applyProtection="0">
      <alignment horizontal="right" vertical="center"/>
    </xf>
    <xf numFmtId="186" fontId="56" fillId="21" borderId="189" applyNumberFormat="0" applyProtection="0">
      <alignment horizontal="left" vertical="top" indent="1"/>
    </xf>
    <xf numFmtId="186" fontId="42" fillId="44" borderId="179" applyNumberFormat="0" applyAlignment="0" applyProtection="0"/>
    <xf numFmtId="186" fontId="56" fillId="63" borderId="181" applyNumberFormat="0" applyProtection="0">
      <alignment horizontal="left" vertical="top" indent="1"/>
    </xf>
    <xf numFmtId="186" fontId="56" fillId="40" borderId="191" applyNumberFormat="0" applyFont="0" applyAlignment="0" applyProtection="0"/>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7" fillId="44" borderId="192" applyNumberFormat="0" applyAlignment="0" applyProtection="0"/>
    <xf numFmtId="0" fontId="5" fillId="69" borderId="186">
      <alignment vertical="center"/>
    </xf>
    <xf numFmtId="186" fontId="56" fillId="63" borderId="189" applyNumberFormat="0" applyProtection="0">
      <alignment horizontal="left" vertical="top" indent="1"/>
    </xf>
    <xf numFmtId="186" fontId="57" fillId="44" borderId="192" applyNumberFormat="0" applyAlignment="0" applyProtection="0"/>
    <xf numFmtId="193" fontId="28" fillId="12" borderId="177">
      <alignment vertical="center"/>
      <protection locked="0"/>
    </xf>
    <xf numFmtId="4" fontId="56" fillId="61" borderId="205" applyNumberFormat="0" applyProtection="0">
      <alignment horizontal="left" vertical="center" indent="1"/>
    </xf>
    <xf numFmtId="186" fontId="28" fillId="49" borderId="186">
      <alignment vertical="center"/>
    </xf>
    <xf numFmtId="37" fontId="33" fillId="0" borderId="184" applyNumberFormat="0"/>
    <xf numFmtId="186" fontId="56" fillId="21" borderId="181" applyNumberFormat="0" applyProtection="0">
      <alignment horizontal="left" vertical="top" indent="1"/>
    </xf>
    <xf numFmtId="186" fontId="57" fillId="44" borderId="192" applyNumberForma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37" fontId="33" fillId="0" borderId="194" applyNumberFormat="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91" applyNumberFormat="0" applyProtection="0">
      <alignment horizontal="left" vertical="center"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86" fontId="56" fillId="40" borderId="191" applyNumberFormat="0" applyFont="0" applyAlignment="0" applyProtection="0"/>
    <xf numFmtId="4" fontId="62" fillId="48" borderId="199" applyNumberFormat="0" applyProtection="0">
      <alignment vertical="center"/>
    </xf>
    <xf numFmtId="186" fontId="56" fillId="40" borderId="179" applyNumberFormat="0" applyFont="0" applyAlignment="0" applyProtection="0"/>
    <xf numFmtId="186" fontId="44" fillId="0" borderId="206" applyNumberFormat="0" applyFill="0" applyAlignment="0" applyProtection="0"/>
    <xf numFmtId="186" fontId="56" fillId="63" borderId="189" applyNumberFormat="0" applyProtection="0">
      <alignment horizontal="left" vertical="top" indent="1"/>
    </xf>
    <xf numFmtId="4" fontId="59" fillId="65" borderId="191" applyNumberFormat="0" applyProtection="0">
      <alignment horizontal="right" vertical="center"/>
    </xf>
    <xf numFmtId="186" fontId="28" fillId="12" borderId="207">
      <alignment vertical="center"/>
      <protection locked="0"/>
    </xf>
    <xf numFmtId="186" fontId="56" fillId="14" borderId="191" applyNumberFormat="0" applyProtection="0">
      <alignment horizontal="left" vertical="center" indent="1"/>
    </xf>
    <xf numFmtId="186" fontId="57" fillId="44" borderId="202" applyNumberFormat="0" applyAlignment="0" applyProtection="0"/>
    <xf numFmtId="4" fontId="56" fillId="54" borderId="201" applyNumberFormat="0" applyProtection="0">
      <alignment horizontal="left" vertical="center" indent="1"/>
    </xf>
    <xf numFmtId="191" fontId="5" fillId="69" borderId="186">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70" borderId="197">
      <alignment horizontal="right" vertical="center"/>
      <protection locked="0"/>
    </xf>
    <xf numFmtId="186" fontId="56" fillId="21" borderId="189" applyNumberFormat="0" applyProtection="0">
      <alignment horizontal="left" vertical="top" indent="1"/>
    </xf>
    <xf numFmtId="4" fontId="27" fillId="21" borderId="195" applyNumberFormat="0" applyProtection="0">
      <alignment horizontal="left" vertical="center" indent="1"/>
    </xf>
    <xf numFmtId="4" fontId="56" fillId="23" borderId="201" applyNumberFormat="0" applyProtection="0">
      <alignment horizontal="right" vertical="center"/>
    </xf>
    <xf numFmtId="186" fontId="56" fillId="63" borderId="191" applyNumberFormat="0" applyProtection="0">
      <alignment horizontal="left" vertical="center" indent="1"/>
    </xf>
    <xf numFmtId="186" fontId="62" fillId="48"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top" indent="1"/>
    </xf>
    <xf numFmtId="186" fontId="27" fillId="14" borderId="189" applyNumberFormat="0" applyProtection="0">
      <alignment horizontal="left" vertical="top" indent="1"/>
    </xf>
    <xf numFmtId="4" fontId="64" fillId="64" borderId="201" applyNumberFormat="0" applyProtection="0">
      <alignment horizontal="righ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0" fontId="27" fillId="21" borderId="189" applyNumberFormat="0" applyProtection="0">
      <alignment horizontal="left" vertical="top" indent="1"/>
    </xf>
    <xf numFmtId="186" fontId="56" fillId="21" borderId="199" applyNumberFormat="0" applyProtection="0">
      <alignment horizontal="left" vertical="top" indent="1"/>
    </xf>
    <xf numFmtId="4" fontId="56" fillId="15" borderId="179" applyNumberFormat="0" applyProtection="0">
      <alignment horizontal="right" vertical="center"/>
    </xf>
    <xf numFmtId="186" fontId="27" fillId="15" borderId="199" applyNumberFormat="0" applyProtection="0">
      <alignment horizontal="left" vertical="top" indent="1"/>
    </xf>
    <xf numFmtId="186" fontId="56" fillId="62" borderId="19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56" fillId="63" borderId="199" applyNumberFormat="0" applyProtection="0">
      <alignment horizontal="left" vertical="top" indent="1"/>
    </xf>
    <xf numFmtId="4" fontId="56" fillId="15" borderId="191" applyNumberFormat="0" applyProtection="0">
      <alignment horizontal="right" vertical="center"/>
    </xf>
    <xf numFmtId="186" fontId="27" fillId="14" borderId="199" applyNumberFormat="0" applyProtection="0">
      <alignment horizontal="left" vertical="top" indent="1"/>
    </xf>
    <xf numFmtId="186" fontId="27" fillId="63" borderId="189" applyNumberFormat="0" applyProtection="0">
      <alignment horizontal="left" vertical="center" indent="1"/>
    </xf>
    <xf numFmtId="4" fontId="56" fillId="52" borderId="201" applyNumberFormat="0" applyProtection="0">
      <alignment vertical="center"/>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2" borderId="201" applyNumberFormat="0" applyProtection="0">
      <alignment vertical="center"/>
    </xf>
    <xf numFmtId="186" fontId="50" fillId="41" borderId="201" applyNumberFormat="0" applyAlignment="0" applyProtection="0"/>
    <xf numFmtId="186" fontId="56" fillId="40" borderId="201" applyNumberFormat="0" applyFont="0" applyAlignment="0" applyProtection="0"/>
    <xf numFmtId="186" fontId="27" fillId="15" borderId="189" applyNumberFormat="0" applyProtection="0">
      <alignment horizontal="left" vertical="top" indent="1"/>
    </xf>
    <xf numFmtId="186" fontId="56" fillId="40" borderId="191" applyNumberFormat="0" applyFont="0" applyAlignment="0" applyProtection="0"/>
    <xf numFmtId="191" fontId="5" fillId="69" borderId="177">
      <alignment vertical="center"/>
    </xf>
    <xf numFmtId="4" fontId="59" fillId="12" borderId="207" applyNumberFormat="0" applyProtection="0">
      <alignment vertical="center"/>
    </xf>
    <xf numFmtId="4" fontId="63" fillId="66" borderId="195" applyNumberFormat="0" applyProtection="0">
      <alignment horizontal="left" vertical="center" indent="1"/>
    </xf>
    <xf numFmtId="186" fontId="28" fillId="50" borderId="177">
      <alignment vertical="center"/>
    </xf>
    <xf numFmtId="186" fontId="56" fillId="40" borderId="179" applyNumberFormat="0" applyFont="0" applyAlignment="0" applyProtection="0"/>
    <xf numFmtId="186" fontId="56" fillId="40" borderId="191" applyNumberFormat="0" applyFont="0" applyAlignment="0" applyProtection="0"/>
    <xf numFmtId="193" fontId="5" fillId="69" borderId="186">
      <alignment vertical="center"/>
    </xf>
    <xf numFmtId="186" fontId="56" fillId="15" borderId="189" applyNumberFormat="0" applyProtection="0">
      <alignment horizontal="left" vertical="top" indent="1"/>
    </xf>
    <xf numFmtId="4" fontId="56" fillId="14" borderId="195" applyNumberFormat="0" applyProtection="0">
      <alignment horizontal="left" vertical="center" indent="1"/>
    </xf>
    <xf numFmtId="4" fontId="56" fillId="54" borderId="201" applyNumberFormat="0" applyProtection="0">
      <alignment horizontal="left" vertical="center" indent="1"/>
    </xf>
    <xf numFmtId="186" fontId="56" fillId="21" borderId="181" applyNumberFormat="0" applyProtection="0">
      <alignment horizontal="left" vertical="top" indent="1"/>
    </xf>
    <xf numFmtId="4" fontId="64" fillId="64" borderId="179" applyNumberFormat="0" applyProtection="0">
      <alignment horizontal="right" vertical="center"/>
    </xf>
    <xf numFmtId="4" fontId="56" fillId="15" borderId="195" applyNumberFormat="0" applyProtection="0">
      <alignment horizontal="left" vertical="center" indent="1"/>
    </xf>
    <xf numFmtId="4" fontId="62" fillId="48" borderId="189" applyNumberFormat="0" applyProtection="0">
      <alignment vertical="center"/>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62" fillId="48" borderId="189" applyNumberFormat="0" applyProtection="0">
      <alignment horizontal="left" vertical="top" indent="1"/>
    </xf>
    <xf numFmtId="0" fontId="37" fillId="15" borderId="181" applyNumberFormat="0" applyProtection="0">
      <alignment horizontal="left" vertical="top" indent="1"/>
    </xf>
    <xf numFmtId="4" fontId="62" fillId="48" borderId="181" applyNumberFormat="0" applyProtection="0">
      <alignment vertical="center"/>
    </xf>
    <xf numFmtId="186" fontId="27" fillId="14" borderId="181" applyNumberFormat="0" applyProtection="0">
      <alignment horizontal="left" vertical="center" indent="1"/>
    </xf>
    <xf numFmtId="186" fontId="56" fillId="14" borderId="181" applyNumberFormat="0" applyProtection="0">
      <alignment horizontal="left" vertical="top" indent="1"/>
    </xf>
    <xf numFmtId="186" fontId="56" fillId="21" borderId="189" applyNumberFormat="0" applyProtection="0">
      <alignment horizontal="left" vertical="top" indent="1"/>
    </xf>
    <xf numFmtId="190" fontId="5" fillId="13" borderId="197">
      <alignment vertical="center"/>
    </xf>
    <xf numFmtId="4" fontId="56" fillId="14" borderId="195" applyNumberFormat="0" applyProtection="0">
      <alignment horizontal="left" vertical="center" indent="1"/>
    </xf>
    <xf numFmtId="186" fontId="56" fillId="40" borderId="191" applyNumberFormat="0" applyFont="0" applyAlignment="0" applyProtection="0"/>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4" fontId="56" fillId="61" borderId="205" applyNumberFormat="0" applyProtection="0">
      <alignment horizontal="left" vertical="center" indent="1"/>
    </xf>
    <xf numFmtId="186" fontId="56" fillId="14" borderId="199" applyNumberFormat="0" applyProtection="0">
      <alignment horizontal="left" vertical="top" indent="1"/>
    </xf>
    <xf numFmtId="191" fontId="5" fillId="7" borderId="186">
      <alignment vertical="center"/>
      <protection locked="0"/>
    </xf>
    <xf numFmtId="172" fontId="28" fillId="12" borderId="177">
      <alignment vertical="center"/>
      <protection locked="0"/>
    </xf>
    <xf numFmtId="4" fontId="62" fillId="48" borderId="189" applyNumberFormat="0" applyProtection="0">
      <alignment vertical="center"/>
    </xf>
    <xf numFmtId="186" fontId="56" fillId="40" borderId="20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37" fontId="33" fillId="0" borderId="194" applyNumberFormat="0"/>
    <xf numFmtId="186" fontId="27" fillId="21" borderId="189" applyNumberFormat="0" applyProtection="0">
      <alignment horizontal="left" vertical="center" indent="1"/>
    </xf>
    <xf numFmtId="186" fontId="56" fillId="14" borderId="18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186" fontId="28" fillId="51" borderId="207">
      <alignment horizontal="right" vertical="center"/>
      <protection locked="0"/>
    </xf>
    <xf numFmtId="4" fontId="56" fillId="0" borderId="191" applyNumberFormat="0" applyProtection="0">
      <alignment horizontal="right" vertical="center"/>
    </xf>
    <xf numFmtId="193" fontId="28" fillId="12" borderId="177">
      <alignment vertical="center"/>
      <protection locked="0"/>
    </xf>
    <xf numFmtId="186" fontId="44" fillId="0" borderId="196" applyNumberFormat="0" applyFill="0" applyAlignment="0" applyProtection="0"/>
    <xf numFmtId="186" fontId="44" fillId="0" borderId="196" applyNumberFormat="0" applyFill="0" applyAlignment="0" applyProtection="0"/>
    <xf numFmtId="186" fontId="56" fillId="14" borderId="189" applyNumberFormat="0" applyProtection="0">
      <alignment horizontal="left" vertical="top" indent="1"/>
    </xf>
    <xf numFmtId="0" fontId="27" fillId="15" borderId="189" applyNumberFormat="0" applyProtection="0">
      <alignment horizontal="left" vertical="center" indent="1"/>
    </xf>
    <xf numFmtId="4" fontId="56" fillId="61" borderId="195" applyNumberFormat="0" applyProtection="0">
      <alignment horizontal="left" vertical="center" indent="1"/>
    </xf>
    <xf numFmtId="193" fontId="28" fillId="12" borderId="186">
      <alignment vertical="center"/>
      <protection locked="0"/>
    </xf>
    <xf numFmtId="186" fontId="56" fillId="14" borderId="189" applyNumberFormat="0" applyProtection="0">
      <alignment horizontal="left" vertical="top" indent="1"/>
    </xf>
    <xf numFmtId="4" fontId="56" fillId="58" borderId="179" applyNumberFormat="0" applyProtection="0">
      <alignment horizontal="right" vertical="center"/>
    </xf>
    <xf numFmtId="4" fontId="56" fillId="58" borderId="191" applyNumberFormat="0" applyProtection="0">
      <alignment horizontal="right" vertical="center"/>
    </xf>
    <xf numFmtId="186" fontId="27" fillId="63" borderId="189" applyNumberFormat="0" applyProtection="0">
      <alignment horizontal="left" vertical="top" indent="1"/>
    </xf>
    <xf numFmtId="4" fontId="59" fillId="53"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4" fontId="72" fillId="80" borderId="189"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27" fillId="15" borderId="181" applyNumberFormat="0" applyProtection="0">
      <alignment horizontal="left" vertical="center" indent="1"/>
    </xf>
    <xf numFmtId="186" fontId="56" fillId="40" borderId="201" applyNumberFormat="0" applyFont="0" applyAlignment="0" applyProtection="0"/>
    <xf numFmtId="4" fontId="27" fillId="21" borderId="205" applyNumberFormat="0" applyProtection="0">
      <alignment horizontal="left" vertical="center" indent="1"/>
    </xf>
    <xf numFmtId="4" fontId="56" fillId="14" borderId="182" applyNumberFormat="0" applyProtection="0">
      <alignment horizontal="left" vertical="center" indent="1"/>
    </xf>
    <xf numFmtId="4" fontId="56" fillId="59" borderId="179" applyNumberFormat="0" applyProtection="0">
      <alignment horizontal="right" vertical="center"/>
    </xf>
    <xf numFmtId="0" fontId="5" fillId="70" borderId="186">
      <alignment horizontal="right" vertical="center"/>
      <protection locked="0"/>
    </xf>
    <xf numFmtId="186" fontId="56" fillId="14" borderId="181" applyNumberFormat="0" applyProtection="0">
      <alignment horizontal="left" vertical="top" indent="1"/>
    </xf>
    <xf numFmtId="186" fontId="28" fillId="50" borderId="197">
      <alignment vertical="center"/>
    </xf>
    <xf numFmtId="186" fontId="56" fillId="21" borderId="189" applyNumberFormat="0" applyProtection="0">
      <alignment horizontal="left" vertical="top" indent="1"/>
    </xf>
    <xf numFmtId="193" fontId="28" fillId="50" borderId="177">
      <alignment vertical="center"/>
    </xf>
    <xf numFmtId="186" fontId="44" fillId="0" borderId="185" applyNumberFormat="0" applyFill="0" applyAlignment="0" applyProtection="0"/>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28" fillId="51" borderId="177">
      <alignment horizontal="right" vertical="center"/>
      <protection locked="0"/>
    </xf>
    <xf numFmtId="186" fontId="56" fillId="15" borderId="199" applyNumberFormat="0" applyProtection="0">
      <alignment horizontal="left" vertical="top" indent="1"/>
    </xf>
    <xf numFmtId="186" fontId="56" fillId="63" borderId="199" applyNumberFormat="0" applyProtection="0">
      <alignment horizontal="left" vertical="top" indent="1"/>
    </xf>
    <xf numFmtId="188" fontId="28" fillId="49" borderId="197">
      <alignment vertical="center"/>
    </xf>
    <xf numFmtId="4" fontId="72" fillId="53" borderId="181" applyNumberFormat="0" applyProtection="0">
      <alignment horizontal="left" vertical="center" indent="1"/>
    </xf>
    <xf numFmtId="188" fontId="28" fillId="51" borderId="197">
      <alignment horizontal="right" vertical="center"/>
      <protection locked="0"/>
    </xf>
    <xf numFmtId="196" fontId="5" fillId="69" borderId="207">
      <alignment vertical="center"/>
    </xf>
    <xf numFmtId="186" fontId="50" fillId="41" borderId="201" applyNumberFormat="0" applyAlignment="0" applyProtection="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4" fontId="59" fillId="65" borderId="191" applyNumberFormat="0" applyProtection="0">
      <alignment horizontal="right" vertical="center"/>
    </xf>
    <xf numFmtId="186" fontId="56" fillId="14" borderId="199" applyNumberFormat="0" applyProtection="0">
      <alignment horizontal="left" vertical="top" indent="1"/>
    </xf>
    <xf numFmtId="186" fontId="42" fillId="44" borderId="191" applyNumberFormat="0" applyAlignment="0" applyProtection="0"/>
    <xf numFmtId="186" fontId="56" fillId="21" borderId="189" applyNumberFormat="0" applyProtection="0">
      <alignment horizontal="left" vertical="top" indent="1"/>
    </xf>
    <xf numFmtId="4" fontId="56" fillId="53" borderId="201" applyNumberFormat="0" applyProtection="0">
      <alignment horizontal="left" vertical="center" indent="1"/>
    </xf>
    <xf numFmtId="186" fontId="56" fillId="14"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14" borderId="189" applyNumberFormat="0" applyProtection="0">
      <alignment horizontal="left" vertical="top" indent="1"/>
    </xf>
    <xf numFmtId="186" fontId="56" fillId="63" borderId="181" applyNumberFormat="0" applyProtection="0">
      <alignment horizontal="left" vertical="top" indent="1"/>
    </xf>
    <xf numFmtId="191" fontId="5" fillId="13" borderId="186">
      <alignment vertical="center"/>
    </xf>
    <xf numFmtId="186" fontId="44" fillId="0" borderId="206" applyNumberFormat="0" applyFill="0" applyAlignment="0" applyProtection="0"/>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5" borderId="199" applyNumberFormat="0" applyProtection="0">
      <alignment horizontal="left" vertical="top" indent="1"/>
    </xf>
    <xf numFmtId="4" fontId="72" fillId="50" borderId="199" applyNumberFormat="0" applyProtection="0">
      <alignment horizontal="right" vertical="center"/>
    </xf>
    <xf numFmtId="4" fontId="56" fillId="54" borderId="201"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4" fontId="72" fillId="53" borderId="189" applyNumberFormat="0" applyProtection="0">
      <alignment horizontal="left" vertical="center" indent="1"/>
    </xf>
    <xf numFmtId="191" fontId="5" fillId="13" borderId="186">
      <alignment vertical="center"/>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4" fontId="62" fillId="48" borderId="181" applyNumberFormat="0" applyProtection="0">
      <alignment vertical="center"/>
    </xf>
    <xf numFmtId="186" fontId="44" fillId="0" borderId="185" applyNumberFormat="0" applyFill="0" applyAlignment="0" applyProtection="0"/>
    <xf numFmtId="186" fontId="56" fillId="15" borderId="181" applyNumberFormat="0" applyProtection="0">
      <alignment horizontal="left" vertical="top" indent="1"/>
    </xf>
    <xf numFmtId="191" fontId="28" fillId="50" borderId="186">
      <alignment vertical="center"/>
    </xf>
    <xf numFmtId="191" fontId="28" fillId="50" borderId="197">
      <alignment vertical="center"/>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7" fillId="44" borderId="180" applyNumberFormat="0" applyAlignment="0" applyProtection="0"/>
    <xf numFmtId="186" fontId="56" fillId="14" borderId="189" applyNumberFormat="0" applyProtection="0">
      <alignment horizontal="left" vertical="top" indent="1"/>
    </xf>
    <xf numFmtId="172" fontId="28" fillId="12" borderId="177">
      <alignment vertical="center"/>
      <protection locked="0"/>
    </xf>
    <xf numFmtId="4" fontId="63" fillId="66" borderId="195" applyNumberFormat="0" applyProtection="0">
      <alignment horizontal="left" vertical="center" indent="1"/>
    </xf>
    <xf numFmtId="186" fontId="56" fillId="21"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93" fontId="5" fillId="7" borderId="186">
      <alignment vertical="center"/>
      <protection locked="0"/>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59" fillId="12" borderId="186" applyNumberFormat="0" applyProtection="0">
      <alignment vertical="center"/>
    </xf>
    <xf numFmtId="4" fontId="59" fillId="53" borderId="179" applyNumberFormat="0" applyProtection="0">
      <alignment vertical="center"/>
    </xf>
    <xf numFmtId="186" fontId="44" fillId="0" borderId="185" applyNumberFormat="0" applyFill="0" applyAlignment="0" applyProtection="0"/>
    <xf numFmtId="186" fontId="27" fillId="63" borderId="199" applyNumberFormat="0" applyProtection="0">
      <alignment horizontal="left" vertical="center" indent="1"/>
    </xf>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27" fillId="14" borderId="199" applyNumberFormat="0" applyProtection="0">
      <alignment horizontal="left" vertical="top" indent="1"/>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8" fontId="5" fillId="70" borderId="177">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27" fillId="14" borderId="199" applyNumberFormat="0" applyProtection="0">
      <alignment horizontal="left" vertical="center" indent="1"/>
    </xf>
    <xf numFmtId="186" fontId="56" fillId="21" borderId="181" applyNumberFormat="0" applyProtection="0">
      <alignment horizontal="left" vertical="top" indent="1"/>
    </xf>
    <xf numFmtId="4" fontId="56" fillId="54" borderId="201" applyNumberFormat="0" applyProtection="0">
      <alignment horizontal="left" vertical="center" indent="1"/>
    </xf>
    <xf numFmtId="186" fontId="56" fillId="15" borderId="181" applyNumberFormat="0" applyProtection="0">
      <alignment horizontal="left" vertical="top" indent="1"/>
    </xf>
    <xf numFmtId="186" fontId="27" fillId="21" borderId="189" applyNumberFormat="0" applyProtection="0">
      <alignment horizontal="left" vertical="top" indent="1"/>
    </xf>
    <xf numFmtId="186" fontId="56" fillId="63" borderId="189" applyNumberFormat="0" applyProtection="0">
      <alignment horizontal="left" vertical="top" indent="1"/>
    </xf>
    <xf numFmtId="4" fontId="27" fillId="21" borderId="195" applyNumberFormat="0" applyProtection="0">
      <alignment horizontal="left" vertical="center" indent="1"/>
    </xf>
    <xf numFmtId="4" fontId="72" fillId="80" borderId="199" applyNumberFormat="0" applyProtection="0">
      <alignment horizontal="right" vertical="center"/>
    </xf>
    <xf numFmtId="186" fontId="56" fillId="15" borderId="189" applyNumberFormat="0" applyProtection="0">
      <alignment horizontal="left" vertical="top" indent="1"/>
    </xf>
    <xf numFmtId="186" fontId="60" fillId="52" borderId="189" applyNumberFormat="0" applyProtection="0">
      <alignment horizontal="left" vertical="top" indent="1"/>
    </xf>
    <xf numFmtId="4" fontId="27" fillId="21" borderId="205" applyNumberFormat="0" applyProtection="0">
      <alignment horizontal="left" vertical="center" indent="1"/>
    </xf>
    <xf numFmtId="186" fontId="27" fillId="15" borderId="199" applyNumberFormat="0" applyProtection="0">
      <alignment horizontal="left" vertical="top" indent="1"/>
    </xf>
    <xf numFmtId="4" fontId="56" fillId="61" borderId="195" applyNumberFormat="0" applyProtection="0">
      <alignment horizontal="left" vertical="center" indent="1"/>
    </xf>
    <xf numFmtId="186" fontId="56" fillId="21" borderId="199" applyNumberFormat="0" applyProtection="0">
      <alignment horizontal="left" vertical="top" indent="1"/>
    </xf>
    <xf numFmtId="186" fontId="56" fillId="62" borderId="191" applyNumberFormat="0" applyProtection="0">
      <alignment horizontal="left" vertical="center" indent="1"/>
    </xf>
    <xf numFmtId="186" fontId="50" fillId="41" borderId="201" applyNumberFormat="0" applyAlignment="0" applyProtection="0"/>
    <xf numFmtId="4" fontId="56" fillId="55" borderId="191" applyNumberFormat="0" applyProtection="0">
      <alignment horizontal="right" vertical="center"/>
    </xf>
    <xf numFmtId="186" fontId="56" fillId="40" borderId="201" applyNumberFormat="0" applyFont="0" applyAlignment="0" applyProtection="0"/>
    <xf numFmtId="186" fontId="57" fillId="44" borderId="202" applyNumberFormat="0" applyAlignment="0" applyProtection="0"/>
    <xf numFmtId="186" fontId="60" fillId="52" borderId="189" applyNumberFormat="0" applyProtection="0">
      <alignment horizontal="left" vertical="top" indent="1"/>
    </xf>
    <xf numFmtId="4" fontId="56" fillId="60" borderId="191" applyNumberFormat="0" applyProtection="0">
      <alignment horizontal="right" vertical="center"/>
    </xf>
    <xf numFmtId="186" fontId="56" fillId="62" borderId="191" applyNumberFormat="0" applyProtection="0">
      <alignment horizontal="left" vertical="center" indent="1"/>
    </xf>
    <xf numFmtId="186" fontId="56" fillId="14" borderId="199" applyNumberFormat="0" applyProtection="0">
      <alignment horizontal="left" vertical="top" indent="1"/>
    </xf>
    <xf numFmtId="186" fontId="56" fillId="40" borderId="191" applyNumberFormat="0" applyFont="0" applyAlignment="0" applyProtection="0"/>
    <xf numFmtId="186" fontId="42" fillId="44" borderId="191" applyNumberFormat="0" applyAlignment="0" applyProtection="0"/>
    <xf numFmtId="193" fontId="5" fillId="69" borderId="177">
      <alignment vertical="center"/>
    </xf>
    <xf numFmtId="193" fontId="28" fillId="50" borderId="177">
      <alignment vertical="center"/>
    </xf>
    <xf numFmtId="186" fontId="56" fillId="63" borderId="189" applyNumberFormat="0" applyProtection="0">
      <alignment horizontal="left" vertical="top" indent="1"/>
    </xf>
    <xf numFmtId="4" fontId="56" fillId="58"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54" borderId="191" applyNumberFormat="0" applyProtection="0">
      <alignment horizontal="left" vertical="center" indent="1"/>
    </xf>
    <xf numFmtId="186" fontId="56" fillId="14" borderId="189" applyNumberFormat="0" applyProtection="0">
      <alignment horizontal="left" vertical="top" indent="1"/>
    </xf>
    <xf numFmtId="4" fontId="56" fillId="61" borderId="182" applyNumberFormat="0" applyProtection="0">
      <alignment horizontal="left" vertical="center"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4" fontId="72" fillId="87" borderId="189" applyNumberFormat="0" applyProtection="0">
      <alignment vertical="center"/>
    </xf>
    <xf numFmtId="188" fontId="5" fillId="7" borderId="186">
      <alignment vertical="center"/>
      <protection locked="0"/>
    </xf>
    <xf numFmtId="4" fontId="56" fillId="54" borderId="191" applyNumberFormat="0" applyProtection="0">
      <alignment horizontal="left" vertical="center" indent="1"/>
    </xf>
    <xf numFmtId="186" fontId="56" fillId="63" borderId="181" applyNumberFormat="0" applyProtection="0">
      <alignment horizontal="left" vertical="top" indent="1"/>
    </xf>
    <xf numFmtId="190" fontId="28" fillId="49" borderId="186">
      <alignment vertical="center"/>
    </xf>
    <xf numFmtId="186" fontId="56" fillId="21" borderId="181" applyNumberFormat="0" applyProtection="0">
      <alignment horizontal="left" vertical="top" indent="1"/>
    </xf>
    <xf numFmtId="4" fontId="56" fillId="15" borderId="182" applyNumberFormat="0" applyProtection="0">
      <alignment horizontal="left" vertical="center" indent="1"/>
    </xf>
    <xf numFmtId="186" fontId="56" fillId="21" borderId="181" applyNumberFormat="0" applyProtection="0">
      <alignment horizontal="left" vertical="top" indent="1"/>
    </xf>
    <xf numFmtId="191" fontId="28" fillId="51" borderId="197">
      <alignment horizontal="right" vertical="center"/>
      <protection locked="0"/>
    </xf>
    <xf numFmtId="186" fontId="56" fillId="15" borderId="189"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40" borderId="179" applyNumberFormat="0" applyFont="0" applyAlignment="0" applyProtection="0"/>
    <xf numFmtId="186" fontId="57" fillId="44" borderId="192" applyNumberFormat="0" applyAlignment="0" applyProtection="0"/>
    <xf numFmtId="186" fontId="56" fillId="63"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27" fillId="21" borderId="195" applyNumberFormat="0" applyProtection="0">
      <alignment horizontal="left" vertical="center"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0" fontId="27" fillId="14"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1" applyNumberFormat="0" applyProtection="0">
      <alignment vertical="center"/>
    </xf>
    <xf numFmtId="4" fontId="27" fillId="21" borderId="182" applyNumberFormat="0" applyProtection="0">
      <alignment horizontal="left" vertical="center" indent="1"/>
    </xf>
    <xf numFmtId="186" fontId="56" fillId="63" borderId="181" applyNumberFormat="0" applyProtection="0">
      <alignment horizontal="left" vertical="top" indent="1"/>
    </xf>
    <xf numFmtId="191" fontId="5" fillId="69" borderId="186">
      <alignment vertical="center"/>
    </xf>
    <xf numFmtId="186" fontId="56" fillId="21" borderId="181" applyNumberFormat="0" applyProtection="0">
      <alignment horizontal="left" vertical="top" indent="1"/>
    </xf>
    <xf numFmtId="190"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0" borderId="197">
      <alignment vertical="center"/>
    </xf>
    <xf numFmtId="4" fontId="72" fillId="86" borderId="199" applyNumberFormat="0" applyProtection="0">
      <alignment horizontal="righ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40" borderId="179" applyNumberFormat="0" applyFont="0" applyAlignment="0" applyProtection="0"/>
    <xf numFmtId="186" fontId="27" fillId="21" borderId="181" applyNumberFormat="0" applyProtection="0">
      <alignment horizontal="left" vertical="center" indent="1"/>
    </xf>
    <xf numFmtId="191" fontId="28" fillId="12" borderId="186">
      <alignment vertical="center"/>
      <protection locked="0"/>
    </xf>
    <xf numFmtId="186" fontId="56" fillId="14" borderId="181" applyNumberFormat="0" applyProtection="0">
      <alignment horizontal="left" vertical="top" indent="1"/>
    </xf>
    <xf numFmtId="186" fontId="56" fillId="15" borderId="189" applyNumberFormat="0" applyProtection="0">
      <alignment horizontal="left" vertical="top" indent="1"/>
    </xf>
    <xf numFmtId="186" fontId="27" fillId="15" borderId="18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40" borderId="191" applyNumberFormat="0" applyFont="0" applyAlignment="0" applyProtection="0"/>
    <xf numFmtId="191" fontId="28" fillId="51" borderId="177">
      <alignment horizontal="right" vertical="center"/>
      <protection locked="0"/>
    </xf>
    <xf numFmtId="193" fontId="28" fillId="50" borderId="197">
      <alignment vertical="center"/>
    </xf>
    <xf numFmtId="186" fontId="56" fillId="67" borderId="177"/>
    <xf numFmtId="4" fontId="62" fillId="11" borderId="199" applyNumberFormat="0" applyProtection="0">
      <alignment horizontal="left" vertical="center" indent="1"/>
    </xf>
    <xf numFmtId="186" fontId="56" fillId="15" borderId="199" applyNumberFormat="0" applyProtection="0">
      <alignment horizontal="left" vertical="top" indent="1"/>
    </xf>
    <xf numFmtId="191" fontId="5" fillId="13" borderId="197">
      <alignment vertical="center"/>
    </xf>
    <xf numFmtId="191" fontId="5" fillId="70" borderId="197">
      <alignment horizontal="right" vertical="center"/>
      <protection locked="0"/>
    </xf>
    <xf numFmtId="0" fontId="37" fillId="15" borderId="189" applyNumberFormat="0" applyProtection="0">
      <alignment horizontal="left" vertical="top" indent="1"/>
    </xf>
    <xf numFmtId="186" fontId="56" fillId="15" borderId="189" applyNumberFormat="0" applyProtection="0">
      <alignment horizontal="left" vertical="top" indent="1"/>
    </xf>
    <xf numFmtId="4" fontId="27" fillId="21" borderId="205" applyNumberFormat="0" applyProtection="0">
      <alignment horizontal="left" vertical="center" indent="1"/>
    </xf>
    <xf numFmtId="186" fontId="56" fillId="63" borderId="189" applyNumberFormat="0" applyProtection="0">
      <alignment horizontal="left" vertical="top" indent="1"/>
    </xf>
    <xf numFmtId="4" fontId="56" fillId="23" borderId="201" applyNumberFormat="0" applyProtection="0">
      <alignment horizontal="right" vertical="center"/>
    </xf>
    <xf numFmtId="4" fontId="56" fillId="54" borderId="201" applyNumberFormat="0" applyProtection="0">
      <alignment horizontal="left" vertical="center" indent="1"/>
    </xf>
    <xf numFmtId="4" fontId="56" fillId="55" borderId="191" applyNumberFormat="0" applyProtection="0">
      <alignment horizontal="right" vertical="center"/>
    </xf>
    <xf numFmtId="4" fontId="56" fillId="56" borderId="191" applyNumberFormat="0" applyProtection="0">
      <alignment horizontal="right" vertical="center"/>
    </xf>
    <xf numFmtId="4" fontId="56" fillId="61" borderId="195" applyNumberFormat="0" applyProtection="0">
      <alignment horizontal="left" vertical="center" indent="1"/>
    </xf>
    <xf numFmtId="186" fontId="42" fillId="44" borderId="191" applyNumberFormat="0" applyAlignment="0" applyProtection="0"/>
    <xf numFmtId="4" fontId="56" fillId="52" borderId="179" applyNumberFormat="0" applyProtection="0">
      <alignment vertical="center"/>
    </xf>
    <xf numFmtId="191" fontId="5" fillId="70" borderId="186">
      <alignment horizontal="right" vertical="center"/>
      <protection locked="0"/>
    </xf>
    <xf numFmtId="186" fontId="56" fillId="40" borderId="179" applyNumberFormat="0" applyFont="0" applyAlignment="0" applyProtection="0"/>
    <xf numFmtId="193" fontId="28" fillId="50" borderId="186">
      <alignment vertical="center"/>
    </xf>
    <xf numFmtId="186" fontId="56" fillId="40" borderId="191" applyNumberFormat="0" applyFont="0" applyAlignment="0" applyProtection="0"/>
    <xf numFmtId="186" fontId="27" fillId="63" borderId="189" applyNumberFormat="0" applyProtection="0">
      <alignment horizontal="left" vertical="top" indent="1"/>
    </xf>
    <xf numFmtId="4" fontId="72" fillId="50" borderId="189" applyNumberFormat="0" applyProtection="0">
      <alignment horizontal="right" vertical="center"/>
    </xf>
    <xf numFmtId="190" fontId="28" fillId="51" borderId="197">
      <alignment horizontal="right" vertical="center"/>
      <protection locked="0"/>
    </xf>
    <xf numFmtId="186" fontId="62" fillId="48" borderId="189" applyNumberFormat="0" applyProtection="0">
      <alignment horizontal="left" vertical="top" indent="1"/>
    </xf>
    <xf numFmtId="0" fontId="27" fillId="21" borderId="199" applyNumberFormat="0" applyProtection="0">
      <alignment horizontal="left" vertical="top" indent="1"/>
    </xf>
    <xf numFmtId="186" fontId="28" fillId="49" borderId="197">
      <alignment vertical="center"/>
    </xf>
    <xf numFmtId="4" fontId="56" fillId="60" borderId="201" applyNumberFormat="0" applyProtection="0">
      <alignment horizontal="right" vertical="center"/>
    </xf>
    <xf numFmtId="186" fontId="50" fillId="41" borderId="179" applyNumberFormat="0" applyAlignment="0" applyProtection="0"/>
    <xf numFmtId="4" fontId="72" fillId="84" borderId="189" applyNumberFormat="0" applyProtection="0">
      <alignment horizontal="right" vertical="center"/>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4" fontId="56" fillId="59" borderId="201" applyNumberFormat="0" applyProtection="0">
      <alignment horizontal="right" vertical="center"/>
    </xf>
    <xf numFmtId="186" fontId="56" fillId="63" borderId="199" applyNumberFormat="0" applyProtection="0">
      <alignment horizontal="left" vertical="top" indent="1"/>
    </xf>
    <xf numFmtId="4" fontId="72" fillId="78" borderId="189" applyNumberFormat="0" applyProtection="0">
      <alignment horizontal="right" vertical="center"/>
    </xf>
    <xf numFmtId="191" fontId="5" fillId="69" borderId="197">
      <alignment vertical="center"/>
    </xf>
    <xf numFmtId="186" fontId="27" fillId="21" borderId="199" applyNumberFormat="0" applyProtection="0">
      <alignment horizontal="left" vertical="center"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56" fillId="40" borderId="191" applyNumberFormat="0" applyFont="0" applyAlignment="0" applyProtection="0"/>
    <xf numFmtId="4" fontId="56" fillId="53" borderId="191" applyNumberFormat="0" applyProtection="0">
      <alignment horizontal="left" vertical="center" indent="1"/>
    </xf>
    <xf numFmtId="188" fontId="5" fillId="7" borderId="177">
      <alignment vertical="center"/>
      <protection locked="0"/>
    </xf>
    <xf numFmtId="186" fontId="27" fillId="21" borderId="189" applyNumberFormat="0" applyProtection="0">
      <alignment horizontal="left" vertical="center" indent="1"/>
    </xf>
    <xf numFmtId="193" fontId="28" fillId="50" borderId="19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99" applyNumberFormat="0" applyProtection="0">
      <alignment horizontal="left" vertical="top" indent="1"/>
    </xf>
    <xf numFmtId="186" fontId="44" fillId="0" borderId="196" applyNumberFormat="0" applyFill="0" applyAlignment="0" applyProtection="0"/>
    <xf numFmtId="4" fontId="59" fillId="53" borderId="191" applyNumberFormat="0" applyProtection="0">
      <alignment vertical="center"/>
    </xf>
    <xf numFmtId="186" fontId="56" fillId="15" borderId="189" applyNumberFormat="0" applyProtection="0">
      <alignment horizontal="left" vertical="top" indent="1"/>
    </xf>
    <xf numFmtId="4" fontId="56" fillId="16" borderId="191" applyNumberFormat="0" applyProtection="0">
      <alignment horizontal="right" vertical="center"/>
    </xf>
    <xf numFmtId="186" fontId="50" fillId="41" borderId="191" applyNumberFormat="0" applyAlignment="0" applyProtection="0"/>
    <xf numFmtId="4" fontId="74" fillId="87" borderId="189" applyNumberFormat="0" applyProtection="0">
      <alignment vertical="center"/>
    </xf>
    <xf numFmtId="172" fontId="5" fillId="7" borderId="177">
      <alignment vertical="center"/>
      <protection locked="0"/>
    </xf>
    <xf numFmtId="186" fontId="56" fillId="15" borderId="189"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188" fontId="5" fillId="70" borderId="197">
      <alignment horizontal="right" vertical="center"/>
      <protection locked="0"/>
    </xf>
    <xf numFmtId="186" fontId="56" fillId="15" borderId="189" applyNumberFormat="0" applyProtection="0">
      <alignment horizontal="left" vertical="top" indent="1"/>
    </xf>
    <xf numFmtId="190" fontId="28" fillId="49" borderId="197">
      <alignmen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62" fillId="15" borderId="189" applyNumberFormat="0" applyProtection="0">
      <alignment horizontal="left" vertical="top" indent="1"/>
    </xf>
    <xf numFmtId="186" fontId="60" fillId="52" borderId="189" applyNumberFormat="0" applyProtection="0">
      <alignment horizontal="left" vertical="top" indent="1"/>
    </xf>
    <xf numFmtId="186" fontId="56" fillId="15" borderId="189" applyNumberFormat="0" applyProtection="0">
      <alignment horizontal="left" vertical="top" indent="1"/>
    </xf>
    <xf numFmtId="186" fontId="56" fillId="63" borderId="179" applyNumberFormat="0" applyProtection="0">
      <alignment horizontal="left" vertical="center" indent="1"/>
    </xf>
    <xf numFmtId="186" fontId="56" fillId="14" borderId="189" applyNumberFormat="0" applyProtection="0">
      <alignment horizontal="left" vertical="top" indent="1"/>
    </xf>
    <xf numFmtId="4" fontId="62" fillId="48" borderId="181" applyNumberFormat="0" applyProtection="0">
      <alignment vertical="center"/>
    </xf>
    <xf numFmtId="4" fontId="56" fillId="23" borderId="179" applyNumberFormat="0" applyProtection="0">
      <alignment horizontal="right" vertical="center"/>
    </xf>
    <xf numFmtId="4" fontId="56" fillId="15" borderId="179" applyNumberFormat="0" applyProtection="0">
      <alignment horizontal="right" vertical="center"/>
    </xf>
    <xf numFmtId="186" fontId="56" fillId="40" borderId="179" applyNumberFormat="0" applyFont="0" applyAlignment="0" applyProtection="0"/>
    <xf numFmtId="186" fontId="28" fillId="51" borderId="207">
      <alignment horizontal="right" vertical="center"/>
      <protection locked="0"/>
    </xf>
    <xf numFmtId="186" fontId="27" fillId="14" borderId="181" applyNumberFormat="0" applyProtection="0">
      <alignment horizontal="left" vertical="top" indent="1"/>
    </xf>
    <xf numFmtId="4" fontId="56" fillId="55" borderId="179" applyNumberFormat="0" applyProtection="0">
      <alignment horizontal="right" vertical="center"/>
    </xf>
    <xf numFmtId="186" fontId="50" fillId="41" borderId="179" applyNumberForma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4" fontId="56" fillId="59" borderId="179" applyNumberFormat="0" applyProtection="0">
      <alignment horizontal="right" vertical="center"/>
    </xf>
    <xf numFmtId="191" fontId="28" fillId="50" borderId="177">
      <alignment vertical="center"/>
    </xf>
    <xf numFmtId="186" fontId="56" fillId="21" borderId="189" applyNumberFormat="0" applyProtection="0">
      <alignment horizontal="left" vertical="top" indent="1"/>
    </xf>
    <xf numFmtId="186" fontId="56" fillId="14" borderId="199"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4" fontId="56" fillId="15" borderId="179" applyNumberFormat="0" applyProtection="0">
      <alignment horizontal="right" vertical="center"/>
    </xf>
    <xf numFmtId="4" fontId="56" fillId="57" borderId="195" applyNumberFormat="0" applyProtection="0">
      <alignment horizontal="right" vertical="center"/>
    </xf>
    <xf numFmtId="4" fontId="56" fillId="54" borderId="191" applyNumberFormat="0" applyProtection="0">
      <alignment horizontal="left" vertical="center" indent="1"/>
    </xf>
    <xf numFmtId="186" fontId="56" fillId="63"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14" borderId="181" applyNumberFormat="0" applyProtection="0">
      <alignment horizontal="left" vertical="top" indent="1"/>
    </xf>
    <xf numFmtId="186" fontId="56" fillId="63" borderId="179" applyNumberFormat="0" applyProtection="0">
      <alignment horizontal="left" vertical="center" indent="1"/>
    </xf>
    <xf numFmtId="4" fontId="56" fillId="15" borderId="179" applyNumberFormat="0" applyProtection="0">
      <alignment horizontal="right" vertical="center"/>
    </xf>
    <xf numFmtId="186" fontId="57" fillId="44" borderId="180" applyNumberFormat="0" applyAlignment="0" applyProtection="0"/>
    <xf numFmtId="186" fontId="27" fillId="14" borderId="199" applyNumberFormat="0" applyProtection="0">
      <alignment horizontal="left" vertical="top" indent="1"/>
    </xf>
    <xf numFmtId="193" fontId="5" fillId="69" borderId="197">
      <alignment vertical="center"/>
    </xf>
    <xf numFmtId="4" fontId="62" fillId="11" borderId="189" applyNumberFormat="0" applyProtection="0">
      <alignment horizontal="left" vertical="center" indent="1"/>
    </xf>
    <xf numFmtId="186" fontId="27" fillId="14" borderId="189" applyNumberFormat="0" applyProtection="0">
      <alignment horizontal="left" vertical="center" indent="1"/>
    </xf>
    <xf numFmtId="186" fontId="56" fillId="14" borderId="181" applyNumberFormat="0" applyProtection="0">
      <alignment horizontal="left" vertical="top" indent="1"/>
    </xf>
    <xf numFmtId="186" fontId="27" fillId="15" borderId="189" applyNumberFormat="0" applyProtection="0">
      <alignment horizontal="left" vertical="center" indent="1"/>
    </xf>
    <xf numFmtId="186" fontId="56" fillId="15" borderId="189" applyNumberFormat="0" applyProtection="0">
      <alignment horizontal="left" vertical="top" indent="1"/>
    </xf>
    <xf numFmtId="0" fontId="37" fillId="48" borderId="199" applyNumberFormat="0" applyProtection="0">
      <alignment horizontal="left" vertical="top" indent="1"/>
    </xf>
    <xf numFmtId="193" fontId="28" fillId="12" borderId="197">
      <alignment vertical="center"/>
      <protection locked="0"/>
    </xf>
    <xf numFmtId="0" fontId="5" fillId="7" borderId="177">
      <alignment vertical="center"/>
      <protection locked="0"/>
    </xf>
    <xf numFmtId="186" fontId="27" fillId="14" borderId="199" applyNumberFormat="0" applyProtection="0">
      <alignment horizontal="left" vertical="center" indent="1"/>
    </xf>
    <xf numFmtId="186" fontId="27" fillId="64" borderId="197" applyNumberFormat="0">
      <protection locked="0"/>
    </xf>
    <xf numFmtId="186" fontId="56" fillId="63" borderId="199" applyNumberFormat="0" applyProtection="0">
      <alignment horizontal="left" vertical="top" indent="1"/>
    </xf>
    <xf numFmtId="186" fontId="56" fillId="40" borderId="201" applyNumberFormat="0" applyFont="0" applyAlignment="0" applyProtection="0"/>
    <xf numFmtId="4" fontId="56" fillId="53"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27" fillId="63" borderId="189" applyNumberFormat="0" applyProtection="0">
      <alignment horizontal="left" vertical="top" indent="1"/>
    </xf>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86" fontId="27" fillId="14" borderId="189" applyNumberFormat="0" applyProtection="0">
      <alignment horizontal="left" vertical="center" indent="1"/>
    </xf>
    <xf numFmtId="186" fontId="62" fillId="15" borderId="189" applyNumberFormat="0" applyProtection="0">
      <alignment horizontal="left" vertical="top" indent="1"/>
    </xf>
    <xf numFmtId="4" fontId="72" fillId="50" borderId="199" applyNumberFormat="0" applyProtection="0">
      <alignment horizontal="right" vertical="center"/>
    </xf>
    <xf numFmtId="186" fontId="50" fillId="41" borderId="191" applyNumberFormat="0" applyAlignment="0" applyProtection="0"/>
    <xf numFmtId="186" fontId="44" fillId="0" borderId="206" applyNumberFormat="0" applyFill="0" applyAlignment="0" applyProtection="0"/>
    <xf numFmtId="191" fontId="28" fillId="50" borderId="197">
      <alignment vertical="center"/>
    </xf>
    <xf numFmtId="186" fontId="56" fillId="21" borderId="189" applyNumberFormat="0" applyProtection="0">
      <alignment horizontal="left" vertical="top" indent="1"/>
    </xf>
    <xf numFmtId="186" fontId="56" fillId="63" borderId="181" applyNumberFormat="0" applyProtection="0">
      <alignment horizontal="left" vertical="top" indent="1"/>
    </xf>
    <xf numFmtId="4" fontId="27" fillId="21" borderId="182" applyNumberFormat="0" applyProtection="0">
      <alignment horizontal="left" vertical="center" indent="1"/>
    </xf>
    <xf numFmtId="186" fontId="56" fillId="63" borderId="191" applyNumberFormat="0" applyProtection="0">
      <alignment horizontal="left" vertical="center" indent="1"/>
    </xf>
    <xf numFmtId="4" fontId="64" fillId="64" borderId="191" applyNumberFormat="0" applyProtection="0">
      <alignment horizontal="right" vertical="center"/>
    </xf>
    <xf numFmtId="186" fontId="56" fillId="21" borderId="199" applyNumberFormat="0" applyProtection="0">
      <alignment horizontal="left" vertical="top" indent="1"/>
    </xf>
    <xf numFmtId="193" fontId="28" fillId="50" borderId="197">
      <alignmen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91" applyNumberFormat="0" applyProtection="0">
      <alignment horizontal="left" vertical="center" indent="1"/>
    </xf>
    <xf numFmtId="37" fontId="33" fillId="0" borderId="194" applyNumberFormat="0"/>
    <xf numFmtId="4" fontId="56" fillId="57" borderId="205" applyNumberFormat="0" applyProtection="0">
      <alignment horizontal="right" vertical="center"/>
    </xf>
    <xf numFmtId="4" fontId="56" fillId="59" borderId="201" applyNumberFormat="0" applyProtection="0">
      <alignment horizontal="right" vertical="center"/>
    </xf>
    <xf numFmtId="186" fontId="57" fillId="44" borderId="192" applyNumberFormat="0" applyAlignment="0" applyProtection="0"/>
    <xf numFmtId="188" fontId="28" fillId="49" borderId="207">
      <alignment vertical="center"/>
    </xf>
    <xf numFmtId="186" fontId="56" fillId="21" borderId="181" applyNumberFormat="0" applyProtection="0">
      <alignment horizontal="left" vertical="top" indent="1"/>
    </xf>
    <xf numFmtId="186" fontId="27" fillId="63" borderId="189" applyNumberFormat="0" applyProtection="0">
      <alignment horizontal="left" vertical="center" indent="1"/>
    </xf>
    <xf numFmtId="0" fontId="27" fillId="64" borderId="197" applyNumberFormat="0">
      <protection locked="0"/>
    </xf>
    <xf numFmtId="4" fontId="56" fillId="15" borderId="191" applyNumberFormat="0" applyProtection="0">
      <alignment horizontal="right" vertical="center"/>
    </xf>
    <xf numFmtId="4" fontId="59" fillId="53" borderId="191" applyNumberFormat="0" applyProtection="0">
      <alignment vertical="center"/>
    </xf>
    <xf numFmtId="186" fontId="62" fillId="15" borderId="181" applyNumberFormat="0" applyProtection="0">
      <alignment horizontal="left" vertical="top" indent="1"/>
    </xf>
    <xf numFmtId="4" fontId="74" fillId="87" borderId="199" applyNumberFormat="0" applyProtection="0">
      <alignmen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186" fontId="56" fillId="14" borderId="199" applyNumberFormat="0" applyProtection="0">
      <alignment horizontal="left" vertical="top" indent="1"/>
    </xf>
    <xf numFmtId="0" fontId="5" fillId="69" borderId="186">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4" fontId="62" fillId="11" borderId="181" applyNumberFormat="0" applyProtection="0">
      <alignment horizontal="left" vertical="center" indent="1"/>
    </xf>
    <xf numFmtId="186" fontId="27" fillId="14" borderId="189" applyNumberFormat="0" applyProtection="0">
      <alignment horizontal="left" vertical="top" indent="1"/>
    </xf>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67" borderId="197"/>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4" fontId="64" fillId="64" borderId="201" applyNumberFormat="0" applyProtection="0">
      <alignment horizontal="right" vertical="center"/>
    </xf>
    <xf numFmtId="4" fontId="72" fillId="53" borderId="189" applyNumberFormat="0" applyProtection="0">
      <alignment horizontal="left" vertical="center" indent="1"/>
    </xf>
    <xf numFmtId="4" fontId="70" fillId="86" borderId="190"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5" fillId="13" borderId="197">
      <alignment vertical="center"/>
    </xf>
    <xf numFmtId="191" fontId="5" fillId="69" borderId="197">
      <alignment vertical="center"/>
    </xf>
    <xf numFmtId="0" fontId="5" fillId="69" borderId="197">
      <alignment vertical="center"/>
    </xf>
    <xf numFmtId="193" fontId="5" fillId="7" borderId="197">
      <alignment vertical="center"/>
      <protection locked="0"/>
    </xf>
    <xf numFmtId="4" fontId="56" fillId="15" borderId="195" applyNumberFormat="0" applyProtection="0">
      <alignment horizontal="left" vertical="center" indent="1"/>
    </xf>
    <xf numFmtId="186" fontId="56" fillId="14" borderId="199" applyNumberFormat="0" applyProtection="0">
      <alignment horizontal="left" vertical="top" indent="1"/>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186" fontId="56" fillId="62" borderId="201" applyNumberFormat="0" applyProtection="0">
      <alignment horizontal="left" vertical="center" indent="1"/>
    </xf>
    <xf numFmtId="4" fontId="56" fillId="55" borderId="191" applyNumberFormat="0" applyProtection="0">
      <alignment horizontal="right" vertical="center"/>
    </xf>
    <xf numFmtId="186" fontId="56" fillId="40" borderId="191" applyNumberFormat="0" applyFont="0" applyAlignment="0" applyProtection="0"/>
    <xf numFmtId="186" fontId="28" fillId="12" borderId="197">
      <alignment vertical="center"/>
      <protection locked="0"/>
    </xf>
    <xf numFmtId="186" fontId="56" fillId="15" borderId="199" applyNumberFormat="0" applyProtection="0">
      <alignment horizontal="left" vertical="top" indent="1"/>
    </xf>
    <xf numFmtId="186" fontId="56" fillId="21" borderId="189" applyNumberFormat="0" applyProtection="0">
      <alignment horizontal="left" vertical="top" indent="1"/>
    </xf>
    <xf numFmtId="4" fontId="64" fillId="64" borderId="201" applyNumberFormat="0" applyProtection="0">
      <alignment horizontal="right" vertical="center"/>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53" borderId="201" applyNumberFormat="0" applyProtection="0">
      <alignment horizontal="left" vertical="center" indent="1"/>
    </xf>
    <xf numFmtId="4" fontId="27" fillId="21" borderId="205" applyNumberFormat="0" applyProtection="0">
      <alignment horizontal="left" vertical="center" indent="1"/>
    </xf>
    <xf numFmtId="191" fontId="28" fillId="12" borderId="197">
      <alignmen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191" fontId="28" fillId="51" borderId="207">
      <alignment horizontal="right" vertical="center"/>
      <protection locked="0"/>
    </xf>
    <xf numFmtId="186" fontId="56" fillId="21" borderId="199" applyNumberFormat="0" applyProtection="0">
      <alignment horizontal="left" vertical="top" indent="1"/>
    </xf>
    <xf numFmtId="186" fontId="42" fillId="44" borderId="201" applyNumberFormat="0" applyAlignment="0" applyProtection="0"/>
    <xf numFmtId="4" fontId="62" fillId="48" borderId="189" applyNumberFormat="0" applyProtection="0">
      <alignment vertical="center"/>
    </xf>
    <xf numFmtId="0" fontId="27" fillId="63" borderId="199" applyNumberFormat="0" applyProtection="0">
      <alignment horizontal="left" vertical="center" indent="1"/>
    </xf>
    <xf numFmtId="0" fontId="37" fillId="15" borderId="199" applyNumberFormat="0" applyProtection="0">
      <alignment horizontal="left" vertical="top" indent="1"/>
    </xf>
    <xf numFmtId="186" fontId="56" fillId="40" borderId="191" applyNumberFormat="0" applyFont="0" applyAlignment="0" applyProtection="0"/>
    <xf numFmtId="0" fontId="73" fillId="52" borderId="199" applyNumberFormat="0" applyProtection="0">
      <alignment horizontal="left" vertical="top" indent="1"/>
    </xf>
    <xf numFmtId="191" fontId="5" fillId="7" borderId="197">
      <alignment vertical="center"/>
      <protection locked="0"/>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6" fontId="62" fillId="48" borderId="189" applyNumberFormat="0" applyProtection="0">
      <alignment horizontal="left" vertical="top" indent="1"/>
    </xf>
    <xf numFmtId="186" fontId="56" fillId="63" borderId="189" applyNumberFormat="0" applyProtection="0">
      <alignment horizontal="left" vertical="top" indent="1"/>
    </xf>
    <xf numFmtId="4" fontId="64" fillId="64" borderId="191" applyNumberFormat="0" applyProtection="0">
      <alignment horizontal="right" vertical="center"/>
    </xf>
    <xf numFmtId="4" fontId="56" fillId="0" borderId="191" applyNumberFormat="0" applyProtection="0">
      <alignment horizontal="right" vertical="center"/>
    </xf>
    <xf numFmtId="186" fontId="56" fillId="21" borderId="181" applyNumberFormat="0" applyProtection="0">
      <alignment horizontal="left" vertical="top" indent="1"/>
    </xf>
    <xf numFmtId="186" fontId="56" fillId="63" borderId="199" applyNumberFormat="0" applyProtection="0">
      <alignment horizontal="left" vertical="top" indent="1"/>
    </xf>
    <xf numFmtId="186" fontId="61" fillId="21" borderId="203" applyBorder="0"/>
    <xf numFmtId="186" fontId="50" fillId="41" borderId="191" applyNumberFormat="0" applyAlignment="0" applyProtection="0"/>
    <xf numFmtId="4" fontId="62" fillId="1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27" fillId="21" borderId="199" applyNumberFormat="0" applyProtection="0">
      <alignment horizontal="left" vertical="center" indent="1"/>
    </xf>
    <xf numFmtId="4" fontId="62" fillId="48" borderId="189" applyNumberFormat="0" applyProtection="0">
      <alignment vertical="center"/>
    </xf>
    <xf numFmtId="0" fontId="27" fillId="21" borderId="189" applyNumberFormat="0" applyProtection="0">
      <alignment horizontal="left" vertical="center" indent="1"/>
    </xf>
    <xf numFmtId="193" fontId="5" fillId="7" borderId="177">
      <alignment vertical="center"/>
      <protection locked="0"/>
    </xf>
    <xf numFmtId="4" fontId="70" fillId="86" borderId="181" applyNumberFormat="0" applyProtection="0">
      <alignment horizontal="left" vertical="center" indent="1"/>
    </xf>
    <xf numFmtId="186" fontId="56" fillId="62" borderId="191" applyNumberFormat="0" applyProtection="0">
      <alignment horizontal="left" vertical="center" indent="1"/>
    </xf>
    <xf numFmtId="186" fontId="61" fillId="21" borderId="183" applyBorder="0"/>
    <xf numFmtId="4" fontId="59" fillId="53" borderId="179" applyNumberFormat="0" applyProtection="0">
      <alignment vertical="center"/>
    </xf>
    <xf numFmtId="186" fontId="56" fillId="21" borderId="189" applyNumberFormat="0" applyProtection="0">
      <alignment horizontal="left" vertical="top" indent="1"/>
    </xf>
    <xf numFmtId="191" fontId="5" fillId="69" borderId="177">
      <alignment vertical="center"/>
    </xf>
    <xf numFmtId="4" fontId="56" fillId="57" borderId="182" applyNumberFormat="0" applyProtection="0">
      <alignment horizontal="right" vertical="center"/>
    </xf>
    <xf numFmtId="186" fontId="50" fillId="41" borderId="191" applyNumberFormat="0" applyAlignment="0" applyProtection="0"/>
    <xf numFmtId="186" fontId="56" fillId="63" borderId="189" applyNumberFormat="0" applyProtection="0">
      <alignment horizontal="left" vertical="top" indent="1"/>
    </xf>
    <xf numFmtId="4" fontId="56" fillId="52" borderId="179" applyNumberFormat="0" applyProtection="0">
      <alignment vertical="center"/>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56" fillId="15" borderId="201" applyNumberFormat="0" applyProtection="0">
      <alignment horizontal="right" vertical="center"/>
    </xf>
    <xf numFmtId="196" fontId="5" fillId="69" borderId="186">
      <alignment vertical="center"/>
    </xf>
    <xf numFmtId="4" fontId="62" fillId="11" borderId="199" applyNumberFormat="0" applyProtection="0">
      <alignment horizontal="left" vertical="center" indent="1"/>
    </xf>
    <xf numFmtId="186" fontId="56" fillId="15" borderId="189" applyNumberFormat="0" applyProtection="0">
      <alignment horizontal="left" vertical="top" indent="1"/>
    </xf>
    <xf numFmtId="4" fontId="56" fillId="14" borderId="195" applyNumberFormat="0" applyProtection="0">
      <alignment horizontal="left" vertical="center" indent="1"/>
    </xf>
    <xf numFmtId="193" fontId="28" fillId="50" borderId="197">
      <alignment vertical="center"/>
    </xf>
    <xf numFmtId="4" fontId="59" fillId="12" borderId="177" applyNumberFormat="0" applyProtection="0">
      <alignment vertical="center"/>
    </xf>
    <xf numFmtId="186" fontId="44" fillId="0" borderId="196" applyNumberFormat="0" applyFill="0" applyAlignment="0" applyProtection="0"/>
    <xf numFmtId="37" fontId="33" fillId="0" borderId="204" applyNumberFormat="0"/>
    <xf numFmtId="4" fontId="72" fillId="87" borderId="199" applyNumberFormat="0" applyProtection="0">
      <alignment vertical="center"/>
    </xf>
    <xf numFmtId="186" fontId="56" fillId="63" borderId="189" applyNumberFormat="0" applyProtection="0">
      <alignment horizontal="left" vertical="top" indent="1"/>
    </xf>
    <xf numFmtId="186" fontId="27" fillId="21" borderId="199"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186" fontId="56" fillId="15" borderId="199" applyNumberFormat="0" applyProtection="0">
      <alignment horizontal="left" vertical="top" indent="1"/>
    </xf>
    <xf numFmtId="188" fontId="5" fillId="13" borderId="197">
      <alignment vertical="center"/>
    </xf>
    <xf numFmtId="4" fontId="27" fillId="21" borderId="205"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86" fontId="56" fillId="15" borderId="189" applyNumberFormat="0" applyProtection="0">
      <alignment horizontal="left" vertical="top" indent="1"/>
    </xf>
    <xf numFmtId="186" fontId="28" fillId="51" borderId="186">
      <alignment horizontal="right" vertical="center"/>
      <protection locked="0"/>
    </xf>
    <xf numFmtId="186" fontId="28" fillId="12" borderId="197">
      <alignment vertical="center"/>
      <protection locked="0"/>
    </xf>
    <xf numFmtId="186" fontId="56" fillId="14" borderId="181" applyNumberFormat="0" applyProtection="0">
      <alignment horizontal="left" vertical="top" indent="1"/>
    </xf>
    <xf numFmtId="186" fontId="56" fillId="21" borderId="181" applyNumberFormat="0" applyProtection="0">
      <alignment horizontal="left" vertical="top" indent="1"/>
    </xf>
    <xf numFmtId="186" fontId="27" fillId="21" borderId="181" applyNumberFormat="0" applyProtection="0">
      <alignment horizontal="left" vertical="top" indent="1"/>
    </xf>
    <xf numFmtId="4" fontId="56" fillId="55" borderId="201" applyNumberFormat="0" applyProtection="0">
      <alignment horizontal="right" vertical="center"/>
    </xf>
    <xf numFmtId="186" fontId="56" fillId="63" borderId="181" applyNumberFormat="0" applyProtection="0">
      <alignment horizontal="left" vertical="top" indent="1"/>
    </xf>
    <xf numFmtId="186" fontId="56" fillId="40" borderId="179" applyNumberFormat="0" applyFont="0" applyAlignment="0" applyProtection="0"/>
    <xf numFmtId="186" fontId="56" fillId="63" borderId="181" applyNumberFormat="0" applyProtection="0">
      <alignment horizontal="left" vertical="top" indent="1"/>
    </xf>
    <xf numFmtId="186" fontId="57" fillId="44" borderId="192" applyNumberFormat="0" applyAlignment="0" applyProtection="0"/>
    <xf numFmtId="4" fontId="56" fillId="59" borderId="191" applyNumberFormat="0" applyProtection="0">
      <alignment horizontal="right" vertical="center"/>
    </xf>
    <xf numFmtId="186" fontId="28" fillId="12" borderId="177">
      <alignment vertical="center"/>
      <protection locked="0"/>
    </xf>
    <xf numFmtId="186" fontId="27" fillId="63"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4" fontId="56" fillId="60" borderId="179" applyNumberFormat="0" applyProtection="0">
      <alignment horizontal="right" vertical="center"/>
    </xf>
    <xf numFmtId="196" fontId="5" fillId="13" borderId="177">
      <alignment vertical="center"/>
    </xf>
    <xf numFmtId="186" fontId="56" fillId="21" borderId="18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44" fillId="0" borderId="185" applyNumberFormat="0" applyFill="0" applyAlignment="0" applyProtection="0"/>
    <xf numFmtId="186" fontId="56" fillId="21" borderId="189" applyNumberFormat="0" applyProtection="0">
      <alignment horizontal="left" vertical="top"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5" borderId="189" applyNumberFormat="0" applyProtection="0">
      <alignment horizontal="left" vertical="top" indent="1"/>
    </xf>
    <xf numFmtId="4" fontId="56" fillId="0" borderId="201" applyNumberFormat="0" applyProtection="0">
      <alignment horizontal="right" vertical="center"/>
    </xf>
    <xf numFmtId="186" fontId="56" fillId="11" borderId="191" applyNumberFormat="0" applyProtection="0">
      <alignment horizontal="left" vertical="center" indent="1"/>
    </xf>
    <xf numFmtId="186" fontId="56" fillId="21" borderId="189" applyNumberFormat="0" applyProtection="0">
      <alignment horizontal="left" vertical="top" indent="1"/>
    </xf>
    <xf numFmtId="186" fontId="27" fillId="15" borderId="199" applyNumberFormat="0" applyProtection="0">
      <alignment horizontal="left" vertical="center" indent="1"/>
    </xf>
    <xf numFmtId="4" fontId="72" fillId="79" borderId="199" applyNumberFormat="0" applyProtection="0">
      <alignment horizontal="right" vertical="center"/>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28" fillId="49" borderId="207">
      <alignment vertical="center"/>
    </xf>
    <xf numFmtId="186" fontId="56" fillId="14"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4" fontId="71" fillId="53" borderId="189" applyNumberFormat="0" applyProtection="0">
      <alignment vertical="center"/>
    </xf>
    <xf numFmtId="186" fontId="50" fillId="41" borderId="191" applyNumberFormat="0" applyAlignment="0" applyProtection="0"/>
    <xf numFmtId="186" fontId="56" fillId="15" borderId="189" applyNumberFormat="0" applyProtection="0">
      <alignment horizontal="left" vertical="top"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61" fillId="21" borderId="183" applyBorder="0"/>
    <xf numFmtId="37" fontId="33" fillId="0" borderId="184" applyNumberFormat="0"/>
    <xf numFmtId="186" fontId="56" fillId="15" borderId="181" applyNumberFormat="0" applyProtection="0">
      <alignment horizontal="left" vertical="top" indent="1"/>
    </xf>
    <xf numFmtId="191" fontId="28" fillId="50" borderId="186">
      <alignment vertical="center"/>
    </xf>
    <xf numFmtId="186" fontId="56" fillId="62" borderId="191" applyNumberFormat="0" applyProtection="0">
      <alignment horizontal="left" vertical="center"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56" fillId="62" borderId="191"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4" fontId="62" fillId="48" borderId="181" applyNumberFormat="0" applyProtection="0">
      <alignment vertical="center"/>
    </xf>
    <xf numFmtId="4" fontId="56" fillId="52" borderId="179" applyNumberFormat="0" applyProtection="0">
      <alignment vertical="center"/>
    </xf>
    <xf numFmtId="186" fontId="44" fillId="0" borderId="185" applyNumberFormat="0" applyFill="0" applyAlignment="0" applyProtection="0"/>
    <xf numFmtId="4" fontId="56" fillId="16" borderId="179" applyNumberFormat="0" applyProtection="0">
      <alignment horizontal="right" vertical="center"/>
    </xf>
    <xf numFmtId="4" fontId="56" fillId="56" borderId="179" applyNumberFormat="0" applyProtection="0">
      <alignment horizontal="right" vertical="center"/>
    </xf>
    <xf numFmtId="0" fontId="5" fillId="69" borderId="186">
      <alignment vertical="center"/>
    </xf>
    <xf numFmtId="191" fontId="5" fillId="70" borderId="186">
      <alignment horizontal="right" vertical="center"/>
      <protection locked="0"/>
    </xf>
    <xf numFmtId="186" fontId="56" fillId="14"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15" borderId="181" applyNumberFormat="0" applyProtection="0">
      <alignment horizontal="left" vertical="top" indent="1"/>
    </xf>
    <xf numFmtId="191" fontId="28" fillId="12" borderId="186">
      <alignment vertical="center"/>
      <protection locked="0"/>
    </xf>
    <xf numFmtId="4" fontId="62" fillId="48" borderId="189" applyNumberFormat="0" applyProtection="0">
      <alignment vertical="center"/>
    </xf>
    <xf numFmtId="186" fontId="27" fillId="63" borderId="189" applyNumberFormat="0" applyProtection="0">
      <alignment horizontal="left" vertical="top" indent="1"/>
    </xf>
    <xf numFmtId="4" fontId="56" fillId="54" borderId="201" applyNumberFormat="0" applyProtection="0">
      <alignment horizontal="left" vertical="center" indent="1"/>
    </xf>
    <xf numFmtId="186" fontId="27" fillId="15" borderId="199" applyNumberFormat="0" applyProtection="0">
      <alignment horizontal="left" vertical="top" indent="1"/>
    </xf>
    <xf numFmtId="186" fontId="56" fillId="14" borderId="181" applyNumberFormat="0" applyProtection="0">
      <alignment horizontal="left" vertical="top" indent="1"/>
    </xf>
    <xf numFmtId="4" fontId="56" fillId="55" borderId="191" applyNumberFormat="0" applyProtection="0">
      <alignment horizontal="right" vertical="center"/>
    </xf>
    <xf numFmtId="4" fontId="63" fillId="66" borderId="205" applyNumberFormat="0" applyProtection="0">
      <alignment horizontal="left" vertical="center"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186" fontId="56" fillId="40" borderId="201" applyNumberFormat="0" applyFont="0" applyAlignment="0" applyProtection="0"/>
    <xf numFmtId="4" fontId="62" fillId="48" borderId="189" applyNumberFormat="0" applyProtection="0">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56" fillId="21" borderId="181"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184" applyNumberFormat="0"/>
    <xf numFmtId="186" fontId="27" fillId="63"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90" fontId="28" fillId="51" borderId="186">
      <alignment horizontal="right" vertical="center"/>
      <protection locked="0"/>
    </xf>
    <xf numFmtId="186" fontId="42" fillId="44" borderId="179" applyNumberFormat="0" applyAlignment="0" applyProtection="0"/>
    <xf numFmtId="186" fontId="56" fillId="14" borderId="181" applyNumberFormat="0" applyProtection="0">
      <alignment horizontal="left" vertical="top" indent="1"/>
    </xf>
    <xf numFmtId="186" fontId="56" fillId="14" borderId="189" applyNumberFormat="0" applyProtection="0">
      <alignment horizontal="left" vertical="top" indent="1"/>
    </xf>
    <xf numFmtId="191" fontId="28" fillId="51" borderId="197">
      <alignment horizontal="right" vertical="center"/>
      <protection locked="0"/>
    </xf>
    <xf numFmtId="186" fontId="56" fillId="67" borderId="197"/>
    <xf numFmtId="4" fontId="59" fillId="53" borderId="191" applyNumberFormat="0" applyProtection="0">
      <alignment vertical="center"/>
    </xf>
    <xf numFmtId="186" fontId="56" fillId="40" borderId="191" applyNumberFormat="0" applyFont="0" applyAlignment="0" applyProtection="0"/>
    <xf numFmtId="4" fontId="56" fillId="56" borderId="179" applyNumberFormat="0" applyProtection="0">
      <alignment horizontal="right" vertical="center"/>
    </xf>
    <xf numFmtId="186" fontId="27" fillId="63" borderId="189" applyNumberFormat="0" applyProtection="0">
      <alignment horizontal="left" vertical="top"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27" fillId="15" borderId="181" applyNumberFormat="0" applyProtection="0">
      <alignment horizontal="left" vertical="center" indent="1"/>
    </xf>
    <xf numFmtId="4" fontId="56" fillId="54" borderId="179" applyNumberFormat="0" applyProtection="0">
      <alignment horizontal="left" vertical="center" indent="1"/>
    </xf>
    <xf numFmtId="4" fontId="56" fillId="56" borderId="179" applyNumberFormat="0" applyProtection="0">
      <alignment horizontal="right" vertical="center"/>
    </xf>
    <xf numFmtId="186" fontId="42" fillId="44" borderId="179" applyNumberFormat="0" applyAlignment="0" applyProtection="0"/>
    <xf numFmtId="186" fontId="57" fillId="44" borderId="192" applyNumberFormat="0" applyAlignment="0" applyProtection="0"/>
    <xf numFmtId="186" fontId="56" fillId="15" borderId="199" applyNumberFormat="0" applyProtection="0">
      <alignment horizontal="left" vertical="top" indent="1"/>
    </xf>
    <xf numFmtId="4" fontId="56" fillId="60" borderId="191" applyNumberFormat="0" applyProtection="0">
      <alignment horizontal="right" vertical="center"/>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56" fillId="59" borderId="191" applyNumberFormat="0" applyProtection="0">
      <alignment horizontal="right" vertical="center"/>
    </xf>
    <xf numFmtId="186" fontId="56" fillId="40" borderId="201" applyNumberFormat="0" applyFont="0" applyAlignment="0" applyProtection="0"/>
    <xf numFmtId="186" fontId="56" fillId="40" borderId="201" applyNumberFormat="0" applyFont="0" applyAlignment="0" applyProtection="0"/>
    <xf numFmtId="4" fontId="59" fillId="53" borderId="191" applyNumberFormat="0" applyProtection="0">
      <alignment vertical="center"/>
    </xf>
    <xf numFmtId="4" fontId="56" fillId="16" borderId="191" applyNumberFormat="0" applyProtection="0">
      <alignment horizontal="right" vertical="center"/>
    </xf>
    <xf numFmtId="186" fontId="56" fillId="15" borderId="189" applyNumberFormat="0" applyProtection="0">
      <alignment horizontal="left" vertical="top" indent="1"/>
    </xf>
    <xf numFmtId="4" fontId="56" fillId="53" borderId="191" applyNumberFormat="0" applyProtection="0">
      <alignment horizontal="left" vertical="center" indent="1"/>
    </xf>
    <xf numFmtId="186" fontId="56" fillId="40" borderId="191" applyNumberFormat="0" applyFont="0" applyAlignment="0" applyProtection="0"/>
    <xf numFmtId="4" fontId="56" fillId="58" borderId="191" applyNumberFormat="0" applyProtection="0">
      <alignment horizontal="right" vertical="center"/>
    </xf>
    <xf numFmtId="193" fontId="5" fillId="69" borderId="177">
      <alignment vertical="center"/>
    </xf>
    <xf numFmtId="190" fontId="28" fillId="50" borderId="177">
      <alignment vertical="center"/>
    </xf>
    <xf numFmtId="186" fontId="56" fillId="15" borderId="189" applyNumberFormat="0" applyProtection="0">
      <alignment horizontal="left" vertical="top"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7" borderId="182" applyNumberFormat="0" applyProtection="0">
      <alignment horizontal="right" vertical="center"/>
    </xf>
    <xf numFmtId="186" fontId="56" fillId="14" borderId="189" applyNumberFormat="0" applyProtection="0">
      <alignment horizontal="left" vertical="top" indent="1"/>
    </xf>
    <xf numFmtId="188" fontId="5" fillId="13" borderId="197">
      <alignment vertical="center"/>
    </xf>
    <xf numFmtId="0" fontId="27" fillId="64" borderId="186" applyNumberFormat="0">
      <protection locked="0"/>
    </xf>
    <xf numFmtId="193" fontId="5" fillId="7" borderId="186">
      <alignment vertical="center"/>
      <protection locked="0"/>
    </xf>
    <xf numFmtId="186" fontId="44" fillId="0" borderId="206" applyNumberFormat="0" applyFill="0" applyAlignment="0" applyProtection="0"/>
    <xf numFmtId="186" fontId="56" fillId="63" borderId="181" applyNumberFormat="0" applyProtection="0">
      <alignment horizontal="left" vertical="top" indent="1"/>
    </xf>
    <xf numFmtId="4" fontId="59" fillId="65" borderId="191" applyNumberFormat="0" applyProtection="0">
      <alignment horizontal="right" vertical="center"/>
    </xf>
    <xf numFmtId="37" fontId="33" fillId="0" borderId="184" applyNumberFormat="0"/>
    <xf numFmtId="4" fontId="56" fillId="14" borderId="182" applyNumberFormat="0" applyProtection="0">
      <alignment horizontal="left" vertical="center" indent="1"/>
    </xf>
    <xf numFmtId="186" fontId="56" fillId="21" borderId="181" applyNumberFormat="0" applyProtection="0">
      <alignment horizontal="left" vertical="top" indent="1"/>
    </xf>
    <xf numFmtId="191" fontId="5" fillId="13" borderId="197">
      <alignment vertical="center"/>
    </xf>
    <xf numFmtId="4" fontId="56" fillId="61" borderId="205" applyNumberFormat="0" applyProtection="0">
      <alignment horizontal="left" vertical="center" indent="1"/>
    </xf>
    <xf numFmtId="186" fontId="61" fillId="21" borderId="183" applyBorder="0"/>
    <xf numFmtId="4" fontId="27" fillId="21" borderId="182" applyNumberFormat="0" applyProtection="0">
      <alignment horizontal="left" vertical="center" indent="1"/>
    </xf>
    <xf numFmtId="186" fontId="56" fillId="40" borderId="179" applyNumberFormat="0" applyFont="0" applyAlignment="0" applyProtection="0"/>
    <xf numFmtId="186" fontId="28" fillId="51" borderId="197">
      <alignment horizontal="right" vertical="center"/>
      <protection locked="0"/>
    </xf>
    <xf numFmtId="4" fontId="63" fillId="66" borderId="182" applyNumberFormat="0" applyProtection="0">
      <alignment horizontal="left" vertical="center" indent="1"/>
    </xf>
    <xf numFmtId="4" fontId="56" fillId="15" borderId="182" applyNumberFormat="0" applyProtection="0">
      <alignment horizontal="left" vertical="center" indent="1"/>
    </xf>
    <xf numFmtId="186" fontId="56" fillId="14" borderId="189" applyNumberFormat="0" applyProtection="0">
      <alignment horizontal="left" vertical="top" indent="1"/>
    </xf>
    <xf numFmtId="186" fontId="27" fillId="63" borderId="189" applyNumberFormat="0" applyProtection="0">
      <alignment horizontal="left" vertical="center" indent="1"/>
    </xf>
    <xf numFmtId="191" fontId="28" fillId="12" borderId="197">
      <alignment vertical="center"/>
      <protection locked="0"/>
    </xf>
    <xf numFmtId="4" fontId="27" fillId="21" borderId="195" applyNumberFormat="0" applyProtection="0">
      <alignment horizontal="left" vertical="center" indent="1"/>
    </xf>
    <xf numFmtId="4" fontId="62" fillId="48" borderId="189" applyNumberFormat="0" applyProtection="0">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28" fillId="49" borderId="197">
      <alignment vertical="center"/>
    </xf>
    <xf numFmtId="186" fontId="56" fillId="14" borderId="181" applyNumberFormat="0" applyProtection="0">
      <alignment horizontal="left" vertical="top" indent="1"/>
    </xf>
    <xf numFmtId="0" fontId="27" fillId="63" borderId="181" applyNumberFormat="0" applyProtection="0">
      <alignment horizontal="left" vertical="top" indent="1"/>
    </xf>
    <xf numFmtId="186" fontId="56" fillId="14" borderId="181" applyNumberFormat="0" applyProtection="0">
      <alignment horizontal="left" vertical="top" indent="1"/>
    </xf>
    <xf numFmtId="186" fontId="27" fillId="63" borderId="181" applyNumberFormat="0" applyProtection="0">
      <alignment horizontal="left" vertical="top" indent="1"/>
    </xf>
    <xf numFmtId="186" fontId="61" fillId="21" borderId="183" applyBorder="0"/>
    <xf numFmtId="4" fontId="56" fillId="61" borderId="182" applyNumberFormat="0" applyProtection="0">
      <alignment horizontal="left" vertical="center" indent="1"/>
    </xf>
    <xf numFmtId="186" fontId="56" fillId="63" borderId="181" applyNumberFormat="0" applyProtection="0">
      <alignment horizontal="left" vertical="top" indent="1"/>
    </xf>
    <xf numFmtId="190"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89" applyNumberFormat="0" applyProtection="0">
      <alignment horizontal="left" vertical="top" indent="1"/>
    </xf>
    <xf numFmtId="0" fontId="5" fillId="69" borderId="177">
      <alignment vertical="center"/>
    </xf>
    <xf numFmtId="4" fontId="56" fillId="52" borderId="191" applyNumberFormat="0" applyProtection="0">
      <alignment vertical="center"/>
    </xf>
    <xf numFmtId="186" fontId="56" fillId="11" borderId="191" applyNumberFormat="0" applyProtection="0">
      <alignment horizontal="left" vertical="center" indent="1"/>
    </xf>
    <xf numFmtId="4" fontId="62" fillId="48" borderId="189" applyNumberFormat="0" applyProtection="0">
      <alignment vertical="center"/>
    </xf>
    <xf numFmtId="4" fontId="62" fillId="48" borderId="199" applyNumberFormat="0" applyProtection="0">
      <alignmen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27"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27" fillId="21" borderId="205" applyNumberFormat="0" applyProtection="0">
      <alignment horizontal="left" vertical="center" indent="1"/>
    </xf>
    <xf numFmtId="186" fontId="56" fillId="14" borderId="189" applyNumberFormat="0" applyProtection="0">
      <alignment horizontal="left" vertical="top" indent="1"/>
    </xf>
    <xf numFmtId="4" fontId="56" fillId="16" borderId="191" applyNumberFormat="0" applyProtection="0">
      <alignment horizontal="right" vertical="center"/>
    </xf>
    <xf numFmtId="186" fontId="44" fillId="0" borderId="196" applyNumberFormat="0" applyFill="0" applyAlignment="0" applyProtection="0"/>
    <xf numFmtId="4" fontId="59" fillId="53" borderId="191" applyNumberFormat="0" applyProtection="0">
      <alignment vertical="center"/>
    </xf>
    <xf numFmtId="186" fontId="56" fillId="40" borderId="201" applyNumberFormat="0" applyFont="0" applyAlignment="0" applyProtection="0"/>
    <xf numFmtId="186" fontId="56" fillId="11" borderId="191" applyNumberFormat="0" applyProtection="0">
      <alignment horizontal="left" vertical="center" indent="1"/>
    </xf>
    <xf numFmtId="186" fontId="28" fillId="50" borderId="197">
      <alignment vertical="center"/>
    </xf>
    <xf numFmtId="4" fontId="59" fillId="12" borderId="197" applyNumberFormat="0" applyProtection="0">
      <alignment vertical="center"/>
    </xf>
    <xf numFmtId="4" fontId="64" fillId="64"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52" borderId="191" applyNumberFormat="0" applyProtection="0">
      <alignment vertical="center"/>
    </xf>
    <xf numFmtId="186" fontId="56" fillId="40" borderId="191" applyNumberFormat="0" applyFont="0" applyAlignment="0" applyProtection="0"/>
    <xf numFmtId="172" fontId="28" fillId="12" borderId="177">
      <alignment vertical="center"/>
      <protection locked="0"/>
    </xf>
    <xf numFmtId="186" fontId="50" fillId="41" borderId="191" applyNumberFormat="0" applyAlignment="0" applyProtection="0"/>
    <xf numFmtId="4" fontId="72" fillId="87" borderId="189" applyNumberFormat="0" applyProtection="0">
      <alignment vertical="center"/>
    </xf>
    <xf numFmtId="172" fontId="5" fillId="7" borderId="177">
      <alignment vertical="center"/>
      <protection locked="0"/>
    </xf>
    <xf numFmtId="186" fontId="56" fillId="63" borderId="189" applyNumberFormat="0" applyProtection="0">
      <alignment horizontal="left" vertical="top" indent="1"/>
    </xf>
    <xf numFmtId="186" fontId="62" fillId="48" borderId="189" applyNumberFormat="0" applyProtection="0">
      <alignment horizontal="left" vertical="top" indent="1"/>
    </xf>
    <xf numFmtId="186" fontId="62" fillId="15" borderId="189" applyNumberFormat="0" applyProtection="0">
      <alignment horizontal="left" vertical="top" indent="1"/>
    </xf>
    <xf numFmtId="190" fontId="5" fillId="13" borderId="197">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7" fillId="44" borderId="202" applyNumberFormat="0" applyAlignment="0" applyProtection="0"/>
    <xf numFmtId="4" fontId="72" fillId="86" borderId="189" applyNumberFormat="0" applyProtection="0">
      <alignment horizontal="righ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186" fontId="61" fillId="21" borderId="183" applyBorder="0"/>
    <xf numFmtId="4" fontId="56" fillId="57" borderId="182"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86" fontId="28" fillId="50" borderId="207">
      <alignment vertical="center"/>
    </xf>
    <xf numFmtId="186" fontId="56" fillId="14" borderId="181" applyNumberFormat="0" applyProtection="0">
      <alignment horizontal="left" vertical="top" indent="1"/>
    </xf>
    <xf numFmtId="4" fontId="56" fillId="54" borderId="179" applyNumberFormat="0" applyProtection="0">
      <alignment horizontal="left" vertical="center" indent="1"/>
    </xf>
    <xf numFmtId="186" fontId="50" fillId="41" borderId="179" applyNumberFormat="0" applyAlignment="0" applyProtection="0"/>
    <xf numFmtId="191" fontId="28" fillId="50" borderId="197">
      <alignment vertical="center"/>
    </xf>
    <xf numFmtId="186" fontId="27" fillId="15" borderId="189" applyNumberFormat="0" applyProtection="0">
      <alignment horizontal="left" vertical="center" indent="1"/>
    </xf>
    <xf numFmtId="4" fontId="56" fillId="58" borderId="179" applyNumberFormat="0" applyProtection="0">
      <alignment horizontal="right" vertical="center"/>
    </xf>
    <xf numFmtId="191" fontId="28" fillId="49" borderId="177">
      <alignment vertical="center"/>
    </xf>
    <xf numFmtId="186" fontId="56" fillId="11" borderId="191" applyNumberFormat="0" applyProtection="0">
      <alignment horizontal="left" vertical="center" indent="1"/>
    </xf>
    <xf numFmtId="4" fontId="56" fillId="0"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4" fontId="27" fillId="21" borderId="182" applyNumberFormat="0" applyProtection="0">
      <alignment horizontal="left" vertical="center" indent="1"/>
    </xf>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4" fontId="27" fillId="21" borderId="182" applyNumberFormat="0" applyProtection="0">
      <alignment horizontal="left" vertical="center" indent="1"/>
    </xf>
    <xf numFmtId="186" fontId="56" fillId="40" borderId="179" applyNumberFormat="0" applyFon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90" fontId="5" fillId="13" borderId="197">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21" borderId="199" applyNumberFormat="0" applyProtection="0">
      <alignment horizontal="left" vertical="top" indent="1"/>
    </xf>
    <xf numFmtId="186" fontId="44" fillId="0" borderId="206" applyNumberFormat="0" applyFill="0" applyAlignment="0" applyProtection="0"/>
    <xf numFmtId="186" fontId="56" fillId="40" borderId="191" applyNumberFormat="0" applyFont="0" applyAlignment="0" applyProtection="0"/>
    <xf numFmtId="191" fontId="5" fillId="69" borderId="186">
      <alignment vertical="center"/>
    </xf>
    <xf numFmtId="186" fontId="56" fillId="15" borderId="189" applyNumberFormat="0" applyProtection="0">
      <alignment horizontal="left" vertical="top" indent="1"/>
    </xf>
    <xf numFmtId="4" fontId="75" fillId="88" borderId="190" applyNumberFormat="0" applyProtection="0">
      <alignment horizontal="left" vertical="center" indent="1"/>
    </xf>
    <xf numFmtId="4" fontId="56" fillId="23" borderId="191" applyNumberFormat="0" applyProtection="0">
      <alignment horizontal="right" vertical="center"/>
    </xf>
    <xf numFmtId="186" fontId="57" fillId="44" borderId="202" applyNumberFormat="0" applyAlignment="0" applyProtection="0"/>
    <xf numFmtId="186" fontId="57" fillId="44" borderId="202" applyNumberFormat="0" applyAlignment="0" applyProtection="0"/>
    <xf numFmtId="191" fontId="28" fillId="51" borderId="177">
      <alignment horizontal="right" vertical="center"/>
      <protection locked="0"/>
    </xf>
    <xf numFmtId="186" fontId="56" fillId="14" borderId="189" applyNumberFormat="0" applyProtection="0">
      <alignment horizontal="left" vertical="top" indent="1"/>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37" fontId="33" fillId="0" borderId="194" applyNumberFormat="0"/>
    <xf numFmtId="186" fontId="56" fillId="15" borderId="189" applyNumberFormat="0" applyProtection="0">
      <alignment horizontal="left" vertical="top" indent="1"/>
    </xf>
    <xf numFmtId="172" fontId="28" fillId="12" borderId="197">
      <alignment vertical="center"/>
      <protection locked="0"/>
    </xf>
    <xf numFmtId="186" fontId="56" fillId="40" borderId="191" applyNumberFormat="0" applyFont="0" applyAlignment="0" applyProtection="0"/>
    <xf numFmtId="193" fontId="28" fillId="12" borderId="186">
      <alignment vertical="center"/>
      <protection locked="0"/>
    </xf>
    <xf numFmtId="188" fontId="5" fillId="7" borderId="186">
      <alignment vertical="center"/>
      <protection locked="0"/>
    </xf>
    <xf numFmtId="186" fontId="56" fillId="15" borderId="181" applyNumberFormat="0" applyProtection="0">
      <alignment horizontal="left" vertical="top" indent="1"/>
    </xf>
    <xf numFmtId="4" fontId="56" fillId="23" borderId="179" applyNumberFormat="0" applyProtection="0">
      <alignment horizontal="right" vertical="center"/>
    </xf>
    <xf numFmtId="188" fontId="28" fillId="50" borderId="177">
      <alignment vertical="center"/>
    </xf>
    <xf numFmtId="4" fontId="56" fillId="61" borderId="205" applyNumberFormat="0" applyProtection="0">
      <alignment horizontal="left" vertical="center" indent="1"/>
    </xf>
    <xf numFmtId="4" fontId="56" fillId="58" borderId="191" applyNumberFormat="0" applyProtection="0">
      <alignment horizontal="right" vertical="center"/>
    </xf>
    <xf numFmtId="186" fontId="42" fillId="44" borderId="191" applyNumberFormat="0" applyAlignment="0" applyProtection="0"/>
    <xf numFmtId="186" fontId="28" fillId="49" borderId="197">
      <alignment vertical="center"/>
    </xf>
    <xf numFmtId="186" fontId="56" fillId="14" borderId="189" applyNumberFormat="0" applyProtection="0">
      <alignment horizontal="left" vertical="top" indent="1"/>
    </xf>
    <xf numFmtId="186" fontId="57" fillId="44" borderId="202" applyNumberFormat="0" applyAlignment="0" applyProtection="0"/>
    <xf numFmtId="186" fontId="56" fillId="11" borderId="201" applyNumberFormat="0" applyProtection="0">
      <alignment horizontal="left" vertical="center" indent="1"/>
    </xf>
    <xf numFmtId="186" fontId="56" fillId="40" borderId="191" applyNumberFormat="0" applyFont="0" applyAlignment="0" applyProtection="0"/>
    <xf numFmtId="186" fontId="56" fillId="15" borderId="199" applyNumberFormat="0" applyProtection="0">
      <alignment horizontal="left" vertical="top" indent="1"/>
    </xf>
    <xf numFmtId="4" fontId="62" fillId="48" borderId="199" applyNumberFormat="0" applyProtection="0">
      <alignment vertical="center"/>
    </xf>
    <xf numFmtId="186" fontId="62" fillId="15" borderId="199" applyNumberFormat="0" applyProtection="0">
      <alignment horizontal="left" vertical="top" indent="1"/>
    </xf>
    <xf numFmtId="172" fontId="28" fillId="12" borderId="197">
      <alignment vertical="center"/>
      <protection locked="0"/>
    </xf>
    <xf numFmtId="186" fontId="56" fillId="63" borderId="189" applyNumberFormat="0" applyProtection="0">
      <alignment horizontal="left" vertical="top" indent="1"/>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6" fillId="62" borderId="191" applyNumberFormat="0" applyProtection="0">
      <alignment horizontal="left" vertical="center" indent="1"/>
    </xf>
    <xf numFmtId="186" fontId="56" fillId="40" borderId="201" applyNumberFormat="0" applyFont="0" applyAlignment="0" applyProtection="0"/>
    <xf numFmtId="186" fontId="57" fillId="44" borderId="192" applyNumberFormat="0" applyAlignment="0" applyProtection="0"/>
    <xf numFmtId="186" fontId="56" fillId="15" borderId="199" applyNumberFormat="0" applyProtection="0">
      <alignment horizontal="left" vertical="top" indent="1"/>
    </xf>
    <xf numFmtId="186" fontId="56" fillId="14" borderId="181" applyNumberFormat="0" applyProtection="0">
      <alignment horizontal="left" vertical="top" indent="1"/>
    </xf>
    <xf numFmtId="186" fontId="27" fillId="15" borderId="181" applyNumberFormat="0" applyProtection="0">
      <alignment horizontal="left" vertical="top" indent="1"/>
    </xf>
    <xf numFmtId="4" fontId="56" fillId="19" borderId="191" applyNumberFormat="0" applyProtection="0">
      <alignment horizontal="right" vertical="center"/>
    </xf>
    <xf numFmtId="186" fontId="56" fillId="15" borderId="199" applyNumberFormat="0" applyProtection="0">
      <alignment horizontal="left" vertical="top" indent="1"/>
    </xf>
    <xf numFmtId="4" fontId="56" fillId="59" borderId="191" applyNumberFormat="0" applyProtection="0">
      <alignment horizontal="right" vertical="center"/>
    </xf>
    <xf numFmtId="186" fontId="56" fillId="11" borderId="191" applyNumberFormat="0" applyProtection="0">
      <alignment horizontal="left" vertical="center" indent="1"/>
    </xf>
    <xf numFmtId="186" fontId="27" fillId="21" borderId="199" applyNumberFormat="0" applyProtection="0">
      <alignment horizontal="left" vertical="center" indent="1"/>
    </xf>
    <xf numFmtId="186" fontId="56" fillId="40" borderId="201" applyNumberFormat="0" applyFont="0" applyAlignment="0" applyProtection="0"/>
    <xf numFmtId="4" fontId="56" fillId="59" borderId="191" applyNumberFormat="0" applyProtection="0">
      <alignment horizontal="right" vertical="center"/>
    </xf>
    <xf numFmtId="4" fontId="56" fillId="59" borderId="191" applyNumberFormat="0" applyProtection="0">
      <alignment horizontal="right" vertical="center"/>
    </xf>
    <xf numFmtId="186" fontId="50" fillId="41" borderId="191" applyNumberFormat="0" applyAlignment="0" applyProtection="0"/>
    <xf numFmtId="4" fontId="56" fillId="53" borderId="191" applyNumberFormat="0" applyProtection="0">
      <alignment horizontal="left" vertical="center" indent="1"/>
    </xf>
    <xf numFmtId="193" fontId="5" fillId="69" borderId="177">
      <alignment vertical="center"/>
    </xf>
    <xf numFmtId="186" fontId="44" fillId="0" borderId="19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7" fillId="44" borderId="180" applyNumberFormat="0" applyAlignment="0" applyProtection="0"/>
    <xf numFmtId="186" fontId="56" fillId="63" borderId="181" applyNumberFormat="0" applyProtection="0">
      <alignment horizontal="left" vertical="top" indent="1"/>
    </xf>
    <xf numFmtId="186" fontId="56" fillId="15" borderId="199" applyNumberFormat="0" applyProtection="0">
      <alignment horizontal="left" vertical="top" indent="1"/>
    </xf>
    <xf numFmtId="172" fontId="28" fillId="12" borderId="197">
      <alignment vertical="center"/>
      <protection locked="0"/>
    </xf>
    <xf numFmtId="186" fontId="56" fillId="21" borderId="181" applyNumberFormat="0" applyProtection="0">
      <alignment horizontal="left" vertical="top" indent="1"/>
    </xf>
    <xf numFmtId="4" fontId="27" fillId="21" borderId="182" applyNumberFormat="0" applyProtection="0">
      <alignment horizontal="left" vertical="center" indent="1"/>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4" fontId="56" fillId="14" borderId="182" applyNumberFormat="0" applyProtection="0">
      <alignment horizontal="left" vertical="center" indent="1"/>
    </xf>
    <xf numFmtId="186" fontId="56" fillId="15" borderId="189" applyNumberFormat="0" applyProtection="0">
      <alignment horizontal="left" vertical="top" indent="1"/>
    </xf>
    <xf numFmtId="186" fontId="57" fillId="44" borderId="192" applyNumberFormat="0" applyAlignment="0" applyProtection="0"/>
    <xf numFmtId="4" fontId="56" fillId="15" borderId="195" applyNumberFormat="0" applyProtection="0">
      <alignment horizontal="left" vertical="center" indent="1"/>
    </xf>
    <xf numFmtId="186" fontId="56" fillId="14" borderId="189" applyNumberFormat="0" applyProtection="0">
      <alignment horizontal="left" vertical="top" indent="1"/>
    </xf>
    <xf numFmtId="4" fontId="63" fillId="66" borderId="195" applyNumberFormat="0" applyProtection="0">
      <alignment horizontal="left" vertical="center" indent="1"/>
    </xf>
    <xf numFmtId="186" fontId="56" fillId="21" borderId="181" applyNumberFormat="0" applyProtection="0">
      <alignment horizontal="left" vertical="top" indent="1"/>
    </xf>
    <xf numFmtId="186" fontId="56" fillId="14" borderId="189" applyNumberFormat="0" applyProtection="0">
      <alignment horizontal="left" vertical="top" indent="1"/>
    </xf>
    <xf numFmtId="193" fontId="5" fillId="69" borderId="186">
      <alignment vertical="center"/>
    </xf>
    <xf numFmtId="186" fontId="56" fillId="14" borderId="181" applyNumberFormat="0" applyProtection="0">
      <alignment horizontal="left" vertical="top" indent="1"/>
    </xf>
    <xf numFmtId="186" fontId="61" fillId="21" borderId="203" applyBorder="0"/>
    <xf numFmtId="0" fontId="27" fillId="15" borderId="181" applyNumberFormat="0" applyProtection="0">
      <alignment horizontal="left" vertical="top" indent="1"/>
    </xf>
    <xf numFmtId="186" fontId="56" fillId="14" borderId="181" applyNumberFormat="0" applyProtection="0">
      <alignment horizontal="left" vertical="top" indent="1"/>
    </xf>
    <xf numFmtId="186" fontId="56" fillId="14" borderId="181" applyNumberFormat="0" applyProtection="0">
      <alignment horizontal="left" vertical="top" indent="1"/>
    </xf>
    <xf numFmtId="186" fontId="60" fillId="52" borderId="181" applyNumberFormat="0" applyProtection="0">
      <alignment horizontal="left" vertical="top" indent="1"/>
    </xf>
    <xf numFmtId="186" fontId="56" fillId="63" borderId="181" applyNumberFormat="0" applyProtection="0">
      <alignment horizontal="left" vertical="top" indent="1"/>
    </xf>
    <xf numFmtId="186" fontId="56" fillId="21" borderId="181" applyNumberFormat="0" applyProtection="0">
      <alignment horizontal="left" vertical="top" indent="1"/>
    </xf>
    <xf numFmtId="196" fontId="5" fillId="69" borderId="186">
      <alignment vertical="center"/>
    </xf>
    <xf numFmtId="186" fontId="28" fillId="49" borderId="186">
      <alignment vertical="center"/>
    </xf>
    <xf numFmtId="186" fontId="56" fillId="15" borderId="189" applyNumberFormat="0" applyProtection="0">
      <alignment horizontal="left" vertical="top" indent="1"/>
    </xf>
    <xf numFmtId="172" fontId="28" fillId="12" borderId="197">
      <alignment vertical="center"/>
      <protection locked="0"/>
    </xf>
    <xf numFmtId="186" fontId="56" fillId="14" borderId="189" applyNumberFormat="0" applyProtection="0">
      <alignment horizontal="left" vertical="top" indent="1"/>
    </xf>
    <xf numFmtId="4" fontId="62" fillId="11" borderId="189" applyNumberFormat="0" applyProtection="0">
      <alignment horizontal="left" vertical="center" indent="1"/>
    </xf>
    <xf numFmtId="186" fontId="62" fillId="15" borderId="189" applyNumberFormat="0" applyProtection="0">
      <alignment horizontal="left" vertical="top" indent="1"/>
    </xf>
    <xf numFmtId="4" fontId="63" fillId="66" borderId="195" applyNumberFormat="0" applyProtection="0">
      <alignment horizontal="left" vertical="center" indent="1"/>
    </xf>
    <xf numFmtId="37" fontId="33" fillId="0" borderId="194" applyNumberFormat="0"/>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42" fillId="44" borderId="191" applyNumberFormat="0" applyAlignment="0" applyProtection="0"/>
    <xf numFmtId="4" fontId="62" fillId="48" borderId="189" applyNumberFormat="0" applyProtection="0">
      <alignment vertical="center"/>
    </xf>
    <xf numFmtId="186" fontId="62" fillId="48" borderId="189" applyNumberFormat="0" applyProtection="0">
      <alignment horizontal="left" vertical="top" indent="1"/>
    </xf>
    <xf numFmtId="37" fontId="33" fillId="0" borderId="194" applyNumberFormat="0"/>
    <xf numFmtId="194" fontId="33" fillId="0" borderId="187" applyFill="0"/>
    <xf numFmtId="186" fontId="56" fillId="15" borderId="189" applyNumberFormat="0" applyProtection="0">
      <alignment horizontal="left" vertical="top" indent="1"/>
    </xf>
    <xf numFmtId="4" fontId="63" fillId="66"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42" fillId="44" borderId="191" applyNumberFormat="0" applyAlignment="0" applyProtection="0"/>
    <xf numFmtId="4" fontId="56" fillId="56"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27" fillId="21" borderId="181" applyNumberFormat="0" applyProtection="0">
      <alignment horizontal="left" vertical="top" indent="1"/>
    </xf>
    <xf numFmtId="186" fontId="56" fillId="14" borderId="201" applyNumberFormat="0" applyProtection="0">
      <alignment horizontal="left" vertical="center" indent="1"/>
    </xf>
    <xf numFmtId="4" fontId="56" fillId="14" borderId="205" applyNumberFormat="0" applyProtection="0">
      <alignment horizontal="left" vertical="center" indent="1"/>
    </xf>
    <xf numFmtId="4" fontId="72" fillId="79" borderId="189"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56" fillId="40" borderId="179" applyNumberFormat="0" applyFont="0" applyAlignment="0" applyProtection="0"/>
    <xf numFmtId="186" fontId="28" fillId="50" borderId="197">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188" fontId="5" fillId="13" borderId="177">
      <alignment vertical="center"/>
    </xf>
    <xf numFmtId="186" fontId="56" fillId="14" borderId="189" applyNumberFormat="0" applyProtection="0">
      <alignment horizontal="left" vertical="top" indent="1"/>
    </xf>
    <xf numFmtId="4" fontId="59" fillId="65" borderId="191" applyNumberFormat="0" applyProtection="0">
      <alignment horizontal="right" vertical="center"/>
    </xf>
    <xf numFmtId="193" fontId="28" fillId="12" borderId="177">
      <alignment vertical="center"/>
      <protection locked="0"/>
    </xf>
    <xf numFmtId="4" fontId="64" fillId="64" borderId="201" applyNumberFormat="0" applyProtection="0">
      <alignment horizontal="right" vertical="center"/>
    </xf>
    <xf numFmtId="186" fontId="27" fillId="15" borderId="199" applyNumberFormat="0" applyProtection="0">
      <alignment horizontal="left" vertical="top" indent="1"/>
    </xf>
    <xf numFmtId="186" fontId="27" fillId="21" borderId="189" applyNumberFormat="0" applyProtection="0">
      <alignment horizontal="left" vertical="center" indent="1"/>
    </xf>
    <xf numFmtId="186" fontId="27" fillId="21" borderId="199" applyNumberFormat="0" applyProtection="0">
      <alignment horizontal="left" vertical="center" indent="1"/>
    </xf>
    <xf numFmtId="4" fontId="56" fillId="58" borderId="201" applyNumberFormat="0" applyProtection="0">
      <alignment horizontal="right" vertical="center"/>
    </xf>
    <xf numFmtId="186" fontId="56" fillId="15" borderId="189" applyNumberFormat="0" applyProtection="0">
      <alignment horizontal="left" vertical="top" indent="1"/>
    </xf>
    <xf numFmtId="4" fontId="64" fillId="64" borderId="201" applyNumberFormat="0" applyProtection="0">
      <alignment horizontal="right" vertical="center"/>
    </xf>
    <xf numFmtId="4" fontId="56" fillId="15" borderId="205" applyNumberFormat="0" applyProtection="0">
      <alignment horizontal="left" vertical="center" indent="1"/>
    </xf>
    <xf numFmtId="186" fontId="56" fillId="21" borderId="189" applyNumberFormat="0" applyProtection="0">
      <alignment horizontal="left" vertical="top" indent="1"/>
    </xf>
    <xf numFmtId="186" fontId="56" fillId="21" borderId="199" applyNumberFormat="0" applyProtection="0">
      <alignment horizontal="left" vertical="top" indent="1"/>
    </xf>
    <xf numFmtId="4" fontId="72" fillId="78" borderId="199" applyNumberFormat="0" applyProtection="0">
      <alignment horizontal="right" vertical="center"/>
    </xf>
    <xf numFmtId="4" fontId="56" fillId="53" borderId="201" applyNumberFormat="0" applyProtection="0">
      <alignment horizontal="left" vertical="center" indent="1"/>
    </xf>
    <xf numFmtId="186" fontId="56" fillId="63" borderId="189" applyNumberFormat="0" applyProtection="0">
      <alignment horizontal="left" vertical="top" indent="1"/>
    </xf>
    <xf numFmtId="188" fontId="28" fillId="49" borderId="207">
      <alignment vertical="center"/>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4" fontId="70" fillId="53" borderId="189" applyNumberFormat="0" applyProtection="0">
      <alignment vertical="center"/>
    </xf>
    <xf numFmtId="4" fontId="62" fillId="11" borderId="189" applyNumberFormat="0" applyProtection="0">
      <alignment horizontal="left" vertical="center" indent="1"/>
    </xf>
    <xf numFmtId="188" fontId="5" fillId="13" borderId="197">
      <alignment vertical="center"/>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1" applyNumberFormat="0" applyProtection="0">
      <alignment horizontal="left" vertical="top" indent="1"/>
    </xf>
    <xf numFmtId="186" fontId="56" fillId="14" borderId="181" applyNumberFormat="0" applyProtection="0">
      <alignment horizontal="left" vertical="top" indent="1"/>
    </xf>
    <xf numFmtId="4" fontId="64" fillId="64" borderId="179" applyNumberFormat="0" applyProtection="0">
      <alignment horizontal="right" vertical="center"/>
    </xf>
    <xf numFmtId="186" fontId="56" fillId="15" borderId="181" applyNumberFormat="0" applyProtection="0">
      <alignment horizontal="left" vertical="top" indent="1"/>
    </xf>
    <xf numFmtId="191" fontId="28" fillId="50" borderId="186">
      <alignment vertical="center"/>
    </xf>
    <xf numFmtId="186" fontId="56" fillId="63" borderId="189" applyNumberFormat="0" applyProtection="0">
      <alignment horizontal="left" vertical="top" indent="1"/>
    </xf>
    <xf numFmtId="186" fontId="27" fillId="14" borderId="189" applyNumberFormat="0" applyProtection="0">
      <alignment horizontal="left" vertical="top" indent="1"/>
    </xf>
    <xf numFmtId="186" fontId="56"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63" borderId="189" applyNumberFormat="0" applyProtection="0">
      <alignment horizontal="left" vertical="top" indent="1"/>
    </xf>
    <xf numFmtId="191" fontId="28" fillId="12" borderId="177">
      <alignment vertical="center"/>
      <protection locked="0"/>
    </xf>
    <xf numFmtId="186" fontId="56" fillId="14" borderId="189" applyNumberFormat="0" applyProtection="0">
      <alignment horizontal="left" vertical="top" indent="1"/>
    </xf>
    <xf numFmtId="186" fontId="27" fillId="15" borderId="189" applyNumberFormat="0" applyProtection="0">
      <alignment horizontal="left" vertical="center" indent="1"/>
    </xf>
    <xf numFmtId="186" fontId="56" fillId="40" borderId="191" applyNumberFormat="0" applyFont="0" applyAlignment="0" applyProtection="0"/>
    <xf numFmtId="186" fontId="56" fillId="21" borderId="181" applyNumberFormat="0" applyProtection="0">
      <alignment horizontal="left" vertical="top" indent="1"/>
    </xf>
    <xf numFmtId="191" fontId="5" fillId="70" borderId="186">
      <alignment horizontal="right" vertical="center"/>
      <protection locked="0"/>
    </xf>
    <xf numFmtId="193" fontId="5" fillId="7" borderId="186">
      <alignment vertical="center"/>
      <protection locked="0"/>
    </xf>
    <xf numFmtId="186" fontId="27"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61" fillId="21" borderId="183" applyBorder="0"/>
    <xf numFmtId="191" fontId="28" fillId="51" borderId="186">
      <alignment horizontal="right" vertical="center"/>
      <protection locked="0"/>
    </xf>
    <xf numFmtId="4" fontId="56" fillId="55" borderId="179" applyNumberFormat="0" applyProtection="0">
      <alignment horizontal="right" vertical="center"/>
    </xf>
    <xf numFmtId="186" fontId="27" fillId="14" borderId="189" applyNumberFormat="0" applyProtection="0">
      <alignment horizontal="left" vertical="center" indent="1"/>
    </xf>
    <xf numFmtId="4" fontId="56" fillId="54" borderId="191" applyNumberFormat="0" applyProtection="0">
      <alignment horizontal="left" vertical="center" indent="1"/>
    </xf>
    <xf numFmtId="193" fontId="5" fillId="7" borderId="197">
      <alignment vertical="center"/>
      <protection locked="0"/>
    </xf>
    <xf numFmtId="186" fontId="56" fillId="15" borderId="181" applyNumberFormat="0" applyProtection="0">
      <alignment horizontal="left" vertical="top" indent="1"/>
    </xf>
    <xf numFmtId="4" fontId="56" fillId="15" borderId="191" applyNumberFormat="0" applyProtection="0">
      <alignment horizontal="right" vertical="center"/>
    </xf>
    <xf numFmtId="186" fontId="50" fillId="41" borderId="191" applyNumberFormat="0" applyAlignment="0" applyProtection="0"/>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37" fontId="33" fillId="0" borderId="204" applyNumberFormat="0"/>
    <xf numFmtId="186" fontId="27" fillId="15" borderId="189" applyNumberFormat="0" applyProtection="0">
      <alignment horizontal="left" vertical="top" indent="1"/>
    </xf>
    <xf numFmtId="191" fontId="5" fillId="69" borderId="197">
      <alignment vertical="center"/>
    </xf>
    <xf numFmtId="186" fontId="56" fillId="21" borderId="18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9" fillId="65" borderId="201" applyNumberFormat="0" applyProtection="0">
      <alignment horizontal="right" vertical="center"/>
    </xf>
    <xf numFmtId="4" fontId="56" fillId="58" borderId="201" applyNumberFormat="0" applyProtection="0">
      <alignment horizontal="right" vertical="center"/>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27" fillId="21" borderId="195" applyNumberFormat="0" applyProtection="0">
      <alignment horizontal="left" vertical="center" indent="1"/>
    </xf>
    <xf numFmtId="193" fontId="5" fillId="7" borderId="177">
      <alignment vertical="center"/>
      <protection locked="0"/>
    </xf>
    <xf numFmtId="4" fontId="27" fillId="21" borderId="195" applyNumberFormat="0" applyProtection="0">
      <alignment horizontal="left" vertical="center" indent="1"/>
    </xf>
    <xf numFmtId="186" fontId="56" fillId="14" borderId="189" applyNumberFormat="0" applyProtection="0">
      <alignment horizontal="left" vertical="top" indent="1"/>
    </xf>
    <xf numFmtId="4" fontId="56" fillId="54" borderId="191" applyNumberFormat="0" applyProtection="0">
      <alignment horizontal="left" vertical="center" indent="1"/>
    </xf>
    <xf numFmtId="186" fontId="27" fillId="15"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4" fontId="72" fillId="79" borderId="189" applyNumberFormat="0" applyProtection="0">
      <alignment horizontal="right" vertical="center"/>
    </xf>
    <xf numFmtId="186" fontId="56" fillId="15" borderId="199" applyNumberFormat="0" applyProtection="0">
      <alignment horizontal="left" vertical="top" indent="1"/>
    </xf>
    <xf numFmtId="186" fontId="50" fillId="41" borderId="201" applyNumberFormat="0" applyAlignment="0" applyProtection="0"/>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27" fillId="14" borderId="199" applyNumberFormat="0" applyProtection="0">
      <alignment horizontal="left" vertical="center" indent="1"/>
    </xf>
    <xf numFmtId="4" fontId="70" fillId="86" borderId="200" applyNumberFormat="0" applyProtection="0">
      <alignment horizontal="left" vertical="center" indent="1"/>
    </xf>
    <xf numFmtId="186" fontId="27" fillId="15" borderId="199" applyNumberFormat="0" applyProtection="0">
      <alignment horizontal="left" vertical="center" indent="1"/>
    </xf>
    <xf numFmtId="186" fontId="62" fillId="15" borderId="189" applyNumberFormat="0" applyProtection="0">
      <alignment horizontal="left" vertical="top" indent="1"/>
    </xf>
    <xf numFmtId="4" fontId="56" fillId="54" borderId="191" applyNumberFormat="0" applyProtection="0">
      <alignment horizontal="left" vertical="center" indent="1"/>
    </xf>
    <xf numFmtId="186" fontId="56" fillId="40" borderId="191" applyNumberFormat="0" applyFont="0" applyAlignment="0" applyProtection="0"/>
    <xf numFmtId="186" fontId="56" fillId="62" borderId="179" applyNumberFormat="0" applyProtection="0">
      <alignment horizontal="left" vertical="center" indent="1"/>
    </xf>
    <xf numFmtId="186" fontId="27" fillId="15" borderId="189" applyNumberFormat="0" applyProtection="0">
      <alignment horizontal="left" vertical="center"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91" fontId="5" fillId="7" borderId="177">
      <alignment vertical="center"/>
      <protection locked="0"/>
    </xf>
    <xf numFmtId="186" fontId="56" fillId="14" borderId="199" applyNumberFormat="0" applyProtection="0">
      <alignment horizontal="left" vertical="top" indent="1"/>
    </xf>
    <xf numFmtId="186" fontId="27" fillId="63" borderId="181" applyNumberFormat="0" applyProtection="0">
      <alignment horizontal="left" vertical="top" indent="1"/>
    </xf>
    <xf numFmtId="186" fontId="28" fillId="51" borderId="186">
      <alignment horizontal="right" vertical="center"/>
      <protection locked="0"/>
    </xf>
    <xf numFmtId="188" fontId="5" fillId="13" borderId="186">
      <alignment vertical="center"/>
    </xf>
    <xf numFmtId="186" fontId="56" fillId="14" borderId="181" applyNumberFormat="0" applyProtection="0">
      <alignment horizontal="left" vertical="top" indent="1"/>
    </xf>
    <xf numFmtId="186" fontId="56" fillId="14" borderId="189" applyNumberFormat="0" applyProtection="0">
      <alignment horizontal="left" vertical="top" indent="1"/>
    </xf>
    <xf numFmtId="190" fontId="28" fillId="51" borderId="197">
      <alignment horizontal="right" vertical="center"/>
      <protection locked="0"/>
    </xf>
    <xf numFmtId="4" fontId="56" fillId="0" borderId="191" applyNumberFormat="0" applyProtection="0">
      <alignment horizontal="right" vertical="center"/>
    </xf>
    <xf numFmtId="190" fontId="28" fillId="51" borderId="177">
      <alignment horizontal="right" vertical="center"/>
      <protection locked="0"/>
    </xf>
    <xf numFmtId="186" fontId="56" fillId="40" borderId="191" applyNumberFormat="0" applyFont="0" applyAlignment="0" applyProtection="0"/>
    <xf numFmtId="4" fontId="56" fillId="55" borderId="179" applyNumberFormat="0" applyProtection="0">
      <alignment horizontal="right" vertical="center"/>
    </xf>
    <xf numFmtId="186" fontId="60" fillId="52" borderId="189" applyNumberFormat="0" applyProtection="0">
      <alignment horizontal="left" vertical="top" indent="1"/>
    </xf>
    <xf numFmtId="186" fontId="56" fillId="15" borderId="181" applyNumberFormat="0" applyProtection="0">
      <alignment horizontal="left" vertical="top" indent="1"/>
    </xf>
    <xf numFmtId="0" fontId="73" fillId="52" borderId="181" applyNumberFormat="0" applyProtection="0">
      <alignment horizontal="left" vertical="top" indent="1"/>
    </xf>
    <xf numFmtId="193" fontId="5" fillId="7" borderId="186">
      <alignment vertical="center"/>
      <protection locked="0"/>
    </xf>
    <xf numFmtId="186" fontId="56" fillId="21" borderId="181" applyNumberFormat="0" applyProtection="0">
      <alignment horizontal="left" vertical="top" indent="1"/>
    </xf>
    <xf numFmtId="186" fontId="56" fillId="15" borderId="181" applyNumberFormat="0" applyProtection="0">
      <alignment horizontal="left" vertical="top" indent="1"/>
    </xf>
    <xf numFmtId="186" fontId="56" fillId="62" borderId="179" applyNumberFormat="0" applyProtection="0">
      <alignment horizontal="left" vertical="center" indent="1"/>
    </xf>
    <xf numFmtId="4" fontId="59" fillId="65" borderId="179" applyNumberFormat="0" applyProtection="0">
      <alignment horizontal="right" vertical="center"/>
    </xf>
    <xf numFmtId="4" fontId="56" fillId="55" borderId="179" applyNumberFormat="0" applyProtection="0">
      <alignment horizontal="right" vertical="center"/>
    </xf>
    <xf numFmtId="186" fontId="50" fillId="41" borderId="179" applyNumberFormat="0" applyAlignment="0" applyProtection="0"/>
    <xf numFmtId="172" fontId="28" fillId="12" borderId="177">
      <alignment vertical="center"/>
      <protection locked="0"/>
    </xf>
    <xf numFmtId="186" fontId="56" fillId="63" borderId="199" applyNumberFormat="0" applyProtection="0">
      <alignment horizontal="left" vertical="top" indent="1"/>
    </xf>
    <xf numFmtId="4" fontId="56" fillId="16" borderId="191" applyNumberFormat="0" applyProtection="0">
      <alignment horizontal="right" vertical="center"/>
    </xf>
    <xf numFmtId="186" fontId="27" fillId="15" borderId="199" applyNumberFormat="0" applyProtection="0">
      <alignment horizontal="left" vertical="top" indent="1"/>
    </xf>
    <xf numFmtId="186" fontId="56" fillId="21" borderId="189" applyNumberFormat="0" applyProtection="0">
      <alignment horizontal="left" vertical="top" indent="1"/>
    </xf>
    <xf numFmtId="186" fontId="50" fillId="41" borderId="201" applyNumberFormat="0" applyAlignment="0" applyProtection="0"/>
    <xf numFmtId="4" fontId="27" fillId="21" borderId="195"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61" fillId="21" borderId="193" applyBorder="0"/>
    <xf numFmtId="4" fontId="56" fillId="19" borderId="191" applyNumberFormat="0" applyProtection="0">
      <alignment horizontal="right" vertical="center"/>
    </xf>
    <xf numFmtId="186" fontId="56" fillId="40" borderId="201" applyNumberFormat="0" applyFont="0" applyAlignment="0" applyProtection="0"/>
    <xf numFmtId="4" fontId="56" fillId="19" borderId="191" applyNumberFormat="0" applyProtection="0">
      <alignment horizontal="right" vertical="center"/>
    </xf>
    <xf numFmtId="186" fontId="56" fillId="40" borderId="191" applyNumberFormat="0" applyFont="0" applyAlignment="0" applyProtection="0"/>
    <xf numFmtId="186" fontId="28" fillId="50" borderId="177">
      <alignment vertical="center"/>
    </xf>
    <xf numFmtId="193" fontId="5" fillId="69" borderId="177">
      <alignment vertical="center"/>
    </xf>
    <xf numFmtId="191" fontId="28" fillId="51" borderId="177">
      <alignment horizontal="right" vertical="center"/>
      <protection locked="0"/>
    </xf>
    <xf numFmtId="186" fontId="44" fillId="0" borderId="196" applyNumberFormat="0" applyFill="0" applyAlignment="0" applyProtection="0"/>
    <xf numFmtId="4" fontId="56" fillId="57" borderId="195"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1" fontId="28" fillId="12" borderId="197">
      <alignment vertical="center"/>
      <protection locked="0"/>
    </xf>
    <xf numFmtId="186" fontId="56" fillId="14" borderId="189" applyNumberFormat="0" applyProtection="0">
      <alignment horizontal="left" vertical="top" indent="1"/>
    </xf>
    <xf numFmtId="186" fontId="60" fillId="52" borderId="181" applyNumberFormat="0" applyProtection="0">
      <alignment horizontal="left" vertical="top"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0" fontId="27" fillId="14" borderId="189" applyNumberFormat="0" applyProtection="0">
      <alignment horizontal="left" vertical="top" indent="1"/>
    </xf>
    <xf numFmtId="193" fontId="5" fillId="7" borderId="186">
      <alignment vertical="center"/>
      <protection locked="0"/>
    </xf>
    <xf numFmtId="191" fontId="28" fillId="50" borderId="177">
      <alignment vertical="center"/>
    </xf>
    <xf numFmtId="186" fontId="56" fillId="63" borderId="181" applyNumberFormat="0" applyProtection="0">
      <alignment horizontal="left" vertical="top" indent="1"/>
    </xf>
    <xf numFmtId="4" fontId="56" fillId="58" borderId="191" applyNumberFormat="0" applyProtection="0">
      <alignment horizontal="right" vertical="center"/>
    </xf>
    <xf numFmtId="186" fontId="27" fillId="21" borderId="181" applyNumberFormat="0" applyProtection="0">
      <alignment horizontal="left" vertical="top" indent="1"/>
    </xf>
    <xf numFmtId="4" fontId="56" fillId="15" borderId="179" applyNumberFormat="0" applyProtection="0">
      <alignment horizontal="right" vertical="center"/>
    </xf>
    <xf numFmtId="186" fontId="56" fillId="21" borderId="181" applyNumberFormat="0" applyProtection="0">
      <alignment horizontal="left" vertical="top" indent="1"/>
    </xf>
    <xf numFmtId="4" fontId="27" fillId="21" borderId="195" applyNumberFormat="0" applyProtection="0">
      <alignment horizontal="left" vertical="center" indent="1"/>
    </xf>
    <xf numFmtId="4" fontId="56" fillId="16" borderId="191" applyNumberFormat="0" applyProtection="0">
      <alignment horizontal="right" vertical="center"/>
    </xf>
    <xf numFmtId="186" fontId="27" fillId="64" borderId="186" applyNumberFormat="0">
      <protection locked="0"/>
    </xf>
    <xf numFmtId="4" fontId="56" fillId="61" borderId="182" applyNumberFormat="0" applyProtection="0">
      <alignment horizontal="left" vertical="center" indent="1"/>
    </xf>
    <xf numFmtId="186" fontId="56" fillId="40" borderId="179" applyNumberFormat="0" applyFont="0" applyAlignment="0" applyProtection="0"/>
    <xf numFmtId="191" fontId="28" fillId="50" borderId="177">
      <alignment vertical="center"/>
    </xf>
    <xf numFmtId="186" fontId="62" fillId="15" borderId="181" applyNumberFormat="0" applyProtection="0">
      <alignment horizontal="left" vertical="top" indent="1"/>
    </xf>
    <xf numFmtId="186" fontId="62" fillId="48" borderId="189" applyNumberFormat="0" applyProtection="0">
      <alignment horizontal="left" vertical="top" indent="1"/>
    </xf>
    <xf numFmtId="186" fontId="56" fillId="14" borderId="189" applyNumberFormat="0" applyProtection="0">
      <alignment horizontal="left" vertical="top" indent="1"/>
    </xf>
    <xf numFmtId="186" fontId="56" fillId="63" borderId="191" applyNumberFormat="0" applyProtection="0">
      <alignment horizontal="left" vertical="center" indent="1"/>
    </xf>
    <xf numFmtId="186" fontId="27" fillId="15" borderId="189" applyNumberFormat="0" applyProtection="0">
      <alignment horizontal="left" vertical="center" indent="1"/>
    </xf>
    <xf numFmtId="4" fontId="56" fillId="15" borderId="191" applyNumberFormat="0" applyProtection="0">
      <alignment horizontal="right" vertical="center"/>
    </xf>
    <xf numFmtId="186" fontId="62" fillId="15" borderId="189" applyNumberFormat="0" applyProtection="0">
      <alignment horizontal="left" vertical="top" indent="1"/>
    </xf>
    <xf numFmtId="186" fontId="56" fillId="21" borderId="181"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92" applyNumberFormat="0" applyAlignment="0" applyProtection="0"/>
    <xf numFmtId="186" fontId="56" fillId="14" borderId="181" applyNumberFormat="0" applyProtection="0">
      <alignment horizontal="left" vertical="top" indent="1"/>
    </xf>
    <xf numFmtId="0" fontId="27" fillId="63" borderId="181" applyNumberFormat="0" applyProtection="0">
      <alignment horizontal="left" vertical="center" indent="1"/>
    </xf>
    <xf numFmtId="193" fontId="5" fillId="69" borderId="186">
      <alignment vertical="center"/>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56" fillId="14" borderId="181" applyNumberFormat="0" applyProtection="0">
      <alignment horizontal="left" vertical="top" indent="1"/>
    </xf>
    <xf numFmtId="4" fontId="56" fillId="57" borderId="182" applyNumberFormat="0" applyProtection="0">
      <alignment horizontal="right" vertical="center"/>
    </xf>
    <xf numFmtId="186" fontId="56" fillId="63" borderId="181" applyNumberFormat="0" applyProtection="0">
      <alignment horizontal="left" vertical="top" indent="1"/>
    </xf>
    <xf numFmtId="188" fontId="5" fillId="69" borderId="186">
      <alignment vertical="center"/>
    </xf>
    <xf numFmtId="186" fontId="56" fillId="21" borderId="181" applyNumberFormat="0" applyProtection="0">
      <alignment horizontal="left" vertical="top" indent="1"/>
    </xf>
    <xf numFmtId="188" fontId="28" fillId="49" borderId="186">
      <alignment vertical="center"/>
    </xf>
    <xf numFmtId="186" fontId="56" fillId="40" borderId="179" applyNumberFormat="0" applyFont="0" applyAlignment="0" applyProtection="0"/>
    <xf numFmtId="186" fontId="56" fillId="15" borderId="189" applyNumberFormat="0" applyProtection="0">
      <alignment horizontal="left" vertical="top" indent="1"/>
    </xf>
    <xf numFmtId="190" fontId="28" fillId="51" borderId="197">
      <alignment horizontal="right" vertical="center"/>
      <protection locked="0"/>
    </xf>
    <xf numFmtId="191" fontId="28" fillId="12" borderId="197">
      <alignment vertical="center"/>
      <protection locked="0"/>
    </xf>
    <xf numFmtId="186" fontId="56" fillId="14" borderId="181" applyNumberFormat="0" applyProtection="0">
      <alignment horizontal="left" vertical="top" indent="1"/>
    </xf>
    <xf numFmtId="4" fontId="74" fillId="87" borderId="181" applyNumberFormat="0" applyProtection="0">
      <alignment horizontal="right" vertical="center"/>
    </xf>
    <xf numFmtId="4" fontId="64" fillId="64" borderId="191" applyNumberFormat="0" applyProtection="0">
      <alignment horizontal="right" vertical="center"/>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4" fontId="59" fillId="53" borderId="191" applyNumberFormat="0" applyProtection="0">
      <alignment vertical="center"/>
    </xf>
    <xf numFmtId="186" fontId="56" fillId="21" borderId="189" applyNumberFormat="0" applyProtection="0">
      <alignment horizontal="left" vertical="top" indent="1"/>
    </xf>
    <xf numFmtId="186" fontId="50" fillId="41" borderId="191" applyNumberFormat="0" applyAlignment="0" applyProtection="0"/>
    <xf numFmtId="4" fontId="59" fillId="65" borderId="191" applyNumberFormat="0" applyProtection="0">
      <alignment horizontal="right" vertical="center"/>
    </xf>
    <xf numFmtId="186" fontId="56" fillId="63" borderId="181" applyNumberFormat="0" applyProtection="0">
      <alignment horizontal="left" vertical="top" indent="1"/>
    </xf>
    <xf numFmtId="4" fontId="56" fillId="61" borderId="182" applyNumberFormat="0" applyProtection="0">
      <alignment horizontal="left" vertical="center" indent="1"/>
    </xf>
    <xf numFmtId="188" fontId="5" fillId="13" borderId="186">
      <alignment vertical="center"/>
    </xf>
    <xf numFmtId="4" fontId="56" fillId="59" borderId="191" applyNumberFormat="0" applyProtection="0">
      <alignment horizontal="right" vertical="center"/>
    </xf>
    <xf numFmtId="186" fontId="56" fillId="21" borderId="189" applyNumberFormat="0" applyProtection="0">
      <alignment horizontal="left" vertical="top" indent="1"/>
    </xf>
    <xf numFmtId="186" fontId="56" fillId="40" borderId="191" applyNumberFormat="0" applyFont="0" applyAlignment="0" applyProtection="0"/>
    <xf numFmtId="4" fontId="56" fillId="57" borderId="182" applyNumberFormat="0" applyProtection="0">
      <alignment horizontal="right" vertical="center"/>
    </xf>
    <xf numFmtId="186" fontId="56" fillId="63" borderId="181"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56" fillId="61"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6" fillId="52" borderId="191" applyNumberFormat="0" applyProtection="0">
      <alignment vertical="center"/>
    </xf>
    <xf numFmtId="194" fontId="33" fillId="0" borderId="208" applyFill="0"/>
    <xf numFmtId="4" fontId="56" fillId="15" borderId="195" applyNumberFormat="0" applyProtection="0">
      <alignment horizontal="left" vertical="center" indent="1"/>
    </xf>
    <xf numFmtId="191" fontId="28" fillId="50" borderId="197">
      <alignment vertical="center"/>
    </xf>
    <xf numFmtId="4" fontId="56" fillId="54" borderId="191" applyNumberFormat="0" applyProtection="0">
      <alignment horizontal="left" vertical="center" indent="1"/>
    </xf>
    <xf numFmtId="186" fontId="62" fillId="15" borderId="199" applyNumberFormat="0" applyProtection="0">
      <alignment horizontal="left" vertical="top" indent="1"/>
    </xf>
    <xf numFmtId="4" fontId="56" fillId="54" borderId="191" applyNumberFormat="0" applyProtection="0">
      <alignment horizontal="left" vertical="center" indent="1"/>
    </xf>
    <xf numFmtId="37" fontId="33" fillId="0" borderId="194" applyNumberFormat="0"/>
    <xf numFmtId="186" fontId="57" fillId="44" borderId="192" applyNumberFormat="0" applyAlignment="0" applyProtection="0"/>
    <xf numFmtId="186" fontId="56" fillId="40" borderId="191" applyNumberFormat="0" applyFont="0" applyAlignment="0" applyProtection="0"/>
    <xf numFmtId="193" fontId="28" fillId="12" borderId="197">
      <alignment vertical="center"/>
      <protection locked="0"/>
    </xf>
    <xf numFmtId="186" fontId="28" fillId="50" borderId="177">
      <alignment vertical="center"/>
    </xf>
    <xf numFmtId="0" fontId="27" fillId="64" borderId="177" applyNumberFormat="0">
      <protection locked="0"/>
    </xf>
    <xf numFmtId="172" fontId="5" fillId="7" borderId="177">
      <alignment vertical="center"/>
      <protection locked="0"/>
    </xf>
    <xf numFmtId="186" fontId="27" fillId="63" borderId="189" applyNumberFormat="0" applyProtection="0">
      <alignment horizontal="left" vertical="top" indent="1"/>
    </xf>
    <xf numFmtId="4" fontId="62" fillId="11" borderId="189" applyNumberFormat="0" applyProtection="0">
      <alignment horizontal="left" vertical="center" indent="1"/>
    </xf>
    <xf numFmtId="193" fontId="28" fillId="50" borderId="177">
      <alignment vertical="center"/>
    </xf>
    <xf numFmtId="190" fontId="5" fillId="69" borderId="197">
      <alignment vertical="center"/>
    </xf>
    <xf numFmtId="186" fontId="56" fillId="15" borderId="189" applyNumberFormat="0" applyProtection="0">
      <alignment horizontal="left" vertical="top" indent="1"/>
    </xf>
    <xf numFmtId="4" fontId="62" fillId="48" borderId="189" applyNumberFormat="0" applyProtection="0">
      <alignment vertical="center"/>
    </xf>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4" fontId="27" fillId="21" borderId="195" applyNumberFormat="0" applyProtection="0">
      <alignment horizontal="left" vertical="center" indent="1"/>
    </xf>
    <xf numFmtId="4" fontId="62" fillId="11" borderId="189" applyNumberFormat="0" applyProtection="0">
      <alignment horizontal="left" vertical="center" indent="1"/>
    </xf>
    <xf numFmtId="186" fontId="42" fillId="44" borderId="191" applyNumberFormat="0" applyAlignment="0" applyProtection="0"/>
    <xf numFmtId="186" fontId="56" fillId="15" borderId="189" applyNumberFormat="0" applyProtection="0">
      <alignment horizontal="left" vertical="top" indent="1"/>
    </xf>
    <xf numFmtId="186" fontId="56" fillId="15"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6" borderId="179" applyNumberFormat="0" applyProtection="0">
      <alignment horizontal="right" vertical="center"/>
    </xf>
    <xf numFmtId="4" fontId="27" fillId="21" borderId="182" applyNumberFormat="0" applyProtection="0">
      <alignment horizontal="left" vertical="center" indent="1"/>
    </xf>
    <xf numFmtId="186" fontId="56" fillId="40" borderId="179" applyNumberFormat="0" applyFont="0" applyAlignment="0" applyProtection="0"/>
    <xf numFmtId="193" fontId="28" fillId="50" borderId="207">
      <alignment vertical="center"/>
    </xf>
    <xf numFmtId="186" fontId="27" fillId="14" borderId="181" applyNumberFormat="0" applyProtection="0">
      <alignment horizontal="left" vertical="center" indent="1"/>
    </xf>
    <xf numFmtId="186" fontId="60" fillId="52" borderId="181" applyNumberFormat="0" applyProtection="0">
      <alignment horizontal="left" vertical="top" indent="1"/>
    </xf>
    <xf numFmtId="4" fontId="56" fillId="14" borderId="205" applyNumberFormat="0" applyProtection="0">
      <alignment horizontal="left" vertical="center" indent="1"/>
    </xf>
    <xf numFmtId="4" fontId="56" fillId="15" borderId="195" applyNumberFormat="0" applyProtection="0">
      <alignment horizontal="left" vertical="center" indent="1"/>
    </xf>
    <xf numFmtId="186" fontId="56" fillId="21" borderId="189" applyNumberFormat="0" applyProtection="0">
      <alignment horizontal="left" vertical="top" indent="1"/>
    </xf>
    <xf numFmtId="4" fontId="56" fillId="23" borderId="179" applyNumberFormat="0" applyProtection="0">
      <alignment horizontal="right" vertical="center"/>
    </xf>
    <xf numFmtId="188" fontId="28" fillId="49" borderId="197">
      <alignment vertical="center"/>
    </xf>
    <xf numFmtId="4" fontId="56" fillId="57" borderId="195" applyNumberFormat="0" applyProtection="0">
      <alignment horizontal="right" vertical="center"/>
    </xf>
    <xf numFmtId="186" fontId="56" fillId="15" borderId="189" applyNumberFormat="0" applyProtection="0">
      <alignment horizontal="left" vertical="top" indent="1"/>
    </xf>
    <xf numFmtId="186" fontId="28" fillId="49" borderId="197">
      <alignment vertical="center"/>
    </xf>
    <xf numFmtId="4" fontId="27" fillId="21" borderId="182" applyNumberFormat="0" applyProtection="0">
      <alignment horizontal="left" vertical="center" indent="1"/>
    </xf>
    <xf numFmtId="4" fontId="56" fillId="58" borderId="191" applyNumberFormat="0" applyProtection="0">
      <alignment horizontal="right" vertical="center"/>
    </xf>
    <xf numFmtId="4" fontId="63" fillId="66" borderId="195" applyNumberFormat="0" applyProtection="0">
      <alignment horizontal="left" vertical="center" indent="1"/>
    </xf>
    <xf numFmtId="186" fontId="56" fillId="63" borderId="181" applyNumberFormat="0" applyProtection="0">
      <alignment horizontal="left" vertical="top" indent="1"/>
    </xf>
    <xf numFmtId="4" fontId="72" fillId="84" borderId="181" applyNumberFormat="0" applyProtection="0">
      <alignment horizontal="right" vertical="center"/>
    </xf>
    <xf numFmtId="172" fontId="5" fillId="7" borderId="186">
      <alignmen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27" fillId="21" borderId="182" applyNumberFormat="0" applyProtection="0">
      <alignment horizontal="left" vertical="center" indent="1"/>
    </xf>
    <xf numFmtId="186" fontId="56" fillId="40" borderId="179" applyNumberFormat="0" applyFont="0" applyAlignment="0" applyProtection="0"/>
    <xf numFmtId="186" fontId="56" fillId="40" borderId="191" applyNumberFormat="0" applyFont="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42" fillId="44" borderId="201" applyNumberFormat="0" applyAlignment="0" applyProtection="0"/>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86" fontId="56" fillId="11" borderId="179" applyNumberFormat="0" applyProtection="0">
      <alignment horizontal="left" vertical="center" indent="1"/>
    </xf>
    <xf numFmtId="4" fontId="56" fillId="58" borderId="191" applyNumberFormat="0" applyProtection="0">
      <alignment horizontal="right" vertical="center"/>
    </xf>
    <xf numFmtId="186" fontId="56" fillId="21" borderId="189" applyNumberFormat="0" applyProtection="0">
      <alignment horizontal="left" vertical="top" indent="1"/>
    </xf>
    <xf numFmtId="186" fontId="28" fillId="12" borderId="186">
      <alignment vertical="center"/>
      <protection locked="0"/>
    </xf>
    <xf numFmtId="186" fontId="56" fillId="40" borderId="179" applyNumberFormat="0" applyFont="0" applyAlignment="0" applyProtection="0"/>
    <xf numFmtId="186" fontId="60" fillId="52" borderId="189" applyNumberFormat="0" applyProtection="0">
      <alignment horizontal="left" vertical="top" indent="1"/>
    </xf>
    <xf numFmtId="186" fontId="56" fillId="21" borderId="181"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186" fontId="56" fillId="14" borderId="189" applyNumberFormat="0" applyProtection="0">
      <alignment horizontal="left" vertical="top" indent="1"/>
    </xf>
    <xf numFmtId="0" fontId="5" fillId="69" borderId="177">
      <alignment vertical="center"/>
    </xf>
    <xf numFmtId="186" fontId="56" fillId="21" borderId="189" applyNumberFormat="0" applyProtection="0">
      <alignment horizontal="left" vertical="top" indent="1"/>
    </xf>
    <xf numFmtId="186" fontId="56" fillId="40" borderId="201" applyNumberFormat="0" applyFont="0" applyAlignment="0" applyProtection="0"/>
    <xf numFmtId="4" fontId="56" fillId="61"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4" fontId="64" fillId="64" borderId="179" applyNumberFormat="0" applyProtection="0">
      <alignment horizontal="right" vertical="center"/>
    </xf>
    <xf numFmtId="186" fontId="57" fillId="44" borderId="192" applyNumberFormat="0" applyAlignment="0" applyProtection="0"/>
    <xf numFmtId="186" fontId="28" fillId="12" borderId="186">
      <alignment vertical="center"/>
      <protection locked="0"/>
    </xf>
    <xf numFmtId="186" fontId="56" fillId="14" borderId="181" applyNumberFormat="0" applyProtection="0">
      <alignment horizontal="left" vertical="top" indent="1"/>
    </xf>
    <xf numFmtId="186" fontId="28" fillId="49" borderId="177">
      <alignment vertical="center"/>
    </xf>
    <xf numFmtId="186" fontId="56" fillId="21" borderId="181" applyNumberFormat="0" applyProtection="0">
      <alignment horizontal="left" vertical="top" indent="1"/>
    </xf>
    <xf numFmtId="186" fontId="56" fillId="15" borderId="189" applyNumberFormat="0" applyProtection="0">
      <alignment horizontal="left" vertical="top" indent="1"/>
    </xf>
    <xf numFmtId="4" fontId="56" fillId="60" borderId="191" applyNumberFormat="0" applyProtection="0">
      <alignment horizontal="right" vertical="center"/>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4" fontId="56" fillId="54" borderId="179" applyNumberFormat="0" applyProtection="0">
      <alignment horizontal="left" vertical="center" indent="1"/>
    </xf>
    <xf numFmtId="186" fontId="56" fillId="15" borderId="199" applyNumberFormat="0" applyProtection="0">
      <alignment horizontal="left" vertical="top" indent="1"/>
    </xf>
    <xf numFmtId="4" fontId="56" fillId="19" borderId="201" applyNumberFormat="0" applyProtection="0">
      <alignment horizontal="right" vertical="center"/>
    </xf>
    <xf numFmtId="4" fontId="72" fillId="84" borderId="199" applyNumberFormat="0" applyProtection="0">
      <alignment horizontal="right" vertical="center"/>
    </xf>
    <xf numFmtId="4" fontId="27" fillId="21" borderId="205" applyNumberFormat="0" applyProtection="0">
      <alignment horizontal="left" vertical="center" indent="1"/>
    </xf>
    <xf numFmtId="186" fontId="56" fillId="14" borderId="189" applyNumberFormat="0" applyProtection="0">
      <alignment horizontal="left" vertical="top" indent="1"/>
    </xf>
    <xf numFmtId="4" fontId="64" fillId="64" borderId="191" applyNumberFormat="0" applyProtection="0">
      <alignment horizontal="right" vertical="center"/>
    </xf>
    <xf numFmtId="37" fontId="33" fillId="0" borderId="194" applyNumberFormat="0"/>
    <xf numFmtId="186" fontId="57" fillId="44" borderId="192" applyNumberFormat="0" applyAlignment="0" applyProtection="0"/>
    <xf numFmtId="188" fontId="5" fillId="70" borderId="177">
      <alignment horizontal="right" vertical="center"/>
      <protection locked="0"/>
    </xf>
    <xf numFmtId="4" fontId="56" fillId="14" borderId="195" applyNumberFormat="0" applyProtection="0">
      <alignment horizontal="left" vertical="center" indent="1"/>
    </xf>
    <xf numFmtId="190" fontId="28" fillId="51" borderId="197">
      <alignment horizontal="right" vertical="center"/>
      <protection locked="0"/>
    </xf>
    <xf numFmtId="37" fontId="33" fillId="0" borderId="194" applyNumberFormat="0"/>
    <xf numFmtId="4" fontId="59" fillId="65" borderId="201" applyNumberFormat="0" applyProtection="0">
      <alignment horizontal="right" vertical="center"/>
    </xf>
    <xf numFmtId="186" fontId="27" fillId="21" borderId="189" applyNumberFormat="0" applyProtection="0">
      <alignment horizontal="left" vertical="top" indent="1"/>
    </xf>
    <xf numFmtId="4" fontId="64" fillId="64" borderId="191" applyNumberFormat="0" applyProtection="0">
      <alignment horizontal="right" vertical="center"/>
    </xf>
    <xf numFmtId="186" fontId="57" fillId="44" borderId="192" applyNumberFormat="0" applyAlignment="0" applyProtection="0"/>
    <xf numFmtId="4" fontId="56" fillId="54" borderId="191" applyNumberFormat="0" applyProtection="0">
      <alignment horizontal="left" vertical="center" indent="1"/>
    </xf>
    <xf numFmtId="4" fontId="56" fillId="58" borderId="191" applyNumberFormat="0" applyProtection="0">
      <alignment horizontal="right" vertical="center"/>
    </xf>
    <xf numFmtId="191" fontId="28" fillId="51" borderId="177">
      <alignment horizontal="right" vertical="center"/>
      <protection locked="0"/>
    </xf>
    <xf numFmtId="0" fontId="27" fillId="14" borderId="189" applyNumberFormat="0" applyProtection="0">
      <alignment horizontal="left" vertical="top" indent="1"/>
    </xf>
    <xf numFmtId="172" fontId="5" fillId="7" borderId="177">
      <alignment vertical="center"/>
      <protection locked="0"/>
    </xf>
    <xf numFmtId="186" fontId="56" fillId="14" borderId="199" applyNumberFormat="0" applyProtection="0">
      <alignment horizontal="left" vertical="top" indent="1"/>
    </xf>
    <xf numFmtId="4" fontId="62" fillId="48" borderId="189" applyNumberFormat="0" applyProtection="0">
      <alignment vertical="center"/>
    </xf>
    <xf numFmtId="191" fontId="28" fillId="50" borderId="177">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3" borderId="189" applyNumberFormat="0" applyProtection="0">
      <alignment horizontal="left" vertical="top" indent="1"/>
    </xf>
    <xf numFmtId="190" fontId="28" fillId="51" borderId="197">
      <alignment horizontal="right" vertical="center"/>
      <protection locked="0"/>
    </xf>
    <xf numFmtId="186" fontId="56" fillId="63" borderId="189" applyNumberFormat="0" applyProtection="0">
      <alignment horizontal="left" vertical="top" indent="1"/>
    </xf>
    <xf numFmtId="4" fontId="56" fillId="52" borderId="201" applyNumberFormat="0" applyProtection="0">
      <alignment vertical="center"/>
    </xf>
    <xf numFmtId="4" fontId="62" fillId="48" borderId="189" applyNumberFormat="0" applyProtection="0">
      <alignment vertical="center"/>
    </xf>
    <xf numFmtId="190" fontId="5" fillId="13" borderId="186">
      <alignment vertical="center"/>
    </xf>
    <xf numFmtId="186" fontId="56" fillId="63" borderId="191" applyNumberFormat="0" applyProtection="0">
      <alignment horizontal="left" vertical="center" indent="1"/>
    </xf>
    <xf numFmtId="186" fontId="56" fillId="15" borderId="181"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4" fontId="56" fillId="55" borderId="179" applyNumberFormat="0" applyProtection="0">
      <alignment horizontal="right" vertical="center"/>
    </xf>
    <xf numFmtId="4" fontId="56" fillId="61" borderId="182" applyNumberFormat="0" applyProtection="0">
      <alignment horizontal="left" vertical="center" indent="1"/>
    </xf>
    <xf numFmtId="186" fontId="56" fillId="40" borderId="179" applyNumberFormat="0" applyFont="0" applyAlignment="0" applyProtection="0"/>
    <xf numFmtId="193" fontId="28" fillId="12" borderId="207">
      <alignment vertical="center"/>
      <protection locked="0"/>
    </xf>
    <xf numFmtId="186" fontId="56" fillId="14" borderId="179" applyNumberFormat="0" applyProtection="0">
      <alignment horizontal="left" vertical="center" indent="1"/>
    </xf>
    <xf numFmtId="4" fontId="56" fillId="53" borderId="179"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186" fontId="56" fillId="21" borderId="189" applyNumberFormat="0" applyProtection="0">
      <alignment horizontal="left" vertical="top" indent="1"/>
    </xf>
    <xf numFmtId="4" fontId="56" fillId="57" borderId="182" applyNumberFormat="0" applyProtection="0">
      <alignment horizontal="right" vertical="center"/>
    </xf>
    <xf numFmtId="4" fontId="62" fillId="48" borderId="189" applyNumberFormat="0" applyProtection="0">
      <alignment vertical="center"/>
    </xf>
    <xf numFmtId="4" fontId="56" fillId="56" borderId="191" applyNumberFormat="0" applyProtection="0">
      <alignment horizontal="right" vertical="center"/>
    </xf>
    <xf numFmtId="186" fontId="56" fillId="15" borderId="189" applyNumberFormat="0" applyProtection="0">
      <alignment horizontal="left" vertical="top" indent="1"/>
    </xf>
    <xf numFmtId="186" fontId="27" fillId="63" borderId="189" applyNumberFormat="0" applyProtection="0">
      <alignment horizontal="left" vertical="center" indent="1"/>
    </xf>
    <xf numFmtId="4" fontId="56" fillId="61" borderId="182" applyNumberFormat="0" applyProtection="0">
      <alignment horizontal="left" vertical="center" indent="1"/>
    </xf>
    <xf numFmtId="4" fontId="56" fillId="59" borderId="191" applyNumberFormat="0" applyProtection="0">
      <alignment horizontal="right" vertical="center"/>
    </xf>
    <xf numFmtId="4" fontId="64" fillId="64" borderId="191" applyNumberFormat="0" applyProtection="0">
      <alignment horizontal="right" vertical="center"/>
    </xf>
    <xf numFmtId="186" fontId="27" fillId="63" borderId="181" applyNumberFormat="0" applyProtection="0">
      <alignment horizontal="left" vertical="top" indent="1"/>
    </xf>
    <xf numFmtId="4" fontId="72" fillId="83" borderId="181" applyNumberFormat="0" applyProtection="0">
      <alignment horizontal="right" vertical="center"/>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44" fillId="0" borderId="185" applyNumberFormat="0" applyFill="0" applyAlignment="0" applyProtection="0"/>
    <xf numFmtId="4" fontId="56" fillId="61" borderId="182" applyNumberFormat="0" applyProtection="0">
      <alignment horizontal="left" vertical="center" indent="1"/>
    </xf>
    <xf numFmtId="186" fontId="56" fillId="40" borderId="179" applyNumberFormat="0" applyFont="0" applyAlignment="0" applyProtection="0"/>
    <xf numFmtId="186" fontId="56" fillId="14" borderId="189" applyNumberFormat="0" applyProtection="0">
      <alignment horizontal="left" vertical="top" indent="1"/>
    </xf>
    <xf numFmtId="4" fontId="56" fillId="15" borderId="195" applyNumberFormat="0" applyProtection="0">
      <alignment horizontal="left" vertical="center"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40" borderId="191" applyNumberFormat="0" applyFont="0" applyAlignment="0" applyProtection="0"/>
    <xf numFmtId="4" fontId="71" fillId="53" borderId="189" applyNumberFormat="0" applyProtection="0">
      <alignment vertical="center"/>
    </xf>
    <xf numFmtId="4" fontId="74" fillId="87" borderId="189" applyNumberFormat="0" applyProtection="0">
      <alignment vertical="center"/>
    </xf>
    <xf numFmtId="186" fontId="56" fillId="21" borderId="189" applyNumberFormat="0" applyProtection="0">
      <alignment horizontal="left" vertical="top" indent="1"/>
    </xf>
    <xf numFmtId="186" fontId="56" fillId="63" borderId="189" applyNumberFormat="0" applyProtection="0">
      <alignment horizontal="left" vertical="top" indent="1"/>
    </xf>
    <xf numFmtId="0" fontId="5" fillId="13" borderId="197">
      <alignment vertical="center"/>
    </xf>
    <xf numFmtId="188" fontId="5" fillId="7" borderId="197">
      <alignment vertical="center"/>
      <protection locked="0"/>
    </xf>
    <xf numFmtId="0" fontId="5" fillId="69" borderId="197">
      <alignment vertical="center"/>
    </xf>
    <xf numFmtId="0" fontId="5" fillId="7" borderId="197">
      <alignment vertical="center"/>
      <protection locked="0"/>
    </xf>
    <xf numFmtId="4" fontId="56" fillId="15" borderId="191" applyNumberFormat="0" applyProtection="0">
      <alignment horizontal="right" vertical="center"/>
    </xf>
    <xf numFmtId="186" fontId="56" fillId="40" borderId="191" applyNumberFormat="0" applyFont="0" applyAlignment="0" applyProtection="0"/>
    <xf numFmtId="190" fontId="28" fillId="49" borderId="207">
      <alignment vertical="center"/>
    </xf>
    <xf numFmtId="186" fontId="42" fillId="44" borderId="191" applyNumberFormat="0" applyAlignment="0" applyProtection="0"/>
    <xf numFmtId="186" fontId="56" fillId="40" borderId="191" applyNumberFormat="0" applyFont="0" applyAlignment="0" applyProtection="0"/>
    <xf numFmtId="186" fontId="56" fillId="14" borderId="199" applyNumberFormat="0" applyProtection="0">
      <alignment horizontal="left" vertical="top" indent="1"/>
    </xf>
    <xf numFmtId="37" fontId="33" fillId="0" borderId="204" applyNumberFormat="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21" borderId="199" applyNumberFormat="0" applyProtection="0">
      <alignment horizontal="left" vertical="center" indent="1"/>
    </xf>
    <xf numFmtId="190" fontId="5" fillId="69" borderId="207">
      <alignment vertical="center"/>
    </xf>
    <xf numFmtId="186" fontId="56" fillId="21" borderId="199" applyNumberFormat="0" applyProtection="0">
      <alignment horizontal="left" vertical="top" indent="1"/>
    </xf>
    <xf numFmtId="4" fontId="56" fillId="61" borderId="195" applyNumberFormat="0" applyProtection="0">
      <alignment horizontal="left" vertical="center" indent="1"/>
    </xf>
    <xf numFmtId="186" fontId="42" fillId="44" borderId="201" applyNumberFormat="0" applyAlignment="0" applyProtection="0"/>
    <xf numFmtId="172" fontId="28" fillId="12" borderId="197">
      <alignment vertical="center"/>
      <protection locked="0"/>
    </xf>
    <xf numFmtId="4" fontId="56" fillId="15" borderId="201" applyNumberFormat="0" applyProtection="0">
      <alignment horizontal="right" vertical="center"/>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27" fillId="63" borderId="199" applyNumberFormat="0" applyProtection="0">
      <alignment horizontal="left" vertical="center" indent="1"/>
    </xf>
    <xf numFmtId="186" fontId="27" fillId="14" borderId="199" applyNumberFormat="0" applyProtection="0">
      <alignment horizontal="left" vertical="center" indent="1"/>
    </xf>
    <xf numFmtId="4" fontId="59" fillId="53" borderId="201" applyNumberFormat="0" applyProtection="0">
      <alignment vertical="center"/>
    </xf>
    <xf numFmtId="4" fontId="27" fillId="21"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40" borderId="201" applyNumberFormat="0" applyFont="0" applyAlignment="0" applyProtection="0"/>
    <xf numFmtId="4" fontId="59" fillId="53" borderId="19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0" fontId="27" fillId="15" borderId="199" applyNumberFormat="0" applyProtection="0">
      <alignment horizontal="left" vertical="top" indent="1"/>
    </xf>
    <xf numFmtId="4" fontId="70" fillId="86" borderId="199" applyNumberFormat="0" applyProtection="0">
      <alignment horizontal="left" vertical="center" indent="1"/>
    </xf>
    <xf numFmtId="193" fontId="28" fillId="50" borderId="207">
      <alignment vertical="center"/>
    </xf>
    <xf numFmtId="4" fontId="72" fillId="53" borderId="199" applyNumberFormat="0" applyProtection="0">
      <alignment horizontal="left" vertical="center" indent="1"/>
    </xf>
    <xf numFmtId="188" fontId="5" fillId="13" borderId="19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93" fontId="28" fillId="12" borderId="197">
      <alignment vertical="center"/>
      <protection locked="0"/>
    </xf>
    <xf numFmtId="4" fontId="62" fillId="48" borderId="189" applyNumberFormat="0" applyProtection="0">
      <alignment vertical="center"/>
    </xf>
    <xf numFmtId="186" fontId="56" fillId="40" borderId="201" applyNumberFormat="0" applyFont="0" applyAlignment="0" applyProtection="0"/>
    <xf numFmtId="186" fontId="62" fillId="15" borderId="189" applyNumberFormat="0" applyProtection="0">
      <alignment horizontal="left" vertical="top" indent="1"/>
    </xf>
    <xf numFmtId="186" fontId="56" fillId="11" borderId="19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90" fontId="28" fillId="49" borderId="197">
      <alignment vertical="center"/>
    </xf>
    <xf numFmtId="186" fontId="61" fillId="21" borderId="193" applyBorder="0"/>
    <xf numFmtId="191" fontId="28" fillId="50" borderId="207">
      <alignment vertical="center"/>
    </xf>
    <xf numFmtId="186" fontId="27" fillId="21" borderId="189" applyNumberFormat="0" applyProtection="0">
      <alignment horizontal="left" vertical="top" indent="1"/>
    </xf>
    <xf numFmtId="37" fontId="33" fillId="0" borderId="194" applyNumberFormat="0"/>
    <xf numFmtId="186" fontId="60" fillId="52" borderId="199" applyNumberFormat="0" applyProtection="0">
      <alignment horizontal="left" vertical="top" indent="1"/>
    </xf>
    <xf numFmtId="4" fontId="72" fillId="86" borderId="189"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56" fillId="40" borderId="191" applyNumberFormat="0" applyFont="0" applyAlignment="0" applyProtection="0"/>
    <xf numFmtId="4" fontId="56" fillId="14" borderId="205" applyNumberFormat="0" applyProtection="0">
      <alignment horizontal="left" vertical="center" indent="1"/>
    </xf>
    <xf numFmtId="4" fontId="56" fillId="55" borderId="179" applyNumberFormat="0" applyProtection="0">
      <alignment horizontal="right" vertical="center"/>
    </xf>
    <xf numFmtId="186" fontId="50" fillId="41" borderId="179" applyNumberFormat="0" applyAlignment="0" applyProtection="0"/>
    <xf numFmtId="186" fontId="56" fillId="63" borderId="189" applyNumberFormat="0" applyProtection="0">
      <alignment horizontal="left" vertical="top" indent="1"/>
    </xf>
    <xf numFmtId="186" fontId="57" fillId="44" borderId="180" applyNumberFormat="0" applyAlignment="0" applyProtection="0"/>
    <xf numFmtId="186" fontId="56" fillId="15" borderId="181" applyNumberFormat="0" applyProtection="0">
      <alignment horizontal="left" vertical="top" indent="1"/>
    </xf>
    <xf numFmtId="186" fontId="56" fillId="21" borderId="181" applyNumberFormat="0" applyProtection="0">
      <alignment horizontal="left" vertical="top" indent="1"/>
    </xf>
    <xf numFmtId="186" fontId="42" fillId="44" borderId="201" applyNumberFormat="0" applyAlignment="0" applyProtection="0"/>
    <xf numFmtId="4" fontId="56" fillId="15" borderId="205" applyNumberFormat="0" applyProtection="0">
      <alignment horizontal="left" vertical="center" indent="1"/>
    </xf>
    <xf numFmtId="4" fontId="63" fillId="66" borderId="205" applyNumberFormat="0" applyProtection="0">
      <alignment horizontal="left" vertical="center"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4" fontId="56" fillId="61" borderId="205" applyNumberFormat="0" applyProtection="0">
      <alignment horizontal="left" vertical="center"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21" borderId="199" applyNumberFormat="0" applyProtection="0">
      <alignment horizontal="left" vertical="top" indent="1"/>
    </xf>
    <xf numFmtId="0" fontId="73" fillId="52" borderId="199" applyNumberFormat="0" applyProtection="0">
      <alignment horizontal="left" vertical="top" indent="1"/>
    </xf>
    <xf numFmtId="4" fontId="59" fillId="53" borderId="201" applyNumberFormat="0" applyProtection="0">
      <alignment vertical="center"/>
    </xf>
    <xf numFmtId="186" fontId="27" fillId="63" borderId="189" applyNumberFormat="0" applyProtection="0">
      <alignment horizontal="left" vertical="top" indent="1"/>
    </xf>
    <xf numFmtId="186" fontId="28" fillId="12" borderId="207">
      <alignment vertical="center"/>
      <protection locked="0"/>
    </xf>
    <xf numFmtId="186" fontId="62" fillId="48" borderId="18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62" fillId="11" borderId="189"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4" fontId="59" fillId="12" borderId="197" applyNumberFormat="0" applyProtection="0">
      <alignment vertical="center"/>
    </xf>
    <xf numFmtId="186" fontId="56" fillId="21" borderId="181" applyNumberFormat="0" applyProtection="0">
      <alignment horizontal="left" vertical="top" indent="1"/>
    </xf>
    <xf numFmtId="186" fontId="28" fillId="12" borderId="197">
      <alignment vertical="center"/>
      <protection locked="0"/>
    </xf>
    <xf numFmtId="186" fontId="27" fillId="14" borderId="181" applyNumberFormat="0" applyProtection="0">
      <alignment horizontal="left" vertical="top" indent="1"/>
    </xf>
    <xf numFmtId="186" fontId="56" fillId="14" borderId="181" applyNumberFormat="0" applyProtection="0">
      <alignment horizontal="left" vertical="top" indent="1"/>
    </xf>
    <xf numFmtId="4" fontId="63" fillId="66" borderId="182" applyNumberFormat="0" applyProtection="0">
      <alignment horizontal="left" vertical="center" indent="1"/>
    </xf>
    <xf numFmtId="186" fontId="56" fillId="15" borderId="181" applyNumberFormat="0" applyProtection="0">
      <alignment horizontal="left" vertical="top" indent="1"/>
    </xf>
    <xf numFmtId="186" fontId="28" fillId="50" borderId="186">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186" fontId="27" fillId="14"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5" borderId="189" applyNumberFormat="0" applyProtection="0">
      <alignment horizontal="left" vertical="top" indent="1"/>
    </xf>
    <xf numFmtId="193" fontId="28" fillId="12" borderId="177">
      <alignment vertical="center"/>
      <protection locked="0"/>
    </xf>
    <xf numFmtId="186" fontId="27" fillId="14" borderId="189" applyNumberFormat="0" applyProtection="0">
      <alignment horizontal="left" vertical="center" indent="1"/>
    </xf>
    <xf numFmtId="186" fontId="27" fillId="15" borderId="189" applyNumberFormat="0" applyProtection="0">
      <alignment horizontal="left" vertical="top" indent="1"/>
    </xf>
    <xf numFmtId="186" fontId="56" fillId="40" borderId="191" applyNumberFormat="0" applyFont="0" applyAlignment="0" applyProtection="0"/>
    <xf numFmtId="186" fontId="56" fillId="21" borderId="181" applyNumberFormat="0" applyProtection="0">
      <alignment horizontal="left" vertical="top" indent="1"/>
    </xf>
    <xf numFmtId="186" fontId="44" fillId="0" borderId="185" applyNumberFormat="0" applyFill="0" applyAlignment="0" applyProtection="0"/>
    <xf numFmtId="186" fontId="56" fillId="15" borderId="181" applyNumberFormat="0" applyProtection="0">
      <alignment horizontal="left" vertical="top" indent="1"/>
    </xf>
    <xf numFmtId="186" fontId="56" fillId="40" borderId="179" applyNumberFormat="0" applyFont="0" applyAlignment="0" applyProtection="0"/>
    <xf numFmtId="186" fontId="56" fillId="21" borderId="181" applyNumberFormat="0" applyProtection="0">
      <alignment horizontal="left" vertical="top" indent="1"/>
    </xf>
    <xf numFmtId="186" fontId="27" fillId="64" borderId="186" applyNumberFormat="0">
      <protection locked="0"/>
    </xf>
    <xf numFmtId="191" fontId="28" fillId="51" borderId="186">
      <alignment horizontal="right" vertical="center"/>
      <protection locked="0"/>
    </xf>
    <xf numFmtId="4" fontId="56" fillId="19" borderId="179" applyNumberFormat="0" applyProtection="0">
      <alignment horizontal="right" vertical="center"/>
    </xf>
    <xf numFmtId="186" fontId="60" fillId="52" borderId="181" applyNumberFormat="0" applyProtection="0">
      <alignment horizontal="left" vertical="top" indent="1"/>
    </xf>
    <xf numFmtId="4" fontId="56" fillId="23" borderId="201" applyNumberFormat="0" applyProtection="0">
      <alignment horizontal="right" vertical="center"/>
    </xf>
    <xf numFmtId="4" fontId="56" fillId="55" borderId="201" applyNumberFormat="0" applyProtection="0">
      <alignment horizontal="right" vertical="center"/>
    </xf>
    <xf numFmtId="186" fontId="56" fillId="40" borderId="201" applyNumberFormat="0" applyFont="0" applyAlignment="0" applyProtection="0"/>
    <xf numFmtId="4" fontId="59" fillId="53" borderId="201" applyNumberFormat="0" applyProtection="0">
      <alignment vertical="center"/>
    </xf>
    <xf numFmtId="172" fontId="5" fillId="7" borderId="177">
      <alignment vertical="center"/>
      <protection locked="0"/>
    </xf>
    <xf numFmtId="188" fontId="5" fillId="13" borderId="177">
      <alignment vertical="center"/>
    </xf>
    <xf numFmtId="186" fontId="56" fillId="40" borderId="201" applyNumberFormat="0" applyFont="0" applyAlignment="0" applyProtection="0"/>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4" fontId="56" fillId="59" borderId="201" applyNumberFormat="0" applyProtection="0">
      <alignment horizontal="right" vertical="center"/>
    </xf>
    <xf numFmtId="186" fontId="60" fillId="52" borderId="199" applyNumberFormat="0" applyProtection="0">
      <alignment horizontal="left" vertical="top" indent="1"/>
    </xf>
    <xf numFmtId="186" fontId="27" fillId="21" borderId="189" applyNumberFormat="0" applyProtection="0">
      <alignment horizontal="left" vertical="top" indent="1"/>
    </xf>
    <xf numFmtId="4" fontId="56" fillId="23" borderId="201" applyNumberFormat="0" applyProtection="0">
      <alignment horizontal="right" vertical="center"/>
    </xf>
    <xf numFmtId="186" fontId="56" fillId="11" borderId="201" applyNumberFormat="0" applyProtection="0">
      <alignment horizontal="left" vertical="center" indent="1"/>
    </xf>
    <xf numFmtId="186" fontId="56" fillId="21" borderId="199" applyNumberFormat="0" applyProtection="0">
      <alignment horizontal="left" vertical="top" indent="1"/>
    </xf>
    <xf numFmtId="188" fontId="5" fillId="13" borderId="177">
      <alignment vertical="center"/>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4" fontId="56" fillId="16" borderId="201" applyNumberFormat="0" applyProtection="0">
      <alignment horizontal="right" vertical="center"/>
    </xf>
    <xf numFmtId="4" fontId="56" fillId="15" borderId="205" applyNumberFormat="0" applyProtection="0">
      <alignment horizontal="left" vertical="center" indent="1"/>
    </xf>
    <xf numFmtId="4" fontId="62" fillId="48" borderId="199" applyNumberFormat="0" applyProtection="0">
      <alignment vertical="center"/>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56" fillId="56"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4" fontId="56" fillId="54" borderId="201" applyNumberFormat="0" applyProtection="0">
      <alignment horizontal="left" vertical="center" indent="1"/>
    </xf>
    <xf numFmtId="186" fontId="56" fillId="11" borderId="201" applyNumberFormat="0" applyProtection="0">
      <alignment horizontal="left" vertical="center"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4" fillId="64" borderId="201" applyNumberFormat="0" applyProtection="0">
      <alignment horizontal="right" vertical="center"/>
    </xf>
    <xf numFmtId="186" fontId="56" fillId="62" borderId="201" applyNumberFormat="0" applyProtection="0">
      <alignment horizontal="left" vertical="center" indent="1"/>
    </xf>
    <xf numFmtId="188" fontId="5" fillId="13" borderId="177">
      <alignment vertical="center"/>
    </xf>
    <xf numFmtId="186" fontId="56" fillId="14" borderId="199" applyNumberFormat="0" applyProtection="0">
      <alignment horizontal="left" vertical="top" indent="1"/>
    </xf>
    <xf numFmtId="186" fontId="56" fillId="63" borderId="201" applyNumberFormat="0" applyProtection="0">
      <alignment horizontal="left" vertical="center" indent="1"/>
    </xf>
    <xf numFmtId="4" fontId="56" fillId="55" borderId="201" applyNumberFormat="0" applyProtection="0">
      <alignment horizontal="right" vertical="center"/>
    </xf>
    <xf numFmtId="186" fontId="56" fillId="15" borderId="199" applyNumberFormat="0" applyProtection="0">
      <alignment horizontal="left" vertical="top" indent="1"/>
    </xf>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27" fillId="63" borderId="199" applyNumberFormat="0" applyProtection="0">
      <alignment horizontal="left" vertical="center" indent="1"/>
    </xf>
    <xf numFmtId="4" fontId="56" fillId="54" borderId="201" applyNumberFormat="0" applyProtection="0">
      <alignment horizontal="left" vertical="center" indent="1"/>
    </xf>
    <xf numFmtId="4" fontId="62" fillId="11" borderId="199"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4" fontId="56" fillId="15" borderId="205" applyNumberFormat="0" applyProtection="0">
      <alignment horizontal="left" vertical="center" indent="1"/>
    </xf>
    <xf numFmtId="186" fontId="42" fillId="44" borderId="201" applyNumberFormat="0" applyAlignment="0" applyProtection="0"/>
    <xf numFmtId="186" fontId="50" fillId="41" borderId="201" applyNumberForma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54" borderId="201" applyNumberFormat="0" applyProtection="0">
      <alignment horizontal="left" vertical="center" indent="1"/>
    </xf>
    <xf numFmtId="37" fontId="33" fillId="0" borderId="204" applyNumberFormat="0"/>
    <xf numFmtId="4" fontId="56" fillId="58"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4" fillId="64" borderId="201" applyNumberFormat="0" applyProtection="0">
      <alignment horizontal="right" vertical="center"/>
    </xf>
    <xf numFmtId="186" fontId="56" fillId="40" borderId="201" applyNumberFormat="0" applyFont="0" applyAlignment="0" applyProtection="0"/>
    <xf numFmtId="186" fontId="62"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6" borderId="201" applyNumberFormat="0" applyProtection="0">
      <alignment horizontal="right" vertical="center"/>
    </xf>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6" fillId="58" borderId="201" applyNumberFormat="0" applyProtection="0">
      <alignment horizontal="right" vertical="center"/>
    </xf>
    <xf numFmtId="4" fontId="56" fillId="14" borderId="205"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27" fillId="63" borderId="199"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2" fillId="48" borderId="199" applyNumberFormat="0" applyProtection="0">
      <alignment vertical="center"/>
    </xf>
    <xf numFmtId="37" fontId="33" fillId="0" borderId="204" applyNumberFormat="0"/>
    <xf numFmtId="4" fontId="56" fillId="23" borderId="201" applyNumberFormat="0" applyProtection="0">
      <alignment horizontal="right" vertical="center"/>
    </xf>
    <xf numFmtId="4" fontId="62" fillId="48" borderId="199" applyNumberFormat="0" applyProtection="0">
      <alignment vertical="center"/>
    </xf>
    <xf numFmtId="186" fontId="44" fillId="0" borderId="206" applyNumberFormat="0" applyFill="0" applyAlignment="0" applyProtection="0"/>
    <xf numFmtId="186" fontId="60" fillId="52" borderId="199" applyNumberFormat="0" applyProtection="0">
      <alignment horizontal="left" vertical="top" indent="1"/>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2" fillId="15" borderId="199" applyNumberFormat="0" applyProtection="0">
      <alignment horizontal="left" vertical="top" indent="1"/>
    </xf>
    <xf numFmtId="186" fontId="27"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7" borderId="205"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190" fontId="28" fillId="49" borderId="177">
      <alignment vertical="center"/>
    </xf>
    <xf numFmtId="191" fontId="28" fillId="49" borderId="177">
      <alignment vertical="center"/>
    </xf>
    <xf numFmtId="191"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6" fontId="28" fillId="49" borderId="177">
      <alignment vertical="center"/>
    </xf>
    <xf numFmtId="188" fontId="28" fillId="49" borderId="177">
      <alignment vertical="center"/>
    </xf>
    <xf numFmtId="188" fontId="28" fillId="49" borderId="177">
      <alignment vertical="center"/>
    </xf>
    <xf numFmtId="190" fontId="28" fillId="49" borderId="177">
      <alignment vertical="center"/>
    </xf>
    <xf numFmtId="191"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3" fontId="28" fillId="12" borderId="177">
      <alignment vertical="center"/>
      <protection locked="0"/>
    </xf>
    <xf numFmtId="186" fontId="28" fillId="12" borderId="177">
      <alignment vertical="center"/>
      <protection locked="0"/>
    </xf>
    <xf numFmtId="186" fontId="28" fillId="12" borderId="177">
      <alignment vertical="center"/>
      <protection locked="0"/>
    </xf>
    <xf numFmtId="193" fontId="28" fillId="12" borderId="177">
      <alignment vertical="center"/>
      <protection locked="0"/>
    </xf>
    <xf numFmtId="191" fontId="28" fillId="12" borderId="177">
      <alignment vertical="center"/>
      <protection locked="0"/>
    </xf>
    <xf numFmtId="191"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72" fontId="28" fillId="12" borderId="177">
      <alignment vertical="center"/>
      <protection locked="0"/>
    </xf>
    <xf numFmtId="191" fontId="28" fillId="12" borderId="177">
      <alignment vertical="center"/>
      <protection locked="0"/>
    </xf>
    <xf numFmtId="191" fontId="28" fillId="50" borderId="177">
      <alignment vertical="center"/>
    </xf>
    <xf numFmtId="191"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93" fontId="28" fillId="50" borderId="177">
      <alignment vertical="center"/>
    </xf>
    <xf numFmtId="188" fontId="28" fillId="50" borderId="177">
      <alignment vertical="center"/>
    </xf>
    <xf numFmtId="190"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86"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0" borderId="177">
      <alignment vertical="center"/>
    </xf>
    <xf numFmtId="191" fontId="28" fillId="51" borderId="177">
      <alignment horizontal="right" vertical="center"/>
      <protection locked="0"/>
    </xf>
    <xf numFmtId="186" fontId="28" fillId="51" borderId="177">
      <alignment horizontal="right" vertical="center"/>
      <protection locked="0"/>
    </xf>
    <xf numFmtId="186" fontId="28" fillId="51" borderId="177">
      <alignment horizontal="right" vertical="center"/>
      <protection locked="0"/>
    </xf>
    <xf numFmtId="190" fontId="28" fillId="51" borderId="177">
      <alignment horizontal="right" vertical="center"/>
      <protection locked="0"/>
    </xf>
    <xf numFmtId="188" fontId="28" fillId="51" borderId="177">
      <alignment horizontal="right" vertical="center"/>
      <protection locked="0"/>
    </xf>
    <xf numFmtId="190"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91" fontId="28" fillId="51" borderId="177">
      <alignment horizontal="right" vertical="center"/>
      <protection locked="0"/>
    </xf>
    <xf numFmtId="186" fontId="44" fillId="0" borderId="206" applyNumberFormat="0" applyFill="0" applyAlignment="0" applyProtection="0"/>
    <xf numFmtId="186" fontId="27" fillId="14" borderId="189" applyNumberFormat="0" applyProtection="0">
      <alignment horizontal="left" vertical="top" indent="1"/>
    </xf>
    <xf numFmtId="4" fontId="56" fillId="0" borderId="191"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28" fillId="12" borderId="197">
      <alignment vertical="center"/>
      <protection locked="0"/>
    </xf>
    <xf numFmtId="186" fontId="56" fillId="40" borderId="20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top" indent="1"/>
    </xf>
    <xf numFmtId="186" fontId="61" fillId="21" borderId="193" applyBorder="0"/>
    <xf numFmtId="186" fontId="60" fillId="52"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4" fontId="56" fillId="23" borderId="191" applyNumberFormat="0" applyProtection="0">
      <alignment horizontal="right" vertical="center"/>
    </xf>
    <xf numFmtId="190" fontId="28" fillId="49" borderId="207">
      <alignment vertical="center"/>
    </xf>
    <xf numFmtId="186" fontId="27" fillId="64" borderId="177" applyNumberFormat="0">
      <protection locked="0"/>
    </xf>
    <xf numFmtId="4" fontId="59" fillId="12" borderId="177" applyNumberFormat="0" applyProtection="0">
      <alignment vertical="center"/>
    </xf>
    <xf numFmtId="186" fontId="56" fillId="67" borderId="177"/>
    <xf numFmtId="194" fontId="33" fillId="0" borderId="178" applyFill="0"/>
    <xf numFmtId="4" fontId="59" fillId="53" borderId="201" applyNumberFormat="0" applyProtection="0">
      <alignment vertical="center"/>
    </xf>
    <xf numFmtId="4" fontId="56" fillId="15" borderId="201" applyNumberFormat="0" applyProtection="0">
      <alignment horizontal="right" vertical="center"/>
    </xf>
    <xf numFmtId="186" fontId="50" fillId="41" borderId="201" applyNumberFormat="0" applyAlignment="0" applyProtection="0"/>
    <xf numFmtId="191" fontId="5" fillId="13" borderId="177">
      <alignment vertical="center"/>
    </xf>
    <xf numFmtId="188" fontId="5" fillId="13" borderId="177">
      <alignment vertical="center"/>
    </xf>
    <xf numFmtId="190" fontId="5" fillId="13" borderId="177">
      <alignment vertical="center"/>
    </xf>
    <xf numFmtId="191" fontId="5" fillId="7" borderId="177">
      <alignment vertical="center"/>
      <protection locked="0"/>
    </xf>
    <xf numFmtId="188" fontId="5" fillId="7" borderId="177">
      <alignment vertical="center"/>
      <protection locked="0"/>
    </xf>
    <xf numFmtId="196" fontId="5" fillId="69" borderId="177">
      <alignment vertical="center"/>
    </xf>
    <xf numFmtId="188" fontId="5" fillId="69" borderId="177">
      <alignment vertical="center"/>
    </xf>
    <xf numFmtId="190" fontId="5" fillId="69" borderId="177">
      <alignment vertical="center"/>
    </xf>
    <xf numFmtId="191" fontId="5" fillId="69" borderId="177">
      <alignment vertical="center"/>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94" fontId="33" fillId="0" borderId="178" applyFill="0"/>
    <xf numFmtId="191" fontId="5" fillId="69" borderId="177">
      <alignment vertical="center"/>
    </xf>
    <xf numFmtId="186" fontId="42" fillId="44" borderId="201" applyNumberFormat="0" applyAlignment="0" applyProtection="0"/>
    <xf numFmtId="186" fontId="56" fillId="14" borderId="181" applyNumberFormat="0" applyProtection="0">
      <alignment horizontal="left" vertical="top" indent="1"/>
    </xf>
    <xf numFmtId="186" fontId="44" fillId="0" borderId="185" applyNumberFormat="0" applyFill="0" applyAlignment="0" applyProtection="0"/>
    <xf numFmtId="186" fontId="27" fillId="15"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6" fillId="63" borderId="181" applyNumberFormat="0" applyProtection="0">
      <alignment horizontal="left" vertical="top" indent="1"/>
    </xf>
    <xf numFmtId="186" fontId="56" fillId="14" borderId="191" applyNumberFormat="0" applyProtection="0">
      <alignment horizontal="left" vertical="center" indent="1"/>
    </xf>
    <xf numFmtId="193" fontId="28" fillId="50" borderId="177">
      <alignment vertical="center"/>
    </xf>
    <xf numFmtId="186" fontId="28" fillId="12" borderId="197">
      <alignment vertical="center"/>
      <protection locked="0"/>
    </xf>
    <xf numFmtId="190" fontId="5" fillId="69" borderId="197">
      <alignment vertical="center"/>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56" fillId="15" borderId="181" applyNumberFormat="0" applyProtection="0">
      <alignment horizontal="left" vertical="top" indent="1"/>
    </xf>
    <xf numFmtId="190" fontId="5" fillId="13" borderId="186">
      <alignment vertical="center"/>
    </xf>
    <xf numFmtId="186" fontId="56" fillId="40" borderId="191" applyNumberFormat="0" applyFont="0" applyAlignment="0" applyProtection="0"/>
    <xf numFmtId="186" fontId="56" fillId="63" borderId="189" applyNumberFormat="0" applyProtection="0">
      <alignment horizontal="left" vertical="top" indent="1"/>
    </xf>
    <xf numFmtId="186" fontId="27" fillId="14" borderId="181" applyNumberFormat="0" applyProtection="0">
      <alignment horizontal="left" vertical="center" indent="1"/>
    </xf>
    <xf numFmtId="186" fontId="56" fillId="15" borderId="181" applyNumberFormat="0" applyProtection="0">
      <alignment horizontal="left" vertical="top" indent="1"/>
    </xf>
    <xf numFmtId="186" fontId="56" fillId="14" borderId="191" applyNumberFormat="0" applyProtection="0">
      <alignment horizontal="left" vertical="center" indent="1"/>
    </xf>
    <xf numFmtId="4" fontId="56" fillId="56" borderId="179" applyNumberFormat="0" applyProtection="0">
      <alignment horizontal="right" vertical="center"/>
    </xf>
    <xf numFmtId="4" fontId="63" fillId="66" borderId="182" applyNumberFormat="0" applyProtection="0">
      <alignment horizontal="left" vertical="center" indent="1"/>
    </xf>
    <xf numFmtId="37" fontId="33" fillId="0" borderId="194" applyNumberFormat="0"/>
    <xf numFmtId="0" fontId="5" fillId="69" borderId="186">
      <alignment vertical="center"/>
    </xf>
    <xf numFmtId="186" fontId="42" fillId="44" borderId="191" applyNumberFormat="0" applyAlignment="0" applyProtection="0"/>
    <xf numFmtId="186" fontId="56" fillId="21" borderId="189" applyNumberFormat="0" applyProtection="0">
      <alignment horizontal="left" vertical="top" indent="1"/>
    </xf>
    <xf numFmtId="190" fontId="28" fillId="49" borderId="177">
      <alignment vertical="center"/>
    </xf>
    <xf numFmtId="186" fontId="56" fillId="21" borderId="181" applyNumberFormat="0" applyProtection="0">
      <alignment horizontal="left" vertical="top" indent="1"/>
    </xf>
    <xf numFmtId="4" fontId="56" fillId="57" borderId="195" applyNumberFormat="0" applyProtection="0">
      <alignment horizontal="right" vertical="center"/>
    </xf>
    <xf numFmtId="4" fontId="56" fillId="61" borderId="195" applyNumberFormat="0" applyProtection="0">
      <alignment horizontal="left" vertical="center" indent="1"/>
    </xf>
    <xf numFmtId="186" fontId="56" fillId="15" borderId="189" applyNumberFormat="0" applyProtection="0">
      <alignment horizontal="left" vertical="top" indent="1"/>
    </xf>
    <xf numFmtId="191" fontId="28" fillId="12" borderId="197">
      <alignment vertical="center"/>
      <protection locked="0"/>
    </xf>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4" fontId="63" fillId="66" borderId="195"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27" fillId="21" borderId="189"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86" fontId="56" fillId="11" borderId="191" applyNumberFormat="0" applyProtection="0">
      <alignment horizontal="left" vertical="center" indent="1"/>
    </xf>
    <xf numFmtId="186" fontId="56" fillId="14" borderId="199" applyNumberFormat="0" applyProtection="0">
      <alignment horizontal="left" vertical="top" indent="1"/>
    </xf>
    <xf numFmtId="4" fontId="56" fillId="55" borderId="191" applyNumberFormat="0" applyProtection="0">
      <alignment horizontal="right" vertical="center"/>
    </xf>
    <xf numFmtId="4" fontId="27" fillId="21" borderId="205" applyNumberFormat="0" applyProtection="0">
      <alignment horizontal="left" vertical="center" indent="1"/>
    </xf>
    <xf numFmtId="186" fontId="62" fillId="48" borderId="189" applyNumberFormat="0" applyProtection="0">
      <alignment horizontal="left" vertical="top" indent="1"/>
    </xf>
    <xf numFmtId="4" fontId="56" fillId="16" borderId="191" applyNumberFormat="0" applyProtection="0">
      <alignment horizontal="right" vertical="center"/>
    </xf>
    <xf numFmtId="4" fontId="56" fillId="56" borderId="201" applyNumberFormat="0" applyProtection="0">
      <alignment horizontal="right" vertical="center"/>
    </xf>
    <xf numFmtId="4" fontId="56" fillId="60" borderId="201" applyNumberFormat="0" applyProtection="0">
      <alignment horizontal="right" vertical="center"/>
    </xf>
    <xf numFmtId="4" fontId="56" fillId="0" borderId="201" applyNumberFormat="0" applyProtection="0">
      <alignment horizontal="right" vertical="center"/>
    </xf>
    <xf numFmtId="186" fontId="56" fillId="63" borderId="199" applyNumberFormat="0" applyProtection="0">
      <alignment horizontal="left" vertical="top" indent="1"/>
    </xf>
    <xf numFmtId="4" fontId="56" fillId="58" borderId="201" applyNumberFormat="0" applyProtection="0">
      <alignment horizontal="right" vertical="center"/>
    </xf>
    <xf numFmtId="4" fontId="56" fillId="56" borderId="201" applyNumberFormat="0" applyProtection="0">
      <alignment horizontal="right" vertical="center"/>
    </xf>
    <xf numFmtId="186" fontId="61" fillId="21" borderId="203" applyBorder="0"/>
    <xf numFmtId="186" fontId="56" fillId="63" borderId="199" applyNumberFormat="0" applyProtection="0">
      <alignment horizontal="left" vertical="top" indent="1"/>
    </xf>
    <xf numFmtId="4" fontId="62" fillId="48" borderId="199" applyNumberFormat="0" applyProtection="0">
      <alignment vertical="center"/>
    </xf>
    <xf numFmtId="186" fontId="42" fillId="44" borderId="201" applyNumberFormat="0" applyAlignment="0" applyProtection="0"/>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4" fontId="56" fillId="0" borderId="19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8" fontId="5" fillId="13" borderId="177">
      <alignment vertical="center"/>
    </xf>
    <xf numFmtId="4" fontId="56" fillId="15" borderId="20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64" fillId="64" borderId="191" applyNumberFormat="0" applyProtection="0">
      <alignment horizontal="right" vertical="center"/>
    </xf>
    <xf numFmtId="4" fontId="56" fillId="59" borderId="191" applyNumberFormat="0" applyProtection="0">
      <alignment horizontal="right" vertical="center"/>
    </xf>
    <xf numFmtId="186" fontId="57" fillId="44" borderId="192" applyNumberFormat="0" applyAlignment="0" applyProtection="0"/>
    <xf numFmtId="186" fontId="27" fillId="21" borderId="199" applyNumberFormat="0" applyProtection="0">
      <alignment horizontal="left" vertical="center" indent="1"/>
    </xf>
    <xf numFmtId="186" fontId="27" fillId="21" borderId="199" applyNumberFormat="0" applyProtection="0">
      <alignment horizontal="left" vertical="top" indent="1"/>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90" fontId="28" fillId="49" borderId="177">
      <alignment vertical="center"/>
    </xf>
    <xf numFmtId="186" fontId="56" fillId="21" borderId="199" applyNumberFormat="0" applyProtection="0">
      <alignment horizontal="left" vertical="top" indent="1"/>
    </xf>
    <xf numFmtId="188" fontId="5" fillId="7" borderId="207">
      <alignment vertical="center"/>
      <protection locked="0"/>
    </xf>
    <xf numFmtId="190" fontId="28" fillId="51" borderId="197">
      <alignment horizontal="right" vertical="center"/>
      <protection locked="0"/>
    </xf>
    <xf numFmtId="188" fontId="28" fillId="49" borderId="197">
      <alignmen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7" fillId="21" borderId="189" applyNumberFormat="0" applyProtection="0">
      <alignment horizontal="left" vertical="center" indent="1"/>
    </xf>
    <xf numFmtId="4" fontId="56" fillId="60" borderId="191" applyNumberFormat="0" applyProtection="0">
      <alignment horizontal="right" vertical="center"/>
    </xf>
    <xf numFmtId="191" fontId="5" fillId="13" borderId="207">
      <alignment vertical="center"/>
    </xf>
    <xf numFmtId="186" fontId="56" fillId="14" borderId="189" applyNumberFormat="0" applyProtection="0">
      <alignment horizontal="left" vertical="top" indent="1"/>
    </xf>
    <xf numFmtId="4" fontId="63" fillId="66" borderId="205" applyNumberFormat="0" applyProtection="0">
      <alignment horizontal="left" vertical="center" indent="1"/>
    </xf>
    <xf numFmtId="186" fontId="56" fillId="14" borderId="189" applyNumberFormat="0" applyProtection="0">
      <alignment horizontal="left" vertical="top" indent="1"/>
    </xf>
    <xf numFmtId="188" fontId="5" fillId="69" borderId="197">
      <alignment vertical="center"/>
    </xf>
    <xf numFmtId="191" fontId="28" fillId="50" borderId="197">
      <alignment vertical="center"/>
    </xf>
    <xf numFmtId="186" fontId="60" fillId="52" borderId="199" applyNumberFormat="0" applyProtection="0">
      <alignment horizontal="left" vertical="top" indent="1"/>
    </xf>
    <xf numFmtId="186" fontId="56" fillId="40" borderId="191" applyNumberFormat="0" applyFont="0" applyAlignment="0" applyProtection="0"/>
    <xf numFmtId="186" fontId="27" fillId="14" borderId="189" applyNumberFormat="0" applyProtection="0">
      <alignment horizontal="left" vertical="center" indent="1"/>
    </xf>
    <xf numFmtId="186" fontId="56" fillId="63" borderId="189" applyNumberFormat="0" applyProtection="0">
      <alignment horizontal="left" vertical="top" indent="1"/>
    </xf>
    <xf numFmtId="186" fontId="27" fillId="64" borderId="177" applyNumberFormat="0">
      <protection locked="0"/>
    </xf>
    <xf numFmtId="193" fontId="28" fillId="12" borderId="197">
      <alignment vertical="center"/>
      <protection locked="0"/>
    </xf>
    <xf numFmtId="186" fontId="56" fillId="63" borderId="189" applyNumberFormat="0" applyProtection="0">
      <alignment horizontal="left" vertical="top" indent="1"/>
    </xf>
    <xf numFmtId="186" fontId="56" fillId="40" borderId="191" applyNumberFormat="0" applyFont="0" applyAlignment="0" applyProtection="0"/>
    <xf numFmtId="186" fontId="27" fillId="21" borderId="189" applyNumberFormat="0" applyProtection="0">
      <alignment horizontal="left" vertical="center" indent="1"/>
    </xf>
    <xf numFmtId="186" fontId="56" fillId="63" borderId="181" applyNumberFormat="0" applyProtection="0">
      <alignment horizontal="left" vertical="top" indent="1"/>
    </xf>
    <xf numFmtId="191" fontId="5" fillId="70" borderId="197">
      <alignment horizontal="right" vertical="center"/>
      <protection locked="0"/>
    </xf>
    <xf numFmtId="186" fontId="56" fillId="14" borderId="181" applyNumberFormat="0" applyProtection="0">
      <alignment horizontal="left" vertical="top" indent="1"/>
    </xf>
    <xf numFmtId="4" fontId="56" fillId="14" borderId="195" applyNumberFormat="0" applyProtection="0">
      <alignment horizontal="left" vertical="center" indent="1"/>
    </xf>
    <xf numFmtId="190" fontId="5" fillId="70" borderId="186">
      <alignment horizontal="right" vertical="center"/>
      <protection locked="0"/>
    </xf>
    <xf numFmtId="186" fontId="60" fillId="52" borderId="189" applyNumberFormat="0" applyProtection="0">
      <alignment horizontal="left" vertical="top" indent="1"/>
    </xf>
    <xf numFmtId="186" fontId="27" fillId="15" borderId="189" applyNumberFormat="0" applyProtection="0">
      <alignment horizontal="left" vertical="top" indent="1"/>
    </xf>
    <xf numFmtId="186" fontId="56" fillId="11" borderId="179" applyNumberFormat="0" applyProtection="0">
      <alignment horizontal="left" vertical="center" indent="1"/>
    </xf>
    <xf numFmtId="4" fontId="62" fillId="48" borderId="189" applyNumberFormat="0" applyProtection="0">
      <alignment vertical="center"/>
    </xf>
    <xf numFmtId="186" fontId="56" fillId="63" borderId="181" applyNumberFormat="0" applyProtection="0">
      <alignment horizontal="left" vertical="top" indent="1"/>
    </xf>
    <xf numFmtId="4" fontId="59" fillId="65" borderId="179" applyNumberFormat="0" applyProtection="0">
      <alignment horizontal="right" vertical="center"/>
    </xf>
    <xf numFmtId="4" fontId="56" fillId="61" borderId="195" applyNumberFormat="0" applyProtection="0">
      <alignment horizontal="left" vertical="center" indent="1"/>
    </xf>
    <xf numFmtId="186" fontId="27" fillId="14" borderId="199" applyNumberFormat="0" applyProtection="0">
      <alignment horizontal="left" vertical="center" indent="1"/>
    </xf>
    <xf numFmtId="186" fontId="56" fillId="40" borderId="179" applyNumberFormat="0" applyFont="0" applyAlignment="0" applyProtection="0"/>
    <xf numFmtId="186" fontId="28" fillId="12" borderId="177">
      <alignment vertical="center"/>
      <protection locked="0"/>
    </xf>
    <xf numFmtId="193" fontId="28" fillId="50" borderId="186">
      <alignment vertical="center"/>
    </xf>
    <xf numFmtId="186" fontId="62" fillId="48" borderId="189" applyNumberFormat="0" applyProtection="0">
      <alignment horizontal="left" vertical="top" indent="1"/>
    </xf>
    <xf numFmtId="186" fontId="57" fillId="44" borderId="192" applyNumberFormat="0" applyAlignment="0" applyProtection="0"/>
    <xf numFmtId="186" fontId="56" fillId="63" borderId="181" applyNumberFormat="0" applyProtection="0">
      <alignment horizontal="left" vertical="top" indent="1"/>
    </xf>
    <xf numFmtId="186" fontId="27" fillId="63" borderId="189" applyNumberFormat="0" applyProtection="0">
      <alignment horizontal="left" vertical="center" indent="1"/>
    </xf>
    <xf numFmtId="186" fontId="56" fillId="40" borderId="179" applyNumberFormat="0" applyFont="0" applyAlignment="0" applyProtection="0"/>
    <xf numFmtId="4" fontId="27" fillId="21" borderId="195" applyNumberFormat="0" applyProtection="0">
      <alignment horizontal="left" vertical="center"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186" fontId="56" fillId="14" borderId="181" applyNumberFormat="0" applyProtection="0">
      <alignment horizontal="left" vertical="top" indent="1"/>
    </xf>
    <xf numFmtId="186" fontId="61" fillId="21" borderId="193" applyBorder="0"/>
    <xf numFmtId="4" fontId="64" fillId="64" borderId="179" applyNumberFormat="0" applyProtection="0">
      <alignment horizontal="right" vertical="center"/>
    </xf>
    <xf numFmtId="186" fontId="56" fillId="62" borderId="191" applyNumberFormat="0" applyProtection="0">
      <alignment horizontal="left" vertical="center" indent="1"/>
    </xf>
    <xf numFmtId="186" fontId="27" fillId="21" borderId="181" applyNumberFormat="0" applyProtection="0">
      <alignment horizontal="left" vertical="center" indent="1"/>
    </xf>
    <xf numFmtId="4" fontId="62" fillId="48" borderId="181" applyNumberFormat="0" applyProtection="0">
      <alignment vertical="center"/>
    </xf>
    <xf numFmtId="186" fontId="56" fillId="21" borderId="181" applyNumberFormat="0" applyProtection="0">
      <alignment horizontal="left" vertical="top" indent="1"/>
    </xf>
    <xf numFmtId="37" fontId="33" fillId="0" borderId="184" applyNumberFormat="0"/>
    <xf numFmtId="186" fontId="42" fillId="44" borderId="179" applyNumberFormat="0" applyAlignment="0" applyProtection="0"/>
    <xf numFmtId="186" fontId="56" fillId="11" borderId="179" applyNumberFormat="0" applyProtection="0">
      <alignment horizontal="left" vertical="center" indent="1"/>
    </xf>
    <xf numFmtId="186" fontId="56" fillId="14" borderId="181" applyNumberFormat="0" applyProtection="0">
      <alignment horizontal="left" vertical="top" indent="1"/>
    </xf>
    <xf numFmtId="186" fontId="28" fillId="51" borderId="186">
      <alignment horizontal="right" vertical="center"/>
      <protection locked="0"/>
    </xf>
    <xf numFmtId="4" fontId="56" fillId="55" borderId="191" applyNumberFormat="0" applyProtection="0">
      <alignment horizontal="right" vertical="center"/>
    </xf>
    <xf numFmtId="191" fontId="5" fillId="13" borderId="186">
      <alignment vertical="center"/>
    </xf>
    <xf numFmtId="186" fontId="56" fillId="40" borderId="191" applyNumberFormat="0" applyFont="0" applyAlignment="0" applyProtection="0"/>
    <xf numFmtId="186" fontId="56" fillId="15" borderId="189" applyNumberFormat="0" applyProtection="0">
      <alignment horizontal="left" vertical="top" indent="1"/>
    </xf>
    <xf numFmtId="186" fontId="56" fillId="62" borderId="201" applyNumberFormat="0" applyProtection="0">
      <alignment horizontal="left" vertical="center" indent="1"/>
    </xf>
    <xf numFmtId="186" fontId="27" fillId="15" borderId="199" applyNumberFormat="0" applyProtection="0">
      <alignment horizontal="left" vertical="center"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94" fontId="33" fillId="0" borderId="178" applyFill="0"/>
    <xf numFmtId="186" fontId="56" fillId="63" borderId="191" applyNumberFormat="0" applyProtection="0">
      <alignment horizontal="left" vertical="center" indent="1"/>
    </xf>
    <xf numFmtId="4" fontId="56" fillId="60" borderId="179" applyNumberFormat="0" applyProtection="0">
      <alignment horizontal="right" vertical="center"/>
    </xf>
    <xf numFmtId="186" fontId="56" fillId="21" borderId="181" applyNumberFormat="0" applyProtection="0">
      <alignment horizontal="left" vertical="top" indent="1"/>
    </xf>
    <xf numFmtId="4" fontId="63" fillId="66" borderId="182" applyNumberFormat="0" applyProtection="0">
      <alignment horizontal="left" vertical="center" indent="1"/>
    </xf>
    <xf numFmtId="4" fontId="56" fillId="56" borderId="179" applyNumberFormat="0" applyProtection="0">
      <alignment horizontal="right" vertical="center"/>
    </xf>
    <xf numFmtId="186" fontId="56" fillId="63" borderId="181" applyNumberFormat="0" applyProtection="0">
      <alignment horizontal="left" vertical="top" indent="1"/>
    </xf>
    <xf numFmtId="193" fontId="28" fillId="50" borderId="186">
      <alignment vertical="center"/>
    </xf>
    <xf numFmtId="186" fontId="61" fillId="21" borderId="203" applyBorder="0"/>
    <xf numFmtId="186" fontId="56" fillId="63" borderId="199" applyNumberFormat="0" applyProtection="0">
      <alignment horizontal="left" vertical="top" indent="1"/>
    </xf>
    <xf numFmtId="194" fontId="33" fillId="0" borderId="178" applyFill="0"/>
    <xf numFmtId="186" fontId="56" fillId="40" borderId="201" applyNumberFormat="0" applyFont="0" applyAlignment="0" applyProtection="0"/>
    <xf numFmtId="186" fontId="57" fillId="44" borderId="202" applyNumberFormat="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56" fillId="14" borderId="191" applyNumberFormat="0" applyProtection="0">
      <alignment horizontal="left" vertical="center"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72" fillId="87" borderId="199" applyNumberFormat="0" applyProtection="0">
      <alignment vertical="center"/>
    </xf>
    <xf numFmtId="186" fontId="56" fillId="62" borderId="201" applyNumberFormat="0" applyProtection="0">
      <alignment horizontal="left" vertical="center" indent="1"/>
    </xf>
    <xf numFmtId="186" fontId="56" fillId="40" borderId="201" applyNumberFormat="0" applyFont="0" applyAlignment="0" applyProtection="0"/>
    <xf numFmtId="4" fontId="56" fillId="60" borderId="191" applyNumberFormat="0" applyProtection="0">
      <alignment horizontal="right" vertical="center"/>
    </xf>
    <xf numFmtId="186" fontId="56" fillId="14" borderId="199" applyNumberFormat="0" applyProtection="0">
      <alignment horizontal="left" vertical="top" indent="1"/>
    </xf>
    <xf numFmtId="4" fontId="56" fillId="59" borderId="191" applyNumberFormat="0" applyProtection="0">
      <alignment horizontal="right" vertical="center"/>
    </xf>
    <xf numFmtId="186" fontId="27" fillId="63" borderId="199" applyNumberFormat="0" applyProtection="0">
      <alignment horizontal="left" vertical="center" indent="1"/>
    </xf>
    <xf numFmtId="186" fontId="56" fillId="15" borderId="189" applyNumberFormat="0" applyProtection="0">
      <alignment horizontal="left" vertical="top" indent="1"/>
    </xf>
    <xf numFmtId="186" fontId="56" fillId="40" borderId="191" applyNumberFormat="0" applyFont="0" applyAlignment="0" applyProtection="0"/>
    <xf numFmtId="186" fontId="56" fillId="21" borderId="189" applyNumberFormat="0" applyProtection="0">
      <alignment horizontal="left" vertical="top" indent="1"/>
    </xf>
    <xf numFmtId="186" fontId="27" fillId="14" borderId="199" applyNumberFormat="0" applyProtection="0">
      <alignment horizontal="left" vertical="center" indent="1"/>
    </xf>
    <xf numFmtId="191" fontId="28" fillId="12" borderId="177">
      <alignment vertical="center"/>
      <protection locked="0"/>
    </xf>
    <xf numFmtId="4" fontId="56" fillId="58" borderId="191" applyNumberFormat="0" applyProtection="0">
      <alignment horizontal="right" vertical="center"/>
    </xf>
    <xf numFmtId="186" fontId="56" fillId="63" borderId="189" applyNumberFormat="0" applyProtection="0">
      <alignment horizontal="left" vertical="top" indent="1"/>
    </xf>
    <xf numFmtId="4" fontId="59" fillId="12" borderId="197" applyNumberFormat="0" applyProtection="0">
      <alignment vertical="center"/>
    </xf>
    <xf numFmtId="186" fontId="56" fillId="40" borderId="191" applyNumberFormat="0" applyFont="0" applyAlignment="0" applyProtection="0"/>
    <xf numFmtId="4" fontId="76" fillId="87" borderId="189" applyNumberFormat="0" applyProtection="0">
      <alignment horizontal="right" vertical="center"/>
    </xf>
    <xf numFmtId="4" fontId="56" fillId="55" borderId="191" applyNumberFormat="0" applyProtection="0">
      <alignment horizontal="right" vertical="center"/>
    </xf>
    <xf numFmtId="4" fontId="56" fillId="61" borderId="205" applyNumberFormat="0" applyProtection="0">
      <alignment horizontal="left" vertical="center" indent="1"/>
    </xf>
    <xf numFmtId="4" fontId="62" fillId="11" borderId="189" applyNumberFormat="0" applyProtection="0">
      <alignment horizontal="left" vertical="center" indent="1"/>
    </xf>
    <xf numFmtId="186" fontId="56" fillId="21" borderId="181" applyNumberFormat="0" applyProtection="0">
      <alignment horizontal="left" vertical="top" indent="1"/>
    </xf>
    <xf numFmtId="4" fontId="56" fillId="60" borderId="191" applyNumberFormat="0" applyProtection="0">
      <alignment horizontal="right" vertical="center"/>
    </xf>
    <xf numFmtId="186" fontId="56" fillId="40" borderId="191" applyNumberFormat="0" applyFont="0" applyAlignment="0" applyProtection="0"/>
    <xf numFmtId="0" fontId="37" fillId="15" borderId="189" applyNumberFormat="0" applyProtection="0">
      <alignment horizontal="left" vertical="top" indent="1"/>
    </xf>
    <xf numFmtId="191" fontId="5" fillId="7" borderId="186">
      <alignment vertical="center"/>
      <protection locked="0"/>
    </xf>
    <xf numFmtId="186" fontId="56" fillId="21" borderId="189" applyNumberFormat="0" applyProtection="0">
      <alignment horizontal="left" vertical="top" indent="1"/>
    </xf>
    <xf numFmtId="186" fontId="56" fillId="14" borderId="181" applyNumberFormat="0" applyProtection="0">
      <alignment horizontal="left" vertical="top" indent="1"/>
    </xf>
    <xf numFmtId="186" fontId="42" fillId="44" borderId="191" applyNumberFormat="0" applyAlignment="0" applyProtection="0"/>
    <xf numFmtId="4" fontId="56" fillId="23" borderId="201" applyNumberFormat="0" applyProtection="0">
      <alignment horizontal="right" vertical="center"/>
    </xf>
    <xf numFmtId="186" fontId="56" fillId="21" borderId="181" applyNumberFormat="0" applyProtection="0">
      <alignment horizontal="left" vertical="top" indent="1"/>
    </xf>
    <xf numFmtId="186" fontId="56" fillId="21" borderId="181" applyNumberFormat="0" applyProtection="0">
      <alignment horizontal="left" vertical="top" indent="1"/>
    </xf>
    <xf numFmtId="37" fontId="33" fillId="0" borderId="194" applyNumberFormat="0"/>
    <xf numFmtId="186" fontId="56" fillId="21" borderId="189" applyNumberFormat="0" applyProtection="0">
      <alignment horizontal="left" vertical="top" indent="1"/>
    </xf>
    <xf numFmtId="186" fontId="62" fillId="15" borderId="181" applyNumberFormat="0" applyProtection="0">
      <alignment horizontal="left" vertical="top" indent="1"/>
    </xf>
    <xf numFmtId="186" fontId="27" fillId="21" borderId="181" applyNumberFormat="0" applyProtection="0">
      <alignment horizontal="left" vertical="top" indent="1"/>
    </xf>
    <xf numFmtId="191" fontId="28" fillId="49" borderId="186">
      <alignment vertical="center"/>
    </xf>
    <xf numFmtId="186" fontId="42" fillId="44" borderId="191" applyNumberFormat="0" applyAlignment="0" applyProtection="0"/>
    <xf numFmtId="186" fontId="56" fillId="15" borderId="199" applyNumberFormat="0" applyProtection="0">
      <alignment horizontal="left" vertical="top" indent="1"/>
    </xf>
    <xf numFmtId="186" fontId="56" fillId="21" borderId="181" applyNumberFormat="0" applyProtection="0">
      <alignment horizontal="left" vertical="top" indent="1"/>
    </xf>
    <xf numFmtId="186" fontId="57" fillId="44" borderId="192" applyNumberFormat="0" applyAlignment="0" applyProtection="0"/>
    <xf numFmtId="186" fontId="56" fillId="63" borderId="189" applyNumberFormat="0" applyProtection="0">
      <alignment horizontal="left" vertical="top" indent="1"/>
    </xf>
    <xf numFmtId="190" fontId="28" fillId="51" borderId="177">
      <alignment horizontal="right" vertical="center"/>
      <protection locked="0"/>
    </xf>
    <xf numFmtId="186" fontId="27" fillId="21" borderId="189" applyNumberFormat="0" applyProtection="0">
      <alignment horizontal="left" vertical="center" indent="1"/>
    </xf>
    <xf numFmtId="4" fontId="56" fillId="14" borderId="195" applyNumberFormat="0" applyProtection="0">
      <alignment horizontal="left" vertical="center" indent="1"/>
    </xf>
    <xf numFmtId="186" fontId="27" fillId="15" borderId="181" applyNumberFormat="0" applyProtection="0">
      <alignment horizontal="left" vertical="top" indent="1"/>
    </xf>
    <xf numFmtId="186" fontId="56" fillId="40" borderId="191" applyNumberFormat="0" applyFont="0" applyAlignment="0" applyProtection="0"/>
    <xf numFmtId="186" fontId="56" fillId="14" borderId="191" applyNumberFormat="0" applyProtection="0">
      <alignment horizontal="left" vertical="center" indent="1"/>
    </xf>
    <xf numFmtId="186" fontId="56" fillId="40" borderId="191" applyNumberFormat="0" applyFont="0" applyAlignment="0" applyProtection="0"/>
    <xf numFmtId="4" fontId="72" fillId="87" borderId="181" applyNumberFormat="0" applyProtection="0">
      <alignment horizontal="right" vertical="center"/>
    </xf>
    <xf numFmtId="188" fontId="5" fillId="69" borderId="186">
      <alignment vertical="center"/>
    </xf>
    <xf numFmtId="186" fontId="27" fillId="14" borderId="181" applyNumberFormat="0" applyProtection="0">
      <alignment horizontal="left" vertical="top" indent="1"/>
    </xf>
    <xf numFmtId="186" fontId="56" fillId="63" borderId="181" applyNumberFormat="0" applyProtection="0">
      <alignment horizontal="left" vertical="top" indent="1"/>
    </xf>
    <xf numFmtId="186" fontId="44" fillId="0" borderId="185" applyNumberFormat="0" applyFill="0" applyAlignment="0" applyProtection="0"/>
    <xf numFmtId="186" fontId="56" fillId="40" borderId="179" applyNumberFormat="0" applyFont="0" applyAlignment="0" applyProtection="0"/>
    <xf numFmtId="186" fontId="56" fillId="14" borderId="181" applyNumberFormat="0" applyProtection="0">
      <alignment horizontal="left" vertical="top" indent="1"/>
    </xf>
    <xf numFmtId="186" fontId="56" fillId="40" borderId="179" applyNumberFormat="0" applyFont="0" applyAlignment="0" applyProtection="0"/>
    <xf numFmtId="186" fontId="27" fillId="15" borderId="181" applyNumberFormat="0" applyProtection="0">
      <alignment horizontal="left" vertical="top" indent="1"/>
    </xf>
    <xf numFmtId="186" fontId="28" fillId="12" borderId="186">
      <alignment vertical="center"/>
      <protection locked="0"/>
    </xf>
    <xf numFmtId="194" fontId="33" fillId="0" borderId="178" applyFill="0"/>
    <xf numFmtId="186" fontId="56" fillId="14" borderId="181" applyNumberFormat="0" applyProtection="0">
      <alignment horizontal="left" vertical="top" indent="1"/>
    </xf>
    <xf numFmtId="4" fontId="64" fillId="64" borderId="179" applyNumberFormat="0" applyProtection="0">
      <alignment horizontal="right" vertical="center"/>
    </xf>
    <xf numFmtId="191" fontId="5" fillId="69" borderId="186">
      <alignment vertical="center"/>
    </xf>
    <xf numFmtId="186" fontId="42" fillId="44" borderId="179" applyNumberFormat="0" applyAlignment="0" applyProtection="0"/>
    <xf numFmtId="186" fontId="50" fillId="41" borderId="179" applyNumberFormat="0" applyAlignment="0" applyProtection="0"/>
    <xf numFmtId="194" fontId="33" fillId="0" borderId="178" applyFill="0"/>
    <xf numFmtId="193" fontId="28" fillId="50" borderId="197">
      <alignment vertical="center"/>
    </xf>
    <xf numFmtId="186" fontId="56" fillId="63" borderId="191" applyNumberFormat="0" applyProtection="0">
      <alignment horizontal="left" vertical="center" indent="1"/>
    </xf>
    <xf numFmtId="186" fontId="56" fillId="15" borderId="189" applyNumberFormat="0" applyProtection="0">
      <alignment horizontal="left" vertical="top" indent="1"/>
    </xf>
    <xf numFmtId="186" fontId="27" fillId="63" borderId="181" applyNumberFormat="0" applyProtection="0">
      <alignment horizontal="left" vertical="center" indent="1"/>
    </xf>
    <xf numFmtId="186" fontId="28" fillId="49" borderId="177">
      <alignment vertical="center"/>
    </xf>
    <xf numFmtId="186" fontId="56" fillId="63" borderId="189" applyNumberFormat="0" applyProtection="0">
      <alignment horizontal="left" vertical="top" indent="1"/>
    </xf>
    <xf numFmtId="186" fontId="28" fillId="49" borderId="197">
      <alignment vertical="center"/>
    </xf>
    <xf numFmtId="4" fontId="63" fillId="66" borderId="195" applyNumberFormat="0" applyProtection="0">
      <alignment horizontal="left" vertical="center" indent="1"/>
    </xf>
    <xf numFmtId="186" fontId="56" fillId="15" borderId="181" applyNumberFormat="0" applyProtection="0">
      <alignment horizontal="left" vertical="top" indent="1"/>
    </xf>
    <xf numFmtId="186" fontId="56" fillId="14" borderId="189" applyNumberFormat="0" applyProtection="0">
      <alignment horizontal="left" vertical="top" indent="1"/>
    </xf>
    <xf numFmtId="186" fontId="28" fillId="12" borderId="186">
      <alignment vertical="center"/>
      <protection locked="0"/>
    </xf>
    <xf numFmtId="186" fontId="27" fillId="15" borderId="181" applyNumberFormat="0" applyProtection="0">
      <alignment horizontal="left" vertical="center"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91" fontId="28" fillId="51" borderId="197">
      <alignment horizontal="right" vertical="center"/>
      <protection locked="0"/>
    </xf>
    <xf numFmtId="186" fontId="56" fillId="63" borderId="181" applyNumberFormat="0" applyProtection="0">
      <alignment horizontal="left" vertical="top" indent="1"/>
    </xf>
    <xf numFmtId="186" fontId="56" fillId="15" borderId="181" applyNumberFormat="0" applyProtection="0">
      <alignment horizontal="left" vertical="top" indent="1"/>
    </xf>
    <xf numFmtId="186" fontId="56" fillId="40" borderId="191" applyNumberFormat="0" applyFont="0" applyAlignment="0" applyProtection="0"/>
    <xf numFmtId="4" fontId="56" fillId="53" borderId="179" applyNumberFormat="0" applyProtection="0">
      <alignment horizontal="left" vertical="center" indent="1"/>
    </xf>
    <xf numFmtId="4" fontId="56" fillId="0" borderId="179" applyNumberFormat="0" applyProtection="0">
      <alignment horizontal="right" vertical="center"/>
    </xf>
    <xf numFmtId="4" fontId="56" fillId="57" borderId="195" applyNumberFormat="0" applyProtection="0">
      <alignment horizontal="right" vertical="center"/>
    </xf>
    <xf numFmtId="188" fontId="5" fillId="69" borderId="186">
      <alignment vertical="center"/>
    </xf>
    <xf numFmtId="186" fontId="27" fillId="63" borderId="189" applyNumberFormat="0" applyProtection="0">
      <alignment horizontal="left" vertical="center" indent="1"/>
    </xf>
    <xf numFmtId="191" fontId="28" fillId="50" borderId="186">
      <alignment vertical="center"/>
    </xf>
    <xf numFmtId="186" fontId="56" fillId="15" borderId="189" applyNumberFormat="0" applyProtection="0">
      <alignment horizontal="left" vertical="top" indent="1"/>
    </xf>
    <xf numFmtId="186" fontId="57" fillId="44" borderId="180" applyNumberFormat="0" applyAlignment="0" applyProtection="0"/>
    <xf numFmtId="186" fontId="60" fillId="52" borderId="189" applyNumberFormat="0" applyProtection="0">
      <alignment horizontal="left" vertical="top" indent="1"/>
    </xf>
    <xf numFmtId="186" fontId="42" fillId="44" borderId="191" applyNumberFormat="0" applyAlignment="0" applyProtection="0"/>
    <xf numFmtId="186" fontId="42" fillId="44" borderId="191" applyNumberFormat="0" applyAlignment="0" applyProtection="0"/>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14" borderId="189" applyNumberFormat="0" applyProtection="0">
      <alignment horizontal="left" vertical="top" indent="1"/>
    </xf>
    <xf numFmtId="0" fontId="5" fillId="70" borderId="177">
      <alignment horizontal="right" vertical="center"/>
      <protection locked="0"/>
    </xf>
    <xf numFmtId="4" fontId="56" fillId="54" borderId="191" applyNumberFormat="0" applyProtection="0">
      <alignment horizontal="left" vertical="center"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56" fillId="0" borderId="20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14" borderId="205" applyNumberFormat="0" applyProtection="0">
      <alignment horizontal="left" vertical="center" indent="1"/>
    </xf>
    <xf numFmtId="186" fontId="62" fillId="48" borderId="189" applyNumberFormat="0" applyProtection="0">
      <alignment horizontal="left" vertical="top" indent="1"/>
    </xf>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8" fillId="12" borderId="197">
      <alignment vertical="center"/>
      <protection locked="0"/>
    </xf>
    <xf numFmtId="186" fontId="56" fillId="15" borderId="189" applyNumberFormat="0" applyProtection="0">
      <alignment horizontal="left" vertical="top" indent="1"/>
    </xf>
    <xf numFmtId="4" fontId="56" fillId="60" borderId="201" applyNumberFormat="0" applyProtection="0">
      <alignment horizontal="right" vertical="center"/>
    </xf>
    <xf numFmtId="186" fontId="27" fillId="21"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57" borderId="205" applyNumberFormat="0" applyProtection="0">
      <alignment horizontal="right" vertical="center"/>
    </xf>
    <xf numFmtId="186" fontId="44" fillId="0" borderId="206" applyNumberFormat="0" applyFill="0" applyAlignment="0" applyProtection="0"/>
    <xf numFmtId="4" fontId="56" fillId="23" borderId="201" applyNumberFormat="0" applyProtection="0">
      <alignment horizontal="right" vertical="center"/>
    </xf>
    <xf numFmtId="186" fontId="56" fillId="14" borderId="199" applyNumberFormat="0" applyProtection="0">
      <alignment horizontal="left" vertical="top" indent="1"/>
    </xf>
    <xf numFmtId="4" fontId="59" fillId="53" borderId="201" applyNumberFormat="0" applyProtection="0">
      <alignment vertical="center"/>
    </xf>
    <xf numFmtId="186" fontId="56" fillId="21" borderId="199" applyNumberFormat="0" applyProtection="0">
      <alignment horizontal="left" vertical="top" indent="1"/>
    </xf>
    <xf numFmtId="4" fontId="56" fillId="16"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186" fontId="56" fillId="40" borderId="201" applyNumberFormat="0" applyFont="0" applyAlignment="0" applyProtection="0"/>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4" borderId="199" applyNumberFormat="0" applyProtection="0">
      <alignment horizontal="left" vertical="top" indent="1"/>
    </xf>
    <xf numFmtId="186" fontId="42" fillId="44" borderId="201" applyNumberFormat="0" applyAlignment="0" applyProtection="0"/>
    <xf numFmtId="186" fontId="27" fillId="63" borderId="199" applyNumberFormat="0" applyProtection="0">
      <alignment horizontal="left" vertical="center" indent="1"/>
    </xf>
    <xf numFmtId="0" fontId="5" fillId="13" borderId="177">
      <alignment vertical="center"/>
    </xf>
    <xf numFmtId="191" fontId="28" fillId="12" borderId="207">
      <alignment vertical="center"/>
      <protection locked="0"/>
    </xf>
    <xf numFmtId="186" fontId="27" fillId="63" borderId="199" applyNumberFormat="0" applyProtection="0">
      <alignment horizontal="left" vertical="top" indent="1"/>
    </xf>
    <xf numFmtId="186" fontId="27" fillId="21" borderId="189" applyNumberFormat="0" applyProtection="0">
      <alignment horizontal="left" vertical="top" indent="1"/>
    </xf>
    <xf numFmtId="4" fontId="56" fillId="0" borderId="191" applyNumberFormat="0" applyProtection="0">
      <alignment horizontal="right" vertical="center"/>
    </xf>
    <xf numFmtId="4" fontId="56" fillId="55"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27" fillId="21" borderId="189" applyNumberFormat="0" applyProtection="0">
      <alignment horizontal="left" vertical="center" indent="1"/>
    </xf>
    <xf numFmtId="191" fontId="28" fillId="50" borderId="177">
      <alignment vertical="center"/>
    </xf>
    <xf numFmtId="4" fontId="27" fillId="21" borderId="205" applyNumberFormat="0" applyProtection="0">
      <alignment horizontal="left" vertical="center" indent="1"/>
    </xf>
    <xf numFmtId="186" fontId="28" fillId="49" borderId="197">
      <alignment vertical="center"/>
    </xf>
    <xf numFmtId="186" fontId="56" fillId="63" borderId="189" applyNumberFormat="0" applyProtection="0">
      <alignment horizontal="left" vertical="top" indent="1"/>
    </xf>
    <xf numFmtId="191" fontId="28" fillId="51" borderId="197">
      <alignment horizontal="right" vertical="center"/>
      <protection locked="0"/>
    </xf>
    <xf numFmtId="186" fontId="56" fillId="21" borderId="189" applyNumberFormat="0" applyProtection="0">
      <alignment horizontal="left" vertical="top" indent="1"/>
    </xf>
    <xf numFmtId="191" fontId="5" fillId="13" borderId="197">
      <alignment vertical="center"/>
    </xf>
    <xf numFmtId="4" fontId="27" fillId="21" borderId="195"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4" fontId="56" fillId="56" borderId="201" applyNumberFormat="0" applyProtection="0">
      <alignment horizontal="right" vertical="center"/>
    </xf>
    <xf numFmtId="186" fontId="56" fillId="21" borderId="189" applyNumberFormat="0" applyProtection="0">
      <alignment horizontal="left" vertical="top" indent="1"/>
    </xf>
    <xf numFmtId="4" fontId="56" fillId="60" borderId="191" applyNumberFormat="0" applyProtection="0">
      <alignment horizontal="right" vertical="center"/>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91" fontId="28" fillId="49" borderId="207">
      <alignment vertical="center"/>
    </xf>
    <xf numFmtId="186" fontId="56" fillId="14" borderId="189" applyNumberFormat="0" applyProtection="0">
      <alignment horizontal="left" vertical="top" indent="1"/>
    </xf>
    <xf numFmtId="37" fontId="33" fillId="0" borderId="194" applyNumberFormat="0"/>
    <xf numFmtId="0" fontId="73" fillId="52" borderId="189" applyNumberFormat="0" applyProtection="0">
      <alignment horizontal="left" vertical="top" indent="1"/>
    </xf>
    <xf numFmtId="0" fontId="5" fillId="13" borderId="177">
      <alignment vertical="center"/>
    </xf>
    <xf numFmtId="186" fontId="62" fillId="15" borderId="189" applyNumberFormat="0" applyProtection="0">
      <alignment horizontal="left" vertical="top" indent="1"/>
    </xf>
    <xf numFmtId="186" fontId="56" fillId="63" borderId="189" applyNumberFormat="0" applyProtection="0">
      <alignment horizontal="left" vertical="top" indent="1"/>
    </xf>
    <xf numFmtId="4" fontId="59" fillId="53" borderId="191" applyNumberFormat="0" applyProtection="0">
      <alignment vertical="center"/>
    </xf>
    <xf numFmtId="4" fontId="59" fillId="65" borderId="191" applyNumberFormat="0" applyProtection="0">
      <alignment horizontal="right" vertical="center"/>
    </xf>
    <xf numFmtId="186" fontId="56" fillId="40" borderId="191" applyNumberFormat="0" applyFont="0" applyAlignment="0" applyProtection="0"/>
    <xf numFmtId="4" fontId="56" fillId="15" borderId="191" applyNumberFormat="0" applyProtection="0">
      <alignment horizontal="right" vertical="center"/>
    </xf>
    <xf numFmtId="186" fontId="56" fillId="15" borderId="181" applyNumberFormat="0" applyProtection="0">
      <alignment horizontal="left" vertical="top" indent="1"/>
    </xf>
    <xf numFmtId="186" fontId="27" fillId="14" borderId="189" applyNumberFormat="0" applyProtection="0">
      <alignment horizontal="left" vertical="top" indent="1"/>
    </xf>
    <xf numFmtId="186" fontId="27" fillId="14" borderId="181" applyNumberFormat="0" applyProtection="0">
      <alignment horizontal="left" vertical="top" indent="1"/>
    </xf>
    <xf numFmtId="186" fontId="56" fillId="21" borderId="189" applyNumberFormat="0" applyProtection="0">
      <alignment horizontal="left" vertical="top" indent="1"/>
    </xf>
    <xf numFmtId="0" fontId="5" fillId="70" borderId="186">
      <alignment horizontal="right" vertical="center"/>
      <protection locked="0"/>
    </xf>
    <xf numFmtId="186" fontId="56" fillId="14" borderId="189" applyNumberFormat="0" applyProtection="0">
      <alignment horizontal="left" vertical="top" indent="1"/>
    </xf>
    <xf numFmtId="186" fontId="56" fillId="40" borderId="191" applyNumberFormat="0" applyFont="0" applyAlignment="0" applyProtection="0"/>
    <xf numFmtId="4" fontId="27" fillId="21" borderId="182" applyNumberFormat="0" applyProtection="0">
      <alignment horizontal="left" vertical="center" indent="1"/>
    </xf>
    <xf numFmtId="186" fontId="62" fillId="48" borderId="189" applyNumberFormat="0" applyProtection="0">
      <alignment horizontal="left" vertical="top" indent="1"/>
    </xf>
    <xf numFmtId="186" fontId="56" fillId="63" borderId="181" applyNumberFormat="0" applyProtection="0">
      <alignment horizontal="left" vertical="top" indent="1"/>
    </xf>
    <xf numFmtId="186" fontId="61" fillId="21" borderId="183" applyBorder="0"/>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40" borderId="179" applyNumberFormat="0" applyFont="0" applyAlignment="0" applyProtection="0"/>
    <xf numFmtId="188" fontId="28" fillId="49" borderId="177">
      <alignment vertical="center"/>
    </xf>
    <xf numFmtId="191" fontId="28" fillId="50" borderId="186">
      <alignment vertical="center"/>
    </xf>
    <xf numFmtId="186" fontId="56" fillId="14" borderId="189" applyNumberFormat="0" applyProtection="0">
      <alignment horizontal="left" vertical="top" indent="1"/>
    </xf>
    <xf numFmtId="4" fontId="56" fillId="59" borderId="191" applyNumberFormat="0" applyProtection="0">
      <alignment horizontal="right" vertical="center"/>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27" fillId="63" borderId="189" applyNumberFormat="0" applyProtection="0">
      <alignment horizontal="left" vertical="top" indent="1"/>
    </xf>
    <xf numFmtId="4" fontId="59" fillId="53" borderId="191" applyNumberFormat="0" applyProtection="0">
      <alignment vertical="center"/>
    </xf>
    <xf numFmtId="190" fontId="28" fillId="50" borderId="197">
      <alignment vertical="center"/>
    </xf>
    <xf numFmtId="186" fontId="56" fillId="63" borderId="191" applyNumberFormat="0" applyProtection="0">
      <alignment horizontal="left" vertical="center" indent="1"/>
    </xf>
    <xf numFmtId="186" fontId="27" fillId="14" borderId="181" applyNumberFormat="0" applyProtection="0">
      <alignment horizontal="left" vertical="top" indent="1"/>
    </xf>
    <xf numFmtId="186" fontId="62" fillId="48" borderId="189" applyNumberFormat="0" applyProtection="0">
      <alignment horizontal="left" vertical="top" indent="1"/>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40" borderId="179" applyNumberFormat="0" applyFont="0" applyAlignment="0" applyProtection="0"/>
    <xf numFmtId="186" fontId="27" fillId="21" borderId="181" applyNumberFormat="0" applyProtection="0">
      <alignment horizontal="left" vertical="top" indent="1"/>
    </xf>
    <xf numFmtId="4" fontId="64" fillId="64" borderId="179" applyNumberFormat="0" applyProtection="0">
      <alignment horizontal="right" vertical="center"/>
    </xf>
    <xf numFmtId="4" fontId="27" fillId="21" borderId="182" applyNumberFormat="0" applyProtection="0">
      <alignment horizontal="left" vertical="center" indent="1"/>
    </xf>
    <xf numFmtId="186" fontId="27" fillId="14" borderId="181" applyNumberFormat="0" applyProtection="0">
      <alignment horizontal="left" vertical="top" indent="1"/>
    </xf>
    <xf numFmtId="191" fontId="28" fillId="50" borderId="186">
      <alignment vertical="center"/>
    </xf>
    <xf numFmtId="4" fontId="56" fillId="59" borderId="191" applyNumberFormat="0" applyProtection="0">
      <alignment horizontal="right" vertical="center"/>
    </xf>
    <xf numFmtId="186" fontId="56" fillId="40" borderId="191" applyNumberFormat="0" applyFont="0" applyAlignment="0" applyProtection="0"/>
    <xf numFmtId="186" fontId="56" fillId="63" borderId="189" applyNumberFormat="0" applyProtection="0">
      <alignment horizontal="left" vertical="top" indent="1"/>
    </xf>
    <xf numFmtId="37" fontId="33" fillId="0" borderId="204" applyNumberFormat="0"/>
    <xf numFmtId="186" fontId="56" fillId="63" borderId="201" applyNumberFormat="0" applyProtection="0">
      <alignment horizontal="left" vertical="center" indent="1"/>
    </xf>
    <xf numFmtId="191" fontId="28" fillId="50" borderId="207">
      <alignment vertical="center"/>
    </xf>
    <xf numFmtId="186" fontId="56" fillId="11" borderId="19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40" borderId="191" applyNumberFormat="0" applyFont="0" applyAlignment="0" applyProtection="0"/>
    <xf numFmtId="4" fontId="56" fillId="58" borderId="179" applyNumberFormat="0" applyProtection="0">
      <alignment horizontal="right" vertical="center"/>
    </xf>
    <xf numFmtId="186" fontId="57" fillId="44" borderId="180" applyNumberFormat="0" applyAlignment="0" applyProtection="0"/>
    <xf numFmtId="4" fontId="56" fillId="0" borderId="179" applyNumberFormat="0" applyProtection="0">
      <alignment horizontal="right" vertical="center"/>
    </xf>
    <xf numFmtId="4" fontId="56" fillId="53" borderId="179" applyNumberFormat="0" applyProtection="0">
      <alignment horizontal="left" vertical="center" indent="1"/>
    </xf>
    <xf numFmtId="186" fontId="27" fillId="63" borderId="181" applyNumberFormat="0" applyProtection="0">
      <alignment horizontal="left" vertical="center" indent="1"/>
    </xf>
    <xf numFmtId="191" fontId="28" fillId="50" borderId="186">
      <alignment vertical="center"/>
    </xf>
    <xf numFmtId="186" fontId="42" fillId="44" borderId="201" applyNumberFormat="0" applyAlignment="0" applyProtection="0"/>
    <xf numFmtId="186" fontId="27" fillId="63" borderId="199" applyNumberFormat="0" applyProtection="0">
      <alignment horizontal="left" vertical="center" indent="1"/>
    </xf>
    <xf numFmtId="194" fontId="33" fillId="0" borderId="178" applyFill="0"/>
    <xf numFmtId="0" fontId="27" fillId="15" borderId="181" applyNumberFormat="0" applyProtection="0">
      <alignment horizontal="left" vertical="center" indent="1"/>
    </xf>
    <xf numFmtId="186" fontId="57" fillId="44" borderId="192" applyNumberFormat="0" applyAlignment="0" applyProtection="0"/>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5" borderId="189" applyNumberFormat="0" applyProtection="0">
      <alignment horizontal="left" vertical="top" indent="1"/>
    </xf>
    <xf numFmtId="186" fontId="56" fillId="21" borderId="181" applyNumberFormat="0" applyProtection="0">
      <alignment horizontal="left" vertical="top" indent="1"/>
    </xf>
    <xf numFmtId="188" fontId="5" fillId="7" borderId="186">
      <alignment vertical="center"/>
      <protection locked="0"/>
    </xf>
    <xf numFmtId="186" fontId="56" fillId="63" borderId="181" applyNumberFormat="0" applyProtection="0">
      <alignment horizontal="left" vertical="top" indent="1"/>
    </xf>
    <xf numFmtId="186" fontId="57" fillId="44" borderId="180" applyNumberFormat="0" applyAlignment="0" applyProtection="0"/>
    <xf numFmtId="186" fontId="56" fillId="14" borderId="181" applyNumberFormat="0" applyProtection="0">
      <alignment horizontal="left" vertical="top" indent="1"/>
    </xf>
    <xf numFmtId="193" fontId="5" fillId="69" borderId="186">
      <alignment vertical="center"/>
    </xf>
    <xf numFmtId="186" fontId="27" fillId="14" borderId="181" applyNumberFormat="0" applyProtection="0">
      <alignment horizontal="left" vertical="top" indent="1"/>
    </xf>
    <xf numFmtId="186" fontId="56" fillId="14" borderId="189" applyNumberFormat="0" applyProtection="0">
      <alignment horizontal="left" vertical="top" indent="1"/>
    </xf>
    <xf numFmtId="186" fontId="56" fillId="21" borderId="181" applyNumberFormat="0" applyProtection="0">
      <alignment horizontal="left" vertical="top" indent="1"/>
    </xf>
    <xf numFmtId="4" fontId="56" fillId="54" borderId="191" applyNumberFormat="0" applyProtection="0">
      <alignment horizontal="left" vertical="center" indent="1"/>
    </xf>
    <xf numFmtId="186" fontId="60" fillId="52" borderId="189" applyNumberFormat="0" applyProtection="0">
      <alignment horizontal="left" vertical="top" indent="1"/>
    </xf>
    <xf numFmtId="186" fontId="62" fillId="15" borderId="189" applyNumberFormat="0" applyProtection="0">
      <alignment horizontal="left" vertical="top" indent="1"/>
    </xf>
    <xf numFmtId="4" fontId="56" fillId="15" borderId="179" applyNumberFormat="0" applyProtection="0">
      <alignment horizontal="right" vertical="center"/>
    </xf>
    <xf numFmtId="4" fontId="59" fillId="65" borderId="179" applyNumberFormat="0" applyProtection="0">
      <alignment horizontal="right" vertical="center"/>
    </xf>
    <xf numFmtId="186" fontId="56" fillId="40" borderId="179" applyNumberFormat="0" applyFont="0" applyAlignment="0" applyProtection="0"/>
    <xf numFmtId="4" fontId="56" fillId="16" borderId="179" applyNumberFormat="0" applyProtection="0">
      <alignment horizontal="right" vertical="center"/>
    </xf>
    <xf numFmtId="4" fontId="56" fillId="23" borderId="191" applyNumberFormat="0" applyProtection="0">
      <alignment horizontal="right" vertical="center"/>
    </xf>
    <xf numFmtId="4" fontId="56" fillId="15" borderId="191" applyNumberFormat="0" applyProtection="0">
      <alignment horizontal="right" vertical="center"/>
    </xf>
    <xf numFmtId="4" fontId="56" fillId="54" borderId="179" applyNumberFormat="0" applyProtection="0">
      <alignment horizontal="left" vertical="center" indent="1"/>
    </xf>
    <xf numFmtId="4" fontId="63" fillId="66" borderId="182" applyNumberFormat="0" applyProtection="0">
      <alignment horizontal="left" vertical="center" indent="1"/>
    </xf>
    <xf numFmtId="186" fontId="56" fillId="21" borderId="189" applyNumberFormat="0" applyProtection="0">
      <alignment horizontal="left" vertical="top" indent="1"/>
    </xf>
    <xf numFmtId="4" fontId="56" fillId="14" borderId="195" applyNumberFormat="0" applyProtection="0">
      <alignment horizontal="left" vertical="center" indent="1"/>
    </xf>
    <xf numFmtId="0" fontId="5" fillId="7" borderId="186">
      <alignment vertical="center"/>
      <protection locked="0"/>
    </xf>
    <xf numFmtId="0" fontId="27" fillId="63"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7" fillId="44" borderId="180" applyNumberFormat="0" applyAlignment="0" applyProtection="0"/>
    <xf numFmtId="186" fontId="27" fillId="14" borderId="189" applyNumberFormat="0" applyProtection="0">
      <alignment horizontal="left" vertical="top" indent="1"/>
    </xf>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21" borderId="189" applyNumberFormat="0" applyProtection="0">
      <alignment horizontal="left" vertical="top" indent="1"/>
    </xf>
    <xf numFmtId="191" fontId="28" fillId="51" borderId="197">
      <alignment horizontal="right" vertical="center"/>
      <protection locked="0"/>
    </xf>
    <xf numFmtId="186" fontId="56" fillId="67" borderId="177"/>
    <xf numFmtId="4" fontId="64" fillId="64" borderId="191" applyNumberFormat="0" applyProtection="0">
      <alignment horizontal="right" vertical="center"/>
    </xf>
    <xf numFmtId="4" fontId="56" fillId="58"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21" borderId="189" applyNumberFormat="0" applyProtection="0">
      <alignment horizontal="left" vertical="top" indent="1"/>
    </xf>
    <xf numFmtId="4" fontId="56" fillId="54" borderId="191" applyNumberFormat="0" applyProtection="0">
      <alignment horizontal="left" vertical="center" indent="1"/>
    </xf>
    <xf numFmtId="190" fontId="5" fillId="13" borderId="207">
      <alignment vertical="center"/>
    </xf>
    <xf numFmtId="186" fontId="61" fillId="21" borderId="193" applyBorder="0"/>
    <xf numFmtId="4" fontId="56" fillId="53" borderId="191" applyNumberFormat="0" applyProtection="0">
      <alignment horizontal="left" vertical="center" indent="1"/>
    </xf>
    <xf numFmtId="4" fontId="59" fillId="65" borderId="19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27" fillId="21" borderId="182" applyNumberFormat="0" applyProtection="0">
      <alignment horizontal="left" vertical="center" indent="1"/>
    </xf>
    <xf numFmtId="186" fontId="27" fillId="63" borderId="181" applyNumberFormat="0" applyProtection="0">
      <alignment horizontal="left" vertical="center" indent="1"/>
    </xf>
    <xf numFmtId="186" fontId="56" fillId="15" borderId="181" applyNumberFormat="0" applyProtection="0">
      <alignment horizontal="left" vertical="top" indent="1"/>
    </xf>
    <xf numFmtId="194" fontId="33" fillId="0" borderId="178" applyFill="0"/>
    <xf numFmtId="186" fontId="56" fillId="21" borderId="199" applyNumberFormat="0" applyProtection="0">
      <alignment horizontal="left" vertical="top" indent="1"/>
    </xf>
    <xf numFmtId="186" fontId="50" fillId="41" borderId="201" applyNumberFormat="0" applyAlignment="0" applyProtection="0"/>
    <xf numFmtId="172" fontId="28" fillId="12" borderId="197">
      <alignment vertical="center"/>
      <protection locked="0"/>
    </xf>
    <xf numFmtId="4" fontId="56" fillId="52" borderId="179" applyNumberFormat="0" applyProtection="0">
      <alignment vertical="center"/>
    </xf>
    <xf numFmtId="4" fontId="56" fillId="0" borderId="201" applyNumberFormat="0" applyProtection="0">
      <alignment horizontal="right" vertical="center"/>
    </xf>
    <xf numFmtId="172" fontId="28" fillId="12" borderId="186">
      <alignment vertical="center"/>
      <protection locked="0"/>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27" fillId="21" borderId="199" applyNumberFormat="0" applyProtection="0">
      <alignment horizontal="left" vertical="top" indent="1"/>
    </xf>
    <xf numFmtId="186" fontId="62" fillId="15" borderId="189" applyNumberFormat="0" applyProtection="0">
      <alignment horizontal="left" vertical="top" indent="1"/>
    </xf>
    <xf numFmtId="186" fontId="27" fillId="64" borderId="197" applyNumberFormat="0">
      <protection locked="0"/>
    </xf>
    <xf numFmtId="186" fontId="56" fillId="40" borderId="191" applyNumberFormat="0" applyFont="0" applyAlignment="0" applyProtection="0"/>
    <xf numFmtId="193" fontId="28" fillId="50" borderId="186">
      <alignment vertical="center"/>
    </xf>
    <xf numFmtId="186" fontId="27" fillId="63" borderId="181" applyNumberFormat="0" applyProtection="0">
      <alignment horizontal="left" vertical="top"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86" fontId="56" fillId="21" borderId="181" applyNumberFormat="0" applyProtection="0">
      <alignment horizontal="left" vertical="top" indent="1"/>
    </xf>
    <xf numFmtId="4" fontId="56" fillId="19" borderId="179" applyNumberFormat="0" applyProtection="0">
      <alignment horizontal="right" vertical="center"/>
    </xf>
    <xf numFmtId="194" fontId="33" fillId="0" borderId="178" applyFill="0"/>
    <xf numFmtId="186" fontId="56" fillId="15" borderId="181"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14" borderId="189" applyNumberFormat="0" applyProtection="0">
      <alignment horizontal="left" vertical="top" indent="1"/>
    </xf>
    <xf numFmtId="186" fontId="56" fillId="40" borderId="191" applyNumberFormat="0" applyFont="0" applyAlignment="0" applyProtection="0"/>
    <xf numFmtId="0" fontId="5" fillId="13" borderId="186">
      <alignment vertical="center"/>
    </xf>
    <xf numFmtId="186" fontId="42" fillId="44" borderId="179" applyNumberFormat="0" applyAlignment="0" applyProtection="0"/>
    <xf numFmtId="4" fontId="56" fillId="57" borderId="195" applyNumberFormat="0" applyProtection="0">
      <alignment horizontal="right" vertical="center"/>
    </xf>
    <xf numFmtId="191" fontId="28" fillId="51" borderId="186">
      <alignment horizontal="right" vertical="center"/>
      <protection locked="0"/>
    </xf>
    <xf numFmtId="186" fontId="56" fillId="14" borderId="181" applyNumberFormat="0" applyProtection="0">
      <alignment horizontal="left" vertical="top" indent="1"/>
    </xf>
    <xf numFmtId="4" fontId="56" fillId="14" borderId="182" applyNumberFormat="0" applyProtection="0">
      <alignment horizontal="left" vertical="center" indent="1"/>
    </xf>
    <xf numFmtId="186" fontId="27" fillId="14" borderId="181" applyNumberFormat="0" applyProtection="0">
      <alignment horizontal="left" vertical="center" indent="1"/>
    </xf>
    <xf numFmtId="186" fontId="56" fillId="21" borderId="181" applyNumberFormat="0" applyProtection="0">
      <alignment horizontal="left" vertical="top" indent="1"/>
    </xf>
    <xf numFmtId="190" fontId="5" fillId="70" borderId="186">
      <alignment horizontal="right" vertical="center"/>
      <protection locked="0"/>
    </xf>
    <xf numFmtId="186" fontId="57" fillId="44" borderId="180" applyNumberFormat="0" applyAlignment="0" applyProtection="0"/>
    <xf numFmtId="4" fontId="56" fillId="15" borderId="191" applyNumberFormat="0" applyProtection="0">
      <alignment horizontal="right" vertical="center"/>
    </xf>
    <xf numFmtId="186" fontId="62" fillId="15" borderId="181" applyNumberFormat="0" applyProtection="0">
      <alignment horizontal="left" vertical="top" indent="1"/>
    </xf>
    <xf numFmtId="186" fontId="56" fillId="14"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62" borderId="191" applyNumberFormat="0" applyProtection="0">
      <alignment horizontal="left" vertical="center" indent="1"/>
    </xf>
    <xf numFmtId="4" fontId="56" fillId="60" borderId="191"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4" fontId="56" fillId="23" borderId="191" applyNumberFormat="0" applyProtection="0">
      <alignment horizontal="right" vertical="center"/>
    </xf>
    <xf numFmtId="4" fontId="56" fillId="59" borderId="201" applyNumberFormat="0" applyProtection="0">
      <alignment horizontal="right" vertical="center"/>
    </xf>
    <xf numFmtId="193" fontId="28" fillId="50" borderId="186">
      <alignment vertical="center"/>
    </xf>
    <xf numFmtId="186" fontId="56" fillId="21" borderId="199" applyNumberFormat="0" applyProtection="0">
      <alignment horizontal="left" vertical="top" indent="1"/>
    </xf>
    <xf numFmtId="186" fontId="56" fillId="40" borderId="179" applyNumberFormat="0" applyFont="0" applyAlignment="0" applyProtection="0"/>
    <xf numFmtId="186" fontId="56" fillId="15" borderId="199" applyNumberFormat="0" applyProtection="0">
      <alignment horizontal="left" vertical="top" indent="1"/>
    </xf>
    <xf numFmtId="186" fontId="56" fillId="40" borderId="191" applyNumberFormat="0" applyFont="0" applyAlignment="0" applyProtection="0"/>
    <xf numFmtId="186" fontId="62" fillId="48"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4" fontId="56" fillId="14" borderId="182" applyNumberFormat="0" applyProtection="0">
      <alignment horizontal="left" vertical="center" indent="1"/>
    </xf>
    <xf numFmtId="186" fontId="56" fillId="63" borderId="189" applyNumberFormat="0" applyProtection="0">
      <alignment horizontal="left" vertical="top" indent="1"/>
    </xf>
    <xf numFmtId="186" fontId="56" fillId="40" borderId="191" applyNumberFormat="0" applyFont="0" applyAlignment="0" applyProtection="0"/>
    <xf numFmtId="188" fontId="5" fillId="70" borderId="186">
      <alignment horizontal="right" vertical="center"/>
      <protection locked="0"/>
    </xf>
    <xf numFmtId="193" fontId="28" fillId="50" borderId="197">
      <alignment vertical="center"/>
    </xf>
    <xf numFmtId="186" fontId="56" fillId="14" borderId="181" applyNumberFormat="0" applyProtection="0">
      <alignment horizontal="left" vertical="top" indent="1"/>
    </xf>
    <xf numFmtId="186" fontId="28" fillId="50" borderId="207">
      <alignment vertical="center"/>
    </xf>
    <xf numFmtId="186" fontId="56" fillId="15" borderId="181" applyNumberFormat="0" applyProtection="0">
      <alignment horizontal="left" vertical="top" indent="1"/>
    </xf>
    <xf numFmtId="4" fontId="56" fillId="15" borderId="195" applyNumberFormat="0" applyProtection="0">
      <alignment horizontal="left" vertical="center" indent="1"/>
    </xf>
    <xf numFmtId="191" fontId="28" fillId="50" borderId="177">
      <alignment vertical="center"/>
    </xf>
    <xf numFmtId="186" fontId="56" fillId="63" borderId="189" applyNumberFormat="0" applyProtection="0">
      <alignment horizontal="left" vertical="top" indent="1"/>
    </xf>
    <xf numFmtId="186" fontId="62" fillId="48" borderId="189" applyNumberFormat="0" applyProtection="0">
      <alignment horizontal="left" vertical="top" indent="1"/>
    </xf>
    <xf numFmtId="0" fontId="5" fillId="13" borderId="177">
      <alignment vertical="center"/>
    </xf>
    <xf numFmtId="4" fontId="72" fillId="78" borderId="189" applyNumberFormat="0" applyProtection="0">
      <alignment horizontal="right" vertical="center"/>
    </xf>
    <xf numFmtId="186" fontId="56" fillId="14" borderId="189" applyNumberFormat="0" applyProtection="0">
      <alignment horizontal="left" vertical="top" indent="1"/>
    </xf>
    <xf numFmtId="186" fontId="62" fillId="48" borderId="189" applyNumberFormat="0" applyProtection="0">
      <alignment horizontal="left" vertical="top" indent="1"/>
    </xf>
    <xf numFmtId="186" fontId="56" fillId="63" borderId="199" applyNumberFormat="0" applyProtection="0">
      <alignment horizontal="left" vertical="top" indent="1"/>
    </xf>
    <xf numFmtId="186" fontId="56" fillId="40" borderId="191" applyNumberFormat="0" applyFont="0" applyAlignment="0" applyProtection="0"/>
    <xf numFmtId="4" fontId="56" fillId="14" borderId="195"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1" applyNumberFormat="0" applyProtection="0">
      <alignment horizontal="left" vertical="center" indent="1"/>
    </xf>
    <xf numFmtId="186" fontId="56" fillId="40" borderId="191" applyNumberFormat="0" applyFont="0" applyAlignment="0" applyProtection="0"/>
    <xf numFmtId="186" fontId="56" fillId="40" borderId="191" applyNumberFormat="0" applyFont="0" applyAlignment="0" applyProtection="0"/>
    <xf numFmtId="186" fontId="27" fillId="21" borderId="199" applyNumberFormat="0" applyProtection="0">
      <alignment horizontal="left" vertical="center" indent="1"/>
    </xf>
    <xf numFmtId="186" fontId="28" fillId="12" borderId="177">
      <alignment vertical="center"/>
      <protection locked="0"/>
    </xf>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2" fillId="15" borderId="199" applyNumberFormat="0" applyProtection="0">
      <alignment horizontal="left" vertical="top" indent="1"/>
    </xf>
    <xf numFmtId="186" fontId="57" fillId="44" borderId="202" applyNumberFormat="0" applyAlignment="0" applyProtection="0"/>
    <xf numFmtId="186" fontId="42" fillId="44" borderId="191" applyNumberFormat="0" applyAlignment="0" applyProtection="0"/>
    <xf numFmtId="4" fontId="56" fillId="23" borderId="191" applyNumberFormat="0" applyProtection="0">
      <alignment horizontal="right" vertical="center"/>
    </xf>
    <xf numFmtId="186" fontId="62" fillId="15" borderId="189" applyNumberFormat="0" applyProtection="0">
      <alignment horizontal="left" vertical="top" indent="1"/>
    </xf>
    <xf numFmtId="186" fontId="56" fillId="21" borderId="189" applyNumberFormat="0" applyProtection="0">
      <alignment horizontal="left" vertical="top" indent="1"/>
    </xf>
    <xf numFmtId="4" fontId="62" fillId="11" borderId="199" applyNumberFormat="0" applyProtection="0">
      <alignment horizontal="left" vertical="center" indent="1"/>
    </xf>
    <xf numFmtId="0" fontId="5" fillId="13" borderId="177">
      <alignment vertical="center"/>
    </xf>
    <xf numFmtId="186" fontId="56" fillId="63" borderId="199" applyNumberFormat="0" applyProtection="0">
      <alignment horizontal="left" vertical="top" indent="1"/>
    </xf>
    <xf numFmtId="191" fontId="28" fillId="49" borderId="207">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4" fontId="62" fillId="11" borderId="189" applyNumberFormat="0" applyProtection="0">
      <alignment horizontal="left" vertical="center" indent="1"/>
    </xf>
    <xf numFmtId="186" fontId="56" fillId="40" borderId="201" applyNumberFormat="0" applyFont="0" applyAlignment="0" applyProtection="0"/>
    <xf numFmtId="186" fontId="56" fillId="63"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201" applyNumberFormat="0" applyProtection="0">
      <alignment horizontal="left" vertical="center"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8" borderId="201" applyNumberFormat="0" applyProtection="0">
      <alignment horizontal="right" vertical="center"/>
    </xf>
    <xf numFmtId="4" fontId="56" fillId="19" borderId="201" applyNumberFormat="0" applyProtection="0">
      <alignment horizontal="right" vertical="center"/>
    </xf>
    <xf numFmtId="186" fontId="56" fillId="21" borderId="199" applyNumberFormat="0" applyProtection="0">
      <alignment horizontal="left" vertical="top" indent="1"/>
    </xf>
    <xf numFmtId="4" fontId="62" fillId="11" borderId="199" applyNumberFormat="0" applyProtection="0">
      <alignment horizontal="left" vertical="center" indent="1"/>
    </xf>
    <xf numFmtId="4" fontId="56" fillId="19" borderId="201" applyNumberFormat="0" applyProtection="0">
      <alignment horizontal="right" vertical="center"/>
    </xf>
    <xf numFmtId="186" fontId="60" fillId="52" borderId="199" applyNumberFormat="0" applyProtection="0">
      <alignment horizontal="left" vertical="top" indent="1"/>
    </xf>
    <xf numFmtId="4" fontId="56" fillId="59" borderId="191" applyNumberFormat="0" applyProtection="0">
      <alignment horizontal="right" vertical="center"/>
    </xf>
    <xf numFmtId="4" fontId="62" fillId="48" borderId="189" applyNumberFormat="0" applyProtection="0">
      <alignment vertical="center"/>
    </xf>
    <xf numFmtId="186" fontId="57" fillId="44" borderId="202" applyNumberFormat="0" applyAlignment="0" applyProtection="0"/>
    <xf numFmtId="4" fontId="27" fillId="21" borderId="205" applyNumberFormat="0" applyProtection="0">
      <alignment horizontal="left" vertical="center" indent="1"/>
    </xf>
    <xf numFmtId="186" fontId="56" fillId="14" borderId="199" applyNumberFormat="0" applyProtection="0">
      <alignment horizontal="left" vertical="top" indent="1"/>
    </xf>
    <xf numFmtId="186" fontId="42" fillId="44" borderId="201" applyNumberFormat="0" applyAlignment="0" applyProtection="0"/>
    <xf numFmtId="186" fontId="56" fillId="21" borderId="189" applyNumberFormat="0" applyProtection="0">
      <alignment horizontal="left" vertical="top" indent="1"/>
    </xf>
    <xf numFmtId="190" fontId="5" fillId="69" borderId="177">
      <alignment vertical="center"/>
    </xf>
    <xf numFmtId="186" fontId="56" fillId="15" borderId="189" applyNumberFormat="0" applyProtection="0">
      <alignment horizontal="left" vertical="top" indent="1"/>
    </xf>
    <xf numFmtId="186" fontId="27" fillId="15" borderId="189" applyNumberFormat="0" applyProtection="0">
      <alignment horizontal="left" vertical="center" indent="1"/>
    </xf>
    <xf numFmtId="186" fontId="56" fillId="63" borderId="189" applyNumberFormat="0" applyProtection="0">
      <alignment horizontal="left" vertical="top" indent="1"/>
    </xf>
    <xf numFmtId="188" fontId="5" fillId="70" borderId="197">
      <alignment horizontal="right" vertical="center"/>
      <protection locked="0"/>
    </xf>
    <xf numFmtId="186" fontId="42" fillId="44" borderId="191" applyNumberFormat="0" applyAlignment="0" applyProtection="0"/>
    <xf numFmtId="186" fontId="56" fillId="21"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9" fillId="53" borderId="191" applyNumberFormat="0" applyProtection="0">
      <alignment vertical="center"/>
    </xf>
    <xf numFmtId="186" fontId="56" fillId="14" borderId="189" applyNumberFormat="0" applyProtection="0">
      <alignment horizontal="left" vertical="top" indent="1"/>
    </xf>
    <xf numFmtId="186" fontId="56" fillId="63" borderId="189" applyNumberFormat="0" applyProtection="0">
      <alignment horizontal="left" vertical="top" indent="1"/>
    </xf>
    <xf numFmtId="193" fontId="28" fillId="50" borderId="197">
      <alignment vertical="center"/>
    </xf>
    <xf numFmtId="188" fontId="5" fillId="70" borderId="177">
      <alignment horizontal="right" vertical="center"/>
      <protection locked="0"/>
    </xf>
    <xf numFmtId="186" fontId="61" fillId="21" borderId="193" applyBorder="0"/>
    <xf numFmtId="186" fontId="56" fillId="40" borderId="191" applyNumberFormat="0" applyFont="0" applyAlignment="0" applyProtection="0"/>
    <xf numFmtId="186" fontId="27" fillId="15" borderId="189" applyNumberFormat="0" applyProtection="0">
      <alignment horizontal="left" vertical="top" indent="1"/>
    </xf>
    <xf numFmtId="186" fontId="56" fillId="40" borderId="201" applyNumberFormat="0" applyFont="0" applyAlignment="0" applyProtection="0"/>
    <xf numFmtId="186" fontId="60" fillId="52" borderId="189" applyNumberFormat="0" applyProtection="0">
      <alignment horizontal="left" vertical="top" indent="1"/>
    </xf>
    <xf numFmtId="4" fontId="56" fillId="55" borderId="191" applyNumberFormat="0" applyProtection="0">
      <alignment horizontal="right" vertical="center"/>
    </xf>
    <xf numFmtId="186" fontId="56" fillId="21" borderId="181" applyNumberFormat="0" applyProtection="0">
      <alignment horizontal="left" vertical="top" indent="1"/>
    </xf>
    <xf numFmtId="186" fontId="56" fillId="21" borderId="199" applyNumberFormat="0" applyProtection="0">
      <alignment horizontal="left" vertical="top" indent="1"/>
    </xf>
    <xf numFmtId="186" fontId="27" fillId="21" borderId="189" applyNumberFormat="0" applyProtection="0">
      <alignment horizontal="left" vertical="top" indent="1"/>
    </xf>
    <xf numFmtId="186" fontId="57" fillId="44" borderId="192" applyNumberFormat="0" applyAlignment="0" applyProtection="0"/>
    <xf numFmtId="190" fontId="5" fillId="69" borderId="186">
      <alignment vertical="center"/>
    </xf>
    <xf numFmtId="186" fontId="27" fillId="21" borderId="199" applyNumberFormat="0" applyProtection="0">
      <alignment horizontal="left" vertical="center" indent="1"/>
    </xf>
    <xf numFmtId="4" fontId="56" fillId="54" borderId="179" applyNumberFormat="0" applyProtection="0">
      <alignment horizontal="left" vertical="center" indent="1"/>
    </xf>
    <xf numFmtId="4" fontId="56" fillId="54" borderId="179" applyNumberFormat="0" applyProtection="0">
      <alignment horizontal="left" vertical="center" indent="1"/>
    </xf>
    <xf numFmtId="190" fontId="28" fillId="51" borderId="177">
      <alignment horizontal="right" vertical="center"/>
      <protection locked="0"/>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21" borderId="189" applyNumberFormat="0" applyProtection="0">
      <alignment horizontal="left" vertical="top" indent="1"/>
    </xf>
    <xf numFmtId="186" fontId="56" fillId="40" borderId="191" applyNumberFormat="0" applyFont="0" applyAlignment="0" applyProtection="0"/>
    <xf numFmtId="191" fontId="5" fillId="13" borderId="186">
      <alignment vertical="center"/>
    </xf>
    <xf numFmtId="186" fontId="27" fillId="15" borderId="181" applyNumberFormat="0" applyProtection="0">
      <alignment horizontal="left" vertical="top" indent="1"/>
    </xf>
    <xf numFmtId="193" fontId="28" fillId="12" borderId="186">
      <alignment vertical="center"/>
      <protection locked="0"/>
    </xf>
    <xf numFmtId="186" fontId="56" fillId="21" borderId="189" applyNumberFormat="0" applyProtection="0">
      <alignment horizontal="left" vertical="top" indent="1"/>
    </xf>
    <xf numFmtId="186" fontId="56" fillId="15" borderId="181" applyNumberFormat="0" applyProtection="0">
      <alignment horizontal="left" vertical="top" indent="1"/>
    </xf>
    <xf numFmtId="37" fontId="33" fillId="0" borderId="194" applyNumberFormat="0"/>
    <xf numFmtId="193" fontId="28" fillId="12" borderId="197">
      <alignment vertical="center"/>
      <protection locked="0"/>
    </xf>
    <xf numFmtId="186" fontId="56" fillId="40" borderId="191" applyNumberFormat="0" applyFont="0" applyAlignment="0" applyProtection="0"/>
    <xf numFmtId="186" fontId="56" fillId="21" borderId="199" applyNumberFormat="0" applyProtection="0">
      <alignment horizontal="left" vertical="top" indent="1"/>
    </xf>
    <xf numFmtId="186" fontId="27" fillId="63" borderId="181"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8" fontId="28" fillId="51" borderId="197">
      <alignment horizontal="right" vertical="center"/>
      <protection locked="0"/>
    </xf>
    <xf numFmtId="191" fontId="5" fillId="69" borderId="186">
      <alignment vertical="center"/>
    </xf>
    <xf numFmtId="186" fontId="56" fillId="21" borderId="181" applyNumberFormat="0" applyProtection="0">
      <alignment horizontal="left" vertical="top" indent="1"/>
    </xf>
    <xf numFmtId="193" fontId="28" fillId="12" borderId="186">
      <alignment vertical="center"/>
      <protection locked="0"/>
    </xf>
    <xf numFmtId="186" fontId="27" fillId="15" borderId="181" applyNumberFormat="0" applyProtection="0">
      <alignment horizontal="left" vertical="center" indent="1"/>
    </xf>
    <xf numFmtId="186" fontId="56" fillId="40" borderId="179" applyNumberFormat="0" applyFont="0" applyAlignment="0" applyProtection="0"/>
    <xf numFmtId="186" fontId="56" fillId="14" borderId="181" applyNumberFormat="0" applyProtection="0">
      <alignment horizontal="left" vertical="top" indent="1"/>
    </xf>
    <xf numFmtId="186" fontId="56" fillId="21" borderId="181" applyNumberFormat="0" applyProtection="0">
      <alignment horizontal="left" vertical="top" indent="1"/>
    </xf>
    <xf numFmtId="37" fontId="33" fillId="0" borderId="184" applyNumberFormat="0"/>
    <xf numFmtId="186" fontId="56" fillId="63" borderId="181" applyNumberFormat="0" applyProtection="0">
      <alignment horizontal="left" vertical="top" indent="1"/>
    </xf>
    <xf numFmtId="186" fontId="27" fillId="14" borderId="181" applyNumberFormat="0" applyProtection="0">
      <alignment horizontal="left" vertical="center" indent="1"/>
    </xf>
    <xf numFmtId="186" fontId="56" fillId="63"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56" fillId="15" borderId="199" applyNumberFormat="0" applyProtection="0">
      <alignment horizontal="left" vertical="top" indent="1"/>
    </xf>
    <xf numFmtId="4" fontId="62" fillId="48" borderId="199" applyNumberFormat="0" applyProtection="0">
      <alignment vertical="center"/>
    </xf>
    <xf numFmtId="186" fontId="62" fillId="48" borderId="199" applyNumberFormat="0" applyProtection="0">
      <alignment horizontal="left" vertical="top" indent="1"/>
    </xf>
    <xf numFmtId="186" fontId="56" fillId="62" borderId="201" applyNumberFormat="0" applyProtection="0">
      <alignment horizontal="left" vertical="center" indent="1"/>
    </xf>
    <xf numFmtId="186" fontId="56" fillId="40" borderId="201" applyNumberFormat="0" applyFont="0" applyAlignment="0" applyProtection="0"/>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4" fontId="56" fillId="0" borderId="201" applyNumberFormat="0" applyProtection="0">
      <alignment horizontal="right" vertical="center"/>
    </xf>
    <xf numFmtId="186" fontId="27"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7" fillId="44" borderId="202" applyNumberFormat="0" applyAlignment="0" applyProtection="0"/>
    <xf numFmtId="4" fontId="59" fillId="53" borderId="201" applyNumberFormat="0" applyProtection="0">
      <alignment vertical="center"/>
    </xf>
    <xf numFmtId="186" fontId="56" fillId="15" borderId="199" applyNumberFormat="0" applyProtection="0">
      <alignment horizontal="left" vertical="top" indent="1"/>
    </xf>
    <xf numFmtId="186" fontId="44" fillId="0" borderId="206" applyNumberFormat="0" applyFill="0" applyAlignment="0" applyProtection="0"/>
    <xf numFmtId="186" fontId="61" fillId="21" borderId="203" applyBorder="0"/>
    <xf numFmtId="4" fontId="56" fillId="52" borderId="201" applyNumberFormat="0" applyProtection="0">
      <alignment vertical="center"/>
    </xf>
    <xf numFmtId="186" fontId="56" fillId="40" borderId="201" applyNumberFormat="0" applyFont="0" applyAlignment="0" applyProtection="0"/>
    <xf numFmtId="188" fontId="5" fillId="69" borderId="186">
      <alignment vertical="center"/>
    </xf>
    <xf numFmtId="4" fontId="70" fillId="86" borderId="188" applyNumberFormat="0" applyProtection="0">
      <alignment horizontal="left" vertical="center" indent="1"/>
    </xf>
    <xf numFmtId="186" fontId="27" fillId="64" borderId="186" applyNumberFormat="0">
      <protection locked="0"/>
    </xf>
    <xf numFmtId="172" fontId="28" fillId="12" borderId="207">
      <alignment vertical="center"/>
      <protection locked="0"/>
    </xf>
    <xf numFmtId="186" fontId="56" fillId="14" borderId="189" applyNumberFormat="0" applyProtection="0">
      <alignment horizontal="left" vertical="top" indent="1"/>
    </xf>
    <xf numFmtId="4" fontId="56" fillId="60" borderId="201" applyNumberFormat="0" applyProtection="0">
      <alignment horizontal="right" vertical="center"/>
    </xf>
    <xf numFmtId="186" fontId="27" fillId="15" borderId="181" applyNumberFormat="0" applyProtection="0">
      <alignment horizontal="left" vertical="center" indent="1"/>
    </xf>
    <xf numFmtId="186" fontId="56" fillId="40" borderId="191" applyNumberFormat="0" applyFont="0" applyAlignment="0" applyProtection="0"/>
    <xf numFmtId="186" fontId="56" fillId="21" borderId="189" applyNumberFormat="0" applyProtection="0">
      <alignment horizontal="left" vertical="top" indent="1"/>
    </xf>
    <xf numFmtId="4" fontId="56" fillId="56" borderId="201" applyNumberFormat="0" applyProtection="0">
      <alignment horizontal="righ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0" fillId="41" borderId="191" applyNumberFormat="0" applyAlignment="0" applyProtection="0"/>
    <xf numFmtId="186" fontId="56" fillId="21" borderId="181" applyNumberFormat="0" applyProtection="0">
      <alignment horizontal="left" vertical="top" indent="1"/>
    </xf>
    <xf numFmtId="37" fontId="33" fillId="0" borderId="184" applyNumberFormat="0"/>
    <xf numFmtId="186" fontId="56" fillId="21" borderId="189" applyNumberFormat="0" applyProtection="0">
      <alignment horizontal="left" vertical="top" indent="1"/>
    </xf>
    <xf numFmtId="190" fontId="28" fillId="49" borderId="186">
      <alignmen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21" borderId="181" applyNumberFormat="0" applyProtection="0">
      <alignment horizontal="left" vertical="center" indent="1"/>
    </xf>
    <xf numFmtId="4" fontId="59" fillId="65" borderId="179" applyNumberFormat="0" applyProtection="0">
      <alignment horizontal="right" vertical="center"/>
    </xf>
    <xf numFmtId="188" fontId="5" fillId="70" borderId="207">
      <alignment horizontal="right" vertical="center"/>
      <protection locked="0"/>
    </xf>
    <xf numFmtId="186" fontId="62" fillId="48" borderId="199" applyNumberFormat="0" applyProtection="0">
      <alignment horizontal="left" vertical="top" indent="1"/>
    </xf>
    <xf numFmtId="186" fontId="56" fillId="14" borderId="199" applyNumberFormat="0" applyProtection="0">
      <alignment horizontal="left" vertical="top" indent="1"/>
    </xf>
    <xf numFmtId="186" fontId="56" fillId="14" borderId="201" applyNumberFormat="0" applyProtection="0">
      <alignment horizontal="left" vertical="center" indent="1"/>
    </xf>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28" fillId="50" borderId="177">
      <alignment vertical="center"/>
    </xf>
    <xf numFmtId="186" fontId="27" fillId="21" borderId="181" applyNumberFormat="0" applyProtection="0">
      <alignment horizontal="left" vertical="top" indent="1"/>
    </xf>
    <xf numFmtId="186" fontId="56" fillId="21" borderId="181" applyNumberFormat="0" applyProtection="0">
      <alignment horizontal="left" vertical="top" indent="1"/>
    </xf>
    <xf numFmtId="186" fontId="56" fillId="40" borderId="201" applyNumberFormat="0" applyFont="0" applyAlignment="0" applyProtection="0"/>
    <xf numFmtId="186" fontId="56" fillId="40" borderId="191" applyNumberFormat="0" applyFont="0" applyAlignment="0" applyProtection="0"/>
    <xf numFmtId="186" fontId="27" fillId="14" borderId="199" applyNumberFormat="0" applyProtection="0">
      <alignment horizontal="left" vertical="center" indent="1"/>
    </xf>
    <xf numFmtId="4" fontId="56" fillId="15" borderId="201" applyNumberFormat="0" applyProtection="0">
      <alignment horizontal="right" vertical="center"/>
    </xf>
    <xf numFmtId="4" fontId="56" fillId="54"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9" fillId="53" borderId="201" applyNumberFormat="0" applyProtection="0">
      <alignment vertical="center"/>
    </xf>
    <xf numFmtId="4" fontId="56" fillId="54" borderId="201" applyNumberFormat="0" applyProtection="0">
      <alignment horizontal="left" vertical="center" indent="1"/>
    </xf>
    <xf numFmtId="4" fontId="56" fillId="60"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27" fillId="21" borderId="205" applyNumberFormat="0" applyProtection="0">
      <alignment horizontal="left" vertical="center" indent="1"/>
    </xf>
    <xf numFmtId="4" fontId="59" fillId="65" borderId="201" applyNumberFormat="0" applyProtection="0">
      <alignment horizontal="right" vertical="center"/>
    </xf>
    <xf numFmtId="186" fontId="56" fillId="63" borderId="199" applyNumberFormat="0" applyProtection="0">
      <alignment horizontal="left" vertical="top" indent="1"/>
    </xf>
    <xf numFmtId="4" fontId="56" fillId="19" borderId="201" applyNumberFormat="0" applyProtection="0">
      <alignment horizontal="right" vertical="center"/>
    </xf>
    <xf numFmtId="4" fontId="59" fillId="65" borderId="201" applyNumberFormat="0" applyProtection="0">
      <alignment horizontal="right" vertical="center"/>
    </xf>
    <xf numFmtId="186" fontId="57" fillId="44" borderId="202" applyNumberFormat="0" applyAlignment="0" applyProtection="0"/>
    <xf numFmtId="4" fontId="56" fillId="57" borderId="205" applyNumberFormat="0" applyProtection="0">
      <alignment horizontal="right" vertical="center"/>
    </xf>
    <xf numFmtId="186" fontId="27" fillId="21" borderId="199" applyNumberFormat="0" applyProtection="0">
      <alignment horizontal="left" vertical="center" indent="1"/>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16" borderId="201" applyNumberFormat="0" applyProtection="0">
      <alignment horizontal="right" vertical="center"/>
    </xf>
    <xf numFmtId="186" fontId="60" fillId="52" borderId="199" applyNumberFormat="0" applyProtection="0">
      <alignment horizontal="left" vertical="top" indent="1"/>
    </xf>
    <xf numFmtId="186" fontId="56" fillId="40" borderId="201" applyNumberFormat="0" applyFont="0" applyAlignment="0" applyProtection="0"/>
    <xf numFmtId="4" fontId="56" fillId="55" borderId="201" applyNumberFormat="0" applyProtection="0">
      <alignment horizontal="right" vertical="center"/>
    </xf>
    <xf numFmtId="4" fontId="27" fillId="21"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72" fontId="5" fillId="7" borderId="186">
      <alignment vertical="center"/>
      <protection locked="0"/>
    </xf>
    <xf numFmtId="4" fontId="74" fillId="87" borderId="189" applyNumberFormat="0" applyProtection="0">
      <alignment horizontal="right" vertical="center"/>
    </xf>
    <xf numFmtId="186" fontId="62" fillId="15" borderId="189" applyNumberFormat="0" applyProtection="0">
      <alignment horizontal="left" vertical="top" indent="1"/>
    </xf>
    <xf numFmtId="4" fontId="56" fillId="53" borderId="191" applyNumberFormat="0" applyProtection="0">
      <alignment horizontal="left" vertical="center" indent="1"/>
    </xf>
    <xf numFmtId="186" fontId="27" fillId="21" borderId="181" applyNumberFormat="0" applyProtection="0">
      <alignment horizontal="left" vertical="center" indent="1"/>
    </xf>
    <xf numFmtId="186" fontId="61" fillId="21" borderId="193" applyBorder="0"/>
    <xf numFmtId="4" fontId="56" fillId="52" borderId="191" applyNumberFormat="0" applyProtection="0">
      <alignment vertical="center"/>
    </xf>
    <xf numFmtId="186" fontId="56" fillId="14" borderId="189" applyNumberFormat="0" applyProtection="0">
      <alignment horizontal="left" vertical="top" indent="1"/>
    </xf>
    <xf numFmtId="190" fontId="28" fillId="51" borderId="197">
      <alignment horizontal="right" vertical="center"/>
      <protection locked="0"/>
    </xf>
    <xf numFmtId="186" fontId="60" fillId="52" borderId="189" applyNumberFormat="0" applyProtection="0">
      <alignment horizontal="left" vertical="top" indent="1"/>
    </xf>
    <xf numFmtId="186" fontId="56" fillId="15" borderId="189" applyNumberFormat="0" applyProtection="0">
      <alignment horizontal="left" vertical="top" indent="1"/>
    </xf>
    <xf numFmtId="191" fontId="28" fillId="50" borderId="177">
      <alignment vertical="center"/>
    </xf>
    <xf numFmtId="0" fontId="5" fillId="69" borderId="177">
      <alignment vertical="center"/>
    </xf>
    <xf numFmtId="0" fontId="37" fillId="15" borderId="189" applyNumberFormat="0" applyProtection="0">
      <alignment horizontal="left" vertical="top" indent="1"/>
    </xf>
    <xf numFmtId="186" fontId="56" fillId="40" borderId="191" applyNumberFormat="0" applyFont="0" applyAlignment="0" applyProtection="0"/>
    <xf numFmtId="4" fontId="56" fillId="19" borderId="191" applyNumberFormat="0" applyProtection="0">
      <alignment horizontal="right" vertical="center"/>
    </xf>
    <xf numFmtId="186" fontId="56" fillId="14" borderId="189" applyNumberFormat="0" applyProtection="0">
      <alignment horizontal="left" vertical="top" indent="1"/>
    </xf>
    <xf numFmtId="4" fontId="56" fillId="57" borderId="195" applyNumberFormat="0" applyProtection="0">
      <alignment horizontal="right" vertical="center"/>
    </xf>
    <xf numFmtId="4" fontId="56" fillId="0" borderId="191" applyNumberFormat="0" applyProtection="0">
      <alignment horizontal="right" vertical="center"/>
    </xf>
    <xf numFmtId="4" fontId="56" fillId="53" borderId="201" applyNumberFormat="0" applyProtection="0">
      <alignment horizontal="left" vertical="center" indent="1"/>
    </xf>
    <xf numFmtId="186" fontId="56" fillId="40" borderId="191" applyNumberFormat="0" applyFont="0" applyAlignment="0" applyProtection="0"/>
    <xf numFmtId="186" fontId="27" fillId="15" borderId="189" applyNumberFormat="0" applyProtection="0">
      <alignment horizontal="left" vertical="top" indent="1"/>
    </xf>
    <xf numFmtId="186" fontId="27" fillId="15" borderId="199" applyNumberFormat="0" applyProtection="0">
      <alignment horizontal="left" vertical="center"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4" fontId="56" fillId="23" borderId="191" applyNumberFormat="0" applyProtection="0">
      <alignment horizontal="right" vertical="center"/>
    </xf>
    <xf numFmtId="186" fontId="56" fillId="63" borderId="199" applyNumberFormat="0" applyProtection="0">
      <alignment horizontal="left" vertical="top" indent="1"/>
    </xf>
    <xf numFmtId="4" fontId="56" fillId="19" borderId="191" applyNumberFormat="0" applyProtection="0">
      <alignment horizontal="right" vertical="center"/>
    </xf>
    <xf numFmtId="4" fontId="56" fillId="16" borderId="191" applyNumberFormat="0" applyProtection="0">
      <alignment horizontal="right" vertical="center"/>
    </xf>
    <xf numFmtId="186" fontId="56" fillId="15" borderId="199" applyNumberFormat="0" applyProtection="0">
      <alignment horizontal="left" vertical="top" indent="1"/>
    </xf>
    <xf numFmtId="4" fontId="62" fillId="11" borderId="181" applyNumberFormat="0" applyProtection="0">
      <alignment horizontal="left" vertical="center" indent="1"/>
    </xf>
    <xf numFmtId="186" fontId="56" fillId="40" borderId="179" applyNumberFormat="0" applyFont="0" applyAlignment="0" applyProtection="0"/>
    <xf numFmtId="4" fontId="56" fillId="57" borderId="182" applyNumberFormat="0" applyProtection="0">
      <alignment horizontal="right" vertical="center"/>
    </xf>
    <xf numFmtId="172" fontId="28" fillId="12" borderId="177">
      <alignment vertical="center"/>
      <protection locked="0"/>
    </xf>
    <xf numFmtId="194" fontId="33" fillId="0" borderId="178" applyFill="0"/>
    <xf numFmtId="186" fontId="56" fillId="15" borderId="181"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27" fillId="14" borderId="199" applyNumberFormat="0" applyProtection="0">
      <alignment horizontal="left" vertical="center" indent="1"/>
    </xf>
    <xf numFmtId="186" fontId="62" fillId="15" borderId="199" applyNumberFormat="0" applyProtection="0">
      <alignment horizontal="left" vertical="top" indent="1"/>
    </xf>
    <xf numFmtId="188" fontId="28" fillId="49" borderId="177">
      <alignment vertical="center"/>
    </xf>
    <xf numFmtId="186" fontId="56" fillId="40" borderId="191" applyNumberFormat="0" applyFont="0" applyAlignment="0" applyProtection="0"/>
    <xf numFmtId="0" fontId="5" fillId="13" borderId="186">
      <alignment vertical="center"/>
    </xf>
    <xf numFmtId="4" fontId="56" fillId="16" borderId="191" applyNumberFormat="0" applyProtection="0">
      <alignment horizontal="right" vertical="center"/>
    </xf>
    <xf numFmtId="191" fontId="28" fillId="50" borderId="186">
      <alignment vertical="center"/>
    </xf>
    <xf numFmtId="186" fontId="27" fillId="14" borderId="181" applyNumberFormat="0" applyProtection="0">
      <alignment horizontal="left" vertical="center" indent="1"/>
    </xf>
    <xf numFmtId="4" fontId="56" fillId="61" borderId="182" applyNumberFormat="0" applyProtection="0">
      <alignment horizontal="left" vertical="center" indent="1"/>
    </xf>
    <xf numFmtId="4" fontId="63" fillId="66" borderId="182" applyNumberFormat="0" applyProtection="0">
      <alignment horizontal="left" vertical="center" indent="1"/>
    </xf>
    <xf numFmtId="186" fontId="27" fillId="21" borderId="181" applyNumberFormat="0" applyProtection="0">
      <alignment horizontal="left" vertical="center" indent="1"/>
    </xf>
    <xf numFmtId="188" fontId="5" fillId="13" borderId="186">
      <alignment vertical="center"/>
    </xf>
    <xf numFmtId="196" fontId="5" fillId="70" borderId="186">
      <alignment horizontal="right" vertical="center"/>
      <protection locked="0"/>
    </xf>
    <xf numFmtId="186" fontId="56" fillId="40" borderId="179" applyNumberFormat="0" applyFont="0" applyAlignment="0" applyProtection="0"/>
    <xf numFmtId="186" fontId="56" fillId="40" borderId="191" applyNumberFormat="0" applyFont="0" applyAlignment="0" applyProtection="0"/>
    <xf numFmtId="186" fontId="62" fillId="48" borderId="181" applyNumberFormat="0" applyProtection="0">
      <alignment horizontal="left" vertical="top" indent="1"/>
    </xf>
    <xf numFmtId="4" fontId="59" fillId="65" borderId="191" applyNumberFormat="0" applyProtection="0">
      <alignment horizontal="right" vertical="center"/>
    </xf>
    <xf numFmtId="186" fontId="27" fillId="14" borderId="181" applyNumberFormat="0" applyProtection="0">
      <alignment horizontal="left" vertical="center" indent="1"/>
    </xf>
    <xf numFmtId="186" fontId="50" fillId="41" borderId="191" applyNumberFormat="0" applyAlignment="0" applyProtection="0"/>
    <xf numFmtId="193" fontId="28" fillId="50" borderId="177">
      <alignment vertical="center"/>
    </xf>
    <xf numFmtId="191" fontId="28" fillId="51" borderId="197">
      <alignment horizontal="right" vertical="center"/>
      <protection locked="0"/>
    </xf>
    <xf numFmtId="186" fontId="56" fillId="14" borderId="189" applyNumberFormat="0" applyProtection="0">
      <alignment horizontal="left" vertical="top" indent="1"/>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42" fillId="44" borderId="191" applyNumberFormat="0" applyAlignment="0" applyProtection="0"/>
    <xf numFmtId="186" fontId="56" fillId="63" borderId="189" applyNumberFormat="0" applyProtection="0">
      <alignment horizontal="left" vertical="top" indent="1"/>
    </xf>
    <xf numFmtId="172" fontId="28" fillId="12" borderId="186">
      <alignment vertical="center"/>
      <protection locked="0"/>
    </xf>
    <xf numFmtId="186" fontId="28" fillId="49" borderId="177">
      <alignment vertical="center"/>
    </xf>
    <xf numFmtId="190" fontId="5" fillId="70" borderId="186">
      <alignment horizontal="right" vertical="center"/>
      <protection locked="0"/>
    </xf>
    <xf numFmtId="190" fontId="28" fillId="51" borderId="177">
      <alignment horizontal="right" vertical="center"/>
      <protection locked="0"/>
    </xf>
    <xf numFmtId="186" fontId="27" fillId="63" borderId="189" applyNumberFormat="0" applyProtection="0">
      <alignment horizontal="left" vertical="center" indent="1"/>
    </xf>
    <xf numFmtId="186" fontId="56" fillId="14" borderId="181" applyNumberFormat="0" applyProtection="0">
      <alignment horizontal="left" vertical="top" indent="1"/>
    </xf>
    <xf numFmtId="186" fontId="56" fillId="63" borderId="181" applyNumberFormat="0" applyProtection="0">
      <alignment horizontal="left" vertical="top" indent="1"/>
    </xf>
    <xf numFmtId="186" fontId="28" fillId="12" borderId="197">
      <alignment vertical="center"/>
      <protection locked="0"/>
    </xf>
    <xf numFmtId="4" fontId="56" fillId="61" borderId="182" applyNumberFormat="0" applyProtection="0">
      <alignment horizontal="left" vertical="center" indent="1"/>
    </xf>
    <xf numFmtId="4" fontId="56" fillId="55" borderId="191" applyNumberFormat="0" applyProtection="0">
      <alignment horizontal="right" vertical="center"/>
    </xf>
    <xf numFmtId="4" fontId="56" fillId="61" borderId="195" applyNumberFormat="0" applyProtection="0">
      <alignment horizontal="left" vertical="center" indent="1"/>
    </xf>
    <xf numFmtId="0" fontId="5" fillId="70" borderId="186">
      <alignment horizontal="right" vertical="center"/>
      <protection locked="0"/>
    </xf>
    <xf numFmtId="4" fontId="56" fillId="60" borderId="191" applyNumberFormat="0" applyProtection="0">
      <alignment horizontal="right" vertical="center"/>
    </xf>
    <xf numFmtId="186" fontId="56" fillId="63" borderId="181" applyNumberFormat="0" applyProtection="0">
      <alignment horizontal="left" vertical="top" indent="1"/>
    </xf>
    <xf numFmtId="186" fontId="42" fillId="44" borderId="191" applyNumberFormat="0" applyAlignment="0" applyProtection="0"/>
    <xf numFmtId="186" fontId="56" fillId="15" borderId="181" applyNumberFormat="0" applyProtection="0">
      <alignment horizontal="left" vertical="top" indent="1"/>
    </xf>
    <xf numFmtId="4" fontId="27" fillId="21" borderId="195" applyNumberFormat="0" applyProtection="0">
      <alignment horizontal="left" vertical="center" indent="1"/>
    </xf>
    <xf numFmtId="186" fontId="56" fillId="40" borderId="191" applyNumberFormat="0" applyFont="0" applyAlignment="0" applyProtection="0"/>
    <xf numFmtId="186" fontId="62" fillId="48" borderId="189" applyNumberFormat="0" applyProtection="0">
      <alignment horizontal="left" vertical="top" indent="1"/>
    </xf>
    <xf numFmtId="4" fontId="56" fillId="14" borderId="195"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91" fontId="5" fillId="13" borderId="177">
      <alignment vertical="center"/>
    </xf>
    <xf numFmtId="4" fontId="71" fillId="53" borderId="189" applyNumberFormat="0" applyProtection="0">
      <alignmen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27" fillId="63" borderId="19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93" fontId="28" fillId="12" borderId="177">
      <alignment vertical="center"/>
      <protection locked="0"/>
    </xf>
    <xf numFmtId="186" fontId="56" fillId="14" borderId="189" applyNumberFormat="0" applyProtection="0">
      <alignment horizontal="left" vertical="top" indent="1"/>
    </xf>
    <xf numFmtId="186" fontId="27" fillId="15" borderId="19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90" fontId="5" fillId="70" borderId="197">
      <alignment horizontal="right" vertical="center"/>
      <protection locked="0"/>
    </xf>
    <xf numFmtId="186" fontId="27" fillId="21" borderId="189" applyNumberFormat="0" applyProtection="0">
      <alignment horizontal="left" vertical="top" indent="1"/>
    </xf>
    <xf numFmtId="4" fontId="56" fillId="57" borderId="195" applyNumberFormat="0" applyProtection="0">
      <alignment horizontal="right" vertical="center"/>
    </xf>
    <xf numFmtId="186" fontId="56" fillId="14" borderId="189" applyNumberFormat="0" applyProtection="0">
      <alignment horizontal="left" vertical="top" indent="1"/>
    </xf>
    <xf numFmtId="191" fontId="28" fillId="50" borderId="197">
      <alignment vertical="center"/>
    </xf>
    <xf numFmtId="4" fontId="56" fillId="61" borderId="205" applyNumberFormat="0" applyProtection="0">
      <alignment horizontal="left" vertical="center" indent="1"/>
    </xf>
    <xf numFmtId="191" fontId="28" fillId="51" borderId="177">
      <alignment horizontal="right" vertical="center"/>
      <protection locked="0"/>
    </xf>
    <xf numFmtId="4" fontId="56" fillId="15" borderId="195" applyNumberFormat="0" applyProtection="0">
      <alignment horizontal="left" vertical="center" indent="1"/>
    </xf>
    <xf numFmtId="186" fontId="56" fillId="40" borderId="201" applyNumberFormat="0" applyFont="0" applyAlignment="0" applyProtection="0"/>
    <xf numFmtId="186" fontId="27" fillId="15"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50" fillId="41" borderId="201" applyNumberFormat="0" applyAlignment="0" applyProtection="0"/>
    <xf numFmtId="186" fontId="60" fillId="52" borderId="189" applyNumberFormat="0" applyProtection="0">
      <alignment horizontal="left" vertical="top" indent="1"/>
    </xf>
    <xf numFmtId="4" fontId="62" fillId="11" borderId="189" applyNumberFormat="0" applyProtection="0">
      <alignment horizontal="left" vertical="center" indent="1"/>
    </xf>
    <xf numFmtId="186" fontId="27" fillId="21" borderId="189" applyNumberFormat="0" applyProtection="0">
      <alignment horizontal="left" vertical="center" indent="1"/>
    </xf>
    <xf numFmtId="191" fontId="28" fillId="12" borderId="207">
      <alignment vertical="center"/>
      <protection locked="0"/>
    </xf>
    <xf numFmtId="191" fontId="5" fillId="13" borderId="177">
      <alignment vertical="center"/>
    </xf>
    <xf numFmtId="186" fontId="56" fillId="63" borderId="201" applyNumberFormat="0" applyProtection="0">
      <alignment horizontal="left" vertical="center" indent="1"/>
    </xf>
    <xf numFmtId="4" fontId="76" fillId="87" borderId="199" applyNumberFormat="0" applyProtection="0">
      <alignment horizontal="right" vertical="center"/>
    </xf>
    <xf numFmtId="186" fontId="56" fillId="14" borderId="199" applyNumberFormat="0" applyProtection="0">
      <alignment horizontal="left" vertical="top" indent="1"/>
    </xf>
    <xf numFmtId="186" fontId="27" fillId="63" borderId="189" applyNumberFormat="0" applyProtection="0">
      <alignment horizontal="left" vertical="center" indent="1"/>
    </xf>
    <xf numFmtId="186" fontId="27" fillId="63" borderId="189" applyNumberFormat="0" applyProtection="0">
      <alignment horizontal="left" vertical="top"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37" fontId="33" fillId="0" borderId="204" applyNumberFormat="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4" fontId="56" fillId="56" borderId="201" applyNumberFormat="0" applyProtection="0">
      <alignment horizontal="right" vertical="center"/>
    </xf>
    <xf numFmtId="4" fontId="63" fillId="66" borderId="205" applyNumberFormat="0" applyProtection="0">
      <alignment horizontal="left" vertical="center"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89" applyNumberFormat="0" applyProtection="0">
      <alignment horizontal="left" vertical="center" indent="1"/>
    </xf>
    <xf numFmtId="4" fontId="56" fillId="15" borderId="205" applyNumberFormat="0" applyProtection="0">
      <alignment horizontal="left" vertical="center" indent="1"/>
    </xf>
    <xf numFmtId="186" fontId="27" fillId="15" borderId="189" applyNumberFormat="0" applyProtection="0">
      <alignment horizontal="left" vertical="top" indent="1"/>
    </xf>
    <xf numFmtId="186" fontId="50" fillId="41" borderId="191" applyNumberFormat="0" applyAlignment="0" applyProtection="0"/>
    <xf numFmtId="186" fontId="27" fillId="63" borderId="189" applyNumberFormat="0" applyProtection="0">
      <alignment horizontal="left" vertical="top" indent="1"/>
    </xf>
    <xf numFmtId="186" fontId="57" fillId="44" borderId="202" applyNumberFormat="0" applyAlignment="0" applyProtection="0"/>
    <xf numFmtId="188" fontId="28" fillId="51" borderId="177">
      <alignment horizontal="right" vertical="center"/>
      <protection locked="0"/>
    </xf>
    <xf numFmtId="186" fontId="28" fillId="49" borderId="197">
      <alignment vertical="center"/>
    </xf>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86" fontId="56" fillId="15" borderId="189" applyNumberFormat="0" applyProtection="0">
      <alignment horizontal="left" vertical="top" indent="1"/>
    </xf>
    <xf numFmtId="4" fontId="56" fillId="15" borderId="195" applyNumberFormat="0" applyProtection="0">
      <alignment horizontal="left" vertical="center" indent="1"/>
    </xf>
    <xf numFmtId="0" fontId="5" fillId="70" borderId="177">
      <alignment horizontal="right" vertical="center"/>
      <protection locked="0"/>
    </xf>
    <xf numFmtId="4" fontId="56" fillId="23" borderId="201" applyNumberFormat="0" applyProtection="0">
      <alignment horizontal="right" vertical="center"/>
    </xf>
    <xf numFmtId="4" fontId="59" fillId="53" borderId="191" applyNumberFormat="0" applyProtection="0">
      <alignment vertical="center"/>
    </xf>
    <xf numFmtId="186" fontId="56" fillId="21" borderId="189" applyNumberFormat="0" applyProtection="0">
      <alignment horizontal="left" vertical="top" indent="1"/>
    </xf>
    <xf numFmtId="186" fontId="56" fillId="40" borderId="191" applyNumberFormat="0" applyFont="0" applyAlignment="0" applyProtection="0"/>
    <xf numFmtId="186" fontId="56" fillId="14" borderId="189"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40" borderId="179" applyNumberFormat="0" applyFont="0" applyAlignment="0" applyProtection="0"/>
    <xf numFmtId="37" fontId="33" fillId="0" borderId="194" applyNumberFormat="0"/>
    <xf numFmtId="186" fontId="57" fillId="44" borderId="192" applyNumberFormat="0" applyAlignment="0" applyProtection="0"/>
    <xf numFmtId="186" fontId="56" fillId="21" borderId="189" applyNumberFormat="0" applyProtection="0">
      <alignment horizontal="left" vertical="top" indent="1"/>
    </xf>
    <xf numFmtId="193" fontId="5" fillId="69" borderId="186">
      <alignment vertical="center"/>
    </xf>
    <xf numFmtId="186" fontId="56" fillId="40" borderId="191" applyNumberFormat="0" applyFont="0" applyAlignment="0" applyProtection="0"/>
    <xf numFmtId="4" fontId="62" fillId="11" borderId="181" applyNumberFormat="0" applyProtection="0">
      <alignment horizontal="left" vertical="center" indent="1"/>
    </xf>
    <xf numFmtId="4" fontId="56" fillId="52" borderId="179" applyNumberFormat="0" applyProtection="0">
      <alignment vertical="center"/>
    </xf>
    <xf numFmtId="188" fontId="5" fillId="13" borderId="197">
      <alignment vertical="center"/>
    </xf>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186" fontId="44" fillId="0" borderId="185" applyNumberFormat="0" applyFill="0" applyAlignment="0" applyProtection="0"/>
    <xf numFmtId="186" fontId="56" fillId="21" borderId="181" applyNumberFormat="0" applyProtection="0">
      <alignment horizontal="left" vertical="top" indent="1"/>
    </xf>
    <xf numFmtId="191" fontId="28" fillId="12" borderId="186">
      <alignment vertical="center"/>
      <protection locked="0"/>
    </xf>
    <xf numFmtId="186" fontId="56" fillId="63" borderId="189" applyNumberFormat="0" applyProtection="0">
      <alignment horizontal="left" vertical="top" indent="1"/>
    </xf>
    <xf numFmtId="186" fontId="56" fillId="15" borderId="181" applyNumberFormat="0" applyProtection="0">
      <alignment horizontal="left" vertical="top" indent="1"/>
    </xf>
    <xf numFmtId="4" fontId="56" fillId="0" borderId="191" applyNumberFormat="0" applyProtection="0">
      <alignment horizontal="right" vertical="center"/>
    </xf>
    <xf numFmtId="186" fontId="56" fillId="40" borderId="191" applyNumberFormat="0" applyFont="0" applyAlignment="0" applyProtection="0"/>
    <xf numFmtId="4" fontId="56" fillId="15" borderId="195" applyNumberFormat="0" applyProtection="0">
      <alignment horizontal="left" vertical="center" indent="1"/>
    </xf>
    <xf numFmtId="186" fontId="28" fillId="49" borderId="197">
      <alignment vertical="center"/>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172" fontId="28" fillId="12" borderId="197">
      <alignment vertical="center"/>
      <protection locked="0"/>
    </xf>
    <xf numFmtId="186" fontId="56" fillId="67" borderId="186"/>
    <xf numFmtId="0" fontId="5" fillId="69" borderId="186">
      <alignment vertical="center"/>
    </xf>
    <xf numFmtId="186" fontId="62" fillId="15" borderId="181" applyNumberFormat="0" applyProtection="0">
      <alignment horizontal="left" vertical="top" indent="1"/>
    </xf>
    <xf numFmtId="186" fontId="56" fillId="14" borderId="181" applyNumberFormat="0" applyProtection="0">
      <alignment horizontal="left" vertical="top" indent="1"/>
    </xf>
    <xf numFmtId="194" fontId="33" fillId="0" borderId="178" applyFill="0"/>
    <xf numFmtId="186" fontId="56" fillId="15" borderId="189" applyNumberFormat="0" applyProtection="0">
      <alignment horizontal="left" vertical="top" indent="1"/>
    </xf>
    <xf numFmtId="186" fontId="56" fillId="40" borderId="201" applyNumberFormat="0" applyFont="0" applyAlignment="0" applyProtection="0"/>
    <xf numFmtId="186" fontId="56" fillId="14" borderId="189" applyNumberFormat="0" applyProtection="0">
      <alignment horizontal="left" vertical="top" indent="1"/>
    </xf>
    <xf numFmtId="191" fontId="28" fillId="51" borderId="186">
      <alignment horizontal="right" vertical="center"/>
      <protection locked="0"/>
    </xf>
    <xf numFmtId="186" fontId="56" fillId="14" borderId="199" applyNumberFormat="0" applyProtection="0">
      <alignment horizontal="left" vertical="top" indent="1"/>
    </xf>
    <xf numFmtId="186" fontId="56" fillId="63" borderId="189" applyNumberFormat="0" applyProtection="0">
      <alignment horizontal="left" vertical="top" indent="1"/>
    </xf>
    <xf numFmtId="186" fontId="56" fillId="21" borderId="199" applyNumberFormat="0" applyProtection="0">
      <alignment horizontal="left" vertical="top" indent="1"/>
    </xf>
    <xf numFmtId="186" fontId="56" fillId="63" borderId="189" applyNumberFormat="0" applyProtection="0">
      <alignment horizontal="left" vertical="top" indent="1"/>
    </xf>
    <xf numFmtId="4" fontId="56" fillId="56" borderId="201" applyNumberFormat="0" applyProtection="0">
      <alignment horizontal="right" vertical="center"/>
    </xf>
    <xf numFmtId="186" fontId="27" fillId="21" borderId="199" applyNumberFormat="0" applyProtection="0">
      <alignment horizontal="left" vertical="top" indent="1"/>
    </xf>
    <xf numFmtId="186" fontId="56" fillId="15" borderId="199" applyNumberFormat="0" applyProtection="0">
      <alignment horizontal="left" vertical="top" indent="1"/>
    </xf>
    <xf numFmtId="4" fontId="56" fillId="15" borderId="205" applyNumberFormat="0" applyProtection="0">
      <alignment horizontal="left" vertical="center" indent="1"/>
    </xf>
    <xf numFmtId="4" fontId="64" fillId="64" borderId="191" applyNumberFormat="0" applyProtection="0">
      <alignment horizontal="right" vertical="center"/>
    </xf>
    <xf numFmtId="186" fontId="27" fillId="15" borderId="189" applyNumberFormat="0" applyProtection="0">
      <alignment horizontal="left" vertical="top" indent="1"/>
    </xf>
    <xf numFmtId="186" fontId="56" fillId="21" borderId="189" applyNumberFormat="0" applyProtection="0">
      <alignment horizontal="left" vertical="top" indent="1"/>
    </xf>
    <xf numFmtId="186" fontId="62" fillId="48" borderId="189" applyNumberFormat="0" applyProtection="0">
      <alignment horizontal="left" vertical="top" indent="1"/>
    </xf>
    <xf numFmtId="186" fontId="56" fillId="40" borderId="179" applyNumberFormat="0" applyFont="0" applyAlignment="0" applyProtection="0"/>
    <xf numFmtId="4" fontId="56" fillId="60" borderId="179" applyNumberFormat="0" applyProtection="0">
      <alignment horizontal="right" vertical="center"/>
    </xf>
    <xf numFmtId="194" fontId="33" fillId="0" borderId="187" applyFill="0"/>
    <xf numFmtId="186" fontId="56" fillId="15" borderId="181" applyNumberFormat="0" applyProtection="0">
      <alignment horizontal="left" vertical="top" indent="1"/>
    </xf>
    <xf numFmtId="186" fontId="56" fillId="63" borderId="181" applyNumberFormat="0" applyProtection="0">
      <alignment horizontal="left" vertical="top" indent="1"/>
    </xf>
    <xf numFmtId="186" fontId="27" fillId="15" borderId="181" applyNumberFormat="0" applyProtection="0">
      <alignment horizontal="left" vertical="top" indent="1"/>
    </xf>
    <xf numFmtId="186" fontId="56" fillId="15" borderId="181" applyNumberFormat="0" applyProtection="0">
      <alignment horizontal="left" vertical="top" indent="1"/>
    </xf>
    <xf numFmtId="172" fontId="5" fillId="7" borderId="186">
      <alignment vertical="center"/>
      <protection locked="0"/>
    </xf>
    <xf numFmtId="4" fontId="72" fillId="82" borderId="181" applyNumberFormat="0" applyProtection="0">
      <alignment horizontal="right" vertical="center"/>
    </xf>
    <xf numFmtId="186" fontId="27" fillId="63" borderId="181" applyNumberFormat="0" applyProtection="0">
      <alignment horizontal="left" vertical="center" indent="1"/>
    </xf>
    <xf numFmtId="37" fontId="33" fillId="0" borderId="194" applyNumberFormat="0"/>
    <xf numFmtId="4" fontId="56" fillId="19" borderId="191" applyNumberFormat="0" applyProtection="0">
      <alignment horizontal="right" vertical="center"/>
    </xf>
    <xf numFmtId="4" fontId="56" fillId="60" borderId="179" applyNumberFormat="0" applyProtection="0">
      <alignment horizontal="right" vertical="center"/>
    </xf>
    <xf numFmtId="4" fontId="64" fillId="64" borderId="191" applyNumberFormat="0" applyProtection="0">
      <alignment horizontal="right" vertical="center"/>
    </xf>
    <xf numFmtId="186" fontId="27" fillId="14" borderId="189" applyNumberFormat="0" applyProtection="0">
      <alignment horizontal="left" vertical="center" indent="1"/>
    </xf>
    <xf numFmtId="186" fontId="56" fillId="14" borderId="189" applyNumberFormat="0" applyProtection="0">
      <alignment horizontal="left" vertical="top" indent="1"/>
    </xf>
    <xf numFmtId="4" fontId="59" fillId="53" borderId="191" applyNumberFormat="0" applyProtection="0">
      <alignment vertical="center"/>
    </xf>
    <xf numFmtId="4" fontId="56" fillId="56" borderId="179" applyNumberFormat="0" applyProtection="0">
      <alignment horizontal="right" vertical="center"/>
    </xf>
    <xf numFmtId="186" fontId="27" fillId="21" borderId="189" applyNumberFormat="0" applyProtection="0">
      <alignment horizontal="left" vertical="center" indent="1"/>
    </xf>
    <xf numFmtId="186" fontId="42" fillId="44" borderId="191" applyNumberFormat="0" applyAlignment="0" applyProtection="0"/>
    <xf numFmtId="186" fontId="56" fillId="40" borderId="191" applyNumberFormat="0" applyFont="0" applyAlignment="0" applyProtection="0"/>
    <xf numFmtId="4" fontId="59" fillId="53" borderId="179" applyNumberFormat="0" applyProtection="0">
      <alignment vertical="center"/>
    </xf>
    <xf numFmtId="186" fontId="56" fillId="63" borderId="181" applyNumberFormat="0" applyProtection="0">
      <alignment horizontal="left" vertical="top" indent="1"/>
    </xf>
    <xf numFmtId="191" fontId="28" fillId="12" borderId="207">
      <alignment vertical="center"/>
      <protection locked="0"/>
    </xf>
    <xf numFmtId="186" fontId="56" fillId="40" borderId="179" applyNumberFormat="0" applyFont="0" applyAlignment="0" applyProtection="0"/>
    <xf numFmtId="4" fontId="56" fillId="53" borderId="179" applyNumberFormat="0" applyProtection="0">
      <alignment horizontal="left" vertical="center" indent="1"/>
    </xf>
    <xf numFmtId="4" fontId="56" fillId="54" borderId="179" applyNumberFormat="0" applyProtection="0">
      <alignment horizontal="left" vertical="center"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186" fontId="56" fillId="15" borderId="181" applyNumberFormat="0" applyProtection="0">
      <alignment horizontal="left" vertical="top" indent="1"/>
    </xf>
    <xf numFmtId="186" fontId="56" fillId="63" borderId="189" applyNumberFormat="0" applyProtection="0">
      <alignment horizontal="left" vertical="top" indent="1"/>
    </xf>
    <xf numFmtId="188" fontId="5" fillId="13" borderId="186">
      <alignment vertical="center"/>
    </xf>
    <xf numFmtId="186" fontId="61" fillId="21" borderId="193" applyBorder="0"/>
    <xf numFmtId="186" fontId="56" fillId="63" borderId="199" applyNumberFormat="0" applyProtection="0">
      <alignment horizontal="left" vertical="top" indent="1"/>
    </xf>
    <xf numFmtId="186" fontId="27" fillId="63" borderId="189" applyNumberFormat="0" applyProtection="0">
      <alignment horizontal="left" vertical="top" indent="1"/>
    </xf>
    <xf numFmtId="186" fontId="60" fillId="52" borderId="189" applyNumberFormat="0" applyProtection="0">
      <alignment horizontal="left" vertical="top" indent="1"/>
    </xf>
    <xf numFmtId="186" fontId="27" fillId="63" borderId="189" applyNumberFormat="0" applyProtection="0">
      <alignment horizontal="left" vertical="center" indent="1"/>
    </xf>
    <xf numFmtId="186" fontId="56" fillId="40" borderId="191" applyNumberFormat="0" applyFont="0" applyAlignment="0" applyProtection="0"/>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2" fillId="15" borderId="189" applyNumberFormat="0" applyProtection="0">
      <alignment horizontal="left" vertical="top" indent="1"/>
    </xf>
    <xf numFmtId="4" fontId="56" fillId="55" borderId="191" applyNumberFormat="0" applyProtection="0">
      <alignment horizontal="right" vertical="center"/>
    </xf>
    <xf numFmtId="186" fontId="56" fillId="14" borderId="18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4" fontId="56" fillId="15" borderId="191" applyNumberFormat="0" applyProtection="0">
      <alignment horizontal="right" vertical="center"/>
    </xf>
    <xf numFmtId="4" fontId="56" fillId="0" borderId="191" applyNumberFormat="0" applyProtection="0">
      <alignment horizontal="right" vertical="center"/>
    </xf>
    <xf numFmtId="4" fontId="56" fillId="15" borderId="205" applyNumberFormat="0" applyProtection="0">
      <alignment horizontal="left" vertical="center" indent="1"/>
    </xf>
    <xf numFmtId="186" fontId="56" fillId="14" borderId="189" applyNumberFormat="0" applyProtection="0">
      <alignment horizontal="left" vertical="top" indent="1"/>
    </xf>
    <xf numFmtId="186" fontId="44" fillId="0" borderId="196" applyNumberFormat="0" applyFill="0" applyAlignment="0" applyProtection="0"/>
    <xf numFmtId="193" fontId="28" fillId="50" borderId="197">
      <alignment vertical="center"/>
    </xf>
    <xf numFmtId="186" fontId="56" fillId="15" borderId="189" applyNumberFormat="0" applyProtection="0">
      <alignment horizontal="left" vertical="top" indent="1"/>
    </xf>
    <xf numFmtId="186" fontId="56" fillId="21"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99" applyNumberFormat="0" applyProtection="0">
      <alignment horizontal="left" vertical="top" indent="1"/>
    </xf>
    <xf numFmtId="4" fontId="71" fillId="53" borderId="199" applyNumberFormat="0" applyProtection="0">
      <alignment vertical="center"/>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27" fillId="21" borderId="205" applyNumberFormat="0" applyProtection="0">
      <alignment horizontal="left" vertical="center" indent="1"/>
    </xf>
    <xf numFmtId="186" fontId="44" fillId="0" borderId="206" applyNumberFormat="0" applyFill="0" applyAlignment="0" applyProtection="0"/>
    <xf numFmtId="186" fontId="56" fillId="15" borderId="18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16" borderId="19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44" fillId="0" borderId="196" applyNumberFormat="0" applyFill="0" applyAlignment="0" applyProtection="0"/>
    <xf numFmtId="0" fontId="27" fillId="63" borderId="199" applyNumberFormat="0" applyProtection="0">
      <alignment horizontal="left" vertical="center" indent="1"/>
    </xf>
    <xf numFmtId="186" fontId="56" fillId="63" borderId="189" applyNumberFormat="0" applyProtection="0">
      <alignment horizontal="left" vertical="top" indent="1"/>
    </xf>
    <xf numFmtId="186" fontId="60" fillId="52" borderId="199" applyNumberFormat="0" applyProtection="0">
      <alignment horizontal="left" vertical="top" indent="1"/>
    </xf>
    <xf numFmtId="4" fontId="56" fillId="55" borderId="191" applyNumberFormat="0" applyProtection="0">
      <alignment horizontal="righ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89" applyNumberFormat="0" applyProtection="0">
      <alignment horizontal="left" vertical="top" indent="1"/>
    </xf>
    <xf numFmtId="186" fontId="56" fillId="21" borderId="189" applyNumberFormat="0" applyProtection="0">
      <alignment horizontal="left" vertical="top" indent="1"/>
    </xf>
    <xf numFmtId="4" fontId="56" fillId="0" borderId="201" applyNumberFormat="0" applyProtection="0">
      <alignment horizontal="right" vertical="center"/>
    </xf>
    <xf numFmtId="186" fontId="56" fillId="63" borderId="189" applyNumberFormat="0" applyProtection="0">
      <alignment horizontal="left" vertical="top" indent="1"/>
    </xf>
    <xf numFmtId="186" fontId="56" fillId="63" borderId="201" applyNumberFormat="0" applyProtection="0">
      <alignment horizontal="left" vertical="center" indent="1"/>
    </xf>
    <xf numFmtId="4" fontId="56" fillId="14" borderId="195" applyNumberFormat="0" applyProtection="0">
      <alignment horizontal="left" vertical="center"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56" fillId="14" borderId="199" applyNumberFormat="0" applyProtection="0">
      <alignment horizontal="left" vertical="top" indent="1"/>
    </xf>
    <xf numFmtId="193" fontId="28" fillId="50" borderId="197">
      <alignment vertical="center"/>
    </xf>
    <xf numFmtId="4" fontId="56" fillId="58" borderId="191" applyNumberFormat="0" applyProtection="0">
      <alignment horizontal="right" vertical="center"/>
    </xf>
    <xf numFmtId="186" fontId="56" fillId="21" borderId="199" applyNumberFormat="0" applyProtection="0">
      <alignment horizontal="left" vertical="top" indent="1"/>
    </xf>
    <xf numFmtId="186" fontId="56" fillId="63"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37" fontId="33" fillId="0" borderId="194" applyNumberFormat="0"/>
    <xf numFmtId="186" fontId="56" fillId="14" borderId="199" applyNumberFormat="0" applyProtection="0">
      <alignment horizontal="left" vertical="top" indent="1"/>
    </xf>
    <xf numFmtId="186" fontId="56" fillId="40" borderId="201" applyNumberFormat="0" applyFont="0" applyAlignment="0" applyProtection="0"/>
    <xf numFmtId="186" fontId="56" fillId="15" borderId="189" applyNumberFormat="0" applyProtection="0">
      <alignment horizontal="left" vertical="top" indent="1"/>
    </xf>
    <xf numFmtId="4" fontId="56" fillId="61" borderId="205" applyNumberFormat="0" applyProtection="0">
      <alignment horizontal="left" vertical="center" indent="1"/>
    </xf>
    <xf numFmtId="186" fontId="56" fillId="40" borderId="179" applyNumberFormat="0" applyFont="0" applyAlignment="0" applyProtection="0"/>
    <xf numFmtId="186" fontId="56" fillId="63" borderId="199" applyNumberFormat="0" applyProtection="0">
      <alignment horizontal="left" vertical="top" indent="1"/>
    </xf>
    <xf numFmtId="186" fontId="56" fillId="63" borderId="189" applyNumberFormat="0" applyProtection="0">
      <alignment horizontal="left" vertical="top" indent="1"/>
    </xf>
    <xf numFmtId="186" fontId="56" fillId="14" borderId="181" applyNumberFormat="0" applyProtection="0">
      <alignment horizontal="left" vertical="top" indent="1"/>
    </xf>
    <xf numFmtId="0" fontId="37" fillId="48" borderId="189" applyNumberFormat="0" applyProtection="0">
      <alignment horizontal="left" vertical="top" indent="1"/>
    </xf>
    <xf numFmtId="186" fontId="27" fillId="21" borderId="181" applyNumberFormat="0" applyProtection="0">
      <alignment horizontal="left" vertical="center" indent="1"/>
    </xf>
    <xf numFmtId="186" fontId="50" fillId="41" borderId="191" applyNumberFormat="0" applyAlignment="0" applyProtection="0"/>
    <xf numFmtId="186" fontId="56" fillId="40" borderId="191" applyNumberFormat="0" applyFont="0" applyAlignment="0" applyProtection="0"/>
    <xf numFmtId="4" fontId="62" fillId="11" borderId="199" applyNumberFormat="0" applyProtection="0">
      <alignment horizontal="left" vertical="center" indent="1"/>
    </xf>
    <xf numFmtId="186" fontId="57" fillId="44" borderId="192" applyNumberFormat="0" applyAlignment="0" applyProtection="0"/>
    <xf numFmtId="186" fontId="28" fillId="50" borderId="197">
      <alignment vertical="center"/>
    </xf>
    <xf numFmtId="186" fontId="56" fillId="40" borderId="191" applyNumberFormat="0" applyFont="0" applyAlignment="0" applyProtection="0"/>
    <xf numFmtId="186" fontId="56" fillId="14" borderId="199" applyNumberFormat="0" applyProtection="0">
      <alignment horizontal="left" vertical="top" indent="1"/>
    </xf>
    <xf numFmtId="186" fontId="27" fillId="21" borderId="189" applyNumberFormat="0" applyProtection="0">
      <alignment horizontal="left" vertical="top" indent="1"/>
    </xf>
    <xf numFmtId="186" fontId="56" fillId="15" borderId="181" applyNumberFormat="0" applyProtection="0">
      <alignment horizontal="left" vertical="top" indent="1"/>
    </xf>
    <xf numFmtId="186" fontId="44" fillId="0" borderId="206" applyNumberFormat="0" applyFill="0" applyAlignment="0" applyProtection="0"/>
    <xf numFmtId="186" fontId="56" fillId="15" borderId="189" applyNumberFormat="0" applyProtection="0">
      <alignment horizontal="left" vertical="top" indent="1"/>
    </xf>
    <xf numFmtId="186" fontId="27" fillId="21" borderId="189" applyNumberFormat="0" applyProtection="0">
      <alignment horizontal="left" vertical="top" indent="1"/>
    </xf>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4" fontId="56" fillId="56" borderId="191" applyNumberFormat="0" applyProtection="0">
      <alignment horizontal="right" vertical="center"/>
    </xf>
    <xf numFmtId="186" fontId="56" fillId="40" borderId="191" applyNumberFormat="0" applyFont="0" applyAlignment="0" applyProtection="0"/>
    <xf numFmtId="186" fontId="27" fillId="15" borderId="189" applyNumberFormat="0" applyProtection="0">
      <alignment horizontal="left" vertical="top" indent="1"/>
    </xf>
    <xf numFmtId="4" fontId="59" fillId="65" borderId="191" applyNumberFormat="0" applyProtection="0">
      <alignment horizontal="right" vertical="center"/>
    </xf>
    <xf numFmtId="193" fontId="28" fillId="12" borderId="197">
      <alignment vertical="center"/>
      <protection locked="0"/>
    </xf>
    <xf numFmtId="4" fontId="56" fillId="56" borderId="191" applyNumberFormat="0" applyProtection="0">
      <alignment horizontal="right" vertical="center"/>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81" applyNumberFormat="0" applyProtection="0">
      <alignment horizontal="left" vertical="top" indent="1"/>
    </xf>
    <xf numFmtId="186" fontId="56" fillId="21" borderId="189" applyNumberFormat="0" applyProtection="0">
      <alignment horizontal="left" vertical="top" indent="1"/>
    </xf>
    <xf numFmtId="4" fontId="56" fillId="15" borderId="195" applyNumberFormat="0" applyProtection="0">
      <alignment horizontal="left" vertical="center" indent="1"/>
    </xf>
    <xf numFmtId="186" fontId="60" fillId="52" borderId="189" applyNumberFormat="0" applyProtection="0">
      <alignment horizontal="left" vertical="top" indent="1"/>
    </xf>
    <xf numFmtId="186" fontId="56" fillId="62" borderId="201" applyNumberFormat="0" applyProtection="0">
      <alignment horizontal="left" vertical="center" indent="1"/>
    </xf>
    <xf numFmtId="186" fontId="62" fillId="15" borderId="181" applyNumberFormat="0" applyProtection="0">
      <alignment horizontal="left" vertical="top" indent="1"/>
    </xf>
    <xf numFmtId="193" fontId="28" fillId="50" borderId="177">
      <alignment vertical="center"/>
    </xf>
    <xf numFmtId="186" fontId="56" fillId="14" borderId="181" applyNumberFormat="0" applyProtection="0">
      <alignment horizontal="left" vertical="top" indent="1"/>
    </xf>
    <xf numFmtId="186" fontId="56" fillId="21" borderId="199" applyNumberFormat="0" applyProtection="0">
      <alignment horizontal="left" vertical="top" indent="1"/>
    </xf>
    <xf numFmtId="186" fontId="56" fillId="15" borderId="189" applyNumberFormat="0" applyProtection="0">
      <alignment horizontal="left" vertical="top" indent="1"/>
    </xf>
    <xf numFmtId="4" fontId="56" fillId="58"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7" fillId="44" borderId="192" applyNumberFormat="0" applyAlignment="0" applyProtection="0"/>
    <xf numFmtId="4" fontId="72" fillId="87" borderId="181" applyNumberFormat="0" applyProtection="0">
      <alignment vertical="center"/>
    </xf>
    <xf numFmtId="186" fontId="27" fillId="21" borderId="199" applyNumberFormat="0" applyProtection="0">
      <alignment horizontal="left" vertical="top" indent="1"/>
    </xf>
    <xf numFmtId="4" fontId="27" fillId="21" borderId="205" applyNumberFormat="0" applyProtection="0">
      <alignment horizontal="left" vertical="center" indent="1"/>
    </xf>
    <xf numFmtId="186" fontId="56" fillId="21" borderId="199" applyNumberFormat="0" applyProtection="0">
      <alignment horizontal="left" vertical="top" indent="1"/>
    </xf>
    <xf numFmtId="172" fontId="28" fillId="12" borderId="186">
      <alignment vertical="center"/>
      <protection locked="0"/>
    </xf>
    <xf numFmtId="186" fontId="56" fillId="40" borderId="179" applyNumberFormat="0" applyFont="0" applyAlignment="0" applyProtection="0"/>
    <xf numFmtId="186" fontId="56" fillId="63" borderId="181" applyNumberFormat="0" applyProtection="0">
      <alignment horizontal="left" vertical="top" indent="1"/>
    </xf>
    <xf numFmtId="4" fontId="56" fillId="57" borderId="195" applyNumberFormat="0" applyProtection="0">
      <alignment horizontal="right" vertical="center"/>
    </xf>
    <xf numFmtId="194" fontId="33" fillId="0" borderId="178" applyFill="0"/>
    <xf numFmtId="4" fontId="56" fillId="58" borderId="191" applyNumberFormat="0" applyProtection="0">
      <alignment horizontal="right" vertical="center"/>
    </xf>
    <xf numFmtId="4" fontId="27" fillId="21" borderId="205" applyNumberFormat="0" applyProtection="0">
      <alignment horizontal="left" vertical="center" indent="1"/>
    </xf>
    <xf numFmtId="186" fontId="28" fillId="49" borderId="197">
      <alignment vertical="center"/>
    </xf>
    <xf numFmtId="0" fontId="37" fillId="15" borderId="199"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86" fontId="56" fillId="14" borderId="181" applyNumberFormat="0" applyProtection="0">
      <alignment horizontal="left" vertical="top" indent="1"/>
    </xf>
    <xf numFmtId="186" fontId="50" fillId="41" borderId="201" applyNumberFormat="0" applyAlignment="0" applyProtection="0"/>
    <xf numFmtId="186" fontId="57" fillId="44" borderId="202" applyNumberFormat="0" applyAlignment="0" applyProtection="0"/>
    <xf numFmtId="186" fontId="56" fillId="62" borderId="179" applyNumberFormat="0" applyProtection="0">
      <alignment horizontal="left" vertical="center" indent="1"/>
    </xf>
    <xf numFmtId="186" fontId="57" fillId="44" borderId="202" applyNumberFormat="0" applyAlignment="0" applyProtection="0"/>
    <xf numFmtId="4" fontId="56" fillId="15" borderId="201" applyNumberFormat="0" applyProtection="0">
      <alignment horizontal="right" vertical="center"/>
    </xf>
    <xf numFmtId="186" fontId="56" fillId="63" borderId="189" applyNumberFormat="0" applyProtection="0">
      <alignment horizontal="left" vertical="top" indent="1"/>
    </xf>
    <xf numFmtId="186" fontId="56" fillId="14" borderId="181" applyNumberFormat="0" applyProtection="0">
      <alignment horizontal="left" vertical="top" indent="1"/>
    </xf>
    <xf numFmtId="186" fontId="56" fillId="62" borderId="191" applyNumberFormat="0" applyProtection="0">
      <alignment horizontal="left" vertical="center" indent="1"/>
    </xf>
    <xf numFmtId="186" fontId="56" fillId="15" borderId="199" applyNumberFormat="0" applyProtection="0">
      <alignment horizontal="left" vertical="top"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8" fillId="50" borderId="186">
      <alignment vertical="center"/>
    </xf>
    <xf numFmtId="186" fontId="27" fillId="14" borderId="189" applyNumberFormat="0" applyProtection="0">
      <alignment horizontal="left" vertical="center" indent="1"/>
    </xf>
    <xf numFmtId="191" fontId="28" fillId="50" borderId="197">
      <alignment vertical="center"/>
    </xf>
    <xf numFmtId="186" fontId="56" fillId="15" borderId="199" applyNumberFormat="0" applyProtection="0">
      <alignment horizontal="left" vertical="top" indent="1"/>
    </xf>
    <xf numFmtId="186" fontId="27" fillId="21" borderId="199" applyNumberFormat="0" applyProtection="0">
      <alignment horizontal="left" vertical="center" indent="1"/>
    </xf>
    <xf numFmtId="4" fontId="56" fillId="54" borderId="201" applyNumberFormat="0" applyProtection="0">
      <alignment horizontal="left" vertical="center" indent="1"/>
    </xf>
    <xf numFmtId="186" fontId="56" fillId="21" borderId="189" applyNumberFormat="0" applyProtection="0">
      <alignment horizontal="left" vertical="top" indent="1"/>
    </xf>
    <xf numFmtId="4" fontId="72" fillId="81" borderId="189" applyNumberFormat="0" applyProtection="0">
      <alignment horizontal="right" vertical="center"/>
    </xf>
    <xf numFmtId="0" fontId="27" fillId="14" borderId="199" applyNumberFormat="0" applyProtection="0">
      <alignment horizontal="left" vertical="center" indent="1"/>
    </xf>
    <xf numFmtId="186" fontId="56" fillId="63" borderId="199" applyNumberFormat="0" applyProtection="0">
      <alignment horizontal="left" vertical="top" indent="1"/>
    </xf>
    <xf numFmtId="186" fontId="56" fillId="40" borderId="201" applyNumberFormat="0" applyFont="0" applyAlignment="0" applyProtection="0"/>
    <xf numFmtId="4" fontId="59" fillId="53" borderId="201" applyNumberFormat="0" applyProtection="0">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40" borderId="191" applyNumberFormat="0" applyFont="0" applyAlignment="0" applyProtection="0"/>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52" borderId="179" applyNumberFormat="0" applyProtection="0">
      <alignmen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96" fontId="5" fillId="69" borderId="197">
      <alignment vertical="center"/>
    </xf>
    <xf numFmtId="193" fontId="28" fillId="50" borderId="197">
      <alignment vertical="center"/>
    </xf>
    <xf numFmtId="186" fontId="56" fillId="63" borderId="189" applyNumberFormat="0" applyProtection="0">
      <alignment horizontal="left" vertical="top" indent="1"/>
    </xf>
    <xf numFmtId="186" fontId="56" fillId="15" borderId="199" applyNumberFormat="0" applyProtection="0">
      <alignment horizontal="left" vertical="top" indent="1"/>
    </xf>
    <xf numFmtId="186" fontId="56" fillId="40" borderId="201" applyNumberFormat="0" applyFont="0" applyAlignment="0" applyProtection="0"/>
    <xf numFmtId="186" fontId="61" fillId="21" borderId="193" applyBorder="0"/>
    <xf numFmtId="4" fontId="59" fillId="53" borderId="191" applyNumberFormat="0" applyProtection="0">
      <alignment vertical="center"/>
    </xf>
    <xf numFmtId="186" fontId="56" fillId="40" borderId="201" applyNumberFormat="0" applyFont="0" applyAlignment="0" applyProtection="0"/>
    <xf numFmtId="186" fontId="56" fillId="63" borderId="181" applyNumberFormat="0" applyProtection="0">
      <alignment horizontal="left" vertical="top" indent="1"/>
    </xf>
    <xf numFmtId="186" fontId="56" fillId="63" borderId="189" applyNumberFormat="0" applyProtection="0">
      <alignment horizontal="left" vertical="top" indent="1"/>
    </xf>
    <xf numFmtId="186" fontId="56" fillId="40" borderId="179" applyNumberFormat="0" applyFont="0" applyAlignment="0" applyProtection="0"/>
    <xf numFmtId="191" fontId="28" fillId="50" borderId="197">
      <alignment vertical="center"/>
    </xf>
    <xf numFmtId="186" fontId="27" fillId="63" borderId="199" applyNumberFormat="0" applyProtection="0">
      <alignment horizontal="left" vertical="top" indent="1"/>
    </xf>
    <xf numFmtId="186" fontId="56" fillId="15" borderId="181" applyNumberFormat="0" applyProtection="0">
      <alignment horizontal="left" vertical="top" indent="1"/>
    </xf>
    <xf numFmtId="186" fontId="27" fillId="21" borderId="189" applyNumberFormat="0" applyProtection="0">
      <alignment horizontal="left" vertical="center" indent="1"/>
    </xf>
    <xf numFmtId="186" fontId="56" fillId="63" borderId="189" applyNumberFormat="0" applyProtection="0">
      <alignment horizontal="left" vertical="top" indent="1"/>
    </xf>
    <xf numFmtId="186" fontId="56" fillId="63" borderId="189" applyNumberFormat="0" applyProtection="0">
      <alignment horizontal="left" vertical="top" indent="1"/>
    </xf>
    <xf numFmtId="186" fontId="56" fillId="40" borderId="201" applyNumberFormat="0" applyFont="0" applyAlignment="0" applyProtection="0"/>
    <xf numFmtId="186" fontId="27" fillId="14" borderId="189" applyNumberFormat="0" applyProtection="0">
      <alignment horizontal="left" vertical="top" indent="1"/>
    </xf>
    <xf numFmtId="37" fontId="33" fillId="0" borderId="204" applyNumberFormat="0"/>
    <xf numFmtId="4" fontId="56" fillId="57" borderId="205" applyNumberFormat="0" applyProtection="0">
      <alignment horizontal="right" vertical="center"/>
    </xf>
    <xf numFmtId="4" fontId="56" fillId="61" borderId="205" applyNumberFormat="0" applyProtection="0">
      <alignment horizontal="left" vertical="center" indent="1"/>
    </xf>
    <xf numFmtId="186" fontId="56" fillId="15" borderId="181" applyNumberFormat="0" applyProtection="0">
      <alignment horizontal="left" vertical="top" indent="1"/>
    </xf>
    <xf numFmtId="4" fontId="56" fillId="56" borderId="201" applyNumberFormat="0" applyProtection="0">
      <alignment horizontal="right" vertical="center"/>
    </xf>
    <xf numFmtId="186" fontId="27" fillId="15" borderId="199" applyNumberFormat="0" applyProtection="0">
      <alignment horizontal="left" vertical="top" indent="1"/>
    </xf>
    <xf numFmtId="186" fontId="56" fillId="14" borderId="201" applyNumberFormat="0" applyProtection="0">
      <alignment horizontal="left" vertical="center" indent="1"/>
    </xf>
    <xf numFmtId="194" fontId="33" fillId="0" borderId="178" applyFill="0"/>
    <xf numFmtId="0" fontId="27" fillId="21" borderId="181" applyNumberFormat="0" applyProtection="0">
      <alignment horizontal="left" vertical="center" indent="1"/>
    </xf>
    <xf numFmtId="4" fontId="59" fillId="53" borderId="191" applyNumberFormat="0" applyProtection="0">
      <alignment vertical="center"/>
    </xf>
    <xf numFmtId="186" fontId="56" fillId="15" borderId="189" applyNumberFormat="0" applyProtection="0">
      <alignment horizontal="left" vertical="top" indent="1"/>
    </xf>
    <xf numFmtId="186" fontId="56" fillId="63" borderId="181"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186" fontId="56" fillId="40" borderId="201" applyNumberFormat="0" applyFont="0" applyAlignment="0" applyProtection="0"/>
    <xf numFmtId="186" fontId="56" fillId="21" borderId="181" applyNumberFormat="0" applyProtection="0">
      <alignment horizontal="left" vertical="top" indent="1"/>
    </xf>
    <xf numFmtId="190" fontId="5" fillId="13" borderId="186">
      <alignment vertical="center"/>
    </xf>
    <xf numFmtId="186" fontId="56" fillId="63" borderId="181" applyNumberFormat="0" applyProtection="0">
      <alignment horizontal="left" vertical="top" indent="1"/>
    </xf>
    <xf numFmtId="186" fontId="42" fillId="44" borderId="179" applyNumberFormat="0" applyAlignment="0" applyProtection="0"/>
    <xf numFmtId="186" fontId="56" fillId="14" borderId="181" applyNumberFormat="0" applyProtection="0">
      <alignment horizontal="left" vertical="top" indent="1"/>
    </xf>
    <xf numFmtId="186" fontId="56" fillId="63" borderId="181" applyNumberFormat="0" applyProtection="0">
      <alignment horizontal="left" vertical="top" indent="1"/>
    </xf>
    <xf numFmtId="4" fontId="62" fillId="48" borderId="189" applyNumberFormat="0" applyProtection="0">
      <alignment vertical="center"/>
    </xf>
    <xf numFmtId="186" fontId="56" fillId="21" borderId="181" applyNumberFormat="0" applyProtection="0">
      <alignment horizontal="left" vertical="top" indent="1"/>
    </xf>
    <xf numFmtId="4" fontId="56" fillId="23" borderId="191" applyNumberFormat="0" applyProtection="0">
      <alignment horizontal="right" vertical="center"/>
    </xf>
    <xf numFmtId="188" fontId="5" fillId="13" borderId="197">
      <alignment vertical="center"/>
    </xf>
    <xf numFmtId="186" fontId="56" fillId="14" borderId="199" applyNumberFormat="0" applyProtection="0">
      <alignment horizontal="left" vertical="top" indent="1"/>
    </xf>
    <xf numFmtId="4" fontId="27" fillId="21" borderId="182" applyNumberFormat="0" applyProtection="0">
      <alignment horizontal="left" vertical="center" indent="1"/>
    </xf>
    <xf numFmtId="186" fontId="62" fillId="48" borderId="181" applyNumberFormat="0" applyProtection="0">
      <alignment horizontal="left" vertical="top" indent="1"/>
    </xf>
    <xf numFmtId="4" fontId="56" fillId="52" borderId="191" applyNumberFormat="0" applyProtection="0">
      <alignment vertical="center"/>
    </xf>
    <xf numFmtId="186" fontId="56" fillId="40" borderId="179" applyNumberFormat="0" applyFont="0" applyAlignment="0" applyProtection="0"/>
    <xf numFmtId="4" fontId="56" fillId="59" borderId="179" applyNumberFormat="0" applyProtection="0">
      <alignment horizontal="right" vertical="center"/>
    </xf>
    <xf numFmtId="186" fontId="42" fillId="44" borderId="191" applyNumberFormat="0" applyAlignment="0" applyProtection="0"/>
    <xf numFmtId="186" fontId="56" fillId="40" borderId="191" applyNumberFormat="0" applyFont="0" applyAlignment="0" applyProtection="0"/>
    <xf numFmtId="4" fontId="56" fillId="16" borderId="179" applyNumberFormat="0" applyProtection="0">
      <alignment horizontal="right" vertical="center"/>
    </xf>
    <xf numFmtId="4" fontId="56" fillId="54" borderId="179" applyNumberFormat="0" applyProtection="0">
      <alignment horizontal="left" vertical="center" indent="1"/>
    </xf>
    <xf numFmtId="186" fontId="56" fillId="14" borderId="189" applyNumberFormat="0" applyProtection="0">
      <alignment horizontal="left" vertical="top" indent="1"/>
    </xf>
    <xf numFmtId="186" fontId="56" fillId="21" borderId="189" applyNumberFormat="0" applyProtection="0">
      <alignment horizontal="left" vertical="top" indent="1"/>
    </xf>
    <xf numFmtId="193" fontId="5" fillId="7" borderId="186">
      <alignment vertical="center"/>
      <protection locked="0"/>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14" borderId="189" applyNumberFormat="0" applyProtection="0">
      <alignment horizontal="left" vertical="center" indent="1"/>
    </xf>
    <xf numFmtId="186" fontId="50" fillId="41" borderId="179" applyNumberFormat="0" applyAlignment="0" applyProtection="0"/>
    <xf numFmtId="186" fontId="56" fillId="63" borderId="189" applyNumberFormat="0" applyProtection="0">
      <alignment horizontal="left" vertical="top" indent="1"/>
    </xf>
    <xf numFmtId="186" fontId="50" fillId="41" borderId="191" applyNumberFormat="0" applyAlignment="0" applyProtection="0"/>
    <xf numFmtId="186" fontId="56" fillId="63" borderId="189" applyNumberFormat="0" applyProtection="0">
      <alignment horizontal="left" vertical="top" indent="1"/>
    </xf>
    <xf numFmtId="186" fontId="56" fillId="14" borderId="189" applyNumberFormat="0" applyProtection="0">
      <alignment horizontal="left" vertical="top" indent="1"/>
    </xf>
    <xf numFmtId="186" fontId="28" fillId="50" borderId="177">
      <alignment vertical="center"/>
    </xf>
    <xf numFmtId="4" fontId="64" fillId="64" borderId="191" applyNumberFormat="0" applyProtection="0">
      <alignment horizontal="right" vertical="center"/>
    </xf>
    <xf numFmtId="4" fontId="56" fillId="16" borderId="191" applyNumberFormat="0" applyProtection="0">
      <alignment horizontal="right" vertical="center"/>
    </xf>
    <xf numFmtId="193" fontId="5" fillId="69" borderId="177">
      <alignment vertical="center"/>
    </xf>
    <xf numFmtId="0" fontId="27" fillId="63" borderId="189" applyNumberFormat="0" applyProtection="0">
      <alignment horizontal="left" vertical="top" indent="1"/>
    </xf>
    <xf numFmtId="186" fontId="56" fillId="63" borderId="189" applyNumberFormat="0" applyProtection="0">
      <alignment horizontal="left" vertical="top" indent="1"/>
    </xf>
    <xf numFmtId="186" fontId="42" fillId="44" borderId="191" applyNumberFormat="0" applyAlignment="0" applyProtection="0"/>
    <xf numFmtId="186" fontId="57" fillId="44" borderId="192" applyNumberFormat="0" applyAlignment="0" applyProtection="0"/>
    <xf numFmtId="186" fontId="62" fillId="48" borderId="199" applyNumberFormat="0" applyProtection="0">
      <alignment horizontal="left" vertical="top" indent="1"/>
    </xf>
    <xf numFmtId="186" fontId="62" fillId="15" borderId="189" applyNumberFormat="0" applyProtection="0">
      <alignment horizontal="left" vertical="top" indent="1"/>
    </xf>
    <xf numFmtId="186" fontId="56" fillId="40" borderId="201" applyNumberFormat="0" applyFont="0" applyAlignment="0" applyProtection="0"/>
    <xf numFmtId="4" fontId="27" fillId="21" borderId="195" applyNumberFormat="0" applyProtection="0">
      <alignment horizontal="left" vertical="center" indent="1"/>
    </xf>
    <xf numFmtId="186" fontId="27" fillId="21" borderId="189" applyNumberFormat="0" applyProtection="0">
      <alignment horizontal="left" vertical="center" indent="1"/>
    </xf>
    <xf numFmtId="186" fontId="27" fillId="21" borderId="189" applyNumberFormat="0" applyProtection="0">
      <alignment horizontal="left" vertical="center" indent="1"/>
    </xf>
    <xf numFmtId="186" fontId="56" fillId="21" borderId="189" applyNumberFormat="0" applyProtection="0">
      <alignment horizontal="left" vertical="top" indent="1"/>
    </xf>
    <xf numFmtId="186" fontId="44" fillId="0" borderId="196" applyNumberFormat="0" applyFill="0" applyAlignment="0" applyProtection="0"/>
    <xf numFmtId="186" fontId="56" fillId="40" borderId="191" applyNumberFormat="0" applyFont="0" applyAlignment="0" applyProtection="0"/>
    <xf numFmtId="4" fontId="63" fillId="66" borderId="195" applyNumberFormat="0" applyProtection="0">
      <alignment horizontal="left" vertical="center" indent="1"/>
    </xf>
    <xf numFmtId="4" fontId="56" fillId="52" borderId="191" applyNumberFormat="0" applyProtection="0">
      <alignment vertical="center"/>
    </xf>
    <xf numFmtId="186" fontId="62" fillId="48" borderId="189" applyNumberFormat="0" applyProtection="0">
      <alignment horizontal="left" vertical="top" indent="1"/>
    </xf>
    <xf numFmtId="4" fontId="56" fillId="23" borderId="201" applyNumberFormat="0" applyProtection="0">
      <alignment horizontal="right" vertical="center"/>
    </xf>
    <xf numFmtId="186" fontId="56" fillId="40" borderId="191" applyNumberFormat="0" applyFont="0" applyAlignment="0" applyProtection="0"/>
    <xf numFmtId="186" fontId="56" fillId="21" borderId="189" applyNumberFormat="0" applyProtection="0">
      <alignment horizontal="left" vertical="top" indent="1"/>
    </xf>
    <xf numFmtId="186" fontId="27" fillId="63" borderId="199" applyNumberFormat="0" applyProtection="0">
      <alignment horizontal="left" vertical="top" indent="1"/>
    </xf>
    <xf numFmtId="186" fontId="56" fillId="15" borderId="189" applyNumberFormat="0" applyProtection="0">
      <alignment horizontal="left" vertical="top" indent="1"/>
    </xf>
    <xf numFmtId="4" fontId="62" fillId="1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42" fillId="44" borderId="201" applyNumberFormat="0" applyAlignment="0" applyProtection="0"/>
    <xf numFmtId="4" fontId="56" fillId="16" borderId="201" applyNumberFormat="0" applyProtection="0">
      <alignment horizontal="right" vertical="center"/>
    </xf>
    <xf numFmtId="186" fontId="28" fillId="49" borderId="186">
      <alignment vertical="center"/>
    </xf>
    <xf numFmtId="186" fontId="56" fillId="14" borderId="181" applyNumberFormat="0" applyProtection="0">
      <alignment horizontal="left" vertical="top" indent="1"/>
    </xf>
    <xf numFmtId="4" fontId="56" fillId="60" borderId="179" applyNumberFormat="0" applyProtection="0">
      <alignment horizontal="right" vertical="center"/>
    </xf>
    <xf numFmtId="4" fontId="72" fillId="82" borderId="199" applyNumberFormat="0" applyProtection="0">
      <alignment horizontal="right" vertical="center"/>
    </xf>
    <xf numFmtId="186" fontId="56" fillId="63" borderId="181" applyNumberFormat="0" applyProtection="0">
      <alignment horizontal="left" vertical="top" indent="1"/>
    </xf>
    <xf numFmtId="186" fontId="56" fillId="21" borderId="181" applyNumberFormat="0" applyProtection="0">
      <alignment horizontal="left" vertical="top" indent="1"/>
    </xf>
    <xf numFmtId="0" fontId="5" fillId="13" borderId="186">
      <alignment vertical="center"/>
    </xf>
    <xf numFmtId="186" fontId="56" fillId="40" borderId="191" applyNumberFormat="0" applyFont="0" applyAlignment="0" applyProtection="0"/>
    <xf numFmtId="4" fontId="56" fillId="14" borderId="205" applyNumberFormat="0" applyProtection="0">
      <alignment horizontal="left" vertical="center" indent="1"/>
    </xf>
    <xf numFmtId="186" fontId="56" fillId="15" borderId="181" applyNumberFormat="0" applyProtection="0">
      <alignment horizontal="left" vertical="top" indent="1"/>
    </xf>
    <xf numFmtId="186" fontId="56" fillId="21" borderId="181" applyNumberFormat="0" applyProtection="0">
      <alignment horizontal="left" vertical="top" indent="1"/>
    </xf>
    <xf numFmtId="194" fontId="33" fillId="0" borderId="178" applyFill="0"/>
    <xf numFmtId="191" fontId="28" fillId="50" borderId="177">
      <alignment vertical="center"/>
    </xf>
    <xf numFmtId="190" fontId="28" fillId="51" borderId="186">
      <alignment horizontal="right" vertical="center"/>
      <protection locked="0"/>
    </xf>
    <xf numFmtId="186" fontId="56" fillId="63" borderId="189" applyNumberFormat="0" applyProtection="0">
      <alignment horizontal="left" vertical="top" indent="1"/>
    </xf>
    <xf numFmtId="4" fontId="56" fillId="60" borderId="201" applyNumberFormat="0" applyProtection="0">
      <alignment horizontal="right" vertical="center"/>
    </xf>
    <xf numFmtId="186" fontId="50" fillId="41" borderId="201" applyNumberFormat="0" applyAlignment="0" applyProtection="0"/>
    <xf numFmtId="186" fontId="44" fillId="0" borderId="196" applyNumberFormat="0" applyFill="0" applyAlignment="0" applyProtection="0"/>
    <xf numFmtId="4" fontId="56" fillId="60" borderId="191" applyNumberFormat="0" applyProtection="0">
      <alignment horizontal="right" vertical="center"/>
    </xf>
    <xf numFmtId="4" fontId="59" fillId="65" borderId="191" applyNumberFormat="0" applyProtection="0">
      <alignment horizontal="right" vertical="center"/>
    </xf>
    <xf numFmtId="4" fontId="56" fillId="54" borderId="191" applyNumberFormat="0" applyProtection="0">
      <alignment horizontal="left" vertical="center" indent="1"/>
    </xf>
    <xf numFmtId="4" fontId="62" fillId="48" borderId="189" applyNumberFormat="0" applyProtection="0">
      <alignment vertical="center"/>
    </xf>
    <xf numFmtId="4" fontId="56" fillId="57" borderId="205" applyNumberFormat="0" applyProtection="0">
      <alignment horizontal="right" vertical="center"/>
    </xf>
    <xf numFmtId="186" fontId="27" fillId="21" borderId="189" applyNumberFormat="0" applyProtection="0">
      <alignment horizontal="left" vertical="top" indent="1"/>
    </xf>
    <xf numFmtId="186" fontId="56" fillId="14" borderId="201" applyNumberFormat="0" applyProtection="0">
      <alignment horizontal="left" vertical="center" indent="1"/>
    </xf>
    <xf numFmtId="37" fontId="33" fillId="0" borderId="204" applyNumberFormat="0"/>
    <xf numFmtId="186" fontId="56" fillId="14" borderId="181" applyNumberFormat="0" applyProtection="0">
      <alignment horizontal="left" vertical="top" indent="1"/>
    </xf>
    <xf numFmtId="186" fontId="56" fillId="14" borderId="189" applyNumberFormat="0" applyProtection="0">
      <alignment horizontal="left" vertical="top" indent="1"/>
    </xf>
    <xf numFmtId="4" fontId="62" fillId="48" borderId="189" applyNumberFormat="0" applyProtection="0">
      <alignment vertical="center"/>
    </xf>
    <xf numFmtId="4" fontId="59" fillId="65" borderId="201" applyNumberFormat="0" applyProtection="0">
      <alignment horizontal="right" vertical="center"/>
    </xf>
    <xf numFmtId="186" fontId="27" fillId="63" borderId="199" applyNumberFormat="0" applyProtection="0">
      <alignment horizontal="left" vertical="center" indent="1"/>
    </xf>
    <xf numFmtId="172" fontId="28" fillId="12" borderId="177">
      <alignment vertical="center"/>
      <protection locked="0"/>
    </xf>
    <xf numFmtId="4" fontId="56" fillId="59" borderId="179" applyNumberFormat="0" applyProtection="0">
      <alignment horizontal="right" vertical="center"/>
    </xf>
    <xf numFmtId="186" fontId="56" fillId="15" borderId="189" applyNumberFormat="0" applyProtection="0">
      <alignment horizontal="left" vertical="top" indent="1"/>
    </xf>
    <xf numFmtId="186" fontId="56" fillId="40" borderId="191" applyNumberFormat="0" applyFont="0" applyAlignment="0" applyProtection="0"/>
    <xf numFmtId="186" fontId="56" fillId="63" borderId="199" applyNumberFormat="0" applyProtection="0">
      <alignment horizontal="left" vertical="top" indent="1"/>
    </xf>
    <xf numFmtId="186" fontId="56" fillId="21" borderId="189" applyNumberFormat="0" applyProtection="0">
      <alignment horizontal="left" vertical="top" indent="1"/>
    </xf>
    <xf numFmtId="194" fontId="33" fillId="0" borderId="178" applyFill="0"/>
    <xf numFmtId="186" fontId="27" fillId="14" borderId="199" applyNumberFormat="0" applyProtection="0">
      <alignment horizontal="left" vertical="center" indent="1"/>
    </xf>
    <xf numFmtId="4" fontId="56" fillId="54" borderId="191" applyNumberFormat="0" applyProtection="0">
      <alignment horizontal="left" vertical="center" indent="1"/>
    </xf>
    <xf numFmtId="4" fontId="62" fillId="48" borderId="199" applyNumberFormat="0" applyProtection="0">
      <alignment vertical="center"/>
    </xf>
    <xf numFmtId="186" fontId="56" fillId="63" borderId="189" applyNumberFormat="0" applyProtection="0">
      <alignment horizontal="left" vertical="top" indent="1"/>
    </xf>
    <xf numFmtId="193" fontId="28" fillId="50" borderId="197">
      <alignment vertical="center"/>
    </xf>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56" fillId="15" borderId="199" applyNumberFormat="0" applyProtection="0">
      <alignment horizontal="left" vertical="top" indent="1"/>
    </xf>
    <xf numFmtId="37" fontId="33" fillId="0" borderId="184" applyNumberFormat="0"/>
    <xf numFmtId="186" fontId="62" fillId="48" borderId="181" applyNumberFormat="0" applyProtection="0">
      <alignment horizontal="left" vertical="top" indent="1"/>
    </xf>
    <xf numFmtId="186" fontId="56" fillId="14" borderId="181" applyNumberFormat="0" applyProtection="0">
      <alignment horizontal="left" vertical="top" indent="1"/>
    </xf>
    <xf numFmtId="188" fontId="5" fillId="69" borderId="177">
      <alignment vertical="center"/>
    </xf>
    <xf numFmtId="186" fontId="56" fillId="63" borderId="199" applyNumberFormat="0" applyProtection="0">
      <alignment horizontal="left" vertical="top" indent="1"/>
    </xf>
    <xf numFmtId="186" fontId="56" fillId="15" borderId="181" applyNumberFormat="0" applyProtection="0">
      <alignment horizontal="left" vertical="top" indent="1"/>
    </xf>
    <xf numFmtId="186" fontId="42" fillId="44" borderId="179" applyNumberFormat="0" applyAlignment="0" applyProtection="0"/>
    <xf numFmtId="188" fontId="5" fillId="13" borderId="186">
      <alignment vertical="center"/>
    </xf>
    <xf numFmtId="186" fontId="62" fillId="15" borderId="189" applyNumberFormat="0" applyProtection="0">
      <alignment horizontal="left" vertical="top" indent="1"/>
    </xf>
    <xf numFmtId="186" fontId="56" fillId="63" borderId="181" applyNumberFormat="0" applyProtection="0">
      <alignment horizontal="left" vertical="top" indent="1"/>
    </xf>
    <xf numFmtId="186" fontId="56" fillId="40" borderId="191" applyNumberFormat="0" applyFont="0" applyAlignment="0" applyProtection="0"/>
    <xf numFmtId="4" fontId="56" fillId="15" borderId="195" applyNumberFormat="0" applyProtection="0">
      <alignment horizontal="left" vertical="center" indent="1"/>
    </xf>
    <xf numFmtId="186" fontId="56" fillId="62" borderId="179" applyNumberFormat="0" applyProtection="0">
      <alignment horizontal="left" vertical="center" indent="1"/>
    </xf>
    <xf numFmtId="186" fontId="27" fillId="14" borderId="189" applyNumberFormat="0" applyProtection="0">
      <alignment horizontal="left" vertical="top" indent="1"/>
    </xf>
    <xf numFmtId="186" fontId="28" fillId="49" borderId="197">
      <alignment vertical="center"/>
    </xf>
    <xf numFmtId="194" fontId="33" fillId="0" borderId="198" applyFill="0"/>
    <xf numFmtId="191" fontId="28" fillId="50" borderId="177">
      <alignment vertical="center"/>
    </xf>
    <xf numFmtId="186" fontId="28" fillId="50" borderId="207">
      <alignmen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56" fillId="14" borderId="189" applyNumberFormat="0" applyProtection="0">
      <alignment horizontal="left" vertical="top" indent="1"/>
    </xf>
    <xf numFmtId="186" fontId="61" fillId="21" borderId="183" applyBorder="0"/>
    <xf numFmtId="188" fontId="28" fillId="49" borderId="186">
      <alignment vertical="center"/>
    </xf>
    <xf numFmtId="186" fontId="56" fillId="15" borderId="181" applyNumberFormat="0" applyProtection="0">
      <alignment horizontal="left" vertical="top" indent="1"/>
    </xf>
    <xf numFmtId="4" fontId="59" fillId="65" borderId="179" applyNumberFormat="0" applyProtection="0">
      <alignment horizontal="right" vertical="center"/>
    </xf>
    <xf numFmtId="186" fontId="56" fillId="40" borderId="201" applyNumberFormat="0" applyFont="0" applyAlignment="0" applyProtection="0"/>
    <xf numFmtId="186" fontId="56" fillId="14" borderId="18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56" fillId="14" borderId="189" applyNumberFormat="0" applyProtection="0">
      <alignment horizontal="left" vertical="top" indent="1"/>
    </xf>
    <xf numFmtId="4" fontId="56" fillId="58" borderId="191" applyNumberFormat="0" applyProtection="0">
      <alignment horizontal="right" vertical="center"/>
    </xf>
    <xf numFmtId="4" fontId="59" fillId="65" borderId="191" applyNumberFormat="0" applyProtection="0">
      <alignment horizontal="right" vertical="center"/>
    </xf>
    <xf numFmtId="190" fontId="5" fillId="13" borderId="177">
      <alignment vertical="center"/>
    </xf>
    <xf numFmtId="186" fontId="27" fillId="14" borderId="199" applyNumberFormat="0" applyProtection="0">
      <alignment horizontal="left" vertical="top" indent="1"/>
    </xf>
    <xf numFmtId="4" fontId="56" fillId="59" borderId="191" applyNumberFormat="0" applyProtection="0">
      <alignment horizontal="right" vertical="center"/>
    </xf>
    <xf numFmtId="194" fontId="33" fillId="0" borderId="178" applyFill="0"/>
    <xf numFmtId="186" fontId="56" fillId="21" borderId="189" applyNumberFormat="0" applyProtection="0">
      <alignment horizontal="left" vertical="top" indent="1"/>
    </xf>
    <xf numFmtId="4" fontId="56" fillId="15" borderId="195" applyNumberFormat="0" applyProtection="0">
      <alignment horizontal="left" vertical="center" indent="1"/>
    </xf>
    <xf numFmtId="4" fontId="56" fillId="54" borderId="201" applyNumberFormat="0" applyProtection="0">
      <alignment horizontal="left" vertical="center" indent="1"/>
    </xf>
    <xf numFmtId="186" fontId="27" fillId="15" borderId="189" applyNumberFormat="0" applyProtection="0">
      <alignment horizontal="left" vertical="center" indent="1"/>
    </xf>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56" fillId="62" borderId="179" applyNumberFormat="0" applyProtection="0">
      <alignment horizontal="left" vertical="center" indent="1"/>
    </xf>
    <xf numFmtId="186" fontId="56" fillId="63" borderId="189" applyNumberFormat="0" applyProtection="0">
      <alignment horizontal="left" vertical="top" indent="1"/>
    </xf>
    <xf numFmtId="186" fontId="44" fillId="0" borderId="196" applyNumberFormat="0" applyFill="0" applyAlignment="0" applyProtection="0"/>
    <xf numFmtId="186" fontId="56" fillId="15" borderId="189" applyNumberFormat="0" applyProtection="0">
      <alignment horizontal="left" vertical="top" indent="1"/>
    </xf>
    <xf numFmtId="186" fontId="27" fillId="63" borderId="189" applyNumberFormat="0" applyProtection="0">
      <alignment horizontal="left" vertical="center" indent="1"/>
    </xf>
    <xf numFmtId="186" fontId="56" fillId="14" borderId="189" applyNumberFormat="0" applyProtection="0">
      <alignment horizontal="left" vertical="top" indent="1"/>
    </xf>
    <xf numFmtId="186" fontId="27" fillId="14" borderId="199" applyNumberFormat="0" applyProtection="0">
      <alignment horizontal="left" vertical="top" indent="1"/>
    </xf>
    <xf numFmtId="186" fontId="56" fillId="15" borderId="199" applyNumberFormat="0" applyProtection="0">
      <alignment horizontal="left" vertical="top" indent="1"/>
    </xf>
    <xf numFmtId="186" fontId="57" fillId="44" borderId="202" applyNumberFormat="0" applyAlignment="0" applyProtection="0"/>
    <xf numFmtId="186" fontId="56" fillId="40" borderId="201" applyNumberFormat="0" applyFont="0" applyAlignment="0" applyProtection="0"/>
    <xf numFmtId="186" fontId="27" fillId="21" borderId="199" applyNumberFormat="0" applyProtection="0">
      <alignment horizontal="left" vertical="top" indent="1"/>
    </xf>
    <xf numFmtId="193" fontId="28" fillId="12" borderId="197">
      <alignment vertical="center"/>
      <protection locked="0"/>
    </xf>
    <xf numFmtId="193" fontId="28" fillId="12" borderId="207">
      <alignment vertical="center"/>
      <protection locked="0"/>
    </xf>
    <xf numFmtId="186" fontId="56" fillId="63" borderId="189" applyNumberFormat="0" applyProtection="0">
      <alignment horizontal="left" vertical="top" indent="1"/>
    </xf>
    <xf numFmtId="191" fontId="5" fillId="69" borderId="186">
      <alignment vertical="center"/>
    </xf>
    <xf numFmtId="4" fontId="59" fillId="65" borderId="201" applyNumberFormat="0" applyProtection="0">
      <alignment horizontal="right" vertical="center"/>
    </xf>
    <xf numFmtId="186" fontId="57" fillId="44" borderId="192" applyNumberFormat="0" applyAlignment="0" applyProtection="0"/>
    <xf numFmtId="186" fontId="28" fillId="50" borderId="197">
      <alignment vertical="center"/>
    </xf>
    <xf numFmtId="4" fontId="56" fillId="15" borderId="182" applyNumberFormat="0" applyProtection="0">
      <alignment horizontal="left" vertical="center" indent="1"/>
    </xf>
    <xf numFmtId="186" fontId="61" fillId="21" borderId="183" applyBorder="0"/>
    <xf numFmtId="194" fontId="33" fillId="0" borderId="178" applyFill="0"/>
    <xf numFmtId="186" fontId="28" fillId="12" borderId="186">
      <alignment vertical="center"/>
      <protection locked="0"/>
    </xf>
    <xf numFmtId="186" fontId="56" fillId="40" borderId="191" applyNumberFormat="0" applyFont="0" applyAlignment="0" applyProtection="0"/>
    <xf numFmtId="186" fontId="56" fillId="14" borderId="191" applyNumberFormat="0" applyProtection="0">
      <alignment horizontal="left" vertical="center" indent="1"/>
    </xf>
    <xf numFmtId="172" fontId="5" fillId="7" borderId="186">
      <alignment vertical="center"/>
      <protection locked="0"/>
    </xf>
    <xf numFmtId="186" fontId="56" fillId="40" borderId="191" applyNumberFormat="0" applyFont="0" applyAlignment="0" applyProtection="0"/>
    <xf numFmtId="186" fontId="56" fillId="21" borderId="181" applyNumberFormat="0" applyProtection="0">
      <alignment horizontal="left" vertical="top" indent="1"/>
    </xf>
    <xf numFmtId="186" fontId="56" fillId="63" borderId="18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4" fontId="27" fillId="21" borderId="195" applyNumberFormat="0" applyProtection="0">
      <alignment horizontal="left" vertical="center"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188" fontId="5" fillId="69" borderId="186">
      <alignment vertical="center"/>
    </xf>
    <xf numFmtId="186" fontId="27" fillId="63" borderId="189" applyNumberFormat="0" applyProtection="0">
      <alignment horizontal="left" vertical="top" indent="1"/>
    </xf>
    <xf numFmtId="194" fontId="33" fillId="0" borderId="198" applyFill="0"/>
    <xf numFmtId="4" fontId="63" fillId="66" borderId="205" applyNumberFormat="0" applyProtection="0">
      <alignment horizontal="left" vertical="center" indent="1"/>
    </xf>
    <xf numFmtId="4" fontId="56" fillId="16" borderId="201" applyNumberFormat="0" applyProtection="0">
      <alignment horizontal="right" vertical="center"/>
    </xf>
    <xf numFmtId="186" fontId="62" fillId="15" borderId="199" applyNumberFormat="0" applyProtection="0">
      <alignment horizontal="left" vertical="top" indent="1"/>
    </xf>
    <xf numFmtId="186" fontId="56" fillId="63" borderId="189" applyNumberFormat="0" applyProtection="0">
      <alignment horizontal="left" vertical="top" indent="1"/>
    </xf>
    <xf numFmtId="4" fontId="56" fillId="23" borderId="191" applyNumberFormat="0" applyProtection="0">
      <alignment horizontal="right" vertical="center"/>
    </xf>
    <xf numFmtId="186" fontId="56" fillId="15" borderId="199" applyNumberFormat="0" applyProtection="0">
      <alignment horizontal="left" vertical="top" indent="1"/>
    </xf>
    <xf numFmtId="4" fontId="56" fillId="55" borderId="191" applyNumberFormat="0" applyProtection="0">
      <alignment horizontal="right" vertical="center"/>
    </xf>
    <xf numFmtId="186" fontId="57" fillId="44" borderId="192" applyNumberFormat="0" applyAlignment="0" applyProtection="0"/>
    <xf numFmtId="4" fontId="62" fillId="11" borderId="181" applyNumberFormat="0" applyProtection="0">
      <alignment horizontal="left" vertical="center" indent="1"/>
    </xf>
    <xf numFmtId="186" fontId="56" fillId="15" borderId="189" applyNumberFormat="0" applyProtection="0">
      <alignment horizontal="left" vertical="top" indent="1"/>
    </xf>
    <xf numFmtId="186" fontId="56" fillId="14" borderId="181" applyNumberFormat="0" applyProtection="0">
      <alignment horizontal="left" vertical="top" indent="1"/>
    </xf>
    <xf numFmtId="188" fontId="5" fillId="70" borderId="186">
      <alignment horizontal="right" vertical="center"/>
      <protection locked="0"/>
    </xf>
    <xf numFmtId="188" fontId="5" fillId="69" borderId="186">
      <alignment vertical="center"/>
    </xf>
    <xf numFmtId="4" fontId="59" fillId="65" borderId="179" applyNumberFormat="0" applyProtection="0">
      <alignment horizontal="right" vertical="center"/>
    </xf>
    <xf numFmtId="186" fontId="60" fillId="52" borderId="189" applyNumberFormat="0" applyProtection="0">
      <alignment horizontal="left" vertical="top" indent="1"/>
    </xf>
    <xf numFmtId="186" fontId="56" fillId="11" borderId="179" applyNumberFormat="0" applyProtection="0">
      <alignment horizontal="left" vertical="center" indent="1"/>
    </xf>
    <xf numFmtId="186" fontId="56" fillId="63" borderId="181" applyNumberFormat="0" applyProtection="0">
      <alignment horizontal="left" vertical="top" indent="1"/>
    </xf>
    <xf numFmtId="186" fontId="42" fillId="44" borderId="179" applyNumberFormat="0" applyAlignment="0" applyProtection="0"/>
    <xf numFmtId="186" fontId="56" fillId="21" borderId="189" applyNumberFormat="0" applyProtection="0">
      <alignment horizontal="left" vertical="top" indent="1"/>
    </xf>
    <xf numFmtId="186" fontId="56" fillId="63" borderId="189" applyNumberFormat="0" applyProtection="0">
      <alignment horizontal="left" vertical="top" indent="1"/>
    </xf>
    <xf numFmtId="186" fontId="62" fillId="15" borderId="199" applyNumberFormat="0" applyProtection="0">
      <alignment horizontal="left" vertical="top" indent="1"/>
    </xf>
    <xf numFmtId="4" fontId="56" fillId="61" borderId="205" applyNumberFormat="0" applyProtection="0">
      <alignment horizontal="left" vertical="center" indent="1"/>
    </xf>
    <xf numFmtId="186" fontId="28" fillId="49" borderId="207">
      <alignment vertical="center"/>
    </xf>
    <xf numFmtId="4" fontId="56" fillId="15" borderId="191" applyNumberFormat="0" applyProtection="0">
      <alignment horizontal="right" vertical="center"/>
    </xf>
    <xf numFmtId="4" fontId="56" fillId="60" borderId="191" applyNumberFormat="0" applyProtection="0">
      <alignment horizontal="right" vertical="center"/>
    </xf>
    <xf numFmtId="186" fontId="56" fillId="14" borderId="189" applyNumberFormat="0" applyProtection="0">
      <alignment horizontal="left" vertical="top" indent="1"/>
    </xf>
    <xf numFmtId="194" fontId="33" fillId="0" borderId="187" applyFill="0"/>
    <xf numFmtId="193" fontId="5" fillId="69" borderId="186">
      <alignment vertical="center"/>
    </xf>
    <xf numFmtId="186" fontId="56" fillId="15" borderId="189" applyNumberFormat="0" applyProtection="0">
      <alignment horizontal="left" vertical="top" indent="1"/>
    </xf>
    <xf numFmtId="186" fontId="56" fillId="63" borderId="189" applyNumberFormat="0" applyProtection="0">
      <alignment horizontal="left" vertical="top" indent="1"/>
    </xf>
    <xf numFmtId="191" fontId="28" fillId="51" borderId="177">
      <alignment horizontal="right" vertical="center"/>
      <protection locked="0"/>
    </xf>
    <xf numFmtId="4" fontId="56" fillId="55" borderId="201" applyNumberFormat="0" applyProtection="0">
      <alignment horizontal="right" vertical="center"/>
    </xf>
    <xf numFmtId="186" fontId="56" fillId="40" borderId="191" applyNumberFormat="0" applyFont="0" applyAlignment="0" applyProtection="0"/>
    <xf numFmtId="186" fontId="56" fillId="40" borderId="191" applyNumberFormat="0" applyFont="0" applyAlignment="0" applyProtection="0"/>
    <xf numFmtId="186" fontId="56" fillId="62" borderId="201" applyNumberFormat="0" applyProtection="0">
      <alignment horizontal="left" vertical="center" indent="1"/>
    </xf>
    <xf numFmtId="186" fontId="56" fillId="15" borderId="189" applyNumberFormat="0" applyProtection="0">
      <alignment horizontal="left" vertical="top" indent="1"/>
    </xf>
    <xf numFmtId="4" fontId="56" fillId="54" borderId="179" applyNumberFormat="0" applyProtection="0">
      <alignment horizontal="left" vertical="center" indent="1"/>
    </xf>
    <xf numFmtId="186" fontId="56" fillId="63" borderId="181" applyNumberFormat="0" applyProtection="0">
      <alignment horizontal="left" vertical="top" indent="1"/>
    </xf>
    <xf numFmtId="186" fontId="27" fillId="63" borderId="181" applyNumberFormat="0" applyProtection="0">
      <alignment horizontal="left" vertical="top" indent="1"/>
    </xf>
    <xf numFmtId="186" fontId="56" fillId="11" borderId="179" applyNumberFormat="0" applyProtection="0">
      <alignment horizontal="left" vertical="center" indent="1"/>
    </xf>
    <xf numFmtId="191" fontId="28" fillId="51" borderId="207">
      <alignment horizontal="right" vertical="center"/>
      <protection locked="0"/>
    </xf>
    <xf numFmtId="0" fontId="27" fillId="21" borderId="189" applyNumberFormat="0" applyProtection="0">
      <alignment horizontal="left" vertical="top" indent="1"/>
    </xf>
    <xf numFmtId="4" fontId="56" fillId="58" borderId="191" applyNumberFormat="0" applyProtection="0">
      <alignment horizontal="right" vertical="center"/>
    </xf>
    <xf numFmtId="4" fontId="62" fillId="11" borderId="199" applyNumberFormat="0" applyProtection="0">
      <alignment horizontal="left" vertical="center" indent="1"/>
    </xf>
    <xf numFmtId="191" fontId="28" fillId="49" borderId="186">
      <alignment vertical="center"/>
    </xf>
    <xf numFmtId="186" fontId="27" fillId="63" borderId="181" applyNumberFormat="0" applyProtection="0">
      <alignment horizontal="left" vertical="top" indent="1"/>
    </xf>
    <xf numFmtId="186" fontId="50" fillId="41" borderId="191" applyNumberFormat="0" applyAlignment="0" applyProtection="0"/>
    <xf numFmtId="186" fontId="56" fillId="21" borderId="199" applyNumberFormat="0" applyProtection="0">
      <alignment horizontal="left" vertical="top" indent="1"/>
    </xf>
    <xf numFmtId="186" fontId="50" fillId="41" borderId="179" applyNumberFormat="0" applyAlignment="0" applyProtection="0"/>
    <xf numFmtId="194" fontId="33" fillId="0" borderId="198" applyFill="0"/>
    <xf numFmtId="186" fontId="56" fillId="11" borderId="191" applyNumberFormat="0" applyProtection="0">
      <alignment horizontal="left" vertical="center" indent="1"/>
    </xf>
    <xf numFmtId="186" fontId="56" fillId="15" borderId="18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44" fillId="0" borderId="206" applyNumberFormat="0" applyFill="0" applyAlignment="0" applyProtection="0"/>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60" fillId="52" borderId="189" applyNumberFormat="0" applyProtection="0">
      <alignment horizontal="left" vertical="top" indent="1"/>
    </xf>
    <xf numFmtId="186" fontId="56" fillId="40" borderId="191" applyNumberFormat="0" applyFont="0" applyAlignment="0" applyProtection="0"/>
    <xf numFmtId="193" fontId="28" fillId="12" borderId="197">
      <alignment vertical="center"/>
      <protection locked="0"/>
    </xf>
    <xf numFmtId="186" fontId="27" fillId="14" borderId="199" applyNumberFormat="0" applyProtection="0">
      <alignment horizontal="left" vertical="center" indent="1"/>
    </xf>
    <xf numFmtId="186" fontId="56" fillId="40" borderId="201" applyNumberFormat="0" applyFont="0" applyAlignment="0" applyProtection="0"/>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15" borderId="205" applyNumberFormat="0" applyProtection="0">
      <alignment horizontal="left" vertical="center" indent="1"/>
    </xf>
    <xf numFmtId="4" fontId="56" fillId="15" borderId="191" applyNumberFormat="0" applyProtection="0">
      <alignment horizontal="right" vertical="center"/>
    </xf>
    <xf numFmtId="4" fontId="56" fillId="16" borderId="191" applyNumberFormat="0" applyProtection="0">
      <alignment horizontal="right" vertical="center"/>
    </xf>
    <xf numFmtId="186" fontId="56" fillId="15" borderId="181" applyNumberFormat="0" applyProtection="0">
      <alignment horizontal="left" vertical="top" indent="1"/>
    </xf>
    <xf numFmtId="186" fontId="28" fillId="50" borderId="177">
      <alignment vertical="center"/>
    </xf>
    <xf numFmtId="4" fontId="56" fillId="23" borderId="191" applyNumberFormat="0" applyProtection="0">
      <alignment horizontal="right" vertical="center"/>
    </xf>
    <xf numFmtId="186" fontId="56" fillId="40" borderId="191" applyNumberFormat="0" applyFont="0" applyAlignment="0" applyProtection="0"/>
    <xf numFmtId="191" fontId="5" fillId="69" borderId="186">
      <alignment vertical="center"/>
    </xf>
    <xf numFmtId="186" fontId="56" fillId="40" borderId="191" applyNumberFormat="0" applyFont="0" applyAlignment="0" applyProtection="0"/>
    <xf numFmtId="188" fontId="5" fillId="69" borderId="197">
      <alignment vertical="center"/>
    </xf>
    <xf numFmtId="4" fontId="56" fillId="16" borderId="179" applyNumberFormat="0" applyProtection="0">
      <alignment horizontal="right" vertical="center"/>
    </xf>
    <xf numFmtId="186" fontId="56" fillId="21" borderId="189" applyNumberFormat="0" applyProtection="0">
      <alignment horizontal="left" vertical="top" indent="1"/>
    </xf>
    <xf numFmtId="186" fontId="56" fillId="15" borderId="199" applyNumberFormat="0" applyProtection="0">
      <alignment horizontal="left" vertical="top" indent="1"/>
    </xf>
    <xf numFmtId="186" fontId="56" fillId="15" borderId="189" applyNumberFormat="0" applyProtection="0">
      <alignment horizontal="left" vertical="top" indent="1"/>
    </xf>
    <xf numFmtId="4" fontId="56" fillId="59" borderId="201" applyNumberFormat="0" applyProtection="0">
      <alignment horizontal="right" vertical="center"/>
    </xf>
    <xf numFmtId="186" fontId="56" fillId="14" borderId="189" applyNumberFormat="0" applyProtection="0">
      <alignment horizontal="left" vertical="top" indent="1"/>
    </xf>
    <xf numFmtId="186" fontId="44" fillId="0" borderId="185" applyNumberFormat="0" applyFill="0" applyAlignment="0" applyProtection="0"/>
    <xf numFmtId="186" fontId="57" fillId="44" borderId="180" applyNumberFormat="0" applyAlignment="0" applyProtection="0"/>
    <xf numFmtId="186" fontId="27" fillId="15" borderId="189" applyNumberFormat="0" applyProtection="0">
      <alignment horizontal="left" vertical="top" indent="1"/>
    </xf>
    <xf numFmtId="191" fontId="5" fillId="70" borderId="186">
      <alignment horizontal="right" vertical="center"/>
      <protection locked="0"/>
    </xf>
    <xf numFmtId="186" fontId="50" fillId="41" borderId="179" applyNumberFormat="0" applyAlignment="0" applyProtection="0"/>
    <xf numFmtId="186" fontId="56" fillId="63" borderId="199" applyNumberFormat="0" applyProtection="0">
      <alignment horizontal="left" vertical="top" indent="1"/>
    </xf>
    <xf numFmtId="190" fontId="28" fillId="49" borderId="197">
      <alignment vertical="center"/>
    </xf>
    <xf numFmtId="186" fontId="56" fillId="15" borderId="181" applyNumberFormat="0" applyProtection="0">
      <alignment horizontal="left" vertical="top" indent="1"/>
    </xf>
    <xf numFmtId="186" fontId="60" fillId="52" borderId="181" applyNumberFormat="0" applyProtection="0">
      <alignment horizontal="left" vertical="top" indent="1"/>
    </xf>
    <xf numFmtId="186" fontId="57" fillId="44" borderId="180" applyNumberFormat="0" applyAlignment="0" applyProtection="0"/>
    <xf numFmtId="4" fontId="64" fillId="64" borderId="191" applyNumberFormat="0" applyProtection="0">
      <alignment horizontal="righ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61" fillId="21" borderId="193" applyBorder="0"/>
    <xf numFmtId="186" fontId="56" fillId="11" borderId="201" applyNumberFormat="0" applyProtection="0">
      <alignment horizontal="left" vertical="center" indent="1"/>
    </xf>
    <xf numFmtId="186" fontId="56" fillId="21" borderId="189" applyNumberFormat="0" applyProtection="0">
      <alignment horizontal="left" vertical="top" indent="1"/>
    </xf>
    <xf numFmtId="0" fontId="5" fillId="13" borderId="177">
      <alignment vertical="center"/>
    </xf>
    <xf numFmtId="4" fontId="63" fillId="66" borderId="195" applyNumberFormat="0" applyProtection="0">
      <alignment horizontal="left" vertical="center" indent="1"/>
    </xf>
    <xf numFmtId="0" fontId="5" fillId="13" borderId="177">
      <alignment vertical="center"/>
    </xf>
    <xf numFmtId="186" fontId="56" fillId="15" borderId="181" applyNumberFormat="0" applyProtection="0">
      <alignment horizontal="left" vertical="top" indent="1"/>
    </xf>
    <xf numFmtId="4" fontId="56" fillId="15" borderId="179" applyNumberFormat="0" applyProtection="0">
      <alignment horizontal="right" vertical="center"/>
    </xf>
    <xf numFmtId="186" fontId="56" fillId="21" borderId="199" applyNumberFormat="0" applyProtection="0">
      <alignment horizontal="left" vertical="top" indent="1"/>
    </xf>
    <xf numFmtId="4" fontId="56" fillId="16" borderId="191" applyNumberFormat="0" applyProtection="0">
      <alignment horizontal="right" vertical="center"/>
    </xf>
    <xf numFmtId="186" fontId="56" fillId="14" borderId="181" applyNumberFormat="0" applyProtection="0">
      <alignment horizontal="left" vertical="top" indent="1"/>
    </xf>
    <xf numFmtId="4" fontId="63" fillId="66" borderId="205" applyNumberFormat="0" applyProtection="0">
      <alignment horizontal="left" vertical="center" indent="1"/>
    </xf>
    <xf numFmtId="4" fontId="56" fillId="60" borderId="179" applyNumberFormat="0" applyProtection="0">
      <alignment horizontal="right" vertical="center"/>
    </xf>
    <xf numFmtId="4" fontId="56" fillId="59" borderId="179" applyNumberFormat="0" applyProtection="0">
      <alignment horizontal="right" vertical="center"/>
    </xf>
    <xf numFmtId="186" fontId="56" fillId="63" borderId="189" applyNumberFormat="0" applyProtection="0">
      <alignment horizontal="left" vertical="top" indent="1"/>
    </xf>
    <xf numFmtId="0" fontId="27" fillId="15" borderId="189" applyNumberFormat="0" applyProtection="0">
      <alignment horizontal="left" vertical="top" indent="1"/>
    </xf>
    <xf numFmtId="186" fontId="56" fillId="21" borderId="189" applyNumberFormat="0" applyProtection="0">
      <alignment horizontal="left" vertical="top" indent="1"/>
    </xf>
    <xf numFmtId="186" fontId="27" fillId="63" borderId="189" applyNumberFormat="0" applyProtection="0">
      <alignment horizontal="left" vertical="center" indent="1"/>
    </xf>
    <xf numFmtId="186" fontId="56" fillId="15" borderId="199" applyNumberFormat="0" applyProtection="0">
      <alignment horizontal="left" vertical="top" indent="1"/>
    </xf>
    <xf numFmtId="4" fontId="56" fillId="57" borderId="205" applyNumberFormat="0" applyProtection="0">
      <alignment horizontal="right" vertical="center"/>
    </xf>
    <xf numFmtId="4" fontId="56" fillId="15" borderId="205" applyNumberFormat="0" applyProtection="0">
      <alignment horizontal="left" vertical="center" indent="1"/>
    </xf>
    <xf numFmtId="4" fontId="56" fillId="23" borderId="191" applyNumberFormat="0" applyProtection="0">
      <alignment horizontal="right" vertical="center"/>
    </xf>
    <xf numFmtId="186" fontId="56" fillId="15" borderId="189" applyNumberFormat="0" applyProtection="0">
      <alignment horizontal="left" vertical="top" indent="1"/>
    </xf>
    <xf numFmtId="186" fontId="27" fillId="21" borderId="189" applyNumberFormat="0" applyProtection="0">
      <alignment horizontal="left" vertical="top" indent="1"/>
    </xf>
    <xf numFmtId="4" fontId="56" fillId="57" borderId="195" applyNumberFormat="0" applyProtection="0">
      <alignment horizontal="right" vertical="center"/>
    </xf>
    <xf numFmtId="186" fontId="50" fillId="41" borderId="191" applyNumberFormat="0" applyAlignment="0" applyProtection="0"/>
    <xf numFmtId="186" fontId="28" fillId="12" borderId="186">
      <alignment vertical="center"/>
      <protection locked="0"/>
    </xf>
    <xf numFmtId="186" fontId="56" fillId="40" borderId="191" applyNumberFormat="0" applyFont="0" applyAlignment="0" applyProtection="0"/>
    <xf numFmtId="186" fontId="56" fillId="14" borderId="181" applyNumberFormat="0" applyProtection="0">
      <alignment horizontal="left" vertical="top" indent="1"/>
    </xf>
    <xf numFmtId="193" fontId="5" fillId="69" borderId="186">
      <alignment vertical="center"/>
    </xf>
    <xf numFmtId="4" fontId="56" fillId="15" borderId="182" applyNumberFormat="0" applyProtection="0">
      <alignment horizontal="left" vertical="center" indent="1"/>
    </xf>
    <xf numFmtId="4" fontId="56" fillId="52" borderId="201" applyNumberFormat="0" applyProtection="0">
      <alignment vertical="center"/>
    </xf>
    <xf numFmtId="186" fontId="28" fillId="12" borderId="177">
      <alignment vertical="center"/>
      <protection locked="0"/>
    </xf>
    <xf numFmtId="172" fontId="28" fillId="12" borderId="186">
      <alignment vertical="center"/>
      <protection locked="0"/>
    </xf>
    <xf numFmtId="191" fontId="5" fillId="13" borderId="186">
      <alignment vertical="center"/>
    </xf>
    <xf numFmtId="4" fontId="62" fillId="48" borderId="181" applyNumberFormat="0" applyProtection="0">
      <alignment vertical="center"/>
    </xf>
    <xf numFmtId="186" fontId="56" fillId="21" borderId="189" applyNumberFormat="0" applyProtection="0">
      <alignment horizontal="left" vertical="top" indent="1"/>
    </xf>
    <xf numFmtId="193" fontId="28" fillId="12" borderId="177">
      <alignment vertical="center"/>
      <protection locked="0"/>
    </xf>
    <xf numFmtId="4" fontId="56" fillId="16" borderId="179" applyNumberFormat="0" applyProtection="0">
      <alignment horizontal="right" vertical="center"/>
    </xf>
    <xf numFmtId="194" fontId="33" fillId="0" borderId="178" applyFill="0"/>
    <xf numFmtId="4" fontId="56" fillId="59" borderId="191" applyNumberFormat="0" applyProtection="0">
      <alignment horizontal="right" vertical="center"/>
    </xf>
    <xf numFmtId="4" fontId="62" fillId="48" borderId="189" applyNumberFormat="0" applyProtection="0">
      <alignment vertical="center"/>
    </xf>
    <xf numFmtId="186" fontId="56" fillId="63" borderId="189" applyNumberFormat="0" applyProtection="0">
      <alignment horizontal="left" vertical="top" indent="1"/>
    </xf>
    <xf numFmtId="186" fontId="56" fillId="40" borderId="191" applyNumberFormat="0" applyFont="0" applyAlignment="0" applyProtection="0"/>
    <xf numFmtId="186" fontId="56" fillId="63" borderId="189" applyNumberFormat="0" applyProtection="0">
      <alignment horizontal="left" vertical="top" indent="1"/>
    </xf>
    <xf numFmtId="186" fontId="56" fillId="40" borderId="201" applyNumberFormat="0" applyFont="0" applyAlignment="0" applyProtection="0"/>
    <xf numFmtId="186" fontId="27" fillId="63" borderId="189" applyNumberFormat="0" applyProtection="0">
      <alignment horizontal="left" vertical="center" indent="1"/>
    </xf>
    <xf numFmtId="4" fontId="63" fillId="66" borderId="205" applyNumberFormat="0" applyProtection="0">
      <alignment horizontal="left" vertical="center" indent="1"/>
    </xf>
    <xf numFmtId="186" fontId="44" fillId="0" borderId="206" applyNumberFormat="0" applyFill="0" applyAlignment="0" applyProtection="0"/>
    <xf numFmtId="186" fontId="27" fillId="21" borderId="199" applyNumberFormat="0" applyProtection="0">
      <alignment horizontal="left" vertical="top" indent="1"/>
    </xf>
    <xf numFmtId="186" fontId="56" fillId="62" borderId="191" applyNumberFormat="0" applyProtection="0">
      <alignment horizontal="left" vertical="center" indent="1"/>
    </xf>
    <xf numFmtId="188" fontId="28" fillId="49" borderId="197">
      <alignment vertical="center"/>
    </xf>
    <xf numFmtId="191" fontId="28" fillId="50" borderId="197">
      <alignment vertical="center"/>
    </xf>
    <xf numFmtId="186" fontId="56" fillId="21" borderId="181"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62" fillId="11" borderId="189" applyNumberFormat="0" applyProtection="0">
      <alignment horizontal="left" vertical="center" indent="1"/>
    </xf>
    <xf numFmtId="186" fontId="56" fillId="21" borderId="189" applyNumberFormat="0" applyProtection="0">
      <alignment horizontal="left" vertical="top" indent="1"/>
    </xf>
    <xf numFmtId="193" fontId="28" fillId="50" borderId="197">
      <alignment vertical="center"/>
    </xf>
    <xf numFmtId="186" fontId="44" fillId="0" borderId="196" applyNumberFormat="0" applyFill="0" applyAlignment="0" applyProtection="0"/>
    <xf numFmtId="4" fontId="56" fillId="57" borderId="195" applyNumberFormat="0" applyProtection="0">
      <alignment horizontal="right" vertical="center"/>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60" borderId="191" applyNumberFormat="0" applyProtection="0">
      <alignment horizontal="right" vertical="center"/>
    </xf>
    <xf numFmtId="186" fontId="27" fillId="14" borderId="181" applyNumberFormat="0" applyProtection="0">
      <alignment horizontal="left" vertical="top" indent="1"/>
    </xf>
    <xf numFmtId="186" fontId="44" fillId="0" borderId="196" applyNumberFormat="0" applyFill="0" applyAlignment="0" applyProtection="0"/>
    <xf numFmtId="186" fontId="56" fillId="21" borderId="189" applyNumberFormat="0" applyProtection="0">
      <alignment horizontal="left" vertical="top" indent="1"/>
    </xf>
    <xf numFmtId="186" fontId="57" fillId="44" borderId="180" applyNumberFormat="0" applyAlignment="0" applyProtection="0"/>
    <xf numFmtId="186" fontId="50" fillId="41" borderId="191" applyNumberFormat="0" applyAlignment="0" applyProtection="0"/>
    <xf numFmtId="186" fontId="56" fillId="63" borderId="189" applyNumberFormat="0" applyProtection="0">
      <alignment horizontal="left" vertical="top" indent="1"/>
    </xf>
    <xf numFmtId="186" fontId="27" fillId="15" borderId="189" applyNumberFormat="0" applyProtection="0">
      <alignment horizontal="left" vertical="center" indent="1"/>
    </xf>
    <xf numFmtId="186" fontId="56" fillId="14" borderId="189" applyNumberFormat="0" applyProtection="0">
      <alignment horizontal="left" vertical="top" indent="1"/>
    </xf>
    <xf numFmtId="186" fontId="62" fillId="48" borderId="199" applyNumberFormat="0" applyProtection="0">
      <alignment horizontal="left" vertical="top" indent="1"/>
    </xf>
    <xf numFmtId="186" fontId="56" fillId="14" borderId="18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4" fontId="56" fillId="15" borderId="191" applyNumberFormat="0" applyProtection="0">
      <alignment horizontal="right" vertical="center"/>
    </xf>
    <xf numFmtId="186" fontId="27" fillId="14" borderId="189" applyNumberFormat="0" applyProtection="0">
      <alignment horizontal="left" vertical="top" indent="1"/>
    </xf>
    <xf numFmtId="186" fontId="56" fillId="63" borderId="191" applyNumberFormat="0" applyProtection="0">
      <alignment horizontal="left" vertical="center" indent="1"/>
    </xf>
    <xf numFmtId="186" fontId="56" fillId="14" borderId="189" applyNumberFormat="0" applyProtection="0">
      <alignment horizontal="left" vertical="top" indent="1"/>
    </xf>
    <xf numFmtId="4" fontId="27" fillId="21" borderId="195" applyNumberFormat="0" applyProtection="0">
      <alignment horizontal="left" vertical="center" indent="1"/>
    </xf>
    <xf numFmtId="4" fontId="56" fillId="19" borderId="191" applyNumberFormat="0" applyProtection="0">
      <alignment horizontal="right" vertical="center"/>
    </xf>
    <xf numFmtId="186" fontId="56" fillId="14" borderId="199" applyNumberFormat="0" applyProtection="0">
      <alignment horizontal="left" vertical="top" indent="1"/>
    </xf>
    <xf numFmtId="186" fontId="60" fillId="52" borderId="189" applyNumberFormat="0" applyProtection="0">
      <alignment horizontal="left" vertical="top" indent="1"/>
    </xf>
    <xf numFmtId="186" fontId="56" fillId="63" borderId="181" applyNumberFormat="0" applyProtection="0">
      <alignment horizontal="left" vertical="top" indent="1"/>
    </xf>
    <xf numFmtId="4" fontId="56" fillId="54" borderId="179" applyNumberFormat="0" applyProtection="0">
      <alignment horizontal="left" vertical="center" indent="1"/>
    </xf>
    <xf numFmtId="186" fontId="42" fillId="44" borderId="179" applyNumberFormat="0" applyAlignment="0" applyProtection="0"/>
    <xf numFmtId="186" fontId="57" fillId="44" borderId="180" applyNumberFormat="0" applyAlignment="0" applyProtection="0"/>
    <xf numFmtId="4" fontId="74" fillId="87" borderId="189" applyNumberFormat="0" applyProtection="0">
      <alignment horizontal="right" vertical="center"/>
    </xf>
    <xf numFmtId="186" fontId="56" fillId="67" borderId="197"/>
    <xf numFmtId="186" fontId="56" fillId="40" borderId="191" applyNumberFormat="0" applyFont="0" applyAlignment="0" applyProtection="0"/>
    <xf numFmtId="186" fontId="61" fillId="21" borderId="193" applyBorder="0"/>
    <xf numFmtId="4" fontId="62" fillId="11" borderId="189" applyNumberFormat="0" applyProtection="0">
      <alignment horizontal="left" vertical="center" indent="1"/>
    </xf>
    <xf numFmtId="186" fontId="56" fillId="14" borderId="181" applyNumberFormat="0" applyProtection="0">
      <alignment horizontal="left" vertical="top" indent="1"/>
    </xf>
    <xf numFmtId="4" fontId="56" fillId="15" borderId="182" applyNumberFormat="0" applyProtection="0">
      <alignment horizontal="left" vertical="center" indent="1"/>
    </xf>
    <xf numFmtId="186" fontId="56" fillId="14" borderId="181" applyNumberFormat="0" applyProtection="0">
      <alignment horizontal="left" vertical="top" indent="1"/>
    </xf>
    <xf numFmtId="186" fontId="56" fillId="63" borderId="199" applyNumberFormat="0" applyProtection="0">
      <alignment horizontal="left" vertical="top" indent="1"/>
    </xf>
    <xf numFmtId="186" fontId="56" fillId="63" borderId="181" applyNumberFormat="0" applyProtection="0">
      <alignment horizontal="left" vertical="top" indent="1"/>
    </xf>
    <xf numFmtId="186" fontId="56" fillId="14" borderId="199" applyNumberFormat="0" applyProtection="0">
      <alignment horizontal="left" vertical="top" indent="1"/>
    </xf>
    <xf numFmtId="186" fontId="56" fillId="63" borderId="181" applyNumberFormat="0" applyProtection="0">
      <alignment horizontal="left" vertical="top" indent="1"/>
    </xf>
    <xf numFmtId="4" fontId="56" fillId="54" borderId="191" applyNumberFormat="0" applyProtection="0">
      <alignment horizontal="left" vertical="center" indent="1"/>
    </xf>
    <xf numFmtId="186" fontId="27" fillId="14" borderId="189" applyNumberFormat="0" applyProtection="0">
      <alignment horizontal="left" vertical="top" indent="1"/>
    </xf>
    <xf numFmtId="186" fontId="27" fillId="14" borderId="189" applyNumberFormat="0" applyProtection="0">
      <alignment horizontal="left" vertical="center" indent="1"/>
    </xf>
    <xf numFmtId="186" fontId="56" fillId="14" borderId="199" applyNumberFormat="0" applyProtection="0">
      <alignment horizontal="left" vertical="top" indent="1"/>
    </xf>
    <xf numFmtId="4" fontId="56" fillId="59" borderId="201" applyNumberFormat="0" applyProtection="0">
      <alignment horizontal="right" vertical="center"/>
    </xf>
    <xf numFmtId="186" fontId="56" fillId="21" borderId="189" applyNumberFormat="0" applyProtection="0">
      <alignment horizontal="left" vertical="top" indent="1"/>
    </xf>
    <xf numFmtId="186" fontId="56" fillId="63" borderId="201" applyNumberFormat="0" applyProtection="0">
      <alignment horizontal="left" vertical="center" indent="1"/>
    </xf>
    <xf numFmtId="4" fontId="56" fillId="54" borderId="191" applyNumberFormat="0" applyProtection="0">
      <alignment horizontal="left" vertical="center" indent="1"/>
    </xf>
    <xf numFmtId="196" fontId="5" fillId="70" borderId="186">
      <alignment horizontal="right" vertical="center"/>
      <protection locked="0"/>
    </xf>
    <xf numFmtId="186" fontId="57" fillId="44" borderId="192" applyNumberFormat="0" applyAlignment="0" applyProtection="0"/>
    <xf numFmtId="186" fontId="56" fillId="63" borderId="181" applyNumberFormat="0" applyProtection="0">
      <alignment horizontal="left" vertical="top" indent="1"/>
    </xf>
    <xf numFmtId="4" fontId="62" fillId="11" borderId="189" applyNumberFormat="0" applyProtection="0">
      <alignment horizontal="left" vertical="center" indent="1"/>
    </xf>
    <xf numFmtId="186" fontId="60" fillId="52" borderId="181" applyNumberFormat="0" applyProtection="0">
      <alignment horizontal="left" vertical="top" indent="1"/>
    </xf>
    <xf numFmtId="186" fontId="56" fillId="15" borderId="199" applyNumberFormat="0" applyProtection="0">
      <alignment horizontal="left" vertical="top" indent="1"/>
    </xf>
    <xf numFmtId="191" fontId="5" fillId="13" borderId="186">
      <alignment vertical="center"/>
    </xf>
    <xf numFmtId="186" fontId="62" fillId="48" borderId="189" applyNumberFormat="0" applyProtection="0">
      <alignment horizontal="left" vertical="top" indent="1"/>
    </xf>
    <xf numFmtId="4" fontId="56" fillId="23" borderId="179" applyNumberFormat="0" applyProtection="0">
      <alignment horizontal="right" vertical="center"/>
    </xf>
    <xf numFmtId="0" fontId="5" fillId="7" borderId="186">
      <alignment vertical="center"/>
      <protection locked="0"/>
    </xf>
    <xf numFmtId="4" fontId="56" fillId="54" borderId="191" applyNumberFormat="0" applyProtection="0">
      <alignment horizontal="left" vertical="center" indent="1"/>
    </xf>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21" borderId="189" applyNumberFormat="0" applyProtection="0">
      <alignment horizontal="left" vertical="top" indent="1"/>
    </xf>
    <xf numFmtId="4" fontId="56" fillId="14" borderId="182" applyNumberFormat="0" applyProtection="0">
      <alignment horizontal="left" vertical="center" indent="1"/>
    </xf>
    <xf numFmtId="186" fontId="56" fillId="40" borderId="191" applyNumberFormat="0" applyFont="0" applyAlignment="0" applyProtection="0"/>
    <xf numFmtId="186" fontId="42" fillId="44" borderId="191" applyNumberFormat="0" applyAlignment="0" applyProtection="0"/>
    <xf numFmtId="186" fontId="56" fillId="40" borderId="201" applyNumberFormat="0" applyFont="0" applyAlignment="0" applyProtection="0"/>
    <xf numFmtId="4" fontId="56" fillId="58" borderId="201" applyNumberFormat="0" applyProtection="0">
      <alignment horizontal="right" vertical="center"/>
    </xf>
    <xf numFmtId="186" fontId="56" fillId="63" borderId="189" applyNumberFormat="0" applyProtection="0">
      <alignment horizontal="left" vertical="top" indent="1"/>
    </xf>
    <xf numFmtId="186" fontId="50" fillId="41" borderId="201" applyNumberFormat="0" applyAlignment="0" applyProtection="0"/>
    <xf numFmtId="4" fontId="56" fillId="14" borderId="195" applyNumberFormat="0" applyProtection="0">
      <alignment horizontal="left" vertical="center" indent="1"/>
    </xf>
    <xf numFmtId="4" fontId="56" fillId="19" borderId="191" applyNumberFormat="0" applyProtection="0">
      <alignment horizontal="right" vertical="center"/>
    </xf>
    <xf numFmtId="186" fontId="56" fillId="40" borderId="179" applyNumberFormat="0" applyFont="0" applyAlignment="0" applyProtection="0"/>
    <xf numFmtId="186" fontId="56" fillId="15" borderId="189" applyNumberFormat="0" applyProtection="0">
      <alignment horizontal="left" vertical="top" indent="1"/>
    </xf>
    <xf numFmtId="186" fontId="56" fillId="15" borderId="199" applyNumberFormat="0" applyProtection="0">
      <alignment horizontal="left" vertical="top" indent="1"/>
    </xf>
    <xf numFmtId="4" fontId="56" fillId="15" borderId="179" applyNumberFormat="0" applyProtection="0">
      <alignment horizontal="right" vertical="center"/>
    </xf>
    <xf numFmtId="191" fontId="28" fillId="50" borderId="186">
      <alignment vertical="center"/>
    </xf>
    <xf numFmtId="186" fontId="56" fillId="15" borderId="189" applyNumberFormat="0" applyProtection="0">
      <alignment horizontal="left" vertical="top" indent="1"/>
    </xf>
    <xf numFmtId="4" fontId="63" fillId="66" borderId="205" applyNumberFormat="0" applyProtection="0">
      <alignment horizontal="left" vertical="center" indent="1"/>
    </xf>
    <xf numFmtId="186" fontId="42" fillId="44" borderId="179" applyNumberFormat="0" applyAlignment="0" applyProtection="0"/>
    <xf numFmtId="186" fontId="56" fillId="14" borderId="189" applyNumberFormat="0" applyProtection="0">
      <alignment horizontal="left" vertical="top" indent="1"/>
    </xf>
    <xf numFmtId="186" fontId="62" fillId="15" borderId="189" applyNumberFormat="0" applyProtection="0">
      <alignment horizontal="left" vertical="top" indent="1"/>
    </xf>
    <xf numFmtId="186" fontId="28" fillId="49" borderId="177">
      <alignment vertical="center"/>
    </xf>
    <xf numFmtId="4" fontId="56" fillId="19" borderId="179" applyNumberFormat="0" applyProtection="0">
      <alignment horizontal="right" vertical="center"/>
    </xf>
    <xf numFmtId="186" fontId="56" fillId="40" borderId="201" applyNumberFormat="0" applyFont="0" applyAlignment="0" applyProtection="0"/>
    <xf numFmtId="186" fontId="56" fillId="14" borderId="181" applyNumberFormat="0" applyProtection="0">
      <alignment horizontal="left" vertical="top" indent="1"/>
    </xf>
    <xf numFmtId="190" fontId="5" fillId="70" borderId="177">
      <alignment horizontal="right" vertical="center"/>
      <protection locked="0"/>
    </xf>
    <xf numFmtId="188" fontId="5" fillId="7" borderId="177">
      <alignment vertical="center"/>
      <protection locked="0"/>
    </xf>
    <xf numFmtId="186" fontId="56" fillId="21" borderId="199" applyNumberFormat="0" applyProtection="0">
      <alignment horizontal="left" vertical="top" indent="1"/>
    </xf>
    <xf numFmtId="4" fontId="64" fillId="64" borderId="191" applyNumberFormat="0" applyProtection="0">
      <alignment horizontal="right" vertical="center"/>
    </xf>
    <xf numFmtId="186" fontId="56" fillId="63" borderId="181" applyNumberFormat="0" applyProtection="0">
      <alignment horizontal="left" vertical="top" indent="1"/>
    </xf>
    <xf numFmtId="191" fontId="28" fillId="50" borderId="186">
      <alignment vertical="center"/>
    </xf>
    <xf numFmtId="186" fontId="56" fillId="63" borderId="199" applyNumberFormat="0" applyProtection="0">
      <alignment horizontal="left" vertical="top" indent="1"/>
    </xf>
    <xf numFmtId="4" fontId="72" fillId="49" borderId="199" applyNumberFormat="0" applyProtection="0">
      <alignment horizontal="right" vertical="center"/>
    </xf>
    <xf numFmtId="186" fontId="56" fillId="15" borderId="189" applyNumberFormat="0" applyProtection="0">
      <alignment horizontal="left" vertical="top" indent="1"/>
    </xf>
    <xf numFmtId="186" fontId="56" fillId="14" borderId="189" applyNumberFormat="0" applyProtection="0">
      <alignment horizontal="left" vertical="top" indent="1"/>
    </xf>
    <xf numFmtId="186" fontId="50" fillId="41" borderId="179" applyNumberFormat="0" applyAlignment="0" applyProtection="0"/>
    <xf numFmtId="4" fontId="56" fillId="0" borderId="179" applyNumberFormat="0" applyProtection="0">
      <alignment horizontal="right" vertical="center"/>
    </xf>
    <xf numFmtId="4" fontId="27" fillId="21" borderId="195" applyNumberFormat="0" applyProtection="0">
      <alignment horizontal="left" vertical="center" indent="1"/>
    </xf>
    <xf numFmtId="186" fontId="56" fillId="21" borderId="189" applyNumberFormat="0" applyProtection="0">
      <alignment horizontal="left" vertical="top" indent="1"/>
    </xf>
    <xf numFmtId="191" fontId="28" fillId="50" borderId="186">
      <alignment vertical="center"/>
    </xf>
    <xf numFmtId="4" fontId="56" fillId="15" borderId="195" applyNumberFormat="0" applyProtection="0">
      <alignment horizontal="left" vertical="center" indent="1"/>
    </xf>
    <xf numFmtId="186" fontId="56" fillId="40" borderId="191" applyNumberFormat="0" applyFont="0" applyAlignment="0" applyProtection="0"/>
    <xf numFmtId="4" fontId="59" fillId="65" borderId="191" applyNumberFormat="0" applyProtection="0">
      <alignment horizontal="right" vertical="center"/>
    </xf>
    <xf numFmtId="186" fontId="56" fillId="14" borderId="189" applyNumberFormat="0" applyProtection="0">
      <alignment horizontal="left" vertical="top" indent="1"/>
    </xf>
    <xf numFmtId="186" fontId="56" fillId="40" borderId="201" applyNumberFormat="0" applyFont="0" applyAlignment="0" applyProtection="0"/>
    <xf numFmtId="196" fontId="5" fillId="70" borderId="177">
      <alignment horizontal="right" vertical="center"/>
      <protection locked="0"/>
    </xf>
    <xf numFmtId="4" fontId="56" fillId="54" borderId="191" applyNumberFormat="0" applyProtection="0">
      <alignment horizontal="left" vertical="center" indent="1"/>
    </xf>
    <xf numFmtId="186" fontId="56" fillId="40" borderId="191" applyNumberFormat="0" applyFont="0" applyAlignment="0" applyProtection="0"/>
    <xf numFmtId="186" fontId="56" fillId="40" borderId="201" applyNumberFormat="0" applyFont="0" applyAlignment="0" applyProtection="0"/>
    <xf numFmtId="194" fontId="33" fillId="0" borderId="178" applyFill="0"/>
    <xf numFmtId="186" fontId="56" fillId="21" borderId="181" applyNumberFormat="0" applyProtection="0">
      <alignment horizontal="left" vertical="top" indent="1"/>
    </xf>
    <xf numFmtId="186" fontId="56" fillId="21" borderId="181" applyNumberFormat="0" applyProtection="0">
      <alignment horizontal="left" vertical="top" indent="1"/>
    </xf>
    <xf numFmtId="188" fontId="28" fillId="49" borderId="197">
      <alignment vertical="center"/>
    </xf>
    <xf numFmtId="186" fontId="56" fillId="21" borderId="181" applyNumberFormat="0" applyProtection="0">
      <alignment horizontal="left" vertical="top" indent="1"/>
    </xf>
    <xf numFmtId="186" fontId="50" fillId="41" borderId="191" applyNumberFormat="0" applyAlignment="0" applyProtection="0"/>
    <xf numFmtId="4" fontId="59" fillId="53" borderId="191" applyNumberFormat="0" applyProtection="0">
      <alignment vertical="center"/>
    </xf>
    <xf numFmtId="186" fontId="56" fillId="14" borderId="199" applyNumberFormat="0" applyProtection="0">
      <alignment horizontal="left" vertical="top" indent="1"/>
    </xf>
    <xf numFmtId="186" fontId="28" fillId="51" borderId="197">
      <alignment horizontal="right" vertical="center"/>
      <protection locked="0"/>
    </xf>
    <xf numFmtId="191" fontId="28" fillId="49" borderId="177">
      <alignment vertical="center"/>
    </xf>
    <xf numFmtId="186" fontId="56" fillId="63" borderId="181" applyNumberFormat="0" applyProtection="0">
      <alignment horizontal="left" vertical="top" indent="1"/>
    </xf>
    <xf numFmtId="4" fontId="56" fillId="55" borderId="179" applyNumberFormat="0" applyProtection="0">
      <alignment horizontal="right" vertical="center"/>
    </xf>
    <xf numFmtId="191" fontId="5" fillId="13" borderId="177">
      <alignment vertical="center"/>
    </xf>
    <xf numFmtId="186" fontId="56" fillId="14" borderId="189" applyNumberFormat="0" applyProtection="0">
      <alignment horizontal="left" vertical="top" indent="1"/>
    </xf>
    <xf numFmtId="186" fontId="56" fillId="15" borderId="199" applyNumberFormat="0" applyProtection="0">
      <alignment horizontal="left" vertical="top" indent="1"/>
    </xf>
    <xf numFmtId="4" fontId="56" fillId="58" borderId="201" applyNumberFormat="0" applyProtection="0">
      <alignment horizontal="right" vertical="center"/>
    </xf>
    <xf numFmtId="186" fontId="61" fillId="21" borderId="193" applyBorder="0"/>
    <xf numFmtId="186" fontId="56" fillId="14" borderId="199" applyNumberFormat="0" applyProtection="0">
      <alignment horizontal="left" vertical="top" indent="1"/>
    </xf>
    <xf numFmtId="186" fontId="44" fillId="0" borderId="206" applyNumberFormat="0" applyFill="0" applyAlignment="0" applyProtection="0"/>
    <xf numFmtId="186" fontId="56" fillId="15" borderId="199" applyNumberFormat="0" applyProtection="0">
      <alignment horizontal="left" vertical="top" indent="1"/>
    </xf>
    <xf numFmtId="186" fontId="56" fillId="40" borderId="201" applyNumberFormat="0" applyFont="0" applyAlignment="0" applyProtection="0"/>
    <xf numFmtId="191" fontId="5" fillId="69" borderId="177">
      <alignment vertical="center"/>
    </xf>
    <xf numFmtId="186" fontId="61" fillId="21" borderId="193" applyBorder="0"/>
    <xf numFmtId="186" fontId="56" fillId="63" borderId="181" applyNumberFormat="0" applyProtection="0">
      <alignment horizontal="left" vertical="top" indent="1"/>
    </xf>
    <xf numFmtId="186" fontId="50" fillId="41" borderId="191" applyNumberFormat="0" applyAlignment="0" applyProtection="0"/>
    <xf numFmtId="4" fontId="72" fillId="83" borderId="189" applyNumberFormat="0" applyProtection="0">
      <alignment horizontal="right" vertical="center"/>
    </xf>
    <xf numFmtId="186" fontId="56" fillId="21" borderId="189" applyNumberFormat="0" applyProtection="0">
      <alignment horizontal="left" vertical="top" indent="1"/>
    </xf>
    <xf numFmtId="4" fontId="59" fillId="65" borderId="179" applyNumberFormat="0" applyProtection="0">
      <alignment horizontal="right" vertical="center"/>
    </xf>
    <xf numFmtId="186" fontId="57" fillId="44" borderId="180" applyNumberFormat="0" applyAlignment="0" applyProtection="0"/>
    <xf numFmtId="186" fontId="60" fillId="52" borderId="199" applyNumberFormat="0" applyProtection="0">
      <alignment horizontal="left" vertical="top" indent="1"/>
    </xf>
    <xf numFmtId="191" fontId="28" fillId="12" borderId="197">
      <alignment vertical="center"/>
      <protection locked="0"/>
    </xf>
    <xf numFmtId="186" fontId="56" fillId="40" borderId="201" applyNumberFormat="0" applyFont="0" applyAlignment="0" applyProtection="0"/>
    <xf numFmtId="4" fontId="56" fillId="59" borderId="201" applyNumberFormat="0" applyProtection="0">
      <alignment horizontal="right" vertical="center"/>
    </xf>
    <xf numFmtId="186" fontId="56" fillId="14" borderId="189" applyNumberFormat="0" applyProtection="0">
      <alignment horizontal="left" vertical="top" indent="1"/>
    </xf>
    <xf numFmtId="4" fontId="59" fillId="65" borderId="201" applyNumberFormat="0" applyProtection="0">
      <alignment horizontal="right" vertical="center"/>
    </xf>
    <xf numFmtId="186" fontId="56" fillId="63" borderId="179" applyNumberFormat="0" applyProtection="0">
      <alignment horizontal="left" vertical="center" indent="1"/>
    </xf>
    <xf numFmtId="4" fontId="56" fillId="54" borderId="201" applyNumberFormat="0" applyProtection="0">
      <alignment horizontal="left" vertical="center" indent="1"/>
    </xf>
    <xf numFmtId="186" fontId="56" fillId="62" borderId="201" applyNumberFormat="0" applyProtection="0">
      <alignment horizontal="left" vertical="center" indent="1"/>
    </xf>
    <xf numFmtId="4" fontId="56" fillId="52" borderId="201" applyNumberFormat="0" applyProtection="0">
      <alignment vertical="center"/>
    </xf>
    <xf numFmtId="4" fontId="62" fillId="11" borderId="199"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61" fillId="21" borderId="193" applyBorder="0"/>
    <xf numFmtId="186" fontId="56" fillId="21" borderId="199" applyNumberFormat="0" applyProtection="0">
      <alignment horizontal="left" vertical="top" indent="1"/>
    </xf>
    <xf numFmtId="190" fontId="28" fillId="49" borderId="197">
      <alignment vertical="center"/>
    </xf>
    <xf numFmtId="186" fontId="56" fillId="15" borderId="199" applyNumberFormat="0" applyProtection="0">
      <alignment horizontal="left" vertical="top" indent="1"/>
    </xf>
    <xf numFmtId="186" fontId="56" fillId="14" borderId="189" applyNumberFormat="0" applyProtection="0">
      <alignment horizontal="left" vertical="top" indent="1"/>
    </xf>
    <xf numFmtId="4" fontId="56" fillId="59" borderId="201" applyNumberFormat="0" applyProtection="0">
      <alignment horizontal="right" vertical="center"/>
    </xf>
    <xf numFmtId="4" fontId="56" fillId="0" borderId="201" applyNumberFormat="0" applyProtection="0">
      <alignment horizontal="right" vertical="center"/>
    </xf>
    <xf numFmtId="186" fontId="56" fillId="40" borderId="201" applyNumberFormat="0" applyFont="0" applyAlignment="0" applyProtection="0"/>
    <xf numFmtId="4" fontId="56" fillId="15" borderId="205" applyNumberFormat="0" applyProtection="0">
      <alignment horizontal="left" vertical="center" indent="1"/>
    </xf>
    <xf numFmtId="37" fontId="33" fillId="0" borderId="204" applyNumberFormat="0"/>
    <xf numFmtId="186" fontId="56" fillId="63" borderId="199" applyNumberFormat="0" applyProtection="0">
      <alignment horizontal="left" vertical="top" indent="1"/>
    </xf>
    <xf numFmtId="186" fontId="56" fillId="62" borderId="201" applyNumberFormat="0" applyProtection="0">
      <alignment horizontal="left" vertical="center" indent="1"/>
    </xf>
    <xf numFmtId="186" fontId="56" fillId="21" borderId="199" applyNumberFormat="0" applyProtection="0">
      <alignment horizontal="left" vertical="top" indent="1"/>
    </xf>
    <xf numFmtId="186" fontId="42" fillId="44" borderId="201" applyNumberFormat="0" applyAlignment="0" applyProtection="0"/>
    <xf numFmtId="186" fontId="56" fillId="63" borderId="199" applyNumberFormat="0" applyProtection="0">
      <alignment horizontal="left" vertical="top" indent="1"/>
    </xf>
    <xf numFmtId="186" fontId="27" fillId="15" borderId="199" applyNumberFormat="0" applyProtection="0">
      <alignment horizontal="left" vertical="top" indent="1"/>
    </xf>
    <xf numFmtId="186" fontId="57" fillId="44" borderId="202" applyNumberFormat="0" applyAlignment="0" applyProtection="0"/>
    <xf numFmtId="186" fontId="62" fillId="15" borderId="199" applyNumberFormat="0" applyProtection="0">
      <alignment horizontal="left" vertical="top" indent="1"/>
    </xf>
    <xf numFmtId="186" fontId="56" fillId="40" borderId="201" applyNumberFormat="0" applyFont="0" applyAlignment="0" applyProtection="0"/>
    <xf numFmtId="4" fontId="56" fillId="16" borderId="201" applyNumberFormat="0" applyProtection="0">
      <alignment horizontal="right" vertical="center"/>
    </xf>
    <xf numFmtId="4" fontId="56" fillId="55" borderId="201" applyNumberFormat="0" applyProtection="0">
      <alignment horizontal="right" vertical="center"/>
    </xf>
    <xf numFmtId="186" fontId="27" fillId="63" borderId="189" applyNumberFormat="0" applyProtection="0">
      <alignment horizontal="left" vertical="center" indent="1"/>
    </xf>
    <xf numFmtId="186" fontId="56" fillId="14" borderId="201" applyNumberFormat="0" applyProtection="0">
      <alignment horizontal="left" vertical="center" indent="1"/>
    </xf>
    <xf numFmtId="4" fontId="56" fillId="15" borderId="201" applyNumberFormat="0" applyProtection="0">
      <alignment horizontal="right" vertical="center"/>
    </xf>
    <xf numFmtId="186" fontId="56" fillId="21" borderId="199" applyNumberFormat="0" applyProtection="0">
      <alignment horizontal="left" vertical="top" indent="1"/>
    </xf>
    <xf numFmtId="191" fontId="5" fillId="13" borderId="177">
      <alignment vertical="center"/>
    </xf>
    <xf numFmtId="186" fontId="61" fillId="21" borderId="203" applyBorder="0"/>
    <xf numFmtId="4" fontId="56" fillId="55" borderId="201" applyNumberFormat="0" applyProtection="0">
      <alignment horizontal="right" vertical="center"/>
    </xf>
    <xf numFmtId="186" fontId="56" fillId="15" borderId="199" applyNumberFormat="0" applyProtection="0">
      <alignment horizontal="left" vertical="top" indent="1"/>
    </xf>
    <xf numFmtId="186" fontId="57" fillId="44" borderId="202" applyNumberFormat="0" applyAlignment="0" applyProtection="0"/>
    <xf numFmtId="4" fontId="56" fillId="23" borderId="201" applyNumberFormat="0" applyProtection="0">
      <alignment horizontal="right" vertical="center"/>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27" fillId="21" borderId="199" applyNumberFormat="0" applyProtection="0">
      <alignment horizontal="left" vertical="center" indent="1"/>
    </xf>
    <xf numFmtId="4" fontId="56" fillId="0" borderId="201" applyNumberFormat="0" applyProtection="0">
      <alignment horizontal="right" vertical="center"/>
    </xf>
    <xf numFmtId="4" fontId="56" fillId="61" borderId="205" applyNumberFormat="0" applyProtection="0">
      <alignment horizontal="left" vertical="center" indent="1"/>
    </xf>
    <xf numFmtId="4" fontId="56" fillId="15" borderId="201" applyNumberFormat="0" applyProtection="0">
      <alignment horizontal="right" vertical="center"/>
    </xf>
    <xf numFmtId="186" fontId="42" fillId="44" borderId="201" applyNumberFormat="0" applyAlignment="0" applyProtection="0"/>
    <xf numFmtId="4" fontId="56" fillId="53" borderId="201" applyNumberFormat="0" applyProtection="0">
      <alignment horizontal="left" vertical="center" indent="1"/>
    </xf>
    <xf numFmtId="186" fontId="56" fillId="40" borderId="201" applyNumberFormat="0" applyFont="0" applyAlignment="0" applyProtection="0"/>
    <xf numFmtId="4" fontId="63" fillId="66" borderId="205"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56"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21" borderId="199" applyNumberFormat="0" applyProtection="0">
      <alignment horizontal="left" vertical="top" indent="1"/>
    </xf>
    <xf numFmtId="186" fontId="56" fillId="63" borderId="199" applyNumberFormat="0" applyProtection="0">
      <alignment horizontal="left" vertical="top" indent="1"/>
    </xf>
    <xf numFmtId="4" fontId="63" fillId="66" borderId="19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4" fontId="56" fillId="54" borderId="201" applyNumberFormat="0" applyProtection="0">
      <alignment horizontal="left" vertical="center" indent="1"/>
    </xf>
    <xf numFmtId="186" fontId="56" fillId="14" borderId="201" applyNumberFormat="0" applyProtection="0">
      <alignment horizontal="left" vertical="center" indent="1"/>
    </xf>
    <xf numFmtId="4" fontId="56" fillId="1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186" fontId="56" fillId="6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23" borderId="201" applyNumberFormat="0" applyProtection="0">
      <alignment horizontal="right" vertical="center"/>
    </xf>
    <xf numFmtId="186" fontId="27" fillId="15"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4" fontId="56" fillId="0" borderId="201" applyNumberFormat="0" applyProtection="0">
      <alignment horizontal="right" vertical="center"/>
    </xf>
    <xf numFmtId="186" fontId="56" fillId="63" borderId="199" applyNumberFormat="0" applyProtection="0">
      <alignment horizontal="left" vertical="top" indent="1"/>
    </xf>
    <xf numFmtId="186" fontId="57" fillId="44" borderId="202" applyNumberFormat="0" applyAlignment="0" applyProtection="0"/>
    <xf numFmtId="186" fontId="56" fillId="63"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2" borderId="201" applyNumberFormat="0" applyProtection="0">
      <alignment vertical="center"/>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63" fillId="66" borderId="205" applyNumberFormat="0" applyProtection="0">
      <alignment horizontal="left" vertical="center" indent="1"/>
    </xf>
    <xf numFmtId="186" fontId="42" fillId="44" borderId="201" applyNumberFormat="0" applyAlignment="0" applyProtection="0"/>
    <xf numFmtId="186" fontId="56" fillId="14" borderId="199" applyNumberFormat="0" applyProtection="0">
      <alignment horizontal="left" vertical="top" indent="1"/>
    </xf>
    <xf numFmtId="4" fontId="64" fillId="64"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4" fontId="56" fillId="55" borderId="201" applyNumberFormat="0" applyProtection="0">
      <alignment horizontal="right" vertical="center"/>
    </xf>
    <xf numFmtId="186" fontId="56" fillId="21"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27" fillId="21" borderId="199" applyNumberFormat="0" applyProtection="0">
      <alignment horizontal="left" vertical="center" indent="1"/>
    </xf>
    <xf numFmtId="186" fontId="57" fillId="44" borderId="202" applyNumberFormat="0" applyAlignment="0" applyProtection="0"/>
    <xf numFmtId="4" fontId="59" fillId="65" borderId="201" applyNumberFormat="0" applyProtection="0">
      <alignment horizontal="right" vertical="center"/>
    </xf>
    <xf numFmtId="186" fontId="56" fillId="63" borderId="201" applyNumberFormat="0" applyProtection="0">
      <alignment horizontal="left" vertical="center" indent="1"/>
    </xf>
    <xf numFmtId="186" fontId="56" fillId="14" borderId="199" applyNumberFormat="0" applyProtection="0">
      <alignment horizontal="left" vertical="top" indent="1"/>
    </xf>
    <xf numFmtId="186" fontId="56" fillId="15" borderId="199" applyNumberFormat="0" applyProtection="0">
      <alignment horizontal="left" vertical="top" indent="1"/>
    </xf>
    <xf numFmtId="4" fontId="56" fillId="54" borderId="201" applyNumberFormat="0" applyProtection="0">
      <alignment horizontal="left" vertical="center" indent="1"/>
    </xf>
    <xf numFmtId="186" fontId="56" fillId="63" borderId="201" applyNumberFormat="0" applyProtection="0">
      <alignment horizontal="left" vertical="center" indent="1"/>
    </xf>
    <xf numFmtId="4" fontId="56" fillId="15" borderId="201" applyNumberFormat="0" applyProtection="0">
      <alignment horizontal="right" vertical="center"/>
    </xf>
    <xf numFmtId="4" fontId="56" fillId="58" borderId="201" applyNumberFormat="0" applyProtection="0">
      <alignment horizontal="right" vertical="center"/>
    </xf>
    <xf numFmtId="186" fontId="56" fillId="14" borderId="199" applyNumberFormat="0" applyProtection="0">
      <alignment horizontal="left" vertical="top" indent="1"/>
    </xf>
    <xf numFmtId="4" fontId="56" fillId="58" borderId="201" applyNumberFormat="0" applyProtection="0">
      <alignment horizontal="right" vertical="center"/>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4" fontId="56" fillId="54" borderId="201" applyNumberFormat="0" applyProtection="0">
      <alignment horizontal="left" vertical="center" indent="1"/>
    </xf>
    <xf numFmtId="4" fontId="56" fillId="16" borderId="201" applyNumberFormat="0" applyProtection="0">
      <alignment horizontal="right" vertical="center"/>
    </xf>
    <xf numFmtId="186" fontId="56" fillId="63" borderId="199" applyNumberFormat="0" applyProtection="0">
      <alignment horizontal="left" vertical="top" indent="1"/>
    </xf>
    <xf numFmtId="186" fontId="56" fillId="63" borderId="201" applyNumberFormat="0" applyProtection="0">
      <alignment horizontal="left" vertical="center" indent="1"/>
    </xf>
    <xf numFmtId="186" fontId="27" fillId="15" borderId="199" applyNumberFormat="0" applyProtection="0">
      <alignment horizontal="left" vertical="center" indent="1"/>
    </xf>
    <xf numFmtId="4" fontId="27" fillId="21" borderId="205" applyNumberFormat="0" applyProtection="0">
      <alignment horizontal="left" vertical="center" indent="1"/>
    </xf>
    <xf numFmtId="4" fontId="56" fillId="52" borderId="201" applyNumberFormat="0" applyProtection="0">
      <alignment vertical="center"/>
    </xf>
    <xf numFmtId="4" fontId="56" fillId="53" borderId="201" applyNumberFormat="0" applyProtection="0">
      <alignment horizontal="left" vertical="center" indent="1"/>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4" borderId="201" applyNumberFormat="0" applyProtection="0">
      <alignment horizontal="left" vertical="center" indent="1"/>
    </xf>
    <xf numFmtId="4" fontId="56" fillId="56" borderId="201" applyNumberFormat="0" applyProtection="0">
      <alignment horizontal="right" vertical="center"/>
    </xf>
    <xf numFmtId="4" fontId="27" fillId="21"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56" fillId="15" borderId="201" applyNumberFormat="0" applyProtection="0">
      <alignment horizontal="right" vertical="center"/>
    </xf>
    <xf numFmtId="186" fontId="62" fillId="15"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6" fillId="52" borderId="201" applyNumberFormat="0" applyProtection="0">
      <alignment vertical="center"/>
    </xf>
    <xf numFmtId="4" fontId="56" fillId="58" borderId="201" applyNumberFormat="0" applyProtection="0">
      <alignment horizontal="right" vertical="center"/>
    </xf>
    <xf numFmtId="186" fontId="27" fillId="21"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59" borderId="201" applyNumberFormat="0" applyProtection="0">
      <alignment horizontal="right" vertical="center"/>
    </xf>
    <xf numFmtId="4" fontId="59" fillId="53" borderId="201" applyNumberFormat="0" applyProtection="0">
      <alignment vertical="center"/>
    </xf>
    <xf numFmtId="186" fontId="56" fillId="40" borderId="201" applyNumberFormat="0" applyFont="0" applyAlignment="0" applyProtection="0"/>
    <xf numFmtId="4" fontId="56" fillId="57" borderId="205" applyNumberFormat="0" applyProtection="0">
      <alignment horizontal="right" vertical="center"/>
    </xf>
    <xf numFmtId="4" fontId="56" fillId="14" borderId="205" applyNumberFormat="0" applyProtection="0">
      <alignment horizontal="left" vertical="center"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4" fontId="59" fillId="65" borderId="201" applyNumberFormat="0" applyProtection="0">
      <alignment horizontal="right" vertical="center"/>
    </xf>
    <xf numFmtId="186" fontId="42" fillId="44" borderId="201" applyNumberFormat="0" applyAlignment="0" applyProtection="0"/>
    <xf numFmtId="186" fontId="56" fillId="14" borderId="201" applyNumberFormat="0" applyProtection="0">
      <alignment horizontal="left" vertical="center" indent="1"/>
    </xf>
    <xf numFmtId="186" fontId="56" fillId="21" borderId="199" applyNumberFormat="0" applyProtection="0">
      <alignment horizontal="left" vertical="top" indent="1"/>
    </xf>
    <xf numFmtId="186" fontId="57" fillId="44" borderId="202" applyNumberFormat="0" applyAlignment="0" applyProtection="0"/>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60" borderId="201" applyNumberFormat="0" applyProtection="0">
      <alignment horizontal="right" vertical="center"/>
    </xf>
    <xf numFmtId="4" fontId="64" fillId="64" borderId="201" applyNumberFormat="0" applyProtection="0">
      <alignment horizontal="right" vertical="center"/>
    </xf>
    <xf numFmtId="186" fontId="56" fillId="21" borderId="199" applyNumberFormat="0" applyProtection="0">
      <alignment horizontal="left" vertical="top" indent="1"/>
    </xf>
    <xf numFmtId="37" fontId="33" fillId="0" borderId="184" applyNumberFormat="0"/>
    <xf numFmtId="186" fontId="56" fillId="15" borderId="181" applyNumberFormat="0" applyProtection="0">
      <alignment horizontal="left" vertical="top" indent="1"/>
    </xf>
    <xf numFmtId="186" fontId="56" fillId="63" borderId="181" applyNumberFormat="0" applyProtection="0">
      <alignment horizontal="left" vertical="top" indent="1"/>
    </xf>
    <xf numFmtId="4" fontId="72" fillId="49" borderId="181" applyNumberFormat="0" applyProtection="0">
      <alignment horizontal="right" vertical="center"/>
    </xf>
    <xf numFmtId="186" fontId="56" fillId="15" borderId="181" applyNumberFormat="0" applyProtection="0">
      <alignment horizontal="left" vertical="top" indent="1"/>
    </xf>
    <xf numFmtId="186" fontId="44" fillId="0" borderId="196" applyNumberFormat="0" applyFill="0" applyAlignment="0" applyProtection="0"/>
    <xf numFmtId="4" fontId="56" fillId="60" borderId="191" applyNumberFormat="0" applyProtection="0">
      <alignment horizontal="right" vertical="center"/>
    </xf>
    <xf numFmtId="4" fontId="56" fillId="19" borderId="179" applyNumberFormat="0" applyProtection="0">
      <alignment horizontal="righ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40" borderId="191" applyNumberFormat="0" applyFont="0" applyAlignment="0" applyProtection="0"/>
    <xf numFmtId="186" fontId="56" fillId="40" borderId="191" applyNumberFormat="0" applyFont="0" applyAlignment="0" applyProtection="0"/>
    <xf numFmtId="4" fontId="56" fillId="54" borderId="179" applyNumberFormat="0" applyProtection="0">
      <alignment horizontal="left" vertical="center" indent="1"/>
    </xf>
    <xf numFmtId="4" fontId="56" fillId="59" borderId="191" applyNumberFormat="0" applyProtection="0">
      <alignment horizontal="right" vertical="center"/>
    </xf>
    <xf numFmtId="186" fontId="42" fillId="44" borderId="191" applyNumberFormat="0" applyAlignment="0" applyProtection="0"/>
    <xf numFmtId="4" fontId="56" fillId="58" borderId="191" applyNumberFormat="0" applyProtection="0">
      <alignment horizontal="right" vertical="center"/>
    </xf>
    <xf numFmtId="191" fontId="28" fillId="51" borderId="186">
      <alignment horizontal="right" vertical="center"/>
      <protection locked="0"/>
    </xf>
    <xf numFmtId="186" fontId="56" fillId="63" borderId="181" applyNumberFormat="0" applyProtection="0">
      <alignment horizontal="left" vertical="top" indent="1"/>
    </xf>
    <xf numFmtId="186" fontId="50" fillId="41" borderId="191" applyNumberFormat="0" applyAlignment="0" applyProtection="0"/>
    <xf numFmtId="186" fontId="56" fillId="40" borderId="179" applyNumberFormat="0" applyFont="0" applyAlignment="0" applyProtection="0"/>
    <xf numFmtId="4" fontId="56" fillId="53" borderId="179" applyNumberFormat="0" applyProtection="0">
      <alignment horizontal="left" vertical="center" indent="1"/>
    </xf>
    <xf numFmtId="4" fontId="56" fillId="14" borderId="195" applyNumberFormat="0" applyProtection="0">
      <alignment horizontal="left" vertical="center" indent="1"/>
    </xf>
    <xf numFmtId="186" fontId="50" fillId="41" borderId="191" applyNumberFormat="0" applyAlignment="0" applyProtection="0"/>
    <xf numFmtId="186" fontId="56" fillId="15" borderId="181" applyNumberFormat="0" applyProtection="0">
      <alignment horizontal="left" vertical="top" indent="1"/>
    </xf>
    <xf numFmtId="186" fontId="56" fillId="63" borderId="189" applyNumberFormat="0" applyProtection="0">
      <alignment horizontal="left" vertical="top" indent="1"/>
    </xf>
    <xf numFmtId="196" fontId="5" fillId="13" borderId="186">
      <alignment vertical="center"/>
    </xf>
    <xf numFmtId="4" fontId="72" fillId="83" borderId="189" applyNumberFormat="0" applyProtection="0">
      <alignment horizontal="right" vertical="center"/>
    </xf>
    <xf numFmtId="186" fontId="56" fillId="40" borderId="191" applyNumberFormat="0" applyFont="0" applyAlignment="0" applyProtection="0"/>
    <xf numFmtId="186" fontId="56" fillId="15" borderId="189" applyNumberFormat="0" applyProtection="0">
      <alignment horizontal="left" vertical="top" indent="1"/>
    </xf>
    <xf numFmtId="191" fontId="5" fillId="13" borderId="177">
      <alignment vertical="center"/>
    </xf>
    <xf numFmtId="186" fontId="56" fillId="15" borderId="189" applyNumberFormat="0" applyProtection="0">
      <alignment horizontal="left" vertical="top" indent="1"/>
    </xf>
    <xf numFmtId="4" fontId="27" fillId="21" borderId="195" applyNumberFormat="0" applyProtection="0">
      <alignment horizontal="left" vertical="center" indent="1"/>
    </xf>
    <xf numFmtId="37" fontId="33" fillId="0" borderId="204" applyNumberFormat="0"/>
    <xf numFmtId="186" fontId="56" fillId="14" borderId="189" applyNumberFormat="0" applyProtection="0">
      <alignment horizontal="left" vertical="top" indent="1"/>
    </xf>
    <xf numFmtId="4" fontId="59" fillId="65" borderId="201" applyNumberFormat="0" applyProtection="0">
      <alignment horizontal="right" vertical="center"/>
    </xf>
    <xf numFmtId="186" fontId="27" fillId="63" borderId="199" applyNumberFormat="0" applyProtection="0">
      <alignment horizontal="left" vertical="center" indent="1"/>
    </xf>
    <xf numFmtId="186" fontId="56" fillId="14" borderId="199" applyNumberFormat="0" applyProtection="0">
      <alignment horizontal="left" vertical="top" indent="1"/>
    </xf>
    <xf numFmtId="4" fontId="56" fillId="19" borderId="191" applyNumberFormat="0" applyProtection="0">
      <alignment horizontal="right" vertical="center"/>
    </xf>
    <xf numFmtId="186" fontId="56" fillId="40" borderId="201" applyNumberFormat="0" applyFont="0" applyAlignment="0" applyProtection="0"/>
    <xf numFmtId="4" fontId="56" fillId="15" borderId="191" applyNumberFormat="0" applyProtection="0">
      <alignment horizontal="right" vertical="center"/>
    </xf>
    <xf numFmtId="186" fontId="44" fillId="0" borderId="206" applyNumberFormat="0" applyFill="0" applyAlignment="0" applyProtection="0"/>
    <xf numFmtId="186" fontId="56" fillId="40" borderId="201" applyNumberFormat="0" applyFont="0" applyAlignment="0" applyProtection="0"/>
    <xf numFmtId="186" fontId="56" fillId="40" borderId="201" applyNumberFormat="0" applyFont="0" applyAlignment="0" applyProtection="0"/>
    <xf numFmtId="186" fontId="27" fillId="63" borderId="189" applyNumberFormat="0" applyProtection="0">
      <alignment horizontal="left" vertical="top" indent="1"/>
    </xf>
    <xf numFmtId="186" fontId="56" fillId="40" borderId="201" applyNumberFormat="0" applyFont="0" applyAlignment="0" applyProtection="0"/>
    <xf numFmtId="186" fontId="27" fillId="14" borderId="199" applyNumberFormat="0" applyProtection="0">
      <alignment horizontal="left" vertical="top" indent="1"/>
    </xf>
    <xf numFmtId="4" fontId="56" fillId="54" borderId="191" applyNumberFormat="0" applyProtection="0">
      <alignment horizontal="left" vertical="center" indent="1"/>
    </xf>
    <xf numFmtId="186" fontId="56" fillId="63" borderId="189" applyNumberFormat="0" applyProtection="0">
      <alignment horizontal="left" vertical="top" indent="1"/>
    </xf>
    <xf numFmtId="190" fontId="5" fillId="70" borderId="197">
      <alignment horizontal="right" vertical="center"/>
      <protection locked="0"/>
    </xf>
    <xf numFmtId="186" fontId="56" fillId="63" borderId="189" applyNumberFormat="0" applyProtection="0">
      <alignment horizontal="left" vertical="top" indent="1"/>
    </xf>
    <xf numFmtId="186" fontId="44" fillId="0" borderId="206" applyNumberFormat="0" applyFill="0" applyAlignment="0" applyProtection="0"/>
    <xf numFmtId="186" fontId="56" fillId="14" borderId="18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186" fontId="56" fillId="15" borderId="189" applyNumberFormat="0" applyProtection="0">
      <alignment horizontal="left" vertical="top" indent="1"/>
    </xf>
    <xf numFmtId="186" fontId="27" fillId="21" borderId="189" applyNumberFormat="0" applyProtection="0">
      <alignment horizontal="left" vertical="center" indent="1"/>
    </xf>
    <xf numFmtId="186" fontId="56" fillId="14" borderId="181" applyNumberFormat="0" applyProtection="0">
      <alignment horizontal="left" vertical="top" indent="1"/>
    </xf>
    <xf numFmtId="194" fontId="33" fillId="0" borderId="178" applyFill="0"/>
    <xf numFmtId="4" fontId="56" fillId="19" borderId="179" applyNumberFormat="0" applyProtection="0">
      <alignment horizontal="right" vertical="center"/>
    </xf>
    <xf numFmtId="186" fontId="56" fillId="40" borderId="179" applyNumberFormat="0" applyFont="0" applyAlignment="0" applyProtection="0"/>
    <xf numFmtId="186" fontId="56" fillId="14" borderId="201"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194" fontId="33" fillId="0" borderId="178" applyFill="0"/>
    <xf numFmtId="186" fontId="62" fillId="48" borderId="181" applyNumberFormat="0" applyProtection="0">
      <alignment horizontal="left" vertical="top" indent="1"/>
    </xf>
    <xf numFmtId="4" fontId="56" fillId="52" borderId="191" applyNumberFormat="0" applyProtection="0">
      <alignment vertical="center"/>
    </xf>
    <xf numFmtId="186" fontId="56" fillId="63" borderId="181" applyNumberFormat="0" applyProtection="0">
      <alignment horizontal="left" vertical="top" indent="1"/>
    </xf>
    <xf numFmtId="191" fontId="28" fillId="50" borderId="177">
      <alignment vertical="center"/>
    </xf>
    <xf numFmtId="186" fontId="56" fillId="21" borderId="189" applyNumberFormat="0" applyProtection="0">
      <alignment horizontal="left" vertical="top"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63" borderId="189" applyNumberFormat="0" applyProtection="0">
      <alignment horizontal="left" vertical="top" indent="1"/>
    </xf>
    <xf numFmtId="4" fontId="63" fillId="66" borderId="205" applyNumberFormat="0" applyProtection="0">
      <alignment horizontal="left" vertical="center" indent="1"/>
    </xf>
    <xf numFmtId="186" fontId="56" fillId="21" borderId="189" applyNumberFormat="0" applyProtection="0">
      <alignment horizontal="left" vertical="top" indent="1"/>
    </xf>
    <xf numFmtId="186" fontId="56" fillId="14" borderId="189" applyNumberFormat="0" applyProtection="0">
      <alignment horizontal="left" vertical="top" indent="1"/>
    </xf>
    <xf numFmtId="186" fontId="28" fillId="50" borderId="197">
      <alignment vertical="center"/>
    </xf>
    <xf numFmtId="186" fontId="42" fillId="44" borderId="201" applyNumberFormat="0" applyAlignment="0" applyProtection="0"/>
    <xf numFmtId="186" fontId="56" fillId="40" borderId="201" applyNumberFormat="0" applyFont="0" applyAlignment="0" applyProtection="0"/>
    <xf numFmtId="188" fontId="28" fillId="50" borderId="197">
      <alignment vertical="center"/>
    </xf>
    <xf numFmtId="186" fontId="56" fillId="21" borderId="189" applyNumberFormat="0" applyProtection="0">
      <alignment horizontal="left" vertical="top" indent="1"/>
    </xf>
    <xf numFmtId="186" fontId="56" fillId="21" borderId="199" applyNumberFormat="0" applyProtection="0">
      <alignment horizontal="left" vertical="top" indent="1"/>
    </xf>
    <xf numFmtId="186" fontId="56" fillId="14" borderId="201" applyNumberFormat="0" applyProtection="0">
      <alignment horizontal="left" vertical="center" indent="1"/>
    </xf>
    <xf numFmtId="186" fontId="56" fillId="40" borderId="201" applyNumberFormat="0" applyFont="0" applyAlignment="0" applyProtection="0"/>
    <xf numFmtId="37" fontId="33" fillId="0" borderId="204" applyNumberFormat="0"/>
    <xf numFmtId="186" fontId="56" fillId="14" borderId="189" applyNumberFormat="0" applyProtection="0">
      <alignment horizontal="left" vertical="top" indent="1"/>
    </xf>
    <xf numFmtId="186" fontId="27" fillId="14" borderId="189" applyNumberFormat="0" applyProtection="0">
      <alignment horizontal="left" vertical="top" indent="1"/>
    </xf>
    <xf numFmtId="4" fontId="59" fillId="53" borderId="191" applyNumberFormat="0" applyProtection="0">
      <alignment vertical="center"/>
    </xf>
    <xf numFmtId="4" fontId="64" fillId="64" borderId="191" applyNumberFormat="0" applyProtection="0">
      <alignment horizontal="right" vertical="center"/>
    </xf>
    <xf numFmtId="4" fontId="56" fillId="53" borderId="201" applyNumberFormat="0" applyProtection="0">
      <alignment horizontal="left" vertical="center" indent="1"/>
    </xf>
    <xf numFmtId="186" fontId="50" fillId="41" borderId="201" applyNumberFormat="0" applyAlignment="0" applyProtection="0"/>
    <xf numFmtId="4" fontId="56" fillId="15" borderId="201" applyNumberFormat="0" applyProtection="0">
      <alignment horizontal="right" vertical="center"/>
    </xf>
    <xf numFmtId="4" fontId="59" fillId="65" borderId="201" applyNumberFormat="0" applyProtection="0">
      <alignment horizontal="right" vertical="center"/>
    </xf>
    <xf numFmtId="186" fontId="27" fillId="14" borderId="199" applyNumberFormat="0" applyProtection="0">
      <alignment horizontal="left" vertical="top" indent="1"/>
    </xf>
    <xf numFmtId="4" fontId="56" fillId="54" borderId="201" applyNumberFormat="0" applyProtection="0">
      <alignment horizontal="left" vertical="center" indent="1"/>
    </xf>
    <xf numFmtId="186" fontId="27" fillId="63" borderId="199" applyNumberFormat="0" applyProtection="0">
      <alignment horizontal="left" vertical="center" indent="1"/>
    </xf>
    <xf numFmtId="186" fontId="56" fillId="14" borderId="189" applyNumberFormat="0" applyProtection="0">
      <alignment horizontal="left" vertical="top" indent="1"/>
    </xf>
    <xf numFmtId="186" fontId="56" fillId="63" borderId="201" applyNumberFormat="0" applyProtection="0">
      <alignment horizontal="left" vertical="center" indent="1"/>
    </xf>
    <xf numFmtId="186" fontId="56" fillId="15" borderId="189" applyNumberFormat="0" applyProtection="0">
      <alignment horizontal="left" vertical="top" indent="1"/>
    </xf>
    <xf numFmtId="186" fontId="56" fillId="15" borderId="189" applyNumberFormat="0" applyProtection="0">
      <alignment horizontal="left" vertical="top" indent="1"/>
    </xf>
    <xf numFmtId="186" fontId="56" fillId="14" borderId="199" applyNumberFormat="0" applyProtection="0">
      <alignment horizontal="left" vertical="top" indent="1"/>
    </xf>
    <xf numFmtId="4" fontId="74" fillId="87" borderId="199" applyNumberFormat="0" applyProtection="0">
      <alignment horizontal="right" vertical="center"/>
    </xf>
    <xf numFmtId="186" fontId="56" fillId="15" borderId="199" applyNumberFormat="0" applyProtection="0">
      <alignment horizontal="left" vertical="top" indent="1"/>
    </xf>
    <xf numFmtId="191" fontId="5" fillId="13" borderId="177">
      <alignment vertical="center"/>
    </xf>
    <xf numFmtId="186" fontId="27" fillId="63" borderId="189" applyNumberFormat="0" applyProtection="0">
      <alignment horizontal="left" vertical="top" indent="1"/>
    </xf>
    <xf numFmtId="186" fontId="27" fillId="15" borderId="199" applyNumberFormat="0" applyProtection="0">
      <alignment horizontal="left" vertical="center" indent="1"/>
    </xf>
    <xf numFmtId="4" fontId="27" fillId="21" borderId="195" applyNumberFormat="0" applyProtection="0">
      <alignment horizontal="left" vertical="center" indent="1"/>
    </xf>
    <xf numFmtId="4" fontId="56" fillId="15" borderId="205" applyNumberFormat="0" applyProtection="0">
      <alignment horizontal="left" vertical="center" indent="1"/>
    </xf>
    <xf numFmtId="186" fontId="50" fillId="41" borderId="201" applyNumberFormat="0" applyAlignment="0" applyProtection="0"/>
    <xf numFmtId="4" fontId="56" fillId="52" borderId="191" applyNumberFormat="0" applyProtection="0">
      <alignment vertical="center"/>
    </xf>
    <xf numFmtId="186" fontId="56" fillId="40" borderId="201" applyNumberFormat="0" applyFont="0" applyAlignment="0" applyProtection="0"/>
    <xf numFmtId="186" fontId="56" fillId="21" borderId="189" applyNumberFormat="0" applyProtection="0">
      <alignment horizontal="left" vertical="top" indent="1"/>
    </xf>
    <xf numFmtId="186" fontId="57" fillId="44" borderId="192" applyNumberFormat="0" applyAlignment="0" applyProtection="0"/>
    <xf numFmtId="186" fontId="42" fillId="44" borderId="191" applyNumberFormat="0" applyAlignment="0" applyProtection="0"/>
    <xf numFmtId="4" fontId="56" fillId="59" borderId="191" applyNumberFormat="0" applyProtection="0">
      <alignment horizontal="right" vertical="center"/>
    </xf>
    <xf numFmtId="4" fontId="64" fillId="64" borderId="191" applyNumberFormat="0" applyProtection="0">
      <alignment horizontal="right" vertical="center"/>
    </xf>
    <xf numFmtId="4" fontId="56" fillId="61" borderId="195" applyNumberFormat="0" applyProtection="0">
      <alignment horizontal="left" vertical="center" indent="1"/>
    </xf>
    <xf numFmtId="186" fontId="56" fillId="14" borderId="201" applyNumberFormat="0" applyProtection="0">
      <alignment horizontal="left" vertical="center" indent="1"/>
    </xf>
    <xf numFmtId="186" fontId="56" fillId="14" borderId="189" applyNumberFormat="0" applyProtection="0">
      <alignment horizontal="left" vertical="top" indent="1"/>
    </xf>
    <xf numFmtId="4" fontId="56" fillId="61" borderId="195" applyNumberFormat="0" applyProtection="0">
      <alignment horizontal="left" vertical="center" indent="1"/>
    </xf>
    <xf numFmtId="186" fontId="56" fillId="21" borderId="181" applyNumberFormat="0" applyProtection="0">
      <alignment horizontal="left" vertical="top" indent="1"/>
    </xf>
    <xf numFmtId="190" fontId="5" fillId="69" borderId="197">
      <alignment vertical="center"/>
    </xf>
    <xf numFmtId="186" fontId="56" fillId="14" borderId="181" applyNumberFormat="0" applyProtection="0">
      <alignment horizontal="left" vertical="top" indent="1"/>
    </xf>
    <xf numFmtId="186" fontId="56" fillId="40" borderId="201" applyNumberFormat="0" applyFont="0" applyAlignment="0" applyProtection="0"/>
    <xf numFmtId="186" fontId="60" fillId="52" borderId="199" applyNumberFormat="0" applyProtection="0">
      <alignment horizontal="left" vertical="top" indent="1"/>
    </xf>
    <xf numFmtId="186" fontId="44" fillId="0" borderId="206" applyNumberFormat="0" applyFill="0" applyAlignment="0" applyProtection="0"/>
    <xf numFmtId="4" fontId="56" fillId="55" borderId="201" applyNumberFormat="0" applyProtection="0">
      <alignment horizontal="right" vertical="center"/>
    </xf>
    <xf numFmtId="4" fontId="62" fillId="11"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62" borderId="201" applyNumberFormat="0" applyProtection="0">
      <alignment horizontal="left" vertical="center" indent="1"/>
    </xf>
    <xf numFmtId="186" fontId="56" fillId="63" borderId="189" applyNumberFormat="0" applyProtection="0">
      <alignment horizontal="left" vertical="top" indent="1"/>
    </xf>
    <xf numFmtId="4" fontId="27" fillId="21" borderId="205" applyNumberFormat="0" applyProtection="0">
      <alignment horizontal="left" vertical="center" indent="1"/>
    </xf>
    <xf numFmtId="186" fontId="56" fillId="62" borderId="191" applyNumberFormat="0" applyProtection="0">
      <alignment horizontal="left" vertical="center" indent="1"/>
    </xf>
    <xf numFmtId="186" fontId="56" fillId="21" borderId="189" applyNumberFormat="0" applyProtection="0">
      <alignment horizontal="left" vertical="top" indent="1"/>
    </xf>
    <xf numFmtId="186" fontId="56" fillId="63" borderId="199" applyNumberFormat="0" applyProtection="0">
      <alignment horizontal="left" vertical="top" indent="1"/>
    </xf>
    <xf numFmtId="0" fontId="27" fillId="15" borderId="199" applyNumberFormat="0" applyProtection="0">
      <alignment horizontal="left" vertical="center" indent="1"/>
    </xf>
    <xf numFmtId="4" fontId="56" fillId="14" borderId="205" applyNumberFormat="0" applyProtection="0">
      <alignment horizontal="left" vertical="center" indent="1"/>
    </xf>
    <xf numFmtId="4" fontId="56" fillId="54" borderId="201" applyNumberFormat="0" applyProtection="0">
      <alignment horizontal="left" vertical="center" indent="1"/>
    </xf>
    <xf numFmtId="4" fontId="56" fillId="54" borderId="191" applyNumberFormat="0" applyProtection="0">
      <alignment horizontal="left" vertical="center" indent="1"/>
    </xf>
    <xf numFmtId="4" fontId="59" fillId="65" borderId="201" applyNumberFormat="0" applyProtection="0">
      <alignment horizontal="right" vertical="center"/>
    </xf>
    <xf numFmtId="188" fontId="28" fillId="49" borderId="197">
      <alignment vertical="center"/>
    </xf>
    <xf numFmtId="186" fontId="56" fillId="14" borderId="191" applyNumberFormat="0" applyProtection="0">
      <alignment horizontal="left" vertical="center" indent="1"/>
    </xf>
    <xf numFmtId="186" fontId="56" fillId="21" borderId="199" applyNumberFormat="0" applyProtection="0">
      <alignment horizontal="left" vertical="top" indent="1"/>
    </xf>
    <xf numFmtId="186" fontId="56" fillId="14" borderId="189" applyNumberFormat="0" applyProtection="0">
      <alignment horizontal="left" vertical="top" indent="1"/>
    </xf>
    <xf numFmtId="186" fontId="60" fillId="52" borderId="189" applyNumberFormat="0" applyProtection="0">
      <alignment horizontal="left" vertical="top" indent="1"/>
    </xf>
    <xf numFmtId="4" fontId="63" fillId="66" borderId="195" applyNumberFormat="0" applyProtection="0">
      <alignment horizontal="left" vertical="center" indent="1"/>
    </xf>
    <xf numFmtId="186" fontId="56" fillId="62" borderId="191" applyNumberFormat="0" applyProtection="0">
      <alignment horizontal="left" vertical="center" indent="1"/>
    </xf>
    <xf numFmtId="186" fontId="56" fillId="14" borderId="199" applyNumberFormat="0" applyProtection="0">
      <alignment horizontal="left" vertical="top" indent="1"/>
    </xf>
    <xf numFmtId="0" fontId="37" fillId="48" borderId="189" applyNumberFormat="0" applyProtection="0">
      <alignment horizontal="left" vertical="top" indent="1"/>
    </xf>
    <xf numFmtId="186" fontId="57" fillId="44" borderId="192" applyNumberFormat="0" applyAlignment="0" applyProtection="0"/>
    <xf numFmtId="186" fontId="27" fillId="21" borderId="189" applyNumberFormat="0" applyProtection="0">
      <alignment horizontal="left" vertical="top" indent="1"/>
    </xf>
    <xf numFmtId="4" fontId="56" fillId="15" borderId="182" applyNumberFormat="0" applyProtection="0">
      <alignment horizontal="left" vertical="center" indent="1"/>
    </xf>
    <xf numFmtId="186" fontId="56" fillId="21" borderId="189" applyNumberFormat="0" applyProtection="0">
      <alignment horizontal="left" vertical="top" indent="1"/>
    </xf>
    <xf numFmtId="186" fontId="56" fillId="63" borderId="181" applyNumberFormat="0" applyProtection="0">
      <alignment horizontal="left" vertical="top" indent="1"/>
    </xf>
    <xf numFmtId="186" fontId="27" fillId="21" borderId="181" applyNumberFormat="0" applyProtection="0">
      <alignment horizontal="left" vertical="top" indent="1"/>
    </xf>
    <xf numFmtId="191" fontId="28" fillId="50" borderId="197">
      <alignment vertical="center"/>
    </xf>
    <xf numFmtId="186" fontId="56" fillId="63" borderId="181" applyNumberFormat="0" applyProtection="0">
      <alignment horizontal="left" vertical="top" indent="1"/>
    </xf>
    <xf numFmtId="186" fontId="57" fillId="44" borderId="192" applyNumberFormat="0" applyAlignment="0" applyProtection="0"/>
    <xf numFmtId="186" fontId="27" fillId="15" borderId="189" applyNumberFormat="0" applyProtection="0">
      <alignment horizontal="left" vertical="center" indent="1"/>
    </xf>
    <xf numFmtId="191" fontId="28" fillId="50" borderId="197">
      <alignment vertical="center"/>
    </xf>
    <xf numFmtId="186" fontId="27" fillId="63" borderId="189" applyNumberFormat="0" applyProtection="0">
      <alignment horizontal="left" vertical="center" indent="1"/>
    </xf>
    <xf numFmtId="186" fontId="56" fillId="14" borderId="191" applyNumberFormat="0" applyProtection="0">
      <alignment horizontal="left" vertical="center" indent="1"/>
    </xf>
    <xf numFmtId="190" fontId="28" fillId="50" borderId="197">
      <alignment vertical="center"/>
    </xf>
    <xf numFmtId="186" fontId="56" fillId="15" borderId="189" applyNumberFormat="0" applyProtection="0">
      <alignment horizontal="left" vertical="top" indent="1"/>
    </xf>
    <xf numFmtId="186" fontId="56" fillId="15" borderId="189" applyNumberFormat="0" applyProtection="0">
      <alignment horizontal="left" vertical="top" indent="1"/>
    </xf>
    <xf numFmtId="4" fontId="56" fillId="57" borderId="205" applyNumberFormat="0" applyProtection="0">
      <alignment horizontal="right" vertical="center"/>
    </xf>
    <xf numFmtId="186" fontId="42" fillId="44" borderId="191" applyNumberFormat="0" applyAlignment="0" applyProtection="0"/>
    <xf numFmtId="191" fontId="28" fillId="50" borderId="197">
      <alignment vertical="center"/>
    </xf>
    <xf numFmtId="186" fontId="56" fillId="15" borderId="189" applyNumberFormat="0" applyProtection="0">
      <alignment horizontal="left" vertical="top"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1" borderId="191" applyNumberFormat="0" applyProtection="0">
      <alignment horizontal="left" vertical="center" indent="1"/>
    </xf>
    <xf numFmtId="172" fontId="28" fillId="12" borderId="207">
      <alignment vertical="center"/>
      <protection locked="0"/>
    </xf>
    <xf numFmtId="186" fontId="56" fillId="14" borderId="189" applyNumberFormat="0" applyProtection="0">
      <alignment horizontal="left" vertical="top" indent="1"/>
    </xf>
    <xf numFmtId="186" fontId="56" fillId="14" borderId="189" applyNumberFormat="0" applyProtection="0">
      <alignment horizontal="left" vertical="top" indent="1"/>
    </xf>
    <xf numFmtId="4" fontId="56" fillId="23" borderId="191" applyNumberFormat="0" applyProtection="0">
      <alignment horizontal="right" vertical="center"/>
    </xf>
    <xf numFmtId="4" fontId="64" fillId="64" borderId="201" applyNumberFormat="0" applyProtection="0">
      <alignment horizontal="right" vertical="center"/>
    </xf>
    <xf numFmtId="4" fontId="56" fillId="58" borderId="201" applyNumberFormat="0" applyProtection="0">
      <alignment horizontal="right" vertical="center"/>
    </xf>
    <xf numFmtId="186" fontId="61" fillId="21" borderId="203" applyBorder="0"/>
    <xf numFmtId="4" fontId="56" fillId="59" borderId="201" applyNumberFormat="0" applyProtection="0">
      <alignment horizontal="right" vertical="center"/>
    </xf>
    <xf numFmtId="186" fontId="27" fillId="21" borderId="199" applyNumberFormat="0" applyProtection="0">
      <alignment horizontal="left" vertical="center" indent="1"/>
    </xf>
    <xf numFmtId="4" fontId="56" fillId="19"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1" fillId="21" borderId="193" applyBorder="0"/>
    <xf numFmtId="4" fontId="59" fillId="53" borderId="201" applyNumberFormat="0" applyProtection="0">
      <alignment vertical="center"/>
    </xf>
    <xf numFmtId="186" fontId="56" fillId="63" borderId="189" applyNumberFormat="0" applyProtection="0">
      <alignment horizontal="left" vertical="top" indent="1"/>
    </xf>
    <xf numFmtId="186" fontId="56" fillId="63" borderId="189" applyNumberFormat="0" applyProtection="0">
      <alignment horizontal="left" vertical="top" indent="1"/>
    </xf>
    <xf numFmtId="193" fontId="28" fillId="12" borderId="207">
      <alignment vertical="center"/>
      <protection locked="0"/>
    </xf>
    <xf numFmtId="186" fontId="56" fillId="63" borderId="199" applyNumberFormat="0" applyProtection="0">
      <alignment horizontal="left" vertical="top" indent="1"/>
    </xf>
    <xf numFmtId="0" fontId="5" fillId="13" borderId="177">
      <alignment vertical="center"/>
    </xf>
    <xf numFmtId="191" fontId="28" fillId="12" borderId="207">
      <alignment vertical="center"/>
      <protection locked="0"/>
    </xf>
    <xf numFmtId="186" fontId="44" fillId="0" borderId="206" applyNumberFormat="0" applyFill="0" applyAlignment="0" applyProtection="0"/>
    <xf numFmtId="186" fontId="56" fillId="21" borderId="189" applyNumberFormat="0" applyProtection="0">
      <alignment horizontal="left" vertical="top" indent="1"/>
    </xf>
    <xf numFmtId="4" fontId="59" fillId="65" borderId="191" applyNumberFormat="0" applyProtection="0">
      <alignment horizontal="right" vertical="center"/>
    </xf>
    <xf numFmtId="4" fontId="56" fillId="56" borderId="191" applyNumberFormat="0" applyProtection="0">
      <alignment horizontal="right" vertical="center"/>
    </xf>
    <xf numFmtId="186" fontId="50" fillId="41" borderId="191" applyNumberFormat="0" applyAlignment="0" applyProtection="0"/>
    <xf numFmtId="186" fontId="56" fillId="40" borderId="201" applyNumberFormat="0" applyFont="0" applyAlignment="0" applyProtection="0"/>
    <xf numFmtId="186" fontId="62" fillId="48" borderId="199" applyNumberFormat="0" applyProtection="0">
      <alignment horizontal="left" vertical="top" indent="1"/>
    </xf>
    <xf numFmtId="186" fontId="56" fillId="63" borderId="199" applyNumberFormat="0" applyProtection="0">
      <alignment horizontal="left" vertical="top" indent="1"/>
    </xf>
    <xf numFmtId="186" fontId="56" fillId="21" borderId="189" applyNumberFormat="0" applyProtection="0">
      <alignment horizontal="left" vertical="top" indent="1"/>
    </xf>
    <xf numFmtId="186" fontId="28" fillId="50" borderId="177">
      <alignment vertical="center"/>
    </xf>
    <xf numFmtId="4" fontId="56" fillId="14" borderId="205" applyNumberFormat="0" applyProtection="0">
      <alignment horizontal="left" vertical="center" indent="1"/>
    </xf>
    <xf numFmtId="191" fontId="28" fillId="49" borderId="197">
      <alignment vertical="center"/>
    </xf>
    <xf numFmtId="186" fontId="56" fillId="15" borderId="189" applyNumberFormat="0" applyProtection="0">
      <alignment horizontal="left" vertical="top" indent="1"/>
    </xf>
    <xf numFmtId="186" fontId="28" fillId="51" borderId="197">
      <alignment horizontal="right" vertical="center"/>
      <protection locked="0"/>
    </xf>
    <xf numFmtId="186" fontId="56" fillId="21" borderId="189" applyNumberFormat="0" applyProtection="0">
      <alignment horizontal="left" vertical="top" indent="1"/>
    </xf>
    <xf numFmtId="186" fontId="44" fillId="0" borderId="196" applyNumberFormat="0" applyFill="0" applyAlignment="0" applyProtection="0"/>
    <xf numFmtId="4" fontId="56" fillId="15" borderId="191" applyNumberFormat="0" applyProtection="0">
      <alignment horizontal="right" vertical="center"/>
    </xf>
    <xf numFmtId="4" fontId="56" fillId="15" borderId="195" applyNumberFormat="0" applyProtection="0">
      <alignment horizontal="left" vertical="center" indent="1"/>
    </xf>
    <xf numFmtId="4" fontId="56" fillId="57" borderId="205" applyNumberFormat="0" applyProtection="0">
      <alignment horizontal="right" vertical="center"/>
    </xf>
    <xf numFmtId="186" fontId="56" fillId="63" borderId="189" applyNumberFormat="0" applyProtection="0">
      <alignment horizontal="left" vertical="top" indent="1"/>
    </xf>
    <xf numFmtId="186" fontId="44" fillId="0" borderId="206" applyNumberFormat="0" applyFill="0" applyAlignment="0" applyProtection="0"/>
    <xf numFmtId="191" fontId="5" fillId="7" borderId="197">
      <alignment vertical="center"/>
      <protection locked="0"/>
    </xf>
    <xf numFmtId="186" fontId="56" fillId="21" borderId="189" applyNumberFormat="0" applyProtection="0">
      <alignment horizontal="left" vertical="top" indent="1"/>
    </xf>
    <xf numFmtId="191" fontId="28" fillId="51" borderId="197">
      <alignment horizontal="right" vertical="center"/>
      <protection locked="0"/>
    </xf>
    <xf numFmtId="4" fontId="56" fillId="15" borderId="195" applyNumberFormat="0" applyProtection="0">
      <alignment horizontal="left" vertical="center" indent="1"/>
    </xf>
    <xf numFmtId="186" fontId="56" fillId="63" borderId="189" applyNumberFormat="0" applyProtection="0">
      <alignment horizontal="left" vertical="top" indent="1"/>
    </xf>
    <xf numFmtId="186" fontId="57" fillId="44" borderId="192" applyNumberFormat="0" applyAlignment="0" applyProtection="0"/>
    <xf numFmtId="186" fontId="56" fillId="14" borderId="189" applyNumberFormat="0" applyProtection="0">
      <alignment horizontal="left" vertical="top" indent="1"/>
    </xf>
    <xf numFmtId="186" fontId="56" fillId="15" borderId="199" applyNumberFormat="0" applyProtection="0">
      <alignment horizontal="left" vertical="top" indent="1"/>
    </xf>
    <xf numFmtId="186" fontId="56" fillId="63" borderId="189" applyNumberFormat="0" applyProtection="0">
      <alignment horizontal="left" vertical="top" indent="1"/>
    </xf>
    <xf numFmtId="186" fontId="56" fillId="40" borderId="191" applyNumberFormat="0" applyFont="0" applyAlignment="0" applyProtection="0"/>
    <xf numFmtId="4" fontId="62" fillId="48" borderId="181" applyNumberFormat="0" applyProtection="0">
      <alignment vertical="center"/>
    </xf>
    <xf numFmtId="186" fontId="56" fillId="21" borderId="189" applyNumberFormat="0" applyProtection="0">
      <alignment horizontal="left" vertical="top" indent="1"/>
    </xf>
    <xf numFmtId="4" fontId="56" fillId="58" borderId="191" applyNumberFormat="0" applyProtection="0">
      <alignment horizontal="right" vertical="center"/>
    </xf>
    <xf numFmtId="186" fontId="44" fillId="0" borderId="206" applyNumberFormat="0" applyFill="0" applyAlignment="0" applyProtection="0"/>
    <xf numFmtId="186" fontId="56" fillId="14" borderId="199" applyNumberFormat="0" applyProtection="0">
      <alignment horizontal="left" vertical="top" indent="1"/>
    </xf>
    <xf numFmtId="4" fontId="56" fillId="14" borderId="205" applyNumberFormat="0" applyProtection="0">
      <alignment horizontal="left" vertical="center" indent="1"/>
    </xf>
    <xf numFmtId="186" fontId="27" fillId="21" borderId="189" applyNumberFormat="0" applyProtection="0">
      <alignment horizontal="left" vertical="center" indent="1"/>
    </xf>
    <xf numFmtId="186" fontId="56" fillId="15" borderId="181" applyNumberFormat="0" applyProtection="0">
      <alignment horizontal="left" vertical="top" indent="1"/>
    </xf>
    <xf numFmtId="186" fontId="56" fillId="15" borderId="189" applyNumberFormat="0" applyProtection="0">
      <alignment horizontal="left" vertical="top" indent="1"/>
    </xf>
    <xf numFmtId="186" fontId="56" fillId="63" borderId="199" applyNumberFormat="0" applyProtection="0">
      <alignment horizontal="left" vertical="top" indent="1"/>
    </xf>
    <xf numFmtId="186" fontId="50" fillId="41" borderId="201" applyNumberFormat="0" applyAlignment="0" applyProtection="0"/>
    <xf numFmtId="186" fontId="56" fillId="63" borderId="189" applyNumberFormat="0" applyProtection="0">
      <alignment horizontal="left" vertical="top" indent="1"/>
    </xf>
    <xf numFmtId="186" fontId="27" fillId="15" borderId="199" applyNumberFormat="0" applyProtection="0">
      <alignment horizontal="left" vertical="top" indent="1"/>
    </xf>
    <xf numFmtId="37" fontId="33" fillId="0" borderId="204" applyNumberFormat="0"/>
    <xf numFmtId="4" fontId="56" fillId="23" borderId="179" applyNumberFormat="0" applyProtection="0">
      <alignment horizontal="right" vertical="center"/>
    </xf>
    <xf numFmtId="186" fontId="56" fillId="63" borderId="201" applyNumberFormat="0" applyProtection="0">
      <alignment horizontal="left" vertical="center" indent="1"/>
    </xf>
    <xf numFmtId="186" fontId="27" fillId="21" borderId="189" applyNumberFormat="0" applyProtection="0">
      <alignment horizontal="left" vertical="top" indent="1"/>
    </xf>
    <xf numFmtId="0" fontId="27" fillId="21" borderId="189" applyNumberFormat="0" applyProtection="0">
      <alignment horizontal="left" vertical="top" indent="1"/>
    </xf>
    <xf numFmtId="186" fontId="50" fillId="41" borderId="191" applyNumberFormat="0" applyAlignment="0" applyProtection="0"/>
    <xf numFmtId="186" fontId="56" fillId="40" borderId="191" applyNumberFormat="0" applyFont="0" applyAlignment="0" applyProtection="0"/>
    <xf numFmtId="186" fontId="56" fillId="40" borderId="191" applyNumberFormat="0" applyFont="0" applyAlignment="0" applyProtection="0"/>
    <xf numFmtId="186" fontId="62" fillId="48" borderId="18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91" fontId="28" fillId="49" borderId="177">
      <alignment vertical="center"/>
    </xf>
    <xf numFmtId="186" fontId="27" fillId="21" borderId="189" applyNumberFormat="0" applyProtection="0">
      <alignment horizontal="left" vertical="top" indent="1"/>
    </xf>
    <xf numFmtId="186" fontId="56" fillId="14" borderId="189" applyNumberFormat="0" applyProtection="0">
      <alignment horizontal="left" vertical="top" indent="1"/>
    </xf>
    <xf numFmtId="4" fontId="56" fillId="0" borderId="191" applyNumberFormat="0" applyProtection="0">
      <alignment horizontal="right" vertical="center"/>
    </xf>
    <xf numFmtId="4" fontId="56" fillId="55" borderId="201" applyNumberFormat="0" applyProtection="0">
      <alignment horizontal="right" vertical="center"/>
    </xf>
    <xf numFmtId="186" fontId="56" fillId="40" borderId="191" applyNumberFormat="0" applyFont="0" applyAlignment="0" applyProtection="0"/>
    <xf numFmtId="186" fontId="27" fillId="21" borderId="189" applyNumberFormat="0" applyProtection="0">
      <alignment horizontal="left" vertical="center" indent="1"/>
    </xf>
    <xf numFmtId="186" fontId="56" fillId="14" borderId="199" applyNumberFormat="0" applyProtection="0">
      <alignment horizontal="left" vertical="top" indent="1"/>
    </xf>
    <xf numFmtId="186" fontId="56" fillId="15" borderId="189" applyNumberFormat="0" applyProtection="0">
      <alignment horizontal="left" vertical="top" indent="1"/>
    </xf>
    <xf numFmtId="186" fontId="57" fillId="44" borderId="202" applyNumberFormat="0" applyAlignment="0" applyProtection="0"/>
    <xf numFmtId="186" fontId="27" fillId="21" borderId="199" applyNumberFormat="0" applyProtection="0">
      <alignment horizontal="left" vertical="top" indent="1"/>
    </xf>
    <xf numFmtId="186" fontId="56" fillId="15" borderId="199" applyNumberFormat="0" applyProtection="0">
      <alignment horizontal="left" vertical="top" indent="1"/>
    </xf>
    <xf numFmtId="186" fontId="44" fillId="0" borderId="206" applyNumberFormat="0" applyFill="0" applyAlignment="0" applyProtection="0"/>
    <xf numFmtId="4" fontId="27" fillId="21" borderId="205" applyNumberFormat="0" applyProtection="0">
      <alignment horizontal="left" vertical="center" indent="1"/>
    </xf>
    <xf numFmtId="4" fontId="72" fillId="80" borderId="199" applyNumberFormat="0" applyProtection="0">
      <alignment horizontal="right" vertical="center"/>
    </xf>
    <xf numFmtId="186" fontId="56" fillId="15" borderId="181" applyNumberFormat="0" applyProtection="0">
      <alignment horizontal="left" vertical="top" indent="1"/>
    </xf>
    <xf numFmtId="4" fontId="64" fillId="64" borderId="201" applyNumberFormat="0" applyProtection="0">
      <alignment horizontal="right" vertical="center"/>
    </xf>
    <xf numFmtId="4" fontId="63" fillId="66" borderId="205" applyNumberFormat="0" applyProtection="0">
      <alignment horizontal="left" vertical="center" indent="1"/>
    </xf>
    <xf numFmtId="186" fontId="56" fillId="21" borderId="199" applyNumberFormat="0" applyProtection="0">
      <alignment horizontal="left" vertical="top" indent="1"/>
    </xf>
    <xf numFmtId="186" fontId="56" fillId="14" borderId="199" applyNumberFormat="0" applyProtection="0">
      <alignment horizontal="left" vertical="top" indent="1"/>
    </xf>
    <xf numFmtId="186" fontId="56" fillId="21" borderId="199" applyNumberFormat="0" applyProtection="0">
      <alignment horizontal="left" vertical="top" indent="1"/>
    </xf>
    <xf numFmtId="4" fontId="56" fillId="0" borderId="201" applyNumberFormat="0" applyProtection="0">
      <alignment horizontal="right" vertical="center"/>
    </xf>
    <xf numFmtId="186" fontId="50" fillId="41" borderId="201" applyNumberForma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62" fillId="48" borderId="199" applyNumberFormat="0" applyProtection="0">
      <alignment horizontal="left" vertical="top" indent="1"/>
    </xf>
    <xf numFmtId="186" fontId="56" fillId="40" borderId="201" applyNumberFormat="0" applyFont="0" applyAlignment="0" applyProtection="0"/>
    <xf numFmtId="4" fontId="56" fillId="0" borderId="201" applyNumberFormat="0" applyProtection="0">
      <alignment horizontal="right" vertical="center"/>
    </xf>
    <xf numFmtId="186" fontId="27" fillId="15" borderId="199" applyNumberFormat="0" applyProtection="0">
      <alignment horizontal="left" vertical="top" indent="1"/>
    </xf>
    <xf numFmtId="186" fontId="44" fillId="0" borderId="206" applyNumberFormat="0" applyFill="0" applyAlignment="0" applyProtection="0"/>
    <xf numFmtId="186" fontId="56" fillId="40" borderId="201" applyNumberFormat="0" applyFont="0" applyAlignment="0" applyProtection="0"/>
    <xf numFmtId="186" fontId="56" fillId="15" borderId="199" applyNumberFormat="0" applyProtection="0">
      <alignment horizontal="left" vertical="top" indent="1"/>
    </xf>
    <xf numFmtId="186" fontId="56" fillId="11" borderId="201" applyNumberFormat="0" applyProtection="0">
      <alignment horizontal="left" vertical="center" indent="1"/>
    </xf>
    <xf numFmtId="186" fontId="50" fillId="41" borderId="201" applyNumberFormat="0" applyAlignment="0" applyProtection="0"/>
    <xf numFmtId="186" fontId="44" fillId="0" borderId="206" applyNumberFormat="0" applyFill="0" applyAlignment="0" applyProtection="0"/>
    <xf numFmtId="4" fontId="56" fillId="56" borderId="201" applyNumberFormat="0" applyProtection="0">
      <alignment horizontal="right" vertical="center"/>
    </xf>
    <xf numFmtId="186" fontId="42" fillId="44" borderId="201" applyNumberFormat="0" applyAlignment="0" applyProtection="0"/>
    <xf numFmtId="4" fontId="59" fillId="53" borderId="201" applyNumberFormat="0" applyProtection="0">
      <alignment vertical="center"/>
    </xf>
    <xf numFmtId="186" fontId="56" fillId="21" borderId="199" applyNumberFormat="0" applyProtection="0">
      <alignment horizontal="left" vertical="top" indent="1"/>
    </xf>
    <xf numFmtId="186" fontId="56" fillId="40" borderId="201" applyNumberFormat="0" applyFont="0" applyAlignment="0" applyProtection="0"/>
    <xf numFmtId="4" fontId="56" fillId="56" borderId="201" applyNumberFormat="0" applyProtection="0">
      <alignment horizontal="right" vertical="center"/>
    </xf>
    <xf numFmtId="4" fontId="59" fillId="53" borderId="201" applyNumberFormat="0" applyProtection="0">
      <alignment vertical="center"/>
    </xf>
    <xf numFmtId="4" fontId="56" fillId="55" borderId="201" applyNumberFormat="0" applyProtection="0">
      <alignment horizontal="right" vertical="center"/>
    </xf>
    <xf numFmtId="186" fontId="56" fillId="14" borderId="199" applyNumberFormat="0" applyProtection="0">
      <alignment horizontal="left" vertical="top" indent="1"/>
    </xf>
    <xf numFmtId="186" fontId="56" fillId="11" borderId="201"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186" fontId="56" fillId="40" borderId="201" applyNumberFormat="0" applyFont="0" applyAlignment="0" applyProtection="0"/>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60" borderId="201" applyNumberFormat="0" applyProtection="0">
      <alignment horizontal="right" vertical="center"/>
    </xf>
    <xf numFmtId="4" fontId="56" fillId="58" borderId="201" applyNumberFormat="0" applyProtection="0">
      <alignment horizontal="right" vertical="center"/>
    </xf>
    <xf numFmtId="4" fontId="56" fillId="52" borderId="201" applyNumberFormat="0" applyProtection="0">
      <alignment vertical="center"/>
    </xf>
    <xf numFmtId="186" fontId="56" fillId="40" borderId="201" applyNumberFormat="0" applyFon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6" borderId="201" applyNumberFormat="0" applyProtection="0">
      <alignment horizontal="right" vertical="center"/>
    </xf>
    <xf numFmtId="4" fontId="56" fillId="23" borderId="201" applyNumberFormat="0" applyProtection="0">
      <alignment horizontal="right" vertical="center"/>
    </xf>
    <xf numFmtId="4" fontId="56" fillId="15" borderId="201" applyNumberFormat="0" applyProtection="0">
      <alignment horizontal="right" vertical="center"/>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63" borderId="201" applyNumberFormat="0" applyProtection="0">
      <alignment horizontal="left" vertical="center"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4" fillId="64" borderId="201" applyNumberFormat="0" applyProtection="0">
      <alignment horizontal="right" vertical="center"/>
    </xf>
    <xf numFmtId="186" fontId="42" fillId="44" borderId="201" applyNumberFormat="0" applyAlignment="0" applyProtection="0"/>
    <xf numFmtId="186" fontId="56" fillId="14" borderId="199" applyNumberFormat="0" applyProtection="0">
      <alignment horizontal="left" vertical="top" indent="1"/>
    </xf>
    <xf numFmtId="37" fontId="33" fillId="0" borderId="204" applyNumberFormat="0"/>
    <xf numFmtId="4" fontId="56" fillId="53" borderId="201" applyNumberFormat="0" applyProtection="0">
      <alignment horizontal="left" vertical="center" indent="1"/>
    </xf>
    <xf numFmtId="4" fontId="56" fillId="19" borderId="201" applyNumberFormat="0" applyProtection="0">
      <alignment horizontal="right" vertical="center"/>
    </xf>
    <xf numFmtId="186" fontId="56" fillId="21" borderId="199" applyNumberFormat="0" applyProtection="0">
      <alignment horizontal="left" vertical="top" indent="1"/>
    </xf>
    <xf numFmtId="186" fontId="27"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4" borderId="199" applyNumberFormat="0" applyProtection="0">
      <alignment horizontal="left" vertical="center"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4" fontId="56" fillId="23" borderId="201" applyNumberFormat="0" applyProtection="0">
      <alignment horizontal="right" vertical="center"/>
    </xf>
    <xf numFmtId="186" fontId="57" fillId="44" borderId="202" applyNumberFormat="0" applyAlignment="0" applyProtection="0"/>
    <xf numFmtId="186" fontId="56" fillId="40" borderId="201" applyNumberFormat="0" applyFont="0" applyAlignment="0" applyProtection="0"/>
    <xf numFmtId="4" fontId="56" fillId="19" borderId="201" applyNumberFormat="0" applyProtection="0">
      <alignment horizontal="right" vertical="center"/>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27" fillId="14" borderId="199" applyNumberFormat="0" applyProtection="0">
      <alignment horizontal="left" vertical="top" indent="1"/>
    </xf>
    <xf numFmtId="186" fontId="62" fillId="15" borderId="199" applyNumberFormat="0" applyProtection="0">
      <alignment horizontal="left" vertical="top" indent="1"/>
    </xf>
    <xf numFmtId="4" fontId="56" fillId="14" borderId="205" applyNumberFormat="0" applyProtection="0">
      <alignment horizontal="left" vertical="center" indent="1"/>
    </xf>
    <xf numFmtId="186" fontId="50" fillId="41" borderId="201" applyNumberFormat="0" applyAlignment="0" applyProtection="0"/>
    <xf numFmtId="186" fontId="50" fillId="41" borderId="201" applyNumberFormat="0" applyAlignment="0" applyProtection="0"/>
    <xf numFmtId="186" fontId="44" fillId="0" borderId="206" applyNumberFormat="0" applyFill="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4" fontId="56" fillId="15" borderId="205"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center" indent="1"/>
    </xf>
    <xf numFmtId="186" fontId="56" fillId="15"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4" fontId="63" fillId="66" borderId="205" applyNumberFormat="0" applyProtection="0">
      <alignment horizontal="left" vertical="center" indent="1"/>
    </xf>
    <xf numFmtId="4" fontId="59" fillId="65" borderId="201" applyNumberFormat="0" applyProtection="0">
      <alignment horizontal="right" vertical="center"/>
    </xf>
    <xf numFmtId="186" fontId="56" fillId="40" borderId="201" applyNumberFormat="0" applyFont="0" applyAlignment="0" applyProtection="0"/>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6" fillId="14" borderId="205" applyNumberFormat="0" applyProtection="0">
      <alignment horizontal="left" vertical="center" indent="1"/>
    </xf>
    <xf numFmtId="4" fontId="56" fillId="56" borderId="201" applyNumberFormat="0" applyProtection="0">
      <alignment horizontal="right" vertical="center"/>
    </xf>
    <xf numFmtId="186" fontId="56" fillId="63" borderId="199" applyNumberFormat="0" applyProtection="0">
      <alignment horizontal="left" vertical="top" indent="1"/>
    </xf>
    <xf numFmtId="186" fontId="56" fillId="40" borderId="201" applyNumberFormat="0" applyFont="0" applyAlignment="0" applyProtection="0"/>
    <xf numFmtId="186" fontId="56" fillId="40" borderId="201" applyNumberFormat="0" applyFont="0" applyAlignment="0" applyProtection="0"/>
    <xf numFmtId="186" fontId="56" fillId="63" borderId="201" applyNumberFormat="0" applyProtection="0">
      <alignment horizontal="left" vertical="center"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4" fontId="59" fillId="65" borderId="201" applyNumberFormat="0" applyProtection="0">
      <alignment horizontal="right" vertical="center"/>
    </xf>
    <xf numFmtId="186" fontId="56" fillId="40" borderId="201" applyNumberFormat="0" applyFont="0" applyAlignment="0" applyProtection="0"/>
    <xf numFmtId="4" fontId="56" fillId="57" borderId="205" applyNumberFormat="0" applyProtection="0">
      <alignment horizontal="right" vertical="center"/>
    </xf>
    <xf numFmtId="4" fontId="56" fillId="58"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56" fillId="21"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201" applyNumberFormat="0" applyProtection="0">
      <alignment horizontal="left" vertical="center"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37" fontId="33" fillId="0" borderId="204" applyNumberFormat="0"/>
    <xf numFmtId="4" fontId="64" fillId="64" borderId="201" applyNumberFormat="0" applyProtection="0">
      <alignment horizontal="right" vertical="center"/>
    </xf>
    <xf numFmtId="186" fontId="56" fillId="15" borderId="199" applyNumberFormat="0" applyProtection="0">
      <alignment horizontal="left" vertical="top" indent="1"/>
    </xf>
    <xf numFmtId="186" fontId="62" fillId="15" borderId="199" applyNumberFormat="0" applyProtection="0">
      <alignment horizontal="left" vertical="top" indent="1"/>
    </xf>
    <xf numFmtId="186" fontId="56" fillId="14" borderId="199" applyNumberFormat="0" applyProtection="0">
      <alignment horizontal="left" vertical="top" indent="1"/>
    </xf>
    <xf numFmtId="186" fontId="27" fillId="63" borderId="199" applyNumberFormat="0" applyProtection="0">
      <alignment horizontal="left" vertical="center"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4" fontId="27" fillId="21" borderId="205" applyNumberFormat="0" applyProtection="0">
      <alignment horizontal="left" vertical="center" indent="1"/>
    </xf>
    <xf numFmtId="4" fontId="56" fillId="54" borderId="201" applyNumberFormat="0" applyProtection="0">
      <alignment horizontal="left" vertical="center" indent="1"/>
    </xf>
    <xf numFmtId="186" fontId="56" fillId="21" borderId="199" applyNumberFormat="0" applyProtection="0">
      <alignment horizontal="left" vertical="top" indent="1"/>
    </xf>
    <xf numFmtId="186" fontId="56" fillId="40" borderId="201" applyNumberFormat="0" applyFont="0" applyAlignment="0" applyProtection="0"/>
    <xf numFmtId="4" fontId="59" fillId="65" borderId="201" applyNumberFormat="0" applyProtection="0">
      <alignment horizontal="right" vertical="center"/>
    </xf>
    <xf numFmtId="186" fontId="27" fillId="14" borderId="199" applyNumberFormat="0" applyProtection="0">
      <alignment horizontal="left" vertical="top" indent="1"/>
    </xf>
    <xf numFmtId="186" fontId="56" fillId="15" borderId="199" applyNumberFormat="0" applyProtection="0">
      <alignment horizontal="left" vertical="top" indent="1"/>
    </xf>
    <xf numFmtId="4" fontId="56" fillId="61" borderId="205" applyNumberFormat="0" applyProtection="0">
      <alignment horizontal="left" vertical="center" indent="1"/>
    </xf>
    <xf numFmtId="4" fontId="56" fillId="57" borderId="205" applyNumberFormat="0" applyProtection="0">
      <alignment horizontal="right" vertical="center"/>
    </xf>
    <xf numFmtId="4" fontId="62" fillId="11" borderId="199" applyNumberFormat="0" applyProtection="0">
      <alignment horizontal="left" vertical="center" indent="1"/>
    </xf>
    <xf numFmtId="186" fontId="44" fillId="0" borderId="206" applyNumberFormat="0" applyFill="0" applyAlignment="0" applyProtection="0"/>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40" borderId="201" applyNumberFormat="0" applyFont="0" applyAlignment="0" applyProtection="0"/>
    <xf numFmtId="4" fontId="59" fillId="53" borderId="201" applyNumberFormat="0" applyProtection="0">
      <alignmen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186" fontId="62" fillId="48" borderId="199" applyNumberFormat="0" applyProtection="0">
      <alignment horizontal="left" vertical="top" indent="1"/>
    </xf>
    <xf numFmtId="186" fontId="44" fillId="0" borderId="206" applyNumberFormat="0" applyFill="0" applyAlignment="0" applyProtection="0"/>
    <xf numFmtId="186" fontId="56" fillId="14" borderId="199" applyNumberFormat="0" applyProtection="0">
      <alignment horizontal="left" vertical="top" indent="1"/>
    </xf>
    <xf numFmtId="186" fontId="56" fillId="63" borderId="201" applyNumberFormat="0" applyProtection="0">
      <alignment horizontal="left" vertical="center"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4" fontId="27" fillId="21" borderId="205" applyNumberFormat="0" applyProtection="0">
      <alignment horizontal="left" vertical="center" indent="1"/>
    </xf>
    <xf numFmtId="4" fontId="56" fillId="19" borderId="201" applyNumberFormat="0" applyProtection="0">
      <alignment horizontal="right" vertical="center"/>
    </xf>
    <xf numFmtId="186" fontId="56" fillId="40" borderId="201" applyNumberFormat="0" applyFont="0" applyAlignment="0" applyProtection="0"/>
    <xf numFmtId="4" fontId="56" fillId="52" borderId="201" applyNumberFormat="0" applyProtection="0">
      <alignment vertical="center"/>
    </xf>
    <xf numFmtId="4" fontId="56" fillId="61" borderId="205" applyNumberFormat="0" applyProtection="0">
      <alignment horizontal="left" vertical="center" indent="1"/>
    </xf>
    <xf numFmtId="186" fontId="27" fillId="21" borderId="199" applyNumberFormat="0" applyProtection="0">
      <alignment horizontal="left" vertical="center" indent="1"/>
    </xf>
    <xf numFmtId="186" fontId="27" fillId="15" borderId="199" applyNumberFormat="0" applyProtection="0">
      <alignment horizontal="left" vertical="top" indent="1"/>
    </xf>
    <xf numFmtId="186" fontId="56" fillId="40" borderId="201" applyNumberFormat="0" applyFont="0" applyAlignment="0" applyProtection="0"/>
    <xf numFmtId="186" fontId="56" fillId="14" borderId="199" applyNumberFormat="0" applyProtection="0">
      <alignment horizontal="left" vertical="top"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4" fontId="56" fillId="15" borderId="201" applyNumberFormat="0" applyProtection="0">
      <alignment horizontal="right" vertical="center"/>
    </xf>
    <xf numFmtId="4" fontId="56" fillId="53" borderId="201" applyNumberFormat="0" applyProtection="0">
      <alignment horizontal="left" vertical="center" indent="1"/>
    </xf>
    <xf numFmtId="4" fontId="59" fillId="65" borderId="201" applyNumberFormat="0" applyProtection="0">
      <alignment horizontal="right" vertical="center"/>
    </xf>
    <xf numFmtId="186" fontId="56" fillId="14" borderId="199" applyNumberFormat="0" applyProtection="0">
      <alignment horizontal="left" vertical="top" indent="1"/>
    </xf>
    <xf numFmtId="186" fontId="62" fillId="15" borderId="199" applyNumberFormat="0" applyProtection="0">
      <alignment horizontal="left" vertical="top" indent="1"/>
    </xf>
    <xf numFmtId="4" fontId="64" fillId="64" borderId="201" applyNumberFormat="0" applyProtection="0">
      <alignment horizontal="right" vertical="center"/>
    </xf>
    <xf numFmtId="4" fontId="62" fillId="11" borderId="199" applyNumberFormat="0" applyProtection="0">
      <alignment horizontal="left" vertical="center"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21" borderId="199" applyNumberFormat="0" applyProtection="0">
      <alignment horizontal="left" vertical="top" indent="1"/>
    </xf>
    <xf numFmtId="186" fontId="27" fillId="14" borderId="199" applyNumberFormat="0" applyProtection="0">
      <alignment horizontal="left" vertical="top" indent="1"/>
    </xf>
    <xf numFmtId="4" fontId="27" fillId="21" borderId="205" applyNumberFormat="0" applyProtection="0">
      <alignment horizontal="left" vertical="center" indent="1"/>
    </xf>
    <xf numFmtId="186" fontId="27" fillId="21" borderId="199" applyNumberFormat="0" applyProtection="0">
      <alignment horizontal="left" vertical="top" indent="1"/>
    </xf>
    <xf numFmtId="4" fontId="56" fillId="57" borderId="205" applyNumberFormat="0" applyProtection="0">
      <alignment horizontal="right" vertical="center"/>
    </xf>
    <xf numFmtId="186" fontId="56" fillId="11" borderId="201" applyNumberFormat="0" applyProtection="0">
      <alignment horizontal="left" vertical="center" indent="1"/>
    </xf>
    <xf numFmtId="4" fontId="56" fillId="53" borderId="201" applyNumberFormat="0" applyProtection="0">
      <alignment horizontal="left" vertical="center" indent="1"/>
    </xf>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6" fillId="40" borderId="201" applyNumberFormat="0" applyFont="0" applyAlignment="0" applyProtection="0"/>
    <xf numFmtId="4" fontId="56" fillId="55" borderId="201" applyNumberFormat="0" applyProtection="0">
      <alignment horizontal="right" vertical="center"/>
    </xf>
    <xf numFmtId="4" fontId="56" fillId="61" borderId="205" applyNumberFormat="0" applyProtection="0">
      <alignment horizontal="left" vertical="center" indent="1"/>
    </xf>
    <xf numFmtId="186" fontId="27" fillId="21" borderId="199" applyNumberFormat="0" applyProtection="0">
      <alignment horizontal="left" vertical="top" indent="1"/>
    </xf>
    <xf numFmtId="186" fontId="56" fillId="62" borderId="201" applyNumberFormat="0" applyProtection="0">
      <alignment horizontal="left" vertical="center" indent="1"/>
    </xf>
    <xf numFmtId="186" fontId="56" fillId="15" borderId="199" applyNumberFormat="0" applyProtection="0">
      <alignment horizontal="left" vertical="top" indent="1"/>
    </xf>
    <xf numFmtId="186" fontId="56" fillId="63" borderId="199" applyNumberFormat="0" applyProtection="0">
      <alignment horizontal="left" vertical="top" indent="1"/>
    </xf>
    <xf numFmtId="4" fontId="56" fillId="60" borderId="201" applyNumberFormat="0" applyProtection="0">
      <alignment horizontal="right" vertical="center"/>
    </xf>
    <xf numFmtId="4" fontId="56" fillId="16" borderId="201" applyNumberFormat="0" applyProtection="0">
      <alignment horizontal="right" vertical="center"/>
    </xf>
    <xf numFmtId="186" fontId="56" fillId="21" borderId="199" applyNumberFormat="0" applyProtection="0">
      <alignment horizontal="left" vertical="top" indent="1"/>
    </xf>
    <xf numFmtId="186" fontId="56" fillId="63" borderId="199" applyNumberFormat="0" applyProtection="0">
      <alignment horizontal="left" vertical="top" indent="1"/>
    </xf>
    <xf numFmtId="186" fontId="42" fillId="44" borderId="201" applyNumberFormat="0" applyAlignment="0" applyProtection="0"/>
    <xf numFmtId="186" fontId="56" fillId="15" borderId="199" applyNumberFormat="0" applyProtection="0">
      <alignment horizontal="left" vertical="top" indent="1"/>
    </xf>
    <xf numFmtId="186" fontId="56" fillId="14" borderId="199" applyNumberFormat="0" applyProtection="0">
      <alignment horizontal="left" vertical="top" indent="1"/>
    </xf>
    <xf numFmtId="4" fontId="56" fillId="54" borderId="201" applyNumberFormat="0" applyProtection="0">
      <alignment horizontal="left" vertical="center" indent="1"/>
    </xf>
    <xf numFmtId="4" fontId="56" fillId="0" borderId="201" applyNumberFormat="0" applyProtection="0">
      <alignment horizontal="right" vertical="center"/>
    </xf>
    <xf numFmtId="186" fontId="56" fillId="40" borderId="201" applyNumberFormat="0" applyFont="0" applyAlignment="0" applyProtection="0"/>
    <xf numFmtId="186" fontId="50" fillId="41" borderId="201" applyNumberFormat="0" applyAlignment="0" applyProtection="0"/>
    <xf numFmtId="186" fontId="60" fillId="52" borderId="199" applyNumberFormat="0" applyProtection="0">
      <alignment horizontal="left" vertical="top" indent="1"/>
    </xf>
    <xf numFmtId="186" fontId="56" fillId="40" borderId="201" applyNumberFormat="0" applyFont="0" applyAlignment="0" applyProtection="0"/>
    <xf numFmtId="186" fontId="56" fillId="14" borderId="201" applyNumberFormat="0" applyProtection="0">
      <alignment horizontal="left" vertical="center" indent="1"/>
    </xf>
    <xf numFmtId="186" fontId="42" fillId="44" borderId="201" applyNumberFormat="0" applyAlignment="0" applyProtection="0"/>
    <xf numFmtId="4" fontId="59" fillId="65" borderId="201" applyNumberFormat="0" applyProtection="0">
      <alignment horizontal="right" vertical="center"/>
    </xf>
    <xf numFmtId="186" fontId="50" fillId="41" borderId="201" applyNumberFormat="0" applyAlignment="0" applyProtection="0"/>
    <xf numFmtId="186" fontId="42" fillId="44" borderId="201" applyNumberFormat="0" applyAlignment="0" applyProtection="0"/>
    <xf numFmtId="4" fontId="56" fillId="53" borderId="201" applyNumberFormat="0" applyProtection="0">
      <alignment horizontal="left" vertical="center" indent="1"/>
    </xf>
    <xf numFmtId="186" fontId="50" fillId="41" borderId="201" applyNumberFormat="0" applyAlignment="0" applyProtection="0"/>
    <xf numFmtId="4" fontId="56" fillId="54" borderId="201" applyNumberFormat="0" applyProtection="0">
      <alignment horizontal="left" vertical="center" indent="1"/>
    </xf>
    <xf numFmtId="4" fontId="56" fillId="19" borderId="201" applyNumberFormat="0" applyProtection="0">
      <alignment horizontal="right" vertical="center"/>
    </xf>
    <xf numFmtId="4" fontId="64" fillId="64" borderId="201" applyNumberFormat="0" applyProtection="0">
      <alignment horizontal="right" vertical="center"/>
    </xf>
    <xf numFmtId="4" fontId="56" fillId="23" borderId="201" applyNumberFormat="0" applyProtection="0">
      <alignment horizontal="right" vertical="center"/>
    </xf>
    <xf numFmtId="186" fontId="42" fillId="44"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top" indent="1"/>
    </xf>
    <xf numFmtId="186" fontId="56" fillId="14" borderId="199" applyNumberFormat="0" applyProtection="0">
      <alignment horizontal="left" vertical="top" indent="1"/>
    </xf>
    <xf numFmtId="186" fontId="27" fillId="14" borderId="199" applyNumberFormat="0" applyProtection="0">
      <alignment horizontal="left" vertical="center"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top" indent="1"/>
    </xf>
    <xf numFmtId="186" fontId="56" fillId="63" borderId="199" applyNumberFormat="0" applyProtection="0">
      <alignment horizontal="left" vertical="top" indent="1"/>
    </xf>
    <xf numFmtId="186" fontId="27" fillId="63" borderId="199" applyNumberFormat="0" applyProtection="0">
      <alignment horizontal="left" vertical="center"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top" indent="1"/>
    </xf>
    <xf numFmtId="186" fontId="56" fillId="15" borderId="199" applyNumberFormat="0" applyProtection="0">
      <alignment horizontal="left" vertical="top" indent="1"/>
    </xf>
    <xf numFmtId="186" fontId="27" fillId="15" borderId="199" applyNumberFormat="0" applyProtection="0">
      <alignment horizontal="left" vertical="center"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top" indent="1"/>
    </xf>
    <xf numFmtId="186" fontId="56" fillId="21" borderId="199" applyNumberFormat="0" applyProtection="0">
      <alignment horizontal="left" vertical="top" indent="1"/>
    </xf>
    <xf numFmtId="186" fontId="27" fillId="21" borderId="199" applyNumberFormat="0" applyProtection="0">
      <alignment horizontal="left" vertical="center" indent="1"/>
    </xf>
    <xf numFmtId="186" fontId="60" fillId="52" borderId="199" applyNumberFormat="0" applyProtection="0">
      <alignment horizontal="left" vertical="top" indent="1"/>
    </xf>
    <xf numFmtId="186" fontId="57" fillId="44" borderId="202" applyNumberFormat="0" applyAlignment="0" applyProtection="0"/>
    <xf numFmtId="186" fontId="57" fillId="44" borderId="202" applyNumberForma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56" fillId="14" borderId="199" applyNumberFormat="0" applyProtection="0">
      <alignment horizontal="left" vertical="top" indent="1"/>
    </xf>
    <xf numFmtId="186" fontId="61" fillId="21" borderId="203" applyBorder="0"/>
    <xf numFmtId="4" fontId="62" fillId="48" borderId="199" applyNumberFormat="0" applyProtection="0">
      <alignment vertical="center"/>
    </xf>
    <xf numFmtId="4" fontId="62" fillId="11" borderId="199" applyNumberFormat="0" applyProtection="0">
      <alignment horizontal="left" vertical="center" indent="1"/>
    </xf>
    <xf numFmtId="186" fontId="62" fillId="48" borderId="199" applyNumberFormat="0" applyProtection="0">
      <alignment horizontal="left" vertical="top" indent="1"/>
    </xf>
    <xf numFmtId="186" fontId="62" fillId="15" borderId="199" applyNumberFormat="0" applyProtection="0">
      <alignment horizontal="left" vertical="top" indent="1"/>
    </xf>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7" fillId="44" borderId="202" applyNumberForma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3" borderId="201" applyNumberFormat="0" applyProtection="0">
      <alignment horizontal="left" vertical="center" indent="1"/>
    </xf>
    <xf numFmtId="186" fontId="61" fillId="21" borderId="203" applyBorder="0"/>
    <xf numFmtId="37" fontId="33" fillId="0" borderId="204" applyNumberFormat="0"/>
    <xf numFmtId="186" fontId="44" fillId="0" borderId="206" applyNumberFormat="0" applyFill="0" applyAlignment="0" applyProtection="0"/>
    <xf numFmtId="186" fontId="44" fillId="0" borderId="206" applyNumberFormat="0" applyFill="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4" fillId="0" borderId="206" applyNumberFormat="0" applyFill="0" applyAlignment="0" applyProtection="0"/>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56" fillId="63" borderId="201" applyNumberFormat="0" applyProtection="0">
      <alignment horizontal="left" vertical="center" indent="1"/>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42" fillId="44" borderId="201" applyNumberFormat="0" applyAlignment="0" applyProtection="0"/>
    <xf numFmtId="186" fontId="42" fillId="44"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0" fillId="41" borderId="201" applyNumberForma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5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4" fontId="56" fillId="52" borderId="201" applyNumberFormat="0" applyProtection="0">
      <alignment vertical="center"/>
    </xf>
    <xf numFmtId="4" fontId="59" fillId="53" borderId="201" applyNumberFormat="0" applyProtection="0">
      <alignment vertical="center"/>
    </xf>
    <xf numFmtId="4" fontId="56" fillId="53" borderId="201" applyNumberFormat="0" applyProtection="0">
      <alignment horizontal="left" vertical="center" indent="1"/>
    </xf>
    <xf numFmtId="4" fontId="56" fillId="54" borderId="201" applyNumberFormat="0" applyProtection="0">
      <alignment horizontal="left" vertical="center" indent="1"/>
    </xf>
    <xf numFmtId="4" fontId="56" fillId="55" borderId="201" applyNumberFormat="0" applyProtection="0">
      <alignment horizontal="right" vertical="center"/>
    </xf>
    <xf numFmtId="4" fontId="56" fillId="56" borderId="201" applyNumberFormat="0" applyProtection="0">
      <alignment horizontal="right" vertical="center"/>
    </xf>
    <xf numFmtId="4" fontId="56" fillId="23" borderId="201" applyNumberFormat="0" applyProtection="0">
      <alignment horizontal="right" vertical="center"/>
    </xf>
    <xf numFmtId="4" fontId="56" fillId="58" borderId="201" applyNumberFormat="0" applyProtection="0">
      <alignment horizontal="right" vertical="center"/>
    </xf>
    <xf numFmtId="4" fontId="56" fillId="59" borderId="201" applyNumberFormat="0" applyProtection="0">
      <alignment horizontal="right" vertical="center"/>
    </xf>
    <xf numFmtId="4" fontId="56" fillId="19" borderId="201" applyNumberFormat="0" applyProtection="0">
      <alignment horizontal="right" vertical="center"/>
    </xf>
    <xf numFmtId="4" fontId="56" fillId="16" borderId="201" applyNumberFormat="0" applyProtection="0">
      <alignment horizontal="right" vertical="center"/>
    </xf>
    <xf numFmtId="4" fontId="56" fillId="60" borderId="201" applyNumberFormat="0" applyProtection="0">
      <alignment horizontal="right" vertical="center"/>
    </xf>
    <xf numFmtId="4" fontId="56" fillId="15" borderId="201" applyNumberFormat="0" applyProtection="0">
      <alignment horizontal="right" vertical="center"/>
    </xf>
    <xf numFmtId="186" fontId="56" fillId="11" borderId="201" applyNumberFormat="0" applyProtection="0">
      <alignment horizontal="left" vertical="center" indent="1"/>
    </xf>
    <xf numFmtId="186" fontId="56" fillId="62" borderId="201" applyNumberFormat="0" applyProtection="0">
      <alignment horizontal="left" vertical="center" indent="1"/>
    </xf>
    <xf numFmtId="186" fontId="56" fillId="63" borderId="201" applyNumberFormat="0" applyProtection="0">
      <alignment horizontal="left" vertical="center" indent="1"/>
    </xf>
    <xf numFmtId="186" fontId="56" fillId="14" borderId="201" applyNumberFormat="0" applyProtection="0">
      <alignment horizontal="left" vertical="center" indent="1"/>
    </xf>
    <xf numFmtId="186" fontId="56" fillId="63" borderId="201" applyNumberFormat="0" applyProtection="0">
      <alignment horizontal="left" vertical="center" indent="1"/>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42" fillId="44" borderId="201" applyNumberFormat="0" applyAlignment="0" applyProtection="0"/>
    <xf numFmtId="186" fontId="42" fillId="44" borderId="201" applyNumberFormat="0" applyAlignment="0" applyProtection="0"/>
    <xf numFmtId="4" fontId="56" fillId="23" borderId="201" applyNumberFormat="0" applyProtection="0">
      <alignment horizontal="right" vertical="center"/>
    </xf>
    <xf numFmtId="4" fontId="56" fillId="58" borderId="201" applyNumberFormat="0" applyProtection="0">
      <alignment horizontal="right" vertical="center"/>
    </xf>
    <xf numFmtId="186" fontId="56" fillId="62" borderId="201" applyNumberFormat="0" applyProtection="0">
      <alignment horizontal="left" vertical="center" indent="1"/>
    </xf>
    <xf numFmtId="4" fontId="56" fillId="19" borderId="201" applyNumberFormat="0" applyProtection="0">
      <alignment horizontal="right" vertical="center"/>
    </xf>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14" borderId="201" applyNumberFormat="0" applyProtection="0">
      <alignment horizontal="left" vertical="center" indent="1"/>
    </xf>
    <xf numFmtId="186" fontId="42" fillId="44" borderId="201" applyNumberFormat="0" applyAlignment="0" applyProtection="0"/>
    <xf numFmtId="186" fontId="42" fillId="44" borderId="201" applyNumberFormat="0" applyAlignment="0" applyProtection="0"/>
    <xf numFmtId="4" fontId="56" fillId="0" borderId="201" applyNumberFormat="0" applyProtection="0">
      <alignment horizontal="right" vertical="center"/>
    </xf>
    <xf numFmtId="4" fontId="59" fillId="65" borderId="201" applyNumberFormat="0" applyProtection="0">
      <alignment horizontal="right" vertical="center"/>
    </xf>
    <xf numFmtId="4" fontId="56" fillId="54" borderId="201" applyNumberFormat="0" applyProtection="0">
      <alignment horizontal="left" vertical="center" indent="1"/>
    </xf>
    <xf numFmtId="4" fontId="64" fillId="64" borderId="201" applyNumberFormat="0" applyProtection="0">
      <alignment horizontal="right" vertical="center"/>
    </xf>
    <xf numFmtId="186" fontId="56" fillId="63" borderId="201" applyNumberFormat="0" applyProtection="0">
      <alignment horizontal="left" vertical="center" indent="1"/>
    </xf>
    <xf numFmtId="186" fontId="56" fillId="40" borderId="201" applyNumberFormat="0" applyFont="0" applyAlignment="0" applyProtection="0"/>
    <xf numFmtId="186" fontId="42" fillId="44" borderId="201" applyNumberFormat="0" applyAlignment="0" applyProtection="0"/>
    <xf numFmtId="4" fontId="64" fillId="64" borderId="201" applyNumberFormat="0" applyProtection="0">
      <alignment horizontal="right" vertical="center"/>
    </xf>
    <xf numFmtId="4" fontId="56" fillId="54" borderId="201" applyNumberFormat="0" applyProtection="0">
      <alignment horizontal="left" vertical="center" indent="1"/>
    </xf>
    <xf numFmtId="4" fontId="59" fillId="65" borderId="201" applyNumberFormat="0" applyProtection="0">
      <alignment horizontal="right" vertical="center"/>
    </xf>
    <xf numFmtId="4" fontId="56" fillId="0" borderId="201" applyNumberFormat="0" applyProtection="0">
      <alignment horizontal="right" vertical="center"/>
    </xf>
    <xf numFmtId="186" fontId="56" fillId="62" borderId="201" applyNumberFormat="0" applyProtection="0">
      <alignment horizontal="left" vertical="center" indent="1"/>
    </xf>
    <xf numFmtId="186" fontId="56" fillId="11" borderId="201" applyNumberFormat="0" applyProtection="0">
      <alignment horizontal="left" vertical="center" indent="1"/>
    </xf>
    <xf numFmtId="4" fontId="56" fillId="15" borderId="201" applyNumberFormat="0" applyProtection="0">
      <alignment horizontal="right" vertical="center"/>
    </xf>
    <xf numFmtId="4" fontId="56" fillId="60" borderId="201" applyNumberFormat="0" applyProtection="0">
      <alignment horizontal="right" vertical="center"/>
    </xf>
    <xf numFmtId="4" fontId="56" fillId="16" borderId="201" applyNumberFormat="0" applyProtection="0">
      <alignment horizontal="right" vertical="center"/>
    </xf>
    <xf numFmtId="4" fontId="56" fillId="19" borderId="201" applyNumberFormat="0" applyProtection="0">
      <alignment horizontal="right" vertical="center"/>
    </xf>
    <xf numFmtId="4" fontId="56" fillId="59" borderId="201" applyNumberFormat="0" applyProtection="0">
      <alignment horizontal="right" vertical="center"/>
    </xf>
    <xf numFmtId="4" fontId="56" fillId="58" borderId="201" applyNumberFormat="0" applyProtection="0">
      <alignment horizontal="right" vertical="center"/>
    </xf>
    <xf numFmtId="4" fontId="56" fillId="23" borderId="201" applyNumberFormat="0" applyProtection="0">
      <alignment horizontal="right" vertical="center"/>
    </xf>
    <xf numFmtId="4" fontId="56" fillId="56" borderId="201" applyNumberFormat="0" applyProtection="0">
      <alignment horizontal="right" vertical="center"/>
    </xf>
    <xf numFmtId="4" fontId="56" fillId="55" borderId="201" applyNumberFormat="0" applyProtection="0">
      <alignment horizontal="right" vertical="center"/>
    </xf>
    <xf numFmtId="4" fontId="56" fillId="54" borderId="201" applyNumberFormat="0" applyProtection="0">
      <alignment horizontal="left" vertical="center" indent="1"/>
    </xf>
    <xf numFmtId="4" fontId="56" fillId="53" borderId="201" applyNumberFormat="0" applyProtection="0">
      <alignment horizontal="left" vertical="center" indent="1"/>
    </xf>
    <xf numFmtId="4" fontId="59" fillId="53" borderId="201" applyNumberFormat="0" applyProtection="0">
      <alignment vertical="center"/>
    </xf>
    <xf numFmtId="4" fontId="56" fillId="52" borderId="201" applyNumberFormat="0" applyProtection="0">
      <alignment vertical="center"/>
    </xf>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6" fillId="40" borderId="201" applyNumberFormat="0" applyFont="0" applyAlignment="0" applyProtection="0"/>
    <xf numFmtId="186" fontId="50" fillId="41" borderId="201" applyNumberFormat="0" applyAlignment="0" applyProtection="0"/>
    <xf numFmtId="186" fontId="50" fillId="41" borderId="201" applyNumberFormat="0" applyAlignment="0" applyProtection="0"/>
    <xf numFmtId="186" fontId="42" fillId="44" borderId="201" applyNumberFormat="0" applyAlignment="0" applyProtection="0"/>
    <xf numFmtId="186" fontId="56" fillId="40" borderId="201" applyNumberFormat="0" applyFont="0" applyAlignment="0" applyProtection="0"/>
    <xf numFmtId="186" fontId="56" fillId="14" borderId="201" applyNumberFormat="0" applyProtection="0">
      <alignment horizontal="left" vertical="center" indent="1"/>
    </xf>
    <xf numFmtId="164" fontId="5" fillId="0" borderId="0" applyFont="0" applyFill="0" applyBorder="0" applyAlignment="0" applyProtection="0"/>
    <xf numFmtId="164" fontId="27" fillId="0" borderId="0" applyFont="0" applyFill="0" applyBorder="0" applyAlignment="0" applyProtection="0"/>
    <xf numFmtId="191" fontId="28" fillId="50" borderId="220">
      <alignment vertical="center"/>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72" fontId="28" fillId="12" borderId="197">
      <alignment vertical="center"/>
      <protection locked="0"/>
    </xf>
    <xf numFmtId="186" fontId="57" fillId="44" borderId="215" applyNumberFormat="0" applyAlignment="0" applyProtection="0"/>
    <xf numFmtId="4" fontId="27" fillId="21" borderId="238" applyNumberFormat="0" applyProtection="0">
      <alignment horizontal="left" vertical="center" indent="1"/>
    </xf>
    <xf numFmtId="164" fontId="5" fillId="0" borderId="0" applyFont="0" applyFill="0" applyBorder="0" applyAlignment="0" applyProtection="0"/>
    <xf numFmtId="164" fontId="34" fillId="0" borderId="0" applyFont="0" applyFill="0" applyBorder="0" applyAlignment="0" applyProtection="0"/>
    <xf numFmtId="186" fontId="27" fillId="21" borderId="216"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08" applyFill="0"/>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0" fontId="3" fillId="0" borderId="0"/>
    <xf numFmtId="9" fontId="3" fillId="0" borderId="0" applyFont="0" applyFill="0" applyBorder="0" applyAlignment="0" applyProtection="0"/>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 fontId="70" fillId="85" borderId="212" applyNumberFormat="0" applyProtection="0">
      <alignment horizontal="left" vertical="center" indent="1"/>
    </xf>
    <xf numFmtId="4" fontId="70" fillId="86" borderId="213" applyNumberFormat="0" applyProtection="0">
      <alignment horizontal="left" vertical="center" indent="1"/>
    </xf>
    <xf numFmtId="4" fontId="75" fillId="88" borderId="213"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94" fontId="33" fillId="0" borderId="208" applyFill="0"/>
    <xf numFmtId="0" fontId="3" fillId="0" borderId="0"/>
    <xf numFmtId="0" fontId="3" fillId="0" borderId="0"/>
    <xf numFmtId="164" fontId="5" fillId="0" borderId="0" applyFont="0" applyFill="0" applyBorder="0" applyAlignment="0" applyProtection="0"/>
    <xf numFmtId="9" fontId="3"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86" fontId="61" fillId="21" borderId="226" applyBorder="0"/>
    <xf numFmtId="186" fontId="57" fillId="44" borderId="225" applyNumberFormat="0" applyAlignment="0" applyProtection="0"/>
    <xf numFmtId="186" fontId="28" fillId="49" borderId="17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38" applyNumberFormat="0" applyProtection="0">
      <alignment horizontal="left" vertical="center" indent="1"/>
    </xf>
    <xf numFmtId="172" fontId="28" fillId="12" borderId="240">
      <alignment vertical="center"/>
      <protection locked="0"/>
    </xf>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16" applyNumberFormat="0" applyProtection="0">
      <alignment horizontal="left" vertical="top" indent="1"/>
    </xf>
    <xf numFmtId="186" fontId="50" fillId="41"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1" fontId="28" fillId="49" borderId="220">
      <alignment vertical="center"/>
    </xf>
    <xf numFmtId="186" fontId="28" fillId="49" borderId="220">
      <alignment vertical="center"/>
    </xf>
    <xf numFmtId="193" fontId="28" fillId="12" borderId="220">
      <alignment vertical="center"/>
      <protection locked="0"/>
    </xf>
    <xf numFmtId="172" fontId="28" fillId="12" borderId="220">
      <alignment vertical="center"/>
      <protection locked="0"/>
    </xf>
    <xf numFmtId="191" fontId="28" fillId="50" borderId="220">
      <alignment vertical="center"/>
    </xf>
    <xf numFmtId="193" fontId="28" fillId="50" borderId="220">
      <alignment vertical="center"/>
    </xf>
    <xf numFmtId="191" fontId="28" fillId="50" borderId="220">
      <alignment vertical="center"/>
    </xf>
    <xf numFmtId="188" fontId="28" fillId="51" borderId="220">
      <alignment horizontal="right" vertical="center"/>
      <protection locked="0"/>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24" applyNumberFormat="0" applyProtection="0">
      <alignment horizontal="left" vertical="center" indent="1"/>
    </xf>
    <xf numFmtId="4" fontId="56" fillId="54" borderId="214" applyNumberFormat="0" applyProtection="0">
      <alignment horizontal="left" vertical="center" indent="1"/>
    </xf>
    <xf numFmtId="37" fontId="33" fillId="0" borderId="210" applyNumberFormat="0"/>
    <xf numFmtId="188" fontId="5" fillId="69" borderId="220">
      <alignment vertical="center"/>
    </xf>
    <xf numFmtId="191" fontId="5" fillId="70" borderId="220">
      <alignment horizontal="right" vertical="center"/>
      <protection locked="0"/>
    </xf>
    <xf numFmtId="186" fontId="56" fillId="40" borderId="214" applyNumberFormat="0" applyFont="0" applyAlignment="0" applyProtection="0"/>
    <xf numFmtId="186" fontId="57" fillId="44" borderId="215" applyNumberFormat="0" applyAlignment="0" applyProtection="0"/>
    <xf numFmtId="186" fontId="60" fillId="52" borderId="216" applyNumberFormat="0" applyProtection="0">
      <alignment horizontal="left" vertical="top" indent="1"/>
    </xf>
    <xf numFmtId="186" fontId="56" fillId="15" borderId="232" applyNumberFormat="0" applyProtection="0">
      <alignment horizontal="left" vertical="top"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16" applyNumberFormat="0" applyProtection="0">
      <alignment horizontal="left" vertical="top" indent="1"/>
    </xf>
    <xf numFmtId="186" fontId="27" fillId="63" borderId="222" applyNumberFormat="0" applyProtection="0">
      <alignment horizontal="left" vertical="top" indent="1"/>
    </xf>
    <xf numFmtId="186" fontId="56" fillId="21" borderId="216" applyNumberFormat="0" applyProtection="0">
      <alignment horizontal="left" vertical="top" indent="1"/>
    </xf>
    <xf numFmtId="186" fontId="56" fillId="21" borderId="222" applyNumberFormat="0" applyProtection="0">
      <alignment horizontal="left" vertical="top" indent="1"/>
    </xf>
    <xf numFmtId="4" fontId="56" fillId="60" borderId="21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14" applyNumberFormat="0" applyFont="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4" fontId="27" fillId="21" borderId="217"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21" borderId="216"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1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16"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16"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14" applyNumberFormat="0" applyAlignment="0" applyProtection="0"/>
    <xf numFmtId="186" fontId="42" fillId="44" borderId="21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14" applyNumberFormat="0" applyFont="0" applyAlignment="0" applyProtection="0"/>
    <xf numFmtId="186" fontId="56" fillId="15" borderId="216" applyNumberFormat="0" applyProtection="0">
      <alignment horizontal="left" vertical="top" indent="1"/>
    </xf>
    <xf numFmtId="186" fontId="27" fillId="15" borderId="216" applyNumberFormat="0" applyProtection="0">
      <alignment horizontal="left" vertical="center" indent="1"/>
    </xf>
    <xf numFmtId="4" fontId="56" fillId="15" borderId="217" applyNumberFormat="0" applyProtection="0">
      <alignment horizontal="left" vertical="center" indent="1"/>
    </xf>
    <xf numFmtId="4" fontId="56" fillId="60" borderId="214" applyNumberFormat="0" applyProtection="0">
      <alignment horizontal="right" vertical="center"/>
    </xf>
    <xf numFmtId="186" fontId="56" fillId="63" borderId="216" applyNumberFormat="0" applyProtection="0">
      <alignment horizontal="left" vertical="top"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220">
      <alignment vertical="center"/>
    </xf>
    <xf numFmtId="4" fontId="56" fillId="59" borderId="214" applyNumberFormat="0" applyProtection="0">
      <alignment horizontal="right" vertical="center"/>
    </xf>
    <xf numFmtId="186" fontId="56" fillId="21" borderId="216" applyNumberFormat="0" applyProtection="0">
      <alignment horizontal="left" vertical="top" indent="1"/>
    </xf>
    <xf numFmtId="186" fontId="56" fillId="21" borderId="222" applyNumberFormat="0" applyProtection="0">
      <alignment horizontal="left" vertical="top" indent="1"/>
    </xf>
    <xf numFmtId="186" fontId="61" fillId="21" borderId="218" applyBorder="0"/>
    <xf numFmtId="186" fontId="56" fillId="64" borderId="211" applyNumberFormat="0">
      <protection locked="0"/>
    </xf>
    <xf numFmtId="186" fontId="56" fillId="40" borderId="214" applyNumberFormat="0" applyFont="0" applyAlignment="0" applyProtection="0"/>
    <xf numFmtId="193" fontId="28" fillId="50" borderId="220">
      <alignment vertical="center"/>
    </xf>
    <xf numFmtId="4" fontId="56" fillId="54" borderId="224" applyNumberFormat="0" applyProtection="0">
      <alignment horizontal="left" vertical="center" indent="1"/>
    </xf>
    <xf numFmtId="193" fontId="28" fillId="50" borderId="197">
      <alignment vertical="center"/>
    </xf>
    <xf numFmtId="186" fontId="28" fillId="49" borderId="220">
      <alignment vertical="center"/>
    </xf>
    <xf numFmtId="190" fontId="28" fillId="50" borderId="220">
      <alignment vertical="center"/>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94" fontId="33" fillId="0" borderId="221" applyFill="0"/>
    <xf numFmtId="191" fontId="5" fillId="7" borderId="220">
      <alignment vertical="center"/>
      <protection locked="0"/>
    </xf>
    <xf numFmtId="191" fontId="5" fillId="69" borderId="220">
      <alignment vertical="center"/>
    </xf>
    <xf numFmtId="186" fontId="56" fillId="40" borderId="214" applyNumberFormat="0" applyFont="0" applyAlignment="0" applyProtection="0"/>
    <xf numFmtId="186" fontId="56" fillId="40" borderId="214" applyNumberFormat="0" applyFont="0" applyAlignment="0" applyProtection="0"/>
    <xf numFmtId="4" fontId="56" fillId="52" borderId="214" applyNumberFormat="0" applyProtection="0">
      <alignment vertical="center"/>
    </xf>
    <xf numFmtId="4" fontId="56" fillId="55" borderId="214" applyNumberFormat="0" applyProtection="0">
      <alignment horizontal="right" vertical="center"/>
    </xf>
    <xf numFmtId="186" fontId="56" fillId="15" borderId="216" applyNumberFormat="0" applyProtection="0">
      <alignment horizontal="left" vertical="top" indent="1"/>
    </xf>
    <xf numFmtId="186" fontId="42" fillId="44" borderId="224" applyNumberFormat="0" applyAlignment="0" applyProtection="0"/>
    <xf numFmtId="186" fontId="56" fillId="21"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63" borderId="216" applyNumberFormat="0" applyProtection="0">
      <alignment horizontal="left" vertical="center" indent="1"/>
    </xf>
    <xf numFmtId="186" fontId="28" fillId="49" borderId="230">
      <alignmen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14" applyNumberFormat="0" applyProtection="0">
      <alignment horizontal="right" vertical="center"/>
    </xf>
    <xf numFmtId="4" fontId="56" fillId="56"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186" fontId="62" fillId="15"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4" fontId="56" fillId="14" borderId="217" applyNumberFormat="0" applyProtection="0">
      <alignment horizontal="left" vertical="center" indent="1"/>
    </xf>
    <xf numFmtId="186" fontId="60" fillId="52" borderId="216" applyNumberFormat="0" applyProtection="0">
      <alignment horizontal="left" vertical="top" indent="1"/>
    </xf>
    <xf numFmtId="186" fontId="50" fillId="41" borderId="21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186" fontId="28" fillId="49" borderId="177">
      <alignment vertical="center"/>
    </xf>
    <xf numFmtId="186" fontId="28" fillId="50" borderId="177">
      <alignment vertical="center"/>
    </xf>
    <xf numFmtId="186" fontId="28" fillId="49" borderId="197">
      <alignment vertical="center"/>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44" fillId="0" borderId="219" applyNumberFormat="0" applyFill="0" applyAlignment="0" applyProtection="0"/>
    <xf numFmtId="186" fontId="56" fillId="14"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91" fontId="28" fillId="12" borderId="220">
      <alignment vertical="center"/>
      <protection locked="0"/>
    </xf>
    <xf numFmtId="4" fontId="56" fillId="57" borderId="217" applyNumberFormat="0" applyProtection="0">
      <alignment horizontal="right" vertical="center"/>
    </xf>
    <xf numFmtId="4" fontId="56" fillId="56" borderId="214" applyNumberFormat="0" applyProtection="0">
      <alignment horizontal="right" vertical="center"/>
    </xf>
    <xf numFmtId="186" fontId="28" fillId="50" borderId="220">
      <alignment vertical="center"/>
    </xf>
    <xf numFmtId="186" fontId="28" fillId="12" borderId="220">
      <alignment vertical="center"/>
      <protection locked="0"/>
    </xf>
    <xf numFmtId="186" fontId="50" fillId="41" borderId="214" applyNumberFormat="0" applyAlignment="0" applyProtection="0"/>
    <xf numFmtId="186" fontId="56" fillId="40" borderId="23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37" fontId="33" fillId="0" borderId="227" applyNumberFormat="0"/>
    <xf numFmtId="4" fontId="56" fillId="15" borderId="228" applyNumberFormat="0" applyProtection="0">
      <alignment horizontal="left" vertical="center" indent="1"/>
    </xf>
    <xf numFmtId="186" fontId="28" fillId="50" borderId="230">
      <alignment vertical="center"/>
    </xf>
    <xf numFmtId="186" fontId="57" fillId="44" borderId="215" applyNumberFormat="0" applyAlignment="0" applyProtection="0"/>
    <xf numFmtId="190" fontId="28" fillId="49" borderId="240">
      <alignment vertical="center"/>
    </xf>
    <xf numFmtId="186" fontId="44" fillId="0" borderId="239" applyNumberFormat="0" applyFill="0" applyAlignment="0" applyProtection="0"/>
    <xf numFmtId="4" fontId="56" fillId="5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42" fillId="44" borderId="23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24" applyNumberFormat="0" applyAlignment="0" applyProtection="0"/>
    <xf numFmtId="4" fontId="56" fillId="58" borderId="224" applyNumberFormat="0" applyProtection="0">
      <alignment horizontal="right" vertical="center"/>
    </xf>
    <xf numFmtId="186" fontId="27" fillId="14" borderId="23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40">
      <alignment vertical="center"/>
      <protection locked="0"/>
    </xf>
    <xf numFmtId="193" fontId="28" fillId="12" borderId="240">
      <alignment vertical="center"/>
      <protection locked="0"/>
    </xf>
    <xf numFmtId="193" fontId="28" fillId="50" borderId="240">
      <alignment vertical="center"/>
    </xf>
    <xf numFmtId="186" fontId="28" fillId="50" borderId="240">
      <alignment vertical="center"/>
    </xf>
    <xf numFmtId="186" fontId="28" fillId="51" borderId="240">
      <alignment horizontal="right" vertical="center"/>
      <protection locked="0"/>
    </xf>
    <xf numFmtId="190" fontId="28" fillId="51" borderId="240">
      <alignment horizontal="right" vertical="center"/>
      <protection locked="0"/>
    </xf>
    <xf numFmtId="190" fontId="28" fillId="51" borderId="240">
      <alignment horizontal="right" vertical="center"/>
      <protection locked="0"/>
    </xf>
    <xf numFmtId="191" fontId="28" fillId="51" borderId="240">
      <alignment horizontal="right" vertical="center"/>
      <protection locked="0"/>
    </xf>
    <xf numFmtId="4" fontId="56" fillId="52" borderId="224" applyNumberFormat="0" applyProtection="0">
      <alignment vertical="center"/>
    </xf>
    <xf numFmtId="186" fontId="42" fillId="44" borderId="224" applyNumberFormat="0" applyAlignment="0" applyProtection="0"/>
    <xf numFmtId="4" fontId="56" fillId="57" borderId="23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3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40" applyNumberFormat="0">
      <protection locked="0"/>
    </xf>
    <xf numFmtId="186" fontId="61" fillId="21" borderId="226" applyBorder="0"/>
    <xf numFmtId="188" fontId="5" fillId="69" borderId="240">
      <alignment vertical="center"/>
    </xf>
    <xf numFmtId="188" fontId="5" fillId="70" borderId="24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90" fontId="28" fillId="49" borderId="197">
      <alignment vertical="center"/>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8" fontId="28" fillId="50" borderId="197">
      <alignment vertical="center"/>
    </xf>
    <xf numFmtId="190" fontId="28" fillId="51" borderId="197">
      <alignment horizontal="right" vertical="center"/>
      <protection locked="0"/>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8" fontId="5" fillId="13" borderId="197">
      <alignment vertical="center"/>
    </xf>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86" fontId="56" fillId="21" borderId="222" applyNumberFormat="0" applyProtection="0">
      <alignment horizontal="left" vertical="top" indent="1"/>
    </xf>
    <xf numFmtId="188" fontId="28" fillId="51" borderId="220">
      <alignment horizontal="right" vertical="center"/>
      <protection locked="0"/>
    </xf>
    <xf numFmtId="190" fontId="28" fillId="51" borderId="220">
      <alignment horizontal="right" vertical="center"/>
      <protection locked="0"/>
    </xf>
    <xf numFmtId="4" fontId="59" fillId="53" borderId="214" applyNumberFormat="0" applyProtection="0">
      <alignment vertical="center"/>
    </xf>
    <xf numFmtId="4" fontId="56" fillId="19" borderId="214" applyNumberFormat="0" applyProtection="0">
      <alignment horizontal="right" vertical="center"/>
    </xf>
    <xf numFmtId="4" fontId="27" fillId="21" borderId="217" applyNumberFormat="0" applyProtection="0">
      <alignment horizontal="left" vertical="center" indent="1"/>
    </xf>
    <xf numFmtId="4" fontId="56" fillId="15" borderId="21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14" applyNumberFormat="0" applyProtection="0">
      <alignment horizontal="right" vertical="center"/>
    </xf>
    <xf numFmtId="186" fontId="56" fillId="14" borderId="222" applyNumberFormat="0" applyProtection="0">
      <alignment horizontal="left" vertical="top" indent="1"/>
    </xf>
    <xf numFmtId="37" fontId="33" fillId="0" borderId="210" applyNumberFormat="0"/>
    <xf numFmtId="186" fontId="60" fillId="52" borderId="222" applyNumberFormat="0" applyProtection="0">
      <alignment horizontal="left" vertical="top" indent="1"/>
    </xf>
    <xf numFmtId="194" fontId="33" fillId="0" borderId="221" applyFill="0"/>
    <xf numFmtId="172" fontId="28" fillId="12" borderId="230">
      <alignment vertical="center"/>
      <protection locked="0"/>
    </xf>
    <xf numFmtId="188" fontId="5" fillId="13" borderId="220">
      <alignment vertical="center"/>
    </xf>
    <xf numFmtId="186" fontId="56" fillId="40" borderId="214" applyNumberFormat="0" applyFont="0" applyAlignment="0" applyProtection="0"/>
    <xf numFmtId="186" fontId="60" fillId="52" borderId="222" applyNumberFormat="0" applyProtection="0">
      <alignment horizontal="left" vertical="top" indent="1"/>
    </xf>
    <xf numFmtId="186" fontId="56" fillId="14" borderId="216" applyNumberFormat="0" applyProtection="0">
      <alignment horizontal="left" vertical="top" indent="1"/>
    </xf>
    <xf numFmtId="186" fontId="27" fillId="15" borderId="216" applyNumberFormat="0" applyProtection="0">
      <alignment horizontal="left" vertical="center" indent="1"/>
    </xf>
    <xf numFmtId="191" fontId="28" fillId="12" borderId="220">
      <alignment vertical="center"/>
      <protection locked="0"/>
    </xf>
    <xf numFmtId="186" fontId="56" fillId="40" borderId="214" applyNumberFormat="0" applyFont="0" applyAlignment="0" applyProtection="0"/>
    <xf numFmtId="186" fontId="27" fillId="63"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90" fontId="28" fillId="51" borderId="220">
      <alignment horizontal="right" vertical="center"/>
      <protection locked="0"/>
    </xf>
    <xf numFmtId="4" fontId="27" fillId="21" borderId="217" applyNumberFormat="0" applyProtection="0">
      <alignment horizontal="left" vertical="center" indent="1"/>
    </xf>
    <xf numFmtId="186" fontId="28" fillId="12" borderId="240">
      <alignment vertical="center"/>
      <protection locked="0"/>
    </xf>
    <xf numFmtId="4" fontId="63" fillId="66" borderId="228" applyNumberFormat="0" applyProtection="0">
      <alignment horizontal="left" vertical="center" indent="1"/>
    </xf>
    <xf numFmtId="193" fontId="28" fillId="12" borderId="220">
      <alignment vertical="center"/>
      <protection locked="0"/>
    </xf>
    <xf numFmtId="4" fontId="64" fillId="64" borderId="224" applyNumberFormat="0" applyProtection="0">
      <alignment horizontal="right" vertical="center"/>
    </xf>
    <xf numFmtId="186" fontId="50" fillId="41" borderId="214" applyNumberFormat="0" applyAlignment="0" applyProtection="0"/>
    <xf numFmtId="186" fontId="50" fillId="41" borderId="214" applyNumberFormat="0" applyAlignment="0" applyProtection="0"/>
    <xf numFmtId="186" fontId="56" fillId="40" borderId="214" applyNumberFormat="0" applyFont="0" applyAlignment="0" applyProtection="0"/>
    <xf numFmtId="186" fontId="57" fillId="44" borderId="215" applyNumberFormat="0" applyAlignment="0" applyProtection="0"/>
    <xf numFmtId="186" fontId="28" fillId="49" borderId="220">
      <alignment vertical="center"/>
    </xf>
    <xf numFmtId="190" fontId="28" fillId="49" borderId="220">
      <alignment vertical="center"/>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72" fontId="28" fillId="12" borderId="220">
      <alignment vertical="center"/>
      <protection locked="0"/>
    </xf>
    <xf numFmtId="193" fontId="28" fillId="50" borderId="220">
      <alignment vertical="center"/>
    </xf>
    <xf numFmtId="186" fontId="28" fillId="50" borderId="220">
      <alignment vertical="center"/>
    </xf>
    <xf numFmtId="191" fontId="28" fillId="50" borderId="220">
      <alignment vertical="center"/>
    </xf>
    <xf numFmtId="186"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27"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56" fillId="0" borderId="214" applyNumberFormat="0" applyProtection="0">
      <alignment horizontal="right" vertical="center"/>
    </xf>
    <xf numFmtId="186" fontId="56" fillId="67" borderId="220"/>
    <xf numFmtId="186" fontId="44" fillId="0" borderId="219" applyNumberFormat="0" applyFill="0" applyAlignment="0" applyProtection="0"/>
    <xf numFmtId="4" fontId="56" fillId="52" borderId="214" applyNumberFormat="0" applyProtection="0">
      <alignment vertical="center"/>
    </xf>
    <xf numFmtId="188" fontId="5" fillId="7" borderId="220">
      <alignment vertical="center"/>
      <protection locked="0"/>
    </xf>
    <xf numFmtId="188"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4" fontId="59" fillId="53" borderId="214" applyNumberFormat="0" applyProtection="0">
      <alignment vertical="center"/>
    </xf>
    <xf numFmtId="4" fontId="56" fillId="56" borderId="214" applyNumberFormat="0" applyProtection="0">
      <alignment horizontal="right" vertical="center"/>
    </xf>
    <xf numFmtId="4" fontId="56" fillId="57" borderId="217" applyNumberFormat="0" applyProtection="0">
      <alignment horizontal="right" vertical="center"/>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11" borderId="216" applyNumberFormat="0" applyProtection="0">
      <alignment horizontal="left" vertical="center" indent="1"/>
    </xf>
    <xf numFmtId="4" fontId="56" fillId="0" borderId="214" applyNumberFormat="0" applyProtection="0">
      <alignment horizontal="right" vertical="center"/>
    </xf>
    <xf numFmtId="4" fontId="56" fillId="54" borderId="214" applyNumberFormat="0" applyProtection="0">
      <alignment horizontal="left" vertical="center"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90" fontId="5" fillId="69" borderId="220">
      <alignment vertical="center"/>
    </xf>
    <xf numFmtId="186" fontId="57" fillId="44" borderId="215" applyNumberFormat="0" applyAlignment="0" applyProtection="0"/>
    <xf numFmtId="186" fontId="27" fillId="63" borderId="216" applyNumberFormat="0" applyProtection="0">
      <alignment horizontal="left" vertical="top" indent="1"/>
    </xf>
    <xf numFmtId="186" fontId="56" fillId="63"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center"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27" fillId="21" borderId="217" applyNumberFormat="0" applyProtection="0">
      <alignment horizontal="left" vertical="center" indent="1"/>
    </xf>
    <xf numFmtId="4" fontId="59" fillId="53" borderId="214" applyNumberFormat="0" applyProtection="0">
      <alignment vertical="center"/>
    </xf>
    <xf numFmtId="190" fontId="28" fillId="51" borderId="220">
      <alignment horizontal="right" vertical="center"/>
      <protection locked="0"/>
    </xf>
    <xf numFmtId="191" fontId="28" fillId="51" borderId="220">
      <alignment horizontal="right" vertical="center"/>
      <protection locked="0"/>
    </xf>
    <xf numFmtId="186" fontId="56" fillId="40" borderId="214" applyNumberFormat="0" applyFont="0" applyAlignment="0" applyProtection="0"/>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64" fontId="35" fillId="0" borderId="0" applyFont="0" applyFill="0" applyBorder="0" applyAlignment="0" applyProtection="0"/>
    <xf numFmtId="4" fontId="62" fillId="48" borderId="222" applyNumberFormat="0" applyProtection="0">
      <alignment vertical="center"/>
    </xf>
    <xf numFmtId="188" fontId="28" fillId="49" borderId="230">
      <alignment vertical="center"/>
    </xf>
    <xf numFmtId="191" fontId="28" fillId="49" borderId="197">
      <alignment vertical="center"/>
    </xf>
    <xf numFmtId="191" fontId="28" fillId="50" borderId="197">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90" fontId="5" fillId="70" borderId="197">
      <alignment horizontal="righ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4" fontId="56" fillId="54" borderId="214" applyNumberFormat="0" applyProtection="0">
      <alignment horizontal="left" vertical="center" indent="1"/>
    </xf>
    <xf numFmtId="4" fontId="56" fillId="23" borderId="214" applyNumberFormat="0" applyProtection="0">
      <alignment horizontal="right" vertical="center"/>
    </xf>
    <xf numFmtId="4" fontId="62" fillId="11" borderId="222"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7" fillId="44" borderId="215" applyNumberFormat="0" applyAlignment="0" applyProtection="0"/>
    <xf numFmtId="186" fontId="57" fillId="44" borderId="215" applyNumberFormat="0" applyAlignment="0" applyProtection="0"/>
    <xf numFmtId="4" fontId="56" fillId="6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3" fillId="66"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186" fontId="60" fillId="52" borderId="216" applyNumberFormat="0" applyProtection="0">
      <alignment horizontal="left" vertical="top" indent="1"/>
    </xf>
    <xf numFmtId="4" fontId="56" fillId="59" borderId="214" applyNumberFormat="0" applyProtection="0">
      <alignment horizontal="right" vertical="center"/>
    </xf>
    <xf numFmtId="4" fontId="56" fillId="61"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4" borderId="222" applyNumberFormat="0" applyProtection="0">
      <alignment horizontal="left" vertical="top" indent="1"/>
    </xf>
    <xf numFmtId="186" fontId="61" fillId="21" borderId="218" applyBorder="0"/>
    <xf numFmtId="4" fontId="62" fillId="48" borderId="216" applyNumberFormat="0" applyProtection="0">
      <alignment vertical="center"/>
    </xf>
    <xf numFmtId="4" fontId="27" fillId="21" borderId="217" applyNumberFormat="0" applyProtection="0">
      <alignment horizontal="left" vertical="center" indent="1"/>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64" fillId="64" borderId="214" applyNumberFormat="0" applyProtection="0">
      <alignment horizontal="right" vertical="center"/>
    </xf>
    <xf numFmtId="4" fontId="27" fillId="21" borderId="217" applyNumberFormat="0" applyProtection="0">
      <alignment horizontal="left" vertical="center" indent="1"/>
    </xf>
    <xf numFmtId="186" fontId="50" fillId="41" borderId="214" applyNumberFormat="0" applyAlignment="0" applyProtection="0"/>
    <xf numFmtId="186" fontId="56" fillId="21" borderId="232"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15" borderId="222"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4" fontId="62" fillId="48" borderId="222" applyNumberFormat="0" applyProtection="0">
      <alignment vertical="center"/>
    </xf>
    <xf numFmtId="4" fontId="56" fillId="61" borderId="238" applyNumberFormat="0" applyProtection="0">
      <alignment horizontal="left" vertical="center" indent="1"/>
    </xf>
    <xf numFmtId="186" fontId="56" fillId="21" borderId="23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63" borderId="222" applyNumberFormat="0" applyProtection="0">
      <alignment horizontal="left" vertical="top" indent="1"/>
    </xf>
    <xf numFmtId="164" fontId="35" fillId="0" borderId="0" applyFont="0" applyFill="0" applyBorder="0" applyAlignment="0" applyProtection="0"/>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22" applyNumberFormat="0" applyProtection="0">
      <alignment horizontal="left" vertical="top" indent="1"/>
    </xf>
    <xf numFmtId="186" fontId="56" fillId="63" borderId="216" applyNumberFormat="0" applyProtection="0">
      <alignment horizontal="left" vertical="top" indent="1"/>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9" borderId="214" applyNumberFormat="0" applyProtection="0">
      <alignment horizontal="right" vertical="center"/>
    </xf>
    <xf numFmtId="186" fontId="42" fillId="44" borderId="214" applyNumberFormat="0" applyAlignment="0" applyProtection="0"/>
    <xf numFmtId="186" fontId="56" fillId="40" borderId="214" applyNumberFormat="0" applyFont="0" applyAlignment="0" applyProtection="0"/>
    <xf numFmtId="4" fontId="56" fillId="59" borderId="224" applyNumberFormat="0" applyProtection="0">
      <alignment horizontal="right" vertical="center"/>
    </xf>
    <xf numFmtId="186" fontId="56" fillId="15" borderId="222" applyNumberFormat="0" applyProtection="0">
      <alignment horizontal="left" vertical="top" indent="1"/>
    </xf>
    <xf numFmtId="4" fontId="56" fillId="23" borderId="224" applyNumberFormat="0" applyProtection="0">
      <alignment horizontal="right" vertical="center"/>
    </xf>
    <xf numFmtId="186" fontId="50" fillId="41" borderId="214"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22" applyNumberFormat="0" applyProtection="0">
      <alignment horizontal="left" vertical="top" indent="1"/>
    </xf>
    <xf numFmtId="186" fontId="56" fillId="63" borderId="23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42" fillId="44" borderId="214" applyNumberFormat="0" applyAlignment="0" applyProtection="0"/>
    <xf numFmtId="186" fontId="42" fillId="44" borderId="214" applyNumberFormat="0" applyAlignment="0" applyProtection="0"/>
    <xf numFmtId="186" fontId="28" fillId="51" borderId="197">
      <alignment horizontal="right" vertical="center"/>
      <protection locked="0"/>
    </xf>
    <xf numFmtId="186" fontId="56" fillId="40" borderId="214" applyNumberFormat="0" applyFont="0" applyAlignment="0" applyProtection="0"/>
    <xf numFmtId="186" fontId="44" fillId="0" borderId="229" applyNumberFormat="0" applyFill="0" applyAlignment="0" applyProtection="0"/>
    <xf numFmtId="186" fontId="42" fillId="44" borderId="214" applyNumberFormat="0" applyAlignment="0" applyProtection="0"/>
    <xf numFmtId="186" fontId="27" fillId="15" borderId="216" applyNumberFormat="0" applyProtection="0">
      <alignment horizontal="left" vertical="top" indent="1"/>
    </xf>
    <xf numFmtId="186" fontId="42" fillId="44" borderId="214" applyNumberFormat="0" applyAlignment="0" applyProtection="0"/>
    <xf numFmtId="4" fontId="27" fillId="21" borderId="217" applyNumberFormat="0" applyProtection="0">
      <alignment horizontal="left" vertical="center" indent="1"/>
    </xf>
    <xf numFmtId="4" fontId="56" fillId="15" borderId="217" applyNumberFormat="0" applyProtection="0">
      <alignment horizontal="left" vertical="center" indent="1"/>
    </xf>
    <xf numFmtId="191" fontId="28" fillId="50"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220">
      <alignment vertical="center"/>
    </xf>
    <xf numFmtId="4" fontId="27" fillId="21" borderId="217" applyNumberFormat="0" applyProtection="0">
      <alignment horizontal="left" vertical="center" indent="1"/>
    </xf>
    <xf numFmtId="4" fontId="56" fillId="52" borderId="214" applyNumberFormat="0" applyProtection="0">
      <alignment vertical="center"/>
    </xf>
    <xf numFmtId="186" fontId="56" fillId="63" borderId="216"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28" fillId="50" borderId="197">
      <alignment vertical="center"/>
    </xf>
    <xf numFmtId="186" fontId="28" fillId="51" borderId="177">
      <alignment horizontal="right" vertical="center"/>
      <protection locked="0"/>
    </xf>
    <xf numFmtId="186" fontId="57" fillId="44" borderId="215" applyNumberFormat="0" applyAlignment="0" applyProtection="0"/>
    <xf numFmtId="186" fontId="56" fillId="15" borderId="232" applyNumberFormat="0" applyProtection="0">
      <alignment horizontal="left" vertical="top" indent="1"/>
    </xf>
    <xf numFmtId="186" fontId="56" fillId="63" borderId="216" applyNumberFormat="0" applyProtection="0">
      <alignment horizontal="left" vertical="top" indent="1"/>
    </xf>
    <xf numFmtId="188" fontId="28" fillId="49" borderId="220">
      <alignment vertical="center"/>
    </xf>
    <xf numFmtId="191" fontId="28" fillId="50" borderId="220">
      <alignment vertical="center"/>
    </xf>
    <xf numFmtId="186" fontId="56" fillId="21" borderId="222" applyNumberFormat="0" applyProtection="0">
      <alignment horizontal="left" vertical="top" indent="1"/>
    </xf>
    <xf numFmtId="193" fontId="28" fillId="12" borderId="220">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14" applyNumberFormat="0" applyProtection="0">
      <alignment horizontal="right" vertical="center"/>
    </xf>
    <xf numFmtId="186" fontId="56" fillId="14" borderId="216" applyNumberFormat="0" applyProtection="0">
      <alignment horizontal="left" vertical="top" indent="1"/>
    </xf>
    <xf numFmtId="4" fontId="56" fillId="15" borderId="214" applyNumberFormat="0" applyProtection="0">
      <alignment horizontal="right" vertical="center"/>
    </xf>
    <xf numFmtId="4" fontId="56" fillId="23" borderId="214" applyNumberFormat="0" applyProtection="0">
      <alignment horizontal="right" vertical="center"/>
    </xf>
    <xf numFmtId="164" fontId="35" fillId="0" borderId="0" applyFont="0" applyFill="0" applyBorder="0" applyAlignment="0" applyProtection="0"/>
    <xf numFmtId="186" fontId="42" fillId="44" borderId="224" applyNumberFormat="0" applyAlignment="0" applyProtection="0"/>
    <xf numFmtId="188" fontId="28" fillId="49" borderId="197">
      <alignment vertical="center"/>
    </xf>
    <xf numFmtId="4" fontId="56" fillId="53" borderId="224" applyNumberFormat="0" applyProtection="0">
      <alignment horizontal="left" vertical="center" indent="1"/>
    </xf>
    <xf numFmtId="186" fontId="56" fillId="63" borderId="222"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20">
      <alignment horizontal="right" vertical="center"/>
      <protection locked="0"/>
    </xf>
    <xf numFmtId="4" fontId="56" fillId="59" borderId="234" applyNumberFormat="0" applyProtection="0">
      <alignment horizontal="right" vertical="center"/>
    </xf>
    <xf numFmtId="191" fontId="5" fillId="69" borderId="240">
      <alignment vertical="center"/>
    </xf>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15" borderId="232" applyNumberFormat="0" applyProtection="0">
      <alignment horizontal="left" vertical="top" indent="1"/>
    </xf>
    <xf numFmtId="193" fontId="28" fillId="12" borderId="177">
      <alignment vertical="center"/>
      <protection locked="0"/>
    </xf>
    <xf numFmtId="186" fontId="27" fillId="14" borderId="216" applyNumberFormat="0" applyProtection="0">
      <alignment horizontal="left" vertical="center" indent="1"/>
    </xf>
    <xf numFmtId="186" fontId="62" fillId="15" borderId="216" applyNumberFormat="0" applyProtection="0">
      <alignment horizontal="left" vertical="top" indent="1"/>
    </xf>
    <xf numFmtId="186" fontId="56" fillId="63" borderId="216" applyNumberFormat="0" applyProtection="0">
      <alignment horizontal="left" vertical="top" indent="1"/>
    </xf>
    <xf numFmtId="186" fontId="56" fillId="62" borderId="214" applyNumberFormat="0" applyProtection="0">
      <alignment horizontal="left" vertical="center" indent="1"/>
    </xf>
    <xf numFmtId="191" fontId="28" fillId="50" borderId="220">
      <alignment vertical="center"/>
    </xf>
    <xf numFmtId="4" fontId="56" fillId="61" borderId="217" applyNumberFormat="0" applyProtection="0">
      <alignment horizontal="left" vertical="center" indent="1"/>
    </xf>
    <xf numFmtId="186" fontId="56" fillId="40" borderId="214" applyNumberFormat="0" applyFont="0" applyAlignment="0" applyProtection="0"/>
    <xf numFmtId="186" fontId="28" fillId="50" borderId="220">
      <alignment vertical="center"/>
    </xf>
    <xf numFmtId="191" fontId="28" fillId="12" borderId="220">
      <alignment vertical="center"/>
      <protection locked="0"/>
    </xf>
    <xf numFmtId="4" fontId="56" fillId="52" borderId="224" applyNumberFormat="0" applyProtection="0">
      <alignment vertical="center"/>
    </xf>
    <xf numFmtId="186" fontId="56" fillId="63" borderId="222" applyNumberFormat="0" applyProtection="0">
      <alignment horizontal="left" vertical="top" indent="1"/>
    </xf>
    <xf numFmtId="4" fontId="64" fillId="64" borderId="224" applyNumberFormat="0" applyProtection="0">
      <alignment horizontal="right" vertical="center"/>
    </xf>
    <xf numFmtId="164" fontId="35" fillId="0" borderId="0" applyFont="0" applyFill="0" applyBorder="0" applyAlignment="0" applyProtection="0"/>
    <xf numFmtId="186" fontId="56" fillId="40" borderId="214" applyNumberFormat="0" applyFont="0" applyAlignment="0" applyProtection="0"/>
    <xf numFmtId="4" fontId="56" fillId="58" borderId="224" applyNumberFormat="0" applyProtection="0">
      <alignment horizontal="right" vertical="center"/>
    </xf>
    <xf numFmtId="172" fontId="28" fillId="12" borderId="230">
      <alignment vertical="center"/>
      <protection locked="0"/>
    </xf>
    <xf numFmtId="186" fontId="56" fillId="40" borderId="214" applyNumberFormat="0" applyFont="0" applyAlignment="0" applyProtection="0"/>
    <xf numFmtId="186" fontId="56" fillId="14" borderId="222" applyNumberFormat="0" applyProtection="0">
      <alignment horizontal="left" vertical="top" indent="1"/>
    </xf>
    <xf numFmtId="4" fontId="56" fillId="14" borderId="238" applyNumberFormat="0" applyProtection="0">
      <alignment horizontal="left" vertical="center"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0" fontId="28" fillId="49" borderId="220">
      <alignment vertical="center"/>
    </xf>
    <xf numFmtId="191" fontId="28" fillId="49" borderId="220">
      <alignment vertical="center"/>
    </xf>
    <xf numFmtId="191"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6" fontId="28" fillId="49" borderId="220">
      <alignment vertical="center"/>
    </xf>
    <xf numFmtId="188" fontId="28" fillId="49" borderId="220">
      <alignment vertical="center"/>
    </xf>
    <xf numFmtId="188" fontId="28" fillId="49" borderId="220">
      <alignment vertical="center"/>
    </xf>
    <xf numFmtId="190" fontId="28" fillId="49" borderId="220">
      <alignment vertical="center"/>
    </xf>
    <xf numFmtId="191"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3" fontId="28" fillId="12" borderId="220">
      <alignment vertical="center"/>
      <protection locked="0"/>
    </xf>
    <xf numFmtId="186" fontId="28" fillId="12" borderId="220">
      <alignment vertical="center"/>
      <protection locked="0"/>
    </xf>
    <xf numFmtId="186" fontId="28" fillId="12" borderId="220">
      <alignment vertical="center"/>
      <protection locked="0"/>
    </xf>
    <xf numFmtId="193" fontId="28" fillId="12" borderId="220">
      <alignment vertical="center"/>
      <protection locked="0"/>
    </xf>
    <xf numFmtId="191" fontId="28" fillId="12" borderId="220">
      <alignment vertical="center"/>
      <protection locked="0"/>
    </xf>
    <xf numFmtId="191"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72" fontId="28" fillId="12" borderId="220">
      <alignment vertical="center"/>
      <protection locked="0"/>
    </xf>
    <xf numFmtId="191" fontId="28" fillId="12" borderId="220">
      <alignment vertical="center"/>
      <protection locked="0"/>
    </xf>
    <xf numFmtId="191" fontId="28" fillId="50" borderId="220">
      <alignment vertical="center"/>
    </xf>
    <xf numFmtId="191"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93" fontId="28" fillId="50" borderId="220">
      <alignment vertical="center"/>
    </xf>
    <xf numFmtId="188" fontId="28" fillId="50" borderId="220">
      <alignment vertical="center"/>
    </xf>
    <xf numFmtId="190"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86"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0" borderId="220">
      <alignment vertical="center"/>
    </xf>
    <xf numFmtId="191" fontId="28" fillId="51" borderId="220">
      <alignment horizontal="right" vertical="center"/>
      <protection locked="0"/>
    </xf>
    <xf numFmtId="186" fontId="28" fillId="51" borderId="220">
      <alignment horizontal="right" vertical="center"/>
      <protection locked="0"/>
    </xf>
    <xf numFmtId="186" fontId="28" fillId="51" borderId="220">
      <alignment horizontal="right" vertical="center"/>
      <protection locked="0"/>
    </xf>
    <xf numFmtId="190" fontId="28" fillId="51" borderId="220">
      <alignment horizontal="right" vertical="center"/>
      <protection locked="0"/>
    </xf>
    <xf numFmtId="188" fontId="28" fillId="51" borderId="220">
      <alignment horizontal="right" vertical="center"/>
      <protection locked="0"/>
    </xf>
    <xf numFmtId="190"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191" fontId="28" fillId="51" borderId="220">
      <alignment horizontal="right" vertical="center"/>
      <protection locked="0"/>
    </xf>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61" fillId="21" borderId="218" applyBorder="0"/>
    <xf numFmtId="4" fontId="62" fillId="48" borderId="216" applyNumberFormat="0" applyProtection="0">
      <alignment vertical="center"/>
    </xf>
    <xf numFmtId="4" fontId="59" fillId="12" borderId="220"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186" fontId="56" fillId="67" borderId="220"/>
    <xf numFmtId="4" fontId="64" fillId="64" borderId="214" applyNumberFormat="0" applyProtection="0">
      <alignment horizontal="right" vertical="center"/>
    </xf>
    <xf numFmtId="37" fontId="33" fillId="0" borderId="210" applyNumberFormat="0"/>
    <xf numFmtId="186" fontId="27" fillId="21" borderId="222" applyNumberFormat="0" applyProtection="0">
      <alignment horizontal="left" vertical="top" indent="1"/>
    </xf>
    <xf numFmtId="194" fontId="33" fillId="0" borderId="221" applyFill="0"/>
    <xf numFmtId="186" fontId="44" fillId="0" borderId="219" applyNumberFormat="0" applyFill="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4" fontId="27" fillId="21" borderId="228" applyNumberFormat="0" applyProtection="0">
      <alignment horizontal="left" vertical="center" indent="1"/>
    </xf>
    <xf numFmtId="186" fontId="56" fillId="40" borderId="214" applyNumberFormat="0" applyFont="0" applyAlignment="0" applyProtection="0"/>
    <xf numFmtId="191" fontId="5" fillId="13" borderId="220">
      <alignment vertical="center"/>
    </xf>
    <xf numFmtId="188" fontId="5" fillId="13" borderId="220">
      <alignment vertical="center"/>
    </xf>
    <xf numFmtId="190" fontId="5" fillId="13" borderId="220">
      <alignment vertical="center"/>
    </xf>
    <xf numFmtId="191" fontId="5" fillId="7" borderId="220">
      <alignment vertical="center"/>
      <protection locked="0"/>
    </xf>
    <xf numFmtId="188" fontId="5" fillId="7" borderId="220">
      <alignment vertical="center"/>
      <protection locked="0"/>
    </xf>
    <xf numFmtId="196" fontId="5" fillId="69" borderId="220">
      <alignment vertical="center"/>
    </xf>
    <xf numFmtId="188" fontId="5" fillId="69" borderId="220">
      <alignment vertical="center"/>
    </xf>
    <xf numFmtId="190" fontId="5" fillId="69" borderId="220">
      <alignment vertical="center"/>
    </xf>
    <xf numFmtId="191" fontId="5" fillId="69" borderId="220">
      <alignment vertical="center"/>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27" fillId="14" borderId="216" applyNumberFormat="0" applyProtection="0">
      <alignment horizontal="left" vertical="center" indent="1"/>
    </xf>
    <xf numFmtId="186" fontId="56" fillId="21" borderId="216" applyNumberFormat="0" applyProtection="0">
      <alignment horizontal="left" vertical="top" indent="1"/>
    </xf>
    <xf numFmtId="191" fontId="5" fillId="7" borderId="197">
      <alignment vertical="center"/>
      <protection locked="0"/>
    </xf>
    <xf numFmtId="186" fontId="27" fillId="63" borderId="216"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14" borderId="216"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42" fillId="44" borderId="214" applyNumberFormat="0" applyAlignment="0" applyProtection="0"/>
    <xf numFmtId="186" fontId="60" fillId="52" borderId="222" applyNumberFormat="0" applyProtection="0">
      <alignment horizontal="left" vertical="top" indent="1"/>
    </xf>
    <xf numFmtId="186" fontId="56" fillId="40" borderId="214" applyNumberFormat="0" applyFont="0" applyAlignment="0" applyProtection="0"/>
    <xf numFmtId="37" fontId="33" fillId="0" borderId="210" applyNumberFormat="0"/>
    <xf numFmtId="4" fontId="56" fillId="15" borderId="214" applyNumberFormat="0" applyProtection="0">
      <alignment horizontal="right" vertical="center"/>
    </xf>
    <xf numFmtId="186" fontId="56" fillId="21" borderId="216" applyNumberFormat="0" applyProtection="0">
      <alignment horizontal="left" vertical="top" indent="1"/>
    </xf>
    <xf numFmtId="4" fontId="27" fillId="21" borderId="217" applyNumberFormat="0" applyProtection="0">
      <alignment horizontal="left" vertical="center" indent="1"/>
    </xf>
    <xf numFmtId="191" fontId="5" fillId="13" borderId="220">
      <alignment vertical="center"/>
    </xf>
    <xf numFmtId="191" fontId="28" fillId="51" borderId="22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220">
      <alignment vertical="center"/>
    </xf>
    <xf numFmtId="186" fontId="27" fillId="15" borderId="216" applyNumberFormat="0" applyProtection="0">
      <alignment horizontal="left" vertical="center" indent="1"/>
    </xf>
    <xf numFmtId="37" fontId="33" fillId="0" borderId="210" applyNumberFormat="0"/>
    <xf numFmtId="186" fontId="56" fillId="14" borderId="216"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190" fontId="28" fillId="50" borderId="240">
      <alignment vertical="center"/>
    </xf>
    <xf numFmtId="186" fontId="56" fillId="15"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72" fontId="28" fillId="12" borderId="220">
      <alignment vertical="center"/>
      <protection locked="0"/>
    </xf>
    <xf numFmtId="191" fontId="28" fillId="51" borderId="220">
      <alignment horizontal="right" vertical="center"/>
      <protection locked="0"/>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42" fillId="44" borderId="224" applyNumberFormat="0" applyAlignment="0" applyProtection="0"/>
    <xf numFmtId="186" fontId="56" fillId="63" borderId="216" applyNumberFormat="0" applyProtection="0">
      <alignment horizontal="left" vertical="top" indent="1"/>
    </xf>
    <xf numFmtId="186" fontId="56" fillId="63" borderId="222" applyNumberFormat="0" applyProtection="0">
      <alignment horizontal="left" vertical="top" indent="1"/>
    </xf>
    <xf numFmtId="4" fontId="27" fillId="21" borderId="217" applyNumberFormat="0" applyProtection="0">
      <alignment horizontal="left" vertical="center" indent="1"/>
    </xf>
    <xf numFmtId="4" fontId="59" fillId="53" borderId="214" applyNumberFormat="0" applyProtection="0">
      <alignment vertical="center"/>
    </xf>
    <xf numFmtId="193" fontId="28" fillId="50" borderId="197">
      <alignment vertical="center"/>
    </xf>
    <xf numFmtId="186" fontId="62" fillId="48" borderId="216" applyNumberFormat="0" applyProtection="0">
      <alignment horizontal="left" vertical="top" indent="1"/>
    </xf>
    <xf numFmtId="186" fontId="56" fillId="40" borderId="214" applyNumberFormat="0" applyFont="0" applyAlignment="0" applyProtection="0"/>
    <xf numFmtId="186" fontId="56" fillId="14" borderId="216" applyNumberFormat="0" applyProtection="0">
      <alignment horizontal="left" vertical="top" indent="1"/>
    </xf>
    <xf numFmtId="186" fontId="27" fillId="63" borderId="216" applyNumberFormat="0" applyProtection="0">
      <alignment horizontal="left" vertical="center"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186" fontId="27" fillId="21" borderId="216" applyNumberFormat="0" applyProtection="0">
      <alignment horizontal="left" vertical="center" indent="1"/>
    </xf>
    <xf numFmtId="4" fontId="56" fillId="61" borderId="217" applyNumberFormat="0" applyProtection="0">
      <alignment horizontal="left" vertical="center" indent="1"/>
    </xf>
    <xf numFmtId="186" fontId="42" fillId="44" borderId="21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42" fillId="44" borderId="214" applyNumberFormat="0" applyAlignment="0" applyProtection="0"/>
    <xf numFmtId="191" fontId="5" fillId="69" borderId="197">
      <alignment vertical="center"/>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190" fontId="28" fillId="51" borderId="220">
      <alignment horizontal="right" vertical="center"/>
      <protection locked="0"/>
    </xf>
    <xf numFmtId="186" fontId="56" fillId="15" borderId="216" applyNumberFormat="0" applyProtection="0">
      <alignment horizontal="left" vertical="top" indent="1"/>
    </xf>
    <xf numFmtId="190" fontId="28" fillId="50" borderId="220">
      <alignment vertical="center"/>
    </xf>
    <xf numFmtId="190" fontId="28" fillId="49" borderId="220">
      <alignment vertical="center"/>
    </xf>
    <xf numFmtId="186" fontId="62" fillId="48" borderId="232" applyNumberFormat="0" applyProtection="0">
      <alignment horizontal="left" vertical="top" indent="1"/>
    </xf>
    <xf numFmtId="186" fontId="56" fillId="21" borderId="222" applyNumberFormat="0" applyProtection="0">
      <alignment horizontal="left" vertical="top" indent="1"/>
    </xf>
    <xf numFmtId="191" fontId="5" fillId="13" borderId="197">
      <alignment vertical="center"/>
    </xf>
    <xf numFmtId="186" fontId="56" fillId="15" borderId="232" applyNumberFormat="0" applyProtection="0">
      <alignment horizontal="left" vertical="top" indent="1"/>
    </xf>
    <xf numFmtId="186" fontId="60" fillId="52" borderId="222" applyNumberFormat="0" applyProtection="0">
      <alignment horizontal="left" vertical="top" indent="1"/>
    </xf>
    <xf numFmtId="190" fontId="28" fillId="51" borderId="230">
      <alignment horizontal="right" vertical="center"/>
      <protection locked="0"/>
    </xf>
    <xf numFmtId="186" fontId="50" fillId="41" borderId="224" applyNumberFormat="0" applyAlignment="0" applyProtection="0"/>
    <xf numFmtId="186" fontId="56" fillId="40" borderId="214" applyNumberFormat="0" applyFont="0" applyAlignment="0" applyProtection="0"/>
    <xf numFmtId="186" fontId="56" fillId="21" borderId="222" applyNumberFormat="0" applyProtection="0">
      <alignment horizontal="left" vertical="top" indent="1"/>
    </xf>
    <xf numFmtId="186" fontId="56" fillId="21" borderId="232" applyNumberFormat="0" applyProtection="0">
      <alignment horizontal="left" vertical="top" indent="1"/>
    </xf>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50" fillId="41" borderId="214" applyNumberFormat="0" applyAlignment="0" applyProtection="0"/>
    <xf numFmtId="186" fontId="42" fillId="44" borderId="214" applyNumberFormat="0" applyAlignment="0" applyProtection="0"/>
    <xf numFmtId="186" fontId="57" fillId="44" borderId="215" applyNumberFormat="0" applyAlignment="0" applyProtection="0"/>
    <xf numFmtId="186" fontId="57" fillId="44" borderId="215" applyNumberFormat="0" applyAlignment="0" applyProtection="0"/>
    <xf numFmtId="186" fontId="60" fillId="52" borderId="216" applyNumberFormat="0" applyProtection="0">
      <alignment horizontal="left" vertical="top" indent="1"/>
    </xf>
    <xf numFmtId="4" fontId="56" fillId="57" borderId="217"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4" fontId="56" fillId="54" borderId="214" applyNumberFormat="0" applyProtection="0">
      <alignment horizontal="left" vertical="center" indent="1"/>
    </xf>
    <xf numFmtId="4" fontId="56" fillId="19" borderId="214" applyNumberFormat="0" applyProtection="0">
      <alignment horizontal="right" vertical="center"/>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27" fillId="21" borderId="222" applyNumberFormat="0" applyProtection="0">
      <alignment horizontal="left" vertical="center"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40" borderId="214" applyNumberFormat="0" applyFont="0" applyAlignment="0" applyProtection="0"/>
    <xf numFmtId="186" fontId="56" fillId="21" borderId="216" applyNumberFormat="0" applyProtection="0">
      <alignment horizontal="left" vertical="top" indent="1"/>
    </xf>
    <xf numFmtId="4" fontId="56" fillId="14" borderId="217"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8" fontId="5" fillId="13" borderId="22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220">
      <alignment horizontal="right" vertical="center"/>
      <protection locked="0"/>
    </xf>
    <xf numFmtId="186" fontId="44" fillId="0" borderId="219" applyNumberFormat="0" applyFill="0" applyAlignment="0" applyProtection="0"/>
    <xf numFmtId="186" fontId="56" fillId="14" borderId="214" applyNumberFormat="0" applyProtection="0">
      <alignment horizontal="left" vertical="center" indent="1"/>
    </xf>
    <xf numFmtId="186" fontId="62" fillId="48" borderId="216" applyNumberFormat="0" applyProtection="0">
      <alignment horizontal="left" vertical="top" indent="1"/>
    </xf>
    <xf numFmtId="186" fontId="56" fillId="63" borderId="232" applyNumberFormat="0" applyProtection="0">
      <alignment horizontal="left" vertical="top" indent="1"/>
    </xf>
    <xf numFmtId="4" fontId="62" fillId="11" borderId="222" applyNumberFormat="0" applyProtection="0">
      <alignment horizontal="left" vertical="center" indent="1"/>
    </xf>
    <xf numFmtId="186" fontId="61" fillId="21" borderId="218" applyBorder="0"/>
    <xf numFmtId="186" fontId="56" fillId="14" borderId="222" applyNumberFormat="0" applyProtection="0">
      <alignment horizontal="left" vertical="top" indent="1"/>
    </xf>
    <xf numFmtId="186" fontId="56" fillId="40" borderId="224" applyNumberFormat="0" applyFont="0" applyAlignment="0" applyProtection="0"/>
    <xf numFmtId="186" fontId="42" fillId="44" borderId="214" applyNumberFormat="0" applyAlignment="0" applyProtection="0"/>
    <xf numFmtId="186" fontId="28" fillId="12" borderId="220">
      <alignment vertical="center"/>
      <protection locked="0"/>
    </xf>
    <xf numFmtId="186" fontId="28" fillId="51" borderId="220">
      <alignment horizontal="right" vertical="center"/>
      <protection locked="0"/>
    </xf>
    <xf numFmtId="186" fontId="62" fillId="48" borderId="216" applyNumberFormat="0" applyProtection="0">
      <alignment horizontal="left" vertical="top" indent="1"/>
    </xf>
    <xf numFmtId="4" fontId="56" fillId="15" borderId="217" applyNumberFormat="0" applyProtection="0">
      <alignment horizontal="left" vertical="center" indent="1"/>
    </xf>
    <xf numFmtId="4" fontId="62" fillId="48" borderId="216" applyNumberFormat="0" applyProtection="0">
      <alignment vertical="center"/>
    </xf>
    <xf numFmtId="186" fontId="56" fillId="63" borderId="222" applyNumberFormat="0" applyProtection="0">
      <alignment horizontal="left" vertical="top" indent="1"/>
    </xf>
    <xf numFmtId="4" fontId="62" fillId="48" borderId="216" applyNumberFormat="0" applyProtection="0">
      <alignment vertical="center"/>
    </xf>
    <xf numFmtId="186" fontId="56" fillId="15" borderId="216" applyNumberFormat="0" applyProtection="0">
      <alignment horizontal="left" vertical="top" indent="1"/>
    </xf>
    <xf numFmtId="4" fontId="56" fillId="16" borderId="214" applyNumberFormat="0" applyProtection="0">
      <alignment horizontal="right" vertical="center"/>
    </xf>
    <xf numFmtId="188" fontId="5" fillId="13" borderId="240">
      <alignment vertical="center"/>
    </xf>
    <xf numFmtId="186" fontId="56" fillId="63" borderId="232" applyNumberFormat="0" applyProtection="0">
      <alignment horizontal="left" vertical="top" indent="1"/>
    </xf>
    <xf numFmtId="186" fontId="28" fillId="12" borderId="17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14" applyNumberFormat="0" applyFont="0" applyAlignment="0" applyProtection="0"/>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40" borderId="214" applyNumberFormat="0" applyFont="0" applyAlignment="0" applyProtection="0"/>
    <xf numFmtId="186" fontId="56" fillId="21" borderId="216" applyNumberFormat="0" applyProtection="0">
      <alignment horizontal="left" vertical="top" indent="1"/>
    </xf>
    <xf numFmtId="4" fontId="27" fillId="21" borderId="217" applyNumberFormat="0" applyProtection="0">
      <alignment horizontal="left" vertical="center" indent="1"/>
    </xf>
    <xf numFmtId="186" fontId="57" fillId="44" borderId="215" applyNumberFormat="0" applyAlignment="0" applyProtection="0"/>
    <xf numFmtId="186" fontId="50" fillId="41" borderId="21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14" applyNumberFormat="0" applyFont="0" applyAlignment="0" applyProtection="0"/>
    <xf numFmtId="186" fontId="56" fillId="21" borderId="23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91" fontId="28" fillId="51" borderId="197">
      <alignment horizontal="right" vertical="center"/>
      <protection locked="0"/>
    </xf>
    <xf numFmtId="190" fontId="28" fillId="51" borderId="220">
      <alignment horizontal="right" vertical="center"/>
      <protection locked="0"/>
    </xf>
    <xf numFmtId="186" fontId="27" fillId="63" borderId="216" applyNumberFormat="0" applyProtection="0">
      <alignment horizontal="left" vertical="top" indent="1"/>
    </xf>
    <xf numFmtId="186" fontId="56" fillId="14" borderId="216" applyNumberFormat="0" applyProtection="0">
      <alignment horizontal="left" vertical="top" indent="1"/>
    </xf>
    <xf numFmtId="191" fontId="28" fillId="50" borderId="220">
      <alignment vertical="center"/>
    </xf>
    <xf numFmtId="186" fontId="56" fillId="21" borderId="216" applyNumberFormat="0" applyProtection="0">
      <alignment horizontal="left" vertical="top" indent="1"/>
    </xf>
    <xf numFmtId="172" fontId="28" fillId="12" borderId="220">
      <alignment vertical="center"/>
      <protection locked="0"/>
    </xf>
    <xf numFmtId="4" fontId="56" fillId="58" borderId="214" applyNumberFormat="0" applyProtection="0">
      <alignment horizontal="right" vertical="center"/>
    </xf>
    <xf numFmtId="4" fontId="59" fillId="65" borderId="214" applyNumberFormat="0" applyProtection="0">
      <alignment horizontal="right" vertical="center"/>
    </xf>
    <xf numFmtId="190" fontId="28" fillId="49" borderId="220">
      <alignment vertical="center"/>
    </xf>
    <xf numFmtId="186" fontId="28" fillId="49" borderId="22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6" fillId="40" borderId="214" applyNumberFormat="0" applyFont="0" applyAlignment="0" applyProtection="0"/>
    <xf numFmtId="4" fontId="56" fillId="54" borderId="224" applyNumberFormat="0" applyProtection="0">
      <alignment horizontal="left" vertical="center" indent="1"/>
    </xf>
    <xf numFmtId="186" fontId="42" fillId="44" borderId="224" applyNumberFormat="0" applyAlignment="0" applyProtection="0"/>
    <xf numFmtId="186" fontId="56" fillId="40" borderId="214" applyNumberFormat="0" applyFont="0" applyAlignment="0" applyProtection="0"/>
    <xf numFmtId="186" fontId="57" fillId="44" borderId="235" applyNumberFormat="0" applyAlignment="0" applyProtection="0"/>
    <xf numFmtId="4" fontId="56" fillId="54" borderId="234" applyNumberFormat="0" applyProtection="0">
      <alignment horizontal="left" vertical="center" indent="1"/>
    </xf>
    <xf numFmtId="186" fontId="57" fillId="44" borderId="225" applyNumberForma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16" applyNumberFormat="0" applyProtection="0">
      <alignment horizontal="left" vertical="top" indent="1"/>
    </xf>
    <xf numFmtId="4" fontId="56" fillId="55" borderId="214" applyNumberFormat="0" applyProtection="0">
      <alignment horizontal="right" vertical="center"/>
    </xf>
    <xf numFmtId="193" fontId="28" fillId="12" borderId="197">
      <alignment vertical="center"/>
      <protection locked="0"/>
    </xf>
    <xf numFmtId="186" fontId="56" fillId="40" borderId="214" applyNumberFormat="0" applyFont="0" applyAlignment="0" applyProtection="0"/>
    <xf numFmtId="4" fontId="56" fillId="19" borderId="214" applyNumberFormat="0" applyProtection="0">
      <alignment horizontal="right" vertical="center"/>
    </xf>
    <xf numFmtId="186" fontId="56" fillId="63" borderId="222" applyNumberFormat="0" applyProtection="0">
      <alignment horizontal="left" vertical="top" indent="1"/>
    </xf>
    <xf numFmtId="186" fontId="28" fillId="50" borderId="220">
      <alignment vertical="center"/>
    </xf>
    <xf numFmtId="186" fontId="27" fillId="15" borderId="216" applyNumberFormat="0" applyProtection="0">
      <alignment horizontal="left" vertical="top" indent="1"/>
    </xf>
    <xf numFmtId="186" fontId="56" fillId="11" borderId="214" applyNumberFormat="0" applyProtection="0">
      <alignment horizontal="left" vertical="center" indent="1"/>
    </xf>
    <xf numFmtId="191" fontId="28" fillId="12"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4" fontId="59" fillId="12" borderId="220" applyNumberFormat="0" applyProtection="0">
      <alignment vertical="center"/>
    </xf>
    <xf numFmtId="188" fontId="5" fillId="13" borderId="22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91" fontId="28" fillId="50" borderId="197">
      <alignment vertical="center"/>
    </xf>
    <xf numFmtId="186" fontId="44" fillId="0" borderId="239" applyNumberFormat="0" applyFill="0" applyAlignment="0" applyProtection="0"/>
    <xf numFmtId="4" fontId="56" fillId="54" borderId="214" applyNumberFormat="0" applyProtection="0">
      <alignment horizontal="left" vertical="center" indent="1"/>
    </xf>
    <xf numFmtId="186" fontId="56" fillId="14" borderId="216" applyNumberFormat="0" applyProtection="0">
      <alignment horizontal="left" vertical="top" indent="1"/>
    </xf>
    <xf numFmtId="194" fontId="33" fillId="0" borderId="221" applyFill="0"/>
    <xf numFmtId="186" fontId="56" fillId="40" borderId="214" applyNumberFormat="0" applyFont="0" applyAlignment="0" applyProtection="0"/>
    <xf numFmtId="193" fontId="28" fillId="12" borderId="220">
      <alignment vertical="center"/>
      <protection locked="0"/>
    </xf>
    <xf numFmtId="172" fontId="28" fillId="12" borderId="220">
      <alignment vertical="center"/>
      <protection locked="0"/>
    </xf>
    <xf numFmtId="191" fontId="28" fillId="50" borderId="220">
      <alignment vertical="center"/>
    </xf>
    <xf numFmtId="186" fontId="56" fillId="21" borderId="216" applyNumberFormat="0" applyProtection="0">
      <alignment horizontal="left" vertical="top" indent="1"/>
    </xf>
    <xf numFmtId="4" fontId="62" fillId="48" borderId="216" applyNumberFormat="0" applyProtection="0">
      <alignment vertical="center"/>
    </xf>
    <xf numFmtId="186" fontId="56" fillId="14" borderId="216" applyNumberFormat="0" applyProtection="0">
      <alignment horizontal="left" vertical="top" indent="1"/>
    </xf>
    <xf numFmtId="4" fontId="27" fillId="21" borderId="217" applyNumberFormat="0" applyProtection="0">
      <alignment horizontal="left" vertical="center" indent="1"/>
    </xf>
    <xf numFmtId="186" fontId="56" fillId="21" borderId="222" applyNumberFormat="0" applyProtection="0">
      <alignment horizontal="left" vertical="top" indent="1"/>
    </xf>
    <xf numFmtId="186" fontId="57" fillId="44" borderId="215" applyNumberFormat="0" applyAlignment="0" applyProtection="0"/>
    <xf numFmtId="191" fontId="28" fillId="50" borderId="230">
      <alignment vertical="center"/>
    </xf>
    <xf numFmtId="186" fontId="56" fillId="40" borderId="214" applyNumberFormat="0" applyFont="0" applyAlignment="0" applyProtection="0"/>
    <xf numFmtId="186" fontId="56" fillId="40" borderId="214" applyNumberFormat="0" applyFont="0" applyAlignment="0" applyProtection="0"/>
    <xf numFmtId="186" fontId="61" fillId="21" borderId="226" applyBorder="0"/>
    <xf numFmtId="4" fontId="56" fillId="57" borderId="228" applyNumberFormat="0" applyProtection="0">
      <alignment horizontal="right" vertical="center"/>
    </xf>
    <xf numFmtId="186" fontId="56" fillId="40" borderId="234" applyNumberFormat="0" applyFont="0" applyAlignment="0" applyProtection="0"/>
    <xf numFmtId="186" fontId="27" fillId="21" borderId="232" applyNumberFormat="0" applyProtection="0">
      <alignment horizontal="left" vertical="center" indent="1"/>
    </xf>
    <xf numFmtId="186" fontId="56" fillId="40" borderId="234" applyNumberFormat="0" applyFont="0" applyAlignment="0" applyProtection="0"/>
    <xf numFmtId="37" fontId="33" fillId="0" borderId="227" applyNumberFormat="0"/>
    <xf numFmtId="186" fontId="28" fillId="49" borderId="220">
      <alignment vertical="center"/>
    </xf>
    <xf numFmtId="188" fontId="28" fillId="50" borderId="220">
      <alignment vertical="center"/>
    </xf>
    <xf numFmtId="186" fontId="56" fillId="15" borderId="216" applyNumberFormat="0" applyProtection="0">
      <alignment horizontal="left" vertical="top" indent="1"/>
    </xf>
    <xf numFmtId="186" fontId="27" fillId="14" borderId="216" applyNumberFormat="0" applyProtection="0">
      <alignment horizontal="left" vertical="center" indent="1"/>
    </xf>
    <xf numFmtId="191" fontId="28" fillId="51" borderId="220">
      <alignment horizontal="right" vertical="center"/>
      <protection locked="0"/>
    </xf>
    <xf numFmtId="4" fontId="56" fillId="19" borderId="214" applyNumberFormat="0" applyProtection="0">
      <alignment horizontal="right" vertical="center"/>
    </xf>
    <xf numFmtId="4" fontId="56" fillId="58" borderId="214" applyNumberFormat="0" applyProtection="0">
      <alignment horizontal="right" vertical="center"/>
    </xf>
    <xf numFmtId="4" fontId="56" fillId="61" borderId="217" applyNumberFormat="0" applyProtection="0">
      <alignment horizontal="left" vertical="center" indent="1"/>
    </xf>
    <xf numFmtId="186" fontId="56" fillId="21" borderId="216" applyNumberFormat="0" applyProtection="0">
      <alignment horizontal="left" vertical="top" indent="1"/>
    </xf>
    <xf numFmtId="186" fontId="56" fillId="14"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14" borderId="216" applyNumberFormat="0" applyProtection="0">
      <alignment horizontal="left" vertical="top" indent="1"/>
    </xf>
    <xf numFmtId="186" fontId="60" fillId="52" borderId="222"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8" fillId="12" borderId="220">
      <alignment vertical="center"/>
      <protection locked="0"/>
    </xf>
    <xf numFmtId="186" fontId="44" fillId="0" borderId="229" applyNumberFormat="0" applyFill="0" applyAlignment="0" applyProtection="0"/>
    <xf numFmtId="186" fontId="44" fillId="0" borderId="219" applyNumberFormat="0" applyFill="0" applyAlignment="0" applyProtection="0"/>
    <xf numFmtId="4" fontId="62" fillId="11" borderId="216" applyNumberFormat="0" applyProtection="0">
      <alignment horizontal="left" vertical="center" indent="1"/>
    </xf>
    <xf numFmtId="186" fontId="50" fillId="41" borderId="224" applyNumberFormat="0" applyAlignment="0" applyProtection="0"/>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42" fillId="44" borderId="214" applyNumberFormat="0" applyAlignment="0" applyProtection="0"/>
    <xf numFmtId="4" fontId="56" fillId="57" borderId="217" applyNumberFormat="0" applyProtection="0">
      <alignment horizontal="right" vertical="center"/>
    </xf>
    <xf numFmtId="186" fontId="60" fillId="52" borderId="216" applyNumberFormat="0" applyProtection="0">
      <alignment horizontal="left" vertical="top" indent="1"/>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56" fillId="14" borderId="216"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16"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4" fontId="72" fillId="86" borderId="222" applyNumberFormat="0" applyProtection="0">
      <alignment horizontal="right" vertical="center"/>
    </xf>
    <xf numFmtId="186" fontId="62" fillId="15" borderId="216" applyNumberFormat="0" applyProtection="0">
      <alignment horizontal="left" vertical="top" indent="1"/>
    </xf>
    <xf numFmtId="37" fontId="33" fillId="0" borderId="210"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2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40" applyNumberFormat="0" applyProtection="0">
      <alignment vertical="center"/>
    </xf>
    <xf numFmtId="188" fontId="28" fillId="50" borderId="220">
      <alignment vertical="center"/>
    </xf>
    <xf numFmtId="4" fontId="56" fillId="56" borderId="21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16" applyNumberFormat="0" applyProtection="0">
      <alignment horizontal="left" vertical="top" indent="1"/>
    </xf>
    <xf numFmtId="4" fontId="56" fillId="16" borderId="214" applyNumberFormat="0" applyProtection="0">
      <alignment horizontal="right" vertical="center"/>
    </xf>
    <xf numFmtId="186" fontId="27" fillId="63" borderId="216" applyNumberFormat="0" applyProtection="0">
      <alignment horizontal="left" vertical="center" indent="1"/>
    </xf>
    <xf numFmtId="4" fontId="56" fillId="54" borderId="21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14" applyNumberFormat="0" applyProtection="0">
      <alignmen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4" fontId="63" fillId="66" borderId="217" applyNumberFormat="0" applyProtection="0">
      <alignment horizontal="left" vertical="center" indent="1"/>
    </xf>
    <xf numFmtId="186" fontId="56" fillId="63" borderId="216" applyNumberFormat="0" applyProtection="0">
      <alignment horizontal="left" vertical="top" indent="1"/>
    </xf>
    <xf numFmtId="4" fontId="56" fillId="60" borderId="224" applyNumberFormat="0" applyProtection="0">
      <alignment horizontal="right" vertical="center"/>
    </xf>
    <xf numFmtId="4" fontId="56" fillId="60" borderId="214" applyNumberFormat="0" applyProtection="0">
      <alignment horizontal="right" vertical="center"/>
    </xf>
    <xf numFmtId="196" fontId="5" fillId="69" borderId="197">
      <alignment vertical="center"/>
    </xf>
    <xf numFmtId="186" fontId="56" fillId="21" borderId="216" applyNumberFormat="0" applyProtection="0">
      <alignment horizontal="left" vertical="top" indent="1"/>
    </xf>
    <xf numFmtId="186" fontId="57" fillId="44" borderId="215" applyNumberFormat="0" applyAlignment="0" applyProtection="0"/>
    <xf numFmtId="193" fontId="28" fillId="50" borderId="220">
      <alignment vertical="center"/>
    </xf>
    <xf numFmtId="4" fontId="56" fillId="23" borderId="214" applyNumberFormat="0" applyProtection="0">
      <alignment horizontal="right" vertical="center"/>
    </xf>
    <xf numFmtId="4" fontId="56" fillId="14" borderId="217" applyNumberFormat="0" applyProtection="0">
      <alignment horizontal="left" vertical="center" indent="1"/>
    </xf>
    <xf numFmtId="4" fontId="56" fillId="55" borderId="214" applyNumberFormat="0" applyProtection="0">
      <alignment horizontal="right" vertical="center"/>
    </xf>
    <xf numFmtId="186" fontId="42" fillId="44" borderId="214" applyNumberFormat="0" applyAlignment="0" applyProtection="0"/>
    <xf numFmtId="186" fontId="27" fillId="63" borderId="216" applyNumberFormat="0" applyProtection="0">
      <alignment horizontal="left" vertical="center" indent="1"/>
    </xf>
    <xf numFmtId="186" fontId="56" fillId="21" borderId="216" applyNumberFormat="0" applyProtection="0">
      <alignment horizontal="left" vertical="top" indent="1"/>
    </xf>
    <xf numFmtId="186" fontId="27" fillId="14" borderId="232" applyNumberFormat="0" applyProtection="0">
      <alignment horizontal="left" vertical="top" indent="1"/>
    </xf>
    <xf numFmtId="190" fontId="28" fillId="50" borderId="177">
      <alignment vertical="center"/>
    </xf>
    <xf numFmtId="4" fontId="62" fillId="11" borderId="216" applyNumberFormat="0" applyProtection="0">
      <alignment horizontal="left" vertical="center"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7" fillId="44" borderId="215" applyNumberFormat="0" applyAlignment="0" applyProtection="0"/>
    <xf numFmtId="186" fontId="56" fillId="40" borderId="214" applyNumberFormat="0" applyFont="0" applyAlignment="0" applyProtection="0"/>
    <xf numFmtId="4" fontId="56" fillId="15" borderId="217" applyNumberFormat="0" applyProtection="0">
      <alignment horizontal="left" vertical="center" indent="1"/>
    </xf>
    <xf numFmtId="4" fontId="56" fillId="57" borderId="217" applyNumberFormat="0" applyProtection="0">
      <alignment horizontal="right" vertical="center"/>
    </xf>
    <xf numFmtId="186" fontId="50" fillId="41" borderId="214" applyNumberFormat="0" applyAlignment="0" applyProtection="0"/>
    <xf numFmtId="186" fontId="56" fillId="14" borderId="222" applyNumberFormat="0" applyProtection="0">
      <alignment horizontal="left" vertical="top" indent="1"/>
    </xf>
    <xf numFmtId="188" fontId="5" fillId="13" borderId="24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32" applyNumberFormat="0" applyProtection="0">
      <alignment horizontal="left" vertical="top" indent="1"/>
    </xf>
    <xf numFmtId="4" fontId="56" fillId="52" borderId="234" applyNumberFormat="0" applyProtection="0">
      <alignment vertical="center"/>
    </xf>
    <xf numFmtId="4" fontId="27" fillId="21" borderId="228" applyNumberFormat="0" applyProtection="0">
      <alignment horizontal="left" vertical="center" indent="1"/>
    </xf>
    <xf numFmtId="186" fontId="57" fillId="44" borderId="225" applyNumberFormat="0" applyAlignment="0" applyProtection="0"/>
    <xf numFmtId="186" fontId="56" fillId="21" borderId="222" applyNumberFormat="0" applyProtection="0">
      <alignment horizontal="left" vertical="top" indent="1"/>
    </xf>
    <xf numFmtId="186" fontId="42" fillId="44" borderId="214" applyNumberFormat="0" applyAlignment="0" applyProtection="0"/>
    <xf numFmtId="186" fontId="44" fillId="0" borderId="219" applyNumberFormat="0" applyFill="0" applyAlignment="0" applyProtection="0"/>
    <xf numFmtId="186" fontId="56" fillId="14"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93" fontId="28" fillId="50" borderId="220">
      <alignment vertical="center"/>
    </xf>
    <xf numFmtId="186" fontId="56" fillId="40" borderId="214" applyNumberFormat="0" applyFont="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188" fontId="5" fillId="13" borderId="220">
      <alignmen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14" applyNumberFormat="0" applyProtection="0">
      <alignment horizontal="right" vertical="center"/>
    </xf>
    <xf numFmtId="186" fontId="62" fillId="15" borderId="216"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2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20" applyNumberFormat="0">
      <protection locked="0"/>
    </xf>
    <xf numFmtId="4" fontId="56" fillId="53" borderId="214" applyNumberFormat="0" applyProtection="0">
      <alignment horizontal="left" vertical="center" indent="1"/>
    </xf>
    <xf numFmtId="4" fontId="56" fillId="56" borderId="214" applyNumberFormat="0" applyProtection="0">
      <alignment horizontal="right" vertical="center"/>
    </xf>
    <xf numFmtId="4" fontId="56" fillId="60" borderId="214" applyNumberFormat="0" applyProtection="0">
      <alignment horizontal="right" vertical="center"/>
    </xf>
    <xf numFmtId="4" fontId="56" fillId="15" borderId="217"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61" fillId="21" borderId="226" applyBorder="0"/>
    <xf numFmtId="186" fontId="56" fillId="67" borderId="220"/>
    <xf numFmtId="37" fontId="33" fillId="0" borderId="227" applyNumberFormat="0"/>
    <xf numFmtId="194" fontId="33" fillId="0" borderId="221" applyFill="0"/>
    <xf numFmtId="186" fontId="56" fillId="15" borderId="216" applyNumberFormat="0" applyProtection="0">
      <alignment horizontal="left" vertical="top" indent="1"/>
    </xf>
    <xf numFmtId="4" fontId="56" fillId="57" borderId="217" applyNumberFormat="0" applyProtection="0">
      <alignment horizontal="right" vertical="center"/>
    </xf>
    <xf numFmtId="186" fontId="56" fillId="21" borderId="222" applyNumberFormat="0" applyProtection="0">
      <alignment horizontal="left" vertical="top" indent="1"/>
    </xf>
    <xf numFmtId="4" fontId="56" fillId="61" borderId="217" applyNumberFormat="0" applyProtection="0">
      <alignment horizontal="left" vertical="center" indent="1"/>
    </xf>
    <xf numFmtId="190" fontId="28" fillId="49" borderId="220">
      <alignment vertical="center"/>
    </xf>
    <xf numFmtId="4" fontId="56" fillId="56" borderId="214" applyNumberFormat="0" applyProtection="0">
      <alignment horizontal="right" vertical="center"/>
    </xf>
    <xf numFmtId="4" fontId="56" fillId="61" borderId="238" applyNumberFormat="0" applyProtection="0">
      <alignment horizontal="left" vertical="center" indent="1"/>
    </xf>
    <xf numFmtId="188" fontId="28" fillId="51" borderId="240">
      <alignment horizontal="right" vertical="center"/>
      <protection locked="0"/>
    </xf>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0" fillId="41" borderId="214" applyNumberFormat="0" applyAlignment="0" applyProtection="0"/>
    <xf numFmtId="186" fontId="42" fillId="44" borderId="214" applyNumberFormat="0" applyAlignment="0" applyProtection="0"/>
    <xf numFmtId="4" fontId="56" fillId="58" borderId="234" applyNumberFormat="0" applyProtection="0">
      <alignment horizontal="right" vertical="center"/>
    </xf>
    <xf numFmtId="186" fontId="27" fillId="14" borderId="216" applyNumberFormat="0" applyProtection="0">
      <alignment horizontal="left" vertical="top" indent="1"/>
    </xf>
    <xf numFmtId="186" fontId="56" fillId="40" borderId="214" applyNumberFormat="0" applyFont="0" applyAlignment="0" applyProtection="0"/>
    <xf numFmtId="186" fontId="28" fillId="50" borderId="240">
      <alignment vertical="center"/>
    </xf>
    <xf numFmtId="4" fontId="56" fillId="23" borderId="214" applyNumberFormat="0" applyProtection="0">
      <alignment horizontal="right" vertical="center"/>
    </xf>
    <xf numFmtId="191" fontId="5" fillId="70" borderId="220">
      <alignment horizontal="right" vertical="center"/>
      <protection locked="0"/>
    </xf>
    <xf numFmtId="186" fontId="56" fillId="15" borderId="222" applyNumberFormat="0" applyProtection="0">
      <alignment horizontal="left" vertical="top" indent="1"/>
    </xf>
    <xf numFmtId="188" fontId="28" fillId="49" borderId="220">
      <alignment vertical="center"/>
    </xf>
    <xf numFmtId="4" fontId="62" fillId="11" borderId="216" applyNumberFormat="0" applyProtection="0">
      <alignment horizontal="left" vertical="center" indent="1"/>
    </xf>
    <xf numFmtId="186" fontId="56" fillId="15" borderId="216" applyNumberFormat="0" applyProtection="0">
      <alignment horizontal="left" vertical="top" indent="1"/>
    </xf>
    <xf numFmtId="4" fontId="56" fillId="19" borderId="214" applyNumberFormat="0" applyProtection="0">
      <alignment horizontal="right" vertical="center"/>
    </xf>
    <xf numFmtId="186" fontId="56" fillId="15" borderId="216" applyNumberFormat="0" applyProtection="0">
      <alignment horizontal="left" vertical="top" indent="1"/>
    </xf>
    <xf numFmtId="4" fontId="56" fillId="59" borderId="214" applyNumberFormat="0" applyProtection="0">
      <alignment horizontal="right" vertical="center"/>
    </xf>
    <xf numFmtId="186" fontId="56" fillId="14" borderId="216" applyNumberFormat="0" applyProtection="0">
      <alignment horizontal="left" vertical="top" indent="1"/>
    </xf>
    <xf numFmtId="186" fontId="56" fillId="40" borderId="214" applyNumberFormat="0" applyFont="0" applyAlignment="0" applyProtection="0"/>
    <xf numFmtId="4" fontId="27" fillId="21" borderId="238" applyNumberFormat="0" applyProtection="0">
      <alignment horizontal="left" vertical="center" indent="1"/>
    </xf>
    <xf numFmtId="186" fontId="56" fillId="14" borderId="216" applyNumberFormat="0" applyProtection="0">
      <alignment horizontal="left" vertical="top" indent="1"/>
    </xf>
    <xf numFmtId="186" fontId="56" fillId="40" borderId="214" applyNumberFormat="0" applyFont="0" applyAlignment="0" applyProtection="0"/>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63" borderId="234" applyNumberFormat="0" applyProtection="0">
      <alignment horizontal="left" vertical="center" indent="1"/>
    </xf>
    <xf numFmtId="193" fontId="28" fillId="12" borderId="220">
      <alignment vertical="center"/>
      <protection locked="0"/>
    </xf>
    <xf numFmtId="4" fontId="56" fillId="60" borderId="234" applyNumberFormat="0" applyProtection="0">
      <alignment horizontal="right" vertical="center"/>
    </xf>
    <xf numFmtId="186" fontId="56" fillId="15" borderId="216" applyNumberFormat="0" applyProtection="0">
      <alignment horizontal="left" vertical="top" indent="1"/>
    </xf>
    <xf numFmtId="186" fontId="50" fillId="41" borderId="214" applyNumberFormat="0" applyAlignment="0" applyProtection="0"/>
    <xf numFmtId="4" fontId="56" fillId="23" borderId="234" applyNumberFormat="0" applyProtection="0">
      <alignment horizontal="right" vertical="center"/>
    </xf>
    <xf numFmtId="164" fontId="35" fillId="0" borderId="0" applyFont="0" applyFill="0" applyBorder="0" applyAlignment="0" applyProtection="0"/>
    <xf numFmtId="4" fontId="62" fillId="48" borderId="216" applyNumberFormat="0" applyProtection="0">
      <alignment vertical="center"/>
    </xf>
    <xf numFmtId="186" fontId="56" fillId="63" borderId="222" applyNumberFormat="0" applyProtection="0">
      <alignment horizontal="left" vertical="top" indent="1"/>
    </xf>
    <xf numFmtId="190" fontId="28" fillId="49" borderId="220">
      <alignment vertical="center"/>
    </xf>
    <xf numFmtId="191" fontId="28" fillId="51" borderId="220">
      <alignment horizontal="right" vertical="center"/>
      <protection locked="0"/>
    </xf>
    <xf numFmtId="186" fontId="27" fillId="21" borderId="216" applyNumberFormat="0" applyProtection="0">
      <alignment horizontal="left" vertical="top" indent="1"/>
    </xf>
    <xf numFmtId="186" fontId="56" fillId="63" borderId="214" applyNumberFormat="0" applyProtection="0">
      <alignment horizontal="left" vertical="center" indent="1"/>
    </xf>
    <xf numFmtId="186" fontId="56" fillId="67" borderId="220"/>
    <xf numFmtId="186" fontId="42" fillId="44" borderId="214" applyNumberFormat="0" applyAlignment="0" applyProtection="0"/>
    <xf numFmtId="4" fontId="56" fillId="52" borderId="21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16" applyNumberFormat="0" applyProtection="0">
      <alignment horizontal="left" vertical="top" indent="1"/>
    </xf>
    <xf numFmtId="191" fontId="28" fillId="12" borderId="177">
      <alignment vertical="center"/>
      <protection locked="0"/>
    </xf>
    <xf numFmtId="186" fontId="56" fillId="64" borderId="211" applyNumberFormat="0">
      <protection locked="0"/>
    </xf>
    <xf numFmtId="4" fontId="56" fillId="54" borderId="214" applyNumberFormat="0" applyProtection="0">
      <alignment horizontal="left" vertical="center" indent="1"/>
    </xf>
    <xf numFmtId="4" fontId="64" fillId="64" borderId="214" applyNumberFormat="0" applyProtection="0">
      <alignment horizontal="right" vertical="center"/>
    </xf>
    <xf numFmtId="4" fontId="59" fillId="12" borderId="220"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4" fontId="56" fillId="15" borderId="217" applyNumberFormat="0" applyProtection="0">
      <alignment horizontal="left" vertical="center" indent="1"/>
    </xf>
    <xf numFmtId="186" fontId="56" fillId="21" borderId="216" applyNumberFormat="0" applyProtection="0">
      <alignment horizontal="left" vertical="top" indent="1"/>
    </xf>
    <xf numFmtId="186" fontId="27" fillId="15" borderId="216" applyNumberFormat="0" applyProtection="0">
      <alignment horizontal="left" vertical="top" indent="1"/>
    </xf>
    <xf numFmtId="186" fontId="27" fillId="21" borderId="216" applyNumberFormat="0" applyProtection="0">
      <alignment horizontal="left" vertical="center" indent="1"/>
    </xf>
    <xf numFmtId="4" fontId="56" fillId="60" borderId="214" applyNumberFormat="0" applyProtection="0">
      <alignment horizontal="right" vertical="center"/>
    </xf>
    <xf numFmtId="4" fontId="56" fillId="23"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16"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16" applyNumberFormat="0" applyProtection="0">
      <alignment horizontal="left" vertical="top" indent="1"/>
    </xf>
    <xf numFmtId="4" fontId="56" fillId="54" borderId="214" applyNumberFormat="0" applyProtection="0">
      <alignment horizontal="left" vertical="center" indent="1"/>
    </xf>
    <xf numFmtId="186" fontId="27" fillId="15" borderId="216" applyNumberFormat="0" applyProtection="0">
      <alignment horizontal="left" vertical="center" indent="1"/>
    </xf>
    <xf numFmtId="186" fontId="27" fillId="21" borderId="216" applyNumberFormat="0" applyProtection="0">
      <alignment horizontal="left" vertical="top" indent="1"/>
    </xf>
    <xf numFmtId="4" fontId="56" fillId="14" borderId="217" applyNumberFormat="0" applyProtection="0">
      <alignment horizontal="left" vertical="center" indent="1"/>
    </xf>
    <xf numFmtId="4" fontId="56" fillId="54" borderId="214" applyNumberFormat="0" applyProtection="0">
      <alignment horizontal="left" vertical="center" indent="1"/>
    </xf>
    <xf numFmtId="186" fontId="57" fillId="44" borderId="215"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90" fontId="5" fillId="69" borderId="220">
      <alignment vertical="center"/>
    </xf>
    <xf numFmtId="190" fontId="5" fillId="13" borderId="220">
      <alignment vertical="center"/>
    </xf>
    <xf numFmtId="188" fontId="5" fillId="70" borderId="220">
      <alignment horizontal="right" vertical="center"/>
      <protection locked="0"/>
    </xf>
    <xf numFmtId="186" fontId="62" fillId="15" borderId="216" applyNumberFormat="0" applyProtection="0">
      <alignment horizontal="left" vertical="top" indent="1"/>
    </xf>
    <xf numFmtId="4" fontId="62" fillId="11" borderId="216" applyNumberFormat="0" applyProtection="0">
      <alignment horizontal="left" vertical="center" indent="1"/>
    </xf>
    <xf numFmtId="4" fontId="56" fillId="54" borderId="224" applyNumberFormat="0" applyProtection="0">
      <alignment horizontal="left" vertical="center"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56" fillId="57" borderId="217" applyNumberFormat="0" applyProtection="0">
      <alignment horizontal="right" vertical="center"/>
    </xf>
    <xf numFmtId="190" fontId="28" fillId="51" borderId="220">
      <alignment horizontal="right" vertical="center"/>
      <protection locked="0"/>
    </xf>
    <xf numFmtId="191" fontId="28" fillId="51" borderId="220">
      <alignment horizontal="right" vertical="center"/>
      <protection locked="0"/>
    </xf>
    <xf numFmtId="186" fontId="28" fillId="50" borderId="220">
      <alignment vertical="center"/>
    </xf>
    <xf numFmtId="188" fontId="28" fillId="50" borderId="220">
      <alignment vertical="center"/>
    </xf>
    <xf numFmtId="191" fontId="28" fillId="50" borderId="220">
      <alignment vertical="center"/>
    </xf>
    <xf numFmtId="172" fontId="28" fillId="12" borderId="220">
      <alignment vertical="center"/>
      <protection locked="0"/>
    </xf>
    <xf numFmtId="186" fontId="28" fillId="12" borderId="220">
      <alignment vertical="center"/>
      <protection locked="0"/>
    </xf>
    <xf numFmtId="188"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42" fillId="44" borderId="214" applyNumberFormat="0" applyAlignment="0" applyProtection="0"/>
    <xf numFmtId="186" fontId="27" fillId="14" borderId="216" applyNumberFormat="0" applyProtection="0">
      <alignment horizontal="left" vertical="top" indent="1"/>
    </xf>
    <xf numFmtId="186" fontId="56" fillId="40" borderId="224" applyNumberFormat="0" applyFont="0" applyAlignment="0" applyProtection="0"/>
    <xf numFmtId="186" fontId="56" fillId="14" borderId="214" applyNumberFormat="0" applyProtection="0">
      <alignment horizontal="left" vertical="center" indent="1"/>
    </xf>
    <xf numFmtId="4" fontId="56" fillId="0" borderId="214" applyNumberFormat="0" applyProtection="0">
      <alignment horizontal="right" vertical="center"/>
    </xf>
    <xf numFmtId="186" fontId="56" fillId="63" borderId="23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20">
      <alignment vertical="center"/>
    </xf>
    <xf numFmtId="186" fontId="28" fillId="51" borderId="220">
      <alignment horizontal="right" vertical="center"/>
      <protection locked="0"/>
    </xf>
    <xf numFmtId="4" fontId="56" fillId="14" borderId="217" applyNumberFormat="0" applyProtection="0">
      <alignment horizontal="left" vertical="center" indent="1"/>
    </xf>
    <xf numFmtId="4" fontId="56" fillId="0" borderId="214" applyNumberFormat="0" applyProtection="0">
      <alignment horizontal="right" vertical="center"/>
    </xf>
    <xf numFmtId="4" fontId="59" fillId="53" borderId="214" applyNumberFormat="0" applyProtection="0">
      <alignment vertical="center"/>
    </xf>
    <xf numFmtId="4" fontId="56" fillId="55" borderId="214" applyNumberFormat="0" applyProtection="0">
      <alignment horizontal="right" vertical="center"/>
    </xf>
    <xf numFmtId="191" fontId="28" fillId="50" borderId="220">
      <alignment vertical="center"/>
    </xf>
    <xf numFmtId="186" fontId="42" fillId="44" borderId="224" applyNumberFormat="0" applyAlignment="0" applyProtection="0"/>
    <xf numFmtId="186" fontId="56" fillId="14" borderId="222" applyNumberFormat="0" applyProtection="0">
      <alignment horizontal="left" vertical="top" indent="1"/>
    </xf>
    <xf numFmtId="172" fontId="28" fillId="12" borderId="197">
      <alignment vertical="center"/>
      <protection locked="0"/>
    </xf>
    <xf numFmtId="186" fontId="56" fillId="14" borderId="216" applyNumberFormat="0" applyProtection="0">
      <alignment horizontal="left" vertical="top" indent="1"/>
    </xf>
    <xf numFmtId="191" fontId="5" fillId="70" borderId="197">
      <alignment horizontal="right" vertical="center"/>
      <protection locked="0"/>
    </xf>
    <xf numFmtId="186" fontId="62" fillId="15" borderId="216" applyNumberFormat="0" applyProtection="0">
      <alignment horizontal="left" vertical="top" indent="1"/>
    </xf>
    <xf numFmtId="186" fontId="56" fillId="14" borderId="222" applyNumberFormat="0" applyProtection="0">
      <alignment horizontal="left" vertical="top" indent="1"/>
    </xf>
    <xf numFmtId="4" fontId="62" fillId="11" borderId="216"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27" fillId="21" borderId="216" applyNumberFormat="0" applyProtection="0">
      <alignment horizontal="left" vertical="top" indent="1"/>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1" borderId="220">
      <alignment horizontal="right" vertical="center"/>
      <protection locked="0"/>
    </xf>
    <xf numFmtId="186" fontId="28" fillId="50" borderId="220">
      <alignment vertical="center"/>
    </xf>
    <xf numFmtId="186" fontId="28" fillId="51" borderId="220">
      <alignment horizontal="right" vertical="center"/>
      <protection locked="0"/>
    </xf>
    <xf numFmtId="191" fontId="28" fillId="50" borderId="220">
      <alignment vertical="center"/>
    </xf>
    <xf numFmtId="193" fontId="28" fillId="50" borderId="220">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16"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15" borderId="216" applyNumberFormat="0" applyProtection="0">
      <alignment horizontal="left" vertical="top" indent="1"/>
    </xf>
    <xf numFmtId="4" fontId="56" fillId="59" borderId="234" applyNumberFormat="0" applyProtection="0">
      <alignment horizontal="right" vertical="center"/>
    </xf>
    <xf numFmtId="186" fontId="28" fillId="12" borderId="197">
      <alignment vertical="center"/>
      <protection locked="0"/>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58" borderId="214" applyNumberFormat="0" applyProtection="0">
      <alignment horizontal="right" vertical="center"/>
    </xf>
    <xf numFmtId="4" fontId="56" fillId="57" borderId="217" applyNumberFormat="0" applyProtection="0">
      <alignment horizontal="right" vertical="center"/>
    </xf>
    <xf numFmtId="4" fontId="56" fillId="55" borderId="214" applyNumberFormat="0" applyProtection="0">
      <alignment horizontal="right" vertical="center"/>
    </xf>
    <xf numFmtId="4" fontId="59" fillId="53" borderId="214" applyNumberFormat="0" applyProtection="0">
      <alignment vertical="center"/>
    </xf>
    <xf numFmtId="4" fontId="59" fillId="65" borderId="224" applyNumberFormat="0" applyProtection="0">
      <alignment horizontal="right" vertical="center"/>
    </xf>
    <xf numFmtId="4" fontId="56" fillId="60" borderId="214" applyNumberFormat="0" applyProtection="0">
      <alignment horizontal="right" vertical="center"/>
    </xf>
    <xf numFmtId="186" fontId="27" fillId="21"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14" applyNumberForma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93" fontId="28" fillId="12" borderId="230">
      <alignment vertical="center"/>
      <protection locked="0"/>
    </xf>
    <xf numFmtId="186" fontId="56" fillId="21" borderId="216" applyNumberFormat="0" applyProtection="0">
      <alignment horizontal="left" vertical="top" indent="1"/>
    </xf>
    <xf numFmtId="186" fontId="44" fillId="0" borderId="219" applyNumberFormat="0" applyFill="0" applyAlignment="0" applyProtection="0"/>
    <xf numFmtId="194" fontId="33" fillId="0" borderId="221" applyFill="0"/>
    <xf numFmtId="186" fontId="62" fillId="15" borderId="216" applyNumberFormat="0" applyProtection="0">
      <alignment horizontal="left" vertical="top" indent="1"/>
    </xf>
    <xf numFmtId="4" fontId="59" fillId="65" borderId="214" applyNumberFormat="0" applyProtection="0">
      <alignment horizontal="right" vertical="center"/>
    </xf>
    <xf numFmtId="186" fontId="62" fillId="48"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27" fillId="14" borderId="216" applyNumberFormat="0" applyProtection="0">
      <alignment horizontal="left" vertical="center"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21" borderId="216" applyNumberFormat="0" applyProtection="0">
      <alignment horizontal="left" vertical="center" indent="1"/>
    </xf>
    <xf numFmtId="4" fontId="27" fillId="21" borderId="217" applyNumberFormat="0" applyProtection="0">
      <alignment horizontal="left" vertical="center" indent="1"/>
    </xf>
    <xf numFmtId="4" fontId="56" fillId="61" borderId="217" applyNumberFormat="0" applyProtection="0">
      <alignment horizontal="left" vertical="center" indent="1"/>
    </xf>
    <xf numFmtId="4" fontId="56" fillId="19" borderId="214" applyNumberFormat="0" applyProtection="0">
      <alignment horizontal="right" vertical="center"/>
    </xf>
    <xf numFmtId="4" fontId="56" fillId="59" borderId="214" applyNumberFormat="0" applyProtection="0">
      <alignment horizontal="right" vertical="center"/>
    </xf>
    <xf numFmtId="186" fontId="44" fillId="0" borderId="219" applyNumberFormat="0" applyFill="0" applyAlignment="0" applyProtection="0"/>
    <xf numFmtId="186" fontId="56" fillId="64" borderId="211" applyNumberFormat="0">
      <protection locked="0"/>
    </xf>
    <xf numFmtId="4" fontId="59" fillId="65" borderId="214" applyNumberFormat="0" applyProtection="0">
      <alignment horizontal="right" vertical="center"/>
    </xf>
    <xf numFmtId="186" fontId="56" fillId="14" borderId="222"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15" borderId="216" applyNumberFormat="0" applyProtection="0">
      <alignment horizontal="left" vertical="top" indent="1"/>
    </xf>
    <xf numFmtId="186" fontId="56" fillId="11" borderId="214" applyNumberFormat="0" applyProtection="0">
      <alignment horizontal="left" vertical="center" indent="1"/>
    </xf>
    <xf numFmtId="186" fontId="56" fillId="21" borderId="216" applyNumberFormat="0" applyProtection="0">
      <alignment horizontal="left" vertical="top" indent="1"/>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90" fontId="28" fillId="50" borderId="220">
      <alignment vertical="center"/>
    </xf>
    <xf numFmtId="193" fontId="28" fillId="50" borderId="220">
      <alignment vertical="center"/>
    </xf>
    <xf numFmtId="186" fontId="28" fillId="12" borderId="220">
      <alignment vertical="center"/>
      <protection locked="0"/>
    </xf>
    <xf numFmtId="193" fontId="28" fillId="12" borderId="220">
      <alignment vertical="center"/>
      <protection locked="0"/>
    </xf>
    <xf numFmtId="186" fontId="28" fillId="12" borderId="220">
      <alignment vertical="center"/>
      <protection locked="0"/>
    </xf>
    <xf numFmtId="191" fontId="28" fillId="12" borderId="220">
      <alignment vertical="center"/>
      <protection locked="0"/>
    </xf>
    <xf numFmtId="191" fontId="28" fillId="50" borderId="197">
      <alignment vertical="center"/>
    </xf>
    <xf numFmtId="191" fontId="28" fillId="12" borderId="197">
      <alignment vertical="center"/>
      <protection locked="0"/>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63" borderId="222" applyNumberFormat="0" applyProtection="0">
      <alignment horizontal="left" vertical="top" indent="1"/>
    </xf>
    <xf numFmtId="186" fontId="56" fillId="40" borderId="214" applyNumberFormat="0" applyFont="0" applyAlignment="0" applyProtection="0"/>
    <xf numFmtId="186" fontId="56" fillId="64" borderId="211" applyNumberFormat="0">
      <protection locked="0"/>
    </xf>
    <xf numFmtId="186" fontId="56" fillId="21" borderId="232" applyNumberFormat="0" applyProtection="0">
      <alignment horizontal="left" vertical="top" indent="1"/>
    </xf>
    <xf numFmtId="4" fontId="56" fillId="23" borderId="234" applyNumberFormat="0" applyProtection="0">
      <alignment horizontal="right" vertical="center"/>
    </xf>
    <xf numFmtId="186" fontId="56" fillId="21" borderId="216" applyNumberFormat="0" applyProtection="0">
      <alignment horizontal="left" vertical="top" indent="1"/>
    </xf>
    <xf numFmtId="186" fontId="56" fillId="14" borderId="216" applyNumberFormat="0" applyProtection="0">
      <alignment horizontal="left" vertical="top" indent="1"/>
    </xf>
    <xf numFmtId="4" fontId="64" fillId="64" borderId="214" applyNumberFormat="0" applyProtection="0">
      <alignment horizontal="right" vertical="center"/>
    </xf>
    <xf numFmtId="186" fontId="61" fillId="21" borderId="218" applyBorder="0"/>
    <xf numFmtId="4" fontId="59" fillId="65" borderId="214" applyNumberFormat="0" applyProtection="0">
      <alignment horizontal="right" vertical="center"/>
    </xf>
    <xf numFmtId="186" fontId="56" fillId="11" borderId="234" applyNumberFormat="0" applyProtection="0">
      <alignment horizontal="left" vertical="center" indent="1"/>
    </xf>
    <xf numFmtId="186" fontId="42" fillId="44" borderId="214" applyNumberFormat="0" applyAlignment="0" applyProtection="0"/>
    <xf numFmtId="193" fontId="28" fillId="50" borderId="220">
      <alignment vertical="center"/>
    </xf>
    <xf numFmtId="186" fontId="28" fillId="50" borderId="220">
      <alignment vertical="center"/>
    </xf>
    <xf numFmtId="186" fontId="28" fillId="50" borderId="220">
      <alignment vertical="center"/>
    </xf>
    <xf numFmtId="191" fontId="5" fillId="13" borderId="220">
      <alignment vertical="center"/>
    </xf>
    <xf numFmtId="191" fontId="5" fillId="13" borderId="220">
      <alignment vertical="center"/>
    </xf>
    <xf numFmtId="191" fontId="5" fillId="13" borderId="220">
      <alignment vertical="center"/>
    </xf>
    <xf numFmtId="0" fontId="5" fillId="13" borderId="220">
      <alignment vertical="center"/>
    </xf>
    <xf numFmtId="0" fontId="5" fillId="13" borderId="220">
      <alignment vertical="center"/>
    </xf>
    <xf numFmtId="0" fontId="5" fillId="13" borderId="220">
      <alignment vertical="center"/>
    </xf>
    <xf numFmtId="0" fontId="5" fillId="13" borderId="220">
      <alignment vertical="center"/>
    </xf>
    <xf numFmtId="191" fontId="5" fillId="13" borderId="220">
      <alignment vertical="center"/>
    </xf>
    <xf numFmtId="188" fontId="5" fillId="13" borderId="220">
      <alignment vertical="center"/>
    </xf>
    <xf numFmtId="191" fontId="5" fillId="13" borderId="220">
      <alignment vertical="center"/>
    </xf>
    <xf numFmtId="196" fontId="5" fillId="13" borderId="220">
      <alignment vertical="center"/>
    </xf>
    <xf numFmtId="188" fontId="5" fillId="13" borderId="220">
      <alignment vertical="center"/>
    </xf>
    <xf numFmtId="188" fontId="5" fillId="13" borderId="220">
      <alignment vertical="center"/>
    </xf>
    <xf numFmtId="190" fontId="5" fillId="13" borderId="220">
      <alignment vertical="center"/>
    </xf>
    <xf numFmtId="186" fontId="56" fillId="40" borderId="214" applyNumberFormat="0" applyFont="0" applyAlignment="0" applyProtection="0"/>
    <xf numFmtId="4" fontId="56" fillId="58" borderId="214" applyNumberFormat="0" applyProtection="0">
      <alignment horizontal="right" vertical="center"/>
    </xf>
    <xf numFmtId="4" fontId="56" fillId="23" borderId="214" applyNumberFormat="0" applyProtection="0">
      <alignment horizontal="right" vertical="center"/>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0" fontId="5" fillId="7" borderId="220">
      <alignment vertical="center"/>
      <protection locked="0"/>
    </xf>
    <xf numFmtId="0" fontId="5" fillId="7" borderId="220">
      <alignment vertical="center"/>
      <protection locked="0"/>
    </xf>
    <xf numFmtId="193" fontId="5" fillId="7" borderId="220">
      <alignment vertical="center"/>
      <protection locked="0"/>
    </xf>
    <xf numFmtId="193" fontId="5" fillId="7" borderId="220">
      <alignment vertical="center"/>
      <protection locked="0"/>
    </xf>
    <xf numFmtId="188" fontId="5" fillId="7" borderId="220">
      <alignment vertical="center"/>
      <protection locked="0"/>
    </xf>
    <xf numFmtId="191"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72" fontId="5" fillId="7" borderId="220">
      <alignment vertical="center"/>
      <protection locked="0"/>
    </xf>
    <xf numFmtId="191" fontId="5" fillId="7" borderId="220">
      <alignment vertical="center"/>
      <protection locked="0"/>
    </xf>
    <xf numFmtId="191" fontId="5" fillId="7" borderId="220">
      <alignment vertical="center"/>
      <protection locked="0"/>
    </xf>
    <xf numFmtId="188" fontId="5" fillId="7" borderId="220">
      <alignment vertical="center"/>
      <protection locked="0"/>
    </xf>
    <xf numFmtId="191"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3" fontId="5" fillId="69" borderId="220">
      <alignment vertical="center"/>
    </xf>
    <xf numFmtId="196" fontId="5" fillId="69" borderId="220">
      <alignment vertical="center"/>
    </xf>
    <xf numFmtId="188" fontId="5" fillId="69" borderId="220">
      <alignment vertical="center"/>
    </xf>
    <xf numFmtId="188" fontId="5" fillId="69" borderId="220">
      <alignment vertical="center"/>
    </xf>
    <xf numFmtId="19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0" fontId="5" fillId="69" borderId="220">
      <alignment vertical="center"/>
    </xf>
    <xf numFmtId="191" fontId="5" fillId="69" borderId="220">
      <alignment vertical="center"/>
    </xf>
    <xf numFmtId="188" fontId="5" fillId="69" borderId="220">
      <alignment vertical="center"/>
    </xf>
    <xf numFmtId="191" fontId="5" fillId="69" borderId="220">
      <alignment vertical="center"/>
    </xf>
    <xf numFmtId="191" fontId="5" fillId="69" borderId="220">
      <alignment vertical="center"/>
    </xf>
    <xf numFmtId="191"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0" fontId="5" fillId="70" borderId="220">
      <alignment horizontal="right" vertical="center"/>
      <protection locked="0"/>
    </xf>
    <xf numFmtId="196" fontId="5" fillId="70" borderId="220">
      <alignment horizontal="right" vertical="center"/>
      <protection locked="0"/>
    </xf>
    <xf numFmtId="188" fontId="5" fillId="70" borderId="220">
      <alignment horizontal="right" vertical="center"/>
      <protection locked="0"/>
    </xf>
    <xf numFmtId="188" fontId="5" fillId="70" borderId="220">
      <alignment horizontal="right" vertical="center"/>
      <protection locked="0"/>
    </xf>
    <xf numFmtId="190" fontId="5" fillId="70" borderId="220">
      <alignment horizontal="right" vertical="center"/>
      <protection locked="0"/>
    </xf>
    <xf numFmtId="191" fontId="5" fillId="70" borderId="220">
      <alignment horizontal="right" vertical="center"/>
      <protection locked="0"/>
    </xf>
    <xf numFmtId="188" fontId="5" fillId="70" borderId="220">
      <alignment horizontal="right" vertical="center"/>
      <protection locked="0"/>
    </xf>
    <xf numFmtId="191" fontId="5" fillId="70" borderId="220">
      <alignment horizontal="right" vertical="center"/>
      <protection locked="0"/>
    </xf>
    <xf numFmtId="191" fontId="5" fillId="70" borderId="220">
      <alignment horizontal="right" vertical="center"/>
      <protection locked="0"/>
    </xf>
    <xf numFmtId="186" fontId="28" fillId="50" borderId="197">
      <alignment vertical="center"/>
    </xf>
    <xf numFmtId="4" fontId="70" fillId="53" borderId="216" applyNumberFormat="0" applyProtection="0">
      <alignment vertical="center"/>
    </xf>
    <xf numFmtId="4" fontId="71" fillId="53" borderId="216" applyNumberFormat="0" applyProtection="0">
      <alignment vertical="center"/>
    </xf>
    <xf numFmtId="4" fontId="72" fillId="53" borderId="216" applyNumberFormat="0" applyProtection="0">
      <alignment horizontal="left" vertical="center" indent="1"/>
    </xf>
    <xf numFmtId="0" fontId="73" fillId="52" borderId="216" applyNumberFormat="0" applyProtection="0">
      <alignment horizontal="left" vertical="top" indent="1"/>
    </xf>
    <xf numFmtId="186" fontId="50" fillId="41" borderId="224" applyNumberFormat="0" applyAlignment="0" applyProtection="0"/>
    <xf numFmtId="4" fontId="72" fillId="78" borderId="216" applyNumberFormat="0" applyProtection="0">
      <alignment horizontal="right" vertical="center"/>
    </xf>
    <xf numFmtId="4" fontId="72" fillId="79" borderId="216" applyNumberFormat="0" applyProtection="0">
      <alignment horizontal="right" vertical="center"/>
    </xf>
    <xf numFmtId="4" fontId="72" fillId="80" borderId="216" applyNumberFormat="0" applyProtection="0">
      <alignment horizontal="right" vertical="center"/>
    </xf>
    <xf numFmtId="4" fontId="72" fillId="50" borderId="216" applyNumberFormat="0" applyProtection="0">
      <alignment horizontal="right" vertical="center"/>
    </xf>
    <xf numFmtId="4" fontId="72" fillId="49" borderId="216" applyNumberFormat="0" applyProtection="0">
      <alignment horizontal="right" vertical="center"/>
    </xf>
    <xf numFmtId="4" fontId="72" fillId="81" borderId="216" applyNumberFormat="0" applyProtection="0">
      <alignment horizontal="right" vertical="center"/>
    </xf>
    <xf numFmtId="4" fontId="72" fillId="82" borderId="216" applyNumberFormat="0" applyProtection="0">
      <alignment horizontal="right" vertical="center"/>
    </xf>
    <xf numFmtId="4" fontId="72" fillId="83" borderId="216" applyNumberFormat="0" applyProtection="0">
      <alignment horizontal="right" vertical="center"/>
    </xf>
    <xf numFmtId="4" fontId="72" fillId="84" borderId="216" applyNumberFormat="0" applyProtection="0">
      <alignment horizontal="right" vertical="center"/>
    </xf>
    <xf numFmtId="4" fontId="70" fillId="85" borderId="21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72" fillId="86" borderId="216" applyNumberFormat="0" applyProtection="0">
      <alignment horizontal="right" vertical="center"/>
    </xf>
    <xf numFmtId="4" fontId="63" fillId="66" borderId="238" applyNumberFormat="0" applyProtection="0">
      <alignment horizontal="left" vertical="center" indent="1"/>
    </xf>
    <xf numFmtId="0" fontId="27" fillId="21" borderId="216" applyNumberFormat="0" applyProtection="0">
      <alignment horizontal="left" vertical="center" indent="1"/>
    </xf>
    <xf numFmtId="0" fontId="27" fillId="21" borderId="216" applyNumberFormat="0" applyProtection="0">
      <alignment horizontal="left" vertical="top" indent="1"/>
    </xf>
    <xf numFmtId="0" fontId="27" fillId="15" borderId="216" applyNumberFormat="0" applyProtection="0">
      <alignment horizontal="left" vertical="center" indent="1"/>
    </xf>
    <xf numFmtId="0" fontId="27" fillId="15" borderId="216" applyNumberFormat="0" applyProtection="0">
      <alignment horizontal="left" vertical="top" indent="1"/>
    </xf>
    <xf numFmtId="0" fontId="27" fillId="63" borderId="216" applyNumberFormat="0" applyProtection="0">
      <alignment horizontal="left" vertical="center" indent="1"/>
    </xf>
    <xf numFmtId="0" fontId="27" fillId="63" borderId="216" applyNumberFormat="0" applyProtection="0">
      <alignment horizontal="left" vertical="top" indent="1"/>
    </xf>
    <xf numFmtId="0" fontId="27" fillId="14" borderId="216" applyNumberFormat="0" applyProtection="0">
      <alignment horizontal="left" vertical="center" indent="1"/>
    </xf>
    <xf numFmtId="0" fontId="27" fillId="14" borderId="216" applyNumberFormat="0" applyProtection="0">
      <alignment horizontal="left" vertical="top" indent="1"/>
    </xf>
    <xf numFmtId="0" fontId="27" fillId="64" borderId="220" applyNumberFormat="0">
      <protection locked="0"/>
    </xf>
    <xf numFmtId="4" fontId="72" fillId="87" borderId="216" applyNumberFormat="0" applyProtection="0">
      <alignment vertical="center"/>
    </xf>
    <xf numFmtId="4" fontId="74" fillId="87" borderId="216" applyNumberFormat="0" applyProtection="0">
      <alignment vertical="center"/>
    </xf>
    <xf numFmtId="4" fontId="70" fillId="86" borderId="213" applyNumberFormat="0" applyProtection="0">
      <alignment horizontal="left" vertical="center" indent="1"/>
    </xf>
    <xf numFmtId="0" fontId="37" fillId="48" borderId="216" applyNumberFormat="0" applyProtection="0">
      <alignment horizontal="left" vertical="top" indent="1"/>
    </xf>
    <xf numFmtId="4" fontId="72" fillId="87" borderId="216" applyNumberFormat="0" applyProtection="0">
      <alignment horizontal="right" vertical="center"/>
    </xf>
    <xf numFmtId="4" fontId="74" fillId="87" borderId="216" applyNumberFormat="0" applyProtection="0">
      <alignment horizontal="right" vertical="center"/>
    </xf>
    <xf numFmtId="4" fontId="70" fillId="86" borderId="216" applyNumberFormat="0" applyProtection="0">
      <alignment horizontal="left" vertical="center" indent="1"/>
    </xf>
    <xf numFmtId="0" fontId="37" fillId="15" borderId="216" applyNumberFormat="0" applyProtection="0">
      <alignment horizontal="left" vertical="top" indent="1"/>
    </xf>
    <xf numFmtId="4" fontId="75" fillId="88" borderId="213" applyNumberFormat="0" applyProtection="0">
      <alignment horizontal="left" vertical="center" indent="1"/>
    </xf>
    <xf numFmtId="4" fontId="76" fillId="87" borderId="216" applyNumberFormat="0" applyProtection="0">
      <alignment horizontal="right" vertical="center"/>
    </xf>
    <xf numFmtId="4" fontId="56" fillId="55" borderId="214" applyNumberFormat="0" applyProtection="0">
      <alignment horizontal="right" vertical="center"/>
    </xf>
    <xf numFmtId="186" fontId="28" fillId="50" borderId="197">
      <alignment vertical="center"/>
    </xf>
    <xf numFmtId="4" fontId="56" fillId="58" borderId="214" applyNumberFormat="0" applyProtection="0">
      <alignment horizontal="right" vertical="center"/>
    </xf>
    <xf numFmtId="186" fontId="42" fillId="44" borderId="214" applyNumberFormat="0" applyAlignment="0" applyProtection="0"/>
    <xf numFmtId="186" fontId="42" fillId="44" borderId="214" applyNumberFormat="0" applyAlignment="0" applyProtection="0"/>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6" fontId="5" fillId="69" borderId="220">
      <alignment vertical="center"/>
    </xf>
    <xf numFmtId="191" fontId="5" fillId="13" borderId="220">
      <alignment vertical="center"/>
    </xf>
    <xf numFmtId="186" fontId="44" fillId="0" borderId="219" applyNumberFormat="0" applyFill="0" applyAlignment="0" applyProtection="0"/>
    <xf numFmtId="4" fontId="64" fillId="64" borderId="214" applyNumberFormat="0" applyProtection="0">
      <alignment horizontal="right" vertical="center"/>
    </xf>
    <xf numFmtId="4" fontId="59" fillId="65" borderId="214" applyNumberFormat="0" applyProtection="0">
      <alignment horizontal="right" vertical="center"/>
    </xf>
    <xf numFmtId="4" fontId="62" fillId="48" borderId="216" applyNumberFormat="0" applyProtection="0">
      <alignment vertical="center"/>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3" fontId="28" fillId="12" borderId="220">
      <alignment vertical="center"/>
      <protection locked="0"/>
    </xf>
    <xf numFmtId="4" fontId="56" fillId="54" borderId="214" applyNumberFormat="0" applyProtection="0">
      <alignment horizontal="left" vertical="center" indent="1"/>
    </xf>
    <xf numFmtId="191" fontId="28" fillId="50" borderId="220">
      <alignment vertical="center"/>
    </xf>
    <xf numFmtId="186" fontId="28" fillId="50" borderId="220">
      <alignment vertical="center"/>
    </xf>
    <xf numFmtId="193" fontId="28" fillId="50" borderId="220">
      <alignment vertical="center"/>
    </xf>
    <xf numFmtId="191" fontId="28" fillId="12" borderId="220">
      <alignment vertical="center"/>
      <protection locked="0"/>
    </xf>
    <xf numFmtId="191" fontId="28" fillId="12" borderId="220">
      <alignment vertical="center"/>
      <protection locked="0"/>
    </xf>
    <xf numFmtId="191" fontId="28" fillId="12" borderId="220">
      <alignment vertical="center"/>
      <protection locked="0"/>
    </xf>
    <xf numFmtId="186" fontId="28" fillId="49" borderId="220">
      <alignment vertical="center"/>
    </xf>
    <xf numFmtId="190"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0" fillId="41" borderId="214" applyNumberFormat="0" applyAlignment="0" applyProtection="0"/>
    <xf numFmtId="4" fontId="56" fillId="59" borderId="214" applyNumberFormat="0" applyProtection="0">
      <alignment horizontal="right" vertical="center"/>
    </xf>
    <xf numFmtId="4" fontId="56" fillId="56" borderId="214" applyNumberFormat="0" applyProtection="0">
      <alignment horizontal="right" vertical="center"/>
    </xf>
    <xf numFmtId="186" fontId="56" fillId="15" borderId="216" applyNumberFormat="0" applyProtection="0">
      <alignment horizontal="left" vertical="top" indent="1"/>
    </xf>
    <xf numFmtId="186" fontId="56" fillId="14" borderId="216" applyNumberFormat="0" applyProtection="0">
      <alignment horizontal="left" vertical="top" indent="1"/>
    </xf>
    <xf numFmtId="37" fontId="33" fillId="0" borderId="210"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14" applyNumberFormat="0" applyAlignment="0" applyProtection="0"/>
    <xf numFmtId="193" fontId="28" fillId="12" borderId="220">
      <alignment vertical="center"/>
      <protection locked="0"/>
    </xf>
    <xf numFmtId="186" fontId="60" fillId="52" borderId="216" applyNumberFormat="0" applyProtection="0">
      <alignment horizontal="left" vertical="top" indent="1"/>
    </xf>
    <xf numFmtId="186" fontId="56" fillId="21" borderId="216" applyNumberFormat="0" applyProtection="0">
      <alignment horizontal="left" vertical="top" indent="1"/>
    </xf>
    <xf numFmtId="186" fontId="56" fillId="63" borderId="216" applyNumberFormat="0" applyProtection="0">
      <alignment horizontal="left" vertical="top" indent="1"/>
    </xf>
    <xf numFmtId="186" fontId="44" fillId="0" borderId="219" applyNumberFormat="0" applyFill="0" applyAlignment="0" applyProtection="0"/>
    <xf numFmtId="186" fontId="42" fillId="44" borderId="21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14" borderId="222" applyNumberFormat="0" applyProtection="0">
      <alignment horizontal="left" vertical="top" indent="1"/>
    </xf>
    <xf numFmtId="4" fontId="56" fillId="53" borderId="214" applyNumberFormat="0" applyProtection="0">
      <alignment horizontal="left" vertical="center" indent="1"/>
    </xf>
    <xf numFmtId="191" fontId="28" fillId="51" borderId="177">
      <alignment horizontal="right" vertical="center"/>
      <protection locked="0"/>
    </xf>
    <xf numFmtId="186" fontId="60" fillId="52" borderId="232" applyNumberFormat="0" applyProtection="0">
      <alignment horizontal="left" vertical="top" indent="1"/>
    </xf>
    <xf numFmtId="186" fontId="56" fillId="15" borderId="222" applyNumberFormat="0" applyProtection="0">
      <alignment horizontal="left" vertical="top" indent="1"/>
    </xf>
    <xf numFmtId="4" fontId="62" fillId="48" borderId="216" applyNumberFormat="0" applyProtection="0">
      <alignment vertical="center"/>
    </xf>
    <xf numFmtId="186" fontId="56" fillId="64" borderId="211"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21" borderId="216" applyNumberFormat="0" applyProtection="0">
      <alignment horizontal="left" vertical="top" indent="1"/>
    </xf>
    <xf numFmtId="191" fontId="28" fillId="51" borderId="220">
      <alignment horizontal="right" vertical="center"/>
      <protection locked="0"/>
    </xf>
    <xf numFmtId="186" fontId="28" fillId="50" borderId="220">
      <alignment vertical="center"/>
    </xf>
    <xf numFmtId="186" fontId="50" fillId="41" borderId="214" applyNumberFormat="0" applyAlignment="0" applyProtection="0"/>
    <xf numFmtId="186" fontId="50" fillId="41" borderId="214" applyNumberFormat="0" applyAlignment="0" applyProtection="0"/>
    <xf numFmtId="186" fontId="42" fillId="44" borderId="224" applyNumberFormat="0" applyAlignment="0" applyProtection="0"/>
    <xf numFmtId="186" fontId="56" fillId="14" borderId="232" applyNumberFormat="0" applyProtection="0">
      <alignment horizontal="left" vertical="top" indent="1"/>
    </xf>
    <xf numFmtId="186" fontId="56" fillId="63" borderId="216" applyNumberFormat="0" applyProtection="0">
      <alignment horizontal="left" vertical="top" indent="1"/>
    </xf>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191" fontId="28" fillId="50" borderId="220">
      <alignment vertical="center"/>
    </xf>
    <xf numFmtId="186" fontId="27" fillId="21" borderId="216" applyNumberFormat="0" applyProtection="0">
      <alignment horizontal="left" vertical="center"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27" fillId="15" borderId="216" applyNumberFormat="0" applyProtection="0">
      <alignment horizontal="left" vertical="center"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63" borderId="216" applyNumberFormat="0" applyProtection="0">
      <alignment horizontal="left" vertical="center"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27" fillId="14" borderId="216" applyNumberFormat="0" applyProtection="0">
      <alignment horizontal="left" vertical="center"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27" fillId="64" borderId="22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186" fontId="56" fillId="67" borderId="220"/>
    <xf numFmtId="37" fontId="33" fillId="0" borderId="210" applyNumberFormat="0"/>
    <xf numFmtId="194" fontId="33" fillId="0" borderId="221" applyFill="0"/>
    <xf numFmtId="186" fontId="27" fillId="21" borderId="222" applyNumberFormat="0" applyProtection="0">
      <alignment horizontal="left" vertical="center" indent="1"/>
    </xf>
    <xf numFmtId="186" fontId="50" fillId="41" borderId="214" applyNumberFormat="0" applyAlignment="0" applyProtection="0"/>
    <xf numFmtId="186" fontId="44" fillId="0" borderId="219" applyNumberFormat="0" applyFill="0" applyAlignment="0" applyProtection="0"/>
    <xf numFmtId="186" fontId="50" fillId="41" borderId="224" applyNumberFormat="0" applyAlignment="0" applyProtection="0"/>
    <xf numFmtId="191" fontId="28" fillId="50" borderId="220">
      <alignment vertical="center"/>
    </xf>
    <xf numFmtId="186" fontId="42" fillId="44" borderId="214" applyNumberFormat="0" applyAlignment="0" applyProtection="0"/>
    <xf numFmtId="4" fontId="56" fillId="58" borderId="214" applyNumberFormat="0" applyProtection="0">
      <alignment horizontal="right" vertical="center"/>
    </xf>
    <xf numFmtId="4" fontId="56" fillId="58" borderId="224" applyNumberFormat="0" applyProtection="0">
      <alignment horizontal="right" vertical="center"/>
    </xf>
    <xf numFmtId="193" fontId="28" fillId="12" borderId="220">
      <alignment vertical="center"/>
      <protection locked="0"/>
    </xf>
    <xf numFmtId="172" fontId="28" fillId="12" borderId="220">
      <alignment vertical="center"/>
      <protection locked="0"/>
    </xf>
    <xf numFmtId="4" fontId="56" fillId="16" borderId="214" applyNumberFormat="0" applyProtection="0">
      <alignment horizontal="right" vertical="center"/>
    </xf>
    <xf numFmtId="191" fontId="28" fillId="12" borderId="220">
      <alignment vertical="center"/>
      <protection locked="0"/>
    </xf>
    <xf numFmtId="186" fontId="56" fillId="62" borderId="214" applyNumberFormat="0" applyProtection="0">
      <alignment horizontal="left" vertical="center" indent="1"/>
    </xf>
    <xf numFmtId="172" fontId="28" fillId="12" borderId="220">
      <alignment vertical="center"/>
      <protection locked="0"/>
    </xf>
    <xf numFmtId="186" fontId="27" fillId="14" borderId="216" applyNumberFormat="0" applyProtection="0">
      <alignment horizontal="left" vertical="center" indent="1"/>
    </xf>
    <xf numFmtId="191" fontId="28" fillId="12" borderId="220">
      <alignment vertical="center"/>
      <protection locked="0"/>
    </xf>
    <xf numFmtId="4" fontId="56" fillId="19" borderId="224" applyNumberFormat="0" applyProtection="0">
      <alignment horizontal="right" vertical="center"/>
    </xf>
    <xf numFmtId="186" fontId="27" fillId="63" borderId="216" applyNumberFormat="0" applyProtection="0">
      <alignment horizontal="left" vertical="center" indent="1"/>
    </xf>
    <xf numFmtId="4" fontId="59" fillId="12" borderId="177" applyNumberFormat="0" applyProtection="0">
      <alignment vertical="center"/>
    </xf>
    <xf numFmtId="186" fontId="50" fillId="41" borderId="224" applyNumberFormat="0" applyAlignment="0" applyProtection="0"/>
    <xf numFmtId="4" fontId="56" fillId="19" borderId="214" applyNumberFormat="0" applyProtection="0">
      <alignment horizontal="right" vertical="center"/>
    </xf>
    <xf numFmtId="4" fontId="56" fillId="53" borderId="214" applyNumberFormat="0" applyProtection="0">
      <alignment horizontal="left" vertical="center" indent="1"/>
    </xf>
    <xf numFmtId="186" fontId="56" fillId="14" borderId="222" applyNumberFormat="0" applyProtection="0">
      <alignment horizontal="left" vertical="top" indent="1"/>
    </xf>
    <xf numFmtId="190" fontId="5" fillId="69" borderId="230">
      <alignment vertical="center"/>
    </xf>
    <xf numFmtId="191" fontId="28" fillId="12" borderId="220">
      <alignment vertical="center"/>
      <protection locked="0"/>
    </xf>
    <xf numFmtId="4" fontId="56" fillId="23" borderId="214" applyNumberFormat="0" applyProtection="0">
      <alignment horizontal="right" vertical="center"/>
    </xf>
    <xf numFmtId="4" fontId="56" fillId="14" borderId="217" applyNumberFormat="0" applyProtection="0">
      <alignment horizontal="left" vertical="center" indent="1"/>
    </xf>
    <xf numFmtId="172" fontId="28" fillId="12" borderId="220">
      <alignment vertical="center"/>
      <protection locked="0"/>
    </xf>
    <xf numFmtId="186" fontId="56" fillId="63" borderId="214" applyNumberFormat="0" applyProtection="0">
      <alignment horizontal="left" vertical="center" indent="1"/>
    </xf>
    <xf numFmtId="186" fontId="56" fillId="40" borderId="224" applyNumberFormat="0" applyFont="0" applyAlignment="0" applyProtection="0"/>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56" fillId="40" borderId="224" applyNumberFormat="0" applyFont="0" applyAlignment="0" applyProtection="0"/>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6" fontId="57" fillId="44" borderId="215" applyNumberFormat="0" applyAlignment="0" applyProtection="0"/>
    <xf numFmtId="186" fontId="56" fillId="14" borderId="222" applyNumberFormat="0" applyProtection="0">
      <alignment horizontal="left" vertical="top" indent="1"/>
    </xf>
    <xf numFmtId="4" fontId="56" fillId="54"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86" fontId="56" fillId="15" borderId="222" applyNumberFormat="0" applyProtection="0">
      <alignment horizontal="left" vertical="top" indent="1"/>
    </xf>
    <xf numFmtId="194" fontId="33" fillId="0" borderId="221" applyFill="0"/>
    <xf numFmtId="4" fontId="63" fillId="66" borderId="217" applyNumberFormat="0" applyProtection="0">
      <alignment horizontal="left" vertical="center" indent="1"/>
    </xf>
    <xf numFmtId="186" fontId="62" fillId="48" borderId="216" applyNumberFormat="0" applyProtection="0">
      <alignment horizontal="left" vertical="top" indent="1"/>
    </xf>
    <xf numFmtId="186" fontId="27" fillId="64" borderId="220" applyNumberFormat="0">
      <protection locked="0"/>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40" borderId="234" applyNumberFormat="0" applyFont="0" applyAlignment="0" applyProtection="0"/>
    <xf numFmtId="186" fontId="56" fillId="15" borderId="216" applyNumberFormat="0" applyProtection="0">
      <alignment horizontal="left" vertical="top" indent="1"/>
    </xf>
    <xf numFmtId="186" fontId="56" fillId="62" borderId="214"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15" borderId="214" applyNumberFormat="0" applyProtection="0">
      <alignment horizontal="right" vertical="center"/>
    </xf>
    <xf numFmtId="4" fontId="56" fillId="16" borderId="214" applyNumberFormat="0" applyProtection="0">
      <alignment horizontal="right" vertical="center"/>
    </xf>
    <xf numFmtId="4" fontId="56" fillId="57" borderId="217" applyNumberFormat="0" applyProtection="0">
      <alignment horizontal="right" vertical="center"/>
    </xf>
    <xf numFmtId="4" fontId="56" fillId="53" borderId="214" applyNumberFormat="0" applyProtection="0">
      <alignment horizontal="left" vertical="center" indent="1"/>
    </xf>
    <xf numFmtId="191" fontId="28" fillId="51" borderId="220">
      <alignment horizontal="right" vertical="center"/>
      <protection locked="0"/>
    </xf>
    <xf numFmtId="186" fontId="28" fillId="51" borderId="220">
      <alignment horizontal="right" vertical="center"/>
      <protection locked="0"/>
    </xf>
    <xf numFmtId="193" fontId="28" fillId="50" borderId="220">
      <alignment vertical="center"/>
    </xf>
    <xf numFmtId="193" fontId="28" fillId="12" borderId="220">
      <alignment vertical="center"/>
      <protection locked="0"/>
    </xf>
    <xf numFmtId="186" fontId="28" fillId="12" borderId="220">
      <alignment vertical="center"/>
      <protection locked="0"/>
    </xf>
    <xf numFmtId="188" fontId="28" fillId="49" borderId="220">
      <alignment vertical="center"/>
    </xf>
    <xf numFmtId="186" fontId="28" fillId="49" borderId="220">
      <alignment vertical="center"/>
    </xf>
    <xf numFmtId="186" fontId="57" fillId="44" borderId="215" applyNumberFormat="0" applyAlignment="0" applyProtection="0"/>
    <xf numFmtId="186" fontId="56" fillId="40" borderId="214" applyNumberFormat="0" applyFont="0" applyAlignment="0" applyProtection="0"/>
    <xf numFmtId="186" fontId="50" fillId="41" borderId="214" applyNumberFormat="0" applyAlignment="0" applyProtection="0"/>
    <xf numFmtId="4" fontId="63" fillId="66" borderId="23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40" borderId="224" applyNumberFormat="0" applyFont="0" applyAlignment="0" applyProtection="0"/>
    <xf numFmtId="4" fontId="56" fillId="0" borderId="234" applyNumberFormat="0" applyProtection="0">
      <alignment horizontal="right" vertical="center"/>
    </xf>
    <xf numFmtId="190" fontId="28" fillId="50" borderId="230">
      <alignment vertical="center"/>
    </xf>
    <xf numFmtId="193" fontId="28" fillId="50" borderId="177">
      <alignment vertical="center"/>
    </xf>
    <xf numFmtId="4" fontId="59" fillId="53" borderId="224" applyNumberFormat="0" applyProtection="0">
      <alignment vertical="center"/>
    </xf>
    <xf numFmtId="186" fontId="56" fillId="40" borderId="224" applyNumberFormat="0" applyFont="0" applyAlignment="0" applyProtection="0"/>
    <xf numFmtId="186" fontId="28" fillId="50" borderId="197">
      <alignmen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4" fontId="59" fillId="12" borderId="197" applyNumberFormat="0" applyProtection="0">
      <alignment vertical="center"/>
    </xf>
    <xf numFmtId="186" fontId="56" fillId="40" borderId="224" applyNumberFormat="0" applyFont="0" applyAlignment="0" applyProtection="0"/>
    <xf numFmtId="186" fontId="44" fillId="0" borderId="239" applyNumberFormat="0" applyFill="0" applyAlignment="0" applyProtection="0"/>
    <xf numFmtId="186" fontId="56" fillId="63" borderId="222" applyNumberFormat="0" applyProtection="0">
      <alignment horizontal="left" vertical="top" indent="1"/>
    </xf>
    <xf numFmtId="193" fontId="28" fillId="12" borderId="24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186" fontId="56" fillId="14" borderId="222" applyNumberFormat="0" applyProtection="0">
      <alignment horizontal="left" vertical="top" indent="1"/>
    </xf>
    <xf numFmtId="191" fontId="28" fillId="49" borderId="240">
      <alignment vertical="center"/>
    </xf>
    <xf numFmtId="186" fontId="57" fillId="44" borderId="225" applyNumberFormat="0" applyAlignment="0" applyProtection="0"/>
    <xf numFmtId="4" fontId="63" fillId="66" borderId="217" applyNumberFormat="0" applyProtection="0">
      <alignment horizontal="left" vertical="center" indent="1"/>
    </xf>
    <xf numFmtId="186" fontId="62" fillId="48" borderId="216" applyNumberFormat="0" applyProtection="0">
      <alignment horizontal="left" vertical="top" indent="1"/>
    </xf>
    <xf numFmtId="4" fontId="27" fillId="21" borderId="228" applyNumberFormat="0" applyProtection="0">
      <alignment horizontal="left" vertical="center" indent="1"/>
    </xf>
    <xf numFmtId="186" fontId="56" fillId="63"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27"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5" borderId="214" applyNumberFormat="0" applyProtection="0">
      <alignment horizontal="right" vertical="center"/>
    </xf>
    <xf numFmtId="4" fontId="56" fillId="61" borderId="217" applyNumberFormat="0" applyProtection="0">
      <alignment horizontal="left" vertical="center" indent="1"/>
    </xf>
    <xf numFmtId="4" fontId="56" fillId="58" borderId="214" applyNumberFormat="0" applyProtection="0">
      <alignment horizontal="right" vertical="center"/>
    </xf>
    <xf numFmtId="191" fontId="28" fillId="50" borderId="240">
      <alignment vertical="center"/>
    </xf>
    <xf numFmtId="186" fontId="62" fillId="48"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93" fontId="28" fillId="12" borderId="220">
      <alignment vertical="center"/>
      <protection locked="0"/>
    </xf>
    <xf numFmtId="4" fontId="56" fillId="60" borderId="224" applyNumberFormat="0" applyProtection="0">
      <alignment horizontal="righ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93" fontId="28" fillId="50" borderId="230">
      <alignment vertical="center"/>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32" applyNumberFormat="0" applyProtection="0">
      <alignment horizontal="left" vertical="top" indent="1"/>
    </xf>
    <xf numFmtId="191" fontId="28" fillId="12" borderId="197">
      <alignment vertical="center"/>
      <protection locked="0"/>
    </xf>
    <xf numFmtId="4" fontId="56" fillId="59" borderId="214" applyNumberFormat="0" applyProtection="0">
      <alignment horizontal="right" vertical="center"/>
    </xf>
    <xf numFmtId="186" fontId="61" fillId="21" borderId="218" applyBorder="0"/>
    <xf numFmtId="4" fontId="59" fillId="53" borderId="214" applyNumberFormat="0" applyProtection="0">
      <alignment vertical="center"/>
    </xf>
    <xf numFmtId="186" fontId="60" fillId="52"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91" fontId="28" fillId="50" borderId="240">
      <alignment vertical="center"/>
    </xf>
    <xf numFmtId="4" fontId="56" fillId="14" borderId="23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16" applyNumberFormat="0" applyProtection="0">
      <alignment horizontal="left" vertical="center" indent="1"/>
    </xf>
    <xf numFmtId="186" fontId="61" fillId="21" borderId="218" applyBorder="0"/>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4" applyNumberFormat="0" applyProtection="0">
      <alignment horizontal="left" vertical="center"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3" borderId="214" applyNumberFormat="0" applyProtection="0">
      <alignment horizontal="left" vertical="center" indent="1"/>
    </xf>
    <xf numFmtId="186" fontId="56" fillId="40" borderId="214" applyNumberFormat="0" applyFont="0" applyAlignment="0" applyProtection="0"/>
    <xf numFmtId="186" fontId="56" fillId="40" borderId="214" applyNumberFormat="0" applyFont="0" applyAlignment="0" applyProtection="0"/>
    <xf numFmtId="190" fontId="5" fillId="70" borderId="220">
      <alignment horizontal="right" vertical="center"/>
      <protection locked="0"/>
    </xf>
    <xf numFmtId="191" fontId="5" fillId="69" borderId="220">
      <alignment vertical="center"/>
    </xf>
    <xf numFmtId="196" fontId="5" fillId="69" borderId="220">
      <alignment vertical="center"/>
    </xf>
    <xf numFmtId="188" fontId="5" fillId="7" borderId="220">
      <alignment vertical="center"/>
      <protection locked="0"/>
    </xf>
    <xf numFmtId="186" fontId="56" fillId="63" borderId="216" applyNumberFormat="0" applyProtection="0">
      <alignment horizontal="left" vertical="top" indent="1"/>
    </xf>
    <xf numFmtId="186" fontId="56" fillId="14" borderId="216" applyNumberFormat="0" applyProtection="0">
      <alignment horizontal="left" vertical="top" indent="1"/>
    </xf>
    <xf numFmtId="186" fontId="56" fillId="21" borderId="216" applyNumberFormat="0" applyProtection="0">
      <alignment horizontal="left" vertical="top" indent="1"/>
    </xf>
    <xf numFmtId="4" fontId="56" fillId="15" borderId="217" applyNumberFormat="0" applyProtection="0">
      <alignment horizontal="left" vertical="center" indent="1"/>
    </xf>
    <xf numFmtId="191" fontId="28" fillId="51" borderId="220">
      <alignment horizontal="right" vertical="center"/>
      <protection locked="0"/>
    </xf>
    <xf numFmtId="186" fontId="60" fillId="52" borderId="216" applyNumberFormat="0" applyProtection="0">
      <alignment horizontal="left" vertical="top" indent="1"/>
    </xf>
    <xf numFmtId="4" fontId="56" fillId="16" borderId="21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4" fontId="59" fillId="12" borderId="230" applyNumberFormat="0" applyProtection="0">
      <alignment vertical="center"/>
    </xf>
    <xf numFmtId="193" fontId="28" fillId="50" borderId="230">
      <alignment vertical="center"/>
    </xf>
    <xf numFmtId="190" fontId="28" fillId="49" borderId="230">
      <alignment vertical="center"/>
    </xf>
    <xf numFmtId="186" fontId="42" fillId="44" borderId="224" applyNumberFormat="0" applyAlignment="0" applyProtection="0"/>
    <xf numFmtId="186" fontId="50" fillId="41" borderId="224" applyNumberFormat="0" applyAlignment="0" applyProtection="0"/>
    <xf numFmtId="186" fontId="28" fillId="51" borderId="240">
      <alignment horizontal="right" vertical="center"/>
      <protection locked="0"/>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193" fontId="28" fillId="12" borderId="177">
      <alignment vertical="center"/>
      <protection locked="0"/>
    </xf>
    <xf numFmtId="186" fontId="56" fillId="63" borderId="232" applyNumberFormat="0" applyProtection="0">
      <alignment horizontal="left" vertical="top" indent="1"/>
    </xf>
    <xf numFmtId="4" fontId="56" fillId="54" borderId="224" applyNumberFormat="0" applyProtection="0">
      <alignment horizontal="left" vertical="center" indent="1"/>
    </xf>
    <xf numFmtId="186" fontId="56" fillId="14" borderId="232" applyNumberFormat="0" applyProtection="0">
      <alignment horizontal="left" vertical="top" indent="1"/>
    </xf>
    <xf numFmtId="4" fontId="62" fillId="11" borderId="222" applyNumberFormat="0" applyProtection="0">
      <alignment horizontal="left" vertical="center" indent="1"/>
    </xf>
    <xf numFmtId="186" fontId="42" fillId="44" borderId="224" applyNumberFormat="0" applyAlignment="0" applyProtection="0"/>
    <xf numFmtId="186" fontId="27" fillId="21" borderId="222" applyNumberFormat="0" applyProtection="0">
      <alignment horizontal="left" vertical="top" indent="1"/>
    </xf>
    <xf numFmtId="4" fontId="56" fillId="54" borderId="224" applyNumberFormat="0" applyProtection="0">
      <alignment horizontal="left" vertical="center" indent="1"/>
    </xf>
    <xf numFmtId="186" fontId="50" fillId="41" borderId="234" applyNumberFormat="0" applyAlignment="0" applyProtection="0"/>
    <xf numFmtId="186" fontId="56" fillId="14" borderId="232" applyNumberFormat="0" applyProtection="0">
      <alignment horizontal="left" vertical="top" indent="1"/>
    </xf>
    <xf numFmtId="191" fontId="28" fillId="12" borderId="197">
      <alignment vertical="center"/>
      <protection locked="0"/>
    </xf>
    <xf numFmtId="4" fontId="59" fillId="53" borderId="224" applyNumberFormat="0" applyProtection="0">
      <alignment vertical="center"/>
    </xf>
    <xf numFmtId="186" fontId="62" fillId="15" borderId="222" applyNumberFormat="0" applyProtection="0">
      <alignment horizontal="left" vertical="top" indent="1"/>
    </xf>
    <xf numFmtId="188" fontId="5" fillId="69" borderId="197">
      <alignmen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1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1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27" fillId="21"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7" fillId="44" borderId="23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21" borderId="232" applyNumberFormat="0" applyProtection="0">
      <alignment horizontal="left" vertical="top" indent="1"/>
    </xf>
    <xf numFmtId="190" fontId="28" fillId="51" borderId="230">
      <alignment horizontal="right" vertical="center"/>
      <protection locked="0"/>
    </xf>
    <xf numFmtId="4" fontId="59" fillId="53" borderId="224" applyNumberFormat="0" applyProtection="0">
      <alignment vertical="center"/>
    </xf>
    <xf numFmtId="191" fontId="28" fillId="51" borderId="230">
      <alignment horizontal="right" vertical="center"/>
      <protection locked="0"/>
    </xf>
    <xf numFmtId="191" fontId="28" fillId="49" borderId="230">
      <alignment vertical="center"/>
    </xf>
    <xf numFmtId="193" fontId="28" fillId="50" borderId="230">
      <alignment vertical="center"/>
    </xf>
    <xf numFmtId="186" fontId="28" fillId="50" borderId="230">
      <alignment vertical="center"/>
    </xf>
    <xf numFmtId="191" fontId="28" fillId="50" borderId="230">
      <alignment vertical="center"/>
    </xf>
    <xf numFmtId="193" fontId="28" fillId="12" borderId="230">
      <alignment vertical="center"/>
      <protection locked="0"/>
    </xf>
    <xf numFmtId="186" fontId="28" fillId="12" borderId="230">
      <alignment vertical="center"/>
      <protection locked="0"/>
    </xf>
    <xf numFmtId="186" fontId="28" fillId="49" borderId="230">
      <alignmen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7" borderId="238"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6" fillId="21" borderId="23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70" fillId="85" borderId="21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4" fontId="56" fillId="60" borderId="224" applyNumberFormat="0" applyProtection="0">
      <alignment horizontal="right" vertical="center"/>
    </xf>
    <xf numFmtId="191" fontId="28" fillId="51" borderId="177">
      <alignment horizontal="right" vertical="center"/>
      <protection locked="0"/>
    </xf>
    <xf numFmtId="186" fontId="56" fillId="15" borderId="23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16" applyNumberFormat="0" applyProtection="0">
      <alignment horizontal="left" vertical="center" indent="1"/>
    </xf>
    <xf numFmtId="186" fontId="56" fillId="11" borderId="214" applyNumberFormat="0" applyProtection="0">
      <alignment horizontal="left" vertical="center" indent="1"/>
    </xf>
    <xf numFmtId="37" fontId="33" fillId="0" borderId="210" applyNumberFormat="0"/>
    <xf numFmtId="4" fontId="56" fillId="54" borderId="214" applyNumberFormat="0" applyProtection="0">
      <alignment horizontal="left" vertical="center" indent="1"/>
    </xf>
    <xf numFmtId="4" fontId="59" fillId="12" borderId="220" applyNumberFormat="0" applyProtection="0">
      <alignment vertical="center"/>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4" applyNumberFormat="0" applyProtection="0">
      <alignment horizontal="left" vertical="center"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11" borderId="214" applyNumberFormat="0" applyProtection="0">
      <alignment horizontal="left" vertical="center" indent="1"/>
    </xf>
    <xf numFmtId="4" fontId="27" fillId="21" borderId="217" applyNumberFormat="0" applyProtection="0">
      <alignment horizontal="left" vertical="center" indent="1"/>
    </xf>
    <xf numFmtId="4" fontId="56" fillId="59" borderId="214" applyNumberFormat="0" applyProtection="0">
      <alignment horizontal="right" vertical="center"/>
    </xf>
    <xf numFmtId="4" fontId="56" fillId="55" borderId="214" applyNumberFormat="0" applyProtection="0">
      <alignment horizontal="right" vertical="center"/>
    </xf>
    <xf numFmtId="4" fontId="56" fillId="52" borderId="214" applyNumberFormat="0" applyProtection="0">
      <alignment vertical="center"/>
    </xf>
    <xf numFmtId="188" fontId="28" fillId="51" borderId="220">
      <alignment horizontal="right" vertical="center"/>
      <protection locked="0"/>
    </xf>
    <xf numFmtId="191" fontId="28" fillId="50" borderId="220">
      <alignment vertical="center"/>
    </xf>
    <xf numFmtId="186" fontId="56" fillId="40" borderId="214" applyNumberFormat="0" applyFont="0" applyAlignment="0" applyProtection="0"/>
    <xf numFmtId="191" fontId="28" fillId="50" borderId="220">
      <alignment vertical="center"/>
    </xf>
    <xf numFmtId="193" fontId="28" fillId="12" borderId="220">
      <alignment vertical="center"/>
      <protection locked="0"/>
    </xf>
    <xf numFmtId="186" fontId="28" fillId="49" borderId="220">
      <alignment vertical="center"/>
    </xf>
    <xf numFmtId="191" fontId="28" fillId="49" borderId="220">
      <alignment vertical="center"/>
    </xf>
    <xf numFmtId="186" fontId="56" fillId="40" borderId="214" applyNumberFormat="0" applyFont="0" applyAlignment="0" applyProtection="0"/>
    <xf numFmtId="186" fontId="56" fillId="40" borderId="214" applyNumberFormat="0" applyFont="0" applyAlignment="0" applyProtection="0"/>
    <xf numFmtId="186" fontId="56" fillId="14" borderId="222" applyNumberFormat="0" applyProtection="0">
      <alignment horizontal="left" vertical="top" indent="1"/>
    </xf>
    <xf numFmtId="188" fontId="5" fillId="7" borderId="24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34" applyNumberFormat="0" applyFont="0" applyAlignment="0" applyProtection="0"/>
    <xf numFmtId="186" fontId="28" fillId="49" borderId="197">
      <alignment vertical="center"/>
    </xf>
    <xf numFmtId="188" fontId="28" fillId="51" borderId="197">
      <alignment horizontal="right" vertical="center"/>
      <protection locked="0"/>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14" applyNumberFormat="0" applyAlignment="0" applyProtection="0"/>
    <xf numFmtId="194" fontId="33" fillId="0" borderId="231" applyFill="0"/>
    <xf numFmtId="188" fontId="5" fillId="70" borderId="230">
      <alignment horizontal="right" vertical="center"/>
      <protection locked="0"/>
    </xf>
    <xf numFmtId="4" fontId="62" fillId="48" borderId="23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19" applyNumberFormat="0" applyFill="0" applyAlignment="0" applyProtection="0"/>
    <xf numFmtId="186" fontId="56" fillId="40" borderId="224" applyNumberFormat="0" applyFont="0" applyAlignment="0" applyProtection="0"/>
    <xf numFmtId="4" fontId="56" fillId="54" borderId="214" applyNumberFormat="0" applyProtection="0">
      <alignment horizontal="left" vertical="center" indent="1"/>
    </xf>
    <xf numFmtId="186" fontId="56" fillId="40" borderId="224" applyNumberFormat="0" applyFont="0" applyAlignment="0" applyProtection="0"/>
    <xf numFmtId="186" fontId="56" fillId="63"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27" fillId="15" borderId="216" applyNumberFormat="0" applyProtection="0">
      <alignment horizontal="left" vertical="center"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4" fontId="56" fillId="57" borderId="217" applyNumberFormat="0" applyProtection="0">
      <alignment horizontal="right" vertical="center"/>
    </xf>
    <xf numFmtId="4" fontId="56" fillId="14" borderId="228" applyNumberFormat="0" applyProtection="0">
      <alignment horizontal="left" vertical="center" indent="1"/>
    </xf>
    <xf numFmtId="4" fontId="56" fillId="56" borderId="224" applyNumberFormat="0" applyProtection="0">
      <alignment horizontal="right" vertical="center"/>
    </xf>
    <xf numFmtId="191" fontId="28" fillId="50" borderId="177">
      <alignment vertical="center"/>
    </xf>
    <xf numFmtId="186" fontId="28" fillId="12" borderId="177">
      <alignment vertical="center"/>
      <protection locked="0"/>
    </xf>
    <xf numFmtId="4" fontId="59" fillId="65" borderId="224" applyNumberFormat="0" applyProtection="0">
      <alignment horizontal="right" vertical="center"/>
    </xf>
    <xf numFmtId="190" fontId="28" fillId="51" borderId="177">
      <alignment horizontal="right" vertical="center"/>
      <protection locked="0"/>
    </xf>
    <xf numFmtId="190" fontId="28" fillId="49" borderId="177">
      <alignment vertical="center"/>
    </xf>
    <xf numFmtId="193" fontId="28" fillId="12" borderId="177">
      <alignment vertical="center"/>
      <protection locked="0"/>
    </xf>
    <xf numFmtId="191" fontId="28" fillId="12" borderId="177">
      <alignment vertical="center"/>
      <protection locked="0"/>
    </xf>
    <xf numFmtId="190" fontId="28" fillId="49" borderId="17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197">
      <alignment vertical="center"/>
    </xf>
    <xf numFmtId="186" fontId="28" fillId="49" borderId="197">
      <alignment vertical="center"/>
    </xf>
    <xf numFmtId="186" fontId="27" fillId="21" borderId="222" applyNumberFormat="0" applyProtection="0">
      <alignment horizontal="left" vertical="center" indent="1"/>
    </xf>
    <xf numFmtId="4" fontId="56" fillId="54" borderId="224" applyNumberFormat="0" applyProtection="0">
      <alignment horizontal="left" vertical="center" indent="1"/>
    </xf>
    <xf numFmtId="190"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86" fontId="28" fillId="12" borderId="177">
      <alignment vertical="center"/>
      <protection locked="0"/>
    </xf>
    <xf numFmtId="186" fontId="56" fillId="15"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6" fillId="40" borderId="224" applyNumberFormat="0" applyFont="0" applyAlignment="0" applyProtection="0"/>
    <xf numFmtId="186" fontId="27" fillId="21" borderId="23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86" fontId="57" fillId="44" borderId="225" applyNumberFormat="0" applyAlignment="0" applyProtection="0"/>
    <xf numFmtId="194" fontId="33" fillId="0" borderId="221" applyFill="0"/>
    <xf numFmtId="191" fontId="28" fillId="51" borderId="197">
      <alignment horizontal="right" vertical="center"/>
      <protection locked="0"/>
    </xf>
    <xf numFmtId="193" fontId="28" fillId="12" borderId="197">
      <alignment vertical="center"/>
      <protection locked="0"/>
    </xf>
    <xf numFmtId="186" fontId="61" fillId="21" borderId="226" applyBorder="0"/>
    <xf numFmtId="4" fontId="56" fillId="56" borderId="224" applyNumberFormat="0" applyProtection="0">
      <alignment horizontal="right" vertical="center"/>
    </xf>
    <xf numFmtId="191" fontId="5" fillId="7" borderId="220">
      <alignment vertical="center"/>
      <protection locked="0"/>
    </xf>
    <xf numFmtId="186" fontId="56" fillId="14" borderId="23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8" fontId="5" fillId="69" borderId="220">
      <alignment vertical="center"/>
    </xf>
    <xf numFmtId="186" fontId="56" fillId="15" borderId="222" applyNumberFormat="0" applyProtection="0">
      <alignment horizontal="left" vertical="top" indent="1"/>
    </xf>
    <xf numFmtId="191" fontId="28" fillId="51" borderId="230">
      <alignment horizontal="right" vertical="center"/>
      <protection locked="0"/>
    </xf>
    <xf numFmtId="186" fontId="56" fillId="63" borderId="222" applyNumberFormat="0" applyProtection="0">
      <alignment horizontal="left" vertical="top" indent="1"/>
    </xf>
    <xf numFmtId="4" fontId="56" fillId="52" borderId="234" applyNumberFormat="0" applyProtection="0">
      <alignment vertical="center"/>
    </xf>
    <xf numFmtId="186" fontId="56" fillId="14" borderId="222" applyNumberFormat="0" applyProtection="0">
      <alignment horizontal="left" vertical="top" indent="1"/>
    </xf>
    <xf numFmtId="186" fontId="56" fillId="63" borderId="232" applyNumberFormat="0" applyProtection="0">
      <alignment horizontal="left" vertical="top" indent="1"/>
    </xf>
    <xf numFmtId="186" fontId="56" fillId="11" borderId="21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16" applyNumberFormat="0" applyProtection="0">
      <alignment horizontal="left" vertical="center" indent="1"/>
    </xf>
    <xf numFmtId="188" fontId="28" fillId="49" borderId="197">
      <alignment vertical="center"/>
    </xf>
    <xf numFmtId="186" fontId="56" fillId="63" borderId="222" applyNumberFormat="0" applyProtection="0">
      <alignment horizontal="left" vertical="top" indent="1"/>
    </xf>
    <xf numFmtId="190" fontId="5" fillId="13" borderId="220">
      <alignment vertical="center"/>
    </xf>
    <xf numFmtId="186" fontId="56" fillId="21" borderId="222" applyNumberFormat="0" applyProtection="0">
      <alignment horizontal="left" vertical="top" indent="1"/>
    </xf>
    <xf numFmtId="186" fontId="56" fillId="40" borderId="224" applyNumberFormat="0" applyFont="0" applyAlignment="0" applyProtection="0"/>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7" fillId="44" borderId="225" applyNumberFormat="0" applyAlignment="0" applyProtection="0"/>
    <xf numFmtId="4" fontId="27" fillId="21" borderId="228" applyNumberFormat="0" applyProtection="0">
      <alignment horizontal="left" vertical="center"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186" fontId="27" fillId="21" borderId="216" applyNumberFormat="0" applyProtection="0">
      <alignment horizontal="left" vertical="top" indent="1"/>
    </xf>
    <xf numFmtId="37" fontId="33" fillId="0" borderId="210" applyNumberFormat="0"/>
    <xf numFmtId="186" fontId="56" fillId="21" borderId="216" applyNumberFormat="0" applyProtection="0">
      <alignment horizontal="left" vertical="top" indent="1"/>
    </xf>
    <xf numFmtId="186" fontId="44" fillId="0" borderId="219" applyNumberFormat="0" applyFill="0" applyAlignment="0" applyProtection="0"/>
    <xf numFmtId="186" fontId="44" fillId="0" borderId="219" applyNumberFormat="0" applyFill="0" applyAlignment="0" applyProtection="0"/>
    <xf numFmtId="186" fontId="56" fillId="15" borderId="216" applyNumberFormat="0" applyProtection="0">
      <alignment horizontal="left" vertical="top" indent="1"/>
    </xf>
    <xf numFmtId="188" fontId="5" fillId="70" borderId="197">
      <alignment horizontal="right" vertical="center"/>
      <protection locked="0"/>
    </xf>
    <xf numFmtId="194" fontId="33" fillId="0" borderId="241" applyFill="0"/>
    <xf numFmtId="186" fontId="56" fillId="40" borderId="224" applyNumberFormat="0" applyFont="0" applyAlignment="0" applyProtection="0"/>
    <xf numFmtId="188" fontId="5" fillId="7" borderId="197">
      <alignment vertical="center"/>
      <protection locked="0"/>
    </xf>
    <xf numFmtId="186" fontId="28" fillId="49" borderId="17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91" fontId="28" fillId="51" borderId="197">
      <alignment horizontal="right" vertical="center"/>
      <protection locked="0"/>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28" fillId="12" borderId="197">
      <alignment vertical="center"/>
      <protection locked="0"/>
    </xf>
    <xf numFmtId="186" fontId="28" fillId="49" borderId="197">
      <alignment vertical="center"/>
    </xf>
    <xf numFmtId="190" fontId="28" fillId="49" borderId="197">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8" fontId="28" fillId="50" borderId="177">
      <alignment vertical="center"/>
    </xf>
    <xf numFmtId="4" fontId="56" fillId="56" borderId="224" applyNumberFormat="0" applyProtection="0">
      <alignment horizontal="right" vertical="center"/>
    </xf>
    <xf numFmtId="186" fontId="27" fillId="15" borderId="222" applyNumberFormat="0" applyProtection="0">
      <alignment horizontal="left" vertical="center" indent="1"/>
    </xf>
    <xf numFmtId="186" fontId="56" fillId="63" borderId="222" applyNumberFormat="0" applyProtection="0">
      <alignment horizontal="left" vertical="top" indent="1"/>
    </xf>
    <xf numFmtId="186" fontId="50" fillId="41" borderId="224" applyNumberFormat="0" applyAlignment="0" applyProtection="0"/>
    <xf numFmtId="186" fontId="27" fillId="14" borderId="222" applyNumberFormat="0" applyProtection="0">
      <alignment horizontal="left" vertical="center" indent="1"/>
    </xf>
    <xf numFmtId="186" fontId="28" fillId="12" borderId="230">
      <alignment vertical="center"/>
      <protection locked="0"/>
    </xf>
    <xf numFmtId="191" fontId="28" fillId="50" borderId="230">
      <alignment vertical="center"/>
    </xf>
    <xf numFmtId="4" fontId="56" fillId="23" borderId="224" applyNumberFormat="0" applyProtection="0">
      <alignment horizontal="right" vertical="center"/>
    </xf>
    <xf numFmtId="186" fontId="27" fillId="15" borderId="222" applyNumberFormat="0" applyProtection="0">
      <alignment horizontal="left" vertical="center" indent="1"/>
    </xf>
    <xf numFmtId="188" fontId="5" fillId="13" borderId="197">
      <alignment vertical="center"/>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32" applyNumberFormat="0" applyProtection="0">
      <alignment horizontal="left" vertical="top" indent="1"/>
    </xf>
    <xf numFmtId="186" fontId="56" fillId="40" borderId="224" applyNumberFormat="0" applyFont="0" applyAlignment="0" applyProtection="0"/>
    <xf numFmtId="186" fontId="56" fillId="40" borderId="234" applyNumberFormat="0" applyFont="0" applyAlignment="0" applyProtection="0"/>
    <xf numFmtId="186" fontId="56" fillId="21" borderId="222" applyNumberFormat="0" applyProtection="0">
      <alignment horizontal="left" vertical="top" indent="1"/>
    </xf>
    <xf numFmtId="186" fontId="27" fillId="21" borderId="232" applyNumberFormat="0" applyProtection="0">
      <alignment horizontal="left" vertical="top" indent="1"/>
    </xf>
    <xf numFmtId="186" fontId="62" fillId="48" borderId="232" applyNumberFormat="0" applyProtection="0">
      <alignment horizontal="left" vertical="top" indent="1"/>
    </xf>
    <xf numFmtId="186" fontId="27" fillId="15"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44" fillId="0" borderId="23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3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38" applyNumberFormat="0" applyProtection="0">
      <alignment horizontal="left" vertical="center" indent="1"/>
    </xf>
    <xf numFmtId="4" fontId="56" fillId="53" borderId="224" applyNumberFormat="0" applyProtection="0">
      <alignment horizontal="left" vertical="center" indent="1"/>
    </xf>
    <xf numFmtId="190" fontId="5" fillId="13" borderId="240">
      <alignment vertical="center"/>
    </xf>
    <xf numFmtId="186" fontId="56" fillId="40" borderId="23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14" applyNumberFormat="0" applyFont="0" applyAlignment="0" applyProtection="0"/>
    <xf numFmtId="186" fontId="57" fillId="44" borderId="215" applyNumberFormat="0" applyAlignment="0" applyProtection="0"/>
    <xf numFmtId="186" fontId="57" fillId="44" borderId="215" applyNumberFormat="0" applyAlignment="0" applyProtection="0"/>
    <xf numFmtId="4" fontId="56" fillId="52" borderId="214" applyNumberFormat="0" applyProtection="0">
      <alignment vertical="center"/>
    </xf>
    <xf numFmtId="4" fontId="59" fillId="53" borderId="214" applyNumberFormat="0" applyProtection="0">
      <alignment vertical="center"/>
    </xf>
    <xf numFmtId="4" fontId="56" fillId="53" borderId="214" applyNumberFormat="0" applyProtection="0">
      <alignment horizontal="left" vertical="center" indent="1"/>
    </xf>
    <xf numFmtId="186" fontId="60" fillId="52" borderId="216" applyNumberFormat="0" applyProtection="0">
      <alignment horizontal="left" vertical="top" indent="1"/>
    </xf>
    <xf numFmtId="4" fontId="56" fillId="54" borderId="214" applyNumberFormat="0" applyProtection="0">
      <alignment horizontal="left" vertical="center" indent="1"/>
    </xf>
    <xf numFmtId="4" fontId="56" fillId="55" borderId="214" applyNumberFormat="0" applyProtection="0">
      <alignment horizontal="right" vertical="center"/>
    </xf>
    <xf numFmtId="4" fontId="56" fillId="56" borderId="214" applyNumberFormat="0" applyProtection="0">
      <alignment horizontal="right" vertical="center"/>
    </xf>
    <xf numFmtId="4" fontId="56" fillId="57" borderId="217" applyNumberFormat="0" applyProtection="0">
      <alignment horizontal="right" vertical="center"/>
    </xf>
    <xf numFmtId="4" fontId="56" fillId="23" borderId="214" applyNumberFormat="0" applyProtection="0">
      <alignment horizontal="right" vertical="center"/>
    </xf>
    <xf numFmtId="4" fontId="56" fillId="58" borderId="214" applyNumberFormat="0" applyProtection="0">
      <alignment horizontal="right" vertical="center"/>
    </xf>
    <xf numFmtId="4" fontId="56" fillId="59" borderId="214" applyNumberFormat="0" applyProtection="0">
      <alignment horizontal="right" vertical="center"/>
    </xf>
    <xf numFmtId="4" fontId="56" fillId="19" borderId="214" applyNumberFormat="0" applyProtection="0">
      <alignment horizontal="right" vertical="center"/>
    </xf>
    <xf numFmtId="4" fontId="56" fillId="16" borderId="214" applyNumberFormat="0" applyProtection="0">
      <alignment horizontal="right" vertical="center"/>
    </xf>
    <xf numFmtId="4" fontId="56" fillId="60" borderId="214" applyNumberFormat="0" applyProtection="0">
      <alignment horizontal="right" vertical="center"/>
    </xf>
    <xf numFmtId="4" fontId="56" fillId="61" borderId="217" applyNumberFormat="0" applyProtection="0">
      <alignment horizontal="left" vertical="center" indent="1"/>
    </xf>
    <xf numFmtId="4" fontId="27" fillId="21" borderId="217" applyNumberFormat="0" applyProtection="0">
      <alignment horizontal="left" vertical="center" indent="1"/>
    </xf>
    <xf numFmtId="4" fontId="27" fillId="21" borderId="217" applyNumberFormat="0" applyProtection="0">
      <alignment horizontal="left" vertical="center" indent="1"/>
    </xf>
    <xf numFmtId="4" fontId="56" fillId="15" borderId="214" applyNumberFormat="0" applyProtection="0">
      <alignment horizontal="right" vertical="center"/>
    </xf>
    <xf numFmtId="4" fontId="56" fillId="14" borderId="217" applyNumberFormat="0" applyProtection="0">
      <alignment horizontal="left" vertical="center" indent="1"/>
    </xf>
    <xf numFmtId="4" fontId="56" fillId="15" borderId="217" applyNumberFormat="0" applyProtection="0">
      <alignment horizontal="left" vertical="center" indent="1"/>
    </xf>
    <xf numFmtId="186" fontId="56" fillId="11" borderId="214" applyNumberFormat="0" applyProtection="0">
      <alignment horizontal="left" vertical="center" indent="1"/>
    </xf>
    <xf numFmtId="186" fontId="27" fillId="21" borderId="216" applyNumberFormat="0" applyProtection="0">
      <alignment horizontal="left" vertical="center" indent="1"/>
    </xf>
    <xf numFmtId="186" fontId="56" fillId="21" borderId="216" applyNumberFormat="0" applyProtection="0">
      <alignment horizontal="left" vertical="top" indent="1"/>
    </xf>
    <xf numFmtId="186" fontId="27"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21" borderId="216" applyNumberFormat="0" applyProtection="0">
      <alignment horizontal="left" vertical="top" indent="1"/>
    </xf>
    <xf numFmtId="186" fontId="56" fillId="62" borderId="214" applyNumberFormat="0" applyProtection="0">
      <alignment horizontal="left" vertical="center" indent="1"/>
    </xf>
    <xf numFmtId="186" fontId="27" fillId="15" borderId="216" applyNumberFormat="0" applyProtection="0">
      <alignment horizontal="left" vertical="center" indent="1"/>
    </xf>
    <xf numFmtId="186" fontId="56" fillId="15" borderId="216" applyNumberFormat="0" applyProtection="0">
      <alignment horizontal="left" vertical="top" indent="1"/>
    </xf>
    <xf numFmtId="186" fontId="27"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15" borderId="216" applyNumberFormat="0" applyProtection="0">
      <alignment horizontal="left" vertical="top" indent="1"/>
    </xf>
    <xf numFmtId="186" fontId="56" fillId="63" borderId="214" applyNumberFormat="0" applyProtection="0">
      <alignment horizontal="left" vertical="center" indent="1"/>
    </xf>
    <xf numFmtId="186" fontId="27" fillId="63" borderId="216" applyNumberFormat="0" applyProtection="0">
      <alignment horizontal="left" vertical="center" indent="1"/>
    </xf>
    <xf numFmtId="186" fontId="56" fillId="63" borderId="216" applyNumberFormat="0" applyProtection="0">
      <alignment horizontal="left" vertical="top" indent="1"/>
    </xf>
    <xf numFmtId="186" fontId="27"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63" borderId="216" applyNumberFormat="0" applyProtection="0">
      <alignment horizontal="left" vertical="top" indent="1"/>
    </xf>
    <xf numFmtId="186" fontId="56" fillId="14" borderId="214" applyNumberFormat="0" applyProtection="0">
      <alignment horizontal="left" vertical="center" indent="1"/>
    </xf>
    <xf numFmtId="186" fontId="27" fillId="14" borderId="216" applyNumberFormat="0" applyProtection="0">
      <alignment horizontal="left" vertical="center" indent="1"/>
    </xf>
    <xf numFmtId="186" fontId="56" fillId="14" borderId="216" applyNumberFormat="0" applyProtection="0">
      <alignment horizontal="left" vertical="top" indent="1"/>
    </xf>
    <xf numFmtId="186" fontId="27"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56" fillId="14" borderId="216" applyNumberFormat="0" applyProtection="0">
      <alignment horizontal="left" vertical="top" indent="1"/>
    </xf>
    <xf numFmtId="186" fontId="61" fillId="21" borderId="218" applyBorder="0"/>
    <xf numFmtId="4" fontId="62" fillId="48" borderId="216" applyNumberFormat="0" applyProtection="0">
      <alignment vertical="center"/>
    </xf>
    <xf numFmtId="4" fontId="62" fillId="11" borderId="216" applyNumberFormat="0" applyProtection="0">
      <alignment horizontal="left" vertical="center" indent="1"/>
    </xf>
    <xf numFmtId="186" fontId="62" fillId="48" borderId="216" applyNumberFormat="0" applyProtection="0">
      <alignment horizontal="left" vertical="top" indent="1"/>
    </xf>
    <xf numFmtId="4" fontId="56" fillId="0" borderId="214" applyNumberFormat="0" applyProtection="0">
      <alignment horizontal="right" vertical="center"/>
    </xf>
    <xf numFmtId="4" fontId="59" fillId="65" borderId="214" applyNumberFormat="0" applyProtection="0">
      <alignment horizontal="right" vertical="center"/>
    </xf>
    <xf numFmtId="4" fontId="56" fillId="54" borderId="214" applyNumberFormat="0" applyProtection="0">
      <alignment horizontal="left" vertical="center" indent="1"/>
    </xf>
    <xf numFmtId="186" fontId="62" fillId="15" borderId="216" applyNumberFormat="0" applyProtection="0">
      <alignment horizontal="left" vertical="top" indent="1"/>
    </xf>
    <xf numFmtId="4" fontId="63" fillId="66" borderId="217" applyNumberFormat="0" applyProtection="0">
      <alignment horizontal="left" vertical="center" indent="1"/>
    </xf>
    <xf numFmtId="4" fontId="64" fillId="64" borderId="214" applyNumberFormat="0" applyProtection="0">
      <alignment horizontal="right" vertical="center"/>
    </xf>
    <xf numFmtId="37" fontId="33" fillId="0" borderId="210" applyNumberFormat="0"/>
    <xf numFmtId="186" fontId="44" fillId="0" borderId="219" applyNumberFormat="0" applyFill="0" applyAlignment="0" applyProtection="0"/>
    <xf numFmtId="186" fontId="44" fillId="0" borderId="219" applyNumberFormat="0" applyFill="0" applyAlignment="0" applyProtection="0"/>
    <xf numFmtId="186" fontId="56" fillId="40" borderId="224" applyNumberFormat="0" applyFont="0" applyAlignment="0" applyProtection="0"/>
    <xf numFmtId="186" fontId="57" fillId="44" borderId="225" applyNumberFormat="0" applyAlignment="0" applyProtection="0"/>
    <xf numFmtId="4" fontId="56" fillId="54" borderId="234" applyNumberFormat="0" applyProtection="0">
      <alignment horizontal="left" vertical="center" indent="1"/>
    </xf>
    <xf numFmtId="4" fontId="56" fillId="61" borderId="238" applyNumberFormat="0" applyProtection="0">
      <alignment horizontal="left" vertical="center" indent="1"/>
    </xf>
    <xf numFmtId="186" fontId="60" fillId="52" borderId="23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90" fontId="5" fillId="69" borderId="197">
      <alignment vertical="center"/>
    </xf>
    <xf numFmtId="190" fontId="5" fillId="13" borderId="197">
      <alignment vertical="center"/>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3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40">
      <alignment vertical="center"/>
    </xf>
    <xf numFmtId="186" fontId="44" fillId="0" borderId="239" applyNumberFormat="0" applyFill="0" applyAlignment="0" applyProtection="0"/>
    <xf numFmtId="193" fontId="28" fillId="12" borderId="220">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42" fillId="44" borderId="224" applyNumberFormat="0" applyAlignment="0" applyProtection="0"/>
    <xf numFmtId="4" fontId="59" fillId="53" borderId="224" applyNumberFormat="0" applyProtection="0">
      <alignment vertical="center"/>
    </xf>
    <xf numFmtId="191" fontId="28" fillId="51" borderId="240">
      <alignment horizontal="right" vertical="center"/>
      <protection locked="0"/>
    </xf>
    <xf numFmtId="191" fontId="28" fillId="51" borderId="24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38" applyNumberFormat="0" applyProtection="0">
      <alignment horizontal="left" vertical="center" indent="1"/>
    </xf>
    <xf numFmtId="4" fontId="56" fillId="60" borderId="234" applyNumberFormat="0" applyProtection="0">
      <alignment horizontal="right" vertical="center"/>
    </xf>
    <xf numFmtId="186" fontId="42" fillId="44" borderId="234" applyNumberFormat="0" applyAlignment="0" applyProtection="0"/>
    <xf numFmtId="186" fontId="27" fillId="63" borderId="222" applyNumberFormat="0" applyProtection="0">
      <alignment horizontal="left" vertical="top" indent="1"/>
    </xf>
    <xf numFmtId="4" fontId="63" fillId="66" borderId="238" applyNumberFormat="0" applyProtection="0">
      <alignment horizontal="left" vertical="center" indent="1"/>
    </xf>
    <xf numFmtId="186" fontId="28" fillId="49" borderId="240">
      <alignment vertical="center"/>
    </xf>
    <xf numFmtId="186" fontId="56" fillId="64" borderId="211" applyNumberFormat="0">
      <protection locked="0"/>
    </xf>
    <xf numFmtId="193" fontId="28" fillId="12" borderId="230">
      <alignment vertical="center"/>
      <protection locked="0"/>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2" borderId="224" applyNumberFormat="0" applyProtection="0">
      <alignmen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56" fillId="0"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56" fillId="67" borderId="230"/>
    <xf numFmtId="194" fontId="33" fillId="0" borderId="221" applyFill="0"/>
    <xf numFmtId="4" fontId="27" fillId="21" borderId="238" applyNumberFormat="0" applyProtection="0">
      <alignment horizontal="left" vertical="center" indent="1"/>
    </xf>
    <xf numFmtId="186" fontId="44" fillId="0" borderId="229" applyNumberFormat="0" applyFill="0" applyAlignment="0" applyProtection="0"/>
    <xf numFmtId="188" fontId="5" fillId="7" borderId="230">
      <alignment vertical="center"/>
      <protection locked="0"/>
    </xf>
    <xf numFmtId="188" fontId="5" fillId="13" borderId="230">
      <alignment vertical="center"/>
    </xf>
    <xf numFmtId="191" fontId="5" fillId="7" borderId="230">
      <alignment vertical="center"/>
      <protection locked="0"/>
    </xf>
    <xf numFmtId="196" fontId="5" fillId="69" borderId="230">
      <alignment vertical="center"/>
    </xf>
    <xf numFmtId="186" fontId="56" fillId="40" borderId="224" applyNumberFormat="0" applyFont="0" applyAlignment="0" applyProtection="0"/>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3" borderId="224" applyNumberFormat="0" applyProtection="0">
      <alignment horizontal="left" vertical="center" indent="1"/>
    </xf>
    <xf numFmtId="4" fontId="56" fillId="55"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5" borderId="234" applyNumberFormat="0" applyProtection="0">
      <alignment horizontal="right" vertical="center"/>
    </xf>
    <xf numFmtId="186" fontId="27" fillId="14"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4" fontId="59" fillId="65" borderId="224" applyNumberFormat="0" applyProtection="0">
      <alignment horizontal="right" vertical="center"/>
    </xf>
    <xf numFmtId="4" fontId="56" fillId="0" borderId="224" applyNumberFormat="0" applyProtection="0">
      <alignment horizontal="right" vertical="center"/>
    </xf>
    <xf numFmtId="186" fontId="62"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44" fillId="0" borderId="229" applyNumberFormat="0" applyFill="0" applyAlignment="0" applyProtection="0"/>
    <xf numFmtId="172" fontId="28" fillId="12" borderId="240">
      <alignment vertical="center"/>
      <protection locked="0"/>
    </xf>
    <xf numFmtId="186" fontId="27" fillId="63" borderId="222" applyNumberFormat="0" applyProtection="0">
      <alignment horizontal="left" vertical="top" indent="1"/>
    </xf>
    <xf numFmtId="4" fontId="27" fillId="21" borderId="238" applyNumberFormat="0" applyProtection="0">
      <alignment horizontal="left" vertical="center" indent="1"/>
    </xf>
    <xf numFmtId="186" fontId="56" fillId="40" borderId="224" applyNumberFormat="0" applyFont="0" applyAlignment="0" applyProtection="0"/>
    <xf numFmtId="191" fontId="28" fillId="50" borderId="240">
      <alignment vertical="center"/>
    </xf>
    <xf numFmtId="186" fontId="42" fillId="44" borderId="224" applyNumberFormat="0" applyAlignment="0" applyProtection="0"/>
    <xf numFmtId="193" fontId="28" fillId="50" borderId="24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32" applyNumberFormat="0" applyProtection="0">
      <alignment horizontal="left" vertical="top" indent="1"/>
    </xf>
    <xf numFmtId="186" fontId="44" fillId="0" borderId="239" applyNumberFormat="0" applyFill="0" applyAlignment="0" applyProtection="0"/>
    <xf numFmtId="186" fontId="56" fillId="64" borderId="211" applyNumberFormat="0">
      <protection locked="0"/>
    </xf>
    <xf numFmtId="4" fontId="56" fillId="14" borderId="23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21"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4" borderId="197"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90" fontId="28" fillId="50" borderId="197">
      <alignment vertical="center"/>
    </xf>
    <xf numFmtId="193" fontId="28" fillId="50" borderId="197">
      <alignment vertical="center"/>
    </xf>
    <xf numFmtId="186" fontId="56" fillId="63" borderId="232" applyNumberFormat="0" applyProtection="0">
      <alignment horizontal="left" vertical="top" indent="1"/>
    </xf>
    <xf numFmtId="186" fontId="28" fillId="12" borderId="197">
      <alignment vertical="center"/>
      <protection locked="0"/>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7" fillId="44" borderId="225" applyNumberFormat="0" applyAlignment="0" applyProtection="0"/>
    <xf numFmtId="191" fontId="28" fillId="51" borderId="177">
      <alignment horizontal="right" vertical="center"/>
      <protection locked="0"/>
    </xf>
    <xf numFmtId="186" fontId="56" fillId="11" borderId="224"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6" fillId="21" borderId="232" applyNumberFormat="0" applyProtection="0">
      <alignment horizontal="left" vertical="top" indent="1"/>
    </xf>
    <xf numFmtId="186" fontId="57" fillId="44" borderId="225" applyNumberFormat="0" applyAlignment="0" applyProtection="0"/>
    <xf numFmtId="172" fontId="28" fillId="12" borderId="230">
      <alignment vertical="center"/>
      <protection locked="0"/>
    </xf>
    <xf numFmtId="186" fontId="28" fillId="51" borderId="230">
      <alignment horizontal="right" vertical="center"/>
      <protection locked="0"/>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32" applyNumberFormat="0" applyProtection="0">
      <alignment horizontal="left" vertical="top" indent="1"/>
    </xf>
    <xf numFmtId="4" fontId="56" fillId="55" borderId="224" applyNumberFormat="0" applyProtection="0">
      <alignment horizontal="right" vertical="center"/>
    </xf>
    <xf numFmtId="190" fontId="5" fillId="69" borderId="240">
      <alignment vertical="center"/>
    </xf>
    <xf numFmtId="4" fontId="27" fillId="21" borderId="238" applyNumberFormat="0" applyProtection="0">
      <alignment horizontal="left" vertical="center" indent="1"/>
    </xf>
    <xf numFmtId="191" fontId="28" fillId="12" borderId="177">
      <alignment vertical="center"/>
      <protection locked="0"/>
    </xf>
    <xf numFmtId="164" fontId="35" fillId="0" borderId="0" applyFont="0" applyFill="0" applyBorder="0" applyAlignment="0" applyProtection="0"/>
    <xf numFmtId="186" fontId="56" fillId="63" borderId="23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22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3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3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7" fillId="44" borderId="225" applyNumberFormat="0" applyAlignment="0" applyProtection="0"/>
    <xf numFmtId="4" fontId="56" fillId="15" borderId="228" applyNumberFormat="0" applyProtection="0">
      <alignment horizontal="left" vertical="center" indent="1"/>
    </xf>
    <xf numFmtId="186" fontId="61" fillId="21" borderId="226" applyBorder="0"/>
    <xf numFmtId="186" fontId="56" fillId="40" borderId="224" applyNumberFormat="0" applyFont="0" applyAlignment="0" applyProtection="0"/>
    <xf numFmtId="37" fontId="33" fillId="0" borderId="227" applyNumberFormat="0"/>
    <xf numFmtId="194" fontId="33" fillId="0" borderId="221" applyFill="0"/>
    <xf numFmtId="186" fontId="61" fillId="21" borderId="236" applyBorder="0"/>
    <xf numFmtId="186" fontId="56" fillId="64" borderId="211" applyNumberFormat="0">
      <protection locked="0"/>
    </xf>
    <xf numFmtId="186" fontId="28" fillId="49" borderId="230">
      <alignment vertical="center"/>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30">
      <alignment vertical="center"/>
      <protection locked="0"/>
    </xf>
    <xf numFmtId="4" fontId="64" fillId="64" borderId="224" applyNumberFormat="0" applyProtection="0">
      <alignment horizontal="right" vertical="center"/>
    </xf>
    <xf numFmtId="186" fontId="56" fillId="63" borderId="222" applyNumberFormat="0" applyProtection="0">
      <alignment horizontal="left" vertical="top" indent="1"/>
    </xf>
    <xf numFmtId="191" fontId="5" fillId="70" borderId="240">
      <alignment horizontal="right" vertical="center"/>
      <protection locked="0"/>
    </xf>
    <xf numFmtId="191" fontId="28" fillId="50" borderId="230">
      <alignment vertical="center"/>
    </xf>
    <xf numFmtId="4" fontId="56" fillId="14" borderId="238" applyNumberFormat="0" applyProtection="0">
      <alignment horizontal="left" vertical="center" indent="1"/>
    </xf>
    <xf numFmtId="191" fontId="28" fillId="50" borderId="240">
      <alignment vertical="center"/>
    </xf>
    <xf numFmtId="191" fontId="28" fillId="51" borderId="230">
      <alignment horizontal="right" vertical="center"/>
      <protection locked="0"/>
    </xf>
    <xf numFmtId="186" fontId="57" fillId="44" borderId="225" applyNumberForma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186" fontId="56" fillId="67" borderId="197"/>
    <xf numFmtId="190" fontId="5" fillId="70" borderId="24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21" borderId="23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40">
      <alignment vertical="center"/>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4" fontId="59" fillId="65" borderId="23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164" fontId="35" fillId="0" borderId="0" applyFont="0" applyFill="0" applyBorder="0" applyAlignment="0" applyProtection="0"/>
    <xf numFmtId="4" fontId="56" fillId="60" borderId="234" applyNumberFormat="0" applyProtection="0">
      <alignment horizontal="right" vertical="center"/>
    </xf>
    <xf numFmtId="4" fontId="62" fillId="11" borderId="232" applyNumberFormat="0" applyProtection="0">
      <alignment horizontal="left" vertical="center" indent="1"/>
    </xf>
    <xf numFmtId="4" fontId="56" fillId="15" borderId="234" applyNumberFormat="0" applyProtection="0">
      <alignment horizontal="right" vertical="center"/>
    </xf>
    <xf numFmtId="186" fontId="56" fillId="15" borderId="232" applyNumberFormat="0" applyProtection="0">
      <alignment horizontal="left" vertical="top" indent="1"/>
    </xf>
    <xf numFmtId="186" fontId="44" fillId="0" borderId="229" applyNumberFormat="0" applyFill="0" applyAlignment="0" applyProtection="0"/>
    <xf numFmtId="37" fontId="33" fillId="0" borderId="227" applyNumberFormat="0"/>
    <xf numFmtId="4" fontId="62" fillId="11" borderId="222" applyNumberFormat="0" applyProtection="0">
      <alignment horizontal="left" vertical="center"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5" borderId="224" applyNumberFormat="0" applyProtection="0">
      <alignment horizontal="right" vertical="center"/>
    </xf>
    <xf numFmtId="4" fontId="56" fillId="52" borderId="224" applyNumberFormat="0" applyProtection="0">
      <alignment vertical="center"/>
    </xf>
    <xf numFmtId="188" fontId="28" fillId="51" borderId="177">
      <alignment horizontal="right" vertical="center"/>
      <protection locked="0"/>
    </xf>
    <xf numFmtId="186" fontId="28" fillId="50" borderId="177">
      <alignment vertical="center"/>
    </xf>
    <xf numFmtId="193" fontId="28" fillId="50" borderId="177">
      <alignment vertical="center"/>
    </xf>
    <xf numFmtId="186" fontId="56" fillId="14" borderId="232" applyNumberFormat="0" applyProtection="0">
      <alignment horizontal="left" vertical="top" indent="1"/>
    </xf>
    <xf numFmtId="188" fontId="28" fillId="49" borderId="177">
      <alignment vertical="center"/>
    </xf>
    <xf numFmtId="193" fontId="28" fillId="12" borderId="177">
      <alignment vertical="center"/>
      <protection locked="0"/>
    </xf>
    <xf numFmtId="186" fontId="56" fillId="15" borderId="232" applyNumberFormat="0" applyProtection="0">
      <alignment horizontal="left" vertical="top" indent="1"/>
    </xf>
    <xf numFmtId="191" fontId="28" fillId="49" borderId="177">
      <alignmen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40" borderId="224" applyNumberFormat="0" applyFont="0" applyAlignment="0" applyProtection="0"/>
    <xf numFmtId="186" fontId="42" fillId="44" borderId="234" applyNumberFormat="0" applyAlignment="0" applyProtection="0"/>
    <xf numFmtId="186" fontId="56" fillId="40" borderId="224" applyNumberFormat="0" applyFont="0" applyAlignment="0" applyProtection="0"/>
    <xf numFmtId="186" fontId="56" fillId="21" borderId="232" applyNumberFormat="0" applyProtection="0">
      <alignment horizontal="left" vertical="top" indent="1"/>
    </xf>
    <xf numFmtId="186" fontId="27" fillId="63" borderId="23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186" fontId="28" fillId="12" borderId="240">
      <alignment vertical="center"/>
      <protection locked="0"/>
    </xf>
    <xf numFmtId="4" fontId="27" fillId="21" borderId="238" applyNumberFormat="0" applyProtection="0">
      <alignment horizontal="left" vertical="center" indent="1"/>
    </xf>
    <xf numFmtId="4" fontId="56" fillId="55" borderId="224" applyNumberFormat="0" applyProtection="0">
      <alignment horizontal="right" vertical="center"/>
    </xf>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186" fontId="50" fillId="41" borderId="224" applyNumberFormat="0" applyAlignment="0" applyProtection="0"/>
    <xf numFmtId="188" fontId="28" fillId="49" borderId="240">
      <alignment vertical="center"/>
    </xf>
    <xf numFmtId="186" fontId="56" fillId="40" borderId="224" applyNumberFormat="0" applyFon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186" fontId="60" fillId="52" borderId="222" applyNumberFormat="0" applyProtection="0">
      <alignment horizontal="left" vertical="top" indent="1"/>
    </xf>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88" fontId="5" fillId="69" borderId="230">
      <alignment vertical="center"/>
    </xf>
    <xf numFmtId="190" fontId="5" fillId="13" borderId="230">
      <alignment vertical="center"/>
    </xf>
    <xf numFmtId="191" fontId="5" fillId="13" borderId="23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23" borderId="224" applyNumberFormat="0" applyProtection="0">
      <alignment horizontal="right" vertical="center"/>
    </xf>
    <xf numFmtId="4" fontId="56" fillId="15" borderId="224" applyNumberFormat="0" applyProtection="0">
      <alignment horizontal="right" vertical="center"/>
    </xf>
    <xf numFmtId="4" fontId="56" fillId="15" borderId="228" applyNumberFormat="0" applyProtection="0">
      <alignment horizontal="left" vertical="center" indent="1"/>
    </xf>
    <xf numFmtId="191" fontId="28" fillId="50" borderId="177">
      <alignment vertical="center"/>
    </xf>
    <xf numFmtId="191" fontId="28" fillId="50" borderId="177">
      <alignment vertical="center"/>
    </xf>
    <xf numFmtId="172" fontId="28" fillId="12" borderId="177">
      <alignment vertical="center"/>
      <protection locked="0"/>
    </xf>
    <xf numFmtId="172" fontId="28" fillId="12" borderId="177">
      <alignment vertical="center"/>
      <protection locked="0"/>
    </xf>
    <xf numFmtId="186" fontId="56" fillId="14" borderId="232" applyNumberFormat="0" applyProtection="0">
      <alignment horizontal="left" vertical="top" indent="1"/>
    </xf>
    <xf numFmtId="186" fontId="28" fillId="49" borderId="177">
      <alignment vertical="center"/>
    </xf>
    <xf numFmtId="186" fontId="28" fillId="12" borderId="177">
      <alignment vertical="center"/>
      <protection locked="0"/>
    </xf>
    <xf numFmtId="186" fontId="61" fillId="21" borderId="236" applyBorder="0"/>
    <xf numFmtId="191" fontId="28" fillId="49" borderId="177">
      <alignmen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2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4" fillId="0" borderId="239" applyNumberFormat="0" applyFill="0" applyAlignment="0" applyProtection="0"/>
    <xf numFmtId="37" fontId="33" fillId="0" borderId="237" applyNumberFormat="0"/>
    <xf numFmtId="186" fontId="62"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8" fillId="49" borderId="240">
      <alignment vertical="center"/>
    </xf>
    <xf numFmtId="186" fontId="56" fillId="40" borderId="224" applyNumberFormat="0" applyFont="0" applyAlignment="0" applyProtection="0"/>
    <xf numFmtId="190" fontId="28" fillId="49" borderId="24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77">
      <alignment vertical="center"/>
    </xf>
    <xf numFmtId="191" fontId="5" fillId="13" borderId="177">
      <alignment vertical="center"/>
    </xf>
    <xf numFmtId="191" fontId="5" fillId="13" borderId="177">
      <alignment vertical="center"/>
    </xf>
    <xf numFmtId="0" fontId="5" fillId="13" borderId="177">
      <alignment vertical="center"/>
    </xf>
    <xf numFmtId="0" fontId="5" fillId="13" borderId="177">
      <alignment vertical="center"/>
    </xf>
    <xf numFmtId="0" fontId="5" fillId="13" borderId="177">
      <alignment vertical="center"/>
    </xf>
    <xf numFmtId="0" fontId="5" fillId="13" borderId="177">
      <alignment vertical="center"/>
    </xf>
    <xf numFmtId="191" fontId="5" fillId="13" borderId="177">
      <alignment vertical="center"/>
    </xf>
    <xf numFmtId="188" fontId="5" fillId="13" borderId="177">
      <alignment vertical="center"/>
    </xf>
    <xf numFmtId="191" fontId="5" fillId="13" borderId="177">
      <alignment vertical="center"/>
    </xf>
    <xf numFmtId="196" fontId="5" fillId="13" borderId="177">
      <alignment vertical="center"/>
    </xf>
    <xf numFmtId="188" fontId="5" fillId="13" borderId="177">
      <alignment vertical="center"/>
    </xf>
    <xf numFmtId="188" fontId="5" fillId="13" borderId="177">
      <alignment vertical="center"/>
    </xf>
    <xf numFmtId="190" fontId="5" fillId="13" borderId="17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40"/>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0" fontId="5" fillId="7" borderId="177">
      <alignment vertical="center"/>
      <protection locked="0"/>
    </xf>
    <xf numFmtId="0" fontId="5" fillId="7" borderId="177">
      <alignment vertical="center"/>
      <protection locked="0"/>
    </xf>
    <xf numFmtId="193" fontId="5" fillId="7" borderId="177">
      <alignment vertical="center"/>
      <protection locked="0"/>
    </xf>
    <xf numFmtId="193" fontId="5" fillId="7" borderId="177">
      <alignment vertical="center"/>
      <protection locked="0"/>
    </xf>
    <xf numFmtId="188" fontId="5" fillId="7" borderId="177">
      <alignment vertical="center"/>
      <protection locked="0"/>
    </xf>
    <xf numFmtId="191"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72" fontId="5" fillId="7" borderId="177">
      <alignment vertical="center"/>
      <protection locked="0"/>
    </xf>
    <xf numFmtId="191" fontId="5" fillId="7" borderId="177">
      <alignment vertical="center"/>
      <protection locked="0"/>
    </xf>
    <xf numFmtId="191" fontId="5" fillId="7" borderId="177">
      <alignment vertical="center"/>
      <protection locked="0"/>
    </xf>
    <xf numFmtId="188" fontId="5" fillId="7" borderId="177">
      <alignment vertical="center"/>
      <protection locked="0"/>
    </xf>
    <xf numFmtId="191"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3" fontId="5" fillId="69" borderId="177">
      <alignment vertical="center"/>
    </xf>
    <xf numFmtId="196" fontId="5" fillId="69" borderId="177">
      <alignment vertical="center"/>
    </xf>
    <xf numFmtId="188" fontId="5" fillId="69" borderId="177">
      <alignment vertical="center"/>
    </xf>
    <xf numFmtId="188" fontId="5" fillId="69" borderId="177">
      <alignment vertical="center"/>
    </xf>
    <xf numFmtId="19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0" fontId="5" fillId="69" borderId="177">
      <alignment vertical="center"/>
    </xf>
    <xf numFmtId="191" fontId="5" fillId="69" borderId="177">
      <alignment vertical="center"/>
    </xf>
    <xf numFmtId="188" fontId="5" fillId="69" borderId="177">
      <alignment vertical="center"/>
    </xf>
    <xf numFmtId="191" fontId="5" fillId="69" borderId="177">
      <alignment vertical="center"/>
    </xf>
    <xf numFmtId="191" fontId="5" fillId="69" borderId="177">
      <alignment vertical="center"/>
    </xf>
    <xf numFmtId="191"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0" fontId="5" fillId="70" borderId="177">
      <alignment horizontal="right" vertical="center"/>
      <protection locked="0"/>
    </xf>
    <xf numFmtId="196" fontId="5" fillId="70" borderId="177">
      <alignment horizontal="right" vertical="center"/>
      <protection locked="0"/>
    </xf>
    <xf numFmtId="188" fontId="5" fillId="70" borderId="177">
      <alignment horizontal="right" vertical="center"/>
      <protection locked="0"/>
    </xf>
    <xf numFmtId="188" fontId="5" fillId="70" borderId="177">
      <alignment horizontal="right" vertical="center"/>
      <protection locked="0"/>
    </xf>
    <xf numFmtId="190" fontId="5" fillId="70" borderId="177">
      <alignment horizontal="right" vertical="center"/>
      <protection locked="0"/>
    </xf>
    <xf numFmtId="191" fontId="5" fillId="70" borderId="177">
      <alignment horizontal="right" vertical="center"/>
      <protection locked="0"/>
    </xf>
    <xf numFmtId="188" fontId="5" fillId="70" borderId="177">
      <alignment horizontal="right" vertical="center"/>
      <protection locked="0"/>
    </xf>
    <xf numFmtId="191" fontId="5" fillId="70" borderId="177">
      <alignment horizontal="right" vertical="center"/>
      <protection locked="0"/>
    </xf>
    <xf numFmtId="191" fontId="5" fillId="70" borderId="17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0" fillId="85" borderId="21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7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27" fillId="15" borderId="232" applyNumberFormat="0" applyProtection="0">
      <alignment horizontal="left" vertical="center" indent="1"/>
    </xf>
    <xf numFmtId="4" fontId="56" fillId="57" borderId="23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3"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4" fontId="64" fillId="64" borderId="234" applyNumberFormat="0" applyProtection="0">
      <alignment horizontal="right" vertical="center"/>
    </xf>
    <xf numFmtId="186" fontId="56" fillId="40" borderId="234" applyNumberFormat="0" applyFont="0" applyAlignment="0" applyProtection="0"/>
    <xf numFmtId="186" fontId="56" fillId="40" borderId="224" applyNumberFormat="0" applyFont="0" applyAlignment="0" applyProtection="0"/>
    <xf numFmtId="188" fontId="5" fillId="13" borderId="230">
      <alignment vertical="center"/>
    </xf>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62" fillId="15" borderId="222"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60" fillId="52" borderId="222" applyNumberFormat="0" applyProtection="0">
      <alignment horizontal="left" vertical="top" indent="1"/>
    </xf>
    <xf numFmtId="191" fontId="28" fillId="51" borderId="177">
      <alignment horizontal="right" vertical="center"/>
      <protection locked="0"/>
    </xf>
    <xf numFmtId="186" fontId="28" fillId="51" borderId="177">
      <alignment horizontal="right" vertical="center"/>
      <protection locked="0"/>
    </xf>
    <xf numFmtId="191" fontId="28" fillId="50" borderId="177">
      <alignment vertical="center"/>
    </xf>
    <xf numFmtId="186" fontId="28" fillId="50" borderId="177">
      <alignment vertical="center"/>
    </xf>
    <xf numFmtId="193" fontId="28" fillId="50" borderId="177">
      <alignment vertical="center"/>
    </xf>
    <xf numFmtId="186" fontId="56" fillId="15" borderId="232" applyNumberFormat="0" applyProtection="0">
      <alignment horizontal="left" vertical="top" indent="1"/>
    </xf>
    <xf numFmtId="186" fontId="56" fillId="40" borderId="224" applyNumberFormat="0" applyFont="0" applyAlignment="0" applyProtection="0"/>
    <xf numFmtId="4" fontId="56" fillId="14" borderId="23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34" applyNumberFormat="0" applyProtection="0">
      <alignment horizontal="left" vertical="center" indent="1"/>
    </xf>
    <xf numFmtId="186" fontId="27" fillId="63" borderId="23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7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7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77"/>
    <xf numFmtId="37" fontId="33" fillId="0" borderId="227" applyNumberFormat="0"/>
    <xf numFmtId="194" fontId="33" fillId="0" borderId="221" applyFill="0"/>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21" borderId="232" applyNumberFormat="0" applyProtection="0">
      <alignment horizontal="left" vertical="top" indent="1"/>
    </xf>
    <xf numFmtId="186" fontId="56" fillId="15" borderId="222" applyNumberFormat="0" applyProtection="0">
      <alignment horizontal="left" vertical="top" indent="1"/>
    </xf>
    <xf numFmtId="186" fontId="50" fillId="41" borderId="224" applyNumberFormat="0" applyAlignment="0" applyProtection="0"/>
    <xf numFmtId="186" fontId="42" fillId="44" borderId="23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72" fontId="28" fillId="12" borderId="177">
      <alignment vertical="center"/>
      <protection locked="0"/>
    </xf>
    <xf numFmtId="186" fontId="56" fillId="21" borderId="222" applyNumberFormat="0" applyProtection="0">
      <alignment horizontal="left" vertical="top" indent="1"/>
    </xf>
    <xf numFmtId="4" fontId="59" fillId="65" borderId="234" applyNumberFormat="0" applyProtection="0">
      <alignment horizontal="right" vertical="center"/>
    </xf>
    <xf numFmtId="191" fontId="28" fillId="12" borderId="177">
      <alignment vertical="center"/>
      <protection locked="0"/>
    </xf>
    <xf numFmtId="4" fontId="56" fillId="53" borderId="234" applyNumberFormat="0" applyProtection="0">
      <alignment horizontal="left" vertical="center" indent="1"/>
    </xf>
    <xf numFmtId="4" fontId="56" fillId="53" borderId="224" applyNumberFormat="0" applyProtection="0">
      <alignment horizontal="left" vertical="center" indent="1"/>
    </xf>
    <xf numFmtId="186" fontId="27" fillId="21" borderId="222" applyNumberFormat="0" applyProtection="0">
      <alignment horizontal="left" vertical="top" indent="1"/>
    </xf>
    <xf numFmtId="186" fontId="56" fillId="15" borderId="222" applyNumberFormat="0" applyProtection="0">
      <alignment horizontal="left" vertical="top" indent="1"/>
    </xf>
    <xf numFmtId="186" fontId="56" fillId="14" borderId="232" applyNumberFormat="0" applyProtection="0">
      <alignment horizontal="left" vertical="top" indent="1"/>
    </xf>
    <xf numFmtId="172" fontId="28" fillId="12" borderId="177">
      <alignment vertical="center"/>
      <protection locked="0"/>
    </xf>
    <xf numFmtId="186" fontId="42" fillId="44" borderId="224" applyNumberFormat="0" applyAlignment="0" applyProtection="0"/>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4" fontId="56" fillId="61" borderId="23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28" fillId="50" borderId="240">
      <alignment vertical="center"/>
    </xf>
    <xf numFmtId="191" fontId="28" fillId="51" borderId="240">
      <alignment horizontal="right" vertical="center"/>
      <protection locked="0"/>
    </xf>
    <xf numFmtId="188" fontId="28" fillId="50" borderId="240">
      <alignment vertical="center"/>
    </xf>
    <xf numFmtId="191" fontId="28" fillId="50" borderId="240">
      <alignment vertical="center"/>
    </xf>
    <xf numFmtId="186" fontId="28" fillId="12" borderId="240">
      <alignment vertical="center"/>
      <protection locked="0"/>
    </xf>
    <xf numFmtId="188" fontId="28" fillId="49" borderId="240">
      <alignment vertical="center"/>
    </xf>
    <xf numFmtId="186" fontId="28" fillId="49" borderId="24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6" borderId="234" applyNumberFormat="0" applyProtection="0">
      <alignment horizontal="right" vertical="center"/>
    </xf>
    <xf numFmtId="37" fontId="33" fillId="0" borderId="237" applyNumberFormat="0"/>
    <xf numFmtId="186" fontId="56" fillId="64" borderId="211" applyNumberFormat="0">
      <protection locked="0"/>
    </xf>
    <xf numFmtId="186" fontId="44" fillId="0" borderId="23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38"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2" borderId="234" applyNumberFormat="0" applyProtection="0">
      <alignment vertical="center"/>
    </xf>
    <xf numFmtId="4" fontId="56" fillId="55"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42" fillId="44" borderId="23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40">
      <alignment vertical="center"/>
    </xf>
    <xf numFmtId="191" fontId="5" fillId="7" borderId="24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38" applyNumberFormat="0" applyProtection="0">
      <alignment horizontal="left" vertical="center" indent="1"/>
    </xf>
    <xf numFmtId="4" fontId="27" fillId="21" borderId="23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40">
      <alignment vertical="center"/>
    </xf>
    <xf numFmtId="186" fontId="28" fillId="50" borderId="240">
      <alignment vertical="center"/>
    </xf>
    <xf numFmtId="193" fontId="28" fillId="50" borderId="240">
      <alignment vertical="center"/>
    </xf>
    <xf numFmtId="191" fontId="28" fillId="12" borderId="240">
      <alignment vertical="center"/>
      <protection locked="0"/>
    </xf>
    <xf numFmtId="172" fontId="28" fillId="12" borderId="240">
      <alignment vertical="center"/>
      <protection locked="0"/>
    </xf>
    <xf numFmtId="191" fontId="28" fillId="12" borderId="240">
      <alignment vertical="center"/>
      <protection locked="0"/>
    </xf>
    <xf numFmtId="191" fontId="28" fillId="12" borderId="240">
      <alignment vertical="center"/>
      <protection locked="0"/>
    </xf>
    <xf numFmtId="186" fontId="56" fillId="40" borderId="234" applyNumberFormat="0" applyFont="0" applyAlignment="0" applyProtection="0"/>
    <xf numFmtId="186" fontId="27" fillId="21" borderId="232" applyNumberFormat="0" applyProtection="0">
      <alignment horizontal="left" vertical="top" indent="1"/>
    </xf>
    <xf numFmtId="186" fontId="57" fillId="44" borderId="235" applyNumberFormat="0" applyAlignment="0" applyProtection="0"/>
    <xf numFmtId="4" fontId="56" fillId="15" borderId="238" applyNumberFormat="0" applyProtection="0">
      <alignment horizontal="left" vertical="center" indent="1"/>
    </xf>
    <xf numFmtId="186" fontId="56" fillId="40" borderId="234" applyNumberFormat="0" applyFont="0" applyAlignment="0" applyProtection="0"/>
    <xf numFmtId="186" fontId="56" fillId="21" borderId="232" applyNumberFormat="0" applyProtection="0">
      <alignment horizontal="left" vertical="top" indent="1"/>
    </xf>
    <xf numFmtId="186" fontId="56" fillId="40" borderId="234" applyNumberFormat="0" applyFont="0" applyAlignment="0" applyProtection="0"/>
    <xf numFmtId="186" fontId="56" fillId="21" borderId="232" applyNumberFormat="0" applyProtection="0">
      <alignment horizontal="left" vertical="top" indent="1"/>
    </xf>
    <xf numFmtId="186" fontId="56" fillId="63" borderId="232" applyNumberFormat="0" applyProtection="0">
      <alignment horizontal="left" vertical="top" indent="1"/>
    </xf>
    <xf numFmtId="4" fontId="62" fillId="48" borderId="232"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56" fillId="15" borderId="232" applyNumberFormat="0" applyProtection="0">
      <alignment horizontal="left" vertical="top" indent="1"/>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7" borderId="238"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27" fillId="21" borderId="238" applyNumberFormat="0" applyProtection="0">
      <alignment horizontal="left" vertical="center" indent="1"/>
    </xf>
    <xf numFmtId="186" fontId="27" fillId="21" borderId="232"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3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186" fontId="56" fillId="64" borderId="211" applyNumberFormat="0">
      <protection locked="0"/>
    </xf>
    <xf numFmtId="4" fontId="62" fillId="48" borderId="232" applyNumberFormat="0" applyProtection="0">
      <alignment vertical="center"/>
    </xf>
    <xf numFmtId="4" fontId="56" fillId="54" borderId="234" applyNumberFormat="0" applyProtection="0">
      <alignment horizontal="left" vertical="center" indent="1"/>
    </xf>
    <xf numFmtId="186" fontId="62" fillId="48" borderId="232" applyNumberFormat="0" applyProtection="0">
      <alignment horizontal="left" vertical="top" indent="1"/>
    </xf>
    <xf numFmtId="4" fontId="59" fillId="65" borderId="234" applyNumberFormat="0" applyProtection="0">
      <alignment horizontal="right" vertical="center"/>
    </xf>
    <xf numFmtId="186" fontId="62" fillId="15" borderId="232" applyNumberFormat="0" applyProtection="0">
      <alignment horizontal="left" vertical="top" indent="1"/>
    </xf>
    <xf numFmtId="37" fontId="33" fillId="0" borderId="237" applyNumberFormat="0"/>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63" borderId="232" applyNumberFormat="0" applyProtection="0">
      <alignment horizontal="left" vertical="top" indent="1"/>
    </xf>
    <xf numFmtId="186" fontId="56" fillId="64" borderId="211" applyNumberFormat="0">
      <protection locked="0"/>
    </xf>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93" fontId="28" fillId="12" borderId="240">
      <alignment vertical="center"/>
      <protection locked="0"/>
    </xf>
    <xf numFmtId="186" fontId="28" fillId="49" borderId="240">
      <alignment vertical="center"/>
    </xf>
    <xf numFmtId="191" fontId="28" fillId="49" borderId="24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21" borderId="232" applyNumberFormat="0" applyProtection="0">
      <alignment horizontal="left" vertical="top" indent="1"/>
    </xf>
    <xf numFmtId="186" fontId="56" fillId="15" borderId="232" applyNumberFormat="0" applyProtection="0">
      <alignment horizontal="left" vertical="top" indent="1"/>
    </xf>
    <xf numFmtId="4" fontId="63" fillId="66" borderId="23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3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34" applyNumberFormat="0" applyAlignment="0" applyProtection="0"/>
    <xf numFmtId="186" fontId="50" fillId="41" borderId="234" applyNumberFormat="0" applyAlignment="0" applyProtection="0"/>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86" fontId="56" fillId="63" borderId="232" applyNumberFormat="0" applyProtection="0">
      <alignment horizontal="left" vertical="top" indent="1"/>
    </xf>
    <xf numFmtId="186" fontId="57" fillId="44" borderId="235" applyNumberFormat="0" applyAlignment="0" applyProtection="0"/>
    <xf numFmtId="186" fontId="56" fillId="63" borderId="232" applyNumberFormat="0" applyProtection="0">
      <alignment horizontal="left" vertical="top" indent="1"/>
    </xf>
    <xf numFmtId="193" fontId="28" fillId="12" borderId="240">
      <alignment vertical="center"/>
      <protection locked="0"/>
    </xf>
    <xf numFmtId="186" fontId="27" fillId="14" borderId="232" applyNumberFormat="0" applyProtection="0">
      <alignment horizontal="left" vertical="top" indent="1"/>
    </xf>
    <xf numFmtId="172" fontId="28" fillId="12" borderId="240">
      <alignment vertical="center"/>
      <protection locked="0"/>
    </xf>
    <xf numFmtId="186" fontId="56" fillId="14" borderId="232" applyNumberFormat="0" applyProtection="0">
      <alignment horizontal="left" vertical="top" indent="1"/>
    </xf>
    <xf numFmtId="186" fontId="57" fillId="44" borderId="235" applyNumberFormat="0" applyAlignment="0" applyProtection="0"/>
    <xf numFmtId="186" fontId="56" fillId="14" borderId="232" applyNumberFormat="0" applyProtection="0">
      <alignment horizontal="left" vertical="top" indent="1"/>
    </xf>
    <xf numFmtId="4" fontId="27" fillId="21" borderId="238" applyNumberFormat="0" applyProtection="0">
      <alignment horizontal="left" vertical="center" indent="1"/>
    </xf>
    <xf numFmtId="186" fontId="56" fillId="14" borderId="232" applyNumberFormat="0" applyProtection="0">
      <alignment horizontal="left" vertical="top" indent="1"/>
    </xf>
    <xf numFmtId="186" fontId="27" fillId="15" borderId="232" applyNumberFormat="0" applyProtection="0">
      <alignment horizontal="left" vertical="center" indent="1"/>
    </xf>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28" fillId="12" borderId="240">
      <alignment vertical="center"/>
      <protection locked="0"/>
    </xf>
    <xf numFmtId="186" fontId="57" fillId="44" borderId="235" applyNumberForma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38"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34" applyNumberFormat="0" applyProtection="0">
      <alignment horizontal="right" vertical="center"/>
    </xf>
    <xf numFmtId="4" fontId="56" fillId="0"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4" fontId="56" fillId="19" borderId="234" applyNumberFormat="0" applyProtection="0">
      <alignment horizontal="right" vertical="center"/>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27" fillId="21" borderId="238" applyNumberFormat="0" applyProtection="0">
      <alignment horizontal="left" vertical="center" indent="1"/>
    </xf>
    <xf numFmtId="4" fontId="56" fillId="19" borderId="234" applyNumberFormat="0" applyProtection="0">
      <alignment horizontal="right" vertical="center"/>
    </xf>
    <xf numFmtId="4" fontId="56" fillId="56"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186" fontId="56" fillId="40" borderId="234" applyNumberFormat="0" applyFont="0" applyAlignment="0" applyProtection="0"/>
    <xf numFmtId="4" fontId="59" fillId="53"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42" fillId="44" borderId="23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3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2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3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39" applyNumberFormat="0" applyFill="0" applyAlignment="0" applyProtection="0"/>
    <xf numFmtId="186" fontId="44" fillId="0" borderId="239" applyNumberFormat="0" applyFill="0" applyAlignment="0" applyProtection="0"/>
    <xf numFmtId="4" fontId="63" fillId="66" borderId="238"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4" fontId="64" fillId="64" borderId="234" applyNumberFormat="0" applyProtection="0">
      <alignment horizontal="right" vertical="center"/>
    </xf>
    <xf numFmtId="4" fontId="56" fillId="16" borderId="234" applyNumberFormat="0" applyProtection="0">
      <alignment horizontal="right" vertical="center"/>
    </xf>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4" borderId="211" applyNumberFormat="0">
      <protection locked="0"/>
    </xf>
    <xf numFmtId="186" fontId="56" fillId="64" borderId="211" applyNumberFormat="0">
      <protection locked="0"/>
    </xf>
    <xf numFmtId="4" fontId="70" fillId="85" borderId="212" applyNumberFormat="0" applyProtection="0">
      <alignment horizontal="left" vertical="center" indent="1"/>
    </xf>
    <xf numFmtId="186" fontId="27" fillId="63" borderId="232" applyNumberFormat="0" applyProtection="0">
      <alignment horizontal="left" vertical="top" indent="1"/>
    </xf>
    <xf numFmtId="186" fontId="44" fillId="0" borderId="239" applyNumberFormat="0" applyFill="0" applyAlignment="0" applyProtection="0"/>
    <xf numFmtId="186" fontId="62" fillId="15"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61" borderId="238" applyNumberFormat="0" applyProtection="0">
      <alignment horizontal="left" vertical="center" indent="1"/>
    </xf>
    <xf numFmtId="4" fontId="56" fillId="58" borderId="234" applyNumberFormat="0" applyProtection="0">
      <alignment horizontal="right" vertical="center"/>
    </xf>
    <xf numFmtId="4" fontId="56" fillId="54" borderId="234"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4" fontId="62" fillId="11"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4" fontId="70" fillId="53" borderId="232" applyNumberFormat="0" applyProtection="0">
      <alignment vertical="center"/>
    </xf>
    <xf numFmtId="4" fontId="71" fillId="53" borderId="232" applyNumberFormat="0" applyProtection="0">
      <alignment vertical="center"/>
    </xf>
    <xf numFmtId="4" fontId="72" fillId="53" borderId="232" applyNumberFormat="0" applyProtection="0">
      <alignment horizontal="left" vertical="center" indent="1"/>
    </xf>
    <xf numFmtId="0" fontId="73" fillId="52" borderId="232" applyNumberFormat="0" applyProtection="0">
      <alignment horizontal="left" vertical="top" indent="1"/>
    </xf>
    <xf numFmtId="4" fontId="72" fillId="78" borderId="232" applyNumberFormat="0" applyProtection="0">
      <alignment horizontal="right" vertical="center"/>
    </xf>
    <xf numFmtId="4" fontId="72" fillId="79" borderId="232" applyNumberFormat="0" applyProtection="0">
      <alignment horizontal="right" vertical="center"/>
    </xf>
    <xf numFmtId="4" fontId="72" fillId="80" borderId="232" applyNumberFormat="0" applyProtection="0">
      <alignment horizontal="right" vertical="center"/>
    </xf>
    <xf numFmtId="4" fontId="72" fillId="50" borderId="232" applyNumberFormat="0" applyProtection="0">
      <alignment horizontal="right" vertical="center"/>
    </xf>
    <xf numFmtId="4" fontId="72" fillId="49" borderId="232" applyNumberFormat="0" applyProtection="0">
      <alignment horizontal="right" vertical="center"/>
    </xf>
    <xf numFmtId="4" fontId="72" fillId="81" borderId="232" applyNumberFormat="0" applyProtection="0">
      <alignment horizontal="right" vertical="center"/>
    </xf>
    <xf numFmtId="4" fontId="72" fillId="82" borderId="232" applyNumberFormat="0" applyProtection="0">
      <alignment horizontal="right" vertical="center"/>
    </xf>
    <xf numFmtId="4" fontId="72" fillId="83" borderId="232" applyNumberFormat="0" applyProtection="0">
      <alignment horizontal="right" vertical="center"/>
    </xf>
    <xf numFmtId="4" fontId="72" fillId="84" borderId="232" applyNumberFormat="0" applyProtection="0">
      <alignment horizontal="right" vertical="center"/>
    </xf>
    <xf numFmtId="4" fontId="70" fillId="85" borderId="212" applyNumberFormat="0" applyProtection="0">
      <alignment horizontal="left" vertical="center" indent="1"/>
    </xf>
    <xf numFmtId="4" fontId="72" fillId="86" borderId="232" applyNumberFormat="0" applyProtection="0">
      <alignment horizontal="right" vertical="center"/>
    </xf>
    <xf numFmtId="0" fontId="27" fillId="21" borderId="232" applyNumberFormat="0" applyProtection="0">
      <alignment horizontal="left" vertical="center" indent="1"/>
    </xf>
    <xf numFmtId="0" fontId="27" fillId="21" borderId="232" applyNumberFormat="0" applyProtection="0">
      <alignment horizontal="left" vertical="top" indent="1"/>
    </xf>
    <xf numFmtId="0" fontId="27" fillId="15" borderId="232" applyNumberFormat="0" applyProtection="0">
      <alignment horizontal="left" vertical="center" indent="1"/>
    </xf>
    <xf numFmtId="0" fontId="27" fillId="15" borderId="232" applyNumberFormat="0" applyProtection="0">
      <alignment horizontal="left" vertical="top" indent="1"/>
    </xf>
    <xf numFmtId="0" fontId="27" fillId="63" borderId="232" applyNumberFormat="0" applyProtection="0">
      <alignment horizontal="left" vertical="center" indent="1"/>
    </xf>
    <xf numFmtId="0" fontId="27" fillId="63" borderId="232" applyNumberFormat="0" applyProtection="0">
      <alignment horizontal="left" vertical="top" indent="1"/>
    </xf>
    <xf numFmtId="0" fontId="27" fillId="14" borderId="232" applyNumberFormat="0" applyProtection="0">
      <alignment horizontal="left" vertical="center" indent="1"/>
    </xf>
    <xf numFmtId="0" fontId="27" fillId="14" borderId="232" applyNumberFormat="0" applyProtection="0">
      <alignment horizontal="left" vertical="top" indent="1"/>
    </xf>
    <xf numFmtId="4" fontId="72" fillId="87" borderId="232" applyNumberFormat="0" applyProtection="0">
      <alignment vertical="center"/>
    </xf>
    <xf numFmtId="4" fontId="74" fillId="87" borderId="232" applyNumberFormat="0" applyProtection="0">
      <alignment vertical="center"/>
    </xf>
    <xf numFmtId="4" fontId="70" fillId="86" borderId="233" applyNumberFormat="0" applyProtection="0">
      <alignment horizontal="left" vertical="center" indent="1"/>
    </xf>
    <xf numFmtId="0" fontId="37" fillId="48" borderId="232" applyNumberFormat="0" applyProtection="0">
      <alignment horizontal="left" vertical="top" indent="1"/>
    </xf>
    <xf numFmtId="4" fontId="72" fillId="87" borderId="232" applyNumberFormat="0" applyProtection="0">
      <alignment horizontal="right" vertical="center"/>
    </xf>
    <xf numFmtId="4" fontId="74" fillId="87" borderId="232" applyNumberFormat="0" applyProtection="0">
      <alignment horizontal="right" vertical="center"/>
    </xf>
    <xf numFmtId="4" fontId="70" fillId="86" borderId="232" applyNumberFormat="0" applyProtection="0">
      <alignment horizontal="left" vertical="center" indent="1"/>
    </xf>
    <xf numFmtId="0" fontId="37" fillId="15" borderId="232" applyNumberFormat="0" applyProtection="0">
      <alignment horizontal="left" vertical="top" indent="1"/>
    </xf>
    <xf numFmtId="4" fontId="75" fillId="88" borderId="233" applyNumberFormat="0" applyProtection="0">
      <alignment horizontal="left" vertical="center" indent="1"/>
    </xf>
    <xf numFmtId="4" fontId="76" fillId="87" borderId="232"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186" fontId="27" fillId="21" borderId="232"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36" applyBorder="0"/>
    <xf numFmtId="37" fontId="33" fillId="0" borderId="237" applyNumberFormat="0"/>
    <xf numFmtId="194" fontId="33" fillId="0" borderId="231" applyFill="0"/>
    <xf numFmtId="164" fontId="69" fillId="0" borderId="0" applyFont="0" applyFill="0" applyBorder="0" applyAlignment="0" applyProtection="0"/>
    <xf numFmtId="0" fontId="3" fillId="0" borderId="0"/>
    <xf numFmtId="164" fontId="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194" fontId="33" fillId="0" borderId="23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31" applyFill="0"/>
    <xf numFmtId="164" fontId="5" fillId="0" borderId="0" applyFont="0" applyFill="0" applyBorder="0" applyAlignment="0" applyProtection="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94" fontId="33" fillId="0" borderId="231" applyFill="0"/>
    <xf numFmtId="186" fontId="3" fillId="0" borderId="0"/>
    <xf numFmtId="186" fontId="56" fillId="14" borderId="232" applyNumberFormat="0" applyProtection="0">
      <alignment horizontal="left" vertical="top"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3" fillId="0" borderId="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194" fontId="33" fillId="0" borderId="231" applyFill="0"/>
    <xf numFmtId="4" fontId="56" fillId="19" borderId="234" applyNumberFormat="0" applyProtection="0">
      <alignment horizontal="right" vertical="center"/>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3" fillId="0" borderId="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4" applyNumberFormat="0" applyProtection="0">
      <alignment horizontal="left" vertical="center" indent="1"/>
    </xf>
    <xf numFmtId="194" fontId="33" fillId="0" borderId="231" applyFill="0"/>
    <xf numFmtId="186" fontId="42" fillId="44" borderId="234" applyNumberFormat="0" applyAlignment="0" applyProtection="0"/>
    <xf numFmtId="186" fontId="42" fillId="44" borderId="234" applyNumberFormat="0" applyAlignment="0" applyProtection="0"/>
    <xf numFmtId="186" fontId="56" fillId="21" borderId="232" applyNumberFormat="0" applyProtection="0">
      <alignment horizontal="left" vertical="top" indent="1"/>
    </xf>
    <xf numFmtId="186" fontId="56" fillId="14" borderId="232" applyNumberFormat="0" applyProtection="0">
      <alignment horizontal="left" vertical="top" indent="1"/>
    </xf>
    <xf numFmtId="164" fontId="5" fillId="0" borderId="0" applyFont="0" applyFill="0" applyBorder="0" applyAlignment="0" applyProtection="0"/>
    <xf numFmtId="186" fontId="56" fillId="14" borderId="232" applyNumberFormat="0" applyProtection="0">
      <alignment horizontal="left" vertical="top" indent="1"/>
    </xf>
    <xf numFmtId="164" fontId="34" fillId="0" borderId="0" applyFont="0" applyFill="0" applyBorder="0" applyAlignment="0" applyProtection="0"/>
    <xf numFmtId="186" fontId="61" fillId="21" borderId="236" applyBorder="0"/>
    <xf numFmtId="4" fontId="56" fillId="58" borderId="234" applyNumberFormat="0" applyProtection="0">
      <alignment horizontal="right" vertical="center"/>
    </xf>
    <xf numFmtId="186" fontId="56" fillId="40" borderId="234" applyNumberFormat="0" applyFont="0" applyAlignment="0" applyProtection="0"/>
    <xf numFmtId="4" fontId="56" fillId="15" borderId="238" applyNumberFormat="0" applyProtection="0">
      <alignment horizontal="left" vertical="center" indent="1"/>
    </xf>
    <xf numFmtId="4" fontId="56" fillId="59" borderId="234" applyNumberFormat="0" applyProtection="0">
      <alignment horizontal="right" vertical="center"/>
    </xf>
    <xf numFmtId="186" fontId="56" fillId="11" borderId="234" applyNumberFormat="0" applyProtection="0">
      <alignment horizontal="left" vertical="center" indent="1"/>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48" borderId="232" applyNumberFormat="0" applyProtection="0">
      <alignment vertical="center"/>
    </xf>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94" fontId="33" fillId="0" borderId="231" applyFill="0"/>
    <xf numFmtId="186" fontId="56" fillId="62" borderId="234" applyNumberFormat="0" applyProtection="0">
      <alignment horizontal="left" vertical="center" indent="1"/>
    </xf>
    <xf numFmtId="4" fontId="56" fillId="23" borderId="234" applyNumberFormat="0" applyProtection="0">
      <alignment horizontal="right" vertical="center"/>
    </xf>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64" fontId="39" fillId="0" borderId="0" applyFont="0" applyFill="0" applyBorder="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23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4" fontId="56" fillId="19" borderId="234" applyNumberFormat="0" applyProtection="0">
      <alignment horizontal="right" vertical="center"/>
    </xf>
    <xf numFmtId="194" fontId="33" fillId="0" borderId="231" applyFill="0"/>
    <xf numFmtId="186" fontId="56" fillId="62" borderId="234" applyNumberFormat="0" applyProtection="0">
      <alignment horizontal="left" vertical="center" indent="1"/>
    </xf>
    <xf numFmtId="4" fontId="56" fillId="58" borderId="234" applyNumberFormat="0" applyProtection="0">
      <alignment horizontal="right" vertical="center"/>
    </xf>
    <xf numFmtId="4" fontId="56" fillId="23"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186" fontId="60" fillId="52" borderId="232" applyNumberFormat="0" applyProtection="0">
      <alignment horizontal="left" vertical="top"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7" borderId="238"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61" borderId="238" applyNumberFormat="0" applyProtection="0">
      <alignment horizontal="left" vertical="center" indent="1"/>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15" borderId="234" applyNumberFormat="0" applyProtection="0">
      <alignment horizontal="right" vertical="center"/>
    </xf>
    <xf numFmtId="4" fontId="56" fillId="14" borderId="238" applyNumberFormat="0" applyProtection="0">
      <alignment horizontal="left" vertical="center" indent="1"/>
    </xf>
    <xf numFmtId="4" fontId="56" fillId="15" borderId="238" applyNumberFormat="0" applyProtection="0">
      <alignment horizontal="left" vertical="center" indent="1"/>
    </xf>
    <xf numFmtId="186" fontId="56" fillId="11" borderId="234"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11" borderId="232" applyNumberFormat="0" applyProtection="0">
      <alignment horizontal="left" vertical="center" indent="1"/>
    </xf>
    <xf numFmtId="194" fontId="33" fillId="0" borderId="231" applyFill="0"/>
    <xf numFmtId="186" fontId="62" fillId="15" borderId="232" applyNumberFormat="0" applyProtection="0">
      <alignment horizontal="left" vertical="top"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16" borderId="234" applyNumberFormat="0" applyProtection="0">
      <alignment horizontal="right" vertical="center"/>
    </xf>
    <xf numFmtId="186" fontId="56" fillId="15" borderId="232" applyNumberFormat="0" applyProtection="0">
      <alignment horizontal="left" vertical="top" indent="1"/>
    </xf>
    <xf numFmtId="164" fontId="35" fillId="0" borderId="0" applyFont="0" applyFill="0" applyBorder="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4" fontId="56" fillId="60" borderId="234" applyNumberFormat="0" applyProtection="0">
      <alignment horizontal="right" vertical="center"/>
    </xf>
    <xf numFmtId="186" fontId="56" fillId="14" borderId="232" applyNumberFormat="0" applyProtection="0">
      <alignment horizontal="left" vertical="top" indent="1"/>
    </xf>
    <xf numFmtId="37" fontId="33" fillId="0" borderId="237" applyNumberFormat="0"/>
    <xf numFmtId="186" fontId="60" fillId="52" borderId="232" applyNumberFormat="0" applyProtection="0">
      <alignment horizontal="left" vertical="top" indent="1"/>
    </xf>
    <xf numFmtId="186" fontId="56" fillId="40" borderId="234" applyNumberFormat="0" applyFont="0" applyAlignment="0" applyProtection="0"/>
    <xf numFmtId="4" fontId="64" fillId="64" borderId="234" applyNumberFormat="0" applyProtection="0">
      <alignment horizontal="right" vertical="center"/>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61" fillId="21" borderId="236" applyBorder="0"/>
    <xf numFmtId="4" fontId="56" fillId="59"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14" borderId="234"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4" fontId="56" fillId="16" borderId="234" applyNumberFormat="0" applyProtection="0">
      <alignment horizontal="right" vertical="center"/>
    </xf>
    <xf numFmtId="4" fontId="56" fillId="59" borderId="234" applyNumberFormat="0" applyProtection="0">
      <alignment horizontal="right" vertical="center"/>
    </xf>
    <xf numFmtId="186" fontId="57" fillId="44" borderId="235" applyNumberFormat="0" applyAlignment="0" applyProtection="0"/>
    <xf numFmtId="186" fontId="56" fillId="11" borderId="234" applyNumberFormat="0" applyProtection="0">
      <alignment horizontal="left" vertical="center" indent="1"/>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52" borderId="234" applyNumberFormat="0" applyProtection="0">
      <alignment vertical="center"/>
    </xf>
    <xf numFmtId="4" fontId="56" fillId="58" borderId="234" applyNumberFormat="0" applyProtection="0">
      <alignment horizontal="right" vertical="center"/>
    </xf>
    <xf numFmtId="4" fontId="59" fillId="53" borderId="234" applyNumberFormat="0" applyProtection="0">
      <alignment vertical="center"/>
    </xf>
    <xf numFmtId="164" fontId="35" fillId="0" borderId="0" applyFont="0" applyFill="0" applyBorder="0" applyAlignment="0" applyProtection="0"/>
    <xf numFmtId="186" fontId="50" fillId="41" borderId="234" applyNumberFormat="0" applyAlignment="0" applyProtection="0"/>
    <xf numFmtId="186" fontId="56" fillId="11"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4" fontId="59" fillId="53" borderId="234" applyNumberFormat="0" applyProtection="0">
      <alignment vertical="center"/>
    </xf>
    <xf numFmtId="164" fontId="35" fillId="0" borderId="0" applyFont="0" applyFill="0" applyBorder="0" applyAlignment="0" applyProtection="0"/>
    <xf numFmtId="4" fontId="56" fillId="15" borderId="234" applyNumberFormat="0" applyProtection="0">
      <alignment horizontal="right" vertical="center"/>
    </xf>
    <xf numFmtId="4" fontId="56" fillId="52" borderId="234" applyNumberFormat="0" applyProtection="0">
      <alignment vertical="center"/>
    </xf>
    <xf numFmtId="4" fontId="56" fillId="52" borderId="234" applyNumberFormat="0" applyProtection="0">
      <alignment vertical="center"/>
    </xf>
    <xf numFmtId="4" fontId="56" fillId="15" borderId="234" applyNumberFormat="0" applyProtection="0">
      <alignment horizontal="right" vertical="center"/>
    </xf>
    <xf numFmtId="4" fontId="56" fillId="23"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186" fontId="56" fillId="63" borderId="234" applyNumberFormat="0" applyProtection="0">
      <alignment horizontal="left" vertical="center" indent="1"/>
    </xf>
    <xf numFmtId="186" fontId="56" fillId="40" borderId="234" applyNumberFormat="0" applyFont="0" applyAlignment="0" applyProtection="0"/>
    <xf numFmtId="186" fontId="61" fillId="21" borderId="236" applyBorder="0"/>
    <xf numFmtId="186" fontId="44" fillId="0" borderId="239" applyNumberFormat="0" applyFill="0" applyAlignment="0" applyProtection="0"/>
    <xf numFmtId="164" fontId="35" fillId="0" borderId="0" applyFont="0" applyFill="0" applyBorder="0" applyAlignment="0" applyProtection="0"/>
    <xf numFmtId="186" fontId="42" fillId="44" borderId="234" applyNumberFormat="0" applyAlignment="0" applyProtection="0"/>
    <xf numFmtId="4" fontId="56" fillId="58" borderId="234" applyNumberFormat="0" applyProtection="0">
      <alignment horizontal="right" vertical="center"/>
    </xf>
    <xf numFmtId="186" fontId="56" fillId="40" borderId="234" applyNumberFormat="0" applyFont="0" applyAlignment="0" applyProtection="0"/>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62" fillId="15"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4" fontId="59" fillId="53" borderId="234" applyNumberFormat="0" applyProtection="0">
      <alignment vertical="center"/>
    </xf>
    <xf numFmtId="186" fontId="56" fillId="62" borderId="234" applyNumberFormat="0" applyProtection="0">
      <alignment horizontal="left" vertical="center" indent="1"/>
    </xf>
    <xf numFmtId="37" fontId="33" fillId="0" borderId="237" applyNumberFormat="0"/>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6" borderId="234" applyNumberFormat="0" applyProtection="0">
      <alignment horizontal="right" vertical="center"/>
    </xf>
    <xf numFmtId="4" fontId="56" fillId="54" borderId="234" applyNumberFormat="0" applyProtection="0">
      <alignment horizontal="left" vertical="center" indent="1"/>
    </xf>
    <xf numFmtId="4" fontId="59" fillId="53" borderId="234" applyNumberFormat="0" applyProtection="0">
      <alignment vertical="center"/>
    </xf>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14" borderId="232" applyNumberFormat="0" applyProtection="0">
      <alignment horizontal="left" vertical="top" indent="1"/>
    </xf>
    <xf numFmtId="164" fontId="35" fillId="0" borderId="0" applyFont="0" applyFill="0" applyBorder="0" applyAlignment="0" applyProtection="0"/>
    <xf numFmtId="4" fontId="56" fillId="54" borderId="234" applyNumberFormat="0" applyProtection="0">
      <alignment horizontal="left" vertical="center" indent="1"/>
    </xf>
    <xf numFmtId="4" fontId="62" fillId="11" borderId="232" applyNumberFormat="0" applyProtection="0">
      <alignment horizontal="left" vertical="center" indent="1"/>
    </xf>
    <xf numFmtId="4" fontId="56" fillId="19" borderId="234" applyNumberFormat="0" applyProtection="0">
      <alignment horizontal="right" vertical="center"/>
    </xf>
    <xf numFmtId="4" fontId="56" fillId="58" borderId="234" applyNumberFormat="0" applyProtection="0">
      <alignment horizontal="right" vertical="center"/>
    </xf>
    <xf numFmtId="186" fontId="42" fillId="44" borderId="234"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232" applyNumberFormat="0" applyProtection="0">
      <alignment horizontal="left" vertical="top" indent="1"/>
    </xf>
    <xf numFmtId="4" fontId="59" fillId="53" borderId="234" applyNumberFormat="0" applyProtection="0">
      <alignment vertical="center"/>
    </xf>
    <xf numFmtId="4" fontId="56" fillId="55" borderId="234" applyNumberFormat="0" applyProtection="0">
      <alignment horizontal="right" vertical="center"/>
    </xf>
    <xf numFmtId="186" fontId="56" fillId="11" borderId="234" applyNumberFormat="0" applyProtection="0">
      <alignment horizontal="left" vertical="center" indent="1"/>
    </xf>
    <xf numFmtId="4" fontId="56" fillId="60" borderId="234" applyNumberFormat="0" applyProtection="0">
      <alignment horizontal="right" vertical="center"/>
    </xf>
    <xf numFmtId="4" fontId="56" fillId="59" borderId="234" applyNumberFormat="0" applyProtection="0">
      <alignment horizontal="right" vertical="center"/>
    </xf>
    <xf numFmtId="4" fontId="56" fillId="56" borderId="234" applyNumberFormat="0" applyProtection="0">
      <alignment horizontal="right" vertical="center"/>
    </xf>
    <xf numFmtId="4" fontId="56" fillId="16" borderId="234" applyNumberFormat="0" applyProtection="0">
      <alignment horizontal="right" vertical="center"/>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7" fillId="44" borderId="235" applyNumberFormat="0" applyAlignment="0" applyProtection="0"/>
    <xf numFmtId="4" fontId="56" fillId="15" borderId="234" applyNumberFormat="0" applyProtection="0">
      <alignment horizontal="right" vertical="center"/>
    </xf>
    <xf numFmtId="164" fontId="5" fillId="0" borderId="0" applyFont="0" applyFill="0" applyBorder="0" applyAlignment="0" applyProtection="0"/>
    <xf numFmtId="4" fontId="56" fillId="23" borderId="234" applyNumberFormat="0" applyProtection="0">
      <alignment horizontal="right" vertical="center"/>
    </xf>
    <xf numFmtId="186" fontId="50" fillId="41" borderId="234" applyNumberFormat="0" applyAlignment="0" applyProtection="0"/>
    <xf numFmtId="186" fontId="44" fillId="0" borderId="239" applyNumberFormat="0" applyFill="0" applyAlignment="0" applyProtection="0"/>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3" borderId="234" applyNumberFormat="0" applyProtection="0">
      <alignment horizontal="left" vertical="center"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7" fillId="44" borderId="235" applyNumberFormat="0" applyAlignment="0" applyProtection="0"/>
    <xf numFmtId="4" fontId="62" fillId="48" borderId="232" applyNumberFormat="0" applyProtection="0">
      <alignment vertical="center"/>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6" fillId="0" borderId="234" applyNumberFormat="0" applyProtection="0">
      <alignment horizontal="right" vertical="center"/>
    </xf>
    <xf numFmtId="4" fontId="63" fillId="66" borderId="238" applyNumberFormat="0" applyProtection="0">
      <alignment horizontal="left" vertical="center" indent="1"/>
    </xf>
    <xf numFmtId="186" fontId="50" fillId="41"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186" fontId="56" fillId="14" borderId="234" applyNumberFormat="0" applyProtection="0">
      <alignment horizontal="left" vertical="center" indent="1"/>
    </xf>
    <xf numFmtId="4" fontId="56" fillId="55" borderId="234" applyNumberFormat="0" applyProtection="0">
      <alignment horizontal="right" vertical="center"/>
    </xf>
    <xf numFmtId="4" fontId="56" fillId="0" borderId="234" applyNumberFormat="0" applyProtection="0">
      <alignment horizontal="right" vertical="center"/>
    </xf>
    <xf numFmtId="194" fontId="33" fillId="0" borderId="231" applyFill="0"/>
    <xf numFmtId="186" fontId="56" fillId="40" borderId="234" applyNumberFormat="0" applyFont="0" applyAlignment="0" applyProtection="0"/>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4" fontId="56" fillId="58" borderId="234" applyNumberFormat="0" applyProtection="0">
      <alignment horizontal="right" vertical="center"/>
    </xf>
    <xf numFmtId="186" fontId="56" fillId="63" borderId="232" applyNumberFormat="0" applyProtection="0">
      <alignment horizontal="left" vertical="top"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42" fillId="44" borderId="234" applyNumberFormat="0" applyAlignment="0" applyProtection="0"/>
    <xf numFmtId="4" fontId="62" fillId="11" borderId="232" applyNumberFormat="0" applyProtection="0">
      <alignment horizontal="left" vertical="center" indent="1"/>
    </xf>
    <xf numFmtId="186" fontId="44" fillId="0" borderId="239" applyNumberFormat="0" applyFill="0" applyAlignment="0" applyProtection="0"/>
    <xf numFmtId="186" fontId="56" fillId="40" borderId="234" applyNumberFormat="0" applyFont="0" applyAlignment="0" applyProtection="0"/>
    <xf numFmtId="186" fontId="56" fillId="21" borderId="232" applyNumberFormat="0" applyProtection="0">
      <alignment horizontal="left" vertical="top" indent="1"/>
    </xf>
    <xf numFmtId="4" fontId="56" fillId="54" borderId="234" applyNumberFormat="0" applyProtection="0">
      <alignment horizontal="left" vertical="center" indent="1"/>
    </xf>
    <xf numFmtId="186" fontId="42" fillId="44" borderId="234" applyNumberFormat="0" applyAlignment="0" applyProtection="0"/>
    <xf numFmtId="4" fontId="64" fillId="64" borderId="234" applyNumberFormat="0" applyProtection="0">
      <alignment horizontal="right" vertical="center"/>
    </xf>
    <xf numFmtId="186" fontId="61" fillId="21" borderId="236" applyBorder="0"/>
    <xf numFmtId="186" fontId="56" fillId="40" borderId="234" applyNumberFormat="0" applyFont="0" applyAlignment="0" applyProtection="0"/>
    <xf numFmtId="4" fontId="56" fillId="54" borderId="234"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4" fontId="56" fillId="55" borderId="234" applyNumberFormat="0" applyProtection="0">
      <alignment horizontal="right" vertical="center"/>
    </xf>
    <xf numFmtId="4" fontId="56" fillId="60" borderId="234" applyNumberFormat="0" applyProtection="0">
      <alignment horizontal="right" vertical="center"/>
    </xf>
    <xf numFmtId="186" fontId="56" fillId="21" borderId="232" applyNumberFormat="0" applyProtection="0">
      <alignment horizontal="left" vertical="top" indent="1"/>
    </xf>
    <xf numFmtId="186" fontId="56" fillId="14" borderId="232" applyNumberFormat="0" applyProtection="0">
      <alignment horizontal="left" vertical="top" indent="1"/>
    </xf>
    <xf numFmtId="4" fontId="56" fillId="19" borderId="234" applyNumberFormat="0" applyProtection="0">
      <alignment horizontal="right" vertical="center"/>
    </xf>
    <xf numFmtId="186" fontId="56" fillId="63" borderId="232" applyNumberFormat="0" applyProtection="0">
      <alignment horizontal="left" vertical="top" indent="1"/>
    </xf>
    <xf numFmtId="186" fontId="27" fillId="63" borderId="232" applyNumberFormat="0" applyProtection="0">
      <alignment horizontal="left" vertical="center" indent="1"/>
    </xf>
    <xf numFmtId="4" fontId="56" fillId="0" borderId="234" applyNumberFormat="0" applyProtection="0">
      <alignment horizontal="right" vertical="center"/>
    </xf>
    <xf numFmtId="186" fontId="42" fillId="44" borderId="234" applyNumberFormat="0" applyAlignment="0" applyProtection="0"/>
    <xf numFmtId="186" fontId="50" fillId="41" borderId="234" applyNumberFormat="0" applyAlignment="0" applyProtection="0"/>
    <xf numFmtId="4" fontId="56" fillId="53" borderId="234" applyNumberFormat="0" applyProtection="0">
      <alignment horizontal="left" vertical="center" indent="1"/>
    </xf>
    <xf numFmtId="4" fontId="62" fillId="11" borderId="232" applyNumberFormat="0" applyProtection="0">
      <alignment horizontal="left" vertical="center" indent="1"/>
    </xf>
    <xf numFmtId="4" fontId="56" fillId="60" borderId="234" applyNumberFormat="0" applyProtection="0">
      <alignment horizontal="right" vertical="center"/>
    </xf>
    <xf numFmtId="4" fontId="59" fillId="65"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64" fillId="64"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0" borderId="234" applyNumberFormat="0" applyProtection="0">
      <alignment horizontal="right" vertical="center"/>
    </xf>
    <xf numFmtId="164" fontId="35" fillId="0" borderId="0" applyFont="0" applyFill="0" applyBorder="0" applyAlignment="0" applyProtection="0"/>
    <xf numFmtId="186" fontId="56" fillId="40" borderId="234" applyNumberFormat="0" applyFont="0" applyAlignment="0" applyProtection="0"/>
    <xf numFmtId="186" fontId="42" fillId="44" borderId="234" applyNumberFormat="0" applyAlignment="0" applyProtection="0"/>
    <xf numFmtId="186" fontId="62" fillId="48" borderId="232" applyNumberFormat="0" applyProtection="0">
      <alignment horizontal="left" vertical="top" indent="1"/>
    </xf>
    <xf numFmtId="186" fontId="27" fillId="14" borderId="232"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2" borderId="234" applyNumberFormat="0" applyProtection="0">
      <alignment horizontal="left" vertical="center" indent="1"/>
    </xf>
    <xf numFmtId="4" fontId="56" fillId="55" borderId="234" applyNumberFormat="0" applyProtection="0">
      <alignment horizontal="right" vertical="center"/>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4" fontId="56" fillId="23" borderId="234" applyNumberFormat="0" applyProtection="0">
      <alignment horizontal="right" vertical="center"/>
    </xf>
    <xf numFmtId="186" fontId="56" fillId="63" borderId="234" applyNumberFormat="0" applyProtection="0">
      <alignment horizontal="left" vertical="center" indent="1"/>
    </xf>
    <xf numFmtId="186" fontId="56" fillId="14" borderId="232" applyNumberFormat="0" applyProtection="0">
      <alignment horizontal="left" vertical="top" indent="1"/>
    </xf>
    <xf numFmtId="4" fontId="56" fillId="15" borderId="234" applyNumberFormat="0" applyProtection="0">
      <alignment horizontal="right" vertical="center"/>
    </xf>
    <xf numFmtId="186" fontId="62" fillId="48"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42" fillId="44" borderId="234" applyNumberFormat="0" applyAlignment="0" applyProtection="0"/>
    <xf numFmtId="186" fontId="56" fillId="21" borderId="232" applyNumberFormat="0" applyProtection="0">
      <alignment horizontal="left" vertical="top" indent="1"/>
    </xf>
    <xf numFmtId="4" fontId="62" fillId="48" borderId="232" applyNumberFormat="0" applyProtection="0">
      <alignment vertical="center"/>
    </xf>
    <xf numFmtId="37" fontId="33" fillId="0" borderId="237" applyNumberFormat="0"/>
    <xf numFmtId="186" fontId="56" fillId="40" borderId="234" applyNumberFormat="0" applyFont="0" applyAlignment="0" applyProtection="0"/>
    <xf numFmtId="186" fontId="56" fillId="21" borderId="232" applyNumberFormat="0" applyProtection="0">
      <alignment horizontal="left" vertical="top" indent="1"/>
    </xf>
    <xf numFmtId="4" fontId="56" fillId="55" borderId="234" applyNumberFormat="0" applyProtection="0">
      <alignment horizontal="right" vertical="center"/>
    </xf>
    <xf numFmtId="186" fontId="50" fillId="41" borderId="234" applyNumberFormat="0" applyAlignment="0" applyProtection="0"/>
    <xf numFmtId="4" fontId="59" fillId="65" borderId="234" applyNumberFormat="0" applyProtection="0">
      <alignment horizontal="right" vertical="center"/>
    </xf>
    <xf numFmtId="4" fontId="63" fillId="66" borderId="238"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14" borderId="238" applyNumberFormat="0" applyProtection="0">
      <alignment horizontal="left" vertical="center" indent="1"/>
    </xf>
    <xf numFmtId="186" fontId="62" fillId="48" borderId="232" applyNumberFormat="0" applyProtection="0">
      <alignment horizontal="left" vertical="top" indent="1"/>
    </xf>
    <xf numFmtId="186" fontId="56" fillId="21" borderId="232" applyNumberFormat="0" applyProtection="0">
      <alignment horizontal="left" vertical="top" indent="1"/>
    </xf>
    <xf numFmtId="4" fontId="56" fillId="52" borderId="234" applyNumberFormat="0" applyProtection="0">
      <alignment vertical="center"/>
    </xf>
    <xf numFmtId="4" fontId="56" fillId="54" borderId="234" applyNumberFormat="0" applyProtection="0">
      <alignment horizontal="left" vertical="center" indent="1"/>
    </xf>
    <xf numFmtId="4" fontId="27" fillId="21" borderId="238"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14" borderId="232" applyNumberFormat="0" applyProtection="0">
      <alignment horizontal="left" vertical="top" indent="1"/>
    </xf>
    <xf numFmtId="4" fontId="62" fillId="11" borderId="232"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186" fontId="56" fillId="14" borderId="232" applyNumberFormat="0" applyProtection="0">
      <alignment horizontal="left" vertical="top" indent="1"/>
    </xf>
    <xf numFmtId="4" fontId="64" fillId="64" borderId="234" applyNumberFormat="0" applyProtection="0">
      <alignment horizontal="right" vertical="center"/>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194" fontId="33" fillId="0" borderId="231" applyFill="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2" applyNumberFormat="0" applyProtection="0">
      <alignment horizontal="left" vertical="top" indent="1"/>
    </xf>
    <xf numFmtId="4" fontId="62" fillId="11" borderId="232" applyNumberFormat="0" applyProtection="0">
      <alignment horizontal="left" vertical="center" indent="1"/>
    </xf>
    <xf numFmtId="4" fontId="62" fillId="48" borderId="232" applyNumberFormat="0" applyProtection="0">
      <alignment vertical="center"/>
    </xf>
    <xf numFmtId="186" fontId="27" fillId="63" borderId="232" applyNumberFormat="0" applyProtection="0">
      <alignment horizontal="left" vertical="top" indent="1"/>
    </xf>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186" fontId="56" fillId="14" borderId="232" applyNumberFormat="0" applyProtection="0">
      <alignment horizontal="left" vertical="top" indent="1"/>
    </xf>
    <xf numFmtId="186" fontId="56" fillId="15" borderId="232" applyNumberFormat="0" applyProtection="0">
      <alignment horizontal="left" vertical="top" indent="1"/>
    </xf>
    <xf numFmtId="186" fontId="42" fillId="44" borderId="234" applyNumberFormat="0" applyAlignment="0" applyProtection="0"/>
    <xf numFmtId="186" fontId="44" fillId="0" borderId="239" applyNumberFormat="0" applyFill="0" applyAlignment="0" applyProtection="0"/>
    <xf numFmtId="186" fontId="44" fillId="0" borderId="239" applyNumberFormat="0" applyFill="0" applyAlignment="0" applyProtection="0"/>
    <xf numFmtId="37" fontId="33" fillId="0" borderId="237" applyNumberFormat="0"/>
    <xf numFmtId="4" fontId="64" fillId="64" borderId="234" applyNumberFormat="0" applyProtection="0">
      <alignment horizontal="right" vertical="center"/>
    </xf>
    <xf numFmtId="4" fontId="63" fillId="66" borderId="238" applyNumberFormat="0" applyProtection="0">
      <alignment horizontal="left" vertical="center" indent="1"/>
    </xf>
    <xf numFmtId="186" fontId="62" fillId="15" borderId="232" applyNumberFormat="0" applyProtection="0">
      <alignment horizontal="left" vertical="top" indent="1"/>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62" borderId="234"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5" borderId="238" applyNumberFormat="0" applyProtection="0">
      <alignment horizontal="left" vertical="center" indent="1"/>
    </xf>
    <xf numFmtId="4" fontId="56" fillId="14" borderId="238" applyNumberFormat="0" applyProtection="0">
      <alignment horizontal="left" vertical="center" indent="1"/>
    </xf>
    <xf numFmtId="4" fontId="56" fillId="15" borderId="234" applyNumberFormat="0" applyProtection="0">
      <alignment horizontal="right" vertical="center"/>
    </xf>
    <xf numFmtId="4" fontId="27" fillId="21" borderId="238" applyNumberFormat="0" applyProtection="0">
      <alignment horizontal="left" vertical="center" indent="1"/>
    </xf>
    <xf numFmtId="4" fontId="27" fillId="21" borderId="238" applyNumberFormat="0" applyProtection="0">
      <alignment horizontal="left" vertical="center" indent="1"/>
    </xf>
    <xf numFmtId="4" fontId="56" fillId="61" borderId="238" applyNumberFormat="0" applyProtection="0">
      <alignment horizontal="left" vertical="center" indent="1"/>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7" borderId="238"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186" fontId="60" fillId="52" borderId="232" applyNumberFormat="0" applyProtection="0">
      <alignment horizontal="left" vertical="top"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7" fillId="44" borderId="235" applyNumberFormat="0" applyAlignment="0" applyProtection="0"/>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186" fontId="61" fillId="21" borderId="236" applyBorder="0"/>
    <xf numFmtId="186" fontId="56" fillId="40" borderId="234" applyNumberFormat="0" applyFont="0" applyAlignment="0" applyProtection="0"/>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27" fillId="14" borderId="232" applyNumberFormat="0" applyProtection="0">
      <alignment horizontal="left" vertical="top" indent="1"/>
    </xf>
    <xf numFmtId="4" fontId="59" fillId="65" borderId="234" applyNumberFormat="0" applyProtection="0">
      <alignment horizontal="right" vertical="center"/>
    </xf>
    <xf numFmtId="4" fontId="56" fillId="54" borderId="234" applyNumberFormat="0" applyProtection="0">
      <alignment horizontal="left" vertical="center" indent="1"/>
    </xf>
    <xf numFmtId="186" fontId="62" fillId="15" borderId="232" applyNumberFormat="0" applyProtection="0">
      <alignment horizontal="left" vertical="top" indent="1"/>
    </xf>
    <xf numFmtId="4" fontId="63" fillId="66" borderId="238" applyNumberFormat="0" applyProtection="0">
      <alignment horizontal="left" vertical="center" indent="1"/>
    </xf>
    <xf numFmtId="37" fontId="33" fillId="0" borderId="237" applyNumberFormat="0"/>
    <xf numFmtId="186" fontId="44" fillId="0" borderId="239" applyNumberFormat="0" applyFill="0" applyAlignment="0" applyProtection="0"/>
    <xf numFmtId="186" fontId="56" fillId="63" borderId="232" applyNumberFormat="0" applyProtection="0">
      <alignment horizontal="left" vertical="top" indent="1"/>
    </xf>
    <xf numFmtId="186" fontId="56" fillId="15" borderId="232" applyNumberFormat="0" applyProtection="0">
      <alignment horizontal="left" vertical="top" indent="1"/>
    </xf>
    <xf numFmtId="4" fontId="56" fillId="23" borderId="234" applyNumberFormat="0" applyProtection="0">
      <alignment horizontal="right" vertical="center"/>
    </xf>
    <xf numFmtId="186" fontId="56" fillId="62"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186" fontId="56" fillId="14" borderId="234" applyNumberFormat="0" applyProtection="0">
      <alignment horizontal="left" vertical="center" indent="1"/>
    </xf>
    <xf numFmtId="194" fontId="33" fillId="0" borderId="231" applyFill="0"/>
    <xf numFmtId="4" fontId="62" fillId="48" borderId="232" applyNumberFormat="0" applyProtection="0">
      <alignment vertical="center"/>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2" borderId="234" applyNumberFormat="0" applyProtection="0">
      <alignmen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27" fillId="14" borderId="232" applyNumberFormat="0" applyProtection="0">
      <alignment horizontal="left" vertical="center" indent="1"/>
    </xf>
    <xf numFmtId="186" fontId="42" fillId="44" borderId="234" applyNumberFormat="0" applyAlignment="0" applyProtection="0"/>
    <xf numFmtId="186" fontId="56" fillId="14" borderId="234" applyNumberFormat="0" applyProtection="0">
      <alignment horizontal="left" vertical="center" indent="1"/>
    </xf>
    <xf numFmtId="186" fontId="56" fillId="63" borderId="232" applyNumberFormat="0" applyProtection="0">
      <alignment horizontal="left" vertical="top" indent="1"/>
    </xf>
    <xf numFmtId="37" fontId="33" fillId="0" borderId="237" applyNumberFormat="0"/>
    <xf numFmtId="186" fontId="56" fillId="40" borderId="234" applyNumberFormat="0" applyFont="0" applyAlignment="0" applyProtection="0"/>
    <xf numFmtId="4" fontId="63" fillId="66" borderId="238" applyNumberFormat="0" applyProtection="0">
      <alignment horizontal="left" vertical="center" indent="1"/>
    </xf>
    <xf numFmtId="164" fontId="35" fillId="0" borderId="0" applyFont="0" applyFill="0" applyBorder="0" applyAlignment="0" applyProtection="0"/>
    <xf numFmtId="186" fontId="56" fillId="40" borderId="234" applyNumberFormat="0" applyFont="0" applyAlignment="0" applyProtection="0"/>
    <xf numFmtId="4" fontId="62" fillId="48" borderId="232" applyNumberFormat="0" applyProtection="0">
      <alignmen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top" indent="1"/>
    </xf>
    <xf numFmtId="4" fontId="56" fillId="19" borderId="234" applyNumberFormat="0" applyProtection="0">
      <alignment horizontal="right" vertical="center"/>
    </xf>
    <xf numFmtId="4" fontId="64" fillId="64" borderId="234" applyNumberFormat="0" applyProtection="0">
      <alignment horizontal="right" vertical="center"/>
    </xf>
    <xf numFmtId="186" fontId="44" fillId="0" borderId="239" applyNumberFormat="0" applyFill="0" applyAlignment="0" applyProtection="0"/>
    <xf numFmtId="186" fontId="27" fillId="14" borderId="232" applyNumberFormat="0" applyProtection="0">
      <alignment horizontal="left" vertical="center" indent="1"/>
    </xf>
    <xf numFmtId="186" fontId="56" fillId="15" borderId="232" applyNumberFormat="0" applyProtection="0">
      <alignment horizontal="left" vertical="top" indent="1"/>
    </xf>
    <xf numFmtId="186" fontId="42" fillId="44" borderId="234" applyNumberFormat="0" applyAlignment="0" applyProtection="0"/>
    <xf numFmtId="4" fontId="56" fillId="58" borderId="234" applyNumberFormat="0" applyProtection="0">
      <alignment horizontal="right" vertical="center"/>
    </xf>
    <xf numFmtId="194" fontId="33" fillId="0" borderId="231" applyFill="0"/>
    <xf numFmtId="186" fontId="56" fillId="40" borderId="234" applyNumberFormat="0" applyFont="0" applyAlignment="0" applyProtection="0"/>
    <xf numFmtId="186" fontId="62" fillId="48" borderId="232" applyNumberFormat="0" applyProtection="0">
      <alignment horizontal="left" vertical="top" indent="1"/>
    </xf>
    <xf numFmtId="4" fontId="62" fillId="48" borderId="232"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60" fillId="52" borderId="232" applyNumberFormat="0" applyProtection="0">
      <alignment horizontal="left" vertical="top" indent="1"/>
    </xf>
    <xf numFmtId="4" fontId="56" fillId="59" borderId="234" applyNumberFormat="0" applyProtection="0">
      <alignment horizontal="right" vertical="center"/>
    </xf>
    <xf numFmtId="4" fontId="56" fillId="15"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0" fillId="41" borderId="234" applyNumberFormat="0" applyAlignment="0" applyProtection="0"/>
    <xf numFmtId="37" fontId="33" fillId="0" borderId="237" applyNumberFormat="0"/>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61" borderId="238" applyNumberFormat="0" applyProtection="0">
      <alignment horizontal="left" vertical="center" indent="1"/>
    </xf>
    <xf numFmtId="186" fontId="50" fillId="41" borderId="234" applyNumberFormat="0" applyAlignment="0" applyProtection="0"/>
    <xf numFmtId="4" fontId="59" fillId="65" borderId="234" applyNumberFormat="0" applyProtection="0">
      <alignment horizontal="right" vertical="center"/>
    </xf>
    <xf numFmtId="4" fontId="62" fillId="48" borderId="232" applyNumberFormat="0" applyProtection="0">
      <alignment vertical="center"/>
    </xf>
    <xf numFmtId="186" fontId="56" fillId="14" borderId="232" applyNumberFormat="0" applyProtection="0">
      <alignment horizontal="left" vertical="top" indent="1"/>
    </xf>
    <xf numFmtId="4" fontId="62" fillId="11" borderId="232" applyNumberFormat="0" applyProtection="0">
      <alignment horizontal="left" vertical="center" indent="1"/>
    </xf>
    <xf numFmtId="186" fontId="27" fillId="14" borderId="232" applyNumberFormat="0" applyProtection="0">
      <alignment horizontal="left" vertical="center" indent="1"/>
    </xf>
    <xf numFmtId="4" fontId="56" fillId="54" borderId="234" applyNumberFormat="0" applyProtection="0">
      <alignment horizontal="left" vertical="center" indent="1"/>
    </xf>
    <xf numFmtId="186" fontId="56" fillId="63" borderId="234"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4" fontId="56" fillId="16" borderId="234" applyNumberFormat="0" applyProtection="0">
      <alignment horizontal="right" vertical="center"/>
    </xf>
    <xf numFmtId="4" fontId="56" fillId="14" borderId="238" applyNumberFormat="0" applyProtection="0">
      <alignment horizontal="left" vertical="center" indent="1"/>
    </xf>
    <xf numFmtId="4" fontId="56" fillId="54" borderId="234" applyNumberFormat="0" applyProtection="0">
      <alignment horizontal="left" vertical="center" indent="1"/>
    </xf>
    <xf numFmtId="4" fontId="56" fillId="16" borderId="234" applyNumberFormat="0" applyProtection="0">
      <alignment horizontal="righ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59"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64" fontId="35" fillId="0" borderId="0" applyFont="0" applyFill="0" applyBorder="0" applyAlignment="0" applyProtection="0"/>
    <xf numFmtId="4" fontId="56" fillId="23" borderId="234" applyNumberFormat="0" applyProtection="0">
      <alignment horizontal="right" vertical="center"/>
    </xf>
    <xf numFmtId="164" fontId="35" fillId="0" borderId="0" applyFont="0" applyFill="0" applyBorder="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9" borderId="234" applyNumberFormat="0" applyProtection="0">
      <alignment horizontal="right" vertical="center"/>
    </xf>
    <xf numFmtId="4" fontId="56" fillId="61" borderId="238" applyNumberFormat="0" applyProtection="0">
      <alignment horizontal="left" vertical="center" indent="1"/>
    </xf>
    <xf numFmtId="4" fontId="56" fillId="56"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94" fontId="33" fillId="0" borderId="231" applyFill="0"/>
    <xf numFmtId="186" fontId="56" fillId="63" borderId="232" applyNumberFormat="0" applyProtection="0">
      <alignment horizontal="left" vertical="top" indent="1"/>
    </xf>
    <xf numFmtId="4" fontId="56" fillId="1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7" fillId="44" borderId="235" applyNumberFormat="0" applyAlignment="0" applyProtection="0"/>
    <xf numFmtId="186" fontId="56" fillId="11" borderId="234"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4" fontId="56" fillId="16" borderId="234" applyNumberFormat="0" applyProtection="0">
      <alignment horizontal="right" vertical="center"/>
    </xf>
    <xf numFmtId="186" fontId="60" fillId="52" borderId="232" applyNumberFormat="0" applyProtection="0">
      <alignment horizontal="left" vertical="top"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6" borderId="234" applyNumberFormat="0" applyProtection="0">
      <alignment horizontal="right" vertical="center"/>
    </xf>
    <xf numFmtId="4" fontId="56" fillId="53" borderId="234" applyNumberFormat="0" applyProtection="0">
      <alignment horizontal="left" vertical="center" indent="1"/>
    </xf>
    <xf numFmtId="4" fontId="27" fillId="21" borderId="238" applyNumberFormat="0" applyProtection="0">
      <alignment horizontal="left" vertical="center" indent="1"/>
    </xf>
    <xf numFmtId="4" fontId="56" fillId="59" borderId="234" applyNumberFormat="0" applyProtection="0">
      <alignment horizontal="right" vertical="center"/>
    </xf>
    <xf numFmtId="4" fontId="56" fillId="23"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4" fillId="0" borderId="239" applyNumberFormat="0" applyFill="0" applyAlignment="0" applyProtection="0"/>
    <xf numFmtId="186" fontId="61" fillId="21" borderId="236" applyBorder="0"/>
    <xf numFmtId="186" fontId="56" fillId="14" borderId="232" applyNumberFormat="0" applyProtection="0">
      <alignment horizontal="left" vertical="top" indent="1"/>
    </xf>
    <xf numFmtId="186" fontId="56" fillId="14" borderId="232" applyNumberFormat="0" applyProtection="0">
      <alignment horizontal="left" vertical="top" indent="1"/>
    </xf>
    <xf numFmtId="194" fontId="33" fillId="0" borderId="231" applyFill="0"/>
    <xf numFmtId="186" fontId="56" fillId="14"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0" fillId="41" borderId="234" applyNumberFormat="0" applyAlignment="0" applyProtection="0"/>
    <xf numFmtId="186" fontId="27" fillId="63" borderId="232" applyNumberFormat="0" applyProtection="0">
      <alignment horizontal="left" vertical="top" indent="1"/>
    </xf>
    <xf numFmtId="186" fontId="50" fillId="41" borderId="234" applyNumberFormat="0" applyAlignment="0" applyProtection="0"/>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16" borderId="234" applyNumberFormat="0" applyProtection="0">
      <alignment horizontal="right" vertical="center"/>
    </xf>
    <xf numFmtId="4" fontId="56" fillId="55"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4" fontId="56" fillId="56" borderId="234" applyNumberFormat="0" applyProtection="0">
      <alignment horizontal="right" vertical="center"/>
    </xf>
    <xf numFmtId="186" fontId="56" fillId="14" borderId="232" applyNumberFormat="0" applyProtection="0">
      <alignment horizontal="left" vertical="top" indent="1"/>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56" fillId="0" borderId="234" applyNumberFormat="0" applyProtection="0">
      <alignment horizontal="right" vertical="center"/>
    </xf>
    <xf numFmtId="186" fontId="27" fillId="63" borderId="232" applyNumberFormat="0" applyProtection="0">
      <alignment horizontal="left" vertical="top" indent="1"/>
    </xf>
    <xf numFmtId="37" fontId="33" fillId="0" borderId="237" applyNumberFormat="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8" applyNumberFormat="0" applyProtection="0">
      <alignment horizontal="left" vertical="center" indent="1"/>
    </xf>
    <xf numFmtId="4" fontId="56" fillId="57" borderId="238" applyNumberFormat="0" applyProtection="0">
      <alignment horizontal="right" vertical="center"/>
    </xf>
    <xf numFmtId="186" fontId="42" fillId="44" borderId="234" applyNumberFormat="0" applyAlignment="0" applyProtection="0"/>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21" borderId="232" applyNumberFormat="0" applyProtection="0">
      <alignment horizontal="left" vertical="top" indent="1"/>
    </xf>
    <xf numFmtId="4" fontId="56" fillId="0" borderId="234" applyNumberFormat="0" applyProtection="0">
      <alignment horizontal="right" vertical="center"/>
    </xf>
    <xf numFmtId="186" fontId="56" fillId="40" borderId="234" applyNumberFormat="0" applyFont="0" applyAlignment="0" applyProtection="0"/>
    <xf numFmtId="4" fontId="56" fillId="23" borderId="234" applyNumberFormat="0" applyProtection="0">
      <alignment horizontal="right" vertical="center"/>
    </xf>
    <xf numFmtId="4" fontId="56" fillId="23" borderId="234" applyNumberFormat="0" applyProtection="0">
      <alignment horizontal="right" vertical="center"/>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5" borderId="234" applyNumberFormat="0" applyProtection="0">
      <alignment horizontal="right" vertical="center"/>
    </xf>
    <xf numFmtId="186" fontId="56" fillId="14" borderId="232" applyNumberFormat="0" applyProtection="0">
      <alignment horizontal="left" vertical="top" indent="1"/>
    </xf>
    <xf numFmtId="186" fontId="56" fillId="21"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4" fontId="56" fillId="54" borderId="234" applyNumberFormat="0" applyProtection="0">
      <alignment horizontal="left" vertical="center" indent="1"/>
    </xf>
    <xf numFmtId="186" fontId="56" fillId="14" borderId="232" applyNumberFormat="0" applyProtection="0">
      <alignment horizontal="left" vertical="top" indent="1"/>
    </xf>
    <xf numFmtId="186" fontId="56" fillId="15"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64" fontId="35" fillId="0" borderId="0" applyFont="0" applyFill="0" applyBorder="0" applyAlignment="0" applyProtection="0"/>
    <xf numFmtId="186" fontId="60" fillId="52" borderId="232" applyNumberFormat="0" applyProtection="0">
      <alignment horizontal="left" vertical="top" indent="1"/>
    </xf>
    <xf numFmtId="4" fontId="56" fillId="16" borderId="234" applyNumberFormat="0" applyProtection="0">
      <alignment horizontal="right" vertical="center"/>
    </xf>
    <xf numFmtId="4" fontId="56" fillId="15" borderId="238" applyNumberFormat="0" applyProtection="0">
      <alignment horizontal="left" vertical="center" indent="1"/>
    </xf>
    <xf numFmtId="186" fontId="56" fillId="63" borderId="232" applyNumberFormat="0" applyProtection="0">
      <alignment horizontal="left" vertical="top" indent="1"/>
    </xf>
    <xf numFmtId="186" fontId="56" fillId="63" borderId="234"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6" borderId="234" applyNumberFormat="0" applyProtection="0">
      <alignment horizontal="right" vertical="center"/>
    </xf>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5" borderId="234" applyNumberFormat="0" applyProtection="0">
      <alignment horizontal="right" vertical="center"/>
    </xf>
    <xf numFmtId="4" fontId="56" fillId="56" borderId="234" applyNumberFormat="0" applyProtection="0">
      <alignment horizontal="right" vertical="center"/>
    </xf>
    <xf numFmtId="186" fontId="56" fillId="21" borderId="232" applyNumberFormat="0" applyProtection="0">
      <alignment horizontal="left" vertical="top" indent="1"/>
    </xf>
    <xf numFmtId="4" fontId="56" fillId="61" borderId="238" applyNumberFormat="0" applyProtection="0">
      <alignment horizontal="left" vertical="center" indent="1"/>
    </xf>
    <xf numFmtId="4" fontId="56" fillId="19" borderId="234" applyNumberFormat="0" applyProtection="0">
      <alignment horizontal="right" vertical="center"/>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4" fontId="62" fillId="48" borderId="232" applyNumberFormat="0" applyProtection="0">
      <alignment vertical="center"/>
    </xf>
    <xf numFmtId="4" fontId="63" fillId="66" borderId="238" applyNumberFormat="0" applyProtection="0">
      <alignment horizontal="left" vertical="center" indent="1"/>
    </xf>
    <xf numFmtId="186" fontId="56" fillId="15" borderId="232" applyNumberFormat="0" applyProtection="0">
      <alignment horizontal="left" vertical="top" indent="1"/>
    </xf>
    <xf numFmtId="4" fontId="56" fillId="54" borderId="234" applyNumberFormat="0" applyProtection="0">
      <alignment horizontal="left" vertical="center" indent="1"/>
    </xf>
    <xf numFmtId="186" fontId="56" fillId="14" borderId="232" applyNumberFormat="0" applyProtection="0">
      <alignment horizontal="left" vertical="top" indent="1"/>
    </xf>
    <xf numFmtId="4" fontId="56" fillId="0" borderId="234" applyNumberFormat="0" applyProtection="0">
      <alignment horizontal="right" vertical="center"/>
    </xf>
    <xf numFmtId="186" fontId="42" fillId="44" borderId="234" applyNumberFormat="0" applyAlignment="0" applyProtection="0"/>
    <xf numFmtId="186" fontId="56" fillId="40" borderId="234" applyNumberFormat="0" applyFont="0" applyAlignment="0" applyProtection="0"/>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4" fillId="0" borderId="239" applyNumberFormat="0" applyFill="0" applyAlignment="0" applyProtection="0"/>
    <xf numFmtId="186" fontId="56" fillId="40" borderId="234" applyNumberFormat="0" applyFont="0" applyAlignment="0" applyProtection="0"/>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23" borderId="234" applyNumberFormat="0" applyProtection="0">
      <alignment horizontal="right" vertical="center"/>
    </xf>
    <xf numFmtId="4" fontId="59" fillId="53" borderId="234" applyNumberFormat="0" applyProtection="0">
      <alignment vertical="center"/>
    </xf>
    <xf numFmtId="186" fontId="56" fillId="40" borderId="234" applyNumberFormat="0" applyFont="0" applyAlignment="0" applyProtection="0"/>
    <xf numFmtId="186" fontId="42" fillId="44" borderId="234" applyNumberFormat="0" applyAlignment="0" applyProtection="0"/>
    <xf numFmtId="4" fontId="56" fillId="56" borderId="234" applyNumberFormat="0" applyProtection="0">
      <alignment horizontal="right" vertical="center"/>
    </xf>
    <xf numFmtId="186" fontId="56" fillId="40" borderId="234" applyNumberFormat="0" applyFont="0" applyAlignment="0" applyProtection="0"/>
    <xf numFmtId="186" fontId="62" fillId="48" borderId="232" applyNumberFormat="0" applyProtection="0">
      <alignment horizontal="left" vertical="top" indent="1"/>
    </xf>
    <xf numFmtId="4" fontId="56" fillId="59" borderId="234" applyNumberFormat="0" applyProtection="0">
      <alignment horizontal="right" vertical="center"/>
    </xf>
    <xf numFmtId="4" fontId="27" fillId="21" borderId="238"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27" fillId="14" borderId="232"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44" fillId="0" borderId="239" applyNumberFormat="0" applyFill="0" applyAlignment="0" applyProtection="0"/>
    <xf numFmtId="186" fontId="56" fillId="63" borderId="232" applyNumberFormat="0" applyProtection="0">
      <alignment horizontal="left" vertical="top" indent="1"/>
    </xf>
    <xf numFmtId="186" fontId="42" fillId="44" borderId="234" applyNumberFormat="0" applyAlignment="0" applyProtection="0"/>
    <xf numFmtId="4" fontId="56" fillId="0" borderId="234" applyNumberFormat="0" applyProtection="0">
      <alignment horizontal="right" vertical="center"/>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62" borderId="234" applyNumberFormat="0" applyProtection="0">
      <alignment horizontal="left" vertical="center" indent="1"/>
    </xf>
    <xf numFmtId="186" fontId="27" fillId="21" borderId="232" applyNumberFormat="0" applyProtection="0">
      <alignment horizontal="left" vertical="top" indent="1"/>
    </xf>
    <xf numFmtId="4" fontId="56" fillId="60" borderId="234" applyNumberFormat="0" applyProtection="0">
      <alignment horizontal="right" vertical="center"/>
    </xf>
    <xf numFmtId="186" fontId="60" fillId="52" borderId="232" applyNumberFormat="0" applyProtection="0">
      <alignment horizontal="left" vertical="top" indent="1"/>
    </xf>
    <xf numFmtId="186" fontId="61" fillId="21" borderId="236" applyBorder="0"/>
    <xf numFmtId="186" fontId="56" fillId="63" borderId="234" applyNumberFormat="0" applyProtection="0">
      <alignment horizontal="left" vertical="center" indent="1"/>
    </xf>
    <xf numFmtId="186" fontId="50" fillId="41" borderId="234" applyNumberFormat="0" applyAlignment="0" applyProtection="0"/>
    <xf numFmtId="4" fontId="62" fillId="11" borderId="232"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56" fillId="53" borderId="234" applyNumberFormat="0" applyProtection="0">
      <alignment horizontal="left" vertical="center" indent="1"/>
    </xf>
    <xf numFmtId="4" fontId="56" fillId="58" borderId="234" applyNumberFormat="0" applyProtection="0">
      <alignment horizontal="right" vertical="center"/>
    </xf>
    <xf numFmtId="4" fontId="27" fillId="21" borderId="238" applyNumberFormat="0" applyProtection="0">
      <alignment horizontal="left" vertical="center"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4" applyNumberFormat="0" applyProtection="0">
      <alignment horizontal="left" vertical="center" indent="1"/>
    </xf>
    <xf numFmtId="186" fontId="44" fillId="0" borderId="239" applyNumberFormat="0" applyFill="0" applyAlignment="0" applyProtection="0"/>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62" fillId="48" borderId="232" applyNumberFormat="0" applyProtection="0">
      <alignment horizontal="left" vertical="top" indent="1"/>
    </xf>
    <xf numFmtId="186" fontId="56" fillId="14" borderId="232" applyNumberFormat="0" applyProtection="0">
      <alignment horizontal="left" vertical="top" indent="1"/>
    </xf>
    <xf numFmtId="186" fontId="62" fillId="48" borderId="232" applyNumberFormat="0" applyProtection="0">
      <alignment horizontal="left" vertical="top" indent="1"/>
    </xf>
    <xf numFmtId="186" fontId="56" fillId="63" borderId="232" applyNumberFormat="0" applyProtection="0">
      <alignment horizontal="left" vertical="top" indent="1"/>
    </xf>
    <xf numFmtId="186" fontId="62" fillId="15" borderId="232" applyNumberFormat="0" applyProtection="0">
      <alignment horizontal="left" vertical="top" indent="1"/>
    </xf>
    <xf numFmtId="186" fontId="61" fillId="21" borderId="236" applyBorder="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94" fontId="33" fillId="0" borderId="231" applyFill="0"/>
    <xf numFmtId="4" fontId="56" fillId="60" borderId="234" applyNumberFormat="0" applyProtection="0">
      <alignment horizontal="right" vertical="center"/>
    </xf>
    <xf numFmtId="4" fontId="56" fillId="15" borderId="238" applyNumberFormat="0" applyProtection="0">
      <alignment horizontal="left" vertical="center" indent="1"/>
    </xf>
    <xf numFmtId="4" fontId="56" fillId="55" borderId="234" applyNumberFormat="0" applyProtection="0">
      <alignment horizontal="right" vertical="center"/>
    </xf>
    <xf numFmtId="4" fontId="56" fillId="60" borderId="234" applyNumberFormat="0" applyProtection="0">
      <alignment horizontal="right" vertical="center"/>
    </xf>
    <xf numFmtId="186" fontId="57" fillId="44" borderId="235"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4" fontId="56" fillId="52" borderId="234" applyNumberFormat="0" applyProtection="0">
      <alignment vertical="center"/>
    </xf>
    <xf numFmtId="4" fontId="56" fillId="58" borderId="234" applyNumberFormat="0" applyProtection="0">
      <alignment horizontal="right" vertical="center"/>
    </xf>
    <xf numFmtId="4" fontId="56" fillId="14" borderId="238"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27" fillId="63" borderId="232" applyNumberFormat="0" applyProtection="0">
      <alignment horizontal="left" vertical="center" indent="1"/>
    </xf>
    <xf numFmtId="186" fontId="56" fillId="63" borderId="232" applyNumberFormat="0" applyProtection="0">
      <alignment horizontal="left" vertical="top" indent="1"/>
    </xf>
    <xf numFmtId="186" fontId="56" fillId="21" borderId="232" applyNumberFormat="0" applyProtection="0">
      <alignment horizontal="left" vertical="top" indent="1"/>
    </xf>
    <xf numFmtId="4" fontId="56" fillId="58" borderId="234" applyNumberFormat="0" applyProtection="0">
      <alignment horizontal="right" vertical="center"/>
    </xf>
    <xf numFmtId="4" fontId="56" fillId="52" borderId="234" applyNumberFormat="0" applyProtection="0">
      <alignmen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6" fillId="19" borderId="234" applyNumberFormat="0" applyProtection="0">
      <alignment horizontal="right" vertical="center"/>
    </xf>
    <xf numFmtId="4" fontId="27" fillId="21" borderId="238" applyNumberFormat="0" applyProtection="0">
      <alignment horizontal="left" vertical="center" indent="1"/>
    </xf>
    <xf numFmtId="4" fontId="56" fillId="57" borderId="238" applyNumberFormat="0" applyProtection="0">
      <alignment horizontal="right" vertical="center"/>
    </xf>
    <xf numFmtId="4" fontId="56" fillId="14" borderId="238" applyNumberFormat="0" applyProtection="0">
      <alignment horizontal="left" vertical="center" indent="1"/>
    </xf>
    <xf numFmtId="186" fontId="56" fillId="63" borderId="232" applyNumberFormat="0" applyProtection="0">
      <alignment horizontal="left" vertical="top" indent="1"/>
    </xf>
    <xf numFmtId="4" fontId="27" fillId="21" borderId="238" applyNumberFormat="0" applyProtection="0">
      <alignment horizontal="left" vertical="center" indent="1"/>
    </xf>
    <xf numFmtId="186" fontId="57" fillId="44" borderId="235" applyNumberFormat="0" applyAlignment="0" applyProtection="0"/>
    <xf numFmtId="186" fontId="56" fillId="40" borderId="234" applyNumberFormat="0" applyFont="0" applyAlignment="0" applyProtection="0"/>
    <xf numFmtId="4" fontId="56" fillId="52" borderId="234" applyNumberFormat="0" applyProtection="0">
      <alignment vertical="center"/>
    </xf>
    <xf numFmtId="186" fontId="27" fillId="21" borderId="232" applyNumberFormat="0" applyProtection="0">
      <alignment horizontal="left" vertical="center" indent="1"/>
    </xf>
    <xf numFmtId="186" fontId="56" fillId="14" borderId="232" applyNumberFormat="0" applyProtection="0">
      <alignment horizontal="left" vertical="top" indent="1"/>
    </xf>
    <xf numFmtId="186" fontId="27"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11" borderId="234" applyNumberFormat="0" applyProtection="0">
      <alignment horizontal="left" vertical="center" indent="1"/>
    </xf>
    <xf numFmtId="4" fontId="56" fillId="19" borderId="234" applyNumberFormat="0" applyProtection="0">
      <alignment horizontal="right" vertical="center"/>
    </xf>
    <xf numFmtId="4" fontId="56" fillId="53" borderId="234" applyNumberFormat="0" applyProtection="0">
      <alignment horizontal="left" vertical="center" indent="1"/>
    </xf>
    <xf numFmtId="186" fontId="56" fillId="40" borderId="234" applyNumberFormat="0" applyFon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9" borderId="234" applyNumberFormat="0" applyProtection="0">
      <alignment horizontal="right" vertical="center"/>
    </xf>
    <xf numFmtId="186" fontId="60" fillId="52" borderId="232" applyNumberFormat="0" applyProtection="0">
      <alignment horizontal="left" vertical="top" indent="1"/>
    </xf>
    <xf numFmtId="4" fontId="56" fillId="15" borderId="234" applyNumberFormat="0" applyProtection="0">
      <alignment horizontal="right" vertical="center"/>
    </xf>
    <xf numFmtId="4" fontId="56" fillId="19" borderId="234" applyNumberFormat="0" applyProtection="0">
      <alignment horizontal="right" vertical="center"/>
    </xf>
    <xf numFmtId="4" fontId="56" fillId="58" borderId="234" applyNumberFormat="0" applyProtection="0">
      <alignment horizontal="right" vertical="center"/>
    </xf>
    <xf numFmtId="186" fontId="56" fillId="21"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59" fillId="65" borderId="234" applyNumberFormat="0" applyProtection="0">
      <alignment horizontal="right" vertical="center"/>
    </xf>
    <xf numFmtId="186" fontId="44" fillId="0" borderId="239" applyNumberFormat="0" applyFill="0" applyAlignment="0" applyProtection="0"/>
    <xf numFmtId="4" fontId="62" fillId="48" borderId="232" applyNumberFormat="0" applyProtection="0">
      <alignment vertical="center"/>
    </xf>
    <xf numFmtId="186" fontId="56" fillId="14" borderId="232" applyNumberFormat="0" applyProtection="0">
      <alignment horizontal="left" vertical="top" indent="1"/>
    </xf>
    <xf numFmtId="186" fontId="61" fillId="21" borderId="236" applyBorder="0"/>
    <xf numFmtId="4" fontId="56" fillId="0" borderId="234" applyNumberFormat="0" applyProtection="0">
      <alignment horizontal="right" vertical="center"/>
    </xf>
    <xf numFmtId="186" fontId="56" fillId="14" borderId="232" applyNumberFormat="0" applyProtection="0">
      <alignment horizontal="left" vertical="top" indent="1"/>
    </xf>
    <xf numFmtId="4" fontId="56" fillId="60" borderId="234" applyNumberFormat="0" applyProtection="0">
      <alignment horizontal="right" vertical="center"/>
    </xf>
    <xf numFmtId="186" fontId="56" fillId="11"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4" fontId="64" fillId="64" borderId="234" applyNumberFormat="0" applyProtection="0">
      <alignment horizontal="right" vertical="center"/>
    </xf>
    <xf numFmtId="186" fontId="50" fillId="41" borderId="234" applyNumberFormat="0" applyAlignment="0" applyProtection="0"/>
    <xf numFmtId="186" fontId="56" fillId="63" borderId="232" applyNumberFormat="0" applyProtection="0">
      <alignment horizontal="left" vertical="top" indent="1"/>
    </xf>
    <xf numFmtId="186" fontId="50" fillId="41" borderId="234" applyNumberFormat="0" applyAlignment="0" applyProtection="0"/>
    <xf numFmtId="186" fontId="56" fillId="62" borderId="234" applyNumberFormat="0" applyProtection="0">
      <alignment horizontal="left" vertical="center"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19" borderId="234" applyNumberFormat="0" applyProtection="0">
      <alignment horizontal="right" vertical="center"/>
    </xf>
    <xf numFmtId="4" fontId="56" fillId="54"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61" fillId="21" borderId="236" applyBorder="0"/>
    <xf numFmtId="4" fontId="56" fillId="57" borderId="238" applyNumberFormat="0" applyProtection="0">
      <alignment horizontal="right" vertical="center"/>
    </xf>
    <xf numFmtId="186" fontId="56" fillId="14" borderId="232" applyNumberFormat="0" applyProtection="0">
      <alignment horizontal="left" vertical="top" indent="1"/>
    </xf>
    <xf numFmtId="4" fontId="56" fillId="15" borderId="238"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center" indent="1"/>
    </xf>
    <xf numFmtId="186" fontId="56" fillId="15"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4" fontId="63" fillId="66" borderId="238" applyNumberFormat="0" applyProtection="0">
      <alignment horizontal="left" vertical="center" indent="1"/>
    </xf>
    <xf numFmtId="4" fontId="59" fillId="65" borderId="234" applyNumberFormat="0" applyProtection="0">
      <alignment horizontal="right" vertical="center"/>
    </xf>
    <xf numFmtId="186" fontId="56" fillId="40" borderId="234" applyNumberFormat="0" applyFont="0" applyAlignment="0" applyProtection="0"/>
    <xf numFmtId="4" fontId="64" fillId="64" borderId="234" applyNumberFormat="0" applyProtection="0">
      <alignment horizontal="right" vertical="center"/>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6" fillId="14" borderId="238" applyNumberFormat="0" applyProtection="0">
      <alignment horizontal="left" vertical="center" indent="1"/>
    </xf>
    <xf numFmtId="4" fontId="56" fillId="56" borderId="234" applyNumberFormat="0" applyProtection="0">
      <alignment horizontal="right" vertical="center"/>
    </xf>
    <xf numFmtId="186" fontId="56" fillId="63" borderId="232" applyNumberFormat="0" applyProtection="0">
      <alignment horizontal="left" vertical="top" indent="1"/>
    </xf>
    <xf numFmtId="186" fontId="56" fillId="40" borderId="234" applyNumberFormat="0" applyFont="0" applyAlignment="0" applyProtection="0"/>
    <xf numFmtId="186" fontId="56" fillId="40" borderId="234" applyNumberFormat="0" applyFont="0" applyAlignment="0" applyProtection="0"/>
    <xf numFmtId="186" fontId="56" fillId="63" borderId="234" applyNumberFormat="0" applyProtection="0">
      <alignment horizontal="left" vertical="center"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4" fontId="59" fillId="65" borderId="234" applyNumberFormat="0" applyProtection="0">
      <alignment horizontal="right" vertical="center"/>
    </xf>
    <xf numFmtId="186" fontId="56" fillId="40" borderId="234" applyNumberFormat="0" applyFont="0" applyAlignment="0" applyProtection="0"/>
    <xf numFmtId="4" fontId="56" fillId="57" borderId="238" applyNumberFormat="0" applyProtection="0">
      <alignment horizontal="right" vertical="center"/>
    </xf>
    <xf numFmtId="4" fontId="56" fillId="58"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56" fillId="21"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4" applyNumberFormat="0" applyProtection="0">
      <alignment horizontal="left" vertical="center"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37" fontId="33" fillId="0" borderId="237" applyNumberFormat="0"/>
    <xf numFmtId="4" fontId="64" fillId="64" borderId="234" applyNumberFormat="0" applyProtection="0">
      <alignment horizontal="right" vertical="center"/>
    </xf>
    <xf numFmtId="186" fontId="56" fillId="15" borderId="232" applyNumberFormat="0" applyProtection="0">
      <alignment horizontal="left" vertical="top" indent="1"/>
    </xf>
    <xf numFmtId="186" fontId="62" fillId="15" borderId="232" applyNumberFormat="0" applyProtection="0">
      <alignment horizontal="left" vertical="top" indent="1"/>
    </xf>
    <xf numFmtId="186" fontId="56" fillId="14" borderId="232" applyNumberFormat="0" applyProtection="0">
      <alignment horizontal="left" vertical="top" indent="1"/>
    </xf>
    <xf numFmtId="186" fontId="27" fillId="63" borderId="232" applyNumberFormat="0" applyProtection="0">
      <alignment horizontal="left" vertical="center"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4" fontId="27" fillId="21" borderId="238" applyNumberFormat="0" applyProtection="0">
      <alignment horizontal="left" vertical="center" indent="1"/>
    </xf>
    <xf numFmtId="4" fontId="56" fillId="54" borderId="234" applyNumberFormat="0" applyProtection="0">
      <alignment horizontal="left" vertical="center" indent="1"/>
    </xf>
    <xf numFmtId="186" fontId="56" fillId="21" borderId="232" applyNumberFormat="0" applyProtection="0">
      <alignment horizontal="left" vertical="top" indent="1"/>
    </xf>
    <xf numFmtId="186" fontId="56" fillId="40" borderId="234" applyNumberFormat="0" applyFont="0" applyAlignment="0" applyProtection="0"/>
    <xf numFmtId="4" fontId="59" fillId="65" borderId="234" applyNumberFormat="0" applyProtection="0">
      <alignment horizontal="right" vertical="center"/>
    </xf>
    <xf numFmtId="186" fontId="27" fillId="14" borderId="232" applyNumberFormat="0" applyProtection="0">
      <alignment horizontal="left" vertical="top" indent="1"/>
    </xf>
    <xf numFmtId="186" fontId="56" fillId="15" borderId="232" applyNumberFormat="0" applyProtection="0">
      <alignment horizontal="left" vertical="top" indent="1"/>
    </xf>
    <xf numFmtId="4" fontId="56" fillId="61" borderId="238" applyNumberFormat="0" applyProtection="0">
      <alignment horizontal="left" vertical="center" indent="1"/>
    </xf>
    <xf numFmtId="4" fontId="56" fillId="57" borderId="238" applyNumberFormat="0" applyProtection="0">
      <alignment horizontal="right" vertical="center"/>
    </xf>
    <xf numFmtId="4" fontId="62" fillId="11" borderId="232" applyNumberFormat="0" applyProtection="0">
      <alignment horizontal="left" vertical="center" indent="1"/>
    </xf>
    <xf numFmtId="186" fontId="44" fillId="0" borderId="239" applyNumberFormat="0" applyFill="0" applyAlignment="0" applyProtection="0"/>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40" borderId="234" applyNumberFormat="0" applyFont="0" applyAlignment="0" applyProtection="0"/>
    <xf numFmtId="4" fontId="59" fillId="53" borderId="234" applyNumberFormat="0" applyProtection="0">
      <alignmen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186" fontId="62" fillId="48" borderId="232" applyNumberFormat="0" applyProtection="0">
      <alignment horizontal="left" vertical="top" indent="1"/>
    </xf>
    <xf numFmtId="186" fontId="44" fillId="0" borderId="239" applyNumberFormat="0" applyFill="0" applyAlignment="0" applyProtection="0"/>
    <xf numFmtId="186" fontId="56" fillId="14" borderId="232" applyNumberFormat="0" applyProtection="0">
      <alignment horizontal="left" vertical="top" indent="1"/>
    </xf>
    <xf numFmtId="186" fontId="56" fillId="63" borderId="234" applyNumberFormat="0" applyProtection="0">
      <alignment horizontal="left" vertical="center"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4" fontId="27" fillId="21" borderId="238" applyNumberFormat="0" applyProtection="0">
      <alignment horizontal="left" vertical="center" indent="1"/>
    </xf>
    <xf numFmtId="4" fontId="56" fillId="19" borderId="234" applyNumberFormat="0" applyProtection="0">
      <alignment horizontal="right" vertical="center"/>
    </xf>
    <xf numFmtId="186" fontId="56" fillId="40" borderId="234" applyNumberFormat="0" applyFont="0" applyAlignment="0" applyProtection="0"/>
    <xf numFmtId="4" fontId="56" fillId="52" borderId="234" applyNumberFormat="0" applyProtection="0">
      <alignment vertical="center"/>
    </xf>
    <xf numFmtId="4" fontId="56" fillId="61" borderId="238" applyNumberFormat="0" applyProtection="0">
      <alignment horizontal="left" vertical="center" indent="1"/>
    </xf>
    <xf numFmtId="186" fontId="27" fillId="21" borderId="232" applyNumberFormat="0" applyProtection="0">
      <alignment horizontal="left" vertical="center" indent="1"/>
    </xf>
    <xf numFmtId="186" fontId="27" fillId="15" borderId="232" applyNumberFormat="0" applyProtection="0">
      <alignment horizontal="left" vertical="top" indent="1"/>
    </xf>
    <xf numFmtId="186" fontId="56" fillId="40" borderId="234" applyNumberFormat="0" applyFont="0" applyAlignment="0" applyProtection="0"/>
    <xf numFmtId="194" fontId="33" fillId="0" borderId="231" applyFill="0"/>
    <xf numFmtId="186" fontId="56" fillId="14" borderId="232" applyNumberFormat="0" applyProtection="0">
      <alignment horizontal="left" vertical="top"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4" fontId="56" fillId="15" borderId="234" applyNumberFormat="0" applyProtection="0">
      <alignment horizontal="right" vertical="center"/>
    </xf>
    <xf numFmtId="4" fontId="56" fillId="53" borderId="234" applyNumberFormat="0" applyProtection="0">
      <alignment horizontal="left" vertical="center" indent="1"/>
    </xf>
    <xf numFmtId="4" fontId="59" fillId="65" borderId="234" applyNumberFormat="0" applyProtection="0">
      <alignment horizontal="right" vertical="center"/>
    </xf>
    <xf numFmtId="186" fontId="56" fillId="14" borderId="232" applyNumberFormat="0" applyProtection="0">
      <alignment horizontal="left" vertical="top" indent="1"/>
    </xf>
    <xf numFmtId="186" fontId="62" fillId="15" borderId="232" applyNumberFormat="0" applyProtection="0">
      <alignment horizontal="left" vertical="top" indent="1"/>
    </xf>
    <xf numFmtId="4" fontId="64" fillId="64" borderId="234" applyNumberFormat="0" applyProtection="0">
      <alignment horizontal="right" vertical="center"/>
    </xf>
    <xf numFmtId="4" fontId="62" fillId="11" borderId="232" applyNumberFormat="0" applyProtection="0">
      <alignment horizontal="left" vertical="center"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21" borderId="232" applyNumberFormat="0" applyProtection="0">
      <alignment horizontal="left" vertical="top" indent="1"/>
    </xf>
    <xf numFmtId="186" fontId="27" fillId="14" borderId="232" applyNumberFormat="0" applyProtection="0">
      <alignment horizontal="left" vertical="top" indent="1"/>
    </xf>
    <xf numFmtId="4" fontId="27" fillId="21" borderId="238" applyNumberFormat="0" applyProtection="0">
      <alignment horizontal="left" vertical="center" indent="1"/>
    </xf>
    <xf numFmtId="186" fontId="27" fillId="21" borderId="232" applyNumberFormat="0" applyProtection="0">
      <alignment horizontal="left" vertical="top" indent="1"/>
    </xf>
    <xf numFmtId="4" fontId="56" fillId="57" borderId="238" applyNumberFormat="0" applyProtection="0">
      <alignment horizontal="right" vertical="center"/>
    </xf>
    <xf numFmtId="186" fontId="56" fillId="11" borderId="234" applyNumberFormat="0" applyProtection="0">
      <alignment horizontal="left" vertical="center" indent="1"/>
    </xf>
    <xf numFmtId="4" fontId="56" fillId="53" borderId="234" applyNumberFormat="0" applyProtection="0">
      <alignment horizontal="left" vertical="center" indent="1"/>
    </xf>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6" fillId="40" borderId="234" applyNumberFormat="0" applyFont="0" applyAlignment="0" applyProtection="0"/>
    <xf numFmtId="4" fontId="56" fillId="55" borderId="234" applyNumberFormat="0" applyProtection="0">
      <alignment horizontal="right" vertical="center"/>
    </xf>
    <xf numFmtId="4" fontId="56" fillId="61" borderId="238" applyNumberFormat="0" applyProtection="0">
      <alignment horizontal="left" vertical="center" indent="1"/>
    </xf>
    <xf numFmtId="186" fontId="27" fillId="21" borderId="232" applyNumberFormat="0" applyProtection="0">
      <alignment horizontal="left" vertical="top" indent="1"/>
    </xf>
    <xf numFmtId="186" fontId="56" fillId="62" borderId="234" applyNumberFormat="0" applyProtection="0">
      <alignment horizontal="left" vertical="center" indent="1"/>
    </xf>
    <xf numFmtId="186" fontId="56" fillId="15" borderId="232" applyNumberFormat="0" applyProtection="0">
      <alignment horizontal="left" vertical="top" indent="1"/>
    </xf>
    <xf numFmtId="186" fontId="56" fillId="63" borderId="232" applyNumberFormat="0" applyProtection="0">
      <alignment horizontal="left" vertical="top" indent="1"/>
    </xf>
    <xf numFmtId="4" fontId="56" fillId="60" borderId="234" applyNumberFormat="0" applyProtection="0">
      <alignment horizontal="right" vertical="center"/>
    </xf>
    <xf numFmtId="4" fontId="56" fillId="16" borderId="234" applyNumberFormat="0" applyProtection="0">
      <alignment horizontal="right" vertical="center"/>
    </xf>
    <xf numFmtId="186" fontId="56" fillId="21" borderId="232" applyNumberFormat="0" applyProtection="0">
      <alignment horizontal="left" vertical="top" indent="1"/>
    </xf>
    <xf numFmtId="186" fontId="56" fillId="63" borderId="232" applyNumberFormat="0" applyProtection="0">
      <alignment horizontal="left" vertical="top" indent="1"/>
    </xf>
    <xf numFmtId="186" fontId="42" fillId="44" borderId="234" applyNumberFormat="0" applyAlignment="0" applyProtection="0"/>
    <xf numFmtId="186" fontId="56" fillId="15" borderId="232" applyNumberFormat="0" applyProtection="0">
      <alignment horizontal="left" vertical="top" indent="1"/>
    </xf>
    <xf numFmtId="186" fontId="56" fillId="14" borderId="232" applyNumberFormat="0" applyProtection="0">
      <alignment horizontal="left" vertical="top" indent="1"/>
    </xf>
    <xf numFmtId="4" fontId="56" fillId="54" borderId="234" applyNumberFormat="0" applyProtection="0">
      <alignment horizontal="left" vertical="center" indent="1"/>
    </xf>
    <xf numFmtId="4" fontId="56" fillId="0" borderId="234" applyNumberFormat="0" applyProtection="0">
      <alignment horizontal="right" vertical="center"/>
    </xf>
    <xf numFmtId="186" fontId="56" fillId="40" borderId="234" applyNumberFormat="0" applyFont="0" applyAlignment="0" applyProtection="0"/>
    <xf numFmtId="186" fontId="50" fillId="41" borderId="234" applyNumberFormat="0" applyAlignment="0" applyProtection="0"/>
    <xf numFmtId="186" fontId="60" fillId="52" borderId="232" applyNumberFormat="0" applyProtection="0">
      <alignment horizontal="left" vertical="top" indent="1"/>
    </xf>
    <xf numFmtId="186" fontId="56" fillId="40" borderId="234" applyNumberFormat="0" applyFont="0" applyAlignment="0" applyProtection="0"/>
    <xf numFmtId="186" fontId="56" fillId="14" borderId="234"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234" applyNumberFormat="0" applyAlignment="0" applyProtection="0"/>
    <xf numFmtId="4" fontId="59" fillId="65" borderId="234" applyNumberFormat="0" applyProtection="0">
      <alignment horizontal="right" vertical="center"/>
    </xf>
    <xf numFmtId="186" fontId="50" fillId="41" borderId="234" applyNumberFormat="0" applyAlignment="0" applyProtection="0"/>
    <xf numFmtId="164" fontId="35" fillId="0" borderId="0" applyFont="0" applyFill="0" applyBorder="0" applyAlignment="0" applyProtection="0"/>
    <xf numFmtId="186" fontId="42" fillId="44" borderId="234" applyNumberFormat="0" applyAlignment="0" applyProtection="0"/>
    <xf numFmtId="4" fontId="56" fillId="53" borderId="234" applyNumberFormat="0" applyProtection="0">
      <alignment horizontal="left" vertical="center" indent="1"/>
    </xf>
    <xf numFmtId="186" fontId="50" fillId="41" borderId="234" applyNumberFormat="0" applyAlignment="0" applyProtection="0"/>
    <xf numFmtId="4" fontId="56" fillId="54" borderId="234" applyNumberFormat="0" applyProtection="0">
      <alignment horizontal="left" vertical="center" indent="1"/>
    </xf>
    <xf numFmtId="4" fontId="56" fillId="19" borderId="234" applyNumberFormat="0" applyProtection="0">
      <alignment horizontal="right" vertical="center"/>
    </xf>
    <xf numFmtId="164" fontId="35" fillId="0" borderId="0" applyFont="0" applyFill="0" applyBorder="0" applyAlignment="0" applyProtection="0"/>
    <xf numFmtId="4" fontId="64" fillId="64" borderId="234" applyNumberFormat="0" applyProtection="0">
      <alignment horizontal="right" vertical="center"/>
    </xf>
    <xf numFmtId="4" fontId="56" fillId="23" borderId="234" applyNumberFormat="0" applyProtection="0">
      <alignment horizontal="right" vertical="center"/>
    </xf>
    <xf numFmtId="164" fontId="5" fillId="0" borderId="0" applyFont="0" applyFill="0" applyBorder="0" applyAlignment="0" applyProtection="0"/>
    <xf numFmtId="0" fontId="3" fillId="0" borderId="0"/>
    <xf numFmtId="0" fontId="3" fillId="103" borderId="165" applyNumberFormat="0" applyFont="0" applyAlignment="0" applyProtection="0"/>
    <xf numFmtId="0" fontId="3" fillId="105" borderId="0" applyNumberFormat="0" applyBorder="0" applyAlignment="0" applyProtection="0"/>
    <xf numFmtId="0" fontId="3" fillId="106" borderId="0" applyNumberFormat="0" applyBorder="0" applyAlignment="0" applyProtection="0"/>
    <xf numFmtId="0" fontId="3" fillId="109" borderId="0" applyNumberFormat="0" applyBorder="0" applyAlignment="0" applyProtection="0"/>
    <xf numFmtId="0" fontId="3" fillId="110" borderId="0" applyNumberFormat="0" applyBorder="0" applyAlignment="0" applyProtection="0"/>
    <xf numFmtId="0" fontId="3" fillId="113" borderId="0" applyNumberFormat="0" applyBorder="0" applyAlignment="0" applyProtection="0"/>
    <xf numFmtId="0" fontId="3" fillId="114" borderId="0" applyNumberFormat="0" applyBorder="0" applyAlignment="0" applyProtection="0"/>
    <xf numFmtId="0" fontId="3" fillId="117" borderId="0" applyNumberFormat="0" applyBorder="0" applyAlignment="0" applyProtection="0"/>
    <xf numFmtId="0" fontId="3" fillId="118" borderId="0" applyNumberFormat="0" applyBorder="0" applyAlignment="0" applyProtection="0"/>
    <xf numFmtId="0" fontId="3" fillId="121" borderId="0" applyNumberFormat="0" applyBorder="0" applyAlignment="0" applyProtection="0"/>
    <xf numFmtId="0" fontId="3" fillId="122" borderId="0" applyNumberFormat="0" applyBorder="0" applyAlignment="0" applyProtection="0"/>
    <xf numFmtId="0" fontId="3" fillId="125" borderId="0" applyNumberFormat="0" applyBorder="0" applyAlignment="0" applyProtection="0"/>
    <xf numFmtId="0" fontId="3" fillId="126" borderId="0" applyNumberFormat="0" applyBorder="0" applyAlignment="0" applyProtection="0"/>
    <xf numFmtId="164" fontId="5" fillId="0" borderId="0" applyFont="0" applyFill="0" applyBorder="0" applyAlignment="0" applyProtection="0"/>
    <xf numFmtId="164" fontId="34" fillId="0" borderId="0" applyFont="0" applyFill="0" applyBorder="0" applyAlignment="0" applyProtection="0"/>
    <xf numFmtId="186" fontId="42" fillId="44" borderId="23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34" applyNumberFormat="0" applyAlignment="0" applyProtection="0"/>
    <xf numFmtId="186" fontId="56" fillId="40" borderId="234" applyNumberFormat="0" applyFont="0" applyAlignment="0" applyProtection="0"/>
    <xf numFmtId="0" fontId="3" fillId="0" borderId="0"/>
    <xf numFmtId="164" fontId="5" fillId="0" borderId="0" applyFont="0" applyFill="0" applyBorder="0" applyAlignment="0" applyProtection="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top" indent="1"/>
    </xf>
    <xf numFmtId="186" fontId="56" fillId="14" borderId="232" applyNumberFormat="0" applyProtection="0">
      <alignment horizontal="left" vertical="top" indent="1"/>
    </xf>
    <xf numFmtId="186" fontId="27" fillId="14" borderId="232" applyNumberFormat="0" applyProtection="0">
      <alignment horizontal="left" vertical="center"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top" indent="1"/>
    </xf>
    <xf numFmtId="186" fontId="56" fillId="63" borderId="232" applyNumberFormat="0" applyProtection="0">
      <alignment horizontal="left" vertical="top" indent="1"/>
    </xf>
    <xf numFmtId="186" fontId="27" fillId="63" borderId="232" applyNumberFormat="0" applyProtection="0">
      <alignment horizontal="left" vertical="center"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top" indent="1"/>
    </xf>
    <xf numFmtId="186" fontId="56" fillId="15" borderId="232" applyNumberFormat="0" applyProtection="0">
      <alignment horizontal="left" vertical="top" indent="1"/>
    </xf>
    <xf numFmtId="186" fontId="27" fillId="15" borderId="232" applyNumberFormat="0" applyProtection="0">
      <alignment horizontal="left" vertical="center"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top" indent="1"/>
    </xf>
    <xf numFmtId="186" fontId="56" fillId="21" borderId="232" applyNumberFormat="0" applyProtection="0">
      <alignment horizontal="left" vertical="top" indent="1"/>
    </xf>
    <xf numFmtId="186" fontId="27" fillId="21" borderId="232" applyNumberFormat="0" applyProtection="0">
      <alignment horizontal="left" vertical="center" indent="1"/>
    </xf>
    <xf numFmtId="186" fontId="60" fillId="52" borderId="232" applyNumberFormat="0" applyProtection="0">
      <alignment horizontal="left" vertical="top" indent="1"/>
    </xf>
    <xf numFmtId="186" fontId="57" fillId="44" borderId="235" applyNumberFormat="0" applyAlignment="0" applyProtection="0"/>
    <xf numFmtId="186" fontId="57" fillId="44" borderId="235" applyNumberForma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94" fontId="33" fillId="0" borderId="231" applyFill="0"/>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56" fillId="14" borderId="232" applyNumberFormat="0" applyProtection="0">
      <alignment horizontal="left" vertical="top" indent="1"/>
    </xf>
    <xf numFmtId="186" fontId="61" fillId="21" borderId="236" applyBorder="0"/>
    <xf numFmtId="4" fontId="62" fillId="48" borderId="232" applyNumberFormat="0" applyProtection="0">
      <alignment vertical="center"/>
    </xf>
    <xf numFmtId="4" fontId="62" fillId="11" borderId="232" applyNumberFormat="0" applyProtection="0">
      <alignment horizontal="left" vertical="center" indent="1"/>
    </xf>
    <xf numFmtId="186" fontId="62" fillId="48" borderId="232" applyNumberFormat="0" applyProtection="0">
      <alignment horizontal="left" vertical="top" indent="1"/>
    </xf>
    <xf numFmtId="186" fontId="62" fillId="15" borderId="232" applyNumberFormat="0" applyProtection="0">
      <alignment horizontal="left" vertical="top" indent="1"/>
    </xf>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31" applyFill="0"/>
    <xf numFmtId="164" fontId="5" fillId="0" borderId="0" applyFont="0" applyFill="0" applyBorder="0" applyAlignment="0" applyProtection="0"/>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7" fillId="44" borderId="235" applyNumberForma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3" borderId="234" applyNumberFormat="0" applyProtection="0">
      <alignment horizontal="left" vertical="center" indent="1"/>
    </xf>
    <xf numFmtId="186" fontId="61" fillId="21" borderId="236" applyBorder="0"/>
    <xf numFmtId="37" fontId="33" fillId="0" borderId="237" applyNumberFormat="0"/>
    <xf numFmtId="186" fontId="44" fillId="0" borderId="239" applyNumberFormat="0" applyFill="0" applyAlignment="0" applyProtection="0"/>
    <xf numFmtId="186" fontId="44" fillId="0" borderId="239" applyNumberFormat="0" applyFill="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4" fillId="0" borderId="239" applyNumberFormat="0" applyFill="0" applyAlignment="0" applyProtection="0"/>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56" fillId="63" borderId="234" applyNumberFormat="0" applyProtection="0">
      <alignment horizontal="left" vertical="center" indent="1"/>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42" fillId="44" borderId="234" applyNumberFormat="0" applyAlignment="0" applyProtection="0"/>
    <xf numFmtId="186" fontId="42" fillId="44"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0" fillId="41" borderId="234" applyNumberForma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5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4" fontId="56" fillId="52" borderId="234" applyNumberFormat="0" applyProtection="0">
      <alignment vertical="center"/>
    </xf>
    <xf numFmtId="4" fontId="59" fillId="53" borderId="234" applyNumberFormat="0" applyProtection="0">
      <alignment vertical="center"/>
    </xf>
    <xf numFmtId="4" fontId="56" fillId="53" borderId="234" applyNumberFormat="0" applyProtection="0">
      <alignment horizontal="left" vertical="center" indent="1"/>
    </xf>
    <xf numFmtId="4" fontId="56" fillId="54" borderId="234" applyNumberFormat="0" applyProtection="0">
      <alignment horizontal="left" vertical="center" indent="1"/>
    </xf>
    <xf numFmtId="4" fontId="56" fillId="55" borderId="234" applyNumberFormat="0" applyProtection="0">
      <alignment horizontal="right" vertical="center"/>
    </xf>
    <xf numFmtId="4" fontId="56" fillId="56" borderId="234" applyNumberFormat="0" applyProtection="0">
      <alignment horizontal="right" vertical="center"/>
    </xf>
    <xf numFmtId="4" fontId="56" fillId="23" borderId="234" applyNumberFormat="0" applyProtection="0">
      <alignment horizontal="right" vertical="center"/>
    </xf>
    <xf numFmtId="4" fontId="56" fillId="58" borderId="234" applyNumberFormat="0" applyProtection="0">
      <alignment horizontal="right" vertical="center"/>
    </xf>
    <xf numFmtId="4" fontId="56" fillId="59" borderId="234" applyNumberFormat="0" applyProtection="0">
      <alignment horizontal="right" vertical="center"/>
    </xf>
    <xf numFmtId="4" fontId="56" fillId="19" borderId="234" applyNumberFormat="0" applyProtection="0">
      <alignment horizontal="right" vertical="center"/>
    </xf>
    <xf numFmtId="4" fontId="56" fillId="16" borderId="234" applyNumberFormat="0" applyProtection="0">
      <alignment horizontal="right" vertical="center"/>
    </xf>
    <xf numFmtId="4" fontId="56" fillId="60" borderId="234" applyNumberFormat="0" applyProtection="0">
      <alignment horizontal="right" vertical="center"/>
    </xf>
    <xf numFmtId="4" fontId="56" fillId="15" borderId="234" applyNumberFormat="0" applyProtection="0">
      <alignment horizontal="right" vertical="center"/>
    </xf>
    <xf numFmtId="186" fontId="56" fillId="11" borderId="234" applyNumberFormat="0" applyProtection="0">
      <alignment horizontal="left" vertical="center" indent="1"/>
    </xf>
    <xf numFmtId="186" fontId="56" fillId="62" borderId="234" applyNumberFormat="0" applyProtection="0">
      <alignment horizontal="left" vertical="center" indent="1"/>
    </xf>
    <xf numFmtId="186" fontId="56" fillId="63" borderId="234" applyNumberFormat="0" applyProtection="0">
      <alignment horizontal="left" vertical="center" indent="1"/>
    </xf>
    <xf numFmtId="186" fontId="56" fillId="14" borderId="234" applyNumberFormat="0" applyProtection="0">
      <alignment horizontal="left" vertical="center" indent="1"/>
    </xf>
    <xf numFmtId="186" fontId="56" fillId="63" borderId="234" applyNumberFormat="0" applyProtection="0">
      <alignment horizontal="left" vertical="center" indent="1"/>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42" fillId="44" borderId="234" applyNumberFormat="0" applyAlignment="0" applyProtection="0"/>
    <xf numFmtId="186" fontId="42" fillId="44" borderId="234" applyNumberFormat="0" applyAlignment="0" applyProtection="0"/>
    <xf numFmtId="4" fontId="56" fillId="23" borderId="234" applyNumberFormat="0" applyProtection="0">
      <alignment horizontal="right" vertical="center"/>
    </xf>
    <xf numFmtId="4" fontId="56" fillId="58" borderId="234" applyNumberFormat="0" applyProtection="0">
      <alignment horizontal="right" vertical="center"/>
    </xf>
    <xf numFmtId="186" fontId="56" fillId="62" borderId="234" applyNumberFormat="0" applyProtection="0">
      <alignment horizontal="left" vertical="center" indent="1"/>
    </xf>
    <xf numFmtId="4" fontId="56" fillId="19" borderId="234" applyNumberFormat="0" applyProtection="0">
      <alignment horizontal="right" vertical="center"/>
    </xf>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14" borderId="234" applyNumberFormat="0" applyProtection="0">
      <alignment horizontal="left" vertical="center" indent="1"/>
    </xf>
    <xf numFmtId="186" fontId="42" fillId="44" borderId="234" applyNumberFormat="0" applyAlignment="0" applyProtection="0"/>
    <xf numFmtId="186" fontId="42" fillId="44" borderId="234" applyNumberFormat="0" applyAlignment="0" applyProtection="0"/>
    <xf numFmtId="4" fontId="56" fillId="0" borderId="234" applyNumberFormat="0" applyProtection="0">
      <alignment horizontal="right" vertical="center"/>
    </xf>
    <xf numFmtId="4" fontId="59" fillId="65" borderId="234" applyNumberFormat="0" applyProtection="0">
      <alignment horizontal="right" vertical="center"/>
    </xf>
    <xf numFmtId="4" fontId="56" fillId="54" borderId="234" applyNumberFormat="0" applyProtection="0">
      <alignment horizontal="left" vertical="center" indent="1"/>
    </xf>
    <xf numFmtId="4" fontId="64" fillId="64" borderId="234" applyNumberFormat="0" applyProtection="0">
      <alignment horizontal="right" vertical="center"/>
    </xf>
    <xf numFmtId="186" fontId="56" fillId="63" borderId="234" applyNumberFormat="0" applyProtection="0">
      <alignment horizontal="left" vertical="center" indent="1"/>
    </xf>
    <xf numFmtId="186" fontId="56" fillId="40" borderId="234" applyNumberFormat="0" applyFont="0" applyAlignment="0" applyProtection="0"/>
    <xf numFmtId="186" fontId="42" fillId="44" borderId="234" applyNumberFormat="0" applyAlignment="0" applyProtection="0"/>
    <xf numFmtId="4" fontId="64" fillId="64" borderId="234" applyNumberFormat="0" applyProtection="0">
      <alignment horizontal="right" vertical="center"/>
    </xf>
    <xf numFmtId="4" fontId="56" fillId="54" borderId="234" applyNumberFormat="0" applyProtection="0">
      <alignment horizontal="left" vertical="center" indent="1"/>
    </xf>
    <xf numFmtId="4" fontId="59" fillId="65" borderId="234" applyNumberFormat="0" applyProtection="0">
      <alignment horizontal="right" vertical="center"/>
    </xf>
    <xf numFmtId="4" fontId="56" fillId="0" borderId="234" applyNumberFormat="0" applyProtection="0">
      <alignment horizontal="right" vertical="center"/>
    </xf>
    <xf numFmtId="186" fontId="56" fillId="62" borderId="234" applyNumberFormat="0" applyProtection="0">
      <alignment horizontal="left" vertical="center" indent="1"/>
    </xf>
    <xf numFmtId="186" fontId="56" fillId="11" borderId="234" applyNumberFormat="0" applyProtection="0">
      <alignment horizontal="left" vertical="center" indent="1"/>
    </xf>
    <xf numFmtId="4" fontId="56" fillId="15" borderId="234" applyNumberFormat="0" applyProtection="0">
      <alignment horizontal="right" vertical="center"/>
    </xf>
    <xf numFmtId="4" fontId="56" fillId="60" borderId="234" applyNumberFormat="0" applyProtection="0">
      <alignment horizontal="right" vertical="center"/>
    </xf>
    <xf numFmtId="4" fontId="56" fillId="16" borderId="234" applyNumberFormat="0" applyProtection="0">
      <alignment horizontal="right" vertical="center"/>
    </xf>
    <xf numFmtId="4" fontId="56" fillId="19" borderId="234" applyNumberFormat="0" applyProtection="0">
      <alignment horizontal="right" vertical="center"/>
    </xf>
    <xf numFmtId="4" fontId="56" fillId="59" borderId="234" applyNumberFormat="0" applyProtection="0">
      <alignment horizontal="right" vertical="center"/>
    </xf>
    <xf numFmtId="4" fontId="56" fillId="58" borderId="234" applyNumberFormat="0" applyProtection="0">
      <alignment horizontal="right" vertical="center"/>
    </xf>
    <xf numFmtId="4" fontId="56" fillId="23" borderId="234" applyNumberFormat="0" applyProtection="0">
      <alignment horizontal="right" vertical="center"/>
    </xf>
    <xf numFmtId="4" fontId="56" fillId="56" borderId="234" applyNumberFormat="0" applyProtection="0">
      <alignment horizontal="right" vertical="center"/>
    </xf>
    <xf numFmtId="4" fontId="56" fillId="55" borderId="234" applyNumberFormat="0" applyProtection="0">
      <alignment horizontal="right" vertical="center"/>
    </xf>
    <xf numFmtId="4" fontId="56" fillId="54" borderId="234" applyNumberFormat="0" applyProtection="0">
      <alignment horizontal="left" vertical="center" indent="1"/>
    </xf>
    <xf numFmtId="4" fontId="56" fillId="53" borderId="234" applyNumberFormat="0" applyProtection="0">
      <alignment horizontal="left" vertical="center" indent="1"/>
    </xf>
    <xf numFmtId="4" fontId="59" fillId="53" borderId="234" applyNumberFormat="0" applyProtection="0">
      <alignment vertical="center"/>
    </xf>
    <xf numFmtId="4" fontId="56" fillId="52" borderId="234" applyNumberFormat="0" applyProtection="0">
      <alignment vertical="center"/>
    </xf>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6" fillId="40" borderId="234" applyNumberFormat="0" applyFont="0" applyAlignment="0" applyProtection="0"/>
    <xf numFmtId="186" fontId="50" fillId="41" borderId="234" applyNumberFormat="0" applyAlignment="0" applyProtection="0"/>
    <xf numFmtId="186" fontId="50" fillId="41" borderId="234" applyNumberFormat="0" applyAlignment="0" applyProtection="0"/>
    <xf numFmtId="186" fontId="42" fillId="44" borderId="234" applyNumberFormat="0" applyAlignment="0" applyProtection="0"/>
    <xf numFmtId="186" fontId="56" fillId="40" borderId="234" applyNumberFormat="0" applyFont="0" applyAlignment="0" applyProtection="0"/>
    <xf numFmtId="186" fontId="56" fillId="14" borderId="234"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186" fontId="56" fillId="14" borderId="261" applyNumberFormat="0" applyProtection="0">
      <alignment horizontal="left" vertical="top" indent="1"/>
    </xf>
    <xf numFmtId="37" fontId="33" fillId="0" borderId="247" applyNumberFormat="0"/>
    <xf numFmtId="186" fontId="56" fillId="40" borderId="263" applyNumberFormat="0" applyFont="0" applyAlignment="0" applyProtection="0"/>
    <xf numFmtId="186" fontId="56" fillId="40" borderId="263" applyNumberFormat="0" applyFont="0" applyAlignment="0" applyProtection="0"/>
    <xf numFmtId="4" fontId="56" fillId="59" borderId="253" applyNumberFormat="0" applyProtection="0">
      <alignment horizontal="right" vertical="center"/>
    </xf>
    <xf numFmtId="186" fontId="56" fillId="21" borderId="261" applyNumberFormat="0" applyProtection="0">
      <alignment horizontal="left" vertical="top" indent="1"/>
    </xf>
    <xf numFmtId="164" fontId="5" fillId="0" borderId="0" applyFont="0" applyFill="0" applyBorder="0" applyAlignment="0" applyProtection="0"/>
    <xf numFmtId="164" fontId="27" fillId="0" borderId="0" applyFont="0" applyFill="0" applyBorder="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91" fontId="28" fillId="50" borderId="197">
      <alignment vertical="center"/>
    </xf>
    <xf numFmtId="186" fontId="62" fillId="15" borderId="252" applyNumberFormat="0" applyProtection="0">
      <alignment horizontal="left" vertical="top"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7" fillId="44" borderId="225" applyNumberFormat="0" applyAlignment="0" applyProtection="0"/>
    <xf numFmtId="4" fontId="27" fillId="21" borderId="228" applyNumberFormat="0" applyProtection="0">
      <alignment horizontal="left" vertical="center" indent="1"/>
    </xf>
    <xf numFmtId="4" fontId="56" fillId="54" borderId="242" applyNumberFormat="0" applyProtection="0">
      <alignment horizontal="left" vertical="center" indent="1"/>
    </xf>
    <xf numFmtId="186" fontId="56" fillId="62" borderId="263" applyNumberFormat="0" applyProtection="0">
      <alignment horizontal="left" vertical="center" indent="1"/>
    </xf>
    <xf numFmtId="164" fontId="5" fillId="0" borderId="0" applyFont="0" applyFill="0" applyBorder="0" applyAlignment="0" applyProtection="0"/>
    <xf numFmtId="186" fontId="56" fillId="63" borderId="261" applyNumberFormat="0" applyProtection="0">
      <alignment horizontal="left" vertical="top" indent="1"/>
    </xf>
    <xf numFmtId="164" fontId="34" fillId="0" borderId="0" applyFont="0" applyFill="0" applyBorder="0" applyAlignment="0" applyProtection="0"/>
    <xf numFmtId="186" fontId="56" fillId="63" borderId="263" applyNumberFormat="0" applyProtection="0">
      <alignment horizontal="left" vertical="center" indent="1"/>
    </xf>
    <xf numFmtId="37" fontId="33" fillId="0" borderId="266" applyNumberFormat="0"/>
    <xf numFmtId="186" fontId="56" fillId="63" borderId="244" applyNumberFormat="0" applyProtection="0">
      <alignment horizontal="left" vertical="top" indent="1"/>
    </xf>
    <xf numFmtId="193" fontId="5" fillId="69" borderId="8">
      <alignmen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1" fontId="5" fillId="13" borderId="249">
      <alignment vertical="center"/>
    </xf>
    <xf numFmtId="186" fontId="56" fillId="40" borderId="253" applyNumberFormat="0" applyFont="0" applyAlignment="0" applyProtection="0"/>
    <xf numFmtId="4" fontId="56" fillId="61" borderId="257"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0" fontId="27" fillId="63" borderId="261" applyNumberFormat="0" applyProtection="0">
      <alignment horizontal="left" vertical="top" indent="1"/>
    </xf>
    <xf numFmtId="4" fontId="59" fillId="53" borderId="263" applyNumberFormat="0" applyProtection="0">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8" fillId="12" borderId="259">
      <alignment vertical="center"/>
      <protection locked="0"/>
    </xf>
    <xf numFmtId="188" fontId="5" fillId="70" borderId="249">
      <alignment horizontal="right" vertical="center"/>
      <protection locked="0"/>
    </xf>
    <xf numFmtId="186" fontId="42" fillId="44" borderId="253" applyNumberFormat="0" applyAlignment="0" applyProtection="0"/>
    <xf numFmtId="0" fontId="37" fillId="48" borderId="261" applyNumberFormat="0" applyProtection="0">
      <alignment horizontal="left" vertical="top" indent="1"/>
    </xf>
    <xf numFmtId="194" fontId="33" fillId="0" borderId="260" applyFill="0"/>
    <xf numFmtId="186" fontId="56" fillId="14" borderId="252" applyNumberFormat="0" applyProtection="0">
      <alignment horizontal="left" vertical="top" indent="1"/>
    </xf>
    <xf numFmtId="4" fontId="56" fillId="57" borderId="257" applyNumberFormat="0" applyProtection="0">
      <alignment horizontal="right" vertical="center"/>
    </xf>
    <xf numFmtId="4" fontId="72" fillId="81" borderId="252" applyNumberFormat="0" applyProtection="0">
      <alignment horizontal="right" vertical="center"/>
    </xf>
    <xf numFmtId="186" fontId="27"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4" borderId="252" applyNumberFormat="0" applyProtection="0">
      <alignment horizontal="left" vertical="top" indent="1"/>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193" fontId="28" fillId="12" borderId="249">
      <alignment vertical="center"/>
      <protection locked="0"/>
    </xf>
    <xf numFmtId="186" fontId="56" fillId="14" borderId="261" applyNumberFormat="0" applyProtection="0">
      <alignment horizontal="left" vertical="top" indent="1"/>
    </xf>
    <xf numFmtId="4" fontId="63" fillId="66" borderId="257" applyNumberFormat="0" applyProtection="0">
      <alignment horizontal="left" vertical="center"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191" fontId="5" fillId="69" borderId="8">
      <alignment vertical="center"/>
    </xf>
    <xf numFmtId="186" fontId="27" fillId="15" borderId="261" applyNumberFormat="0" applyProtection="0">
      <alignment horizontal="left" vertical="top" indent="1"/>
    </xf>
    <xf numFmtId="186" fontId="27" fillId="14" borderId="261"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186" fontId="44" fillId="0" borderId="268" applyNumberFormat="0" applyFill="0" applyAlignment="0" applyProtection="0"/>
    <xf numFmtId="186" fontId="61" fillId="21" borderId="265" applyBorder="0"/>
    <xf numFmtId="191" fontId="28" fillId="51" borderId="269">
      <alignment horizontal="right" vertical="center"/>
      <protection locked="0"/>
    </xf>
    <xf numFmtId="186" fontId="56" fillId="67" borderId="8"/>
    <xf numFmtId="193" fontId="5" fillId="69" borderId="8">
      <alignment vertical="center"/>
    </xf>
    <xf numFmtId="186" fontId="56" fillId="15" borderId="261" applyNumberFormat="0" applyProtection="0">
      <alignment horizontal="left" vertical="top" indent="1"/>
    </xf>
    <xf numFmtId="4" fontId="56" fillId="15" borderId="263" applyNumberFormat="0" applyProtection="0">
      <alignment horizontal="right" vertical="center"/>
    </xf>
    <xf numFmtId="191" fontId="5" fillId="69" borderId="8">
      <alignment vertical="center"/>
    </xf>
    <xf numFmtId="0" fontId="5" fillId="70" borderId="8">
      <alignment horizontal="right" vertical="center"/>
      <protection locked="0"/>
    </xf>
    <xf numFmtId="186" fontId="56" fillId="15" borderId="261" applyNumberFormat="0" applyProtection="0">
      <alignment horizontal="left" vertical="top" indent="1"/>
    </xf>
    <xf numFmtId="186" fontId="42" fillId="44" borderId="263" applyNumberFormat="0" applyAlignment="0" applyProtection="0"/>
    <xf numFmtId="186" fontId="56" fillId="14" borderId="252" applyNumberFormat="0" applyProtection="0">
      <alignment horizontal="left" vertical="top" indent="1"/>
    </xf>
    <xf numFmtId="193" fontId="5" fillId="7" borderId="8">
      <alignment vertical="center"/>
      <protection locked="0"/>
    </xf>
    <xf numFmtId="186" fontId="56" fillId="14" borderId="252" applyNumberFormat="0" applyProtection="0">
      <alignment horizontal="left" vertical="top" indent="1"/>
    </xf>
    <xf numFmtId="172" fontId="5" fillId="7" borderId="8">
      <alignment vertical="center"/>
      <protection locked="0"/>
    </xf>
    <xf numFmtId="186" fontId="27" fillId="64" borderId="8" applyNumberFormat="0">
      <protection locked="0"/>
    </xf>
    <xf numFmtId="186" fontId="56" fillId="40" borderId="263" applyNumberFormat="0" applyFont="0" applyAlignment="0" applyProtection="0"/>
    <xf numFmtId="186" fontId="56" fillId="11" borderId="263"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0" fontId="5" fillId="70" borderId="8">
      <alignment horizontal="right" vertical="center"/>
      <protection locked="0"/>
    </xf>
    <xf numFmtId="186" fontId="56" fillId="40" borderId="263" applyNumberFormat="0" applyFont="0" applyAlignment="0" applyProtection="0"/>
    <xf numFmtId="37" fontId="33" fillId="0" borderId="266" applyNumberFormat="0"/>
    <xf numFmtId="194" fontId="33" fillId="0" borderId="260" applyFill="0"/>
    <xf numFmtId="37" fontId="33" fillId="0" borderId="247" applyNumberFormat="0"/>
    <xf numFmtId="4" fontId="27" fillId="21" borderId="245"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90" fontId="28" fillId="51" borderId="8">
      <alignment horizontal="right" vertical="center"/>
      <protection locked="0"/>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7" borderId="8">
      <alignment vertical="center"/>
      <protection locked="0"/>
    </xf>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4" fontId="56" fillId="52" borderId="263" applyNumberFormat="0" applyProtection="0">
      <alignment vertical="center"/>
    </xf>
    <xf numFmtId="186" fontId="56" fillId="14" borderId="261" applyNumberFormat="0" applyProtection="0">
      <alignment horizontal="left" vertical="top" indent="1"/>
    </xf>
    <xf numFmtId="4" fontId="56" fillId="59" borderId="263" applyNumberFormat="0" applyProtection="0">
      <alignment horizontal="right" vertical="center"/>
    </xf>
    <xf numFmtId="4" fontId="64" fillId="64" borderId="263" applyNumberFormat="0" applyProtection="0">
      <alignment horizontal="right" vertical="center"/>
    </xf>
    <xf numFmtId="186" fontId="42" fillId="44" borderId="263" applyNumberFormat="0" applyAlignment="0" applyProtection="0"/>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59" borderId="263" applyNumberFormat="0" applyProtection="0">
      <alignment horizontal="right" vertical="center"/>
    </xf>
    <xf numFmtId="186" fontId="56" fillId="62"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2" borderId="263" applyNumberFormat="0" applyProtection="0">
      <alignmen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16"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42" applyNumberFormat="0" applyAlignment="0" applyProtection="0"/>
    <xf numFmtId="4" fontId="76" fillId="87" borderId="244" applyNumberFormat="0" applyProtection="0">
      <alignment horizontal="right" vertical="center"/>
    </xf>
    <xf numFmtId="0" fontId="37" fillId="15" borderId="244" applyNumberFormat="0" applyProtection="0">
      <alignment horizontal="left" vertical="top" indent="1"/>
    </xf>
    <xf numFmtId="4" fontId="74" fillId="87" borderId="244" applyNumberFormat="0" applyProtection="0">
      <alignment horizontal="right" vertical="center"/>
    </xf>
    <xf numFmtId="0" fontId="37" fillId="48" borderId="244" applyNumberFormat="0" applyProtection="0">
      <alignment horizontal="left" vertical="top" indent="1"/>
    </xf>
    <xf numFmtId="4" fontId="72" fillId="87" borderId="244" applyNumberFormat="0" applyProtection="0">
      <alignment vertical="center"/>
    </xf>
    <xf numFmtId="0" fontId="27" fillId="14" borderId="244" applyNumberFormat="0" applyProtection="0">
      <alignment horizontal="left" vertical="top" indent="1"/>
    </xf>
    <xf numFmtId="0" fontId="27" fillId="63" borderId="244" applyNumberFormat="0" applyProtection="0">
      <alignment horizontal="left" vertical="top" indent="1"/>
    </xf>
    <xf numFmtId="0" fontId="27" fillId="15" borderId="244" applyNumberFormat="0" applyProtection="0">
      <alignment horizontal="left" vertical="top" indent="1"/>
    </xf>
    <xf numFmtId="0" fontId="27"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0" fontId="5" fillId="7" borderId="8">
      <alignment vertical="center"/>
      <protection locked="0"/>
    </xf>
    <xf numFmtId="4" fontId="72" fillId="83" borderId="244" applyNumberFormat="0" applyProtection="0">
      <alignment horizontal="right" vertical="center"/>
    </xf>
    <xf numFmtId="4" fontId="72" fillId="81" borderId="244" applyNumberFormat="0" applyProtection="0">
      <alignment horizontal="right" vertical="center"/>
    </xf>
    <xf numFmtId="4" fontId="72" fillId="80" borderId="244" applyNumberFormat="0" applyProtection="0">
      <alignment horizontal="right" vertical="center"/>
    </xf>
    <xf numFmtId="4" fontId="72" fillId="78" borderId="244" applyNumberFormat="0" applyProtection="0">
      <alignment horizontal="right" vertical="center"/>
    </xf>
    <xf numFmtId="0" fontId="73" fillId="52" borderId="244" applyNumberFormat="0" applyProtection="0">
      <alignment horizontal="left" vertical="top" indent="1"/>
    </xf>
    <xf numFmtId="4" fontId="71" fillId="53" borderId="244" applyNumberFormat="0" applyProtection="0">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72" fillId="79" borderId="261" applyNumberFormat="0" applyProtection="0">
      <alignment horizontal="right" vertical="center"/>
    </xf>
    <xf numFmtId="186" fontId="57" fillId="44" borderId="264" applyNumberFormat="0" applyAlignment="0" applyProtection="0"/>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61" fillId="21" borderId="265" applyBorder="0"/>
    <xf numFmtId="4" fontId="62" fillId="11" borderId="252" applyNumberFormat="0" applyProtection="0">
      <alignment horizontal="left" vertical="center" indent="1"/>
    </xf>
    <xf numFmtId="191" fontId="28" fillId="49" borderId="259">
      <alignment vertical="center"/>
    </xf>
    <xf numFmtId="186" fontId="56" fillId="40" borderId="263" applyNumberFormat="0" applyFont="0" applyAlignment="0" applyProtection="0"/>
    <xf numFmtId="186" fontId="28" fillId="50" borderId="259">
      <alignment vertical="center"/>
    </xf>
    <xf numFmtId="186" fontId="27" fillId="21" borderId="222" applyNumberFormat="0" applyProtection="0">
      <alignment horizontal="left" vertical="center"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28" fillId="12" borderId="269">
      <alignment vertical="center"/>
      <protection locked="0"/>
    </xf>
    <xf numFmtId="186" fontId="61" fillId="21" borderId="265" applyBorder="0"/>
    <xf numFmtId="164" fontId="39" fillId="0" borderId="0" applyFont="0" applyFill="0" applyBorder="0" applyAlignment="0" applyProtection="0"/>
    <xf numFmtId="188" fontId="5" fillId="69" borderId="259">
      <alignment vertical="center"/>
    </xf>
    <xf numFmtId="4" fontId="56" fillId="15" borderId="257" applyNumberFormat="0" applyProtection="0">
      <alignment horizontal="left" vertical="center" indent="1"/>
    </xf>
    <xf numFmtId="186" fontId="27" fillId="14" borderId="252" applyNumberFormat="0" applyProtection="0">
      <alignment horizontal="left" vertical="top" indent="1"/>
    </xf>
    <xf numFmtId="37" fontId="33" fillId="0" borderId="266" applyNumberFormat="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2" fontId="28" fillId="12" borderId="259">
      <alignment vertical="center"/>
      <protection locked="0"/>
    </xf>
    <xf numFmtId="0" fontId="5" fillId="7" borderId="259">
      <alignment vertical="center"/>
      <protection locked="0"/>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91" fontId="5" fillId="69" borderId="259">
      <alignment vertical="center"/>
    </xf>
    <xf numFmtId="193" fontId="5" fillId="69" borderId="259">
      <alignment vertical="center"/>
    </xf>
    <xf numFmtId="196" fontId="5" fillId="13" borderId="259">
      <alignment vertical="center"/>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4" borderId="25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74" fillId="87" borderId="252" applyNumberFormat="0" applyProtection="0">
      <alignment horizontal="right" vertical="center"/>
    </xf>
    <xf numFmtId="4" fontId="72" fillId="78" borderId="252" applyNumberFormat="0" applyProtection="0">
      <alignment horizontal="right" vertical="center"/>
    </xf>
    <xf numFmtId="188" fontId="5" fillId="13" borderId="259">
      <alignment vertical="center"/>
    </xf>
    <xf numFmtId="186" fontId="56" fillId="15" borderId="261" applyNumberFormat="0" applyProtection="0">
      <alignment horizontal="left" vertical="top" indent="1"/>
    </xf>
    <xf numFmtId="186" fontId="50" fillId="41" borderId="253" applyNumberForma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5" borderId="252" applyNumberFormat="0" applyProtection="0">
      <alignment horizontal="left" vertical="top" indent="1"/>
    </xf>
    <xf numFmtId="4" fontId="56" fillId="57" borderId="257" applyNumberFormat="0" applyProtection="0">
      <alignment horizontal="right" vertical="center"/>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5" fillId="7" borderId="8">
      <alignment vertical="center"/>
      <protection locked="0"/>
    </xf>
    <xf numFmtId="0" fontId="5" fillId="7" borderId="8">
      <alignment vertical="center"/>
      <protection locked="0"/>
    </xf>
    <xf numFmtId="0" fontId="5" fillId="70" borderId="8">
      <alignment horizontal="right" vertical="center"/>
      <protection locked="0"/>
    </xf>
    <xf numFmtId="186" fontId="56" fillId="40" borderId="263" applyNumberFormat="0" applyFont="0" applyAlignment="0" applyProtection="0"/>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7" fillId="15" borderId="261"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16"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60" borderId="263" applyNumberFormat="0" applyProtection="0">
      <alignment horizontal="right" vertical="center"/>
    </xf>
    <xf numFmtId="186" fontId="56" fillId="14"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57" borderId="267"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top" indent="1"/>
    </xf>
    <xf numFmtId="4" fontId="72" fillId="86" borderId="261" applyNumberFormat="0" applyProtection="0">
      <alignment horizontal="right" vertical="center"/>
    </xf>
    <xf numFmtId="172" fontId="5" fillId="7" borderId="8">
      <alignment vertical="center"/>
      <protection locked="0"/>
    </xf>
    <xf numFmtId="4" fontId="56" fillId="5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4" borderId="261" applyNumberFormat="0" applyProtection="0">
      <alignment horizontal="left" vertical="top" indent="1"/>
    </xf>
    <xf numFmtId="186" fontId="27" fillId="15"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4" fontId="56" fillId="0" borderId="263" applyNumberFormat="0" applyProtection="0">
      <alignment horizontal="right" vertical="center"/>
    </xf>
    <xf numFmtId="186" fontId="27" fillId="14"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4" fontId="56" fillId="16" borderId="263" applyNumberFormat="0" applyProtection="0">
      <alignment horizontal="right" vertical="center"/>
    </xf>
    <xf numFmtId="186" fontId="60" fillId="52" borderId="261"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0" borderId="263" applyNumberFormat="0" applyProtection="0">
      <alignment horizontal="right" vertical="center"/>
    </xf>
    <xf numFmtId="186" fontId="56" fillId="14" borderId="263"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4" fontId="56" fillId="15" borderId="26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15" borderId="263" applyNumberFormat="0" applyProtection="0">
      <alignment horizontal="right" vertical="center"/>
    </xf>
    <xf numFmtId="4" fontId="56" fillId="54" borderId="263" applyNumberFormat="0" applyProtection="0">
      <alignment horizontal="left" vertical="center" indent="1"/>
    </xf>
    <xf numFmtId="186" fontId="42" fillId="44" borderId="263" applyNumberFormat="0" applyAlignment="0" applyProtection="0"/>
    <xf numFmtId="186" fontId="56" fillId="21" borderId="261" applyNumberFormat="0" applyProtection="0">
      <alignment horizontal="left" vertical="top" indent="1"/>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4" fontId="56" fillId="55" borderId="263" applyNumberFormat="0" applyProtection="0">
      <alignment horizontal="right" vertical="center"/>
    </xf>
    <xf numFmtId="186" fontId="44" fillId="0" borderId="268" applyNumberFormat="0" applyFill="0" applyAlignment="0" applyProtection="0"/>
    <xf numFmtId="37" fontId="33" fillId="0" borderId="266" applyNumberFormat="0"/>
    <xf numFmtId="4" fontId="56" fillId="14" borderId="267" applyNumberFormat="0" applyProtection="0">
      <alignment horizontal="left" vertical="center" indent="1"/>
    </xf>
    <xf numFmtId="4" fontId="62" fillId="11" borderId="261" applyNumberFormat="0" applyProtection="0">
      <alignment horizontal="left" vertical="center" indent="1"/>
    </xf>
    <xf numFmtId="186" fontId="44" fillId="0" borderId="268" applyNumberFormat="0" applyFill="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44" fillId="0" borderId="248" applyNumberFormat="0" applyFill="0" applyAlignment="0" applyProtection="0"/>
    <xf numFmtId="186" fontId="44" fillId="0" borderId="268" applyNumberFormat="0" applyFill="0" applyAlignment="0" applyProtection="0"/>
    <xf numFmtId="186" fontId="56" fillId="21" borderId="244" applyNumberFormat="0" applyProtection="0">
      <alignment horizontal="left" vertical="top" indent="1"/>
    </xf>
    <xf numFmtId="37" fontId="33" fillId="0" borderId="247" applyNumberFormat="0"/>
    <xf numFmtId="186" fontId="27" fillId="21" borderId="244" applyNumberFormat="0" applyProtection="0">
      <alignment horizontal="left" vertical="top" indent="1"/>
    </xf>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40" borderId="242"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3" fillId="66" borderId="245" applyNumberFormat="0" applyProtection="0">
      <alignment horizontal="left" vertical="center" indent="1"/>
    </xf>
    <xf numFmtId="186" fontId="62" fillId="15" borderId="244" applyNumberFormat="0" applyProtection="0">
      <alignment horizontal="left" vertical="top" indent="1"/>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57" borderId="245" applyNumberFormat="0" applyProtection="0">
      <alignment horizontal="right" vertical="center"/>
    </xf>
    <xf numFmtId="186" fontId="60" fillId="52" borderId="244" applyNumberFormat="0" applyProtection="0">
      <alignment horizontal="left" vertical="top" indent="1"/>
    </xf>
    <xf numFmtId="186" fontId="57" fillId="44" borderId="243" applyNumberFormat="0" applyAlignment="0" applyProtection="0"/>
    <xf numFmtId="186" fontId="57" fillId="44" borderId="243"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3" applyNumberFormat="0" applyProtection="0">
      <alignment horizontal="right" vertical="center"/>
    </xf>
    <xf numFmtId="4" fontId="56" fillId="56"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7" fillId="44" borderId="264" applyNumberFormat="0" applyAlignment="0" applyProtection="0"/>
    <xf numFmtId="4" fontId="56" fillId="54" borderId="263" applyNumberFormat="0" applyProtection="0">
      <alignment horizontal="left" vertical="center"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27" fillId="21"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56" fillId="11" borderId="263" applyNumberFormat="0" applyProtection="0">
      <alignment horizontal="left" vertical="center"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60" borderId="263" applyNumberFormat="0" applyProtection="0">
      <alignment horizontal="right" vertical="center"/>
    </xf>
    <xf numFmtId="4" fontId="56" fillId="0" borderId="263" applyNumberFormat="0" applyProtection="0">
      <alignment horizontal="right" vertical="center"/>
    </xf>
    <xf numFmtId="186" fontId="56" fillId="14" borderId="263"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4" fontId="56" fillId="52" borderId="263" applyNumberFormat="0" applyProtection="0">
      <alignmen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4" fontId="56" fillId="53" borderId="263"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4" fontId="56" fillId="55"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2" fillId="44" borderId="242" applyNumberFormat="0" applyAlignment="0" applyProtection="0"/>
    <xf numFmtId="186" fontId="42" fillId="44" borderId="242"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4" fontId="59" fillId="53" borderId="263" applyNumberFormat="0" applyProtection="0">
      <alignment vertical="center"/>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27" fillId="63" borderId="244" applyNumberFormat="0" applyProtection="0">
      <alignment horizontal="left" vertical="top" indent="1"/>
    </xf>
    <xf numFmtId="4" fontId="59" fillId="65" borderId="263" applyNumberFormat="0" applyProtection="0">
      <alignment horizontal="right" vertical="center"/>
    </xf>
    <xf numFmtId="186" fontId="56" fillId="21" borderId="244" applyNumberFormat="0" applyProtection="0">
      <alignment horizontal="left" vertical="top" indent="1"/>
    </xf>
    <xf numFmtId="37" fontId="33" fillId="0" borderId="266" applyNumberFormat="0"/>
    <xf numFmtId="186" fontId="44" fillId="0" borderId="248" applyNumberFormat="0" applyFill="0" applyAlignment="0" applyProtection="0"/>
    <xf numFmtId="186" fontId="44" fillId="0" borderId="248" applyNumberFormat="0" applyFill="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186" fontId="62" fillId="15" borderId="244" applyNumberFormat="0" applyProtection="0">
      <alignment horizontal="left" vertical="top"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56" fillId="14" borderId="242"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center"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19"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6" fillId="23" borderId="242" applyNumberFormat="0" applyProtection="0">
      <alignment horizontal="right" vertical="center"/>
    </xf>
    <xf numFmtId="4" fontId="56" fillId="57" borderId="245"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4" borderId="242" applyNumberFormat="0" applyProtection="0">
      <alignment horizontal="left" vertical="center" indent="1"/>
    </xf>
    <xf numFmtId="186" fontId="60" fillId="52" borderId="244" applyNumberFormat="0" applyProtection="0">
      <alignment horizontal="left" vertical="top" indent="1"/>
    </xf>
    <xf numFmtId="4" fontId="56" fillId="53" borderId="242" applyNumberFormat="0" applyProtection="0">
      <alignment horizontal="left" vertical="center" indent="1"/>
    </xf>
    <xf numFmtId="4" fontId="56" fillId="52" borderId="242" applyNumberFormat="0" applyProtection="0">
      <alignment vertical="center"/>
    </xf>
    <xf numFmtId="186" fontId="57" fillId="44" borderId="243" applyNumberFormat="0" applyAlignment="0" applyProtection="0"/>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14" borderId="253" applyNumberFormat="0" applyProtection="0">
      <alignment horizontal="left" vertical="center" indent="1"/>
    </xf>
    <xf numFmtId="4" fontId="72" fillId="84" borderId="261" applyNumberFormat="0" applyProtection="0">
      <alignment horizontal="right" vertical="center"/>
    </xf>
    <xf numFmtId="186" fontId="56" fillId="14" borderId="261" applyNumberFormat="0" applyProtection="0">
      <alignment horizontal="left" vertical="top" indent="1"/>
    </xf>
    <xf numFmtId="37" fontId="33" fillId="0" borderId="266" applyNumberFormat="0"/>
    <xf numFmtId="186" fontId="56" fillId="14" borderId="252" applyNumberFormat="0" applyProtection="0">
      <alignment horizontal="left" vertical="top" indent="1"/>
    </xf>
    <xf numFmtId="186" fontId="56" fillId="62"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186" fontId="44" fillId="0" borderId="248" applyNumberFormat="0" applyFill="0" applyAlignment="0" applyProtection="0"/>
    <xf numFmtId="186" fontId="44" fillId="0" borderId="248" applyNumberFormat="0" applyFill="0" applyAlignment="0" applyProtection="0"/>
    <xf numFmtId="186" fontId="42" fillId="44" borderId="263" applyNumberFormat="0" applyAlignment="0" applyProtection="0"/>
    <xf numFmtId="37" fontId="33" fillId="0" borderId="247" applyNumberFormat="0"/>
    <xf numFmtId="4" fontId="64" fillId="64" borderId="242" applyNumberFormat="0" applyProtection="0">
      <alignment horizontal="right" vertical="center"/>
    </xf>
    <xf numFmtId="4" fontId="63" fillId="66" borderId="245" applyNumberFormat="0" applyProtection="0">
      <alignment horizontal="left" vertical="center" indent="1"/>
    </xf>
    <xf numFmtId="4" fontId="56" fillId="54" borderId="242" applyNumberFormat="0" applyProtection="0">
      <alignment horizontal="left" vertical="center" indent="1"/>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11" borderId="244" applyNumberFormat="0" applyProtection="0">
      <alignment horizontal="left" vertical="center" indent="1"/>
    </xf>
    <xf numFmtId="4" fontId="62" fillId="48" borderId="244" applyNumberFormat="0" applyProtection="0">
      <alignment vertical="center"/>
    </xf>
    <xf numFmtId="186" fontId="61" fillId="21" borderId="246" applyBorder="0"/>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center" indent="1"/>
    </xf>
    <xf numFmtId="186" fontId="3" fillId="0" borderId="0"/>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63" borderId="244" applyNumberFormat="0" applyProtection="0">
      <alignment horizontal="left" vertical="top" indent="1"/>
    </xf>
    <xf numFmtId="186" fontId="56" fillId="63" borderId="242" applyNumberFormat="0" applyProtection="0">
      <alignment horizontal="left" vertical="center"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center" indent="1"/>
    </xf>
    <xf numFmtId="186" fontId="56" fillId="11" borderId="242" applyNumberFormat="0" applyProtection="0">
      <alignment horizontal="left" vertical="center" indent="1"/>
    </xf>
    <xf numFmtId="4" fontId="56" fillId="15" borderId="245" applyNumberFormat="0" applyProtection="0">
      <alignment horizontal="left" vertical="center" indent="1"/>
    </xf>
    <xf numFmtId="4" fontId="56" fillId="14" borderId="245" applyNumberFormat="0" applyProtection="0">
      <alignment horizontal="left" vertical="center" indent="1"/>
    </xf>
    <xf numFmtId="4" fontId="56" fillId="15" borderId="242" applyNumberFormat="0" applyProtection="0">
      <alignment horizontal="right" vertical="center"/>
    </xf>
    <xf numFmtId="4" fontId="27" fillId="21" borderId="245" applyNumberFormat="0" applyProtection="0">
      <alignment horizontal="left" vertical="center" indent="1"/>
    </xf>
    <xf numFmtId="4" fontId="27" fillId="21" borderId="245" applyNumberFormat="0" applyProtection="0">
      <alignment horizontal="left" vertical="center" indent="1"/>
    </xf>
    <xf numFmtId="4" fontId="56" fillId="61" borderId="245" applyNumberFormat="0" applyProtection="0">
      <alignment horizontal="left" vertical="center" indent="1"/>
    </xf>
    <xf numFmtId="4" fontId="56" fillId="60" borderId="242" applyNumberFormat="0" applyProtection="0">
      <alignment horizontal="right" vertical="center"/>
    </xf>
    <xf numFmtId="4" fontId="56" fillId="16" borderId="242" applyNumberFormat="0" applyProtection="0">
      <alignment horizontal="right" vertical="center"/>
    </xf>
    <xf numFmtId="4" fontId="56" fillId="59" borderId="242" applyNumberFormat="0" applyProtection="0">
      <alignment horizontal="right" vertical="center"/>
    </xf>
    <xf numFmtId="4" fontId="56" fillId="58" borderId="242" applyNumberFormat="0" applyProtection="0">
      <alignment horizontal="right" vertical="center"/>
    </xf>
    <xf numFmtId="4" fontId="59" fillId="53" borderId="242" applyNumberFormat="0" applyProtection="0">
      <alignment vertical="center"/>
    </xf>
    <xf numFmtId="4" fontId="56" fillId="52" borderId="242" applyNumberFormat="0" applyProtection="0">
      <alignment vertical="center"/>
    </xf>
    <xf numFmtId="186" fontId="27" fillId="15" borderId="252" applyNumberFormat="0" applyProtection="0">
      <alignment horizontal="left" vertical="top" indent="1"/>
    </xf>
    <xf numFmtId="4" fontId="56" fillId="16" borderId="253" applyNumberFormat="0" applyProtection="0">
      <alignment horizontal="right" vertical="center"/>
    </xf>
    <xf numFmtId="4" fontId="71" fillId="53" borderId="261" applyNumberFormat="0" applyProtection="0">
      <alignment vertical="center"/>
    </xf>
    <xf numFmtId="4" fontId="74" fillId="87" borderId="261" applyNumberFormat="0" applyProtection="0">
      <alignment horizontal="righ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3" applyNumberFormat="0" applyProtection="0">
      <alignment horizontal="left" vertical="center" indent="1"/>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4" borderId="253" applyNumberFormat="0" applyProtection="0">
      <alignment horizontal="left" vertical="center" indent="1"/>
    </xf>
    <xf numFmtId="186" fontId="27" fillId="63" borderId="261" applyNumberFormat="0" applyProtection="0">
      <alignment horizontal="left" vertical="top" indent="1"/>
    </xf>
    <xf numFmtId="4" fontId="56" fillId="57" borderId="257" applyNumberFormat="0" applyProtection="0">
      <alignment horizontal="right" vertical="center"/>
    </xf>
    <xf numFmtId="186" fontId="62" fillId="15" borderId="261" applyNumberFormat="0" applyProtection="0">
      <alignment horizontal="left" vertical="top" indent="1"/>
    </xf>
    <xf numFmtId="186" fontId="27" fillId="63"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72" fontId="5" fillId="7" borderId="259">
      <alignment vertical="center"/>
      <protection locked="0"/>
    </xf>
    <xf numFmtId="188" fontId="5" fillId="70" borderId="259">
      <alignment horizontal="right" vertical="center"/>
      <protection locked="0"/>
    </xf>
    <xf numFmtId="190" fontId="5" fillId="69" borderId="259">
      <alignment vertical="center"/>
    </xf>
    <xf numFmtId="193" fontId="5" fillId="7" borderId="259">
      <alignment vertical="center"/>
      <protection locked="0"/>
    </xf>
    <xf numFmtId="0" fontId="27" fillId="14" borderId="252"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4" fontId="72" fillId="83" borderId="252" applyNumberFormat="0" applyProtection="0">
      <alignment horizontal="right" vertical="center"/>
    </xf>
    <xf numFmtId="186" fontId="56" fillId="11" borderId="263" applyNumberFormat="0" applyProtection="0">
      <alignment horizontal="left" vertical="center" indent="1"/>
    </xf>
    <xf numFmtId="186" fontId="56" fillId="40" borderId="253" applyNumberFormat="0" applyFont="0" applyAlignment="0" applyProtection="0"/>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61" borderId="257" applyNumberFormat="0" applyProtection="0">
      <alignment horizontal="left" vertical="center" indent="1"/>
    </xf>
    <xf numFmtId="4" fontId="56" fillId="52" borderId="253" applyNumberFormat="0" applyProtection="0">
      <alignment vertical="center"/>
    </xf>
    <xf numFmtId="186" fontId="56" fillId="63" borderId="253"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56" fillId="40" borderId="242" applyNumberFormat="0" applyFont="0" applyAlignment="0" applyProtection="0"/>
    <xf numFmtId="186" fontId="42" fillId="44" borderId="242" applyNumberFormat="0" applyAlignment="0" applyProtection="0"/>
    <xf numFmtId="186" fontId="42" fillId="44"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186" fontId="50" fillId="41" borderId="242" applyNumberFormat="0" applyAlignment="0" applyProtection="0"/>
    <xf numFmtId="4" fontId="62" fillId="48" borderId="261" applyNumberFormat="0" applyProtection="0">
      <alignmen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40" borderId="263" applyNumberFormat="0" applyFont="0" applyAlignment="0" applyProtection="0"/>
    <xf numFmtId="4" fontId="56" fillId="61" borderId="267" applyNumberFormat="0" applyProtection="0">
      <alignment horizontal="left" vertical="center" indent="1"/>
    </xf>
    <xf numFmtId="4" fontId="56" fillId="15" borderId="267" applyNumberFormat="0" applyProtection="0">
      <alignment horizontal="left" vertical="center" indent="1"/>
    </xf>
    <xf numFmtId="4" fontId="56" fillId="55"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1" borderId="263" applyNumberFormat="0" applyProtection="0">
      <alignment horizontal="left" vertical="center" indent="1"/>
    </xf>
    <xf numFmtId="186" fontId="42" fillId="44" borderId="242" applyNumberFormat="0" applyAlignment="0" applyProtection="0"/>
    <xf numFmtId="186" fontId="56" fillId="14" borderId="253" applyNumberFormat="0" applyProtection="0">
      <alignment horizontal="left" vertical="center" indent="1"/>
    </xf>
    <xf numFmtId="191" fontId="5" fillId="7" borderId="8">
      <alignment vertical="center"/>
      <protection locked="0"/>
    </xf>
    <xf numFmtId="4" fontId="56" fillId="14" borderId="267" applyNumberFormat="0" applyProtection="0">
      <alignment horizontal="left" vertical="center" indent="1"/>
    </xf>
    <xf numFmtId="4" fontId="64" fillId="64" borderId="242" applyNumberFormat="0" applyProtection="0">
      <alignment horizontal="right" vertical="center"/>
    </xf>
    <xf numFmtId="4" fontId="59" fillId="65" borderId="242" applyNumberFormat="0" applyProtection="0">
      <alignment horizontal="right" vertical="center"/>
    </xf>
    <xf numFmtId="4" fontId="56" fillId="0" borderId="242" applyNumberFormat="0" applyProtection="0">
      <alignment horizontal="right" vertical="center"/>
    </xf>
    <xf numFmtId="186" fontId="62" fillId="48" borderId="244" applyNumberFormat="0" applyProtection="0">
      <alignment horizontal="left" vertical="top" indent="1"/>
    </xf>
    <xf numFmtId="4" fontId="62" fillId="48" borderId="244" applyNumberFormat="0" applyProtection="0">
      <alignment vertical="center"/>
    </xf>
    <xf numFmtId="186" fontId="61" fillId="21" borderId="246" applyBorder="0"/>
    <xf numFmtId="4" fontId="56" fillId="59" borderId="242" applyNumberFormat="0" applyProtection="0">
      <alignment horizontal="right" vertical="center"/>
    </xf>
    <xf numFmtId="186" fontId="27" fillId="21" borderId="244" applyNumberFormat="0" applyProtection="0">
      <alignment horizontal="left" vertical="center"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27" fillId="14" borderId="244" applyNumberFormat="0" applyProtection="0">
      <alignment horizontal="left" vertical="top" indent="1"/>
    </xf>
    <xf numFmtId="186" fontId="27" fillId="14" borderId="244"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56" fillId="62" borderId="242" applyNumberFormat="0" applyProtection="0">
      <alignment horizontal="left" vertical="center" indent="1"/>
    </xf>
    <xf numFmtId="186" fontId="56" fillId="14" borderId="261" applyNumberFormat="0" applyProtection="0">
      <alignment horizontal="left" vertical="top" indent="1"/>
    </xf>
    <xf numFmtId="4" fontId="56" fillId="23" borderId="242" applyNumberFormat="0" applyProtection="0">
      <alignment horizontal="right" vertical="center"/>
    </xf>
    <xf numFmtId="4" fontId="56" fillId="56" borderId="242" applyNumberFormat="0" applyProtection="0">
      <alignment horizontal="right" vertical="center"/>
    </xf>
    <xf numFmtId="4" fontId="56" fillId="55" borderId="242" applyNumberFormat="0" applyProtection="0">
      <alignment horizontal="right" vertical="center"/>
    </xf>
    <xf numFmtId="4" fontId="56" fillId="53" borderId="242" applyNumberFormat="0" applyProtection="0">
      <alignment horizontal="left" vertical="center" indent="1"/>
    </xf>
    <xf numFmtId="4" fontId="59" fillId="53" borderId="242" applyNumberFormat="0" applyProtection="0">
      <alignment vertical="center"/>
    </xf>
    <xf numFmtId="4" fontId="56" fillId="52" borderId="242" applyNumberFormat="0" applyProtection="0">
      <alignment vertical="center"/>
    </xf>
    <xf numFmtId="4" fontId="27" fillId="21" borderId="267" applyNumberFormat="0" applyProtection="0">
      <alignment horizontal="left" vertical="center" indent="1"/>
    </xf>
    <xf numFmtId="4" fontId="56" fillId="14" borderId="257" applyNumberFormat="0" applyProtection="0">
      <alignment horizontal="left" vertical="center" indent="1"/>
    </xf>
    <xf numFmtId="186" fontId="44" fillId="0" borderId="268" applyNumberFormat="0" applyFill="0" applyAlignment="0" applyProtection="0"/>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8" borderId="263" applyNumberFormat="0" applyProtection="0">
      <alignment horizontal="right" vertical="center"/>
    </xf>
    <xf numFmtId="191" fontId="5" fillId="13" borderId="259">
      <alignment vertical="center"/>
    </xf>
    <xf numFmtId="191" fontId="5" fillId="13" borderId="259">
      <alignment vertical="center"/>
    </xf>
    <xf numFmtId="193" fontId="28" fillId="12" borderId="259">
      <alignment vertical="center"/>
      <protection locked="0"/>
    </xf>
    <xf numFmtId="186" fontId="28" fillId="49" borderId="259">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4" fontId="62" fillId="11" borderId="252" applyNumberFormat="0" applyProtection="0">
      <alignment horizontal="left" vertical="center" indent="1"/>
    </xf>
    <xf numFmtId="4" fontId="56" fillId="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93" fontId="5" fillId="69" borderId="8">
      <alignment vertical="center"/>
    </xf>
    <xf numFmtId="191" fontId="5" fillId="69" borderId="8">
      <alignment vertical="center"/>
    </xf>
    <xf numFmtId="191" fontId="5" fillId="70" borderId="8">
      <alignment horizontal="right" vertical="center"/>
      <protection locked="0"/>
    </xf>
    <xf numFmtId="191" fontId="5" fillId="70" borderId="8">
      <alignment horizontal="right" vertical="center"/>
      <protection locked="0"/>
    </xf>
    <xf numFmtId="191" fontId="5" fillId="70" borderId="8">
      <alignment horizontal="right" vertical="center"/>
      <protection locked="0"/>
    </xf>
    <xf numFmtId="4" fontId="72" fillId="80" borderId="261" applyNumberFormat="0" applyProtection="0">
      <alignment horizontal="right" vertical="center"/>
    </xf>
    <xf numFmtId="4" fontId="72" fillId="50" borderId="261" applyNumberFormat="0" applyProtection="0">
      <alignment horizontal="right" vertical="center"/>
    </xf>
    <xf numFmtId="0" fontId="27" fillId="63" borderId="261" applyNumberFormat="0" applyProtection="0">
      <alignment horizontal="left" vertical="center" indent="1"/>
    </xf>
    <xf numFmtId="0" fontId="27" fillId="64" borderId="8" applyNumberFormat="0">
      <protection locked="0"/>
    </xf>
    <xf numFmtId="4" fontId="70" fillId="86" borderId="261" applyNumberFormat="0" applyProtection="0">
      <alignment horizontal="left" vertical="center" indent="1"/>
    </xf>
    <xf numFmtId="0" fontId="37" fillId="15" borderId="261" applyNumberFormat="0" applyProtection="0">
      <alignment horizontal="left" vertical="top" indent="1"/>
    </xf>
    <xf numFmtId="4" fontId="75" fillId="88" borderId="262"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27" fillId="15"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53" borderId="263" applyNumberFormat="0" applyProtection="0">
      <alignment horizontal="left" vertical="center" indent="1"/>
    </xf>
    <xf numFmtId="4" fontId="56" fillId="52" borderId="263" applyNumberFormat="0" applyProtection="0">
      <alignment vertical="center"/>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186" fontId="42" fillId="44" borderId="263" applyNumberFormat="0" applyAlignment="0" applyProtection="0"/>
    <xf numFmtId="186" fontId="56" fillId="40" borderId="263" applyNumberFormat="0" applyFont="0" applyAlignment="0" applyProtection="0"/>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186" fontId="56" fillId="40" borderId="263" applyNumberFormat="0" applyFont="0" applyAlignment="0" applyProtection="0"/>
    <xf numFmtId="4" fontId="56" fillId="23"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64" borderId="211" applyNumberFormat="0">
      <protection locked="0"/>
    </xf>
    <xf numFmtId="186" fontId="56" fillId="14"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6" fillId="54" borderId="263" applyNumberFormat="0" applyProtection="0">
      <alignment horizontal="left" vertical="center" indent="1"/>
    </xf>
    <xf numFmtId="4" fontId="56" fillId="57" borderId="267" applyNumberFormat="0" applyProtection="0">
      <alignment horizontal="right" vertical="center"/>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186" fontId="61" fillId="21" borderId="265" applyBorder="0"/>
    <xf numFmtId="186" fontId="56" fillId="11" borderId="263" applyNumberFormat="0" applyProtection="0">
      <alignment horizontal="left" vertical="center" indent="1"/>
    </xf>
    <xf numFmtId="194" fontId="33" fillId="0" borderId="231" applyFill="0"/>
    <xf numFmtId="4" fontId="64" fillId="64" borderId="263" applyNumberFormat="0" applyProtection="0">
      <alignment horizontal="right" vertical="center"/>
    </xf>
    <xf numFmtId="186" fontId="56" fillId="15" borderId="261" applyNumberFormat="0" applyProtection="0">
      <alignment horizontal="left" vertical="top"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164" fontId="5" fillId="0" borderId="0" applyFont="0" applyFill="0" applyBorder="0" applyAlignment="0" applyProtection="0"/>
    <xf numFmtId="186" fontId="27" fillId="21" borderId="261" applyNumberFormat="0" applyProtection="0">
      <alignment horizontal="left" vertical="top" indent="1"/>
    </xf>
    <xf numFmtId="4" fontId="64" fillId="64"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8" fillId="50" borderId="269">
      <alignmen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186" fontId="60" fillId="52" borderId="261" applyNumberFormat="0" applyProtection="0">
      <alignment horizontal="left" vertical="top" indent="1"/>
    </xf>
    <xf numFmtId="186" fontId="56" fillId="14" borderId="242" applyNumberFormat="0" applyProtection="0">
      <alignment horizontal="left" vertical="center" indent="1"/>
    </xf>
    <xf numFmtId="164" fontId="35" fillId="0" borderId="0" applyFont="0" applyFill="0" applyBorder="0" applyAlignment="0" applyProtection="0"/>
    <xf numFmtId="186" fontId="27" fillId="15" borderId="252" applyNumberFormat="0" applyProtection="0">
      <alignment horizontal="left" vertical="top" indent="1"/>
    </xf>
    <xf numFmtId="4" fontId="56" fillId="15" borderId="263" applyNumberFormat="0" applyProtection="0">
      <alignment horizontal="right" vertical="center"/>
    </xf>
    <xf numFmtId="186" fontId="56" fillId="63" borderId="244"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86" fontId="42" fillId="44" borderId="263" applyNumberFormat="0" applyAlignment="0" applyProtection="0"/>
    <xf numFmtId="186" fontId="27" fillId="21" borderId="261" applyNumberFormat="0" applyProtection="0">
      <alignment horizontal="left" vertical="center" indent="1"/>
    </xf>
    <xf numFmtId="186" fontId="56" fillId="14" borderId="244" applyNumberFormat="0" applyProtection="0">
      <alignment horizontal="left" vertical="top" indent="1"/>
    </xf>
    <xf numFmtId="4" fontId="56" fillId="23" borderId="242" applyNumberFormat="0" applyProtection="0">
      <alignment horizontal="righ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5" borderId="263" applyNumberFormat="0" applyProtection="0">
      <alignment horizontal="right" vertical="center"/>
    </xf>
    <xf numFmtId="4" fontId="62" fillId="11" borderId="244" applyNumberFormat="0" applyProtection="0">
      <alignment horizontal="left" vertical="center" indent="1"/>
    </xf>
    <xf numFmtId="4" fontId="56" fillId="14" borderId="245" applyNumberFormat="0" applyProtection="0">
      <alignment horizontal="left" vertical="center" indent="1"/>
    </xf>
    <xf numFmtId="186" fontId="56" fillId="14" borderId="253" applyNumberFormat="0" applyProtection="0">
      <alignment horizontal="left" vertical="center" indent="1"/>
    </xf>
    <xf numFmtId="186" fontId="56" fillId="14" borderId="252" applyNumberFormat="0" applyProtection="0">
      <alignment horizontal="left" vertical="top" indent="1"/>
    </xf>
    <xf numFmtId="186" fontId="56" fillId="40" borderId="242" applyNumberFormat="0" applyFont="0" applyAlignment="0" applyProtection="0"/>
    <xf numFmtId="193" fontId="5" fillId="7" borderId="8">
      <alignment vertical="center"/>
      <protection locked="0"/>
    </xf>
    <xf numFmtId="196" fontId="5" fillId="69" borderId="8">
      <alignment vertical="center"/>
    </xf>
    <xf numFmtId="4" fontId="72" fillId="49" borderId="261" applyNumberFormat="0" applyProtection="0">
      <alignment horizontal="right" vertical="center"/>
    </xf>
    <xf numFmtId="186" fontId="56" fillId="40" borderId="263" applyNumberFormat="0" applyFont="0" applyAlignment="0" applyProtection="0"/>
    <xf numFmtId="186" fontId="27" fillId="15" borderId="261" applyNumberFormat="0" applyProtection="0">
      <alignment horizontal="left" vertical="top" indent="1"/>
    </xf>
    <xf numFmtId="186" fontId="56" fillId="63" borderId="261"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4" fontId="64" fillId="64" borderId="253" applyNumberFormat="0" applyProtection="0">
      <alignment horizontal="right" vertical="center"/>
    </xf>
    <xf numFmtId="186" fontId="56" fillId="40" borderId="253" applyNumberFormat="0" applyFon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62" fillId="15" borderId="252"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42" applyNumberFormat="0" applyProtection="0">
      <alignment horizontal="right" vertical="center"/>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63" borderId="244" applyNumberFormat="0" applyProtection="0">
      <alignment horizontal="left" vertical="center"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4" fontId="56" fillId="61" borderId="245" applyNumberFormat="0" applyProtection="0">
      <alignment horizontal="left" vertical="center" indent="1"/>
    </xf>
    <xf numFmtId="186" fontId="61" fillId="21" borderId="265" applyBorder="0"/>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5" borderId="253"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4" fontId="56" fillId="60" borderId="263" applyNumberFormat="0" applyProtection="0">
      <alignment horizontal="right" vertical="center"/>
    </xf>
    <xf numFmtId="188" fontId="5" fillId="70" borderId="259">
      <alignment horizontal="right" vertical="center"/>
      <protection locked="0"/>
    </xf>
    <xf numFmtId="172" fontId="5" fillId="7" borderId="259">
      <alignment vertical="center"/>
      <protection locked="0"/>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0" fontId="37" fillId="48" borderId="261" applyNumberFormat="0" applyProtection="0">
      <alignment horizontal="left" vertical="top" indent="1"/>
    </xf>
    <xf numFmtId="0" fontId="5" fillId="69" borderId="8">
      <alignment vertical="center"/>
    </xf>
    <xf numFmtId="4" fontId="56" fillId="61" borderId="267" applyNumberFormat="0" applyProtection="0">
      <alignment horizontal="left" vertical="center" indent="1"/>
    </xf>
    <xf numFmtId="186" fontId="27" fillId="21" borderId="252" applyNumberFormat="0" applyProtection="0">
      <alignment horizontal="left" vertical="top" indent="1"/>
    </xf>
    <xf numFmtId="186" fontId="56" fillId="40" borderId="242" applyNumberFormat="0" applyFont="0" applyAlignment="0" applyProtection="0"/>
    <xf numFmtId="186" fontId="56" fillId="40" borderId="242" applyNumberFormat="0" applyFont="0" applyAlignment="0" applyProtection="0"/>
    <xf numFmtId="188" fontId="5" fillId="7" borderId="8">
      <alignment vertical="center"/>
      <protection locked="0"/>
    </xf>
    <xf numFmtId="0" fontId="5" fillId="69" borderId="8">
      <alignment vertical="center"/>
    </xf>
    <xf numFmtId="190" fontId="5" fillId="70" borderId="8">
      <alignment horizontal="right" vertical="center"/>
      <protection locked="0"/>
    </xf>
    <xf numFmtId="196" fontId="5" fillId="70" borderId="8">
      <alignment horizontal="right" vertical="center"/>
      <protection locked="0"/>
    </xf>
    <xf numFmtId="0" fontId="73" fillId="52" borderId="261" applyNumberFormat="0" applyProtection="0">
      <alignment horizontal="left" vertical="top" indent="1"/>
    </xf>
    <xf numFmtId="4" fontId="70" fillId="53" borderId="261" applyNumberFormat="0" applyProtection="0">
      <alignment vertical="center"/>
    </xf>
    <xf numFmtId="0" fontId="27" fillId="21" borderId="261" applyNumberFormat="0" applyProtection="0">
      <alignment horizontal="left" vertical="top" indent="1"/>
    </xf>
    <xf numFmtId="4" fontId="72" fillId="84" borderId="261" applyNumberFormat="0" applyProtection="0">
      <alignment horizontal="right" vertical="center"/>
    </xf>
    <xf numFmtId="0" fontId="27" fillId="63" borderId="261" applyNumberFormat="0" applyProtection="0">
      <alignment horizontal="left" vertical="top" indent="1"/>
    </xf>
    <xf numFmtId="4" fontId="72" fillId="87" borderId="261" applyNumberFormat="0" applyProtection="0">
      <alignment vertical="center"/>
    </xf>
    <xf numFmtId="186" fontId="56" fillId="14" borderId="261" applyNumberFormat="0" applyProtection="0">
      <alignment horizontal="left" vertical="top" indent="1"/>
    </xf>
    <xf numFmtId="186" fontId="56" fillId="40" borderId="263" applyNumberFormat="0" applyFont="0" applyAlignment="0" applyProtection="0"/>
    <xf numFmtId="4" fontId="76" fillId="87" borderId="261" applyNumberFormat="0" applyProtection="0">
      <alignment horizontal="righ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23" borderId="263" applyNumberFormat="0" applyProtection="0">
      <alignment horizontal="right" vertical="center"/>
    </xf>
    <xf numFmtId="4" fontId="56" fillId="0"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58" borderId="263" applyNumberFormat="0" applyProtection="0">
      <alignment horizontal="right" vertical="center"/>
    </xf>
    <xf numFmtId="186" fontId="62"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4" fontId="56" fillId="56" borderId="263" applyNumberFormat="0" applyProtection="0">
      <alignment horizontal="right" vertical="center"/>
    </xf>
    <xf numFmtId="186" fontId="27" fillId="21" borderId="261" applyNumberFormat="0" applyProtection="0">
      <alignment horizontal="left" vertical="center"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186" fontId="56" fillId="62" borderId="263"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42" fillId="44" borderId="242"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50" fillId="41" borderId="263" applyNumberFormat="0" applyAlignment="0" applyProtection="0"/>
    <xf numFmtId="4" fontId="56" fillId="53"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94" fontId="33" fillId="0" borderId="231" applyFill="0"/>
    <xf numFmtId="186" fontId="56" fillId="63" borderId="261" applyNumberFormat="0" applyProtection="0">
      <alignment horizontal="left" vertical="top" indent="1"/>
    </xf>
    <xf numFmtId="4" fontId="56" fillId="58" borderId="263" applyNumberFormat="0" applyProtection="0">
      <alignment horizontal="right" vertical="center"/>
    </xf>
    <xf numFmtId="186" fontId="56" fillId="63" borderId="244" applyNumberFormat="0" applyProtection="0">
      <alignment horizontal="left" vertical="top" indent="1"/>
    </xf>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21" borderId="244" applyNumberFormat="0" applyProtection="0">
      <alignment horizontal="left" vertical="top" indent="1"/>
    </xf>
    <xf numFmtId="186" fontId="27" fillId="21" borderId="244" applyNumberFormat="0" applyProtection="0">
      <alignment horizontal="left" vertical="center" indent="1"/>
    </xf>
    <xf numFmtId="4" fontId="56" fillId="15" borderId="242" applyNumberFormat="0" applyProtection="0">
      <alignment horizontal="right" vertical="center"/>
    </xf>
    <xf numFmtId="186" fontId="27" fillId="14" borderId="252" applyNumberFormat="0" applyProtection="0">
      <alignment horizontal="left" vertical="center" indent="1"/>
    </xf>
    <xf numFmtId="190" fontId="5" fillId="13" borderId="8">
      <alignment vertical="center"/>
    </xf>
    <xf numFmtId="0" fontId="5" fillId="7" borderId="8">
      <alignment vertical="center"/>
      <protection locked="0"/>
    </xf>
    <xf numFmtId="188" fontId="5" fillId="69" borderId="8">
      <alignment vertical="center"/>
    </xf>
    <xf numFmtId="4" fontId="72" fillId="81" borderId="261"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7" fillId="44" borderId="264" applyNumberFormat="0" applyAlignment="0" applyProtection="0"/>
    <xf numFmtId="164" fontId="5" fillId="0" borderId="0" applyFont="0" applyFill="0" applyBorder="0" applyAlignment="0" applyProtection="0"/>
    <xf numFmtId="4" fontId="56" fillId="59" borderId="263" applyNumberFormat="0" applyProtection="0">
      <alignment horizontal="right" vertical="center"/>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15"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4" fontId="62" fillId="48" borderId="261" applyNumberFormat="0" applyProtection="0">
      <alignment vertical="center"/>
    </xf>
    <xf numFmtId="186" fontId="56" fillId="14" borderId="263"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15" borderId="267" applyNumberFormat="0" applyProtection="0">
      <alignment horizontal="left" vertical="center" indent="1"/>
    </xf>
    <xf numFmtId="4" fontId="56" fillId="59"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61" borderId="267" applyNumberFormat="0" applyProtection="0">
      <alignment horizontal="left" vertical="center" indent="1"/>
    </xf>
    <xf numFmtId="186" fontId="62" fillId="15" borderId="261" applyNumberFormat="0" applyProtection="0">
      <alignment horizontal="left" vertical="top" indent="1"/>
    </xf>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57" borderId="267" applyNumberFormat="0" applyProtection="0">
      <alignment horizontal="right" vertical="center"/>
    </xf>
    <xf numFmtId="186" fontId="56" fillId="63" borderId="261" applyNumberFormat="0" applyProtection="0">
      <alignment horizontal="left" vertical="top" indent="1"/>
    </xf>
    <xf numFmtId="4" fontId="56" fillId="59" borderId="263"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186" fontId="56" fillId="62" borderId="263" applyNumberFormat="0" applyProtection="0">
      <alignment horizontal="left" vertical="center" indent="1"/>
    </xf>
    <xf numFmtId="186" fontId="56" fillId="15" borderId="261" applyNumberFormat="0" applyProtection="0">
      <alignment horizontal="left" vertical="top" indent="1"/>
    </xf>
    <xf numFmtId="4" fontId="59" fillId="53" borderId="263" applyNumberFormat="0" applyProtection="0">
      <alignment vertical="center"/>
    </xf>
    <xf numFmtId="4" fontId="56" fillId="59"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27" fillId="21" borderId="261"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center" indent="1"/>
    </xf>
    <xf numFmtId="186" fontId="27" fillId="21" borderId="261" applyNumberFormat="0" applyProtection="0">
      <alignment horizontal="left" vertical="top" indent="1"/>
    </xf>
    <xf numFmtId="186" fontId="62" fillId="48"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7" fillId="44" borderId="264" applyNumberFormat="0" applyAlignment="0" applyProtection="0"/>
    <xf numFmtId="186" fontId="60" fillId="52" borderId="261" applyNumberFormat="0" applyProtection="0">
      <alignment horizontal="left" vertical="top" indent="1"/>
    </xf>
    <xf numFmtId="194" fontId="33" fillId="0" borderId="231" applyFill="0"/>
    <xf numFmtId="186" fontId="56" fillId="62" borderId="263" applyNumberFormat="0" applyProtection="0">
      <alignment horizontal="left" vertical="center" indent="1"/>
    </xf>
    <xf numFmtId="186" fontId="56" fillId="21" borderId="261" applyNumberFormat="0" applyProtection="0">
      <alignment horizontal="left" vertical="top" indent="1"/>
    </xf>
    <xf numFmtId="164" fontId="35" fillId="0" borderId="0" applyFont="0" applyFill="0" applyBorder="0" applyAlignment="0" applyProtection="0"/>
    <xf numFmtId="4" fontId="56" fillId="54" borderId="263" applyNumberFormat="0" applyProtection="0">
      <alignment horizontal="left" vertical="center" indent="1"/>
    </xf>
    <xf numFmtId="164" fontId="5" fillId="0" borderId="0" applyFont="0" applyFill="0" applyBorder="0" applyAlignment="0" applyProtection="0"/>
    <xf numFmtId="4" fontId="56" fillId="60" borderId="263" applyNumberFormat="0" applyProtection="0">
      <alignment horizontal="right" vertical="center"/>
    </xf>
    <xf numFmtId="164" fontId="34" fillId="0" borderId="0" applyFont="0" applyFill="0" applyBorder="0" applyAlignment="0" applyProtection="0"/>
    <xf numFmtId="4" fontId="56" fillId="58" borderId="263" applyNumberFormat="0" applyProtection="0">
      <alignment horizontal="right" vertical="center"/>
    </xf>
    <xf numFmtId="186" fontId="56" fillId="63" borderId="261" applyNumberFormat="0" applyProtection="0">
      <alignment horizontal="left" vertical="top" indent="1"/>
    </xf>
    <xf numFmtId="4" fontId="56" fillId="54" borderId="253" applyNumberFormat="0" applyProtection="0">
      <alignment horizontal="left" vertical="center" indent="1"/>
    </xf>
    <xf numFmtId="186" fontId="62" fillId="48" borderId="252" applyNumberFormat="0" applyProtection="0">
      <alignment horizontal="left" vertical="top" indent="1"/>
    </xf>
    <xf numFmtId="194" fontId="33" fillId="0" borderId="260" applyFill="0"/>
    <xf numFmtId="186" fontId="56" fillId="63" borderId="261" applyNumberFormat="0" applyProtection="0">
      <alignment horizontal="left" vertical="top" indent="1"/>
    </xf>
    <xf numFmtId="4" fontId="56" fillId="19" borderId="263" applyNumberFormat="0" applyProtection="0">
      <alignment horizontal="right" vertical="center"/>
    </xf>
    <xf numFmtId="4" fontId="56" fillId="60"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56" fillId="11" borderId="263" applyNumberFormat="0" applyProtection="0">
      <alignment horizontal="left" vertical="center" indent="1"/>
    </xf>
    <xf numFmtId="191" fontId="28" fillId="51" borderId="259">
      <alignment horizontal="right" vertical="center"/>
      <protection locked="0"/>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56" fillId="52" borderId="263" applyNumberFormat="0" applyProtection="0">
      <alignmen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21" borderId="261" applyNumberFormat="0" applyProtection="0">
      <alignment horizontal="left" vertical="top" indent="1"/>
    </xf>
    <xf numFmtId="191" fontId="5" fillId="70" borderId="269">
      <alignment horizontal="right" vertical="center"/>
      <protection locked="0"/>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27" fillId="15" borderId="261" applyNumberFormat="0" applyProtection="0">
      <alignment horizontal="left" vertical="center" indent="1"/>
    </xf>
    <xf numFmtId="4" fontId="56" fillId="6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4" fontId="62" fillId="48" borderId="261" applyNumberFormat="0" applyProtection="0">
      <alignment vertical="center"/>
    </xf>
    <xf numFmtId="186" fontId="56" fillId="21" borderId="261" applyNumberFormat="0" applyProtection="0">
      <alignment horizontal="left" vertical="top" indent="1"/>
    </xf>
    <xf numFmtId="4" fontId="62" fillId="48" borderId="261" applyNumberFormat="0" applyProtection="0">
      <alignment vertical="center"/>
    </xf>
    <xf numFmtId="4" fontId="72" fillId="86" borderId="261" applyNumberFormat="0" applyProtection="0">
      <alignment horizontal="right" vertical="center"/>
    </xf>
    <xf numFmtId="4" fontId="56" fillId="53" borderId="253" applyNumberFormat="0" applyProtection="0">
      <alignment horizontal="left" vertical="center" indent="1"/>
    </xf>
    <xf numFmtId="4" fontId="59" fillId="53"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62" fillId="15" borderId="261" applyNumberFormat="0" applyProtection="0">
      <alignment horizontal="left" vertical="top" indent="1"/>
    </xf>
    <xf numFmtId="4" fontId="56" fillId="54" borderId="263" applyNumberFormat="0" applyProtection="0">
      <alignment horizontal="left" vertical="center" indent="1"/>
    </xf>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65" borderId="263" applyNumberFormat="0" applyProtection="0">
      <alignment horizontal="right" vertical="center"/>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4" fontId="56" fillId="55" borderId="263" applyNumberFormat="0" applyProtection="0">
      <alignment horizontal="right" vertical="center"/>
    </xf>
    <xf numFmtId="186" fontId="50" fillId="41" borderId="242" applyNumberFormat="0" applyAlignment="0" applyProtection="0"/>
    <xf numFmtId="186" fontId="61" fillId="21" borderId="265" applyBorder="0"/>
    <xf numFmtId="186" fontId="27" fillId="14" borderId="261" applyNumberFormat="0" applyProtection="0">
      <alignment horizontal="left" vertical="top" indent="1"/>
    </xf>
    <xf numFmtId="4" fontId="56" fillId="60"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7" fillId="44" borderId="264" applyNumberFormat="0" applyAlignment="0" applyProtection="0"/>
    <xf numFmtId="4" fontId="56" fillId="54" borderId="263" applyNumberFormat="0" applyProtection="0">
      <alignment horizontal="left" vertical="center" indent="1"/>
    </xf>
    <xf numFmtId="37" fontId="33" fillId="0" borderId="266" applyNumberFormat="0"/>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44" fillId="0" borderId="268" applyNumberFormat="0" applyFill="0" applyAlignment="0" applyProtection="0"/>
    <xf numFmtId="4" fontId="27" fillId="21" borderId="267" applyNumberFormat="0" applyProtection="0">
      <alignment horizontal="left" vertical="center" indent="1"/>
    </xf>
    <xf numFmtId="4" fontId="56" fillId="60" borderId="263" applyNumberFormat="0" applyProtection="0">
      <alignment horizontal="right" vertical="center"/>
    </xf>
    <xf numFmtId="186" fontId="56" fillId="63" borderId="261" applyNumberFormat="0" applyProtection="0">
      <alignment horizontal="left" vertical="top" indent="1"/>
    </xf>
    <xf numFmtId="4" fontId="59" fillId="65" borderId="263" applyNumberFormat="0" applyProtection="0">
      <alignment horizontal="right" vertical="center"/>
    </xf>
    <xf numFmtId="186" fontId="56" fillId="11"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62" fillId="48"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62" fillId="48" borderId="261" applyNumberFormat="0" applyProtection="0">
      <alignmen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3" applyNumberFormat="0" applyProtection="0">
      <alignment horizontal="left" vertical="center" indent="1"/>
    </xf>
    <xf numFmtId="4" fontId="56" fillId="15" borderId="263" applyNumberFormat="0" applyProtection="0">
      <alignment horizontal="right" vertical="center"/>
    </xf>
    <xf numFmtId="4" fontId="56" fillId="23"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62" fillId="48" borderId="261"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4" fontId="56" fillId="16" borderId="263" applyNumberFormat="0" applyProtection="0">
      <alignment horizontal="right" vertical="center"/>
    </xf>
    <xf numFmtId="4" fontId="56" fillId="15" borderId="263" applyNumberFormat="0" applyProtection="0">
      <alignment horizontal="right" vertical="center"/>
    </xf>
    <xf numFmtId="186" fontId="56" fillId="40" borderId="263" applyNumberFormat="0" applyFon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6" fillId="15"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4" fontId="56" fillId="60" borderId="263" applyNumberFormat="0" applyProtection="0">
      <alignment horizontal="right" vertical="center"/>
    </xf>
    <xf numFmtId="186" fontId="60" fillId="52"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4" fontId="56" fillId="14" borderId="267" applyNumberFormat="0" applyProtection="0">
      <alignment horizontal="left" vertical="center" indent="1"/>
    </xf>
    <xf numFmtId="4" fontId="56" fillId="52" borderId="263" applyNumberFormat="0" applyProtection="0">
      <alignment vertical="center"/>
    </xf>
    <xf numFmtId="186" fontId="56" fillId="40" borderId="263" applyNumberFormat="0" applyFont="0" applyAlignment="0" applyProtection="0"/>
    <xf numFmtId="4" fontId="56" fillId="58" borderId="263" applyNumberFormat="0" applyProtection="0">
      <alignment horizontal="right" vertical="center"/>
    </xf>
    <xf numFmtId="4" fontId="62" fillId="48" borderId="261" applyNumberFormat="0" applyProtection="0">
      <alignment vertical="center"/>
    </xf>
    <xf numFmtId="186" fontId="56" fillId="40" borderId="263" applyNumberFormat="0" applyFont="0" applyAlignment="0" applyProtection="0"/>
    <xf numFmtId="186" fontId="57" fillId="44" borderId="264" applyNumberFormat="0" applyAlignment="0" applyProtection="0"/>
    <xf numFmtId="186" fontId="56" fillId="40" borderId="263" applyNumberFormat="0" applyFont="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63" applyNumberFormat="0" applyAlignment="0" applyProtection="0"/>
    <xf numFmtId="186" fontId="56" fillId="21" borderId="261" applyNumberFormat="0" applyProtection="0">
      <alignment horizontal="left" vertical="top" indent="1"/>
    </xf>
    <xf numFmtId="186" fontId="44" fillId="0" borderId="248" applyNumberFormat="0" applyFill="0" applyAlignment="0" applyProtection="0"/>
    <xf numFmtId="4" fontId="59" fillId="53" borderId="263" applyNumberFormat="0" applyProtection="0">
      <alignment vertical="center"/>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3" borderId="263" applyNumberFormat="0" applyProtection="0">
      <alignment horizontal="left" vertical="center" indent="1"/>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55" borderId="263" applyNumberFormat="0" applyProtection="0">
      <alignment horizontal="right" vertical="center"/>
    </xf>
    <xf numFmtId="186" fontId="27" fillId="21" borderId="261" applyNumberFormat="0" applyProtection="0">
      <alignment horizontal="left" vertical="top" indent="1"/>
    </xf>
    <xf numFmtId="186" fontId="27" fillId="15"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2" fillId="48"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27" fillId="21" borderId="267" applyNumberFormat="0" applyProtection="0">
      <alignment horizontal="left" vertical="center" indent="1"/>
    </xf>
    <xf numFmtId="4" fontId="56" fillId="56"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4" fontId="56" fillId="0" borderId="263" applyNumberFormat="0" applyProtection="0">
      <alignment horizontal="right" vertical="center"/>
    </xf>
    <xf numFmtId="4" fontId="56" fillId="52" borderId="263" applyNumberFormat="0" applyProtection="0">
      <alignment vertical="center"/>
    </xf>
    <xf numFmtId="186" fontId="56" fillId="15"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60" borderId="263" applyNumberFormat="0" applyProtection="0">
      <alignment horizontal="right" vertical="center"/>
    </xf>
    <xf numFmtId="186" fontId="44" fillId="0" borderId="268" applyNumberFormat="0" applyFill="0" applyAlignment="0" applyProtection="0"/>
    <xf numFmtId="186" fontId="62" fillId="15" borderId="261" applyNumberFormat="0" applyProtection="0">
      <alignment horizontal="left" vertical="top"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8" borderId="242" applyNumberFormat="0" applyProtection="0">
      <alignment horizontal="righ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0" fontId="3" fillId="0" borderId="0"/>
    <xf numFmtId="4" fontId="59" fillId="53" borderId="242" applyNumberFormat="0" applyProtection="0">
      <alignment vertical="center"/>
    </xf>
    <xf numFmtId="186" fontId="56" fillId="21" borderId="244" applyNumberFormat="0" applyProtection="0">
      <alignment horizontal="left" vertical="top" indent="1"/>
    </xf>
    <xf numFmtId="9" fontId="3" fillId="0" borderId="0" applyFont="0" applyFill="0" applyBorder="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186" fontId="61" fillId="21" borderId="255" applyBorder="0"/>
    <xf numFmtId="186" fontId="56" fillId="63" borderId="252" applyNumberFormat="0" applyProtection="0">
      <alignment horizontal="left" vertical="top" indent="1"/>
    </xf>
    <xf numFmtId="186" fontId="44" fillId="0" borderId="258" applyNumberFormat="0" applyFill="0" applyAlignment="0" applyProtection="0"/>
    <xf numFmtId="186" fontId="61" fillId="21" borderId="246" applyBorder="0"/>
    <xf numFmtId="186" fontId="56" fillId="15" borderId="244" applyNumberFormat="0" applyProtection="0">
      <alignment horizontal="left" vertical="top" indent="1"/>
    </xf>
    <xf numFmtId="186" fontId="27" fillId="15" borderId="244" applyNumberFormat="0" applyProtection="0">
      <alignment horizontal="left" vertical="top" indent="1"/>
    </xf>
    <xf numFmtId="186" fontId="56" fillId="21" borderId="244" applyNumberFormat="0" applyProtection="0">
      <alignment horizontal="left" vertical="top" indent="1"/>
    </xf>
    <xf numFmtId="186" fontId="56" fillId="62" borderId="263" applyNumberFormat="0" applyProtection="0">
      <alignment horizontal="left" vertical="center" indent="1"/>
    </xf>
    <xf numFmtId="186" fontId="27" fillId="14" borderId="261" applyNumberFormat="0" applyProtection="0">
      <alignment horizontal="left" vertical="top" indent="1"/>
    </xf>
    <xf numFmtId="4" fontId="64" fillId="64" borderId="263" applyNumberFormat="0" applyProtection="0">
      <alignment horizontal="right" vertical="center"/>
    </xf>
    <xf numFmtId="186" fontId="56" fillId="63" borderId="263" applyNumberFormat="0" applyProtection="0">
      <alignment horizontal="left" vertical="center" indent="1"/>
    </xf>
    <xf numFmtId="4" fontId="59" fillId="65" borderId="263" applyNumberFormat="0" applyProtection="0">
      <alignment horizontal="right" vertical="center"/>
    </xf>
    <xf numFmtId="4" fontId="70" fillId="86" borderId="244" applyNumberFormat="0" applyProtection="0">
      <alignment horizontal="left" vertical="center" indent="1"/>
    </xf>
    <xf numFmtId="4" fontId="72" fillId="87" borderId="244" applyNumberFormat="0" applyProtection="0">
      <alignment horizontal="right" vertical="center"/>
    </xf>
    <xf numFmtId="0" fontId="27" fillId="14" borderId="244" applyNumberFormat="0" applyProtection="0">
      <alignment horizontal="left" vertical="center" indent="1"/>
    </xf>
    <xf numFmtId="0" fontId="27" fillId="63" borderId="244" applyNumberFormat="0" applyProtection="0">
      <alignment horizontal="left" vertical="center" indent="1"/>
    </xf>
    <xf numFmtId="0" fontId="27" fillId="15" borderId="244" applyNumberFormat="0" applyProtection="0">
      <alignment horizontal="left" vertical="center" indent="1"/>
    </xf>
    <xf numFmtId="186" fontId="56" fillId="21" borderId="252" applyNumberFormat="0" applyProtection="0">
      <alignment horizontal="left" vertical="top" indent="1"/>
    </xf>
    <xf numFmtId="4" fontId="72" fillId="84" borderId="244" applyNumberFormat="0" applyProtection="0">
      <alignment horizontal="right" vertical="center"/>
    </xf>
    <xf numFmtId="4" fontId="72" fillId="82" borderId="244" applyNumberFormat="0" applyProtection="0">
      <alignment horizontal="right" vertical="center"/>
    </xf>
    <xf numFmtId="4" fontId="56" fillId="54" borderId="253" applyNumberFormat="0" applyProtection="0">
      <alignment horizontal="left" vertical="center" indent="1"/>
    </xf>
    <xf numFmtId="4" fontId="72" fillId="53" borderId="244" applyNumberFormat="0" applyProtection="0">
      <alignment horizontal="left" vertical="center" indent="1"/>
    </xf>
    <xf numFmtId="4" fontId="70" fillId="53" borderId="244" applyNumberFormat="0" applyProtection="0">
      <alignment vertical="center"/>
    </xf>
    <xf numFmtId="164" fontId="28"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86" fontId="56" fillId="15" borderId="261" applyNumberFormat="0" applyProtection="0">
      <alignment horizontal="left" vertical="top" indent="1"/>
    </xf>
    <xf numFmtId="186" fontId="57" fillId="44" borderId="254" applyNumberFormat="0" applyAlignment="0" applyProtection="0"/>
    <xf numFmtId="4" fontId="56" fillId="58" borderId="263" applyNumberFormat="0" applyProtection="0">
      <alignment horizontal="right" vertical="center"/>
    </xf>
    <xf numFmtId="186" fontId="56" fillId="15" borderId="261" applyNumberFormat="0" applyProtection="0">
      <alignment horizontal="left" vertical="top" indent="1"/>
    </xf>
    <xf numFmtId="186" fontId="27" fillId="63" borderId="261" applyNumberFormat="0" applyProtection="0">
      <alignment horizontal="left" vertical="center"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27" fillId="63" borderId="261" applyNumberFormat="0" applyProtection="0">
      <alignment horizontal="left" vertical="top" indent="1"/>
    </xf>
    <xf numFmtId="4" fontId="63" fillId="66" borderId="267" applyNumberFormat="0" applyProtection="0">
      <alignment horizontal="left" vertical="center" indent="1"/>
    </xf>
    <xf numFmtId="186" fontId="27" fillId="15" borderId="261"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56" fillId="23" borderId="263" applyNumberFormat="0" applyProtection="0">
      <alignment horizontal="right" vertical="center"/>
    </xf>
    <xf numFmtId="186" fontId="28" fillId="51" borderId="259">
      <alignment horizontal="right" vertical="center"/>
      <protection locked="0"/>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4" fontId="56" fillId="19" borderId="242" applyNumberFormat="0" applyProtection="0">
      <alignment horizontal="right" vertical="center"/>
    </xf>
    <xf numFmtId="4" fontId="56" fillId="53" borderId="242" applyNumberFormat="0" applyProtection="0">
      <alignment horizontal="left" vertical="center" indent="1"/>
    </xf>
    <xf numFmtId="4" fontId="56" fillId="54" borderId="242" applyNumberFormat="0" applyProtection="0">
      <alignment horizontal="left" vertical="center" indent="1"/>
    </xf>
    <xf numFmtId="194" fontId="33" fillId="0" borderId="260" applyFill="0"/>
    <xf numFmtId="172" fontId="28" fillId="12" borderId="259">
      <alignment vertical="center"/>
      <protection locked="0"/>
    </xf>
    <xf numFmtId="186" fontId="57" fillId="44" borderId="243" applyNumberForma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63" fillId="66" borderId="245" applyNumberFormat="0" applyProtection="0">
      <alignment horizontal="left" vertical="center" indent="1"/>
    </xf>
    <xf numFmtId="186" fontId="56" fillId="14" borderId="244" applyNumberFormat="0" applyProtection="0">
      <alignment horizontal="left" vertical="top" indent="1"/>
    </xf>
    <xf numFmtId="186" fontId="56" fillId="14" borderId="242" applyNumberFormat="0" applyProtection="0">
      <alignment horizontal="left" vertical="center"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4" fontId="56" fillId="57" borderId="245" applyNumberFormat="0" applyProtection="0">
      <alignment horizontal="right" vertical="center"/>
    </xf>
    <xf numFmtId="186" fontId="60" fillId="52" borderId="244" applyNumberFormat="0" applyProtection="0">
      <alignment horizontal="left" vertical="top" indent="1"/>
    </xf>
    <xf numFmtId="4" fontId="56" fillId="54" borderId="242" applyNumberFormat="0" applyProtection="0">
      <alignment horizontal="left" vertical="center"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186" fontId="27" fillId="63" borderId="261" applyNumberFormat="0" applyProtection="0">
      <alignment horizontal="left" vertical="top" indent="1"/>
    </xf>
    <xf numFmtId="186" fontId="56" fillId="21" borderId="261"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8" borderId="263" applyNumberFormat="0" applyProtection="0">
      <alignment horizontal="right" vertical="center"/>
    </xf>
    <xf numFmtId="4" fontId="76" fillId="87" borderId="222"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3" borderId="263"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5"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0" fillId="41" borderId="224" applyNumberFormat="0" applyAlignment="0" applyProtection="0"/>
    <xf numFmtId="186" fontId="50" fillId="41" borderId="224" applyNumberFormat="0" applyAlignment="0" applyProtection="0"/>
    <xf numFmtId="4" fontId="27" fillId="21" borderId="267" applyNumberFormat="0" applyProtection="0">
      <alignment horizontal="left" vertical="center" indent="1"/>
    </xf>
    <xf numFmtId="4" fontId="62" fillId="11" borderId="261" applyNumberFormat="0" applyProtection="0">
      <alignment horizontal="left" vertical="center" indent="1"/>
    </xf>
    <xf numFmtId="4" fontId="56" fillId="55"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230"/>
    <xf numFmtId="37" fontId="33" fillId="0" borderId="227" applyNumberFormat="0"/>
    <xf numFmtId="194" fontId="33" fillId="0" borderId="231" applyFill="0"/>
    <xf numFmtId="186" fontId="56" fillId="14" borderId="244" applyNumberFormat="0" applyProtection="0">
      <alignment horizontal="left" vertical="top" indent="1"/>
    </xf>
    <xf numFmtId="0" fontId="3" fillId="0" borderId="0"/>
    <xf numFmtId="0" fontId="3" fillId="0" borderId="0"/>
    <xf numFmtId="186" fontId="56" fillId="40" borderId="242" applyNumberFormat="0" applyFont="0" applyAlignment="0" applyProtection="0"/>
    <xf numFmtId="164" fontId="5" fillId="0" borderId="0" applyFont="0" applyFill="0" applyBorder="0" applyAlignment="0" applyProtection="0"/>
    <xf numFmtId="4" fontId="56" fillId="53" borderId="263" applyNumberFormat="0" applyProtection="0">
      <alignment horizontal="left" vertical="center" indent="1"/>
    </xf>
    <xf numFmtId="9" fontId="3" fillId="0" borderId="0" applyFont="0" applyFill="0" applyBorder="0" applyAlignment="0" applyProtection="0"/>
    <xf numFmtId="167" fontId="5" fillId="0" borderId="0" applyFont="0" applyFill="0" applyBorder="0" applyAlignment="0" applyProtection="0"/>
    <xf numFmtId="186" fontId="27" fillId="63" borderId="244" applyNumberFormat="0" applyProtection="0">
      <alignment horizontal="left" vertical="top" indent="1"/>
    </xf>
    <xf numFmtId="164" fontId="3" fillId="0" borderId="0" applyFont="0" applyFill="0" applyBorder="0" applyAlignment="0" applyProtection="0"/>
    <xf numFmtId="186" fontId="56" fillId="40" borderId="242" applyNumberFormat="0" applyFont="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15" borderId="261" applyNumberFormat="0" applyProtection="0">
      <alignment horizontal="left" vertical="top" indent="1"/>
    </xf>
    <xf numFmtId="164" fontId="3" fillId="0" borderId="0" applyFont="0" applyFill="0" applyBorder="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4" fontId="63" fillId="66" borderId="267" applyNumberFormat="0" applyProtection="0">
      <alignment horizontal="left" vertical="center" indent="1"/>
    </xf>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86" fontId="56" fillId="40" borderId="242" applyNumberFormat="0" applyFont="0" applyAlignment="0" applyProtection="0"/>
    <xf numFmtId="186" fontId="60" fillId="52" borderId="261" applyNumberFormat="0" applyProtection="0">
      <alignment horizontal="left" vertical="top" indent="1"/>
    </xf>
    <xf numFmtId="4" fontId="56" fillId="0" borderId="242" applyNumberFormat="0" applyProtection="0">
      <alignment horizontal="right" vertical="center"/>
    </xf>
    <xf numFmtId="186" fontId="27" fillId="63" borderId="261" applyNumberFormat="0" applyProtection="0">
      <alignment horizontal="left" vertical="top" indent="1"/>
    </xf>
    <xf numFmtId="164" fontId="3" fillId="0" borderId="0" applyFont="0" applyFill="0" applyBorder="0" applyAlignment="0" applyProtection="0"/>
    <xf numFmtId="4" fontId="56" fillId="61" borderId="267" applyNumberFormat="0" applyProtection="0">
      <alignment horizontal="left" vertical="center" indent="1"/>
    </xf>
    <xf numFmtId="0" fontId="3" fillId="0" borderId="0"/>
    <xf numFmtId="186" fontId="56" fillId="63" borderId="244" applyNumberFormat="0" applyProtection="0">
      <alignment horizontal="left" vertical="top" indent="1"/>
    </xf>
    <xf numFmtId="0" fontId="3" fillId="0" borderId="0"/>
    <xf numFmtId="164" fontId="5" fillId="0" borderId="0" applyFont="0" applyFill="0" applyBorder="0" applyAlignment="0" applyProtection="0"/>
    <xf numFmtId="167"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7" fontId="5" fillId="0" borderId="0" applyFont="0" applyFill="0" applyBorder="0" applyAlignment="0" applyProtection="0"/>
    <xf numFmtId="186" fontId="62" fillId="48" borderId="244" applyNumberFormat="0" applyProtection="0">
      <alignment horizontal="left" vertical="top" indent="1"/>
    </xf>
    <xf numFmtId="164" fontId="3" fillId="0" borderId="0" applyFont="0" applyFill="0" applyBorder="0" applyAlignment="0" applyProtection="0"/>
    <xf numFmtId="186" fontId="56" fillId="40" borderId="242" applyNumberFormat="0" applyFont="0" applyAlignment="0" applyProtection="0"/>
    <xf numFmtId="186" fontId="56" fillId="62" borderId="263" applyNumberFormat="0" applyProtection="0">
      <alignment horizontal="left" vertical="center" indent="1"/>
    </xf>
    <xf numFmtId="164" fontId="5" fillId="0" borderId="0" applyFont="0" applyFill="0" applyBorder="0" applyAlignment="0" applyProtection="0"/>
    <xf numFmtId="186" fontId="61" fillId="21" borderId="226" applyBorder="0"/>
    <xf numFmtId="186" fontId="28" fillId="49" borderId="197">
      <alignment vertical="center"/>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72" fontId="28" fillId="12" borderId="230">
      <alignment vertical="center"/>
      <protection locked="0"/>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1" fontId="28" fillId="49" borderId="230">
      <alignment vertical="center"/>
    </xf>
    <xf numFmtId="186" fontId="28" fillId="49" borderId="230">
      <alignment vertical="center"/>
    </xf>
    <xf numFmtId="193" fontId="28" fillId="12" borderId="230">
      <alignment vertical="center"/>
      <protection locked="0"/>
    </xf>
    <xf numFmtId="172" fontId="28" fillId="12" borderId="230">
      <alignment vertical="center"/>
      <protection locked="0"/>
    </xf>
    <xf numFmtId="191" fontId="28" fillId="50" borderId="230">
      <alignment vertical="center"/>
    </xf>
    <xf numFmtId="193" fontId="28" fillId="50" borderId="230">
      <alignment vertical="center"/>
    </xf>
    <xf numFmtId="191" fontId="28" fillId="50" borderId="230">
      <alignment vertical="center"/>
    </xf>
    <xf numFmtId="188" fontId="28" fillId="51" borderId="230">
      <alignment horizontal="right" vertical="center"/>
      <protection locked="0"/>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61" applyNumberFormat="0" applyProtection="0">
      <alignment horizontal="left" vertical="top" indent="1"/>
    </xf>
    <xf numFmtId="4" fontId="56" fillId="54" borderId="224" applyNumberFormat="0" applyProtection="0">
      <alignment horizontal="left" vertical="center" indent="1"/>
    </xf>
    <xf numFmtId="37" fontId="33" fillId="0" borderId="227" applyNumberFormat="0"/>
    <xf numFmtId="188" fontId="5" fillId="69" borderId="230">
      <alignment vertical="center"/>
    </xf>
    <xf numFmtId="191" fontId="5" fillId="70" borderId="230">
      <alignment horizontal="right" vertical="center"/>
      <protection locked="0"/>
    </xf>
    <xf numFmtId="186" fontId="56" fillId="40" borderId="224" applyNumberFormat="0" applyFont="0" applyAlignment="0" applyProtection="0"/>
    <xf numFmtId="186" fontId="57" fillId="44" borderId="225" applyNumberFormat="0" applyAlignment="0" applyProtection="0"/>
    <xf numFmtId="186" fontId="60" fillId="52" borderId="222" applyNumberFormat="0" applyProtection="0">
      <alignment horizontal="left" vertical="top" indent="1"/>
    </xf>
    <xf numFmtId="186" fontId="56" fillId="15" borderId="222" applyNumberFormat="0" applyProtection="0">
      <alignment horizontal="left" vertical="top"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4" fontId="27" fillId="21" borderId="228" applyNumberFormat="0" applyProtection="0">
      <alignment horizontal="left" vertical="center" indent="1"/>
    </xf>
    <xf numFmtId="186" fontId="27" fillId="14" borderId="222" applyNumberFormat="0" applyProtection="0">
      <alignment horizontal="left" vertical="center" indent="1"/>
    </xf>
    <xf numFmtId="186" fontId="60" fillId="52" borderId="22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6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194" fontId="33" fillId="0" borderId="221" applyFill="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0" borderId="224" applyNumberFormat="0" applyProtection="0">
      <alignment horizontal="right" vertical="center"/>
    </xf>
    <xf numFmtId="4" fontId="56" fillId="0"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186" fontId="56" fillId="21"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15" borderId="222" applyNumberFormat="0" applyProtection="0">
      <alignment horizontal="left" vertical="top" indent="1"/>
    </xf>
    <xf numFmtId="186" fontId="27" fillId="15" borderId="222" applyNumberFormat="0" applyProtection="0">
      <alignment horizontal="left" vertical="center" indent="1"/>
    </xf>
    <xf numFmtId="4" fontId="56" fillId="15" borderId="228" applyNumberFormat="0" applyProtection="0">
      <alignment horizontal="left" vertical="center" indent="1"/>
    </xf>
    <xf numFmtId="4" fontId="56" fillId="60" borderId="224" applyNumberFormat="0" applyProtection="0">
      <alignment horizontal="right" vertical="center"/>
    </xf>
    <xf numFmtId="186" fontId="56" fillId="63" borderId="222" applyNumberFormat="0" applyProtection="0">
      <alignment horizontal="left" vertical="top"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93" fontId="28" fillId="50" borderId="197">
      <alignment vertical="center"/>
    </xf>
    <xf numFmtId="4" fontId="56" fillId="59"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64" borderId="211" applyNumberFormat="0">
      <protection locked="0"/>
    </xf>
    <xf numFmtId="186" fontId="56" fillId="40" borderId="224" applyNumberFormat="0" applyFont="0" applyAlignment="0" applyProtection="0"/>
    <xf numFmtId="193" fontId="28" fillId="50" borderId="230">
      <alignment vertical="center"/>
    </xf>
    <xf numFmtId="186" fontId="56" fillId="14" borderId="261" applyNumberFormat="0" applyProtection="0">
      <alignment horizontal="left" vertical="top" indent="1"/>
    </xf>
    <xf numFmtId="186" fontId="56" fillId="40" borderId="242" applyNumberFormat="0" applyFont="0" applyAlignment="0" applyProtection="0"/>
    <xf numFmtId="186" fontId="28" fillId="49" borderId="230">
      <alignment vertical="center"/>
    </xf>
    <xf numFmtId="190" fontId="28" fillId="50"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94" fontId="33" fillId="0" borderId="221" applyFill="0"/>
    <xf numFmtId="191" fontId="5" fillId="7" borderId="230">
      <alignment vertical="center"/>
      <protection locked="0"/>
    </xf>
    <xf numFmtId="191" fontId="5" fillId="69" borderId="230">
      <alignment vertical="center"/>
    </xf>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15"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63" borderId="222" applyNumberFormat="0" applyProtection="0">
      <alignment horizontal="left" vertical="center" indent="1"/>
    </xf>
    <xf numFmtId="186" fontId="56" fillId="15" borderId="244"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60" fillId="52" borderId="222"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186" fontId="28" fillId="49" borderId="197">
      <alignment vertical="center"/>
    </xf>
    <xf numFmtId="186" fontId="28" fillId="50" borderId="197">
      <alignment vertical="center"/>
    </xf>
    <xf numFmtId="186" fontId="56" fillId="63" borderId="242" applyNumberFormat="0" applyProtection="0">
      <alignment horizontal="left" vertical="center"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44" fillId="0" borderId="229" applyNumberFormat="0" applyFill="0" applyAlignment="0" applyProtection="0"/>
    <xf numFmtId="186" fontId="56" fillId="14"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91" fontId="28" fillId="12" borderId="230">
      <alignment vertical="center"/>
      <protection locked="0"/>
    </xf>
    <xf numFmtId="4" fontId="56" fillId="57" borderId="228" applyNumberFormat="0" applyProtection="0">
      <alignment horizontal="right" vertical="center"/>
    </xf>
    <xf numFmtId="4" fontId="56" fillId="56" borderId="224" applyNumberFormat="0" applyProtection="0">
      <alignment horizontal="right" vertical="center"/>
    </xf>
    <xf numFmtId="186" fontId="28" fillId="50" borderId="230">
      <alignment vertical="center"/>
    </xf>
    <xf numFmtId="186" fontId="28" fillId="12" borderId="230">
      <alignment vertical="center"/>
      <protection locked="0"/>
    </xf>
    <xf numFmtId="186" fontId="50" fillId="41" borderId="224" applyNumberForma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5" borderId="222" applyNumberFormat="0" applyProtection="0">
      <alignment horizontal="left" vertical="top" indent="1"/>
    </xf>
    <xf numFmtId="4" fontId="56" fillId="19" borderId="263" applyNumberFormat="0" applyProtection="0">
      <alignment horizontal="right" vertical="center"/>
    </xf>
    <xf numFmtId="4" fontId="56" fillId="59" borderId="263" applyNumberFormat="0" applyProtection="0">
      <alignment horizontal="right" vertical="center"/>
    </xf>
    <xf numFmtId="186" fontId="56" fillId="15" borderId="261" applyNumberFormat="0" applyProtection="0">
      <alignment horizontal="left" vertical="top" indent="1"/>
    </xf>
    <xf numFmtId="188" fontId="5" fillId="70" borderId="8">
      <alignment horizontal="right" vertical="center"/>
      <protection locked="0"/>
    </xf>
    <xf numFmtId="186" fontId="57" fillId="44" borderId="225" applyNumberFormat="0" applyAlignment="0" applyProtection="0"/>
    <xf numFmtId="190" fontId="28" fillId="49" borderId="230">
      <alignment vertical="center"/>
    </xf>
    <xf numFmtId="186" fontId="44" fillId="0" borderId="229" applyNumberFormat="0" applyFill="0" applyAlignment="0" applyProtection="0"/>
    <xf numFmtId="4" fontId="56" fillId="5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14" borderId="261" applyNumberFormat="0" applyProtection="0">
      <alignment horizontal="left" vertical="top" indent="1"/>
    </xf>
    <xf numFmtId="4" fontId="56" fillId="58" borderId="224" applyNumberFormat="0" applyProtection="0">
      <alignment horizontal="right" vertical="center"/>
    </xf>
    <xf numFmtId="186" fontId="27" fillId="14"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186" fontId="56" fillId="40" borderId="224" applyNumberFormat="0" applyFont="0" applyAlignment="0" applyProtection="0"/>
    <xf numFmtId="191" fontId="28" fillId="12" borderId="230">
      <alignment vertical="center"/>
      <protection locked="0"/>
    </xf>
    <xf numFmtId="193" fontId="28" fillId="12" borderId="230">
      <alignment vertical="center"/>
      <protection locked="0"/>
    </xf>
    <xf numFmtId="193" fontId="28" fillId="50" borderId="230">
      <alignment vertical="center"/>
    </xf>
    <xf numFmtId="186"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186" fontId="27" fillId="15" borderId="261" applyNumberFormat="0" applyProtection="0">
      <alignment horizontal="left" vertical="top" indent="1"/>
    </xf>
    <xf numFmtId="4" fontId="56" fillId="57" borderId="228" applyNumberFormat="0" applyProtection="0">
      <alignment horizontal="right" vertical="center"/>
    </xf>
    <xf numFmtId="4" fontId="56" fillId="23"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1" borderId="228" applyNumberFormat="0" applyProtection="0">
      <alignment horizontal="left" vertical="center"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188" fontId="5" fillId="69" borderId="230">
      <alignment vertical="center"/>
    </xf>
    <xf numFmtId="188" fontId="5" fillId="70" borderId="230">
      <alignment horizontal="right" vertical="center"/>
      <protection locked="0"/>
    </xf>
    <xf numFmtId="4" fontId="56" fillId="56"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60" borderId="242"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93" fontId="5" fillId="69" borderId="8">
      <alignment vertical="center"/>
    </xf>
    <xf numFmtId="186" fontId="56" fillId="15" borderId="261" applyNumberFormat="0" applyProtection="0">
      <alignment horizontal="left" vertical="top"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11" borderId="242" applyNumberFormat="0" applyProtection="0">
      <alignment horizontal="left" vertical="center" indent="1"/>
    </xf>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86" fontId="56" fillId="40" borderId="263" applyNumberFormat="0" applyFont="0" applyAlignment="0" applyProtection="0"/>
    <xf numFmtId="188" fontId="28" fillId="51" borderId="197">
      <alignment horizontal="right" vertical="center"/>
      <protection locked="0"/>
    </xf>
    <xf numFmtId="190" fontId="28" fillId="51" borderId="197">
      <alignment horizontal="right" vertical="center"/>
      <protection locked="0"/>
    </xf>
    <xf numFmtId="4" fontId="59" fillId="53" borderId="224" applyNumberFormat="0" applyProtection="0">
      <alignmen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4" fontId="56" fillId="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91" fontId="28" fillId="12" borderId="230">
      <alignment vertical="center"/>
      <protection locked="0"/>
    </xf>
    <xf numFmtId="186" fontId="56" fillId="40" borderId="224" applyNumberFormat="0" applyFont="0" applyAlignment="0" applyProtection="0"/>
    <xf numFmtId="186" fontId="27" fillId="63" borderId="222" applyNumberFormat="0" applyProtection="0">
      <alignment horizontal="left" vertical="top" indent="1"/>
    </xf>
    <xf numFmtId="4" fontId="56" fillId="19" borderId="263" applyNumberFormat="0" applyProtection="0">
      <alignment horizontal="right" vertical="center"/>
    </xf>
    <xf numFmtId="4" fontId="56" fillId="60" borderId="224" applyNumberFormat="0" applyProtection="0">
      <alignment horizontal="right" vertical="center"/>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90" fontId="28" fillId="51" borderId="197">
      <alignment horizontal="right" vertical="center"/>
      <protection locked="0"/>
    </xf>
    <xf numFmtId="4" fontId="27" fillId="21" borderId="228" applyNumberFormat="0" applyProtection="0">
      <alignment horizontal="left" vertical="center" indent="1"/>
    </xf>
    <xf numFmtId="186" fontId="28" fillId="12" borderId="230">
      <alignment vertical="center"/>
      <protection locked="0"/>
    </xf>
    <xf numFmtId="4" fontId="56" fillId="58" borderId="263" applyNumberFormat="0" applyProtection="0">
      <alignment horizontal="right" vertical="center"/>
    </xf>
    <xf numFmtId="193" fontId="28" fillId="12" borderId="197">
      <alignment vertical="center"/>
      <protection locked="0"/>
    </xf>
    <xf numFmtId="4" fontId="27" fillId="21" borderId="267"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186" fontId="28" fillId="49" borderId="230">
      <alignment vertical="center"/>
    </xf>
    <xf numFmtId="190" fontId="28" fillId="49" borderId="230">
      <alignment vertical="center"/>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72" fontId="28" fillId="12" borderId="230">
      <alignment vertical="center"/>
      <protection locked="0"/>
    </xf>
    <xf numFmtId="193" fontId="28" fillId="50" borderId="230">
      <alignment vertical="center"/>
    </xf>
    <xf numFmtId="186" fontId="28" fillId="50" borderId="230">
      <alignment vertical="center"/>
    </xf>
    <xf numFmtId="191" fontId="28" fillId="50" borderId="230">
      <alignment vertical="center"/>
    </xf>
    <xf numFmtId="186"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27"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56" fillId="0" borderId="224" applyNumberFormat="0" applyProtection="0">
      <alignment horizontal="right" vertical="center"/>
    </xf>
    <xf numFmtId="186" fontId="56" fillId="67" borderId="230"/>
    <xf numFmtId="186" fontId="44" fillId="0" borderId="229" applyNumberFormat="0" applyFill="0" applyAlignment="0" applyProtection="0"/>
    <xf numFmtId="4" fontId="56" fillId="52" borderId="224" applyNumberFormat="0" applyProtection="0">
      <alignment vertical="center"/>
    </xf>
    <xf numFmtId="188" fontId="5" fillId="7" borderId="230">
      <alignment vertical="center"/>
      <protection locked="0"/>
    </xf>
    <xf numFmtId="188"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6" borderId="224" applyNumberFormat="0" applyProtection="0">
      <alignment horizontal="right" vertical="center"/>
    </xf>
    <xf numFmtId="4" fontId="56" fillId="57" borderId="228"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11" borderId="222" applyNumberFormat="0" applyProtection="0">
      <alignment horizontal="left" vertical="center" indent="1"/>
    </xf>
    <xf numFmtId="4" fontId="56" fillId="0" borderId="224" applyNumberFormat="0" applyProtection="0">
      <alignment horizontal="right" vertical="center"/>
    </xf>
    <xf numFmtId="4" fontId="56" fillId="54" borderId="224" applyNumberFormat="0" applyProtection="0">
      <alignment horizontal="left" vertical="center"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90" fontId="5" fillId="69" borderId="230">
      <alignment vertical="center"/>
    </xf>
    <xf numFmtId="186" fontId="57" fillId="44" borderId="225" applyNumberFormat="0" applyAlignment="0" applyProtection="0"/>
    <xf numFmtId="186" fontId="27" fillId="63"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27" fillId="21" borderId="228" applyNumberFormat="0" applyProtection="0">
      <alignment horizontal="left" vertical="center" indent="1"/>
    </xf>
    <xf numFmtId="4" fontId="59" fillId="53" borderId="224" applyNumberFormat="0" applyProtection="0">
      <alignment vertical="center"/>
    </xf>
    <xf numFmtId="190" fontId="28" fillId="51" borderId="230">
      <alignment horizontal="right" vertical="center"/>
      <protection locked="0"/>
    </xf>
    <xf numFmtId="191" fontId="28" fillId="51" borderId="230">
      <alignment horizontal="right" vertical="center"/>
      <protection locked="0"/>
    </xf>
    <xf numFmtId="186" fontId="56" fillId="40" borderId="224" applyNumberFormat="0" applyFont="0" applyAlignment="0" applyProtection="0"/>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164" fontId="35" fillId="0" borderId="0" applyFont="0" applyFill="0" applyBorder="0" applyAlignment="0" applyProtection="0"/>
    <xf numFmtId="4" fontId="62" fillId="48" borderId="222" applyNumberFormat="0" applyProtection="0">
      <alignment vertical="center"/>
    </xf>
    <xf numFmtId="186" fontId="56" fillId="21" borderId="244" applyNumberFormat="0" applyProtection="0">
      <alignment horizontal="left" vertical="top" indent="1"/>
    </xf>
    <xf numFmtId="186" fontId="56" fillId="63" borderId="244" applyNumberFormat="0" applyProtection="0">
      <alignment horizontal="left" vertical="top" indent="1"/>
    </xf>
    <xf numFmtId="4" fontId="74" fillId="87" borderId="261" applyNumberFormat="0" applyProtection="0">
      <alignmen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5" borderId="261"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4" fontId="56" fillId="54" borderId="224" applyNumberFormat="0" applyProtection="0">
      <alignment horizontal="left" vertical="center" indent="1"/>
    </xf>
    <xf numFmtId="4" fontId="56" fillId="23" borderId="224" applyNumberFormat="0" applyProtection="0">
      <alignment horizontal="right" vertical="center"/>
    </xf>
    <xf numFmtId="186" fontId="56" fillId="21" borderId="261"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7" fillId="44" borderId="225" applyNumberFormat="0" applyAlignment="0" applyProtection="0"/>
    <xf numFmtId="186" fontId="57" fillId="44" borderId="225" applyNumberFormat="0" applyAlignment="0" applyProtection="0"/>
    <xf numFmtId="4" fontId="56" fillId="6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3" fillId="66"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64" fillId="64" borderId="224" applyNumberFormat="0" applyProtection="0">
      <alignment horizontal="right" vertical="center"/>
    </xf>
    <xf numFmtId="4" fontId="27" fillId="21" borderId="228" applyNumberFormat="0" applyProtection="0">
      <alignment horizontal="left" vertical="center" indent="1"/>
    </xf>
    <xf numFmtId="186" fontId="50" fillId="41" borderId="224" applyNumberFormat="0" applyAlignment="0" applyProtection="0"/>
    <xf numFmtId="186" fontId="56"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40" borderId="263" applyNumberFormat="0" applyFont="0" applyAlignment="0" applyProtection="0"/>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64" fontId="35" fillId="0" borderId="0" applyFont="0" applyFill="0" applyBorder="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9"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56" fillId="40" borderId="263" applyNumberFormat="0" applyFont="0" applyAlignment="0" applyProtection="0"/>
    <xf numFmtId="186" fontId="50" fillId="41" borderId="224"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42" fillId="44" borderId="224" applyNumberFormat="0" applyAlignment="0" applyProtection="0"/>
    <xf numFmtId="186" fontId="42" fillId="44" borderId="224" applyNumberFormat="0" applyAlignment="0" applyProtection="0"/>
    <xf numFmtId="186" fontId="42" fillId="44" borderId="263" applyNumberFormat="0" applyAlignment="0" applyProtection="0"/>
    <xf numFmtId="186" fontId="56" fillId="40" borderId="224" applyNumberFormat="0" applyFont="0" applyAlignment="0" applyProtection="0"/>
    <xf numFmtId="186" fontId="44" fillId="0" borderId="229" applyNumberFormat="0" applyFill="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2" fillId="44" borderId="224" applyNumberFormat="0" applyAlignment="0" applyProtection="0"/>
    <xf numFmtId="4" fontId="27" fillId="21" borderId="228" applyNumberFormat="0" applyProtection="0">
      <alignment horizontal="left" vertical="center" indent="1"/>
    </xf>
    <xf numFmtId="4" fontId="56" fillId="15" borderId="228" applyNumberFormat="0" applyProtection="0">
      <alignment horizontal="left" vertical="center" indent="1"/>
    </xf>
    <xf numFmtId="191"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1" fontId="28" fillId="50" borderId="197">
      <alignment vertical="center"/>
    </xf>
    <xf numFmtId="4" fontId="27" fillId="21" borderId="228" applyNumberFormat="0" applyProtection="0">
      <alignment horizontal="left" vertical="center" indent="1"/>
    </xf>
    <xf numFmtId="4" fontId="56" fillId="52" borderId="224" applyNumberFormat="0" applyProtection="0">
      <alignment vertical="center"/>
    </xf>
    <xf numFmtId="186" fontId="56" fillId="63" borderId="222" applyNumberFormat="0" applyProtection="0">
      <alignment horizontal="left" vertical="top" indent="1"/>
    </xf>
    <xf numFmtId="186" fontId="56" fillId="64" borderId="211" applyNumberFormat="0">
      <protection locked="0"/>
    </xf>
    <xf numFmtId="186" fontId="56" fillId="62" borderId="224" applyNumberFormat="0" applyProtection="0">
      <alignment horizontal="left" vertical="center" indent="1"/>
    </xf>
    <xf numFmtId="191" fontId="5" fillId="69" borderId="8">
      <alignment vertical="center"/>
    </xf>
    <xf numFmtId="186" fontId="28" fillId="51" borderId="197">
      <alignment horizontal="right" vertical="center"/>
      <protection locked="0"/>
    </xf>
    <xf numFmtId="186" fontId="57" fillId="44" borderId="225"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8" fontId="28" fillId="49" borderId="230">
      <alignment vertical="center"/>
    </xf>
    <xf numFmtId="191" fontId="28" fillId="50" borderId="230">
      <alignment vertical="center"/>
    </xf>
    <xf numFmtId="186" fontId="56" fillId="11" borderId="263" applyNumberFormat="0" applyProtection="0">
      <alignment horizontal="left" vertical="center" indent="1"/>
    </xf>
    <xf numFmtId="193" fontId="28" fillId="12" borderId="197">
      <alignment vertical="center"/>
      <protection locked="0"/>
    </xf>
    <xf numFmtId="186" fontId="42" fillId="44" borderId="224" applyNumberFormat="0" applyAlignment="0" applyProtection="0"/>
    <xf numFmtId="186" fontId="27" fillId="21" borderId="222" applyNumberFormat="0" applyProtection="0">
      <alignment horizontal="left" vertical="top" indent="1"/>
    </xf>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15" borderId="224" applyNumberFormat="0" applyProtection="0">
      <alignment horizontal="right" vertical="center"/>
    </xf>
    <xf numFmtId="4" fontId="56" fillId="23" borderId="224" applyNumberFormat="0" applyProtection="0">
      <alignment horizontal="right" vertical="center"/>
    </xf>
    <xf numFmtId="164" fontId="35" fillId="0" borderId="0" applyFont="0" applyFill="0" applyBorder="0" applyAlignment="0" applyProtection="0"/>
    <xf numFmtId="186" fontId="42" fillId="44" borderId="224" applyNumberFormat="0" applyAlignment="0" applyProtection="0"/>
    <xf numFmtId="186" fontId="56" fillId="21" borderId="244"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186" fontId="56" fillId="63" borderId="222" applyNumberFormat="0" applyProtection="0">
      <alignment horizontal="left" vertical="top" indent="1"/>
    </xf>
    <xf numFmtId="4" fontId="56" fillId="19" borderId="224" applyNumberFormat="0" applyProtection="0">
      <alignment horizontal="right" vertical="center"/>
    </xf>
    <xf numFmtId="186" fontId="56" fillId="14" borderId="222" applyNumberFormat="0" applyProtection="0">
      <alignment horizontal="left" vertical="top" indent="1"/>
    </xf>
    <xf numFmtId="191" fontId="28" fillId="51" borderId="230">
      <alignment horizontal="right" vertical="center"/>
      <protection locked="0"/>
    </xf>
    <xf numFmtId="4" fontId="56" fillId="59" borderId="224" applyNumberFormat="0" applyProtection="0">
      <alignment horizontal="right" vertical="center"/>
    </xf>
    <xf numFmtId="191" fontId="5" fillId="69" borderId="230">
      <alignment vertical="center"/>
    </xf>
    <xf numFmtId="186" fontId="56" fillId="21" borderId="261" applyNumberFormat="0" applyProtection="0">
      <alignment horizontal="left" vertical="top" indent="1"/>
    </xf>
    <xf numFmtId="4" fontId="56" fillId="57" borderId="228" applyNumberFormat="0" applyProtection="0">
      <alignment horizontal="right" vertical="center"/>
    </xf>
    <xf numFmtId="186" fontId="56" fillId="15" borderId="222" applyNumberFormat="0" applyProtection="0">
      <alignment horizontal="left" vertical="top" indent="1"/>
    </xf>
    <xf numFmtId="193" fontId="28" fillId="12" borderId="197">
      <alignment vertical="center"/>
      <protection locked="0"/>
    </xf>
    <xf numFmtId="186" fontId="27" fillId="14" borderId="222" applyNumberFormat="0" applyProtection="0">
      <alignment horizontal="left" vertical="center"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62" borderId="224" applyNumberFormat="0" applyProtection="0">
      <alignment horizontal="left" vertical="center" indent="1"/>
    </xf>
    <xf numFmtId="191" fontId="28" fillId="50" borderId="230">
      <alignment vertical="center"/>
    </xf>
    <xf numFmtId="4" fontId="56" fillId="61" borderId="228" applyNumberFormat="0" applyProtection="0">
      <alignment horizontal="left" vertical="center" indent="1"/>
    </xf>
    <xf numFmtId="186" fontId="56" fillId="40" borderId="224" applyNumberFormat="0" applyFont="0" applyAlignment="0" applyProtection="0"/>
    <xf numFmtId="186" fontId="28" fillId="50" borderId="230">
      <alignment vertical="center"/>
    </xf>
    <xf numFmtId="191" fontId="28" fillId="12" borderId="230">
      <alignment vertical="center"/>
      <protection locked="0"/>
    </xf>
    <xf numFmtId="4" fontId="56" fillId="52" borderId="224" applyNumberFormat="0" applyProtection="0">
      <alignment vertical="center"/>
    </xf>
    <xf numFmtId="4" fontId="56" fillId="15" borderId="267" applyNumberFormat="0" applyProtection="0">
      <alignment horizontal="left" vertical="center" indent="1"/>
    </xf>
    <xf numFmtId="186" fontId="56" fillId="40" borderId="263" applyNumberFormat="0" applyFont="0" applyAlignment="0" applyProtection="0"/>
    <xf numFmtId="164" fontId="35" fillId="0" borderId="0" applyFont="0" applyFill="0" applyBorder="0" applyAlignment="0" applyProtection="0"/>
    <xf numFmtId="186" fontId="56" fillId="40" borderId="224" applyNumberFormat="0" applyFont="0" applyAlignment="0" applyProtection="0"/>
    <xf numFmtId="4" fontId="27" fillId="21" borderId="257" applyNumberFormat="0" applyProtection="0">
      <alignment horizontal="left" vertical="center" indent="1"/>
    </xf>
    <xf numFmtId="186" fontId="56" fillId="40" borderId="224" applyNumberFormat="0" applyFont="0" applyAlignment="0" applyProtection="0"/>
    <xf numFmtId="186" fontId="42" fillId="44" borderId="263" applyNumberFormat="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0" fontId="28" fillId="49" borderId="230">
      <alignment vertical="center"/>
    </xf>
    <xf numFmtId="191" fontId="28" fillId="49" borderId="230">
      <alignment vertical="center"/>
    </xf>
    <xf numFmtId="191"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6" fontId="28" fillId="49" borderId="230">
      <alignment vertical="center"/>
    </xf>
    <xf numFmtId="188" fontId="28" fillId="49" borderId="230">
      <alignment vertical="center"/>
    </xf>
    <xf numFmtId="188" fontId="28" fillId="49" borderId="230">
      <alignment vertical="center"/>
    </xf>
    <xf numFmtId="190" fontId="28" fillId="49" borderId="230">
      <alignment vertical="center"/>
    </xf>
    <xf numFmtId="191"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3" fontId="28" fillId="12" borderId="230">
      <alignment vertical="center"/>
      <protection locked="0"/>
    </xf>
    <xf numFmtId="186" fontId="28" fillId="12" borderId="230">
      <alignment vertical="center"/>
      <protection locked="0"/>
    </xf>
    <xf numFmtId="186" fontId="28" fillId="12" borderId="230">
      <alignment vertical="center"/>
      <protection locked="0"/>
    </xf>
    <xf numFmtId="193" fontId="28" fillId="12" borderId="230">
      <alignment vertical="center"/>
      <protection locked="0"/>
    </xf>
    <xf numFmtId="191" fontId="28" fillId="12" borderId="230">
      <alignment vertical="center"/>
      <protection locked="0"/>
    </xf>
    <xf numFmtId="191"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50" borderId="230">
      <alignment vertical="center"/>
    </xf>
    <xf numFmtId="191"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93" fontId="28" fillId="50" borderId="230">
      <alignment vertical="center"/>
    </xf>
    <xf numFmtId="188" fontId="28" fillId="50" borderId="230">
      <alignment vertical="center"/>
    </xf>
    <xf numFmtId="190"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86"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0" borderId="230">
      <alignment vertical="center"/>
    </xf>
    <xf numFmtId="191" fontId="28" fillId="51" borderId="230">
      <alignment horizontal="right" vertical="center"/>
      <protection locked="0"/>
    </xf>
    <xf numFmtId="186" fontId="28" fillId="51" borderId="230">
      <alignment horizontal="right" vertical="center"/>
      <protection locked="0"/>
    </xf>
    <xf numFmtId="186" fontId="28" fillId="51" borderId="230">
      <alignment horizontal="right" vertical="center"/>
      <protection locked="0"/>
    </xf>
    <xf numFmtId="190" fontId="28" fillId="51" borderId="230">
      <alignment horizontal="right" vertical="center"/>
      <protection locked="0"/>
    </xf>
    <xf numFmtId="188" fontId="28" fillId="51" borderId="230">
      <alignment horizontal="right" vertical="center"/>
      <protection locked="0"/>
    </xf>
    <xf numFmtId="190"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191" fontId="28" fillId="51" borderId="230">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186" fontId="61" fillId="21" borderId="226" applyBorder="0"/>
    <xf numFmtId="4" fontId="62" fillId="48" borderId="222" applyNumberFormat="0" applyProtection="0">
      <alignment vertical="center"/>
    </xf>
    <xf numFmtId="4" fontId="59" fillId="12" borderId="230"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186" fontId="56" fillId="67" borderId="230"/>
    <xf numFmtId="4" fontId="64" fillId="64" borderId="224" applyNumberFormat="0" applyProtection="0">
      <alignment horizontal="right" vertical="center"/>
    </xf>
    <xf numFmtId="37" fontId="33" fillId="0" borderId="227" applyNumberFormat="0"/>
    <xf numFmtId="186" fontId="27" fillId="21" borderId="222" applyNumberFormat="0" applyProtection="0">
      <alignment horizontal="left" vertical="top" indent="1"/>
    </xf>
    <xf numFmtId="194" fontId="33" fillId="0" borderId="231" applyFill="0"/>
    <xf numFmtId="186" fontId="44" fillId="0" borderId="229" applyNumberFormat="0" applyFill="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62" fillId="15" borderId="261" applyNumberFormat="0" applyProtection="0">
      <alignment horizontal="left" vertical="top" indent="1"/>
    </xf>
    <xf numFmtId="186" fontId="56" fillId="40" borderId="224" applyNumberFormat="0" applyFont="0" applyAlignment="0" applyProtection="0"/>
    <xf numFmtId="191" fontId="5" fillId="13" borderId="230">
      <alignment vertical="center"/>
    </xf>
    <xf numFmtId="188" fontId="5" fillId="13" borderId="230">
      <alignment vertical="center"/>
    </xf>
    <xf numFmtId="190" fontId="5" fillId="13" borderId="230">
      <alignment vertical="center"/>
    </xf>
    <xf numFmtId="191" fontId="5" fillId="7" borderId="230">
      <alignment vertical="center"/>
      <protection locked="0"/>
    </xf>
    <xf numFmtId="188" fontId="5" fillId="7" borderId="230">
      <alignment vertical="center"/>
      <protection locked="0"/>
    </xf>
    <xf numFmtId="196" fontId="5" fillId="69" borderId="230">
      <alignment vertical="center"/>
    </xf>
    <xf numFmtId="188" fontId="5" fillId="69" borderId="230">
      <alignment vertical="center"/>
    </xf>
    <xf numFmtId="190" fontId="5" fillId="69" borderId="230">
      <alignment vertical="center"/>
    </xf>
    <xf numFmtId="191" fontId="5" fillId="69" borderId="230">
      <alignment vertical="center"/>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21" borderId="222" applyNumberFormat="0" applyProtection="0">
      <alignment horizontal="left" vertical="top" indent="1"/>
    </xf>
    <xf numFmtId="186" fontId="27" fillId="14" borderId="252" applyNumberFormat="0" applyProtection="0">
      <alignment horizontal="left" vertical="top" indent="1"/>
    </xf>
    <xf numFmtId="186" fontId="27" fillId="63"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37" fontId="33" fillId="0" borderId="227" applyNumberFormat="0"/>
    <xf numFmtId="4" fontId="56" fillId="15" borderId="224" applyNumberFormat="0" applyProtection="0">
      <alignment horizontal="right" vertical="center"/>
    </xf>
    <xf numFmtId="186" fontId="56" fillId="21" borderId="222" applyNumberFormat="0" applyProtection="0">
      <alignment horizontal="left" vertical="top" indent="1"/>
    </xf>
    <xf numFmtId="4" fontId="27" fillId="21" borderId="228" applyNumberFormat="0" applyProtection="0">
      <alignment horizontal="left" vertical="center" indent="1"/>
    </xf>
    <xf numFmtId="191" fontId="5" fillId="13" borderId="230">
      <alignment vertical="center"/>
    </xf>
    <xf numFmtId="191" fontId="28" fillId="51" borderId="230">
      <alignment horizontal="right" vertical="center"/>
      <protection locked="0"/>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8" fillId="50" borderId="197">
      <alignment vertical="center"/>
    </xf>
    <xf numFmtId="186" fontId="27" fillId="15" borderId="222" applyNumberFormat="0" applyProtection="0">
      <alignment horizontal="left" vertical="center" indent="1"/>
    </xf>
    <xf numFmtId="37" fontId="33" fillId="0" borderId="227" applyNumberFormat="0"/>
    <xf numFmtId="186" fontId="56" fillId="14" borderId="222"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190" fontId="28" fillId="50" borderId="230">
      <alignment vertical="center"/>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72" fontId="28" fillId="12" borderId="230">
      <alignment vertical="center"/>
      <protection locked="0"/>
    </xf>
    <xf numFmtId="191" fontId="28" fillId="51" borderId="230">
      <alignment horizontal="right" vertical="center"/>
      <protection locked="0"/>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4" fontId="59" fillId="53" borderId="224" applyNumberFormat="0" applyProtection="0">
      <alignment vertical="center"/>
    </xf>
    <xf numFmtId="37" fontId="33" fillId="0" borderId="256" applyNumberFormat="0"/>
    <xf numFmtId="186" fontId="62" fillId="48"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4" fontId="56" fillId="61" borderId="228" applyNumberFormat="0" applyProtection="0">
      <alignment horizontal="left" vertical="center" indent="1"/>
    </xf>
    <xf numFmtId="186" fontId="42" fillId="44" borderId="224" applyNumberFormat="0" applyAlignment="0" applyProtection="0"/>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4" fontId="56" fillId="52" borderId="263" applyNumberFormat="0" applyProtection="0">
      <alignment vertical="center"/>
    </xf>
    <xf numFmtId="186" fontId="57" fillId="44" borderId="264" applyNumberFormat="0" applyAlignment="0" applyProtection="0"/>
    <xf numFmtId="186" fontId="56" fillId="40" borderId="224" applyNumberFormat="0" applyFont="0" applyAlignment="0" applyProtection="0"/>
    <xf numFmtId="4" fontId="56" fillId="14" borderId="228" applyNumberFormat="0" applyProtection="0">
      <alignment horizontal="left" vertical="center" indent="1"/>
    </xf>
    <xf numFmtId="186" fontId="42" fillId="44" borderId="224" applyNumberFormat="0" applyAlignment="0" applyProtection="0"/>
    <xf numFmtId="4" fontId="72" fillId="82" borderId="261" applyNumberFormat="0" applyProtection="0">
      <alignment horizontal="right" vertical="center"/>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190" fontId="28" fillId="51" borderId="230">
      <alignment horizontal="right" vertical="center"/>
      <protection locked="0"/>
    </xf>
    <xf numFmtId="186" fontId="56" fillId="15" borderId="222" applyNumberFormat="0" applyProtection="0">
      <alignment horizontal="left" vertical="top" indent="1"/>
    </xf>
    <xf numFmtId="190" fontId="28" fillId="50" borderId="230">
      <alignment vertical="center"/>
    </xf>
    <xf numFmtId="190" fontId="28" fillId="49" borderId="230">
      <alignment vertical="center"/>
    </xf>
    <xf numFmtId="186" fontId="62" fillId="48" borderId="222" applyNumberFormat="0" applyProtection="0">
      <alignment horizontal="left" vertical="top" indent="1"/>
    </xf>
    <xf numFmtId="186" fontId="56" fillId="21" borderId="222" applyNumberFormat="0" applyProtection="0">
      <alignment horizontal="left" vertical="top" indent="1"/>
    </xf>
    <xf numFmtId="186" fontId="56" fillId="21" borderId="244" applyNumberFormat="0" applyProtection="0">
      <alignment horizontal="left" vertical="top" indent="1"/>
    </xf>
    <xf numFmtId="186" fontId="56" fillId="15" borderId="222" applyNumberFormat="0" applyProtection="0">
      <alignment horizontal="left" vertical="top" indent="1"/>
    </xf>
    <xf numFmtId="186" fontId="60" fillId="52" borderId="222" applyNumberFormat="0" applyProtection="0">
      <alignment horizontal="left" vertical="top" indent="1"/>
    </xf>
    <xf numFmtId="186" fontId="27" fillId="63" borderId="261" applyNumberFormat="0" applyProtection="0">
      <alignment horizontal="left" vertical="center" indent="1"/>
    </xf>
    <xf numFmtId="4" fontId="56" fillId="54" borderId="263" applyNumberFormat="0" applyProtection="0">
      <alignment horizontal="left" vertical="center" indent="1"/>
    </xf>
    <xf numFmtId="186" fontId="56" fillId="40" borderId="224" applyNumberFormat="0" applyFont="0" applyAlignment="0" applyProtection="0"/>
    <xf numFmtId="4" fontId="59" fillId="53" borderId="263" applyNumberFormat="0" applyProtection="0">
      <alignment vertical="center"/>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4" fontId="56" fillId="19"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4" fontId="56" fillId="23" borderId="224" applyNumberFormat="0" applyProtection="0">
      <alignment horizontal="right" vertical="center"/>
    </xf>
    <xf numFmtId="186" fontId="56" fillId="40" borderId="224" applyNumberFormat="0" applyFont="0" applyAlignment="0" applyProtection="0"/>
    <xf numFmtId="186" fontId="56" fillId="21"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90" fontId="28" fillId="51" borderId="197">
      <alignment horizontal="right" vertical="center"/>
      <protection locked="0"/>
    </xf>
    <xf numFmtId="186" fontId="44" fillId="0" borderId="229" applyNumberFormat="0" applyFill="0" applyAlignment="0" applyProtection="0"/>
    <xf numFmtId="186" fontId="56" fillId="14" borderId="224" applyNumberFormat="0" applyProtection="0">
      <alignment horizontal="left" vertical="center"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21" borderId="261" applyNumberFormat="0" applyProtection="0">
      <alignment horizontal="left" vertical="top" indent="1"/>
    </xf>
    <xf numFmtId="186" fontId="42" fillId="44" borderId="224" applyNumberFormat="0" applyAlignment="0" applyProtection="0"/>
    <xf numFmtId="186" fontId="28" fillId="12" borderId="230">
      <alignment vertical="center"/>
      <protection locked="0"/>
    </xf>
    <xf numFmtId="186" fontId="28" fillId="51" borderId="230">
      <alignment horizontal="right" vertical="center"/>
      <protection locked="0"/>
    </xf>
    <xf numFmtId="186" fontId="62" fillId="48" borderId="222" applyNumberFormat="0" applyProtection="0">
      <alignment horizontal="left" vertical="top" indent="1"/>
    </xf>
    <xf numFmtId="4" fontId="56" fillId="15" borderId="228" applyNumberFormat="0" applyProtection="0">
      <alignment horizontal="left" vertical="center"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56" fillId="15" borderId="222" applyNumberFormat="0" applyProtection="0">
      <alignment horizontal="left" vertical="top" indent="1"/>
    </xf>
    <xf numFmtId="4" fontId="56" fillId="16" borderId="224" applyNumberFormat="0" applyProtection="0">
      <alignment horizontal="right" vertical="center"/>
    </xf>
    <xf numFmtId="188" fontId="5" fillId="13" borderId="230">
      <alignment vertical="center"/>
    </xf>
    <xf numFmtId="186" fontId="56" fillId="63" borderId="222" applyNumberFormat="0" applyProtection="0">
      <alignment horizontal="left" vertical="top" indent="1"/>
    </xf>
    <xf numFmtId="186" fontId="28" fillId="12" borderId="197">
      <alignment vertical="center"/>
      <protection locked="0"/>
    </xf>
    <xf numFmtId="186" fontId="56" fillId="40" borderId="224" applyNumberFormat="0" applyFont="0" applyAlignment="0" applyProtection="0"/>
    <xf numFmtId="186" fontId="56" fillId="14" borderId="222" applyNumberFormat="0" applyProtection="0">
      <alignment horizontal="left" vertical="top" indent="1"/>
    </xf>
    <xf numFmtId="186" fontId="56" fillId="40" borderId="224" applyNumberFormat="0" applyFont="0" applyAlignment="0" applyProtection="0"/>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0" fillId="41" borderId="224" applyNumberFormat="0" applyAlignment="0" applyProtection="0"/>
    <xf numFmtId="4" fontId="59" fillId="65" borderId="224"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186" fontId="56" fillId="40" borderId="224" applyNumberFormat="0" applyFont="0" applyAlignment="0" applyProtection="0"/>
    <xf numFmtId="186" fontId="56" fillId="63" borderId="261" applyNumberFormat="0" applyProtection="0">
      <alignment horizontal="left" vertical="top" indent="1"/>
    </xf>
    <xf numFmtId="190" fontId="28" fillId="51" borderId="230">
      <alignment horizontal="right" vertical="center"/>
      <protection locked="0"/>
    </xf>
    <xf numFmtId="186" fontId="27" fillId="63" borderId="222" applyNumberFormat="0" applyProtection="0">
      <alignment horizontal="left" vertical="top" indent="1"/>
    </xf>
    <xf numFmtId="186" fontId="56" fillId="14" borderId="222" applyNumberFormat="0" applyProtection="0">
      <alignment horizontal="left" vertical="top" indent="1"/>
    </xf>
    <xf numFmtId="191" fontId="28" fillId="50" borderId="230">
      <alignment vertical="center"/>
    </xf>
    <xf numFmtId="186" fontId="56" fillId="21" borderId="222" applyNumberFormat="0" applyProtection="0">
      <alignment horizontal="left" vertical="top" indent="1"/>
    </xf>
    <xf numFmtId="172" fontId="28" fillId="12" borderId="230">
      <alignment vertical="center"/>
      <protection locked="0"/>
    </xf>
    <xf numFmtId="4" fontId="56" fillId="58" borderId="224" applyNumberFormat="0" applyProtection="0">
      <alignment horizontal="right" vertical="center"/>
    </xf>
    <xf numFmtId="4" fontId="59" fillId="65" borderId="224" applyNumberFormat="0" applyProtection="0">
      <alignment horizontal="right" vertical="center"/>
    </xf>
    <xf numFmtId="190" fontId="28" fillId="49" borderId="230">
      <alignment vertical="center"/>
    </xf>
    <xf numFmtId="186" fontId="28" fillId="49" borderId="230">
      <alignment vertical="center"/>
    </xf>
    <xf numFmtId="4" fontId="64" fillId="64" borderId="224" applyNumberFormat="0" applyProtection="0">
      <alignment horizontal="right" vertical="center"/>
    </xf>
    <xf numFmtId="4" fontId="56" fillId="52" borderId="224" applyNumberFormat="0" applyProtection="0">
      <alignment vertical="center"/>
    </xf>
    <xf numFmtId="186" fontId="56" fillId="15" borderId="261" applyNumberFormat="0" applyProtection="0">
      <alignment horizontal="left" vertical="top" indent="1"/>
    </xf>
    <xf numFmtId="186" fontId="56" fillId="40" borderId="224" applyNumberFormat="0" applyFont="0" applyAlignment="0" applyProtection="0"/>
    <xf numFmtId="186" fontId="56" fillId="15" borderId="261"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1" borderId="224" applyNumberFormat="0" applyProtection="0">
      <alignment horizontal="left" vertical="center" indent="1"/>
    </xf>
    <xf numFmtId="4" fontId="56" fillId="15" borderId="228" applyNumberFormat="0" applyProtection="0">
      <alignment horizontal="left" vertical="center" indent="1"/>
    </xf>
    <xf numFmtId="186" fontId="27" fillId="15" borderId="222" applyNumberFormat="0" applyProtection="0">
      <alignment horizontal="left" vertical="top" indent="1"/>
    </xf>
    <xf numFmtId="4" fontId="56" fillId="55" borderId="224" applyNumberFormat="0" applyProtection="0">
      <alignment horizontal="right" vertical="center"/>
    </xf>
    <xf numFmtId="186" fontId="56" fillId="63" borderId="253" applyNumberFormat="0" applyProtection="0">
      <alignment horizontal="left" vertical="center" indent="1"/>
    </xf>
    <xf numFmtId="186" fontId="56" fillId="40" borderId="224" applyNumberFormat="0" applyFont="0" applyAlignment="0" applyProtection="0"/>
    <xf numFmtId="4" fontId="56" fillId="19" borderId="224" applyNumberFormat="0" applyProtection="0">
      <alignment horizontal="right" vertical="center"/>
    </xf>
    <xf numFmtId="186" fontId="56" fillId="63" borderId="222" applyNumberFormat="0" applyProtection="0">
      <alignment horizontal="left" vertical="top" indent="1"/>
    </xf>
    <xf numFmtId="186" fontId="28" fillId="50" borderId="230">
      <alignment vertical="center"/>
    </xf>
    <xf numFmtId="186" fontId="27" fillId="15" borderId="222" applyNumberFormat="0" applyProtection="0">
      <alignment horizontal="left" vertical="top" indent="1"/>
    </xf>
    <xf numFmtId="186" fontId="56" fillId="11" borderId="224" applyNumberFormat="0" applyProtection="0">
      <alignment horizontal="left" vertical="center" indent="1"/>
    </xf>
    <xf numFmtId="191" fontId="28" fillId="12"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59" fillId="12" borderId="230" applyNumberFormat="0" applyProtection="0">
      <alignment vertical="center"/>
    </xf>
    <xf numFmtId="188" fontId="5" fillId="13" borderId="230">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4" borderId="228" applyNumberFormat="0" applyProtection="0">
      <alignment horizontal="left" vertical="center" indent="1"/>
    </xf>
    <xf numFmtId="186" fontId="56" fillId="15" borderId="222" applyNumberFormat="0" applyProtection="0">
      <alignment horizontal="left" vertical="top" indent="1"/>
    </xf>
    <xf numFmtId="186" fontId="44" fillId="0" borderId="229" applyNumberFormat="0" applyFill="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94" fontId="33" fillId="0" borderId="231" applyFill="0"/>
    <xf numFmtId="186" fontId="56" fillId="40" borderId="224" applyNumberFormat="0" applyFont="0" applyAlignment="0" applyProtection="0"/>
    <xf numFmtId="193" fontId="28" fillId="12" borderId="230">
      <alignment vertical="center"/>
      <protection locked="0"/>
    </xf>
    <xf numFmtId="172" fontId="28" fillId="12" borderId="230">
      <alignment vertical="center"/>
      <protection locked="0"/>
    </xf>
    <xf numFmtId="191" fontId="28" fillId="50" borderId="230">
      <alignment vertical="center"/>
    </xf>
    <xf numFmtId="186" fontId="56" fillId="21" borderId="222" applyNumberFormat="0" applyProtection="0">
      <alignment horizontal="left" vertical="top" indent="1"/>
    </xf>
    <xf numFmtId="4" fontId="62" fillId="48" borderId="222" applyNumberFormat="0" applyProtection="0">
      <alignment vertical="center"/>
    </xf>
    <xf numFmtId="186" fontId="56" fillId="14" borderId="222" applyNumberFormat="0" applyProtection="0">
      <alignment horizontal="left" vertical="top" indent="1"/>
    </xf>
    <xf numFmtId="4" fontId="27" fillId="21" borderId="228" applyNumberFormat="0" applyProtection="0">
      <alignment horizontal="left" vertical="center" indent="1"/>
    </xf>
    <xf numFmtId="4" fontId="56" fillId="55" borderId="263" applyNumberFormat="0" applyProtection="0">
      <alignment horizontal="right" vertical="center"/>
    </xf>
    <xf numFmtId="186" fontId="57" fillId="44" borderId="225" applyNumberFormat="0" applyAlignment="0" applyProtection="0"/>
    <xf numFmtId="0" fontId="27" fillId="21" borderId="261"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57" borderId="267" applyNumberFormat="0" applyProtection="0">
      <alignment horizontal="right" vertical="center"/>
    </xf>
    <xf numFmtId="186" fontId="56" fillId="40" borderId="224" applyNumberFormat="0" applyFont="0" applyAlignment="0" applyProtection="0"/>
    <xf numFmtId="186" fontId="27" fillId="21" borderId="222" applyNumberFormat="0" applyProtection="0">
      <alignment horizontal="left" vertical="center" indent="1"/>
    </xf>
    <xf numFmtId="186" fontId="56" fillId="40" borderId="224" applyNumberFormat="0" applyFont="0" applyAlignment="0" applyProtection="0"/>
    <xf numFmtId="37" fontId="33" fillId="0" borderId="227" applyNumberFormat="0"/>
    <xf numFmtId="186" fontId="28" fillId="49" borderId="197">
      <alignment vertical="center"/>
    </xf>
    <xf numFmtId="188" fontId="28" fillId="50" borderId="197">
      <alignment vertical="center"/>
    </xf>
    <xf numFmtId="186" fontId="56" fillId="15" borderId="222" applyNumberFormat="0" applyProtection="0">
      <alignment horizontal="left" vertical="top" indent="1"/>
    </xf>
    <xf numFmtId="186" fontId="27" fillId="14" borderId="222" applyNumberFormat="0" applyProtection="0">
      <alignment horizontal="left" vertical="center" indent="1"/>
    </xf>
    <xf numFmtId="191" fontId="28" fillId="51" borderId="230">
      <alignment horizontal="right" vertical="center"/>
      <protection locked="0"/>
    </xf>
    <xf numFmtId="4" fontId="56" fillId="19" borderId="224"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8" fillId="12" borderId="230">
      <alignment vertical="center"/>
      <protection locked="0"/>
    </xf>
    <xf numFmtId="4" fontId="56" fillId="23" borderId="263" applyNumberFormat="0" applyProtection="0">
      <alignment horizontal="right" vertical="center"/>
    </xf>
    <xf numFmtId="186" fontId="44" fillId="0" borderId="229" applyNumberFormat="0" applyFill="0" applyAlignment="0" applyProtection="0"/>
    <xf numFmtId="4" fontId="62" fillId="11" borderId="222" applyNumberFormat="0" applyProtection="0">
      <alignment horizontal="left" vertical="center" indent="1"/>
    </xf>
    <xf numFmtId="186" fontId="56" fillId="14" borderId="261" applyNumberFormat="0" applyProtection="0">
      <alignment horizontal="left" vertical="top" indent="1"/>
    </xf>
    <xf numFmtId="191" fontId="5" fillId="13" borderId="230">
      <alignment vertical="center"/>
    </xf>
    <xf numFmtId="191" fontId="5" fillId="13" borderId="230">
      <alignment vertical="center"/>
    </xf>
    <xf numFmtId="191" fontId="5" fillId="13" borderId="230">
      <alignment vertical="center"/>
    </xf>
    <xf numFmtId="0" fontId="5" fillId="13" borderId="230">
      <alignment vertical="center"/>
    </xf>
    <xf numFmtId="0" fontId="5" fillId="13" borderId="230">
      <alignment vertical="center"/>
    </xf>
    <xf numFmtId="0" fontId="5" fillId="13" borderId="230">
      <alignment vertical="center"/>
    </xf>
    <xf numFmtId="0" fontId="5" fillId="13" borderId="230">
      <alignment vertical="center"/>
    </xf>
    <xf numFmtId="191" fontId="5" fillId="13" borderId="230">
      <alignment vertical="center"/>
    </xf>
    <xf numFmtId="188" fontId="5" fillId="13" borderId="230">
      <alignment vertical="center"/>
    </xf>
    <xf numFmtId="191" fontId="5" fillId="13" borderId="230">
      <alignment vertical="center"/>
    </xf>
    <xf numFmtId="196" fontId="5" fillId="13" borderId="230">
      <alignment vertical="center"/>
    </xf>
    <xf numFmtId="188" fontId="5" fillId="13" borderId="230">
      <alignment vertical="center"/>
    </xf>
    <xf numFmtId="188" fontId="5" fillId="13" borderId="230">
      <alignment vertical="center"/>
    </xf>
    <xf numFmtId="190" fontId="5" fillId="13" borderId="230">
      <alignment vertical="center"/>
    </xf>
    <xf numFmtId="186" fontId="42" fillId="44" borderId="224" applyNumberFormat="0" applyAlignment="0" applyProtection="0"/>
    <xf numFmtId="4" fontId="56" fillId="57" borderId="228" applyNumberFormat="0" applyProtection="0">
      <alignment horizontal="right" vertical="center"/>
    </xf>
    <xf numFmtId="186" fontId="60" fillId="52" borderId="222" applyNumberFormat="0" applyProtection="0">
      <alignment horizontal="left" vertical="top" indent="1"/>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0" fontId="5" fillId="7" borderId="230">
      <alignment vertical="center"/>
      <protection locked="0"/>
    </xf>
    <xf numFmtId="0" fontId="5" fillId="7" borderId="230">
      <alignment vertical="center"/>
      <protection locked="0"/>
    </xf>
    <xf numFmtId="193" fontId="5" fillId="7" borderId="230">
      <alignment vertical="center"/>
      <protection locked="0"/>
    </xf>
    <xf numFmtId="193" fontId="5" fillId="7" borderId="230">
      <alignment vertical="center"/>
      <protection locked="0"/>
    </xf>
    <xf numFmtId="188" fontId="5" fillId="7" borderId="230">
      <alignment vertical="center"/>
      <protection locked="0"/>
    </xf>
    <xf numFmtId="191"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72" fontId="5" fillId="7" borderId="230">
      <alignment vertical="center"/>
      <protection locked="0"/>
    </xf>
    <xf numFmtId="191" fontId="5" fillId="7" borderId="230">
      <alignment vertical="center"/>
      <protection locked="0"/>
    </xf>
    <xf numFmtId="191" fontId="5" fillId="7" borderId="230">
      <alignment vertical="center"/>
      <protection locked="0"/>
    </xf>
    <xf numFmtId="188" fontId="5" fillId="7" borderId="230">
      <alignment vertical="center"/>
      <protection locked="0"/>
    </xf>
    <xf numFmtId="191"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3" fontId="5" fillId="69" borderId="230">
      <alignment vertical="center"/>
    </xf>
    <xf numFmtId="196" fontId="5" fillId="69" borderId="230">
      <alignment vertical="center"/>
    </xf>
    <xf numFmtId="188" fontId="5" fillId="69" borderId="230">
      <alignment vertical="center"/>
    </xf>
    <xf numFmtId="188" fontId="5" fillId="69" borderId="230">
      <alignment vertical="center"/>
    </xf>
    <xf numFmtId="19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0" fontId="5" fillId="69" borderId="230">
      <alignment vertical="center"/>
    </xf>
    <xf numFmtId="191" fontId="5" fillId="69" borderId="230">
      <alignment vertical="center"/>
    </xf>
    <xf numFmtId="188" fontId="5" fillId="69" borderId="230">
      <alignment vertical="center"/>
    </xf>
    <xf numFmtId="191" fontId="5" fillId="69" borderId="230">
      <alignment vertical="center"/>
    </xf>
    <xf numFmtId="191" fontId="5" fillId="69" borderId="230">
      <alignment vertical="center"/>
    </xf>
    <xf numFmtId="191"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0" fontId="5" fillId="70" borderId="230">
      <alignment horizontal="right" vertical="center"/>
      <protection locked="0"/>
    </xf>
    <xf numFmtId="196" fontId="5" fillId="70" borderId="230">
      <alignment horizontal="right" vertical="center"/>
      <protection locked="0"/>
    </xf>
    <xf numFmtId="188" fontId="5" fillId="70" borderId="230">
      <alignment horizontal="right" vertical="center"/>
      <protection locked="0"/>
    </xf>
    <xf numFmtId="188" fontId="5" fillId="70" borderId="230">
      <alignment horizontal="right" vertical="center"/>
      <protection locked="0"/>
    </xf>
    <xf numFmtId="190" fontId="5" fillId="70" borderId="230">
      <alignment horizontal="right" vertical="center"/>
      <protection locked="0"/>
    </xf>
    <xf numFmtId="191" fontId="5" fillId="70" borderId="230">
      <alignment horizontal="right" vertical="center"/>
      <protection locked="0"/>
    </xf>
    <xf numFmtId="188" fontId="5" fillId="70" borderId="230">
      <alignment horizontal="right" vertical="center"/>
      <protection locked="0"/>
    </xf>
    <xf numFmtId="191" fontId="5" fillId="70" borderId="230">
      <alignment horizontal="right" vertical="center"/>
      <protection locked="0"/>
    </xf>
    <xf numFmtId="191" fontId="5" fillId="70" borderId="230">
      <alignment horizontal="right" vertical="center"/>
      <protection locked="0"/>
    </xf>
    <xf numFmtId="186" fontId="56" fillId="14"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4"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4" fontId="72" fillId="86" borderId="222"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230"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9" fillId="12" borderId="230" applyNumberFormat="0" applyProtection="0">
      <alignment vertical="center"/>
    </xf>
    <xf numFmtId="188" fontId="28" fillId="50" borderId="230">
      <alignment vertical="center"/>
    </xf>
    <xf numFmtId="4" fontId="56" fillId="56"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4" fontId="56" fillId="16" borderId="224" applyNumberFormat="0" applyProtection="0">
      <alignment horizontal="right" vertical="center"/>
    </xf>
    <xf numFmtId="186" fontId="27" fillId="63" borderId="222"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4" fontId="56" fillId="52" borderId="224" applyNumberFormat="0" applyProtection="0">
      <alignmen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63" borderId="222" applyNumberFormat="0" applyProtection="0">
      <alignment horizontal="left" vertical="top" indent="1"/>
    </xf>
    <xf numFmtId="4" fontId="56" fillId="60" borderId="224" applyNumberFormat="0" applyProtection="0">
      <alignment horizontal="right" vertical="center"/>
    </xf>
    <xf numFmtId="193" fontId="5" fillId="7" borderId="8">
      <alignment vertical="center"/>
      <protection locked="0"/>
    </xf>
    <xf numFmtId="186" fontId="56" fillId="21" borderId="222" applyNumberFormat="0" applyProtection="0">
      <alignment horizontal="left" vertical="top" indent="1"/>
    </xf>
    <xf numFmtId="186" fontId="57" fillId="44" borderId="225" applyNumberFormat="0" applyAlignment="0" applyProtection="0"/>
    <xf numFmtId="193" fontId="28" fillId="50" borderId="230">
      <alignment vertical="center"/>
    </xf>
    <xf numFmtId="4" fontId="56" fillId="23" borderId="224" applyNumberFormat="0" applyProtection="0">
      <alignment horizontal="right" vertical="center"/>
    </xf>
    <xf numFmtId="4" fontId="56" fillId="14" borderId="228" applyNumberFormat="0" applyProtection="0">
      <alignment horizontal="left" vertical="center" indent="1"/>
    </xf>
    <xf numFmtId="4" fontId="56" fillId="55" borderId="224" applyNumberFormat="0" applyProtection="0">
      <alignment horizontal="right" vertical="center"/>
    </xf>
    <xf numFmtId="186" fontId="42" fillId="44" borderId="224" applyNumberFormat="0" applyAlignment="0" applyProtection="0"/>
    <xf numFmtId="186" fontId="27" fillId="63" borderId="222" applyNumberFormat="0" applyProtection="0">
      <alignment horizontal="left" vertical="center"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190" fontId="28" fillId="50" borderId="197">
      <alignment vertical="center"/>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4" fontId="56" fillId="15" borderId="228" applyNumberFormat="0" applyProtection="0">
      <alignment horizontal="left" vertical="center" indent="1"/>
    </xf>
    <xf numFmtId="4" fontId="56" fillId="57" borderId="228" applyNumberFormat="0" applyProtection="0">
      <alignment horizontal="right" vertical="center"/>
    </xf>
    <xf numFmtId="186" fontId="50" fillId="41" borderId="224" applyNumberFormat="0" applyAlignment="0" applyProtection="0"/>
    <xf numFmtId="186" fontId="56" fillId="14" borderId="222" applyNumberFormat="0" applyProtection="0">
      <alignment horizontal="left" vertical="top" indent="1"/>
    </xf>
    <xf numFmtId="188" fontId="5" fillId="13" borderId="230">
      <alignment vertical="center"/>
    </xf>
    <xf numFmtId="186" fontId="56" fillId="40" borderId="224" applyNumberFormat="0" applyFont="0" applyAlignment="0" applyProtection="0"/>
    <xf numFmtId="186" fontId="44" fillId="0" borderId="229" applyNumberFormat="0" applyFill="0" applyAlignment="0" applyProtection="0"/>
    <xf numFmtId="186" fontId="56" fillId="63" borderId="222" applyNumberFormat="0" applyProtection="0">
      <alignment horizontal="left" vertical="top" indent="1"/>
    </xf>
    <xf numFmtId="4" fontId="56" fillId="52" borderId="224" applyNumberFormat="0" applyProtection="0">
      <alignment vertical="center"/>
    </xf>
    <xf numFmtId="4" fontId="56" fillId="56" borderId="263" applyNumberFormat="0" applyProtection="0">
      <alignment horizontal="right" vertical="center"/>
    </xf>
    <xf numFmtId="186" fontId="57" fillId="44" borderId="225" applyNumberFormat="0" applyAlignment="0" applyProtection="0"/>
    <xf numFmtId="186" fontId="56" fillId="21"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3" fontId="28" fillId="50" borderId="230">
      <alignment vertical="center"/>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63" applyNumberFormat="0" applyProtection="0">
      <alignment horizontal="right" vertical="center"/>
    </xf>
    <xf numFmtId="188" fontId="5" fillId="13" borderId="230">
      <alignmen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4" fontId="56" fillId="56" borderId="224" applyNumberFormat="0" applyProtection="0">
      <alignment horizontal="right" vertical="center"/>
    </xf>
    <xf numFmtId="186" fontId="62"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230">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230" applyNumberFormat="0">
      <protection locked="0"/>
    </xf>
    <xf numFmtId="4" fontId="56" fillId="53" borderId="224" applyNumberFormat="0" applyProtection="0">
      <alignment horizontal="left" vertical="center" indent="1"/>
    </xf>
    <xf numFmtId="4" fontId="56" fillId="56" borderId="224" applyNumberFormat="0" applyProtection="0">
      <alignment horizontal="right" vertical="center"/>
    </xf>
    <xf numFmtId="4" fontId="56" fillId="60" borderId="224" applyNumberFormat="0" applyProtection="0">
      <alignment horizontal="right" vertical="center"/>
    </xf>
    <xf numFmtId="4" fontId="56" fillId="15"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61" fillId="21" borderId="226" applyBorder="0"/>
    <xf numFmtId="186" fontId="56" fillId="67" borderId="230"/>
    <xf numFmtId="37" fontId="33" fillId="0" borderId="227" applyNumberFormat="0"/>
    <xf numFmtId="194" fontId="33" fillId="0" borderId="231" applyFill="0"/>
    <xf numFmtId="186" fontId="56" fillId="15" borderId="222" applyNumberFormat="0" applyProtection="0">
      <alignment horizontal="left" vertical="top" indent="1"/>
    </xf>
    <xf numFmtId="4" fontId="56" fillId="57" borderId="228"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190" fontId="28" fillId="49" borderId="197">
      <alignment vertical="center"/>
    </xf>
    <xf numFmtId="4" fontId="56" fillId="56" borderId="224" applyNumberFormat="0" applyProtection="0">
      <alignment horizontal="right" vertical="center"/>
    </xf>
    <xf numFmtId="4" fontId="56" fillId="61" borderId="228" applyNumberFormat="0" applyProtection="0">
      <alignment horizontal="left" vertical="center" indent="1"/>
    </xf>
    <xf numFmtId="188" fontId="28" fillId="51" borderId="230">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0" fillId="41" borderId="224" applyNumberFormat="0" applyAlignment="0" applyProtection="0"/>
    <xf numFmtId="186" fontId="42" fillId="44" borderId="224" applyNumberFormat="0" applyAlignment="0" applyProtection="0"/>
    <xf numFmtId="4" fontId="56" fillId="58" borderId="224" applyNumberFormat="0" applyProtection="0">
      <alignment horizontal="right" vertical="center"/>
    </xf>
    <xf numFmtId="186" fontId="27" fillId="14" borderId="222" applyNumberFormat="0" applyProtection="0">
      <alignment horizontal="left" vertical="top" indent="1"/>
    </xf>
    <xf numFmtId="186" fontId="56" fillId="40" borderId="224" applyNumberFormat="0" applyFont="0" applyAlignment="0" applyProtection="0"/>
    <xf numFmtId="186" fontId="28" fillId="50" borderId="230">
      <alignment vertical="center"/>
    </xf>
    <xf numFmtId="4" fontId="56" fillId="23" borderId="224" applyNumberFormat="0" applyProtection="0">
      <alignment horizontal="right" vertical="center"/>
    </xf>
    <xf numFmtId="191" fontId="5" fillId="70" borderId="230">
      <alignment horizontal="right" vertical="center"/>
      <protection locked="0"/>
    </xf>
    <xf numFmtId="186" fontId="56" fillId="15" borderId="222" applyNumberFormat="0" applyProtection="0">
      <alignment horizontal="left" vertical="top" indent="1"/>
    </xf>
    <xf numFmtId="188" fontId="28" fillId="49" borderId="197">
      <alignment vertical="center"/>
    </xf>
    <xf numFmtId="4" fontId="62" fillId="11" borderId="222" applyNumberFormat="0" applyProtection="0">
      <alignment horizontal="left" vertical="center"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40" borderId="224" applyNumberFormat="0" applyFont="0" applyAlignment="0" applyProtection="0"/>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63" borderId="224" applyNumberFormat="0" applyProtection="0">
      <alignment horizontal="left" vertical="center" indent="1"/>
    </xf>
    <xf numFmtId="193" fontId="28" fillId="12" borderId="230">
      <alignment vertical="center"/>
      <protection locked="0"/>
    </xf>
    <xf numFmtId="4" fontId="56" fillId="60" borderId="224" applyNumberFormat="0" applyProtection="0">
      <alignment horizontal="right" vertical="center"/>
    </xf>
    <xf numFmtId="186" fontId="56" fillId="15" borderId="222" applyNumberFormat="0" applyProtection="0">
      <alignment horizontal="left" vertical="top" indent="1"/>
    </xf>
    <xf numFmtId="186" fontId="50" fillId="41" borderId="224" applyNumberFormat="0" applyAlignment="0" applyProtection="0"/>
    <xf numFmtId="4" fontId="56" fillId="23" borderId="224" applyNumberFormat="0" applyProtection="0">
      <alignment horizontal="right" vertical="center"/>
    </xf>
    <xf numFmtId="164" fontId="35" fillId="0" borderId="0" applyFont="0" applyFill="0" applyBorder="0" applyAlignment="0" applyProtection="0"/>
    <xf numFmtId="4" fontId="62" fillId="48" borderId="222" applyNumberFormat="0" applyProtection="0">
      <alignment vertical="center"/>
    </xf>
    <xf numFmtId="4" fontId="56" fillId="58" borderId="263" applyNumberFormat="0" applyProtection="0">
      <alignment horizontal="right" vertical="center"/>
    </xf>
    <xf numFmtId="190" fontId="28" fillId="49" borderId="230">
      <alignment vertical="center"/>
    </xf>
    <xf numFmtId="191" fontId="28" fillId="51" borderId="230">
      <alignment horizontal="right" vertical="center"/>
      <protection locked="0"/>
    </xf>
    <xf numFmtId="186" fontId="27" fillId="21" borderId="222" applyNumberFormat="0" applyProtection="0">
      <alignment horizontal="left" vertical="top" indent="1"/>
    </xf>
    <xf numFmtId="186" fontId="56" fillId="63" borderId="224" applyNumberFormat="0" applyProtection="0">
      <alignment horizontal="left" vertical="center" indent="1"/>
    </xf>
    <xf numFmtId="186" fontId="56" fillId="67" borderId="230"/>
    <xf numFmtId="186" fontId="42" fillId="44" borderId="224" applyNumberFormat="0" applyAlignment="0" applyProtection="0"/>
    <xf numFmtId="4" fontId="56" fillId="52" borderId="224" applyNumberFormat="0" applyProtection="0">
      <alignment vertical="center"/>
    </xf>
    <xf numFmtId="186" fontId="27" fillId="63" borderId="222" applyNumberFormat="0" applyProtection="0">
      <alignment horizontal="left" vertical="top" indent="1"/>
    </xf>
    <xf numFmtId="4" fontId="56" fillId="61" borderId="228" applyNumberFormat="0" applyProtection="0">
      <alignment horizontal="left" vertical="center" indent="1"/>
    </xf>
    <xf numFmtId="186" fontId="56" fillId="14" borderId="222" applyNumberFormat="0" applyProtection="0">
      <alignment horizontal="left" vertical="top" indent="1"/>
    </xf>
    <xf numFmtId="191" fontId="28" fillId="12" borderId="197">
      <alignment vertical="center"/>
      <protection locked="0"/>
    </xf>
    <xf numFmtId="186" fontId="56" fillId="64" borderId="211" applyNumberFormat="0">
      <protection locked="0"/>
    </xf>
    <xf numFmtId="4" fontId="56" fillId="54" borderId="224" applyNumberFormat="0" applyProtection="0">
      <alignment horizontal="left" vertical="center" indent="1"/>
    </xf>
    <xf numFmtId="4" fontId="64" fillId="64" borderId="224" applyNumberFormat="0" applyProtection="0">
      <alignment horizontal="right" vertical="center"/>
    </xf>
    <xf numFmtId="4" fontId="59" fillId="12" borderId="197"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27" fillId="21" borderId="222" applyNumberFormat="0" applyProtection="0">
      <alignment horizontal="left" vertical="center" indent="1"/>
    </xf>
    <xf numFmtId="4" fontId="56" fillId="60" borderId="224" applyNumberFormat="0" applyProtection="0">
      <alignment horizontal="right" vertical="center"/>
    </xf>
    <xf numFmtId="4" fontId="56" fillId="23"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27" fillId="15" borderId="222" applyNumberFormat="0" applyProtection="0">
      <alignment horizontal="left" vertical="center" indent="1"/>
    </xf>
    <xf numFmtId="186" fontId="27" fillId="21" borderId="222" applyNumberFormat="0" applyProtection="0">
      <alignment horizontal="left" vertical="top" indent="1"/>
    </xf>
    <xf numFmtId="4" fontId="56" fillId="14" borderId="228" applyNumberFormat="0" applyProtection="0">
      <alignment horizontal="left" vertical="center" indent="1"/>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90" fontId="5" fillId="69" borderId="230">
      <alignment vertical="center"/>
    </xf>
    <xf numFmtId="190" fontId="5" fillId="13" borderId="230">
      <alignment vertical="center"/>
    </xf>
    <xf numFmtId="188" fontId="5" fillId="70" borderId="230">
      <alignment horizontal="right" vertical="center"/>
      <protection locked="0"/>
    </xf>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57" borderId="228" applyNumberFormat="0" applyProtection="0">
      <alignment horizontal="right" vertical="center"/>
    </xf>
    <xf numFmtId="190" fontId="28" fillId="51" borderId="230">
      <alignment horizontal="right" vertical="center"/>
      <protection locked="0"/>
    </xf>
    <xf numFmtId="191" fontId="28" fillId="51" borderId="230">
      <alignment horizontal="right" vertical="center"/>
      <protection locked="0"/>
    </xf>
    <xf numFmtId="186" fontId="28" fillId="50" borderId="230">
      <alignment vertical="center"/>
    </xf>
    <xf numFmtId="188" fontId="28" fillId="50" borderId="230">
      <alignment vertical="center"/>
    </xf>
    <xf numFmtId="191" fontId="28" fillId="50" borderId="230">
      <alignment vertical="center"/>
    </xf>
    <xf numFmtId="172" fontId="28" fillId="12" borderId="230">
      <alignment vertical="center"/>
      <protection locked="0"/>
    </xf>
    <xf numFmtId="186" fontId="28" fillId="12" borderId="230">
      <alignment vertical="center"/>
      <protection locked="0"/>
    </xf>
    <xf numFmtId="188"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4"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8" fillId="49" borderId="230">
      <alignment vertical="center"/>
    </xf>
    <xf numFmtId="186" fontId="28" fillId="51" borderId="230">
      <alignment horizontal="right" vertical="center"/>
      <protection locked="0"/>
    </xf>
    <xf numFmtId="4" fontId="56" fillId="14" borderId="228" applyNumberFormat="0" applyProtection="0">
      <alignment horizontal="left" vertical="center" indent="1"/>
    </xf>
    <xf numFmtId="4" fontId="56" fillId="0" borderId="224" applyNumberFormat="0" applyProtection="0">
      <alignment horizontal="right" vertical="center"/>
    </xf>
    <xf numFmtId="4" fontId="59" fillId="53" borderId="224" applyNumberFormat="0" applyProtection="0">
      <alignment vertical="center"/>
    </xf>
    <xf numFmtId="4" fontId="56" fillId="55" borderId="224" applyNumberFormat="0" applyProtection="0">
      <alignment horizontal="right" vertical="center"/>
    </xf>
    <xf numFmtId="191" fontId="28" fillId="50" borderId="197">
      <alignment vertical="center"/>
    </xf>
    <xf numFmtId="186" fontId="42" fillId="44" borderId="224" applyNumberFormat="0" applyAlignment="0" applyProtection="0"/>
    <xf numFmtId="186" fontId="56" fillId="14" borderId="222" applyNumberFormat="0" applyProtection="0">
      <alignment horizontal="left" vertical="top" indent="1"/>
    </xf>
    <xf numFmtId="186" fontId="56" fillId="63" borderId="252" applyNumberFormat="0" applyProtection="0">
      <alignment horizontal="left" vertical="top" indent="1"/>
    </xf>
    <xf numFmtId="186" fontId="56" fillId="14" borderId="222" applyNumberFormat="0" applyProtection="0">
      <alignment horizontal="left" vertical="top" indent="1"/>
    </xf>
    <xf numFmtId="186" fontId="56" fillId="63" borderId="261"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1" borderId="197">
      <alignment horizontal="right" vertical="center"/>
      <protection locked="0"/>
    </xf>
    <xf numFmtId="186" fontId="28" fillId="50" borderId="197">
      <alignment vertical="center"/>
    </xf>
    <xf numFmtId="186" fontId="28" fillId="51" borderId="197">
      <alignment horizontal="right" vertical="center"/>
      <protection locked="0"/>
    </xf>
    <xf numFmtId="191" fontId="28" fillId="50" borderId="197">
      <alignment vertical="center"/>
    </xf>
    <xf numFmtId="193" fontId="28" fillId="50" borderId="197">
      <alignment vertical="center"/>
    </xf>
    <xf numFmtId="186" fontId="62" fillId="15"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4" fontId="56" fillId="59" borderId="224" applyNumberFormat="0" applyProtection="0">
      <alignment horizontal="right" vertical="center"/>
    </xf>
    <xf numFmtId="186" fontId="28" fillId="50" borderId="259">
      <alignment vertical="center"/>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58" borderId="224" applyNumberFormat="0" applyProtection="0">
      <alignment horizontal="right" vertical="center"/>
    </xf>
    <xf numFmtId="4" fontId="56" fillId="57" borderId="228" applyNumberFormat="0" applyProtection="0">
      <alignment horizontal="right" vertical="center"/>
    </xf>
    <xf numFmtId="4" fontId="56" fillId="55" borderId="224" applyNumberFormat="0" applyProtection="0">
      <alignment horizontal="right" vertical="center"/>
    </xf>
    <xf numFmtId="4" fontId="59" fillId="53" borderId="224" applyNumberFormat="0" applyProtection="0">
      <alignment vertical="center"/>
    </xf>
    <xf numFmtId="4" fontId="27" fillId="21" borderId="267" applyNumberFormat="0" applyProtection="0">
      <alignment horizontal="left" vertical="center" indent="1"/>
    </xf>
    <xf numFmtId="4" fontId="56" fillId="60" borderId="224" applyNumberFormat="0" applyProtection="0">
      <alignment horizontal="right" vertical="center"/>
    </xf>
    <xf numFmtId="186" fontId="56" fillId="40" borderId="263" applyNumberFormat="0" applyFont="0" applyAlignment="0" applyProtection="0"/>
    <xf numFmtId="4" fontId="56" fillId="19" borderId="263" applyNumberFormat="0" applyProtection="0">
      <alignment horizontal="right" vertical="center"/>
    </xf>
    <xf numFmtId="4" fontId="27" fillId="21" borderId="228" applyNumberFormat="0" applyProtection="0">
      <alignment horizontal="left" vertical="center" indent="1"/>
    </xf>
    <xf numFmtId="4" fontId="62" fillId="11"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61" borderId="257" applyNumberFormat="0" applyProtection="0">
      <alignment horizontal="left" vertical="center" indent="1"/>
    </xf>
    <xf numFmtId="186" fontId="56" fillId="21" borderId="222" applyNumberFormat="0" applyProtection="0">
      <alignment horizontal="left" vertical="top" indent="1"/>
    </xf>
    <xf numFmtId="186" fontId="44" fillId="0" borderId="229" applyNumberFormat="0" applyFill="0" applyAlignment="0" applyProtection="0"/>
    <xf numFmtId="194" fontId="33" fillId="0" borderId="231" applyFill="0"/>
    <xf numFmtId="186" fontId="62" fillId="15" borderId="222" applyNumberFormat="0" applyProtection="0">
      <alignment horizontal="left" vertical="top" indent="1"/>
    </xf>
    <xf numFmtId="4" fontId="59" fillId="65"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186" fontId="44" fillId="0" borderId="229" applyNumberFormat="0" applyFill="0" applyAlignment="0" applyProtection="0"/>
    <xf numFmtId="186" fontId="56" fillId="64" borderId="211" applyNumberFormat="0">
      <protection locked="0"/>
    </xf>
    <xf numFmtId="4" fontId="59" fillId="65" borderId="224" applyNumberFormat="0" applyProtection="0">
      <alignment horizontal="right" vertical="center"/>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197">
      <alignment horizontal="right" vertical="center"/>
      <protection locked="0"/>
    </xf>
    <xf numFmtId="190" fontId="28" fillId="50" borderId="197">
      <alignment vertical="center"/>
    </xf>
    <xf numFmtId="193" fontId="28" fillId="50" borderId="197">
      <alignment vertical="center"/>
    </xf>
    <xf numFmtId="186" fontId="28" fillId="12" borderId="197">
      <alignment vertical="center"/>
      <protection locked="0"/>
    </xf>
    <xf numFmtId="193" fontId="28" fillId="12" borderId="197">
      <alignment vertical="center"/>
      <protection locked="0"/>
    </xf>
    <xf numFmtId="186" fontId="28" fillId="12" borderId="197">
      <alignment vertical="center"/>
      <protection locked="0"/>
    </xf>
    <xf numFmtId="191" fontId="28" fillId="12" borderId="197">
      <alignment vertical="center"/>
      <protection locked="0"/>
    </xf>
    <xf numFmtId="4" fontId="72" fillId="87" borderId="261" applyNumberFormat="0" applyProtection="0">
      <alignment horizontal="right" vertical="center"/>
    </xf>
    <xf numFmtId="188" fontId="5" fillId="70" borderId="259">
      <alignment horizontal="right" vertical="center"/>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21" borderId="261"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186" fontId="56" fillId="21" borderId="222" applyNumberFormat="0" applyProtection="0">
      <alignment horizontal="left" vertical="top" indent="1"/>
    </xf>
    <xf numFmtId="4" fontId="56" fillId="23"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61" fillId="21" borderId="226" applyBorder="0"/>
    <xf numFmtId="4" fontId="59" fillId="65" borderId="224" applyNumberFormat="0" applyProtection="0">
      <alignment horizontal="right" vertical="center"/>
    </xf>
    <xf numFmtId="186" fontId="56" fillId="11" borderId="224" applyNumberFormat="0" applyProtection="0">
      <alignment horizontal="left" vertical="center" indent="1"/>
    </xf>
    <xf numFmtId="186" fontId="42" fillId="44" borderId="224" applyNumberFormat="0" applyAlignment="0" applyProtection="0"/>
    <xf numFmtId="193" fontId="28" fillId="50" borderId="230">
      <alignment vertical="center"/>
    </xf>
    <xf numFmtId="186" fontId="28" fillId="50" borderId="230">
      <alignment vertical="center"/>
    </xf>
    <xf numFmtId="186" fontId="28" fillId="50" borderId="230">
      <alignment vertical="center"/>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86" fontId="56" fillId="40" borderId="224" applyNumberFormat="0" applyFont="0" applyAlignment="0" applyProtection="0"/>
    <xf numFmtId="4" fontId="56" fillId="58" borderId="224" applyNumberFormat="0" applyProtection="0">
      <alignment horizontal="right" vertical="center"/>
    </xf>
    <xf numFmtId="4" fontId="56" fillId="23" borderId="224" applyNumberFormat="0" applyProtection="0">
      <alignment horizontal="righ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91" fontId="5" fillId="70" borderId="8">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0" fillId="41" borderId="224" applyNumberFormat="0" applyAlignment="0" applyProtection="0"/>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21" borderId="222" applyNumberFormat="0" applyProtection="0">
      <alignment horizontal="left" vertical="top" indent="1"/>
    </xf>
    <xf numFmtId="4" fontId="56" fillId="55" borderId="263" applyNumberFormat="0" applyProtection="0">
      <alignment horizontal="right" vertical="center"/>
    </xf>
    <xf numFmtId="4" fontId="72" fillId="86" borderId="222" applyNumberFormat="0" applyProtection="0">
      <alignment horizontal="right" vertical="center"/>
    </xf>
    <xf numFmtId="4" fontId="63" fillId="66" borderId="228" applyNumberFormat="0" applyProtection="0">
      <alignment horizontal="left" vertical="center"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4" fontId="56" fillId="55" borderId="224" applyNumberFormat="0" applyProtection="0">
      <alignment horizontal="right" vertical="center"/>
    </xf>
    <xf numFmtId="4" fontId="71" fillId="53" borderId="261" applyNumberFormat="0" applyProtection="0">
      <alignment vertical="center"/>
    </xf>
    <xf numFmtId="4" fontId="56" fillId="58"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6" fontId="5" fillId="69" borderId="230">
      <alignment vertical="center"/>
    </xf>
    <xf numFmtId="191" fontId="5" fillId="13" borderId="230">
      <alignment vertical="center"/>
    </xf>
    <xf numFmtId="186" fontId="44" fillId="0" borderId="229" applyNumberFormat="0" applyFill="0" applyAlignment="0" applyProtection="0"/>
    <xf numFmtId="4" fontId="64" fillId="64" borderId="224" applyNumberFormat="0" applyProtection="0">
      <alignment horizontal="righ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3" fontId="28" fillId="12" borderId="230">
      <alignment vertical="center"/>
      <protection locked="0"/>
    </xf>
    <xf numFmtId="4" fontId="56" fillId="54" borderId="224" applyNumberFormat="0" applyProtection="0">
      <alignment horizontal="left" vertical="center" indent="1"/>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28" fillId="49" borderId="230">
      <alignment vertical="center"/>
    </xf>
    <xf numFmtId="190"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59" borderId="224" applyNumberFormat="0" applyProtection="0">
      <alignment horizontal="right" vertical="center"/>
    </xf>
    <xf numFmtId="4" fontId="56" fillId="56" borderId="224" applyNumberFormat="0" applyProtection="0">
      <alignment horizontal="right" vertical="center"/>
    </xf>
    <xf numFmtId="186" fontId="56" fillId="15"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186" fontId="56" fillId="15" borderId="222" applyNumberFormat="0" applyProtection="0">
      <alignment horizontal="left" vertical="top" indent="1"/>
    </xf>
    <xf numFmtId="4" fontId="56" fillId="55" borderId="224" applyNumberFormat="0" applyProtection="0">
      <alignment horizontal="right" vertical="center"/>
    </xf>
    <xf numFmtId="186" fontId="56" fillId="64" borderId="211" applyNumberFormat="0">
      <protection locked="0"/>
    </xf>
    <xf numFmtId="186" fontId="50" fillId="41" borderId="224" applyNumberFormat="0" applyAlignment="0" applyProtection="0"/>
    <xf numFmtId="193" fontId="28" fillId="12" borderId="230">
      <alignment vertical="center"/>
      <protection locked="0"/>
    </xf>
    <xf numFmtId="186" fontId="60" fillId="52" borderId="222" applyNumberFormat="0" applyProtection="0">
      <alignment horizontal="left" vertical="top" indent="1"/>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42" fillId="44" borderId="224" applyNumberFormat="0" applyAlignment="0" applyProtection="0"/>
    <xf numFmtId="186" fontId="44" fillId="0" borderId="229" applyNumberFormat="0" applyFill="0" applyAlignment="0" applyProtection="0"/>
    <xf numFmtId="4" fontId="56" fillId="23" borderId="224" applyNumberFormat="0" applyProtection="0">
      <alignment horizontal="right" vertical="center"/>
    </xf>
    <xf numFmtId="186" fontId="56" fillId="40" borderId="263" applyNumberFormat="0" applyFont="0" applyAlignment="0" applyProtection="0"/>
    <xf numFmtId="4" fontId="56" fillId="53" borderId="224"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186" fontId="56" fillId="21" borderId="261" applyNumberFormat="0" applyProtection="0">
      <alignment horizontal="left" vertical="top" indent="1"/>
    </xf>
    <xf numFmtId="4" fontId="62" fillId="48" borderId="222" applyNumberFormat="0" applyProtection="0">
      <alignment vertical="center"/>
    </xf>
    <xf numFmtId="186" fontId="56" fillId="64" borderId="211"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191" fontId="28" fillId="51" borderId="197">
      <alignment horizontal="right" vertical="center"/>
      <protection locked="0"/>
    </xf>
    <xf numFmtId="186" fontId="28" fillId="50" borderId="197">
      <alignment vertical="center"/>
    </xf>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186" fontId="27" fillId="21" borderId="222" applyNumberFormat="0" applyProtection="0">
      <alignment horizontal="left" vertical="center" indent="1"/>
    </xf>
    <xf numFmtId="186" fontId="50" fillId="41" borderId="224" applyNumberFormat="0" applyAlignment="0" applyProtection="0"/>
    <xf numFmtId="186" fontId="44" fillId="0" borderId="229" applyNumberFormat="0" applyFill="0" applyAlignment="0" applyProtection="0"/>
    <xf numFmtId="186" fontId="50" fillId="41" borderId="224" applyNumberFormat="0" applyAlignment="0" applyProtection="0"/>
    <xf numFmtId="191" fontId="28" fillId="50" borderId="197">
      <alignment vertical="center"/>
    </xf>
    <xf numFmtId="186" fontId="42" fillId="44" borderId="224" applyNumberFormat="0" applyAlignment="0" applyProtection="0"/>
    <xf numFmtId="4" fontId="56" fillId="58" borderId="224" applyNumberFormat="0" applyProtection="0">
      <alignment horizontal="right" vertical="center"/>
    </xf>
    <xf numFmtId="193" fontId="28" fillId="12" borderId="230">
      <alignment vertical="center"/>
      <protection locked="0"/>
    </xf>
    <xf numFmtId="172" fontId="28" fillId="12" borderId="197">
      <alignment vertical="center"/>
      <protection locked="0"/>
    </xf>
    <xf numFmtId="4" fontId="56" fillId="16" borderId="224" applyNumberFormat="0" applyProtection="0">
      <alignment horizontal="right" vertical="center"/>
    </xf>
    <xf numFmtId="191" fontId="28" fillId="12" borderId="230">
      <alignment vertical="center"/>
      <protection locked="0"/>
    </xf>
    <xf numFmtId="186" fontId="56" fillId="62" borderId="224" applyNumberFormat="0" applyProtection="0">
      <alignment horizontal="left" vertical="center" indent="1"/>
    </xf>
    <xf numFmtId="172" fontId="28" fillId="12" borderId="230">
      <alignment vertical="center"/>
      <protection locked="0"/>
    </xf>
    <xf numFmtId="186" fontId="27" fillId="14" borderId="222" applyNumberFormat="0" applyProtection="0">
      <alignment horizontal="left" vertical="center" indent="1"/>
    </xf>
    <xf numFmtId="191" fontId="28" fillId="12" borderId="230">
      <alignment vertical="center"/>
      <protection locked="0"/>
    </xf>
    <xf numFmtId="186" fontId="27" fillId="63" borderId="222" applyNumberFormat="0" applyProtection="0">
      <alignment horizontal="left" vertical="center" indent="1"/>
    </xf>
    <xf numFmtId="4" fontId="59" fillId="12" borderId="197" applyNumberFormat="0" applyProtection="0">
      <alignment vertical="center"/>
    </xf>
    <xf numFmtId="4" fontId="56" fillId="59" borderId="263" applyNumberFormat="0" applyProtection="0">
      <alignment horizontal="right" vertical="center"/>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190" fontId="5" fillId="69" borderId="8">
      <alignment vertical="center"/>
    </xf>
    <xf numFmtId="191" fontId="28" fillId="12" borderId="197">
      <alignment vertical="center"/>
      <protection locked="0"/>
    </xf>
    <xf numFmtId="4" fontId="56" fillId="23" borderId="224" applyNumberFormat="0" applyProtection="0">
      <alignment horizontal="right" vertical="center"/>
    </xf>
    <xf numFmtId="4" fontId="56" fillId="14" borderId="228" applyNumberFormat="0" applyProtection="0">
      <alignment horizontal="left" vertical="center" indent="1"/>
    </xf>
    <xf numFmtId="172" fontId="28" fillId="12" borderId="197">
      <alignment vertical="center"/>
      <protection locked="0"/>
    </xf>
    <xf numFmtId="186" fontId="56" fillId="63" borderId="224" applyNumberFormat="0" applyProtection="0">
      <alignment horizontal="left" vertical="center" indent="1"/>
    </xf>
    <xf numFmtId="186" fontId="56" fillId="40" borderId="263"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56" fillId="40" borderId="263" applyNumberFormat="0" applyFont="0" applyAlignment="0" applyProtection="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7" fillId="44" borderId="225" applyNumberFormat="0" applyAlignment="0" applyProtection="0"/>
    <xf numFmtId="4" fontId="56" fillId="60" borderId="263"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94" fontId="33" fillId="0" borderId="231" applyFill="0"/>
    <xf numFmtId="4" fontId="63" fillId="66" borderId="228" applyNumberFormat="0" applyProtection="0">
      <alignment horizontal="left" vertical="center" indent="1"/>
    </xf>
    <xf numFmtId="186" fontId="62" fillId="48" borderId="222" applyNumberFormat="0" applyProtection="0">
      <alignment horizontal="left" vertical="top" indent="1"/>
    </xf>
    <xf numFmtId="186" fontId="27" fillId="64" borderId="230" applyNumberFormat="0">
      <protection locked="0"/>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91" fontId="28" fillId="51" borderId="230">
      <alignment horizontal="right" vertical="center"/>
      <protection locked="0"/>
    </xf>
    <xf numFmtId="186" fontId="28" fillId="51" borderId="230">
      <alignment horizontal="right" vertical="center"/>
      <protection locked="0"/>
    </xf>
    <xf numFmtId="193" fontId="28" fillId="50" borderId="230">
      <alignment vertical="center"/>
    </xf>
    <xf numFmtId="193" fontId="28" fillId="12" borderId="230">
      <alignment vertical="center"/>
      <protection locked="0"/>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4" fontId="63" fillId="66" borderId="228" applyNumberFormat="0" applyProtection="0">
      <alignment horizontal="left" vertical="center" indent="1"/>
    </xf>
    <xf numFmtId="186" fontId="27" fillId="15" borderId="222" applyNumberFormat="0" applyProtection="0">
      <alignment horizontal="left" vertical="center" indent="1"/>
    </xf>
    <xf numFmtId="186" fontId="56" fillId="14" borderId="222" applyNumberFormat="0" applyProtection="0">
      <alignment horizontal="left" vertical="top" indent="1"/>
    </xf>
    <xf numFmtId="186" fontId="56" fillId="40" borderId="224" applyNumberFormat="0" applyFont="0" applyAlignment="0" applyProtection="0"/>
    <xf numFmtId="186" fontId="56" fillId="64" borderId="211" applyNumberFormat="0">
      <protection locked="0"/>
    </xf>
    <xf numFmtId="4" fontId="56" fillId="60" borderId="263" applyNumberFormat="0" applyProtection="0">
      <alignment horizontal="right" vertical="center"/>
    </xf>
    <xf numFmtId="4" fontId="56" fillId="0" borderId="224" applyNumberFormat="0" applyProtection="0">
      <alignment horizontal="right" vertical="center"/>
    </xf>
    <xf numFmtId="0" fontId="5" fillId="69" borderId="8">
      <alignment vertical="center"/>
    </xf>
    <xf numFmtId="193" fontId="28" fillId="50" borderId="197">
      <alignment vertical="center"/>
    </xf>
    <xf numFmtId="186" fontId="56" fillId="40" borderId="224" applyNumberFormat="0" applyFont="0" applyAlignment="0" applyProtection="0"/>
    <xf numFmtId="4" fontId="72" fillId="78" borderId="261" applyNumberFormat="0" applyProtection="0">
      <alignment horizontal="right" vertical="center"/>
    </xf>
    <xf numFmtId="4" fontId="56" fillId="59" borderId="224" applyNumberFormat="0" applyProtection="0">
      <alignment horizontal="right" vertical="center"/>
    </xf>
    <xf numFmtId="186" fontId="56" fillId="63" borderId="222" applyNumberFormat="0" applyProtection="0">
      <alignment horizontal="left" vertical="top" indent="1"/>
    </xf>
    <xf numFmtId="186" fontId="56" fillId="21" borderId="261" applyNumberFormat="0" applyProtection="0">
      <alignment horizontal="left" vertical="top" indent="1"/>
    </xf>
    <xf numFmtId="186" fontId="56" fillId="40" borderId="224" applyNumberFormat="0" applyFont="0" applyAlignment="0" applyProtection="0"/>
    <xf numFmtId="186" fontId="44" fillId="0" borderId="229" applyNumberFormat="0" applyFill="0" applyAlignment="0" applyProtection="0"/>
    <xf numFmtId="4" fontId="56" fillId="0" borderId="263" applyNumberFormat="0" applyProtection="0">
      <alignment horizontal="right" vertical="center"/>
    </xf>
    <xf numFmtId="193" fontId="28" fillId="12" borderId="230">
      <alignment vertical="center"/>
      <protection locked="0"/>
    </xf>
    <xf numFmtId="4" fontId="56" fillId="54" borderId="224" applyNumberFormat="0" applyProtection="0">
      <alignment horizontal="left" vertical="center" indent="1"/>
    </xf>
    <xf numFmtId="186" fontId="27" fillId="63" borderId="222" applyNumberFormat="0" applyProtection="0">
      <alignment horizontal="left" vertical="center" indent="1"/>
    </xf>
    <xf numFmtId="4" fontId="56" fillId="56" borderId="263" applyNumberFormat="0" applyProtection="0">
      <alignment horizontal="right" vertical="center"/>
    </xf>
    <xf numFmtId="191" fontId="28" fillId="49" borderId="230">
      <alignment vertical="center"/>
    </xf>
    <xf numFmtId="186" fontId="44" fillId="0" borderId="248" applyNumberFormat="0" applyFill="0" applyAlignment="0" applyProtection="0"/>
    <xf numFmtId="4" fontId="63" fillId="66" borderId="228" applyNumberFormat="0" applyProtection="0">
      <alignment horizontal="left" vertical="center" indent="1"/>
    </xf>
    <xf numFmtId="186" fontId="62" fillId="48" borderId="222" applyNumberFormat="0" applyProtection="0">
      <alignment horizontal="left" vertical="top" indent="1"/>
    </xf>
    <xf numFmtId="4" fontId="62" fillId="48" borderId="261" applyNumberFormat="0" applyProtection="0">
      <alignment vertical="center"/>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4" fontId="56" fillId="61" borderId="228" applyNumberFormat="0" applyProtection="0">
      <alignment horizontal="left" vertical="center" indent="1"/>
    </xf>
    <xf numFmtId="4" fontId="56" fillId="58" borderId="224" applyNumberFormat="0" applyProtection="0">
      <alignment horizontal="right" vertical="center"/>
    </xf>
    <xf numFmtId="191" fontId="28" fillId="50" borderId="230">
      <alignment vertical="center"/>
    </xf>
    <xf numFmtId="186" fontId="42" fillId="44" borderId="263" applyNumberFormat="0" applyAlignment="0" applyProtection="0"/>
    <xf numFmtId="186" fontId="61" fillId="21" borderId="265" applyBorder="0"/>
    <xf numFmtId="4" fontId="56" fillId="23" borderId="263" applyNumberFormat="0" applyProtection="0">
      <alignment horizontal="right" vertical="center"/>
    </xf>
    <xf numFmtId="193" fontId="28" fillId="12" borderId="197">
      <alignment vertical="center"/>
      <protection locked="0"/>
    </xf>
    <xf numFmtId="4" fontId="56" fillId="54" borderId="263" applyNumberFormat="0" applyProtection="0">
      <alignment horizontal="left" vertical="center" indent="1"/>
    </xf>
    <xf numFmtId="186" fontId="62" fillId="48"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60" fillId="52" borderId="222" applyNumberFormat="0" applyProtection="0">
      <alignment horizontal="left" vertical="top" indent="1"/>
    </xf>
    <xf numFmtId="4" fontId="56" fillId="56" borderId="263" applyNumberFormat="0" applyProtection="0">
      <alignment horizontal="right" vertical="center"/>
    </xf>
    <xf numFmtId="186" fontId="56" fillId="64" borderId="211" applyNumberFormat="0">
      <protection locked="0"/>
    </xf>
    <xf numFmtId="186" fontId="57" fillId="44" borderId="243" applyNumberFormat="0" applyAlignment="0" applyProtection="0"/>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15" borderId="222" applyNumberFormat="0" applyProtection="0">
      <alignment horizontal="left" vertical="top" indent="1"/>
    </xf>
    <xf numFmtId="186" fontId="61" fillId="21" borderId="255" applyBorder="0"/>
    <xf numFmtId="4" fontId="56" fillId="59" borderId="224" applyNumberFormat="0" applyProtection="0">
      <alignment horizontal="right" vertical="center"/>
    </xf>
    <xf numFmtId="186" fontId="61" fillId="21" borderId="226" applyBorder="0"/>
    <xf numFmtId="4" fontId="59" fillId="53" borderId="224" applyNumberFormat="0" applyProtection="0">
      <alignment vertical="center"/>
    </xf>
    <xf numFmtId="186" fontId="60" fillId="52"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91" fontId="28" fillId="50" borderId="230">
      <alignment vertical="center"/>
    </xf>
    <xf numFmtId="4" fontId="56" fillId="14" borderId="228" applyNumberFormat="0" applyProtection="0">
      <alignment horizontal="left" vertical="center" indent="1"/>
    </xf>
    <xf numFmtId="4" fontId="56" fillId="14" borderId="228"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90" fontId="5" fillId="70" borderId="230">
      <alignment horizontal="right" vertical="center"/>
      <protection locked="0"/>
    </xf>
    <xf numFmtId="191" fontId="5" fillId="69" borderId="230">
      <alignment vertical="center"/>
    </xf>
    <xf numFmtId="196" fontId="5" fillId="69" borderId="230">
      <alignment vertical="center"/>
    </xf>
    <xf numFmtId="188" fontId="5" fillId="7" borderId="230">
      <alignment vertical="center"/>
      <protection locked="0"/>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91" fontId="28" fillId="51" borderId="197">
      <alignment horizontal="right" vertical="center"/>
      <protection locked="0"/>
    </xf>
    <xf numFmtId="186" fontId="60" fillId="52" borderId="222" applyNumberFormat="0" applyProtection="0">
      <alignment horizontal="left" vertical="top" indent="1"/>
    </xf>
    <xf numFmtId="4" fontId="56" fillId="16" borderId="224" applyNumberFormat="0" applyProtection="0">
      <alignment horizontal="right" vertical="center"/>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56" fillId="16" borderId="242" applyNumberFormat="0" applyProtection="0">
      <alignment horizontal="right" vertical="center"/>
    </xf>
    <xf numFmtId="4" fontId="56" fillId="53" borderId="263" applyNumberFormat="0" applyProtection="0">
      <alignment horizontal="left" vertical="center" indent="1"/>
    </xf>
    <xf numFmtId="186" fontId="28" fillId="51" borderId="230">
      <alignment horizontal="right" vertical="center"/>
      <protection locked="0"/>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93" fontId="28" fillId="12" borderId="197">
      <alignment vertical="center"/>
      <protection locked="0"/>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50" fillId="41" borderId="224" applyNumberFormat="0" applyAlignment="0" applyProtection="0"/>
    <xf numFmtId="186" fontId="56" fillId="14" borderId="222" applyNumberFormat="0" applyProtection="0">
      <alignment horizontal="left" vertical="top" indent="1"/>
    </xf>
    <xf numFmtId="0" fontId="27" fillId="14" borderId="252" applyNumberFormat="0" applyProtection="0">
      <alignment horizontal="left" vertical="top" indent="1"/>
    </xf>
    <xf numFmtId="4" fontId="59" fillId="53" borderId="224" applyNumberFormat="0" applyProtection="0">
      <alignment vertical="center"/>
    </xf>
    <xf numFmtId="186" fontId="62" fillId="15" borderId="222" applyNumberFormat="0" applyProtection="0">
      <alignment horizontal="left" vertical="top" indent="1"/>
    </xf>
    <xf numFmtId="191" fontId="5" fillId="7" borderId="8">
      <alignment vertical="center"/>
      <protection locked="0"/>
    </xf>
    <xf numFmtId="186" fontId="56" fillId="40" borderId="224" applyNumberFormat="0" applyFon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4" fontId="59" fillId="53" borderId="224" applyNumberFormat="0" applyProtection="0">
      <alignment vertical="center"/>
    </xf>
    <xf numFmtId="4" fontId="56" fillId="52" borderId="224" applyNumberFormat="0" applyProtection="0">
      <alignment vertical="center"/>
    </xf>
    <xf numFmtId="4" fontId="56" fillId="53" borderId="224" applyNumberFormat="0" applyProtection="0">
      <alignment horizontal="left" vertical="center" indent="1"/>
    </xf>
    <xf numFmtId="186" fontId="42" fillId="44" borderId="224" applyNumberFormat="0" applyAlignment="0" applyProtection="0"/>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6" borderId="224" applyNumberFormat="0" applyProtection="0">
      <alignment horizontal="right" vertical="center"/>
    </xf>
    <xf numFmtId="186" fontId="42" fillId="44" borderId="224" applyNumberFormat="0" applyAlignment="0" applyProtection="0"/>
    <xf numFmtId="4" fontId="56" fillId="59" borderId="224" applyNumberFormat="0" applyProtection="0">
      <alignment horizontal="right" vertical="center"/>
    </xf>
    <xf numFmtId="4" fontId="56" fillId="58" borderId="224" applyNumberFormat="0" applyProtection="0">
      <alignment horizontal="right" vertical="center"/>
    </xf>
    <xf numFmtId="4" fontId="56" fillId="16" borderId="224" applyNumberFormat="0" applyProtection="0">
      <alignment horizontal="right" vertical="center"/>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4" fontId="62" fillId="48" borderId="222" applyNumberFormat="0" applyProtection="0">
      <alignment vertical="center"/>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63"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186" fontId="62" fillId="15" borderId="222" applyNumberFormat="0" applyProtection="0">
      <alignment horizontal="left" vertical="top" indent="1"/>
    </xf>
    <xf numFmtId="4" fontId="64" fillId="64" borderId="224" applyNumberFormat="0" applyProtection="0">
      <alignment horizontal="right" vertical="center"/>
    </xf>
    <xf numFmtId="4" fontId="63" fillId="66" borderId="228"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4" fontId="27" fillId="21" borderId="267" applyNumberFormat="0" applyProtection="0">
      <alignment horizontal="left" vertical="center" indent="1"/>
    </xf>
    <xf numFmtId="186" fontId="27" fillId="15" borderId="261" applyNumberFormat="0" applyProtection="0">
      <alignment horizontal="left" vertical="center" indent="1"/>
    </xf>
    <xf numFmtId="186" fontId="57" fillId="44" borderId="225"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42" fillId="44" borderId="224" applyNumberFormat="0" applyAlignment="0" applyProtection="0"/>
    <xf numFmtId="186" fontId="50" fillId="41" borderId="263" applyNumberFormat="0" applyAlignment="0" applyProtection="0"/>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21" borderId="222" applyNumberFormat="0" applyProtection="0">
      <alignment horizontal="left" vertical="top" indent="1"/>
    </xf>
    <xf numFmtId="186" fontId="56" fillId="15" borderId="261" applyNumberFormat="0" applyProtection="0">
      <alignment horizontal="left" vertical="top" indent="1"/>
    </xf>
    <xf numFmtId="186" fontId="27" fillId="63" borderId="244" applyNumberFormat="0" applyProtection="0">
      <alignment horizontal="left" vertical="top" indent="1"/>
    </xf>
    <xf numFmtId="186" fontId="56" fillId="40" borderId="242" applyNumberFormat="0" applyFont="0" applyAlignment="0" applyProtection="0"/>
    <xf numFmtId="4" fontId="72" fillId="79" borderId="261" applyNumberFormat="0" applyProtection="0">
      <alignment horizontal="right" vertical="center"/>
    </xf>
    <xf numFmtId="4" fontId="74" fillId="87" borderId="261" applyNumberFormat="0" applyProtection="0">
      <alignment horizontal="right" vertical="center"/>
    </xf>
    <xf numFmtId="37" fontId="33" fillId="0" borderId="266" applyNumberFormat="0"/>
    <xf numFmtId="4" fontId="56" fillId="56" borderId="263" applyNumberFormat="0" applyProtection="0">
      <alignment horizontal="right" vertical="center"/>
    </xf>
    <xf numFmtId="186" fontId="56" fillId="15" borderId="244" applyNumberFormat="0" applyProtection="0">
      <alignment horizontal="left" vertical="top" indent="1"/>
    </xf>
    <xf numFmtId="186" fontId="56" fillId="14" borderId="261" applyNumberFormat="0" applyProtection="0">
      <alignment horizontal="left" vertical="top" indent="1"/>
    </xf>
    <xf numFmtId="186" fontId="62" fillId="48" borderId="222" applyNumberFormat="0" applyProtection="0">
      <alignment horizontal="left" vertical="top" indent="1"/>
    </xf>
    <xf numFmtId="4" fontId="56" fillId="57" borderId="228" applyNumberFormat="0" applyProtection="0">
      <alignment horizontal="right" vertical="center"/>
    </xf>
    <xf numFmtId="186" fontId="56" fillId="40" borderId="224" applyNumberFormat="0" applyFont="0" applyAlignment="0" applyProtection="0"/>
    <xf numFmtId="0" fontId="27"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186" fontId="56" fillId="64" borderId="211" applyNumberFormat="0">
      <protection locked="0"/>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191" fontId="28" fillId="51" borderId="197">
      <alignment horizontal="right" vertical="center"/>
      <protection locked="0"/>
    </xf>
    <xf numFmtId="186" fontId="56" fillId="15" borderId="222" applyNumberFormat="0" applyProtection="0">
      <alignment horizontal="left" vertical="top" indent="1"/>
    </xf>
    <xf numFmtId="193" fontId="28" fillId="50" borderId="269">
      <alignment vertical="center"/>
    </xf>
    <xf numFmtId="186" fontId="57" fillId="44" borderId="225"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61" fillId="21" borderId="226" applyBorder="0"/>
    <xf numFmtId="186" fontId="27" fillId="21" borderId="222" applyNumberFormat="0" applyProtection="0">
      <alignment horizontal="left" vertical="center" indent="1"/>
    </xf>
    <xf numFmtId="186" fontId="56" fillId="11" borderId="224" applyNumberFormat="0" applyProtection="0">
      <alignment horizontal="left" vertical="center" indent="1"/>
    </xf>
    <xf numFmtId="37" fontId="33" fillId="0" borderId="227" applyNumberFormat="0"/>
    <xf numFmtId="4" fontId="56" fillId="54" borderId="224" applyNumberFormat="0" applyProtection="0">
      <alignment horizontal="left" vertical="center" indent="1"/>
    </xf>
    <xf numFmtId="4" fontId="59" fillId="12" borderId="230"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8" fontId="28" fillId="51" borderId="230">
      <alignment horizontal="right" vertical="center"/>
      <protection locked="0"/>
    </xf>
    <xf numFmtId="191" fontId="28" fillId="50" borderId="230">
      <alignment vertical="center"/>
    </xf>
    <xf numFmtId="186" fontId="56" fillId="40" borderId="224" applyNumberFormat="0" applyFont="0" applyAlignment="0" applyProtection="0"/>
    <xf numFmtId="191" fontId="28" fillId="50" borderId="230">
      <alignment vertical="center"/>
    </xf>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8" fontId="5" fillId="7" borderId="230">
      <alignment vertical="center"/>
      <protection locked="0"/>
    </xf>
    <xf numFmtId="186" fontId="56" fillId="40" borderId="224" applyNumberFormat="0" applyFont="0" applyAlignment="0" applyProtection="0"/>
    <xf numFmtId="4" fontId="59" fillId="65"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42" fillId="44" borderId="224" applyNumberFormat="0" applyAlignment="0" applyProtection="0"/>
    <xf numFmtId="194" fontId="33" fillId="0" borderId="231" applyFill="0"/>
    <xf numFmtId="186" fontId="56" fillId="21" borderId="261" applyNumberFormat="0" applyProtection="0">
      <alignment horizontal="left" vertical="top" indent="1"/>
    </xf>
    <xf numFmtId="4" fontId="62" fillId="48" borderId="222" applyNumberFormat="0" applyProtection="0">
      <alignment vertical="center"/>
    </xf>
    <xf numFmtId="186" fontId="56" fillId="63" borderId="222" applyNumberFormat="0" applyProtection="0">
      <alignment horizontal="left" vertical="top" indent="1"/>
    </xf>
    <xf numFmtId="4" fontId="62" fillId="48" borderId="222" applyNumberFormat="0" applyProtection="0">
      <alignment vertical="center"/>
    </xf>
    <xf numFmtId="186" fontId="27" fillId="14" borderId="222" applyNumberFormat="0" applyProtection="0">
      <alignment horizontal="left" vertical="center" indent="1"/>
    </xf>
    <xf numFmtId="186" fontId="44" fillId="0" borderId="229" applyNumberFormat="0" applyFill="0" applyAlignment="0" applyProtection="0"/>
    <xf numFmtId="186" fontId="61" fillId="21" borderId="265" applyBorder="0"/>
    <xf numFmtId="4" fontId="56" fillId="54" borderId="224" applyNumberFormat="0" applyProtection="0">
      <alignment horizontal="left" vertical="center" indent="1"/>
    </xf>
    <xf numFmtId="186" fontId="42" fillId="44" borderId="263" applyNumberFormat="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57" borderId="228" applyNumberFormat="0" applyProtection="0">
      <alignment horizontal="right" vertical="center"/>
    </xf>
    <xf numFmtId="186" fontId="56" fillId="14" borderId="263" applyNumberFormat="0" applyProtection="0">
      <alignment horizontal="left" vertical="center" indent="1"/>
    </xf>
    <xf numFmtId="191" fontId="28" fillId="50" borderId="197">
      <alignment vertical="center"/>
    </xf>
    <xf numFmtId="186" fontId="28" fillId="12" borderId="197">
      <alignment vertical="center"/>
      <protection locked="0"/>
    </xf>
    <xf numFmtId="4" fontId="59" fillId="65" borderId="224" applyNumberFormat="0" applyProtection="0">
      <alignment horizontal="right" vertical="center"/>
    </xf>
    <xf numFmtId="190" fontId="28" fillId="51" borderId="197">
      <alignment horizontal="right" vertical="center"/>
      <protection locked="0"/>
    </xf>
    <xf numFmtId="190" fontId="28" fillId="49" borderId="197">
      <alignment vertical="center"/>
    </xf>
    <xf numFmtId="193" fontId="28" fillId="12" borderId="197">
      <alignment vertical="center"/>
      <protection locked="0"/>
    </xf>
    <xf numFmtId="191" fontId="28" fillId="12" borderId="197">
      <alignment vertical="center"/>
      <protection locked="0"/>
    </xf>
    <xf numFmtId="190" fontId="28" fillId="49" borderId="197">
      <alignmen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90"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86" fontId="28" fillId="12" borderId="197">
      <alignment vertical="center"/>
      <protection locked="0"/>
    </xf>
    <xf numFmtId="186" fontId="56" fillId="15"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4" fontId="56" fillId="16" borderId="263" applyNumberFormat="0" applyProtection="0">
      <alignment horizontal="right" vertical="center"/>
    </xf>
    <xf numFmtId="186" fontId="27" fillId="21"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5" borderId="222" applyNumberFormat="0" applyProtection="0">
      <alignment horizontal="left" vertical="top" indent="1"/>
    </xf>
    <xf numFmtId="186" fontId="27" fillId="14" borderId="222" applyNumberFormat="0" applyProtection="0">
      <alignment horizontal="left" vertical="top" indent="1"/>
    </xf>
    <xf numFmtId="194" fontId="33" fillId="0" borderId="231" applyFill="0"/>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6" borderId="224" applyNumberFormat="0" applyProtection="0">
      <alignment horizontal="right" vertical="center"/>
    </xf>
    <xf numFmtId="191" fontId="5" fillId="7" borderId="230">
      <alignment vertical="center"/>
      <protection locked="0"/>
    </xf>
    <xf numFmtId="186" fontId="56" fillId="14" borderId="222" applyNumberFormat="0" applyProtection="0">
      <alignment horizontal="left" vertical="top" indent="1"/>
    </xf>
    <xf numFmtId="186" fontId="56" fillId="21" borderId="222" applyNumberFormat="0" applyProtection="0">
      <alignment horizontal="left" vertical="top" indent="1"/>
    </xf>
    <xf numFmtId="188" fontId="5" fillId="69" borderId="230">
      <alignment vertical="center"/>
    </xf>
    <xf numFmtId="186" fontId="56" fillId="15" borderId="222" applyNumberFormat="0" applyProtection="0">
      <alignment horizontal="left" vertical="top" indent="1"/>
    </xf>
    <xf numFmtId="186" fontId="27" fillId="14" borderId="261" applyNumberFormat="0" applyProtection="0">
      <alignment horizontal="left" vertical="center" indent="1"/>
    </xf>
    <xf numFmtId="186" fontId="56" fillId="63" borderId="222" applyNumberFormat="0" applyProtection="0">
      <alignment horizontal="left" vertical="top" indent="1"/>
    </xf>
    <xf numFmtId="4" fontId="56" fillId="52" borderId="224" applyNumberFormat="0" applyProtection="0">
      <alignmen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1" borderId="224" applyNumberFormat="0" applyProtection="0">
      <alignment horizontal="left" vertical="center" indent="1"/>
    </xf>
    <xf numFmtId="37" fontId="33" fillId="0" borderId="227" applyNumberFormat="0"/>
    <xf numFmtId="4" fontId="56" fillId="0" borderId="224" applyNumberFormat="0" applyProtection="0">
      <alignment horizontal="right" vertical="center"/>
    </xf>
    <xf numFmtId="186" fontId="27" fillId="21" borderId="222"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90" fontId="5" fillId="13" borderId="230">
      <alignment vertical="center"/>
    </xf>
    <xf numFmtId="186" fontId="56" fillId="21" borderId="261" applyNumberFormat="0" applyProtection="0">
      <alignment horizontal="left" vertical="top" indent="1"/>
    </xf>
    <xf numFmtId="186" fontId="56" fillId="40" borderId="224" applyNumberFormat="0" applyFont="0" applyAlignment="0" applyProtection="0"/>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16" borderId="263" applyNumberFormat="0" applyProtection="0">
      <alignment horizontal="right" vertical="center"/>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21" borderId="261" applyNumberFormat="0" applyProtection="0">
      <alignment horizontal="left" vertical="top" indent="1"/>
    </xf>
    <xf numFmtId="194" fontId="33" fillId="0" borderId="231" applyFill="0"/>
    <xf numFmtId="186" fontId="56" fillId="40" borderId="224" applyNumberFormat="0" applyFont="0" applyAlignment="0" applyProtection="0"/>
    <xf numFmtId="186" fontId="28" fillId="49" borderId="197">
      <alignment vertical="center"/>
    </xf>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0" fontId="27" fillId="14" borderId="261"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4" fontId="56" fillId="55" borderId="263" applyNumberFormat="0" applyProtection="0">
      <alignment horizontal="right" vertical="center"/>
    </xf>
    <xf numFmtId="186" fontId="56" fillId="15" borderId="244" applyNumberFormat="0" applyProtection="0">
      <alignment horizontal="left" vertical="top" indent="1"/>
    </xf>
    <xf numFmtId="4" fontId="56" fillId="59" borderId="242"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4" fontId="56" fillId="16" borderId="263" applyNumberFormat="0" applyProtection="0">
      <alignment horizontal="right" vertical="center"/>
    </xf>
    <xf numFmtId="188" fontId="28" fillId="50" borderId="197">
      <alignment vertical="center"/>
    </xf>
    <xf numFmtId="4" fontId="56" fillId="54" borderId="263" applyNumberFormat="0" applyProtection="0">
      <alignment horizontal="left" vertical="center" indent="1"/>
    </xf>
    <xf numFmtId="186" fontId="42" fillId="44" borderId="263" applyNumberFormat="0" applyAlignment="0" applyProtection="0"/>
    <xf numFmtId="186" fontId="27" fillId="21" borderId="261" applyNumberFormat="0" applyProtection="0">
      <alignment horizontal="left" vertical="center" indent="1"/>
    </xf>
    <xf numFmtId="0" fontId="27" fillId="21" borderId="261" applyNumberFormat="0" applyProtection="0">
      <alignment horizontal="left" vertical="center" indent="1"/>
    </xf>
    <xf numFmtId="0" fontId="27" fillId="15" borderId="261" applyNumberFormat="0" applyProtection="0">
      <alignment horizontal="left" vertical="top" indent="1"/>
    </xf>
    <xf numFmtId="4" fontId="64" fillId="64" borderId="263" applyNumberFormat="0" applyProtection="0">
      <alignment horizontal="right" vertical="center"/>
    </xf>
    <xf numFmtId="4" fontId="56" fillId="15" borderId="245" applyNumberFormat="0" applyProtection="0">
      <alignment horizontal="left" vertical="center" indent="1"/>
    </xf>
    <xf numFmtId="186" fontId="27" fillId="21" borderId="222" applyNumberFormat="0" applyProtection="0">
      <alignment horizontal="left" vertical="center" indent="1"/>
    </xf>
    <xf numFmtId="186" fontId="56" fillId="40" borderId="224" applyNumberFormat="0" applyFont="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56" fillId="14" borderId="261"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62" fillId="48" borderId="222" applyNumberFormat="0" applyProtection="0">
      <alignment horizontal="left" vertical="top" indent="1"/>
    </xf>
    <xf numFmtId="186" fontId="27" fillId="15"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40" borderId="224" applyNumberFormat="0" applyFont="0" applyAlignment="0" applyProtection="0"/>
    <xf numFmtId="4" fontId="63" fillId="66" borderId="228" applyNumberFormat="0" applyProtection="0">
      <alignment horizontal="left" vertical="center" indent="1"/>
    </xf>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5" borderId="228" applyNumberFormat="0" applyProtection="0">
      <alignment horizontal="left" vertical="center" indent="1"/>
    </xf>
    <xf numFmtId="4" fontId="56" fillId="53" borderId="224" applyNumberFormat="0" applyProtection="0">
      <alignment horizontal="left" vertical="center" indent="1"/>
    </xf>
    <xf numFmtId="190" fontId="5" fillId="13" borderId="230">
      <alignment vertical="center"/>
    </xf>
    <xf numFmtId="186" fontId="56" fillId="40" borderId="224" applyNumberFormat="0" applyFont="0" applyAlignment="0" applyProtection="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2" fillId="11" borderId="261" applyNumberFormat="0" applyProtection="0">
      <alignment horizontal="left" vertical="center" indent="1"/>
    </xf>
    <xf numFmtId="4" fontId="56" fillId="54" borderId="224" applyNumberFormat="0" applyProtection="0">
      <alignment horizontal="left" vertical="center" indent="1"/>
    </xf>
    <xf numFmtId="4" fontId="56" fillId="61" borderId="228" applyNumberFormat="0" applyProtection="0">
      <alignment horizontal="left" vertical="center" indent="1"/>
    </xf>
    <xf numFmtId="186" fontId="60" fillId="52" borderId="222" applyNumberFormat="0" applyProtection="0">
      <alignment horizontal="left" vertical="top" indent="1"/>
    </xf>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4" borderId="211" applyNumberFormat="0">
      <protection locked="0"/>
    </xf>
    <xf numFmtId="186" fontId="56" fillId="15"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86" fontId="56" fillId="40" borderId="224" applyNumberFormat="0" applyFont="0" applyAlignment="0" applyProtection="0"/>
    <xf numFmtId="188" fontId="5" fillId="69" borderId="8">
      <alignment vertical="center"/>
    </xf>
    <xf numFmtId="4" fontId="27" fillId="21" borderId="245" applyNumberFormat="0" applyProtection="0">
      <alignment horizontal="left" vertical="center" indent="1"/>
    </xf>
    <xf numFmtId="186" fontId="56" fillId="40" borderId="263" applyNumberFormat="0" applyFont="0" applyAlignment="0" applyProtection="0"/>
    <xf numFmtId="186" fontId="44" fillId="0" borderId="229" applyNumberFormat="0" applyFill="0" applyAlignment="0" applyProtection="0"/>
    <xf numFmtId="186" fontId="42" fillId="44" borderId="242" applyNumberFormat="0" applyAlignment="0" applyProtection="0"/>
    <xf numFmtId="37" fontId="33" fillId="0" borderId="227" applyNumberFormat="0"/>
    <xf numFmtId="186" fontId="42" fillId="44" borderId="224" applyNumberFormat="0" applyAlignment="0" applyProtection="0"/>
    <xf numFmtId="186" fontId="56" fillId="64" borderId="211" applyNumberFormat="0">
      <protection locked="0"/>
    </xf>
    <xf numFmtId="186" fontId="42" fillId="44" borderId="224" applyNumberFormat="0" applyAlignment="0" applyProtection="0"/>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40" borderId="224" applyNumberFormat="0" applyFont="0" applyAlignment="0" applyProtection="0"/>
    <xf numFmtId="4" fontId="56" fillId="57" borderId="228" applyNumberFormat="0" applyProtection="0">
      <alignment horizontal="right" vertical="center"/>
    </xf>
    <xf numFmtId="186" fontId="56" fillId="21" borderId="222" applyNumberFormat="0" applyProtection="0">
      <alignment horizontal="left" vertical="top" indent="1"/>
    </xf>
    <xf numFmtId="186" fontId="56" fillId="40" borderId="224" applyNumberFormat="0" applyFont="0" applyAlignment="0" applyProtection="0"/>
    <xf numFmtId="4" fontId="59" fillId="53" borderId="224" applyNumberFormat="0" applyProtection="0">
      <alignment vertical="center"/>
    </xf>
    <xf numFmtId="191" fontId="5" fillId="13" borderId="230">
      <alignment vertical="center"/>
    </xf>
    <xf numFmtId="186" fontId="44" fillId="0" borderId="229" applyNumberFormat="0" applyFill="0" applyAlignment="0" applyProtection="0"/>
    <xf numFmtId="193" fontId="28" fillId="12" borderId="197">
      <alignment vertical="center"/>
      <protection locked="0"/>
    </xf>
    <xf numFmtId="186" fontId="62" fillId="48"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4" fontId="59" fillId="53" borderId="224" applyNumberFormat="0" applyProtection="0">
      <alignment vertical="center"/>
    </xf>
    <xf numFmtId="191" fontId="28" fillId="51" borderId="230">
      <alignment horizontal="right" vertical="center"/>
      <protection locked="0"/>
    </xf>
    <xf numFmtId="191" fontId="28" fillId="51" borderId="230">
      <alignment horizontal="right" vertical="center"/>
      <protection locked="0"/>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62" fillId="48" borderId="222" applyNumberFormat="0" applyProtection="0">
      <alignment vertical="center"/>
    </xf>
    <xf numFmtId="186" fontId="56" fillId="64" borderId="211" applyNumberFormat="0">
      <protection locked="0"/>
    </xf>
    <xf numFmtId="4" fontId="56" fillId="15" borderId="228" applyNumberFormat="0" applyProtection="0">
      <alignment horizontal="left" vertical="center" indent="1"/>
    </xf>
    <xf numFmtId="4" fontId="56" fillId="60" borderId="224" applyNumberFormat="0" applyProtection="0">
      <alignment horizontal="right" vertical="center"/>
    </xf>
    <xf numFmtId="186" fontId="42" fillId="44" borderId="224" applyNumberFormat="0" applyAlignment="0" applyProtection="0"/>
    <xf numFmtId="186" fontId="56" fillId="21" borderId="261" applyNumberFormat="0" applyProtection="0">
      <alignment horizontal="left" vertical="top" indent="1"/>
    </xf>
    <xf numFmtId="4" fontId="63" fillId="66" borderId="228" applyNumberFormat="0" applyProtection="0">
      <alignment horizontal="left" vertical="center" indent="1"/>
    </xf>
    <xf numFmtId="186" fontId="28" fillId="49" borderId="230">
      <alignment vertical="center"/>
    </xf>
    <xf numFmtId="186" fontId="56" fillId="64" borderId="211" applyNumberFormat="0">
      <protection locked="0"/>
    </xf>
    <xf numFmtId="186" fontId="56" fillId="21" borderId="261"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56" fillId="14" borderId="261" applyNumberFormat="0" applyProtection="0">
      <alignment horizontal="left" vertical="top" indent="1"/>
    </xf>
    <xf numFmtId="4" fontId="59" fillId="53" borderId="263" applyNumberFormat="0" applyProtection="0">
      <alignment vertical="center"/>
    </xf>
    <xf numFmtId="186" fontId="56" fillId="40" borderId="263" applyNumberFormat="0" applyFont="0" applyAlignment="0" applyProtection="0"/>
    <xf numFmtId="186" fontId="56" fillId="63" borderId="261" applyNumberFormat="0" applyProtection="0">
      <alignment horizontal="left" vertical="top" indent="1"/>
    </xf>
    <xf numFmtId="186" fontId="56" fillId="40" borderId="263" applyNumberFormat="0" applyFont="0" applyAlignment="0" applyProtection="0"/>
    <xf numFmtId="186" fontId="56" fillId="15" borderId="261" applyNumberFormat="0" applyProtection="0">
      <alignment horizontal="left" vertical="top" indent="1"/>
    </xf>
    <xf numFmtId="4" fontId="27" fillId="21" borderId="267" applyNumberFormat="0" applyProtection="0">
      <alignment horizontal="left" vertical="center" indent="1"/>
    </xf>
    <xf numFmtId="186" fontId="56" fillId="63" borderId="261" applyNumberFormat="0" applyProtection="0">
      <alignment horizontal="left" vertical="top" indent="1"/>
    </xf>
    <xf numFmtId="4" fontId="27" fillId="21" borderId="228" applyNumberFormat="0" applyProtection="0">
      <alignment horizontal="left" vertical="center" indent="1"/>
    </xf>
    <xf numFmtId="186" fontId="50" fillId="41" borderId="263" applyNumberFormat="0" applyAlignment="0" applyProtection="0"/>
    <xf numFmtId="186" fontId="56" fillId="14" borderId="252" applyNumberFormat="0" applyProtection="0">
      <alignment horizontal="left" vertical="top" indent="1"/>
    </xf>
    <xf numFmtId="0" fontId="5" fillId="7" borderId="8">
      <alignment vertical="center"/>
      <protection locked="0"/>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4" fontId="56" fillId="53" borderId="263"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4" fontId="56" fillId="23" borderId="263" applyNumberFormat="0" applyProtection="0">
      <alignment horizontal="right" vertical="center"/>
    </xf>
    <xf numFmtId="186" fontId="56" fillId="14" borderId="261"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62" fillId="11" borderId="261" applyNumberFormat="0" applyProtection="0">
      <alignment horizontal="left" vertical="center" indent="1"/>
    </xf>
    <xf numFmtId="186" fontId="56" fillId="63" borderId="263" applyNumberFormat="0" applyProtection="0">
      <alignment horizontal="left" vertical="center" indent="1"/>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62" borderId="263" applyNumberFormat="0" applyProtection="0">
      <alignment horizontal="left" vertical="center" indent="1"/>
    </xf>
    <xf numFmtId="186" fontId="56" fillId="14" borderId="263" applyNumberFormat="0" applyProtection="0">
      <alignment horizontal="left" vertical="center" indent="1"/>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4" borderId="267"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27" fillId="21" borderId="267" applyNumberFormat="0" applyProtection="0">
      <alignment horizontal="left" vertical="center" indent="1"/>
    </xf>
    <xf numFmtId="186" fontId="56" fillId="63" borderId="261" applyNumberFormat="0" applyProtection="0">
      <alignment horizontal="left" vertical="top" indent="1"/>
    </xf>
    <xf numFmtId="186" fontId="61" fillId="21" borderId="265" applyBorder="0"/>
    <xf numFmtId="186" fontId="56" fillId="21"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4" fontId="56" fillId="15" borderId="224"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15" borderId="263" applyNumberFormat="0" applyProtection="0">
      <alignment horizontal="right" vertical="center"/>
    </xf>
    <xf numFmtId="4" fontId="56" fillId="54" borderId="263" applyNumberFormat="0" applyProtection="0">
      <alignment horizontal="left" vertical="center" indent="1"/>
    </xf>
    <xf numFmtId="172" fontId="28" fillId="12" borderId="230">
      <alignment vertical="center"/>
      <protection locked="0"/>
    </xf>
    <xf numFmtId="4" fontId="56" fillId="16" borderId="263" applyNumberFormat="0" applyProtection="0">
      <alignment horizontal="right" vertical="center"/>
    </xf>
    <xf numFmtId="4" fontId="27" fillId="21" borderId="228" applyNumberFormat="0" applyProtection="0">
      <alignment horizontal="left" vertical="center" indent="1"/>
    </xf>
    <xf numFmtId="4" fontId="62" fillId="11" borderId="261" applyNumberFormat="0" applyProtection="0">
      <alignment horizontal="left" vertical="center" indent="1"/>
    </xf>
    <xf numFmtId="191" fontId="28" fillId="50" borderId="230">
      <alignment vertical="center"/>
    </xf>
    <xf numFmtId="4" fontId="56" fillId="57" borderId="267" applyNumberFormat="0" applyProtection="0">
      <alignment horizontal="right" vertical="center"/>
    </xf>
    <xf numFmtId="193" fontId="28" fillId="50" borderId="230">
      <alignment vertical="center"/>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27" fillId="15" borderId="222" applyNumberFormat="0" applyProtection="0">
      <alignment horizontal="left" vertical="top" indent="1"/>
    </xf>
    <xf numFmtId="186" fontId="44" fillId="0" borderId="229" applyNumberFormat="0" applyFill="0" applyAlignment="0" applyProtection="0"/>
    <xf numFmtId="186" fontId="56" fillId="64" borderId="211" applyNumberFormat="0">
      <protection locked="0"/>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59" fillId="53" borderId="224" applyNumberFormat="0" applyProtection="0">
      <alignment vertical="center"/>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186" fontId="56" fillId="40" borderId="263" applyNumberFormat="0" applyFont="0" applyAlignment="0" applyProtection="0"/>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63" applyNumberFormat="0" applyAlignment="0" applyProtection="0"/>
    <xf numFmtId="186" fontId="27" fillId="15" borderId="261" applyNumberFormat="0" applyProtection="0">
      <alignment horizontal="left" vertical="top" indent="1"/>
    </xf>
    <xf numFmtId="186" fontId="27" fillId="21" borderId="261"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63" borderId="261"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0" fontId="27" fillId="15" borderId="261" applyNumberFormat="0" applyProtection="0">
      <alignment horizontal="left" vertical="center" indent="1"/>
    </xf>
    <xf numFmtId="0" fontId="5" fillId="69" borderId="8">
      <alignment vertical="center"/>
    </xf>
    <xf numFmtId="186" fontId="56" fillId="15" borderId="252" applyNumberFormat="0" applyProtection="0">
      <alignment horizontal="left" vertical="top" indent="1"/>
    </xf>
    <xf numFmtId="186" fontId="56" fillId="63" borderId="222" applyNumberFormat="0" applyProtection="0">
      <alignment horizontal="left" vertical="top" indent="1"/>
    </xf>
    <xf numFmtId="186" fontId="56" fillId="14" borderId="252" applyNumberFormat="0" applyProtection="0">
      <alignment horizontal="left" vertical="top" indent="1"/>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63" applyNumberFormat="0" applyFont="0" applyAlignment="0" applyProtection="0"/>
    <xf numFmtId="191" fontId="28" fillId="51" borderId="197">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0" fillId="41" borderId="263" applyNumberFormat="0" applyAlignment="0" applyProtection="0"/>
    <xf numFmtId="4" fontId="56" fillId="14" borderId="267" applyNumberFormat="0" applyProtection="0">
      <alignment horizontal="left" vertical="center" indent="1"/>
    </xf>
    <xf numFmtId="186" fontId="56" fillId="21" borderId="222" applyNumberFormat="0" applyProtection="0">
      <alignment horizontal="left" vertical="top" indent="1"/>
    </xf>
    <xf numFmtId="186" fontId="56" fillId="63"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4" fontId="56" fillId="55" borderId="224" applyNumberFormat="0" applyProtection="0">
      <alignment horizontal="right" vertical="center"/>
    </xf>
    <xf numFmtId="190" fontId="5" fillId="69" borderId="230">
      <alignment vertical="center"/>
    </xf>
    <xf numFmtId="4" fontId="27" fillId="21" borderId="228" applyNumberFormat="0" applyProtection="0">
      <alignment horizontal="left" vertical="center" indent="1"/>
    </xf>
    <xf numFmtId="191" fontId="28" fillId="12" borderId="197">
      <alignment vertical="center"/>
      <protection locked="0"/>
    </xf>
    <xf numFmtId="164" fontId="35" fillId="0" borderId="0" applyFont="0" applyFill="0" applyBorder="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90" fontId="28" fillId="51" borderId="197">
      <alignment horizontal="right" vertical="center"/>
      <protection locked="0"/>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94" fontId="33" fillId="0" borderId="221" applyFill="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0" fillId="41" borderId="263" applyNumberFormat="0" applyAlignment="0" applyProtection="0"/>
    <xf numFmtId="186" fontId="56" fillId="62" borderId="263" applyNumberFormat="0" applyProtection="0">
      <alignment horizontal="left" vertical="center" indent="1"/>
    </xf>
    <xf numFmtId="186" fontId="61" fillId="21" borderId="226" applyBorder="0"/>
    <xf numFmtId="4" fontId="59" fillId="53" borderId="263" applyNumberFormat="0" applyProtection="0">
      <alignment vertical="center"/>
    </xf>
    <xf numFmtId="37" fontId="33" fillId="0" borderId="227" applyNumberFormat="0"/>
    <xf numFmtId="194" fontId="33" fillId="0" borderId="231" applyFill="0"/>
    <xf numFmtId="186" fontId="61" fillId="21" borderId="226" applyBorder="0"/>
    <xf numFmtId="186" fontId="56" fillId="64" borderId="211" applyNumberFormat="0">
      <protection locked="0"/>
    </xf>
    <xf numFmtId="186" fontId="56" fillId="40" borderId="224" applyNumberFormat="0" applyFont="0" applyAlignment="0" applyProtection="0"/>
    <xf numFmtId="186" fontId="56" fillId="21" borderId="222" applyNumberFormat="0" applyProtection="0">
      <alignment horizontal="left" vertical="top" indent="1"/>
    </xf>
    <xf numFmtId="191" fontId="28" fillId="12" borderId="259">
      <alignment vertical="center"/>
      <protection locked="0"/>
    </xf>
    <xf numFmtId="4" fontId="64" fillId="64" borderId="224" applyNumberFormat="0" applyProtection="0">
      <alignment horizontal="right" vertical="center"/>
    </xf>
    <xf numFmtId="186" fontId="42" fillId="44" borderId="263" applyNumberFormat="0" applyAlignment="0" applyProtection="0"/>
    <xf numFmtId="191" fontId="5" fillId="70" borderId="230">
      <alignment horizontal="right" vertical="center"/>
      <protection locked="0"/>
    </xf>
    <xf numFmtId="0" fontId="27" fillId="14" borderId="261" applyNumberFormat="0" applyProtection="0">
      <alignment horizontal="left" vertical="top" indent="1"/>
    </xf>
    <xf numFmtId="4" fontId="56" fillId="14" borderId="228" applyNumberFormat="0" applyProtection="0">
      <alignment horizontal="left" vertical="center" indent="1"/>
    </xf>
    <xf numFmtId="191" fontId="28" fillId="50" borderId="230">
      <alignment vertical="center"/>
    </xf>
    <xf numFmtId="186" fontId="56" fillId="14" borderId="261" applyNumberFormat="0" applyProtection="0">
      <alignment horizontal="left" vertical="top" indent="1"/>
    </xf>
    <xf numFmtId="186" fontId="57" fillId="44" borderId="225" applyNumberFormat="0" applyAlignment="0" applyProtection="0"/>
    <xf numFmtId="186" fontId="56" fillId="14" borderId="261"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64" applyNumberFormat="0" applyAlignment="0" applyProtection="0"/>
    <xf numFmtId="186" fontId="56" fillId="14" borderId="261" applyNumberFormat="0" applyProtection="0">
      <alignment horizontal="left" vertical="top" indent="1"/>
    </xf>
    <xf numFmtId="186" fontId="56" fillId="63" borderId="222" applyNumberFormat="0" applyProtection="0">
      <alignment horizontal="left" vertical="top" indent="1"/>
    </xf>
    <xf numFmtId="4" fontId="56" fillId="15" borderId="224" applyNumberFormat="0" applyProtection="0">
      <alignment horizontal="right" vertical="center"/>
    </xf>
    <xf numFmtId="186" fontId="56" fillId="40" borderId="224" applyNumberFormat="0" applyFont="0" applyAlignment="0" applyProtection="0"/>
    <xf numFmtId="186" fontId="56" fillId="11" borderId="224" applyNumberFormat="0" applyProtection="0">
      <alignment horizontal="left" vertical="center" indent="1"/>
    </xf>
    <xf numFmtId="4" fontId="56" fillId="19" borderId="263" applyNumberFormat="0" applyProtection="0">
      <alignment horizontal="right" vertical="center"/>
    </xf>
    <xf numFmtId="190" fontId="5" fillId="70" borderId="230">
      <alignment horizontal="right" vertical="center"/>
      <protection locked="0"/>
    </xf>
    <xf numFmtId="4" fontId="56" fillId="15" borderId="224" applyNumberFormat="0" applyProtection="0">
      <alignment horizontal="right" vertical="center"/>
    </xf>
    <xf numFmtId="186" fontId="56" fillId="63" borderId="224" applyNumberFormat="0" applyProtection="0">
      <alignment horizontal="left" vertical="center" indent="1"/>
    </xf>
    <xf numFmtId="186" fontId="56" fillId="64" borderId="211" applyNumberFormat="0">
      <protection locked="0"/>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188" fontId="5" fillId="7" borderId="8">
      <alignment vertical="center"/>
      <protection locked="0"/>
    </xf>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4" fontId="56" fillId="19" borderId="263" applyNumberFormat="0" applyProtection="0">
      <alignment horizontal="right" vertical="center"/>
    </xf>
    <xf numFmtId="186" fontId="56" fillId="21" borderId="222"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186" fontId="56" fillId="62" borderId="263" applyNumberFormat="0" applyProtection="0">
      <alignment horizontal="left" vertical="center" indent="1"/>
    </xf>
    <xf numFmtId="4" fontId="56" fillId="60"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3" fontId="28" fillId="50" borderId="230">
      <alignment vertical="center"/>
    </xf>
    <xf numFmtId="4" fontId="72" fillId="53" borderId="261" applyNumberFormat="0" applyProtection="0">
      <alignment horizontal="left" vertical="center" indent="1"/>
    </xf>
    <xf numFmtId="193" fontId="5" fillId="69" borderId="8">
      <alignment vertical="center"/>
    </xf>
    <xf numFmtId="188" fontId="5" fillId="69" borderId="8">
      <alignment vertical="center"/>
    </xf>
    <xf numFmtId="4" fontId="62" fillId="48" borderId="252" applyNumberFormat="0" applyProtection="0">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27" fillId="21" borderId="244"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23" borderId="224" applyNumberFormat="0" applyProtection="0">
      <alignment horizontal="right" vertical="center"/>
    </xf>
    <xf numFmtId="4" fontId="59" fillId="65" borderId="224" applyNumberFormat="0" applyProtection="0">
      <alignment horizontal="right" vertical="center"/>
    </xf>
    <xf numFmtId="186" fontId="50" fillId="41" borderId="224" applyNumberFormat="0" applyAlignment="0" applyProtection="0"/>
    <xf numFmtId="186" fontId="50" fillId="41" borderId="263" applyNumberFormat="0" applyAlignment="0" applyProtection="0"/>
    <xf numFmtId="164" fontId="35" fillId="0" borderId="0" applyFont="0" applyFill="0" applyBorder="0" applyAlignment="0" applyProtection="0"/>
    <xf numFmtId="4" fontId="56" fillId="60" borderId="224" applyNumberFormat="0" applyProtection="0">
      <alignment horizontal="right" vertical="center"/>
    </xf>
    <xf numFmtId="4" fontId="62" fillId="11" borderId="222" applyNumberFormat="0" applyProtection="0">
      <alignment horizontal="left" vertical="center" indent="1"/>
    </xf>
    <xf numFmtId="4" fontId="56" fillId="15" borderId="224" applyNumberFormat="0" applyProtection="0">
      <alignment horizontal="right" vertical="center"/>
    </xf>
    <xf numFmtId="186" fontId="56" fillId="15" borderId="222" applyNumberFormat="0" applyProtection="0">
      <alignment horizontal="left" vertical="top" indent="1"/>
    </xf>
    <xf numFmtId="186" fontId="50" fillId="41" borderId="263" applyNumberFormat="0" applyAlignment="0" applyProtection="0"/>
    <xf numFmtId="186" fontId="56" fillId="40" borderId="263" applyNumberFormat="0" applyFont="0" applyAlignment="0" applyProtection="0"/>
    <xf numFmtId="4" fontId="63" fillId="66" borderId="267" applyNumberFormat="0" applyProtection="0">
      <alignment horizontal="left" vertical="center" indent="1"/>
    </xf>
    <xf numFmtId="4" fontId="56" fillId="52" borderId="263" applyNumberFormat="0" applyProtection="0">
      <alignment vertical="center"/>
    </xf>
    <xf numFmtId="186" fontId="56" fillId="64" borderId="211" applyNumberFormat="0">
      <protection locked="0"/>
    </xf>
    <xf numFmtId="186" fontId="56" fillId="64" borderId="211" applyNumberFormat="0">
      <protection locked="0"/>
    </xf>
    <xf numFmtId="186" fontId="42" fillId="44" borderId="242"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4" fontId="56" fillId="0" borderId="263" applyNumberFormat="0" applyProtection="0">
      <alignment horizontal="right" vertical="center"/>
    </xf>
    <xf numFmtId="188" fontId="28" fillId="51" borderId="197">
      <alignment horizontal="right" vertical="center"/>
      <protection locked="0"/>
    </xf>
    <xf numFmtId="186" fontId="28" fillId="50" borderId="197">
      <alignment vertical="center"/>
    </xf>
    <xf numFmtId="193" fontId="28" fillId="50" borderId="197">
      <alignment vertical="center"/>
    </xf>
    <xf numFmtId="186" fontId="56" fillId="14" borderId="222" applyNumberFormat="0" applyProtection="0">
      <alignment horizontal="left" vertical="top" indent="1"/>
    </xf>
    <xf numFmtId="188" fontId="28" fillId="49" borderId="197">
      <alignment vertical="center"/>
    </xf>
    <xf numFmtId="193" fontId="28" fillId="12" borderId="197">
      <alignment vertical="center"/>
      <protection locked="0"/>
    </xf>
    <xf numFmtId="186" fontId="56" fillId="15" borderId="222" applyNumberFormat="0" applyProtection="0">
      <alignment horizontal="left" vertical="top" indent="1"/>
    </xf>
    <xf numFmtId="191" fontId="28" fillId="49" borderId="197">
      <alignmen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7" fillId="44" borderId="264" applyNumberFormat="0" applyAlignment="0" applyProtection="0"/>
    <xf numFmtId="186" fontId="42" fillId="44" borderId="224" applyNumberFormat="0" applyAlignment="0" applyProtection="0"/>
    <xf numFmtId="186" fontId="56" fillId="15" borderId="261" applyNumberFormat="0" applyProtection="0">
      <alignment horizontal="left" vertical="top" indent="1"/>
    </xf>
    <xf numFmtId="186" fontId="56" fillId="21" borderId="222" applyNumberFormat="0" applyProtection="0">
      <alignment horizontal="left" vertical="top" indent="1"/>
    </xf>
    <xf numFmtId="186" fontId="27" fillId="63" borderId="222" applyNumberFormat="0" applyProtection="0">
      <alignment horizontal="left" vertical="center" indent="1"/>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8" fillId="12" borderId="230">
      <alignment vertical="center"/>
      <protection locked="0"/>
    </xf>
    <xf numFmtId="4" fontId="27" fillId="21" borderId="228" applyNumberFormat="0" applyProtection="0">
      <alignment horizontal="left" vertical="center" indent="1"/>
    </xf>
    <xf numFmtId="4" fontId="56" fillId="55" borderId="224" applyNumberFormat="0" applyProtection="0">
      <alignment horizontal="right" vertical="center"/>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4" fontId="56" fillId="54" borderId="263" applyNumberFormat="0" applyProtection="0">
      <alignment horizontal="left" vertical="center" indent="1"/>
    </xf>
    <xf numFmtId="186" fontId="27" fillId="21" borderId="261" applyNumberFormat="0" applyProtection="0">
      <alignment horizontal="left" vertical="center" indent="1"/>
    </xf>
    <xf numFmtId="188" fontId="28" fillId="49" borderId="230">
      <alignment vertical="center"/>
    </xf>
    <xf numFmtId="4" fontId="56" fillId="56" borderId="263" applyNumberFormat="0" applyProtection="0">
      <alignment horizontal="right" vertical="center"/>
    </xf>
    <xf numFmtId="186" fontId="56" fillId="40" borderId="253" applyNumberFormat="0" applyFont="0" applyAlignment="0" applyProtection="0"/>
    <xf numFmtId="4" fontId="56" fillId="61" borderId="267" applyNumberFormat="0" applyProtection="0">
      <alignment horizontal="left" vertical="center" indent="1"/>
    </xf>
    <xf numFmtId="4" fontId="56" fillId="19" borderId="263" applyNumberFormat="0" applyProtection="0">
      <alignment horizontal="right" vertical="center"/>
    </xf>
    <xf numFmtId="186" fontId="56" fillId="15" borderId="261" applyNumberFormat="0" applyProtection="0">
      <alignment horizontal="left" vertical="top" indent="1"/>
    </xf>
    <xf numFmtId="4" fontId="56" fillId="19" borderId="263" applyNumberFormat="0" applyProtection="0">
      <alignment horizontal="right" vertical="center"/>
    </xf>
    <xf numFmtId="186" fontId="56" fillId="63" borderId="252"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56" fillId="15" borderId="261" applyNumberFormat="0" applyProtection="0">
      <alignment horizontal="left" vertical="top" indent="1"/>
    </xf>
    <xf numFmtId="4" fontId="72" fillId="83" borderId="261" applyNumberFormat="0" applyProtection="0">
      <alignment horizontal="right" vertical="center"/>
    </xf>
    <xf numFmtId="191" fontId="5" fillId="7" borderId="8">
      <alignment vertical="center"/>
      <protection locked="0"/>
    </xf>
    <xf numFmtId="4" fontId="27" fillId="21" borderId="245" applyNumberFormat="0" applyProtection="0">
      <alignment horizontal="left" vertical="center" indent="1"/>
    </xf>
    <xf numFmtId="186" fontId="56" fillId="21" borderId="244" applyNumberFormat="0" applyProtection="0">
      <alignment horizontal="left" vertical="top" indent="1"/>
    </xf>
    <xf numFmtId="186" fontId="56" fillId="40" borderId="263" applyNumberFormat="0" applyFont="0" applyAlignment="0" applyProtection="0"/>
    <xf numFmtId="186" fontId="57" fillId="44" borderId="264" applyNumberFormat="0" applyAlignment="0" applyProtection="0"/>
    <xf numFmtId="186" fontId="56" fillId="11" borderId="263" applyNumberFormat="0" applyProtection="0">
      <alignment horizontal="left" vertical="center" indent="1"/>
    </xf>
    <xf numFmtId="186" fontId="57" fillId="44" borderId="264" applyNumberFormat="0" applyAlignment="0" applyProtection="0"/>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27" fillId="63" borderId="261" applyNumberFormat="0" applyProtection="0">
      <alignment horizontal="left" vertical="center" indent="1"/>
    </xf>
    <xf numFmtId="191" fontId="28" fillId="50" borderId="197">
      <alignment vertical="center"/>
    </xf>
    <xf numFmtId="191" fontId="28" fillId="50" borderId="197">
      <alignment vertical="center"/>
    </xf>
    <xf numFmtId="172" fontId="28" fillId="12" borderId="197">
      <alignment vertical="center"/>
      <protection locked="0"/>
    </xf>
    <xf numFmtId="172" fontId="28" fillId="12" borderId="197">
      <alignment vertical="center"/>
      <protection locked="0"/>
    </xf>
    <xf numFmtId="186" fontId="56" fillId="14" borderId="222" applyNumberFormat="0" applyProtection="0">
      <alignment horizontal="left" vertical="top" indent="1"/>
    </xf>
    <xf numFmtId="186" fontId="28" fillId="49" borderId="197">
      <alignment vertical="center"/>
    </xf>
    <xf numFmtId="186" fontId="28" fillId="12" borderId="197">
      <alignment vertical="center"/>
      <protection locked="0"/>
    </xf>
    <xf numFmtId="186" fontId="61" fillId="21" borderId="226" applyBorder="0"/>
    <xf numFmtId="191" fontId="28" fillId="49" borderId="197">
      <alignmen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5" borderId="25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4" fillId="0" borderId="229" applyNumberFormat="0" applyFill="0" applyAlignment="0" applyProtection="0"/>
    <xf numFmtId="37" fontId="33" fillId="0" borderId="227" applyNumberFormat="0"/>
    <xf numFmtId="186" fontId="62"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8" fillId="49" borderId="230">
      <alignment vertical="center"/>
    </xf>
    <xf numFmtId="186" fontId="56" fillId="40" borderId="224" applyNumberFormat="0" applyFont="0" applyAlignment="0" applyProtection="0"/>
    <xf numFmtId="190" fontId="28" fillId="49" borderId="230">
      <alignmen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7" borderId="230"/>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186" fontId="56" fillId="21" borderId="222" applyNumberFormat="0" applyProtection="0">
      <alignment horizontal="left" vertical="top" indent="1"/>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186" fontId="56" fillId="15"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186" fontId="56" fillId="63" borderId="222" applyNumberFormat="0" applyProtection="0">
      <alignment horizontal="left" vertical="top" indent="1"/>
    </xf>
    <xf numFmtId="186" fontId="56" fillId="63" borderId="222" applyNumberFormat="0" applyProtection="0">
      <alignment horizontal="left" vertical="top" indent="1"/>
    </xf>
    <xf numFmtId="4" fontId="72" fillId="86" borderId="222" applyNumberFormat="0" applyProtection="0">
      <alignment horizontal="right" vertical="center"/>
    </xf>
    <xf numFmtId="186" fontId="56" fillId="14" borderId="224" applyNumberFormat="0" applyProtection="0">
      <alignment horizontal="left" vertical="center" indent="1"/>
    </xf>
    <xf numFmtId="186" fontId="27" fillId="14" borderId="222" applyNumberFormat="0" applyProtection="0">
      <alignment horizontal="left" vertical="top" indent="1"/>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186" fontId="56" fillId="15" borderId="261" applyNumberFormat="0" applyProtection="0">
      <alignment horizontal="left" vertical="top"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56" fillId="52" borderId="263" applyNumberFormat="0" applyProtection="0">
      <alignment vertical="center"/>
    </xf>
    <xf numFmtId="4" fontId="76" fillId="87" borderId="222" applyNumberFormat="0" applyProtection="0">
      <alignment horizontal="right" vertical="center"/>
    </xf>
    <xf numFmtId="186" fontId="27" fillId="15" borderId="222"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61" fillId="21" borderId="265" applyBorder="0"/>
    <xf numFmtId="186" fontId="56" fillId="15" borderId="261" applyNumberFormat="0" applyProtection="0">
      <alignment horizontal="left" vertical="top" indent="1"/>
    </xf>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4" fontId="70" fillId="86" borderId="262" applyNumberFormat="0" applyProtection="0">
      <alignment horizontal="left" vertical="center" indent="1"/>
    </xf>
    <xf numFmtId="188" fontId="5" fillId="70" borderId="8">
      <alignment horizontal="right" vertical="center"/>
      <protection locked="0"/>
    </xf>
    <xf numFmtId="186" fontId="56" fillId="40" borderId="242" applyNumberFormat="0" applyFont="0" applyAlignment="0" applyProtection="0"/>
    <xf numFmtId="186" fontId="56" fillId="14" borderId="252" applyNumberFormat="0" applyProtection="0">
      <alignment horizontal="left" vertical="top" indent="1"/>
    </xf>
    <xf numFmtId="190" fontId="5" fillId="70" borderId="259">
      <alignment horizontal="right" vertical="center"/>
      <protection locked="0"/>
    </xf>
    <xf numFmtId="186" fontId="56" fillId="15" borderId="252" applyNumberFormat="0" applyProtection="0">
      <alignment horizontal="left" vertical="top" indent="1"/>
    </xf>
    <xf numFmtId="4" fontId="62" fillId="48" borderId="252" applyNumberFormat="0" applyProtection="0">
      <alignment vertical="center"/>
    </xf>
    <xf numFmtId="4" fontId="56" fillId="58" borderId="242" applyNumberFormat="0" applyProtection="0">
      <alignment horizontal="right" vertical="center"/>
    </xf>
    <xf numFmtId="186" fontId="56" fillId="21" borderId="261" applyNumberFormat="0" applyProtection="0">
      <alignment horizontal="left" vertical="top" indent="1"/>
    </xf>
    <xf numFmtId="4" fontId="62" fillId="48" borderId="261" applyNumberFormat="0" applyProtection="0">
      <alignment vertical="center"/>
    </xf>
    <xf numFmtId="186" fontId="56" fillId="64" borderId="211" applyNumberFormat="0">
      <protection locked="0"/>
    </xf>
    <xf numFmtId="4" fontId="64" fillId="64"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91" fontId="28" fillId="51" borderId="197">
      <alignment horizontal="right" vertical="center"/>
      <protection locked="0"/>
    </xf>
    <xf numFmtId="186" fontId="28" fillId="51" borderId="197">
      <alignment horizontal="right" vertical="center"/>
      <protection locked="0"/>
    </xf>
    <xf numFmtId="191" fontId="28" fillId="50" borderId="197">
      <alignment vertical="center"/>
    </xf>
    <xf numFmtId="186" fontId="28" fillId="50" borderId="197">
      <alignment vertical="center"/>
    </xf>
    <xf numFmtId="193" fontId="28" fillId="50" borderId="197">
      <alignment vertical="center"/>
    </xf>
    <xf numFmtId="186" fontId="56" fillId="15" borderId="222" applyNumberFormat="0" applyProtection="0">
      <alignment horizontal="left" vertical="top" indent="1"/>
    </xf>
    <xf numFmtId="186" fontId="44" fillId="0" borderId="268" applyNumberFormat="0" applyFill="0" applyAlignment="0" applyProtection="0"/>
    <xf numFmtId="4" fontId="56" fillId="14" borderId="228"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14" borderId="224" applyNumberFormat="0" applyProtection="0">
      <alignment horizontal="left" vertical="center" indent="1"/>
    </xf>
    <xf numFmtId="186" fontId="27"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86" fontId="56" fillId="14" borderId="261" applyNumberFormat="0" applyProtection="0">
      <alignment horizontal="left" vertical="top" indent="1"/>
    </xf>
    <xf numFmtId="186" fontId="56" fillId="21" borderId="222" applyNumberFormat="0" applyProtection="0">
      <alignment horizontal="left" vertical="top" indent="1"/>
    </xf>
    <xf numFmtId="186" fontId="56" fillId="40" borderId="263" applyNumberFormat="0" applyFont="0" applyAlignment="0" applyProtection="0"/>
    <xf numFmtId="4" fontId="56" fillId="56" borderId="224" applyNumberFormat="0" applyProtection="0">
      <alignment horizontal="right" vertical="center"/>
    </xf>
    <xf numFmtId="186" fontId="56" fillId="62" borderId="224" applyNumberFormat="0" applyProtection="0">
      <alignment horizontal="left" vertical="center" indent="1"/>
    </xf>
    <xf numFmtId="186" fontId="56" fillId="63" borderId="261"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56" fillId="63" borderId="263"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40" borderId="263" applyNumberFormat="0" applyFon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40" borderId="263" applyNumberFormat="0" applyFont="0" applyAlignment="0" applyProtection="0"/>
    <xf numFmtId="172" fontId="28" fillId="12" borderId="197">
      <alignment vertical="center"/>
      <protection locked="0"/>
    </xf>
    <xf numFmtId="186" fontId="56" fillId="40" borderId="263" applyNumberFormat="0" applyFont="0" applyAlignment="0" applyProtection="0"/>
    <xf numFmtId="4" fontId="59" fillId="65" borderId="224" applyNumberFormat="0" applyProtection="0">
      <alignment horizontal="right" vertical="center"/>
    </xf>
    <xf numFmtId="191" fontId="28" fillId="12" borderId="197">
      <alignment vertical="center"/>
      <protection locked="0"/>
    </xf>
    <xf numFmtId="4" fontId="56" fillId="53" borderId="224" applyNumberFormat="0" applyProtection="0">
      <alignment horizontal="left" vertical="center" indent="1"/>
    </xf>
    <xf numFmtId="4" fontId="56" fillId="53" borderId="224" applyNumberFormat="0" applyProtection="0">
      <alignment horizontal="left" vertical="center" indent="1"/>
    </xf>
    <xf numFmtId="186" fontId="57" fillId="44" borderId="264" applyNumberFormat="0" applyAlignment="0" applyProtection="0"/>
    <xf numFmtId="186" fontId="56" fillId="15" borderId="261" applyNumberFormat="0" applyProtection="0">
      <alignment horizontal="left" vertical="top" indent="1"/>
    </xf>
    <xf numFmtId="186" fontId="56" fillId="14" borderId="222" applyNumberFormat="0" applyProtection="0">
      <alignment horizontal="left" vertical="top" indent="1"/>
    </xf>
    <xf numFmtId="172" fontId="28" fillId="12" borderId="197">
      <alignment vertical="center"/>
      <protection locked="0"/>
    </xf>
    <xf numFmtId="186" fontId="42" fillId="44" borderId="224" applyNumberFormat="0" applyAlignment="0" applyProtection="0"/>
    <xf numFmtId="186" fontId="27" fillId="14" borderId="261" applyNumberFormat="0" applyProtection="0">
      <alignment horizontal="left" vertical="top" indent="1"/>
    </xf>
    <xf numFmtId="4" fontId="56" fillId="23" borderId="263" applyNumberFormat="0" applyProtection="0">
      <alignment horizontal="right" vertical="center"/>
    </xf>
    <xf numFmtId="186" fontId="56" fillId="63" borderId="261" applyNumberFormat="0" applyProtection="0">
      <alignment horizontal="left" vertical="top" indent="1"/>
    </xf>
    <xf numFmtId="4" fontId="64" fillId="64" borderId="26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0" fillId="52"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60" borderId="263" applyNumberFormat="0" applyProtection="0">
      <alignment horizontal="right" vertical="center"/>
    </xf>
    <xf numFmtId="4" fontId="56" fillId="52" borderId="263" applyNumberFormat="0" applyProtection="0">
      <alignmen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5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42" fillId="44" borderId="263" applyNumberFormat="0" applyAlignment="0" applyProtection="0"/>
    <xf numFmtId="4" fontId="56" fillId="16" borderId="253" applyNumberFormat="0" applyProtection="0">
      <alignment horizontal="right" vertical="center"/>
    </xf>
    <xf numFmtId="186" fontId="56" fillId="62" borderId="263" applyNumberFormat="0" applyProtection="0">
      <alignment horizontal="left" vertical="center" indent="1"/>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44" fillId="0" borderId="268" applyNumberFormat="0" applyFill="0" applyAlignment="0" applyProtection="0"/>
    <xf numFmtId="186" fontId="56" fillId="21" borderId="261" applyNumberFormat="0" applyProtection="0">
      <alignment horizontal="left" vertical="top" indent="1"/>
    </xf>
    <xf numFmtId="188" fontId="28" fillId="50" borderId="269">
      <alignment vertical="center"/>
    </xf>
    <xf numFmtId="4" fontId="56" fillId="52" borderId="263" applyNumberFormat="0" applyProtection="0">
      <alignment vertical="center"/>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5" borderId="263" applyNumberFormat="0" applyProtection="0">
      <alignment horizontal="right" vertical="center"/>
    </xf>
    <xf numFmtId="186" fontId="27" fillId="21" borderId="261" applyNumberFormat="0" applyProtection="0">
      <alignment horizontal="left" vertical="center" indent="1"/>
    </xf>
    <xf numFmtId="186" fontId="56" fillId="14"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0" borderId="263" applyNumberFormat="0" applyProtection="0">
      <alignment horizontal="right" vertical="center"/>
    </xf>
    <xf numFmtId="186" fontId="56" fillId="40" borderId="263" applyNumberFormat="0" applyFont="0" applyAlignment="0" applyProtection="0"/>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4" fontId="56" fillId="57" borderId="267"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40" borderId="263" applyNumberFormat="0" applyFont="0" applyAlignment="0" applyProtection="0"/>
    <xf numFmtId="4" fontId="56" fillId="14" borderId="267" applyNumberFormat="0" applyProtection="0">
      <alignment horizontal="left" vertical="center" indent="1"/>
    </xf>
    <xf numFmtId="186" fontId="56" fillId="40" borderId="263" applyNumberFormat="0" applyFont="0" applyAlignment="0" applyProtection="0"/>
    <xf numFmtId="4" fontId="59" fillId="53" borderId="263" applyNumberFormat="0" applyProtection="0">
      <alignment vertical="center"/>
    </xf>
    <xf numFmtId="4" fontId="56" fillId="56" borderId="263" applyNumberFormat="0" applyProtection="0">
      <alignment horizontal="right" vertical="center"/>
    </xf>
    <xf numFmtId="186" fontId="56" fillId="40" borderId="263" applyNumberFormat="0" applyFont="0" applyAlignment="0" applyProtection="0"/>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63" applyNumberFormat="0" applyProtection="0">
      <alignment horizontal="left" vertical="center" indent="1"/>
    </xf>
    <xf numFmtId="4" fontId="56" fillId="15" borderId="267" applyNumberFormat="0" applyProtection="0">
      <alignment horizontal="left" vertical="center" indent="1"/>
    </xf>
    <xf numFmtId="186" fontId="27" fillId="63" borderId="261" applyNumberFormat="0" applyProtection="0">
      <alignment horizontal="left" vertical="center" indent="1"/>
    </xf>
    <xf numFmtId="186" fontId="56" fillId="40" borderId="263" applyNumberFormat="0" applyFont="0" applyAlignment="0" applyProtection="0"/>
    <xf numFmtId="186" fontId="27" fillId="21"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61" borderId="228" applyNumberFormat="0" applyProtection="0">
      <alignment horizontal="left" vertical="center" indent="1"/>
    </xf>
    <xf numFmtId="186" fontId="56" fillId="40" borderId="263" applyNumberFormat="0" applyFont="0" applyAlignment="0" applyProtection="0"/>
    <xf numFmtId="186" fontId="56" fillId="14" borderId="261" applyNumberFormat="0" applyProtection="0">
      <alignment horizontal="left" vertical="top" indent="1"/>
    </xf>
    <xf numFmtId="186" fontId="56" fillId="40" borderId="263" applyNumberFormat="0" applyFont="0" applyAlignment="0" applyProtection="0"/>
    <xf numFmtId="186" fontId="28" fillId="50" borderId="230">
      <alignment vertical="center"/>
    </xf>
    <xf numFmtId="191" fontId="28" fillId="51" borderId="230">
      <alignment horizontal="right" vertical="center"/>
      <protection locked="0"/>
    </xf>
    <xf numFmtId="188" fontId="28" fillId="50" borderId="230">
      <alignment vertical="center"/>
    </xf>
    <xf numFmtId="191" fontId="28" fillId="50" borderId="230">
      <alignment vertical="center"/>
    </xf>
    <xf numFmtId="186" fontId="28" fillId="12" borderId="230">
      <alignment vertical="center"/>
      <protection locked="0"/>
    </xf>
    <xf numFmtId="188" fontId="28" fillId="49" borderId="230">
      <alignment vertical="center"/>
    </xf>
    <xf numFmtId="186" fontId="28" fillId="49" borderId="23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64" borderId="211" applyNumberFormat="0">
      <protection locked="0"/>
    </xf>
    <xf numFmtId="4" fontId="62" fillId="11" borderId="222" applyNumberFormat="0" applyProtection="0">
      <alignment horizontal="left" vertical="center" indent="1"/>
    </xf>
    <xf numFmtId="4" fontId="56" fillId="5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6" borderId="224" applyNumberFormat="0" applyProtection="0">
      <alignment horizontal="right" vertical="center"/>
    </xf>
    <xf numFmtId="37" fontId="33" fillId="0" borderId="227" applyNumberFormat="0"/>
    <xf numFmtId="186" fontId="56" fillId="64" borderId="211" applyNumberFormat="0">
      <protection locked="0"/>
    </xf>
    <xf numFmtId="186" fontId="44" fillId="0" borderId="229" applyNumberFormat="0" applyFill="0" applyAlignment="0" applyProtection="0"/>
    <xf numFmtId="4" fontId="64" fillId="64" borderId="224" applyNumberFormat="0" applyProtection="0">
      <alignment horizontal="right" vertical="center"/>
    </xf>
    <xf numFmtId="186" fontId="56" fillId="64" borderId="211" applyNumberFormat="0">
      <protection locked="0"/>
    </xf>
    <xf numFmtId="4" fontId="56" fillId="16" borderId="224" applyNumberFormat="0" applyProtection="0">
      <alignment horizontal="right" vertical="center"/>
    </xf>
    <xf numFmtId="4" fontId="56" fillId="57" borderId="228" applyNumberFormat="0" applyProtection="0">
      <alignment horizontal="right" vertical="center"/>
    </xf>
    <xf numFmtId="4" fontId="56" fillId="53" borderId="224"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186" fontId="61" fillId="21" borderId="265" applyBorder="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4" fontId="56" fillId="53" borderId="263" applyNumberFormat="0" applyProtection="0">
      <alignment horizontal="left" vertical="center" indent="1"/>
    </xf>
    <xf numFmtId="186" fontId="60" fillId="52" borderId="261" applyNumberFormat="0" applyProtection="0">
      <alignment horizontal="left" vertical="top" indent="1"/>
    </xf>
    <xf numFmtId="186" fontId="27" fillId="21" borderId="261" applyNumberFormat="0" applyProtection="0">
      <alignment horizontal="left" vertical="center" indent="1"/>
    </xf>
    <xf numFmtId="186" fontId="27" fillId="15" borderId="261"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54" borderId="263"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56" fillId="56"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0"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5" borderId="26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186" fontId="50" fillId="41" borderId="242" applyNumberFormat="0" applyAlignment="0" applyProtection="0"/>
    <xf numFmtId="186" fontId="56" fillId="14" borderId="261" applyNumberFormat="0" applyProtection="0">
      <alignment horizontal="left" vertical="top" indent="1"/>
    </xf>
    <xf numFmtId="186" fontId="27" fillId="15" borderId="261" applyNumberFormat="0" applyProtection="0">
      <alignment horizontal="left" vertical="center" indent="1"/>
    </xf>
    <xf numFmtId="4" fontId="56" fillId="59" borderId="263" applyNumberFormat="0" applyProtection="0">
      <alignment horizontal="right" vertical="center"/>
    </xf>
    <xf numFmtId="4" fontId="62" fillId="11" borderId="261" applyNumberFormat="0" applyProtection="0">
      <alignment horizontal="left" vertical="center" indent="1"/>
    </xf>
    <xf numFmtId="4" fontId="56" fillId="56" borderId="263" applyNumberFormat="0" applyProtection="0">
      <alignment horizontal="right" vertical="center"/>
    </xf>
    <xf numFmtId="186" fontId="56" fillId="21" borderId="261" applyNumberFormat="0" applyProtection="0">
      <alignment horizontal="left" vertical="top" indent="1"/>
    </xf>
    <xf numFmtId="4" fontId="56" fillId="59" borderId="263" applyNumberFormat="0" applyProtection="0">
      <alignment horizontal="right" vertical="center"/>
    </xf>
    <xf numFmtId="4" fontId="56" fillId="16" borderId="263" applyNumberFormat="0" applyProtection="0">
      <alignment horizontal="right" vertical="center"/>
    </xf>
    <xf numFmtId="4" fontId="56" fillId="57" borderId="267" applyNumberFormat="0" applyProtection="0">
      <alignment horizontal="right" vertical="center"/>
    </xf>
    <xf numFmtId="4" fontId="63" fillId="66" borderId="267" applyNumberFormat="0" applyProtection="0">
      <alignment horizontal="left" vertical="center"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61" fillId="21" borderId="265" applyBorder="0"/>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186" fontId="61" fillId="21" borderId="265" applyBorder="0"/>
    <xf numFmtId="4" fontId="56" fillId="55" borderId="263" applyNumberFormat="0" applyProtection="0">
      <alignment horizontal="right" vertical="center"/>
    </xf>
    <xf numFmtId="186" fontId="27" fillId="63" borderId="261" applyNumberFormat="0" applyProtection="0">
      <alignment horizontal="left" vertical="center"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62" fillId="15" borderId="25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2" borderId="224" applyNumberFormat="0" applyProtection="0">
      <alignment vertical="center"/>
    </xf>
    <xf numFmtId="4" fontId="56" fillId="55"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42" fillId="44" borderId="224" applyNumberFormat="0" applyAlignment="0" applyProtection="0"/>
    <xf numFmtId="186" fontId="56" fillId="21" borderId="222" applyNumberFormat="0" applyProtection="0">
      <alignment horizontal="left" vertical="top"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40" borderId="224" applyNumberFormat="0" applyFont="0" applyAlignment="0" applyProtection="0"/>
    <xf numFmtId="196" fontId="5" fillId="69" borderId="230">
      <alignment vertical="center"/>
    </xf>
    <xf numFmtId="191" fontId="5" fillId="7" borderId="230">
      <alignment vertical="center"/>
      <protection locked="0"/>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27" fillId="21" borderId="228" applyNumberFormat="0" applyProtection="0">
      <alignment horizontal="left" vertical="center" indent="1"/>
    </xf>
    <xf numFmtId="4" fontId="56" fillId="60" borderId="224" applyNumberFormat="0" applyProtection="0">
      <alignment horizontal="right" vertical="center"/>
    </xf>
    <xf numFmtId="4" fontId="56" fillId="19" borderId="224" applyNumberFormat="0" applyProtection="0">
      <alignment horizontal="right" vertical="center"/>
    </xf>
    <xf numFmtId="191" fontId="28" fillId="50" borderId="230">
      <alignment vertical="center"/>
    </xf>
    <xf numFmtId="186" fontId="28" fillId="50" borderId="230">
      <alignment vertical="center"/>
    </xf>
    <xf numFmtId="193" fontId="28" fillId="50" borderId="230">
      <alignment vertical="center"/>
    </xf>
    <xf numFmtId="191" fontId="28" fillId="12" borderId="230">
      <alignment vertical="center"/>
      <protection locked="0"/>
    </xf>
    <xf numFmtId="172" fontId="28" fillId="12" borderId="230">
      <alignment vertical="center"/>
      <protection locked="0"/>
    </xf>
    <xf numFmtId="191" fontId="28" fillId="12" borderId="230">
      <alignment vertical="center"/>
      <protection locked="0"/>
    </xf>
    <xf numFmtId="191" fontId="28" fillId="12" borderId="230">
      <alignment vertical="center"/>
      <protection locked="0"/>
    </xf>
    <xf numFmtId="186" fontId="56" fillId="40" borderId="224" applyNumberFormat="0" applyFont="0" applyAlignment="0" applyProtection="0"/>
    <xf numFmtId="186" fontId="27" fillId="21" borderId="222" applyNumberFormat="0" applyProtection="0">
      <alignment horizontal="left" vertical="top" indent="1"/>
    </xf>
    <xf numFmtId="186" fontId="57" fillId="44" borderId="225" applyNumberFormat="0" applyAlignment="0" applyProtection="0"/>
    <xf numFmtId="4" fontId="56" fillId="15" borderId="228" applyNumberFormat="0" applyProtection="0">
      <alignment horizontal="left" vertical="center" indent="1"/>
    </xf>
    <xf numFmtId="186" fontId="56" fillId="40" borderId="224" applyNumberFormat="0" applyFont="0" applyAlignment="0" applyProtection="0"/>
    <xf numFmtId="186" fontId="56" fillId="21" borderId="222" applyNumberFormat="0" applyProtection="0">
      <alignment horizontal="left" vertical="top" indent="1"/>
    </xf>
    <xf numFmtId="186" fontId="56" fillId="40" borderId="224" applyNumberFormat="0" applyFont="0" applyAlignment="0" applyProtection="0"/>
    <xf numFmtId="186" fontId="56" fillId="21" borderId="222" applyNumberFormat="0" applyProtection="0">
      <alignment horizontal="left" vertical="top" indent="1"/>
    </xf>
    <xf numFmtId="186" fontId="56" fillId="63" borderId="222" applyNumberFormat="0" applyProtection="0">
      <alignment horizontal="left" vertical="top" indent="1"/>
    </xf>
    <xf numFmtId="4" fontId="62" fillId="48" borderId="222"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56" fillId="15" borderId="222" applyNumberFormat="0" applyProtection="0">
      <alignment horizontal="left" vertical="top" indent="1"/>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7" borderId="228"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27" fillId="21" borderId="228" applyNumberFormat="0" applyProtection="0">
      <alignment horizontal="left" vertical="center" indent="1"/>
    </xf>
    <xf numFmtId="186" fontId="27" fillId="21" borderId="222"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44" fillId="0" borderId="229" applyNumberFormat="0" applyFill="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4" borderId="211" applyNumberFormat="0">
      <protection locked="0"/>
    </xf>
    <xf numFmtId="4" fontId="62" fillId="48" borderId="222" applyNumberFormat="0" applyProtection="0">
      <alignment vertical="center"/>
    </xf>
    <xf numFmtId="4" fontId="56" fillId="54" borderId="224" applyNumberFormat="0" applyProtection="0">
      <alignment horizontal="left" vertical="center" indent="1"/>
    </xf>
    <xf numFmtId="186" fontId="62" fillId="48" borderId="222" applyNumberFormat="0" applyProtection="0">
      <alignment horizontal="left" vertical="top" indent="1"/>
    </xf>
    <xf numFmtId="4" fontId="59" fillId="65" borderId="224" applyNumberFormat="0" applyProtection="0">
      <alignment horizontal="right" vertical="center"/>
    </xf>
    <xf numFmtId="186" fontId="62" fillId="15" borderId="222" applyNumberFormat="0" applyProtection="0">
      <alignment horizontal="left" vertical="top" indent="1"/>
    </xf>
    <xf numFmtId="37" fontId="33" fillId="0" borderId="227" applyNumberFormat="0"/>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63" borderId="222" applyNumberFormat="0" applyProtection="0">
      <alignment horizontal="left" vertical="top" indent="1"/>
    </xf>
    <xf numFmtId="186" fontId="56" fillId="64" borderId="211" applyNumberFormat="0">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93" fontId="28" fillId="12" borderId="230">
      <alignment vertical="center"/>
      <protection locked="0"/>
    </xf>
    <xf numFmtId="186" fontId="28" fillId="49" borderId="230">
      <alignment vertical="center"/>
    </xf>
    <xf numFmtId="191" fontId="28" fillId="49" borderId="230">
      <alignment vertical="center"/>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21" borderId="222" applyNumberFormat="0" applyProtection="0">
      <alignment horizontal="left" vertical="top" indent="1"/>
    </xf>
    <xf numFmtId="186" fontId="56" fillId="15" borderId="222" applyNumberFormat="0" applyProtection="0">
      <alignment horizontal="left" vertical="top" indent="1"/>
    </xf>
    <xf numFmtId="4" fontId="63" fillId="66" borderId="228" applyNumberFormat="0" applyProtection="0">
      <alignment horizontal="left" vertical="center"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11" borderId="224"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55" borderId="224" applyNumberFormat="0" applyProtection="0">
      <alignment horizontal="right" vertical="center"/>
    </xf>
    <xf numFmtId="4" fontId="56" fillId="52" borderId="224" applyNumberFormat="0" applyProtection="0">
      <alignment vertical="center"/>
    </xf>
    <xf numFmtId="186" fontId="50" fillId="41" borderId="224" applyNumberFormat="0" applyAlignment="0" applyProtection="0"/>
    <xf numFmtId="186" fontId="50" fillId="41" borderId="224" applyNumberFormat="0" applyAlignment="0" applyProtection="0"/>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37" fontId="33" fillId="0" borderId="227" applyNumberFormat="0"/>
    <xf numFmtId="194" fontId="33" fillId="0" borderId="231" applyFill="0"/>
    <xf numFmtId="186" fontId="56" fillId="63" borderId="222" applyNumberFormat="0" applyProtection="0">
      <alignment horizontal="left" vertical="top" indent="1"/>
    </xf>
    <xf numFmtId="186" fontId="57" fillId="44" borderId="225" applyNumberFormat="0" applyAlignment="0" applyProtection="0"/>
    <xf numFmtId="186" fontId="56" fillId="63" borderId="222" applyNumberFormat="0" applyProtection="0">
      <alignment horizontal="left" vertical="top" indent="1"/>
    </xf>
    <xf numFmtId="193" fontId="28" fillId="12" borderId="230">
      <alignment vertical="center"/>
      <protection locked="0"/>
    </xf>
    <xf numFmtId="186" fontId="27" fillId="14" borderId="222" applyNumberFormat="0" applyProtection="0">
      <alignment horizontal="left" vertical="top" indent="1"/>
    </xf>
    <xf numFmtId="172" fontId="28" fillId="12" borderId="230">
      <alignment vertical="center"/>
      <protection locked="0"/>
    </xf>
    <xf numFmtId="186" fontId="56" fillId="14" borderId="222" applyNumberFormat="0" applyProtection="0">
      <alignment horizontal="left" vertical="top" indent="1"/>
    </xf>
    <xf numFmtId="186" fontId="57" fillId="44" borderId="225" applyNumberFormat="0" applyAlignment="0" applyProtection="0"/>
    <xf numFmtId="186" fontId="56" fillId="14" borderId="222" applyNumberFormat="0" applyProtection="0">
      <alignment horizontal="left" vertical="top" indent="1"/>
    </xf>
    <xf numFmtId="4" fontId="27" fillId="21" borderId="228" applyNumberFormat="0" applyProtection="0">
      <alignment horizontal="left" vertical="center" indent="1"/>
    </xf>
    <xf numFmtId="186" fontId="56" fillId="14" borderId="222" applyNumberFormat="0" applyProtection="0">
      <alignment horizontal="left" vertical="top" indent="1"/>
    </xf>
    <xf numFmtId="186" fontId="27" fillId="15" borderId="222" applyNumberFormat="0" applyProtection="0">
      <alignment horizontal="left" vertical="center" indent="1"/>
    </xf>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28" fillId="12" borderId="230">
      <alignment vertical="center"/>
      <protection locked="0"/>
    </xf>
    <xf numFmtId="186" fontId="57" fillId="44" borderId="225" applyNumberForma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7" fillId="44" borderId="225" applyNumberFormat="0" applyAlignment="0" applyProtection="0"/>
    <xf numFmtId="186" fontId="57" fillId="44" borderId="225" applyNumberFormat="0" applyAlignment="0" applyProtection="0"/>
    <xf numFmtId="186" fontId="60" fillId="52" borderId="222" applyNumberFormat="0" applyProtection="0">
      <alignment horizontal="left" vertical="top" indent="1"/>
    </xf>
    <xf numFmtId="4" fontId="56" fillId="57" borderId="228"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186" fontId="27" fillId="21" borderId="222" applyNumberFormat="0" applyProtection="0">
      <alignment horizontal="left" vertical="top" indent="1"/>
    </xf>
    <xf numFmtId="37" fontId="33" fillId="0" borderId="227" applyNumberFormat="0"/>
    <xf numFmtId="186" fontId="56" fillId="21"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5" borderId="222" applyNumberFormat="0" applyProtection="0">
      <alignment horizontal="left" vertical="top" indent="1"/>
    </xf>
    <xf numFmtId="186" fontId="56" fillId="64" borderId="211" applyNumberFormat="0">
      <protection locked="0"/>
    </xf>
    <xf numFmtId="4" fontId="64" fillId="64" borderId="224" applyNumberFormat="0" applyProtection="0">
      <alignment horizontal="right" vertical="center"/>
    </xf>
    <xf numFmtId="4" fontId="56" fillId="0"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4" fontId="56" fillId="19" borderId="224" applyNumberFormat="0" applyProtection="0">
      <alignment horizontal="right" vertical="center"/>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27" fillId="21" borderId="228" applyNumberFormat="0" applyProtection="0">
      <alignment horizontal="left" vertical="center" indent="1"/>
    </xf>
    <xf numFmtId="4" fontId="56" fillId="19" borderId="224" applyNumberFormat="0" applyProtection="0">
      <alignment horizontal="right" vertical="center"/>
    </xf>
    <xf numFmtId="4" fontId="56" fillId="56"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186" fontId="56" fillId="40" borderId="224" applyNumberFormat="0" applyFont="0" applyAlignment="0" applyProtection="0"/>
    <xf numFmtId="4" fontId="59" fillId="53"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42" fillId="44" borderId="224" applyNumberFormat="0" applyAlignment="0" applyProtection="0"/>
    <xf numFmtId="186" fontId="56" fillId="64" borderId="211" applyNumberFormat="0">
      <protection locked="0"/>
    </xf>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4" fontId="63" fillId="66" borderId="228"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4" fontId="64" fillId="64" borderId="224" applyNumberFormat="0" applyProtection="0">
      <alignment horizontal="right" vertical="center"/>
    </xf>
    <xf numFmtId="4" fontId="56" fillId="16" borderId="224" applyNumberFormat="0" applyProtection="0">
      <alignment horizontal="right" vertical="center"/>
    </xf>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4" borderId="211" applyNumberFormat="0">
      <protection locked="0"/>
    </xf>
    <xf numFmtId="186" fontId="56" fillId="64" borderId="211" applyNumberFormat="0">
      <protection locked="0"/>
    </xf>
    <xf numFmtId="186" fontId="27" fillId="63" borderId="222" applyNumberFormat="0" applyProtection="0">
      <alignment horizontal="left" vertical="top" indent="1"/>
    </xf>
    <xf numFmtId="186" fontId="44" fillId="0" borderId="229" applyNumberFormat="0" applyFill="0" applyAlignment="0" applyProtection="0"/>
    <xf numFmtId="186" fontId="62" fillId="15"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61" borderId="228" applyNumberFormat="0" applyProtection="0">
      <alignment horizontal="left" vertical="center" indent="1"/>
    </xf>
    <xf numFmtId="4" fontId="56" fillId="58" borderId="224" applyNumberFormat="0" applyProtection="0">
      <alignment horizontal="right" vertical="center"/>
    </xf>
    <xf numFmtId="4" fontId="56" fillId="54" borderId="224"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4" fontId="62" fillId="11"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91" fontId="5" fillId="13" borderId="197">
      <alignment vertical="center"/>
    </xf>
    <xf numFmtId="191" fontId="5" fillId="13" borderId="197">
      <alignment vertical="center"/>
    </xf>
    <xf numFmtId="191" fontId="5" fillId="13" borderId="197">
      <alignment vertical="center"/>
    </xf>
    <xf numFmtId="0" fontId="5" fillId="13" borderId="197">
      <alignment vertical="center"/>
    </xf>
    <xf numFmtId="0" fontId="5" fillId="13" borderId="197">
      <alignment vertical="center"/>
    </xf>
    <xf numFmtId="0" fontId="5" fillId="13" borderId="197">
      <alignment vertical="center"/>
    </xf>
    <xf numFmtId="0" fontId="5" fillId="13" borderId="197">
      <alignment vertical="center"/>
    </xf>
    <xf numFmtId="191" fontId="5" fillId="13" borderId="197">
      <alignment vertical="center"/>
    </xf>
    <xf numFmtId="188" fontId="5" fillId="13" borderId="197">
      <alignment vertical="center"/>
    </xf>
    <xf numFmtId="191" fontId="5" fillId="13" borderId="197">
      <alignment vertical="center"/>
    </xf>
    <xf numFmtId="196" fontId="5" fillId="13" borderId="197">
      <alignment vertical="center"/>
    </xf>
    <xf numFmtId="188" fontId="5" fillId="13" borderId="197">
      <alignment vertical="center"/>
    </xf>
    <xf numFmtId="188" fontId="5" fillId="13" borderId="197">
      <alignment vertical="center"/>
    </xf>
    <xf numFmtId="190" fontId="5" fillId="13" borderId="197">
      <alignment vertical="center"/>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0" fontId="5" fillId="7" borderId="197">
      <alignment vertical="center"/>
      <protection locked="0"/>
    </xf>
    <xf numFmtId="0" fontId="5" fillId="7" borderId="197">
      <alignment vertical="center"/>
      <protection locked="0"/>
    </xf>
    <xf numFmtId="193" fontId="5" fillId="7" borderId="197">
      <alignment vertical="center"/>
      <protection locked="0"/>
    </xf>
    <xf numFmtId="193" fontId="5" fillId="7" borderId="197">
      <alignment vertical="center"/>
      <protection locked="0"/>
    </xf>
    <xf numFmtId="188" fontId="5" fillId="7" borderId="197">
      <alignment vertical="center"/>
      <protection locked="0"/>
    </xf>
    <xf numFmtId="191"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72" fontId="5" fillId="7" borderId="197">
      <alignment vertical="center"/>
      <protection locked="0"/>
    </xf>
    <xf numFmtId="191" fontId="5" fillId="7" borderId="197">
      <alignment vertical="center"/>
      <protection locked="0"/>
    </xf>
    <xf numFmtId="191" fontId="5" fillId="7" borderId="197">
      <alignment vertical="center"/>
      <protection locked="0"/>
    </xf>
    <xf numFmtId="188" fontId="5" fillId="7" borderId="197">
      <alignment vertical="center"/>
      <protection locked="0"/>
    </xf>
    <xf numFmtId="191"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3" fontId="5" fillId="69" borderId="197">
      <alignment vertical="center"/>
    </xf>
    <xf numFmtId="196" fontId="5" fillId="69" borderId="197">
      <alignment vertical="center"/>
    </xf>
    <xf numFmtId="188" fontId="5" fillId="69" borderId="197">
      <alignment vertical="center"/>
    </xf>
    <xf numFmtId="188" fontId="5" fillId="69" borderId="197">
      <alignment vertical="center"/>
    </xf>
    <xf numFmtId="19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0" fontId="5" fillId="69" borderId="197">
      <alignment vertical="center"/>
    </xf>
    <xf numFmtId="191" fontId="5" fillId="69" borderId="197">
      <alignment vertical="center"/>
    </xf>
    <xf numFmtId="188" fontId="5" fillId="69" borderId="197">
      <alignment vertical="center"/>
    </xf>
    <xf numFmtId="191" fontId="5" fillId="69" borderId="197">
      <alignment vertical="center"/>
    </xf>
    <xf numFmtId="191" fontId="5" fillId="69" borderId="197">
      <alignment vertical="center"/>
    </xf>
    <xf numFmtId="191"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0" fontId="5" fillId="70" borderId="197">
      <alignment horizontal="right" vertical="center"/>
      <protection locked="0"/>
    </xf>
    <xf numFmtId="196" fontId="5" fillId="70" borderId="197">
      <alignment horizontal="right" vertical="center"/>
      <protection locked="0"/>
    </xf>
    <xf numFmtId="188" fontId="5" fillId="70" borderId="197">
      <alignment horizontal="right" vertical="center"/>
      <protection locked="0"/>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88" fontId="5" fillId="70" borderId="197">
      <alignment horizontal="right" vertical="center"/>
      <protection locked="0"/>
    </xf>
    <xf numFmtId="191" fontId="5" fillId="70" borderId="197">
      <alignment horizontal="right" vertical="center"/>
      <protection locked="0"/>
    </xf>
    <xf numFmtId="191" fontId="5" fillId="70" borderId="197">
      <alignment horizontal="right" vertical="center"/>
      <protection locked="0"/>
    </xf>
    <xf numFmtId="4" fontId="70" fillId="53" borderId="222" applyNumberFormat="0" applyProtection="0">
      <alignment vertical="center"/>
    </xf>
    <xf numFmtId="4" fontId="71" fillId="53" borderId="222" applyNumberFormat="0" applyProtection="0">
      <alignment vertical="center"/>
    </xf>
    <xf numFmtId="4" fontId="72" fillId="53" borderId="222" applyNumberFormat="0" applyProtection="0">
      <alignment horizontal="left" vertical="center" indent="1"/>
    </xf>
    <xf numFmtId="0" fontId="73" fillId="52" borderId="222" applyNumberFormat="0" applyProtection="0">
      <alignment horizontal="left" vertical="top" indent="1"/>
    </xf>
    <xf numFmtId="4" fontId="72" fillId="78" borderId="222" applyNumberFormat="0" applyProtection="0">
      <alignment horizontal="right" vertical="center"/>
    </xf>
    <xf numFmtId="4" fontId="72" fillId="79" borderId="222" applyNumberFormat="0" applyProtection="0">
      <alignment horizontal="right" vertical="center"/>
    </xf>
    <xf numFmtId="4" fontId="72" fillId="80" borderId="222" applyNumberFormat="0" applyProtection="0">
      <alignment horizontal="right" vertical="center"/>
    </xf>
    <xf numFmtId="4" fontId="72" fillId="50" borderId="222" applyNumberFormat="0" applyProtection="0">
      <alignment horizontal="right" vertical="center"/>
    </xf>
    <xf numFmtId="4" fontId="72" fillId="49" borderId="222" applyNumberFormat="0" applyProtection="0">
      <alignment horizontal="right" vertical="center"/>
    </xf>
    <xf numFmtId="4" fontId="72" fillId="81" borderId="222" applyNumberFormat="0" applyProtection="0">
      <alignment horizontal="right" vertical="center"/>
    </xf>
    <xf numFmtId="4" fontId="72" fillId="82" borderId="222" applyNumberFormat="0" applyProtection="0">
      <alignment horizontal="right" vertical="center"/>
    </xf>
    <xf numFmtId="4" fontId="72" fillId="83" borderId="222" applyNumberFormat="0" applyProtection="0">
      <alignment horizontal="right" vertical="center"/>
    </xf>
    <xf numFmtId="4" fontId="72" fillId="84" borderId="222" applyNumberFormat="0" applyProtection="0">
      <alignment horizontal="right" vertical="center"/>
    </xf>
    <xf numFmtId="4" fontId="72" fillId="86" borderId="222" applyNumberFormat="0" applyProtection="0">
      <alignment horizontal="right" vertical="center"/>
    </xf>
    <xf numFmtId="0" fontId="27" fillId="21" borderId="222" applyNumberFormat="0" applyProtection="0">
      <alignment horizontal="left" vertical="center" indent="1"/>
    </xf>
    <xf numFmtId="0" fontId="27" fillId="21" borderId="222" applyNumberFormat="0" applyProtection="0">
      <alignment horizontal="left" vertical="top" indent="1"/>
    </xf>
    <xf numFmtId="0" fontId="27" fillId="15" borderId="222" applyNumberFormat="0" applyProtection="0">
      <alignment horizontal="left" vertical="center" indent="1"/>
    </xf>
    <xf numFmtId="0" fontId="27" fillId="15" borderId="222" applyNumberFormat="0" applyProtection="0">
      <alignment horizontal="left" vertical="top" indent="1"/>
    </xf>
    <xf numFmtId="0" fontId="27" fillId="63" borderId="222" applyNumberFormat="0" applyProtection="0">
      <alignment horizontal="left" vertical="center" indent="1"/>
    </xf>
    <xf numFmtId="0" fontId="27" fillId="63" borderId="222" applyNumberFormat="0" applyProtection="0">
      <alignment horizontal="left" vertical="top" indent="1"/>
    </xf>
    <xf numFmtId="0" fontId="27" fillId="14" borderId="222" applyNumberFormat="0" applyProtection="0">
      <alignment horizontal="left" vertical="center" indent="1"/>
    </xf>
    <xf numFmtId="0" fontId="27" fillId="14" borderId="222" applyNumberFormat="0" applyProtection="0">
      <alignment horizontal="left" vertical="top" indent="1"/>
    </xf>
    <xf numFmtId="0" fontId="27" fillId="64" borderId="197" applyNumberFormat="0">
      <protection locked="0"/>
    </xf>
    <xf numFmtId="4" fontId="72" fillId="87" borderId="222" applyNumberFormat="0" applyProtection="0">
      <alignment vertical="center"/>
    </xf>
    <xf numFmtId="4" fontId="74" fillId="87" borderId="222" applyNumberFormat="0" applyProtection="0">
      <alignment vertical="center"/>
    </xf>
    <xf numFmtId="4" fontId="70" fillId="86" borderId="223" applyNumberFormat="0" applyProtection="0">
      <alignment horizontal="left" vertical="center" indent="1"/>
    </xf>
    <xf numFmtId="0" fontId="37" fillId="48" borderId="222" applyNumberFormat="0" applyProtection="0">
      <alignment horizontal="left" vertical="top" indent="1"/>
    </xf>
    <xf numFmtId="4" fontId="72" fillId="87" borderId="222" applyNumberFormat="0" applyProtection="0">
      <alignment horizontal="right" vertical="center"/>
    </xf>
    <xf numFmtId="4" fontId="74" fillId="87" borderId="222" applyNumberFormat="0" applyProtection="0">
      <alignment horizontal="right" vertical="center"/>
    </xf>
    <xf numFmtId="4" fontId="70" fillId="86" borderId="222" applyNumberFormat="0" applyProtection="0">
      <alignment horizontal="left" vertical="center" indent="1"/>
    </xf>
    <xf numFmtId="0" fontId="37" fillId="15" borderId="222" applyNumberFormat="0" applyProtection="0">
      <alignment horizontal="left" vertical="top" indent="1"/>
    </xf>
    <xf numFmtId="4" fontId="75" fillId="88" borderId="223" applyNumberFormat="0" applyProtection="0">
      <alignment horizontal="left" vertical="center" indent="1"/>
    </xf>
    <xf numFmtId="4" fontId="76" fillId="87" borderId="222"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191" fontId="28" fillId="50" borderId="197">
      <alignment vertical="center"/>
    </xf>
    <xf numFmtId="186" fontId="27" fillId="21" borderId="222"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64" borderId="197"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56" fillId="64" borderId="211" applyNumberFormat="0">
      <protection locked="0"/>
    </xf>
    <xf numFmtId="186" fontId="61" fillId="21" borderId="226" applyBorder="0"/>
    <xf numFmtId="186" fontId="56" fillId="67" borderId="197"/>
    <xf numFmtId="37" fontId="33" fillId="0" borderId="227" applyNumberFormat="0"/>
    <xf numFmtId="194" fontId="33" fillId="0" borderId="221" applyFill="0"/>
    <xf numFmtId="4" fontId="56" fillId="16" borderId="263" applyNumberFormat="0" applyProtection="0">
      <alignment horizontal="right" vertical="center"/>
    </xf>
    <xf numFmtId="164" fontId="69" fillId="0" borderId="0" applyFont="0" applyFill="0" applyBorder="0" applyAlignment="0" applyProtection="0"/>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0" fontId="3" fillId="0" borderId="0"/>
    <xf numFmtId="164" fontId="5" fillId="0" borderId="0" applyFont="0" applyFill="0" applyBorder="0" applyAlignment="0" applyProtection="0"/>
    <xf numFmtId="186" fontId="56" fillId="63" borderId="252" applyNumberFormat="0" applyProtection="0">
      <alignment horizontal="left" vertical="top" indent="1"/>
    </xf>
    <xf numFmtId="193" fontId="5" fillId="7" borderId="8">
      <alignment vertical="center"/>
      <protection locked="0"/>
    </xf>
    <xf numFmtId="186" fontId="56" fillId="40" borderId="263" applyNumberFormat="0" applyFont="0" applyAlignment="0" applyProtection="0"/>
    <xf numFmtId="186" fontId="56" fillId="21" borderId="252" applyNumberFormat="0" applyProtection="0">
      <alignment horizontal="left" vertical="top" indent="1"/>
    </xf>
    <xf numFmtId="4" fontId="56" fillId="0" borderId="263" applyNumberFormat="0" applyProtection="0">
      <alignment horizontal="right" vertical="center"/>
    </xf>
    <xf numFmtId="186" fontId="27" fillId="63" borderId="261" applyNumberFormat="0" applyProtection="0">
      <alignment horizontal="left" vertical="center" indent="1"/>
    </xf>
    <xf numFmtId="4" fontId="56" fillId="15" borderId="267" applyNumberFormat="0" applyProtection="0">
      <alignment horizontal="left" vertical="center" indent="1"/>
    </xf>
    <xf numFmtId="186" fontId="56" fillId="15"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4" fontId="56" fillId="53" borderId="263" applyNumberFormat="0" applyProtection="0">
      <alignment horizontal="left" vertical="center" indent="1"/>
    </xf>
    <xf numFmtId="186" fontId="56" fillId="21" borderId="244" applyNumberFormat="0" applyProtection="0">
      <alignment horizontal="left" vertical="top" indent="1"/>
    </xf>
    <xf numFmtId="4" fontId="56" fillId="52" borderId="263" applyNumberFormat="0" applyProtection="0">
      <alignment vertical="center"/>
    </xf>
    <xf numFmtId="186" fontId="56" fillId="40" borderId="263" applyNumberFormat="0" applyFont="0" applyAlignment="0" applyProtection="0"/>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186" fontId="56" fillId="14" borderId="263" applyNumberFormat="0" applyProtection="0">
      <alignment horizontal="left" vertical="center" indent="1"/>
    </xf>
    <xf numFmtId="186" fontId="56" fillId="40" borderId="242" applyNumberFormat="0" applyFont="0" applyAlignment="0" applyProtection="0"/>
    <xf numFmtId="186" fontId="56" fillId="15" borderId="261" applyNumberFormat="0" applyProtection="0">
      <alignment horizontal="left" vertical="top" indent="1"/>
    </xf>
    <xf numFmtId="4" fontId="72" fillId="86" borderId="244" applyNumberFormat="0" applyProtection="0">
      <alignment horizontal="right" vertical="center"/>
    </xf>
    <xf numFmtId="186" fontId="56" fillId="40" borderId="242" applyNumberFormat="0" applyFont="0" applyAlignment="0" applyProtection="0"/>
    <xf numFmtId="186" fontId="56" fillId="21" borderId="261" applyNumberFormat="0" applyProtection="0">
      <alignment horizontal="left" vertical="top" indent="1"/>
    </xf>
    <xf numFmtId="4" fontId="72" fillId="79" borderId="244" applyNumberFormat="0" applyProtection="0">
      <alignment horizontal="right" vertical="center"/>
    </xf>
    <xf numFmtId="186" fontId="56" fillId="40" borderId="242" applyNumberFormat="0" applyFont="0" applyAlignment="0" applyProtection="0"/>
    <xf numFmtId="186" fontId="56" fillId="14" borderId="261"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8" fontId="5" fillId="13" borderId="197">
      <alignment vertical="center"/>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90" fontId="28" fillId="49" borderId="197">
      <alignment vertical="center"/>
    </xf>
    <xf numFmtId="191" fontId="28" fillId="49" borderId="197">
      <alignment vertical="center"/>
    </xf>
    <xf numFmtId="191"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6" fontId="28" fillId="49" borderId="197">
      <alignment vertical="center"/>
    </xf>
    <xf numFmtId="188" fontId="28" fillId="49" borderId="197">
      <alignment vertical="center"/>
    </xf>
    <xf numFmtId="188" fontId="28" fillId="49" borderId="197">
      <alignment vertical="center"/>
    </xf>
    <xf numFmtId="190" fontId="28" fillId="49" borderId="197">
      <alignment vertical="center"/>
    </xf>
    <xf numFmtId="191"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3" fontId="28" fillId="12" borderId="197">
      <alignment vertical="center"/>
      <protection locked="0"/>
    </xf>
    <xf numFmtId="186" fontId="28" fillId="12" borderId="197">
      <alignment vertical="center"/>
      <protection locked="0"/>
    </xf>
    <xf numFmtId="186" fontId="28" fillId="12" borderId="197">
      <alignment vertical="center"/>
      <protection locked="0"/>
    </xf>
    <xf numFmtId="193" fontId="28" fillId="12" borderId="197">
      <alignment vertical="center"/>
      <protection locked="0"/>
    </xf>
    <xf numFmtId="191" fontId="28" fillId="12" borderId="197">
      <alignment vertical="center"/>
      <protection locked="0"/>
    </xf>
    <xf numFmtId="191"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72" fontId="28" fillId="12" borderId="197">
      <alignment vertical="center"/>
      <protection locked="0"/>
    </xf>
    <xf numFmtId="191" fontId="28" fillId="12" borderId="197">
      <alignment vertical="center"/>
      <protection locked="0"/>
    </xf>
    <xf numFmtId="191" fontId="28" fillId="50" borderId="197">
      <alignment vertical="center"/>
    </xf>
    <xf numFmtId="191"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93" fontId="28" fillId="50" borderId="197">
      <alignment vertical="center"/>
    </xf>
    <xf numFmtId="188" fontId="28" fillId="50" borderId="197">
      <alignment vertical="center"/>
    </xf>
    <xf numFmtId="190"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86"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0" borderId="197">
      <alignment vertical="center"/>
    </xf>
    <xf numFmtId="191" fontId="28" fillId="51" borderId="197">
      <alignment horizontal="right" vertical="center"/>
      <protection locked="0"/>
    </xf>
    <xf numFmtId="186" fontId="28" fillId="51" borderId="197">
      <alignment horizontal="right" vertical="center"/>
      <protection locked="0"/>
    </xf>
    <xf numFmtId="186" fontId="28" fillId="51" borderId="197">
      <alignment horizontal="right" vertical="center"/>
      <protection locked="0"/>
    </xf>
    <xf numFmtId="190" fontId="28" fillId="51" borderId="197">
      <alignment horizontal="right" vertical="center"/>
      <protection locked="0"/>
    </xf>
    <xf numFmtId="188" fontId="28" fillId="51" borderId="197">
      <alignment horizontal="right" vertical="center"/>
      <protection locked="0"/>
    </xf>
    <xf numFmtId="190"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191" fontId="28" fillId="51" borderId="197">
      <alignment horizontal="right" vertical="center"/>
      <protection locked="0"/>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27" fillId="64" borderId="197" applyNumberFormat="0">
      <protection locked="0"/>
    </xf>
    <xf numFmtId="4" fontId="62" fillId="48" borderId="222" applyNumberFormat="0" applyProtection="0">
      <alignment vertical="center"/>
    </xf>
    <xf numFmtId="4" fontId="59" fillId="12" borderId="197"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56" fillId="67" borderId="197"/>
    <xf numFmtId="4" fontId="64" fillId="64" borderId="224" applyNumberFormat="0" applyProtection="0">
      <alignment horizontal="right" vertical="center"/>
    </xf>
    <xf numFmtId="194" fontId="33" fillId="0" borderId="221" applyFill="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1" fontId="5" fillId="13" borderId="197">
      <alignment vertical="center"/>
    </xf>
    <xf numFmtId="188" fontId="5" fillId="13" borderId="197">
      <alignment vertical="center"/>
    </xf>
    <xf numFmtId="190" fontId="5" fillId="13" borderId="197">
      <alignment vertical="center"/>
    </xf>
    <xf numFmtId="191" fontId="5" fillId="7" borderId="197">
      <alignment vertical="center"/>
      <protection locked="0"/>
    </xf>
    <xf numFmtId="188" fontId="5" fillId="7" borderId="197">
      <alignment vertical="center"/>
      <protection locked="0"/>
    </xf>
    <xf numFmtId="196" fontId="5" fillId="69" borderId="197">
      <alignment vertical="center"/>
    </xf>
    <xf numFmtId="188" fontId="5" fillId="69" borderId="197">
      <alignment vertical="center"/>
    </xf>
    <xf numFmtId="190" fontId="5" fillId="69" borderId="197">
      <alignment vertical="center"/>
    </xf>
    <xf numFmtId="191" fontId="5" fillId="69" borderId="197">
      <alignment vertical="center"/>
    </xf>
    <xf numFmtId="188" fontId="5" fillId="70" borderId="197">
      <alignment horizontal="right" vertical="center"/>
      <protection locked="0"/>
    </xf>
    <xf numFmtId="190" fontId="5" fillId="70" borderId="197">
      <alignment horizontal="right" vertical="center"/>
      <protection locked="0"/>
    </xf>
    <xf numFmtId="191" fontId="5" fillId="70" borderId="197">
      <alignment horizontal="right" vertical="center"/>
      <protection locked="0"/>
    </xf>
    <xf numFmtId="194" fontId="33" fillId="0" borderId="221" applyFill="0"/>
    <xf numFmtId="164" fontId="5" fillId="0" borderId="0" applyFont="0" applyFill="0" applyBorder="0" applyAlignment="0" applyProtection="0"/>
    <xf numFmtId="191" fontId="5" fillId="69" borderId="197">
      <alignment vertical="center"/>
    </xf>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94" fontId="33" fillId="0" borderId="221" applyFill="0"/>
    <xf numFmtId="186" fontId="3" fillId="0" borderId="0"/>
    <xf numFmtId="186" fontId="56" fillId="14" borderId="222" applyNumberFormat="0" applyProtection="0">
      <alignment horizontal="left" vertical="top"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3" fillId="0" borderId="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194" fontId="33" fillId="0" borderId="221" applyFill="0"/>
    <xf numFmtId="4" fontId="56" fillId="19" borderId="224" applyNumberFormat="0" applyProtection="0">
      <alignment horizontal="right" vertical="center"/>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3" fillId="0" borderId="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4" applyNumberFormat="0" applyProtection="0">
      <alignment horizontal="left" vertical="center" indent="1"/>
    </xf>
    <xf numFmtId="194" fontId="33" fillId="0" borderId="221" applyFill="0"/>
    <xf numFmtId="186" fontId="42" fillId="44" borderId="224" applyNumberFormat="0" applyAlignment="0" applyProtection="0"/>
    <xf numFmtId="186" fontId="42" fillId="44" borderId="224" applyNumberFormat="0" applyAlignment="0" applyProtection="0"/>
    <xf numFmtId="186" fontId="56" fillId="21" borderId="222" applyNumberFormat="0" applyProtection="0">
      <alignment horizontal="left" vertical="top" indent="1"/>
    </xf>
    <xf numFmtId="186" fontId="56" fillId="14" borderId="222" applyNumberFormat="0" applyProtection="0">
      <alignment horizontal="left" vertical="top" indent="1"/>
    </xf>
    <xf numFmtId="164" fontId="5" fillId="0" borderId="0" applyFont="0" applyFill="0" applyBorder="0" applyAlignment="0" applyProtection="0"/>
    <xf numFmtId="186" fontId="56" fillId="14" borderId="222" applyNumberFormat="0" applyProtection="0">
      <alignment horizontal="left" vertical="top" indent="1"/>
    </xf>
    <xf numFmtId="164" fontId="34" fillId="0" borderId="0" applyFont="0" applyFill="0" applyBorder="0" applyAlignment="0" applyProtection="0"/>
    <xf numFmtId="186" fontId="61" fillId="21" borderId="226" applyBorder="0"/>
    <xf numFmtId="4" fontId="56" fillId="58" borderId="224" applyNumberFormat="0" applyProtection="0">
      <alignment horizontal="right" vertical="center"/>
    </xf>
    <xf numFmtId="186" fontId="56" fillId="40" borderId="224" applyNumberFormat="0" applyFont="0" applyAlignment="0" applyProtection="0"/>
    <xf numFmtId="4" fontId="56" fillId="15" borderId="228" applyNumberFormat="0" applyProtection="0">
      <alignment horizontal="left" vertical="center" indent="1"/>
    </xf>
    <xf numFmtId="4" fontId="56" fillId="59" borderId="224" applyNumberFormat="0" applyProtection="0">
      <alignment horizontal="right" vertical="center"/>
    </xf>
    <xf numFmtId="186" fontId="56" fillId="11" borderId="224" applyNumberFormat="0" applyProtection="0">
      <alignment horizontal="left" vertical="center" indent="1"/>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48" borderId="222" applyNumberFormat="0" applyProtection="0">
      <alignment vertical="center"/>
    </xf>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94" fontId="33" fillId="0" borderId="221" applyFill="0"/>
    <xf numFmtId="186" fontId="56" fillId="62" borderId="224" applyNumberFormat="0" applyProtection="0">
      <alignment horizontal="left" vertical="center" indent="1"/>
    </xf>
    <xf numFmtId="4" fontId="56" fillId="23" borderId="224" applyNumberFormat="0" applyProtection="0">
      <alignment horizontal="right" vertical="center"/>
    </xf>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64" fontId="39" fillId="0" borderId="0" applyFont="0" applyFill="0" applyBorder="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86" fontId="56" fillId="21" borderId="222" applyNumberFormat="0" applyProtection="0">
      <alignment horizontal="left" vertical="top" indent="1"/>
    </xf>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4" fontId="56" fillId="19" borderId="224" applyNumberFormat="0" applyProtection="0">
      <alignment horizontal="right" vertical="center"/>
    </xf>
    <xf numFmtId="194" fontId="33" fillId="0" borderId="221" applyFill="0"/>
    <xf numFmtId="186" fontId="56" fillId="62" borderId="224" applyNumberFormat="0" applyProtection="0">
      <alignment horizontal="left" vertical="center" indent="1"/>
    </xf>
    <xf numFmtId="4" fontId="56" fillId="58" borderId="224" applyNumberFormat="0" applyProtection="0">
      <alignment horizontal="right" vertical="center"/>
    </xf>
    <xf numFmtId="4" fontId="56" fillId="23"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186" fontId="60" fillId="52" borderId="222" applyNumberFormat="0" applyProtection="0">
      <alignment horizontal="left" vertical="top"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7" borderId="228"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61" borderId="228" applyNumberFormat="0" applyProtection="0">
      <alignment horizontal="left" vertical="center" indent="1"/>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15" borderId="224" applyNumberFormat="0" applyProtection="0">
      <alignment horizontal="right" vertical="center"/>
    </xf>
    <xf numFmtId="4" fontId="56" fillId="14" borderId="228" applyNumberFormat="0" applyProtection="0">
      <alignment horizontal="left" vertical="center" indent="1"/>
    </xf>
    <xf numFmtId="4" fontId="56" fillId="15" borderId="228" applyNumberFormat="0" applyProtection="0">
      <alignment horizontal="left" vertical="center" indent="1"/>
    </xf>
    <xf numFmtId="186" fontId="56" fillId="11" borderId="224"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11" borderId="222" applyNumberFormat="0" applyProtection="0">
      <alignment horizontal="left" vertical="center" indent="1"/>
    </xf>
    <xf numFmtId="194" fontId="33" fillId="0" borderId="221" applyFill="0"/>
    <xf numFmtId="186" fontId="62" fillId="15" borderId="222" applyNumberFormat="0" applyProtection="0">
      <alignment horizontal="left" vertical="top"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16" borderId="224" applyNumberFormat="0" applyProtection="0">
      <alignment horizontal="right" vertical="center"/>
    </xf>
    <xf numFmtId="186" fontId="56" fillId="15" borderId="222" applyNumberFormat="0" applyProtection="0">
      <alignment horizontal="left" vertical="top" indent="1"/>
    </xf>
    <xf numFmtId="164" fontId="35" fillId="0" borderId="0" applyFont="0" applyFill="0" applyBorder="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4" fontId="56" fillId="60" borderId="224" applyNumberFormat="0" applyProtection="0">
      <alignment horizontal="right" vertical="center"/>
    </xf>
    <xf numFmtId="186" fontId="56" fillId="14" borderId="222" applyNumberFormat="0" applyProtection="0">
      <alignment horizontal="left" vertical="top" indent="1"/>
    </xf>
    <xf numFmtId="37" fontId="33" fillId="0" borderId="227" applyNumberFormat="0"/>
    <xf numFmtId="186" fontId="60" fillId="52" borderId="222" applyNumberFormat="0" applyProtection="0">
      <alignment horizontal="left" vertical="top" indent="1"/>
    </xf>
    <xf numFmtId="186" fontId="56" fillId="40" borderId="224" applyNumberFormat="0" applyFont="0" applyAlignment="0" applyProtection="0"/>
    <xf numFmtId="4" fontId="64" fillId="64" borderId="224" applyNumberFormat="0" applyProtection="0">
      <alignment horizontal="right" vertical="center"/>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61" fillId="21" borderId="226" applyBorder="0"/>
    <xf numFmtId="4" fontId="56" fillId="59"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14" borderId="224"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4" fontId="56" fillId="16" borderId="224" applyNumberFormat="0" applyProtection="0">
      <alignment horizontal="right" vertical="center"/>
    </xf>
    <xf numFmtId="4" fontId="56" fillId="59" borderId="224" applyNumberFormat="0" applyProtection="0">
      <alignment horizontal="right" vertical="center"/>
    </xf>
    <xf numFmtId="186" fontId="57" fillId="44" borderId="225" applyNumberFormat="0" applyAlignment="0" applyProtection="0"/>
    <xf numFmtId="186" fontId="56" fillId="11" borderId="224" applyNumberFormat="0" applyProtection="0">
      <alignment horizontal="left" vertical="center" indent="1"/>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52" borderId="224" applyNumberFormat="0" applyProtection="0">
      <alignment vertical="center"/>
    </xf>
    <xf numFmtId="4" fontId="56" fillId="58" borderId="224" applyNumberFormat="0" applyProtection="0">
      <alignment horizontal="right" vertical="center"/>
    </xf>
    <xf numFmtId="4" fontId="59" fillId="53" borderId="224" applyNumberFormat="0" applyProtection="0">
      <alignment vertical="center"/>
    </xf>
    <xf numFmtId="164" fontId="35" fillId="0" borderId="0" applyFont="0" applyFill="0" applyBorder="0" applyAlignment="0" applyProtection="0"/>
    <xf numFmtId="186" fontId="50" fillId="41" borderId="224" applyNumberFormat="0" applyAlignment="0" applyProtection="0"/>
    <xf numFmtId="186" fontId="56" fillId="11"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4" fontId="59" fillId="53" borderId="224" applyNumberFormat="0" applyProtection="0">
      <alignment vertical="center"/>
    </xf>
    <xf numFmtId="164" fontId="35" fillId="0" borderId="0" applyFont="0" applyFill="0" applyBorder="0" applyAlignment="0" applyProtection="0"/>
    <xf numFmtId="4" fontId="56" fillId="15" borderId="224" applyNumberFormat="0" applyProtection="0">
      <alignment horizontal="right" vertical="center"/>
    </xf>
    <xf numFmtId="4" fontId="56" fillId="52" borderId="224" applyNumberFormat="0" applyProtection="0">
      <alignment vertical="center"/>
    </xf>
    <xf numFmtId="4" fontId="56" fillId="52" borderId="224" applyNumberFormat="0" applyProtection="0">
      <alignment vertical="center"/>
    </xf>
    <xf numFmtId="4" fontId="56" fillId="15" borderId="224" applyNumberFormat="0" applyProtection="0">
      <alignment horizontal="right" vertical="center"/>
    </xf>
    <xf numFmtId="4" fontId="56" fillId="23"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186" fontId="56" fillId="63" borderId="224" applyNumberFormat="0" applyProtection="0">
      <alignment horizontal="left" vertical="center" indent="1"/>
    </xf>
    <xf numFmtId="186" fontId="56" fillId="40" borderId="224" applyNumberFormat="0" applyFont="0" applyAlignment="0" applyProtection="0"/>
    <xf numFmtId="186" fontId="61" fillId="21" borderId="226" applyBorder="0"/>
    <xf numFmtId="186" fontId="44" fillId="0" borderId="229" applyNumberFormat="0" applyFill="0" applyAlignment="0" applyProtection="0"/>
    <xf numFmtId="164" fontId="35" fillId="0" borderId="0" applyFont="0" applyFill="0" applyBorder="0" applyAlignment="0" applyProtection="0"/>
    <xf numFmtId="186" fontId="42" fillId="44" borderId="224" applyNumberFormat="0" applyAlignment="0" applyProtection="0"/>
    <xf numFmtId="4" fontId="56" fillId="58" borderId="224" applyNumberFormat="0" applyProtection="0">
      <alignment horizontal="right" vertical="center"/>
    </xf>
    <xf numFmtId="186" fontId="56" fillId="40" borderId="224" applyNumberFormat="0" applyFont="0" applyAlignment="0" applyProtection="0"/>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62" fillId="15"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4" fontId="59" fillId="53" borderId="224" applyNumberFormat="0" applyProtection="0">
      <alignment vertical="center"/>
    </xf>
    <xf numFmtId="186" fontId="56" fillId="62" borderId="224" applyNumberFormat="0" applyProtection="0">
      <alignment horizontal="left" vertical="center" indent="1"/>
    </xf>
    <xf numFmtId="37" fontId="33" fillId="0" borderId="227" applyNumberFormat="0"/>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6" borderId="224" applyNumberFormat="0" applyProtection="0">
      <alignment horizontal="right" vertical="center"/>
    </xf>
    <xf numFmtId="4" fontId="56" fillId="54" borderId="224" applyNumberFormat="0" applyProtection="0">
      <alignment horizontal="left" vertical="center" indent="1"/>
    </xf>
    <xf numFmtId="4" fontId="59" fillId="53" borderId="224" applyNumberFormat="0" applyProtection="0">
      <alignment vertical="center"/>
    </xf>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14" borderId="222" applyNumberFormat="0" applyProtection="0">
      <alignment horizontal="left" vertical="top" indent="1"/>
    </xf>
    <xf numFmtId="164" fontId="35" fillId="0" borderId="0" applyFont="0" applyFill="0" applyBorder="0" applyAlignment="0" applyProtection="0"/>
    <xf numFmtId="4" fontId="56" fillId="54" borderId="224" applyNumberFormat="0" applyProtection="0">
      <alignment horizontal="left" vertical="center" indent="1"/>
    </xf>
    <xf numFmtId="4" fontId="62" fillId="11" borderId="222" applyNumberFormat="0" applyProtection="0">
      <alignment horizontal="left" vertical="center" indent="1"/>
    </xf>
    <xf numFmtId="4" fontId="56" fillId="19" borderId="224" applyNumberFormat="0" applyProtection="0">
      <alignment horizontal="right" vertical="center"/>
    </xf>
    <xf numFmtId="4" fontId="56" fillId="58" borderId="224" applyNumberFormat="0" applyProtection="0">
      <alignment horizontal="right" vertical="center"/>
    </xf>
    <xf numFmtId="186" fontId="42" fillId="44" borderId="224" applyNumberFormat="0" applyAlignment="0" applyProtection="0"/>
    <xf numFmtId="164" fontId="35" fillId="0" borderId="0" applyFont="0" applyFill="0" applyBorder="0" applyAlignment="0" applyProtection="0"/>
    <xf numFmtId="164" fontId="35" fillId="0" borderId="0" applyFont="0" applyFill="0" applyBorder="0" applyAlignment="0" applyProtection="0"/>
    <xf numFmtId="186" fontId="56" fillId="14" borderId="222" applyNumberFormat="0" applyProtection="0">
      <alignment horizontal="left" vertical="top" indent="1"/>
    </xf>
    <xf numFmtId="4" fontId="59" fillId="53" borderId="224" applyNumberFormat="0" applyProtection="0">
      <alignment vertical="center"/>
    </xf>
    <xf numFmtId="4" fontId="56" fillId="55" borderId="224" applyNumberFormat="0" applyProtection="0">
      <alignment horizontal="right" vertical="center"/>
    </xf>
    <xf numFmtId="186" fontId="56" fillId="11" borderId="224" applyNumberFormat="0" applyProtection="0">
      <alignment horizontal="left" vertical="center" indent="1"/>
    </xf>
    <xf numFmtId="4" fontId="56" fillId="60" borderId="224" applyNumberFormat="0" applyProtection="0">
      <alignment horizontal="right" vertical="center"/>
    </xf>
    <xf numFmtId="4" fontId="56" fillId="59" borderId="224" applyNumberFormat="0" applyProtection="0">
      <alignment horizontal="right" vertical="center"/>
    </xf>
    <xf numFmtId="4" fontId="56" fillId="56" borderId="224" applyNumberFormat="0" applyProtection="0">
      <alignment horizontal="right" vertical="center"/>
    </xf>
    <xf numFmtId="4" fontId="56" fillId="16" borderId="224" applyNumberFormat="0" applyProtection="0">
      <alignment horizontal="right" vertical="center"/>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7" fillId="44" borderId="225" applyNumberFormat="0" applyAlignment="0" applyProtection="0"/>
    <xf numFmtId="4" fontId="56" fillId="15" borderId="224" applyNumberFormat="0" applyProtection="0">
      <alignment horizontal="right" vertical="center"/>
    </xf>
    <xf numFmtId="164" fontId="5" fillId="0" borderId="0" applyFont="0" applyFill="0" applyBorder="0" applyAlignment="0" applyProtection="0"/>
    <xf numFmtId="4" fontId="56" fillId="23" borderId="224" applyNumberFormat="0" applyProtection="0">
      <alignment horizontal="right" vertical="center"/>
    </xf>
    <xf numFmtId="186" fontId="50" fillId="41" borderId="224" applyNumberFormat="0" applyAlignment="0" applyProtection="0"/>
    <xf numFmtId="186" fontId="44" fillId="0" borderId="229" applyNumberFormat="0" applyFill="0" applyAlignment="0" applyProtection="0"/>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3" borderId="224" applyNumberFormat="0" applyProtection="0">
      <alignment horizontal="left" vertical="center"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7" fillId="44" borderId="225" applyNumberFormat="0" applyAlignment="0" applyProtection="0"/>
    <xf numFmtId="4" fontId="62" fillId="48" borderId="222" applyNumberFormat="0" applyProtection="0">
      <alignment vertical="center"/>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6" fillId="0" borderId="224" applyNumberFormat="0" applyProtection="0">
      <alignment horizontal="right" vertical="center"/>
    </xf>
    <xf numFmtId="4" fontId="63" fillId="66" borderId="228" applyNumberFormat="0" applyProtection="0">
      <alignment horizontal="left" vertical="center" indent="1"/>
    </xf>
    <xf numFmtId="186" fontId="50" fillId="41"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186" fontId="56" fillId="14" borderId="224" applyNumberFormat="0" applyProtection="0">
      <alignment horizontal="left" vertical="center" indent="1"/>
    </xf>
    <xf numFmtId="4" fontId="56" fillId="55" borderId="224" applyNumberFormat="0" applyProtection="0">
      <alignment horizontal="right" vertical="center"/>
    </xf>
    <xf numFmtId="4" fontId="56" fillId="0" borderId="224" applyNumberFormat="0" applyProtection="0">
      <alignment horizontal="right" vertical="center"/>
    </xf>
    <xf numFmtId="194" fontId="33" fillId="0" borderId="221" applyFill="0"/>
    <xf numFmtId="186" fontId="56" fillId="40" borderId="224" applyNumberFormat="0" applyFont="0" applyAlignment="0" applyProtection="0"/>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4" fontId="56" fillId="58" borderId="224" applyNumberFormat="0" applyProtection="0">
      <alignment horizontal="right" vertical="center"/>
    </xf>
    <xf numFmtId="186" fontId="56" fillId="63" borderId="222" applyNumberFormat="0" applyProtection="0">
      <alignment horizontal="left" vertical="top"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42" fillId="44" borderId="224" applyNumberFormat="0" applyAlignment="0" applyProtection="0"/>
    <xf numFmtId="4" fontId="62" fillId="11" borderId="222" applyNumberFormat="0" applyProtection="0">
      <alignment horizontal="left" vertical="center" indent="1"/>
    </xf>
    <xf numFmtId="186" fontId="44" fillId="0" borderId="229" applyNumberFormat="0" applyFill="0" applyAlignment="0" applyProtection="0"/>
    <xf numFmtId="186" fontId="56" fillId="40" borderId="224" applyNumberFormat="0" applyFont="0" applyAlignment="0" applyProtection="0"/>
    <xf numFmtId="186" fontId="56" fillId="21" borderId="222" applyNumberFormat="0" applyProtection="0">
      <alignment horizontal="left" vertical="top" indent="1"/>
    </xf>
    <xf numFmtId="4" fontId="56" fillId="54" borderId="224" applyNumberFormat="0" applyProtection="0">
      <alignment horizontal="left" vertical="center" indent="1"/>
    </xf>
    <xf numFmtId="186" fontId="42" fillId="44" borderId="224" applyNumberFormat="0" applyAlignment="0" applyProtection="0"/>
    <xf numFmtId="4" fontId="64" fillId="64" borderId="224" applyNumberFormat="0" applyProtection="0">
      <alignment horizontal="right" vertical="center"/>
    </xf>
    <xf numFmtId="186" fontId="61" fillId="21" borderId="226" applyBorder="0"/>
    <xf numFmtId="186" fontId="56" fillId="40" borderId="224" applyNumberFormat="0" applyFont="0" applyAlignment="0" applyProtection="0"/>
    <xf numFmtId="4" fontId="56" fillId="54" borderId="224"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4" fontId="56" fillId="55" borderId="224" applyNumberFormat="0" applyProtection="0">
      <alignment horizontal="right" vertical="center"/>
    </xf>
    <xf numFmtId="4" fontId="56" fillId="60" borderId="224" applyNumberFormat="0" applyProtection="0">
      <alignment horizontal="right" vertical="center"/>
    </xf>
    <xf numFmtId="186" fontId="56" fillId="21" borderId="222" applyNumberFormat="0" applyProtection="0">
      <alignment horizontal="left" vertical="top" indent="1"/>
    </xf>
    <xf numFmtId="186" fontId="56" fillId="14" borderId="222" applyNumberFormat="0" applyProtection="0">
      <alignment horizontal="left" vertical="top" indent="1"/>
    </xf>
    <xf numFmtId="4" fontId="56" fillId="19" borderId="224" applyNumberFormat="0" applyProtection="0">
      <alignment horizontal="right" vertical="center"/>
    </xf>
    <xf numFmtId="186" fontId="56" fillId="63" borderId="222" applyNumberFormat="0" applyProtection="0">
      <alignment horizontal="left" vertical="top" indent="1"/>
    </xf>
    <xf numFmtId="186" fontId="27" fillId="63" borderId="222" applyNumberFormat="0" applyProtection="0">
      <alignment horizontal="left" vertical="center" indent="1"/>
    </xf>
    <xf numFmtId="4" fontId="56" fillId="0" borderId="224" applyNumberFormat="0" applyProtection="0">
      <alignment horizontal="right" vertical="center"/>
    </xf>
    <xf numFmtId="186" fontId="42" fillId="44" borderId="224" applyNumberFormat="0" applyAlignment="0" applyProtection="0"/>
    <xf numFmtId="186" fontId="50" fillId="41" borderId="224" applyNumberFormat="0" applyAlignment="0" applyProtection="0"/>
    <xf numFmtId="4" fontId="56" fillId="53" borderId="224" applyNumberFormat="0" applyProtection="0">
      <alignment horizontal="left" vertical="center" indent="1"/>
    </xf>
    <xf numFmtId="4" fontId="62" fillId="11" borderId="222" applyNumberFormat="0" applyProtection="0">
      <alignment horizontal="left" vertical="center" indent="1"/>
    </xf>
    <xf numFmtId="4" fontId="56" fillId="60" borderId="224" applyNumberFormat="0" applyProtection="0">
      <alignment horizontal="right" vertical="center"/>
    </xf>
    <xf numFmtId="4" fontId="59" fillId="65"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64" fillId="64"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0" borderId="224" applyNumberFormat="0" applyProtection="0">
      <alignment horizontal="right" vertical="center"/>
    </xf>
    <xf numFmtId="164" fontId="35" fillId="0" borderId="0" applyFont="0" applyFill="0" applyBorder="0" applyAlignment="0" applyProtection="0"/>
    <xf numFmtId="186" fontId="56" fillId="40" borderId="224" applyNumberFormat="0" applyFont="0" applyAlignment="0" applyProtection="0"/>
    <xf numFmtId="186" fontId="42" fillId="44" borderId="224" applyNumberFormat="0" applyAlignment="0" applyProtection="0"/>
    <xf numFmtId="186" fontId="62" fillId="48" borderId="222" applyNumberFormat="0" applyProtection="0">
      <alignment horizontal="left" vertical="top" indent="1"/>
    </xf>
    <xf numFmtId="186" fontId="27" fillId="14" borderId="222"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2" borderId="224" applyNumberFormat="0" applyProtection="0">
      <alignment horizontal="left" vertical="center" indent="1"/>
    </xf>
    <xf numFmtId="4" fontId="56" fillId="55" borderId="224" applyNumberFormat="0" applyProtection="0">
      <alignment horizontal="right" vertical="center"/>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4" fontId="56" fillId="23" borderId="224" applyNumberFormat="0" applyProtection="0">
      <alignment horizontal="right" vertical="center"/>
    </xf>
    <xf numFmtId="186" fontId="56" fillId="63" borderId="224" applyNumberFormat="0" applyProtection="0">
      <alignment horizontal="left" vertical="center" indent="1"/>
    </xf>
    <xf numFmtId="186" fontId="56" fillId="14" borderId="222" applyNumberFormat="0" applyProtection="0">
      <alignment horizontal="left" vertical="top" indent="1"/>
    </xf>
    <xf numFmtId="4" fontId="56" fillId="15" borderId="224" applyNumberFormat="0" applyProtection="0">
      <alignment horizontal="right" vertical="center"/>
    </xf>
    <xf numFmtId="186" fontId="62" fillId="48"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42" fillId="44" borderId="224" applyNumberFormat="0" applyAlignment="0" applyProtection="0"/>
    <xf numFmtId="186" fontId="56" fillId="21" borderId="222" applyNumberFormat="0" applyProtection="0">
      <alignment horizontal="left" vertical="top" indent="1"/>
    </xf>
    <xf numFmtId="4" fontId="62" fillId="48" borderId="222" applyNumberFormat="0" applyProtection="0">
      <alignment vertical="center"/>
    </xf>
    <xf numFmtId="37" fontId="33" fillId="0" borderId="227" applyNumberFormat="0"/>
    <xf numFmtId="186" fontId="56" fillId="40" borderId="224" applyNumberFormat="0" applyFont="0" applyAlignment="0" applyProtection="0"/>
    <xf numFmtId="186" fontId="56" fillId="21" borderId="222" applyNumberFormat="0" applyProtection="0">
      <alignment horizontal="left" vertical="top" indent="1"/>
    </xf>
    <xf numFmtId="4" fontId="56" fillId="55" borderId="224" applyNumberFormat="0" applyProtection="0">
      <alignment horizontal="right" vertical="center"/>
    </xf>
    <xf numFmtId="186" fontId="50" fillId="41" borderId="224" applyNumberFormat="0" applyAlignment="0" applyProtection="0"/>
    <xf numFmtId="4" fontId="59" fillId="65" borderId="224" applyNumberFormat="0" applyProtection="0">
      <alignment horizontal="right" vertical="center"/>
    </xf>
    <xf numFmtId="4" fontId="63" fillId="66" borderId="228"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14" borderId="228" applyNumberFormat="0" applyProtection="0">
      <alignment horizontal="left" vertical="center" indent="1"/>
    </xf>
    <xf numFmtId="186" fontId="62" fillId="48" borderId="222" applyNumberFormat="0" applyProtection="0">
      <alignment horizontal="left" vertical="top" indent="1"/>
    </xf>
    <xf numFmtId="186" fontId="56" fillId="21" borderId="222" applyNumberFormat="0" applyProtection="0">
      <alignment horizontal="left" vertical="top" indent="1"/>
    </xf>
    <xf numFmtId="4" fontId="56" fillId="52" borderId="224" applyNumberFormat="0" applyProtection="0">
      <alignment vertical="center"/>
    </xf>
    <xf numFmtId="4" fontId="56" fillId="54" borderId="224" applyNumberFormat="0" applyProtection="0">
      <alignment horizontal="left" vertical="center" indent="1"/>
    </xf>
    <xf numFmtId="4" fontId="27" fillId="21" borderId="228"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14" borderId="222" applyNumberFormat="0" applyProtection="0">
      <alignment horizontal="left" vertical="top" indent="1"/>
    </xf>
    <xf numFmtId="4" fontId="62" fillId="11" borderId="222"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186" fontId="56" fillId="14" borderId="222" applyNumberFormat="0" applyProtection="0">
      <alignment horizontal="left" vertical="top" indent="1"/>
    </xf>
    <xf numFmtId="4" fontId="64" fillId="64" borderId="224" applyNumberFormat="0" applyProtection="0">
      <alignment horizontal="right" vertical="center"/>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194" fontId="33" fillId="0" borderId="221" applyFill="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2" applyNumberFormat="0" applyProtection="0">
      <alignment horizontal="left" vertical="top" indent="1"/>
    </xf>
    <xf numFmtId="4" fontId="62" fillId="11" borderId="222" applyNumberFormat="0" applyProtection="0">
      <alignment horizontal="left" vertical="center" indent="1"/>
    </xf>
    <xf numFmtId="4" fontId="62" fillId="48" borderId="222" applyNumberFormat="0" applyProtection="0">
      <alignment vertical="center"/>
    </xf>
    <xf numFmtId="186" fontId="27" fillId="63" borderId="222" applyNumberFormat="0" applyProtection="0">
      <alignment horizontal="left" vertical="top" indent="1"/>
    </xf>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186" fontId="56" fillId="14" borderId="222" applyNumberFormat="0" applyProtection="0">
      <alignment horizontal="left" vertical="top" indent="1"/>
    </xf>
    <xf numFmtId="186" fontId="56" fillId="15" borderId="222" applyNumberFormat="0" applyProtection="0">
      <alignment horizontal="left" vertical="top" indent="1"/>
    </xf>
    <xf numFmtId="186" fontId="42" fillId="44" borderId="224" applyNumberFormat="0" applyAlignment="0" applyProtection="0"/>
    <xf numFmtId="186" fontId="44" fillId="0" borderId="229" applyNumberFormat="0" applyFill="0" applyAlignment="0" applyProtection="0"/>
    <xf numFmtId="186" fontId="44" fillId="0" borderId="229" applyNumberFormat="0" applyFill="0" applyAlignment="0" applyProtection="0"/>
    <xf numFmtId="37" fontId="33" fillId="0" borderId="227" applyNumberFormat="0"/>
    <xf numFmtId="4" fontId="64" fillId="64" borderId="224" applyNumberFormat="0" applyProtection="0">
      <alignment horizontal="right" vertical="center"/>
    </xf>
    <xf numFmtId="4" fontId="63" fillId="66" borderId="228" applyNumberFormat="0" applyProtection="0">
      <alignment horizontal="left" vertical="center" indent="1"/>
    </xf>
    <xf numFmtId="186" fontId="62" fillId="15" borderId="222" applyNumberFormat="0" applyProtection="0">
      <alignment horizontal="left" vertical="top" indent="1"/>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62" borderId="224"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5" borderId="228" applyNumberFormat="0" applyProtection="0">
      <alignment horizontal="left" vertical="center" indent="1"/>
    </xf>
    <xf numFmtId="4" fontId="56" fillId="14" borderId="228" applyNumberFormat="0" applyProtection="0">
      <alignment horizontal="left" vertical="center" indent="1"/>
    </xf>
    <xf numFmtId="4" fontId="56" fillId="15" borderId="224" applyNumberFormat="0" applyProtection="0">
      <alignment horizontal="right" vertical="center"/>
    </xf>
    <xf numFmtId="4" fontId="27" fillId="21" borderId="228" applyNumberFormat="0" applyProtection="0">
      <alignment horizontal="left" vertical="center" indent="1"/>
    </xf>
    <xf numFmtId="4" fontId="27" fillId="21" borderId="228" applyNumberFormat="0" applyProtection="0">
      <alignment horizontal="left" vertical="center" indent="1"/>
    </xf>
    <xf numFmtId="4" fontId="56" fillId="61" borderId="228" applyNumberFormat="0" applyProtection="0">
      <alignment horizontal="left" vertical="center" indent="1"/>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7" borderId="228"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186" fontId="60" fillId="52" borderId="222" applyNumberFormat="0" applyProtection="0">
      <alignment horizontal="left" vertical="top"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7" fillId="44" borderId="225" applyNumberFormat="0" applyAlignment="0" applyProtection="0"/>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186" fontId="61" fillId="21" borderId="226" applyBorder="0"/>
    <xf numFmtId="186" fontId="56" fillId="40" borderId="224" applyNumberFormat="0" applyFont="0" applyAlignment="0" applyProtection="0"/>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27" fillId="14" borderId="222" applyNumberFormat="0" applyProtection="0">
      <alignment horizontal="left" vertical="top" indent="1"/>
    </xf>
    <xf numFmtId="4" fontId="59" fillId="65" borderId="224" applyNumberFormat="0" applyProtection="0">
      <alignment horizontal="right" vertical="center"/>
    </xf>
    <xf numFmtId="4" fontId="56" fillId="54" borderId="224" applyNumberFormat="0" applyProtection="0">
      <alignment horizontal="left" vertical="center" indent="1"/>
    </xf>
    <xf numFmtId="186" fontId="62" fillId="15" borderId="222" applyNumberFormat="0" applyProtection="0">
      <alignment horizontal="left" vertical="top" indent="1"/>
    </xf>
    <xf numFmtId="4" fontId="63" fillId="66" borderId="228" applyNumberFormat="0" applyProtection="0">
      <alignment horizontal="left" vertical="center" indent="1"/>
    </xf>
    <xf numFmtId="37" fontId="33" fillId="0" borderId="227" applyNumberFormat="0"/>
    <xf numFmtId="186" fontId="44" fillId="0" borderId="229" applyNumberFormat="0" applyFill="0" applyAlignment="0" applyProtection="0"/>
    <xf numFmtId="186" fontId="56" fillId="63" borderId="222" applyNumberFormat="0" applyProtection="0">
      <alignment horizontal="left" vertical="top" indent="1"/>
    </xf>
    <xf numFmtId="186" fontId="56" fillId="15" borderId="222" applyNumberFormat="0" applyProtection="0">
      <alignment horizontal="left" vertical="top" indent="1"/>
    </xf>
    <xf numFmtId="4" fontId="56" fillId="23" borderId="224" applyNumberFormat="0" applyProtection="0">
      <alignment horizontal="right" vertical="center"/>
    </xf>
    <xf numFmtId="186" fontId="56" fillId="62"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186" fontId="56" fillId="14" borderId="224" applyNumberFormat="0" applyProtection="0">
      <alignment horizontal="left" vertical="center" indent="1"/>
    </xf>
    <xf numFmtId="194" fontId="33" fillId="0" borderId="221" applyFill="0"/>
    <xf numFmtId="4" fontId="62" fillId="48" borderId="222" applyNumberFormat="0" applyProtection="0">
      <alignment vertical="center"/>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2" borderId="224" applyNumberFormat="0" applyProtection="0">
      <alignmen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27" fillId="14" borderId="222" applyNumberFormat="0" applyProtection="0">
      <alignment horizontal="left" vertical="center" indent="1"/>
    </xf>
    <xf numFmtId="186" fontId="42" fillId="44" borderId="224" applyNumberFormat="0" applyAlignment="0" applyProtection="0"/>
    <xf numFmtId="186" fontId="56" fillId="14" borderId="224" applyNumberFormat="0" applyProtection="0">
      <alignment horizontal="left" vertical="center" indent="1"/>
    </xf>
    <xf numFmtId="186" fontId="56" fillId="63" borderId="222" applyNumberFormat="0" applyProtection="0">
      <alignment horizontal="left" vertical="top" indent="1"/>
    </xf>
    <xf numFmtId="37" fontId="33" fillId="0" borderId="227" applyNumberFormat="0"/>
    <xf numFmtId="186" fontId="56" fillId="40" borderId="224" applyNumberFormat="0" applyFont="0" applyAlignment="0" applyProtection="0"/>
    <xf numFmtId="4" fontId="63" fillId="66" borderId="228" applyNumberFormat="0" applyProtection="0">
      <alignment horizontal="left" vertical="center" indent="1"/>
    </xf>
    <xf numFmtId="164" fontId="35" fillId="0" borderId="0" applyFont="0" applyFill="0" applyBorder="0" applyAlignment="0" applyProtection="0"/>
    <xf numFmtId="186" fontId="56" fillId="40" borderId="224" applyNumberFormat="0" applyFont="0" applyAlignment="0" applyProtection="0"/>
    <xf numFmtId="4" fontId="62" fillId="48" borderId="222" applyNumberFormat="0" applyProtection="0">
      <alignmen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top" indent="1"/>
    </xf>
    <xf numFmtId="4" fontId="56" fillId="19" borderId="224" applyNumberFormat="0" applyProtection="0">
      <alignment horizontal="right" vertical="center"/>
    </xf>
    <xf numFmtId="4" fontId="64" fillId="64" borderId="224" applyNumberFormat="0" applyProtection="0">
      <alignment horizontal="right" vertical="center"/>
    </xf>
    <xf numFmtId="186" fontId="44" fillId="0" borderId="229" applyNumberFormat="0" applyFill="0" applyAlignment="0" applyProtection="0"/>
    <xf numFmtId="186" fontId="27" fillId="14" borderId="222" applyNumberFormat="0" applyProtection="0">
      <alignment horizontal="left" vertical="center" indent="1"/>
    </xf>
    <xf numFmtId="186" fontId="56" fillId="15" borderId="222" applyNumberFormat="0" applyProtection="0">
      <alignment horizontal="left" vertical="top" indent="1"/>
    </xf>
    <xf numFmtId="186" fontId="42" fillId="44" borderId="224" applyNumberFormat="0" applyAlignment="0" applyProtection="0"/>
    <xf numFmtId="4" fontId="56" fillId="58" borderId="224" applyNumberFormat="0" applyProtection="0">
      <alignment horizontal="right" vertical="center"/>
    </xf>
    <xf numFmtId="194" fontId="33" fillId="0" borderId="221" applyFill="0"/>
    <xf numFmtId="186" fontId="56" fillId="40" borderId="224" applyNumberFormat="0" applyFont="0" applyAlignment="0" applyProtection="0"/>
    <xf numFmtId="186" fontId="62" fillId="48" borderId="222" applyNumberFormat="0" applyProtection="0">
      <alignment horizontal="left" vertical="top" indent="1"/>
    </xf>
    <xf numFmtId="4" fontId="62" fillId="48" borderId="222"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60" fillId="52" borderId="222" applyNumberFormat="0" applyProtection="0">
      <alignment horizontal="left" vertical="top" indent="1"/>
    </xf>
    <xf numFmtId="4" fontId="56" fillId="59" borderId="224" applyNumberFormat="0" applyProtection="0">
      <alignment horizontal="right" vertical="center"/>
    </xf>
    <xf numFmtId="4" fontId="56" fillId="15"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0" fillId="41" borderId="224" applyNumberFormat="0" applyAlignment="0" applyProtection="0"/>
    <xf numFmtId="37" fontId="33" fillId="0" borderId="227" applyNumberFormat="0"/>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61" borderId="228" applyNumberFormat="0" applyProtection="0">
      <alignment horizontal="left" vertical="center" indent="1"/>
    </xf>
    <xf numFmtId="186" fontId="50" fillId="41" borderId="224" applyNumberFormat="0" applyAlignment="0" applyProtection="0"/>
    <xf numFmtId="4" fontId="59" fillId="65" borderId="224" applyNumberFormat="0" applyProtection="0">
      <alignment horizontal="right" vertical="center"/>
    </xf>
    <xf numFmtId="4" fontId="62" fillId="48" borderId="222" applyNumberFormat="0" applyProtection="0">
      <alignment vertical="center"/>
    </xf>
    <xf numFmtId="186" fontId="56" fillId="14" borderId="222" applyNumberFormat="0" applyProtection="0">
      <alignment horizontal="left" vertical="top" indent="1"/>
    </xf>
    <xf numFmtId="4" fontId="62" fillId="11" borderId="222" applyNumberFormat="0" applyProtection="0">
      <alignment horizontal="left" vertical="center" indent="1"/>
    </xf>
    <xf numFmtId="186" fontId="27" fillId="14" borderId="222" applyNumberFormat="0" applyProtection="0">
      <alignment horizontal="left" vertical="center" indent="1"/>
    </xf>
    <xf numFmtId="4" fontId="56" fillId="54" borderId="224" applyNumberFormat="0" applyProtection="0">
      <alignment horizontal="left" vertical="center" indent="1"/>
    </xf>
    <xf numFmtId="186" fontId="56" fillId="63" borderId="224"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4" fontId="56" fillId="16" borderId="224" applyNumberFormat="0" applyProtection="0">
      <alignment horizontal="right" vertical="center"/>
    </xf>
    <xf numFmtId="4" fontId="56" fillId="14" borderId="228" applyNumberFormat="0" applyProtection="0">
      <alignment horizontal="left" vertical="center" indent="1"/>
    </xf>
    <xf numFmtId="4" fontId="56" fillId="54" borderId="224" applyNumberFormat="0" applyProtection="0">
      <alignment horizontal="left" vertical="center" indent="1"/>
    </xf>
    <xf numFmtId="4" fontId="56" fillId="16" borderId="224" applyNumberFormat="0" applyProtection="0">
      <alignment horizontal="righ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59"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64" fontId="35" fillId="0" borderId="0" applyFont="0" applyFill="0" applyBorder="0" applyAlignment="0" applyProtection="0"/>
    <xf numFmtId="4" fontId="56" fillId="23" borderId="224" applyNumberFormat="0" applyProtection="0">
      <alignment horizontal="right" vertical="center"/>
    </xf>
    <xf numFmtId="164" fontId="35" fillId="0" borderId="0" applyFont="0" applyFill="0" applyBorder="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9" borderId="224" applyNumberFormat="0" applyProtection="0">
      <alignment horizontal="right" vertical="center"/>
    </xf>
    <xf numFmtId="4" fontId="56" fillId="61" borderId="228" applyNumberFormat="0" applyProtection="0">
      <alignment horizontal="left" vertical="center" indent="1"/>
    </xf>
    <xf numFmtId="4" fontId="56" fillId="56"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94" fontId="33" fillId="0" borderId="221" applyFill="0"/>
    <xf numFmtId="186" fontId="56" fillId="63" borderId="222" applyNumberFormat="0" applyProtection="0">
      <alignment horizontal="left" vertical="top" indent="1"/>
    </xf>
    <xf numFmtId="4" fontId="56" fillId="1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7" fillId="44" borderId="225" applyNumberFormat="0" applyAlignment="0" applyProtection="0"/>
    <xf numFmtId="186" fontId="56" fillId="11" borderId="224"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4" fontId="56" fillId="16" borderId="224" applyNumberFormat="0" applyProtection="0">
      <alignment horizontal="right" vertical="center"/>
    </xf>
    <xf numFmtId="186" fontId="60" fillId="52" borderId="222" applyNumberFormat="0" applyProtection="0">
      <alignment horizontal="left" vertical="top"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6" borderId="224" applyNumberFormat="0" applyProtection="0">
      <alignment horizontal="right" vertical="center"/>
    </xf>
    <xf numFmtId="4" fontId="56" fillId="53" borderId="224" applyNumberFormat="0" applyProtection="0">
      <alignment horizontal="left" vertical="center" indent="1"/>
    </xf>
    <xf numFmtId="4" fontId="27" fillId="21" borderId="228" applyNumberFormat="0" applyProtection="0">
      <alignment horizontal="left" vertical="center" indent="1"/>
    </xf>
    <xf numFmtId="4" fontId="56" fillId="59" borderId="224" applyNumberFormat="0" applyProtection="0">
      <alignment horizontal="right" vertical="center"/>
    </xf>
    <xf numFmtId="4" fontId="56" fillId="23"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4" fillId="0" borderId="229" applyNumberFormat="0" applyFill="0" applyAlignment="0" applyProtection="0"/>
    <xf numFmtId="186" fontId="61" fillId="21" borderId="226" applyBorder="0"/>
    <xf numFmtId="186" fontId="56" fillId="14" borderId="222" applyNumberFormat="0" applyProtection="0">
      <alignment horizontal="left" vertical="top" indent="1"/>
    </xf>
    <xf numFmtId="186" fontId="56" fillId="14" borderId="222" applyNumberFormat="0" applyProtection="0">
      <alignment horizontal="left" vertical="top" indent="1"/>
    </xf>
    <xf numFmtId="194" fontId="33" fillId="0" borderId="221" applyFill="0"/>
    <xf numFmtId="186" fontId="56" fillId="14"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0" fillId="41" borderId="224" applyNumberFormat="0" applyAlignment="0" applyProtection="0"/>
    <xf numFmtId="186" fontId="27" fillId="63" borderId="222" applyNumberFormat="0" applyProtection="0">
      <alignment horizontal="left" vertical="top" indent="1"/>
    </xf>
    <xf numFmtId="186" fontId="50" fillId="41" borderId="224" applyNumberFormat="0" applyAlignment="0" applyProtection="0"/>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16" borderId="224" applyNumberFormat="0" applyProtection="0">
      <alignment horizontal="right" vertical="center"/>
    </xf>
    <xf numFmtId="4" fontId="56" fillId="55"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4" fontId="56" fillId="56" borderId="224" applyNumberFormat="0" applyProtection="0">
      <alignment horizontal="right" vertical="center"/>
    </xf>
    <xf numFmtId="186" fontId="56" fillId="14" borderId="222" applyNumberFormat="0" applyProtection="0">
      <alignment horizontal="left" vertical="top" indent="1"/>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56" fillId="0" borderId="224" applyNumberFormat="0" applyProtection="0">
      <alignment horizontal="right" vertical="center"/>
    </xf>
    <xf numFmtId="186" fontId="27" fillId="63" borderId="222" applyNumberFormat="0" applyProtection="0">
      <alignment horizontal="left" vertical="top" indent="1"/>
    </xf>
    <xf numFmtId="37" fontId="33" fillId="0" borderId="227" applyNumberFormat="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8" applyNumberFormat="0" applyProtection="0">
      <alignment horizontal="left" vertical="center" indent="1"/>
    </xf>
    <xf numFmtId="4" fontId="56" fillId="57" borderId="228" applyNumberFormat="0" applyProtection="0">
      <alignment horizontal="right" vertical="center"/>
    </xf>
    <xf numFmtId="186" fontId="42" fillId="44" borderId="224" applyNumberFormat="0" applyAlignment="0" applyProtection="0"/>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21" borderId="222" applyNumberFormat="0" applyProtection="0">
      <alignment horizontal="left" vertical="top" indent="1"/>
    </xf>
    <xf numFmtId="4" fontId="56" fillId="0" borderId="224" applyNumberFormat="0" applyProtection="0">
      <alignment horizontal="right" vertical="center"/>
    </xf>
    <xf numFmtId="186" fontId="56" fillId="40" borderId="224" applyNumberFormat="0" applyFont="0" applyAlignment="0" applyProtection="0"/>
    <xf numFmtId="4" fontId="56" fillId="23" borderId="224" applyNumberFormat="0" applyProtection="0">
      <alignment horizontal="right" vertical="center"/>
    </xf>
    <xf numFmtId="4" fontId="56" fillId="23" borderId="224" applyNumberFormat="0" applyProtection="0">
      <alignment horizontal="right" vertical="center"/>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5" borderId="224" applyNumberFormat="0" applyProtection="0">
      <alignment horizontal="right" vertical="center"/>
    </xf>
    <xf numFmtId="186" fontId="56" fillId="14" borderId="222" applyNumberFormat="0" applyProtection="0">
      <alignment horizontal="left" vertical="top" indent="1"/>
    </xf>
    <xf numFmtId="186" fontId="56" fillId="21"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4" fontId="56" fillId="54" borderId="224" applyNumberFormat="0" applyProtection="0">
      <alignment horizontal="left" vertical="center" indent="1"/>
    </xf>
    <xf numFmtId="186" fontId="56" fillId="14" borderId="222" applyNumberFormat="0" applyProtection="0">
      <alignment horizontal="left" vertical="top" indent="1"/>
    </xf>
    <xf numFmtId="186" fontId="56" fillId="15"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64" fontId="35" fillId="0" borderId="0" applyFont="0" applyFill="0" applyBorder="0" applyAlignment="0" applyProtection="0"/>
    <xf numFmtId="186" fontId="60" fillId="52" borderId="222" applyNumberFormat="0" applyProtection="0">
      <alignment horizontal="left" vertical="top" indent="1"/>
    </xf>
    <xf numFmtId="4" fontId="56" fillId="16" borderId="224" applyNumberFormat="0" applyProtection="0">
      <alignment horizontal="right" vertical="center"/>
    </xf>
    <xf numFmtId="4" fontId="56" fillId="15" borderId="228" applyNumberFormat="0" applyProtection="0">
      <alignment horizontal="left" vertical="center" indent="1"/>
    </xf>
    <xf numFmtId="186" fontId="56" fillId="63" borderId="222" applyNumberFormat="0" applyProtection="0">
      <alignment horizontal="left" vertical="top" indent="1"/>
    </xf>
    <xf numFmtId="186" fontId="56" fillId="63" borderId="224"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6" borderId="224" applyNumberFormat="0" applyProtection="0">
      <alignment horizontal="right" vertical="center"/>
    </xf>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5" borderId="224" applyNumberFormat="0" applyProtection="0">
      <alignment horizontal="right" vertical="center"/>
    </xf>
    <xf numFmtId="4" fontId="56" fillId="56" borderId="224" applyNumberFormat="0" applyProtection="0">
      <alignment horizontal="right" vertical="center"/>
    </xf>
    <xf numFmtId="186" fontId="56" fillId="21" borderId="222" applyNumberFormat="0" applyProtection="0">
      <alignment horizontal="left" vertical="top" indent="1"/>
    </xf>
    <xf numFmtId="4" fontId="56" fillId="61" borderId="228" applyNumberFormat="0" applyProtection="0">
      <alignment horizontal="left" vertical="center" indent="1"/>
    </xf>
    <xf numFmtId="4" fontId="56" fillId="19" borderId="224" applyNumberFormat="0" applyProtection="0">
      <alignment horizontal="right" vertical="center"/>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4" fontId="62" fillId="48" borderId="222" applyNumberFormat="0" applyProtection="0">
      <alignment vertical="center"/>
    </xf>
    <xf numFmtId="4" fontId="63" fillId="66" borderId="228" applyNumberFormat="0" applyProtection="0">
      <alignment horizontal="left" vertical="center" indent="1"/>
    </xf>
    <xf numFmtId="186" fontId="56" fillId="15" borderId="222" applyNumberFormat="0" applyProtection="0">
      <alignment horizontal="left" vertical="top" indent="1"/>
    </xf>
    <xf numFmtId="4" fontId="56" fillId="54" borderId="224" applyNumberFormat="0" applyProtection="0">
      <alignment horizontal="left" vertical="center" indent="1"/>
    </xf>
    <xf numFmtId="186" fontId="56" fillId="14" borderId="222" applyNumberFormat="0" applyProtection="0">
      <alignment horizontal="left" vertical="top" indent="1"/>
    </xf>
    <xf numFmtId="4" fontId="56" fillId="0" borderId="224" applyNumberFormat="0" applyProtection="0">
      <alignment horizontal="right" vertical="center"/>
    </xf>
    <xf numFmtId="186" fontId="42" fillId="44" borderId="224" applyNumberFormat="0" applyAlignment="0" applyProtection="0"/>
    <xf numFmtId="186" fontId="56" fillId="40" borderId="224" applyNumberFormat="0" applyFont="0" applyAlignment="0" applyProtection="0"/>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4" fillId="0" borderId="229" applyNumberFormat="0" applyFill="0" applyAlignment="0" applyProtection="0"/>
    <xf numFmtId="186" fontId="56" fillId="40" borderId="224" applyNumberFormat="0" applyFont="0" applyAlignment="0" applyProtection="0"/>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23" borderId="224" applyNumberFormat="0" applyProtection="0">
      <alignment horizontal="right" vertical="center"/>
    </xf>
    <xf numFmtId="4" fontId="59" fillId="53" borderId="224" applyNumberFormat="0" applyProtection="0">
      <alignment vertical="center"/>
    </xf>
    <xf numFmtId="186" fontId="56" fillId="40" borderId="224" applyNumberFormat="0" applyFont="0" applyAlignment="0" applyProtection="0"/>
    <xf numFmtId="186" fontId="42" fillId="44" borderId="224" applyNumberFormat="0" applyAlignment="0" applyProtection="0"/>
    <xf numFmtId="4" fontId="56" fillId="56" borderId="224" applyNumberFormat="0" applyProtection="0">
      <alignment horizontal="right" vertical="center"/>
    </xf>
    <xf numFmtId="186" fontId="56" fillId="40" borderId="224" applyNumberFormat="0" applyFont="0" applyAlignment="0" applyProtection="0"/>
    <xf numFmtId="186" fontId="62" fillId="48" borderId="222" applyNumberFormat="0" applyProtection="0">
      <alignment horizontal="left" vertical="top" indent="1"/>
    </xf>
    <xf numFmtId="4" fontId="56" fillId="59" borderId="224" applyNumberFormat="0" applyProtection="0">
      <alignment horizontal="right" vertical="center"/>
    </xf>
    <xf numFmtId="4" fontId="27" fillId="21" borderId="228"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27" fillId="14" borderId="222"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44" fillId="0" borderId="229" applyNumberFormat="0" applyFill="0" applyAlignment="0" applyProtection="0"/>
    <xf numFmtId="186" fontId="56" fillId="63" borderId="222" applyNumberFormat="0" applyProtection="0">
      <alignment horizontal="left" vertical="top" indent="1"/>
    </xf>
    <xf numFmtId="186" fontId="42" fillId="44" borderId="224" applyNumberFormat="0" applyAlignment="0" applyProtection="0"/>
    <xf numFmtId="4" fontId="56" fillId="0" borderId="224" applyNumberFormat="0" applyProtection="0">
      <alignment horizontal="right" vertical="center"/>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62" borderId="224" applyNumberFormat="0" applyProtection="0">
      <alignment horizontal="left" vertical="center" indent="1"/>
    </xf>
    <xf numFmtId="186" fontId="27" fillId="21" borderId="222" applyNumberFormat="0" applyProtection="0">
      <alignment horizontal="left" vertical="top" indent="1"/>
    </xf>
    <xf numFmtId="4" fontId="56" fillId="60" borderId="224" applyNumberFormat="0" applyProtection="0">
      <alignment horizontal="right" vertical="center"/>
    </xf>
    <xf numFmtId="186" fontId="60" fillId="52" borderId="222" applyNumberFormat="0" applyProtection="0">
      <alignment horizontal="left" vertical="top" indent="1"/>
    </xf>
    <xf numFmtId="186" fontId="61" fillId="21" borderId="226" applyBorder="0"/>
    <xf numFmtId="186" fontId="56" fillId="63" borderId="224" applyNumberFormat="0" applyProtection="0">
      <alignment horizontal="left" vertical="center" indent="1"/>
    </xf>
    <xf numFmtId="186" fontId="50" fillId="41" borderId="224" applyNumberFormat="0" applyAlignment="0" applyProtection="0"/>
    <xf numFmtId="4" fontId="62" fillId="11" borderId="222"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56" fillId="53" borderId="224" applyNumberFormat="0" applyProtection="0">
      <alignment horizontal="left" vertical="center" indent="1"/>
    </xf>
    <xf numFmtId="4" fontId="56" fillId="58" borderId="224" applyNumberFormat="0" applyProtection="0">
      <alignment horizontal="right" vertical="center"/>
    </xf>
    <xf numFmtId="4" fontId="27" fillId="21" borderId="228" applyNumberFormat="0" applyProtection="0">
      <alignment horizontal="left" vertical="center"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4" applyNumberFormat="0" applyProtection="0">
      <alignment horizontal="left" vertical="center" indent="1"/>
    </xf>
    <xf numFmtId="186" fontId="44" fillId="0" borderId="229" applyNumberFormat="0" applyFill="0" applyAlignment="0" applyProtection="0"/>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62" fillId="48" borderId="222" applyNumberFormat="0" applyProtection="0">
      <alignment horizontal="left" vertical="top" indent="1"/>
    </xf>
    <xf numFmtId="186" fontId="56" fillId="14" borderId="222" applyNumberFormat="0" applyProtection="0">
      <alignment horizontal="left" vertical="top" indent="1"/>
    </xf>
    <xf numFmtId="186" fontId="62" fillId="48" borderId="222" applyNumberFormat="0" applyProtection="0">
      <alignment horizontal="left" vertical="top" indent="1"/>
    </xf>
    <xf numFmtId="186" fontId="56" fillId="63" borderId="222" applyNumberFormat="0" applyProtection="0">
      <alignment horizontal="left" vertical="top" indent="1"/>
    </xf>
    <xf numFmtId="186" fontId="62" fillId="15" borderId="222" applyNumberFormat="0" applyProtection="0">
      <alignment horizontal="left" vertical="top" indent="1"/>
    </xf>
    <xf numFmtId="186" fontId="61" fillId="21" borderId="226" applyBorder="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94" fontId="33" fillId="0" borderId="221" applyFill="0"/>
    <xf numFmtId="4" fontId="56" fillId="60" borderId="224" applyNumberFormat="0" applyProtection="0">
      <alignment horizontal="right" vertical="center"/>
    </xf>
    <xf numFmtId="4" fontId="56" fillId="15" borderId="228" applyNumberFormat="0" applyProtection="0">
      <alignment horizontal="left" vertical="center" indent="1"/>
    </xf>
    <xf numFmtId="4" fontId="56" fillId="55" borderId="224" applyNumberFormat="0" applyProtection="0">
      <alignment horizontal="right" vertical="center"/>
    </xf>
    <xf numFmtId="4" fontId="56" fillId="60" borderId="224" applyNumberFormat="0" applyProtection="0">
      <alignment horizontal="right" vertical="center"/>
    </xf>
    <xf numFmtId="186" fontId="57" fillId="44" borderId="225"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4" fontId="56" fillId="52" borderId="224" applyNumberFormat="0" applyProtection="0">
      <alignment vertical="center"/>
    </xf>
    <xf numFmtId="4" fontId="56" fillId="58" borderId="224" applyNumberFormat="0" applyProtection="0">
      <alignment horizontal="right" vertical="center"/>
    </xf>
    <xf numFmtId="4" fontId="56" fillId="14" borderId="228"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27" fillId="63" borderId="222" applyNumberFormat="0" applyProtection="0">
      <alignment horizontal="left" vertical="center" indent="1"/>
    </xf>
    <xf numFmtId="186" fontId="56" fillId="63" borderId="222" applyNumberFormat="0" applyProtection="0">
      <alignment horizontal="left" vertical="top" indent="1"/>
    </xf>
    <xf numFmtId="186" fontId="56" fillId="21" borderId="222" applyNumberFormat="0" applyProtection="0">
      <alignment horizontal="left" vertical="top" indent="1"/>
    </xf>
    <xf numFmtId="4" fontId="56" fillId="58" borderId="224" applyNumberFormat="0" applyProtection="0">
      <alignment horizontal="right" vertical="center"/>
    </xf>
    <xf numFmtId="4" fontId="56" fillId="52" borderId="224" applyNumberFormat="0" applyProtection="0">
      <alignmen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6" fillId="19" borderId="224" applyNumberFormat="0" applyProtection="0">
      <alignment horizontal="right" vertical="center"/>
    </xf>
    <xf numFmtId="4" fontId="27" fillId="21" borderId="228" applyNumberFormat="0" applyProtection="0">
      <alignment horizontal="left" vertical="center" indent="1"/>
    </xf>
    <xf numFmtId="4" fontId="56" fillId="57" borderId="228" applyNumberFormat="0" applyProtection="0">
      <alignment horizontal="right" vertical="center"/>
    </xf>
    <xf numFmtId="4" fontId="56" fillId="14" borderId="228" applyNumberFormat="0" applyProtection="0">
      <alignment horizontal="left" vertical="center" indent="1"/>
    </xf>
    <xf numFmtId="186" fontId="56" fillId="63" borderId="222" applyNumberFormat="0" applyProtection="0">
      <alignment horizontal="left" vertical="top" indent="1"/>
    </xf>
    <xf numFmtId="4" fontId="27" fillId="21" borderId="228" applyNumberFormat="0" applyProtection="0">
      <alignment horizontal="left" vertical="center" indent="1"/>
    </xf>
    <xf numFmtId="186" fontId="57" fillId="44" borderId="225" applyNumberFormat="0" applyAlignment="0" applyProtection="0"/>
    <xf numFmtId="186" fontId="56" fillId="40" borderId="224" applyNumberFormat="0" applyFont="0" applyAlignment="0" applyProtection="0"/>
    <xf numFmtId="4" fontId="56" fillId="52" borderId="224" applyNumberFormat="0" applyProtection="0">
      <alignment vertical="center"/>
    </xf>
    <xf numFmtId="186" fontId="27" fillId="21" borderId="222" applyNumberFormat="0" applyProtection="0">
      <alignment horizontal="left" vertical="center" indent="1"/>
    </xf>
    <xf numFmtId="186" fontId="56" fillId="14" borderId="222" applyNumberFormat="0" applyProtection="0">
      <alignment horizontal="left" vertical="top" indent="1"/>
    </xf>
    <xf numFmtId="186" fontId="27"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11" borderId="224" applyNumberFormat="0" applyProtection="0">
      <alignment horizontal="left" vertical="center" indent="1"/>
    </xf>
    <xf numFmtId="4" fontId="56" fillId="19" borderId="224" applyNumberFormat="0" applyProtection="0">
      <alignment horizontal="right" vertical="center"/>
    </xf>
    <xf numFmtId="4" fontId="56" fillId="53" borderId="224" applyNumberFormat="0" applyProtection="0">
      <alignment horizontal="left" vertical="center" indent="1"/>
    </xf>
    <xf numFmtId="186" fontId="56" fillId="40" borderId="224" applyNumberFormat="0" applyFon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9" borderId="224" applyNumberFormat="0" applyProtection="0">
      <alignment horizontal="right" vertical="center"/>
    </xf>
    <xf numFmtId="186" fontId="60" fillId="52" borderId="222" applyNumberFormat="0" applyProtection="0">
      <alignment horizontal="left" vertical="top" indent="1"/>
    </xf>
    <xf numFmtId="4" fontId="56" fillId="15" borderId="224" applyNumberFormat="0" applyProtection="0">
      <alignment horizontal="right" vertical="center"/>
    </xf>
    <xf numFmtId="4" fontId="56" fillId="19" borderId="224" applyNumberFormat="0" applyProtection="0">
      <alignment horizontal="right" vertical="center"/>
    </xf>
    <xf numFmtId="4" fontId="56" fillId="58" borderId="224" applyNumberFormat="0" applyProtection="0">
      <alignment horizontal="right" vertical="center"/>
    </xf>
    <xf numFmtId="186" fontId="56" fillId="21"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59" fillId="65" borderId="224" applyNumberFormat="0" applyProtection="0">
      <alignment horizontal="right" vertical="center"/>
    </xf>
    <xf numFmtId="186" fontId="44" fillId="0" borderId="229" applyNumberFormat="0" applyFill="0" applyAlignment="0" applyProtection="0"/>
    <xf numFmtId="4" fontId="62" fillId="48" borderId="222" applyNumberFormat="0" applyProtection="0">
      <alignment vertical="center"/>
    </xf>
    <xf numFmtId="186" fontId="56" fillId="14" borderId="222" applyNumberFormat="0" applyProtection="0">
      <alignment horizontal="left" vertical="top" indent="1"/>
    </xf>
    <xf numFmtId="186" fontId="61" fillId="21" borderId="226" applyBorder="0"/>
    <xf numFmtId="4" fontId="56" fillId="0" borderId="224" applyNumberFormat="0" applyProtection="0">
      <alignment horizontal="right" vertical="center"/>
    </xf>
    <xf numFmtId="186" fontId="56" fillId="14" borderId="222" applyNumberFormat="0" applyProtection="0">
      <alignment horizontal="left" vertical="top" indent="1"/>
    </xf>
    <xf numFmtId="4" fontId="56" fillId="60" borderId="224" applyNumberFormat="0" applyProtection="0">
      <alignment horizontal="right" vertical="center"/>
    </xf>
    <xf numFmtId="186" fontId="56" fillId="11"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4" fontId="64" fillId="64" borderId="224" applyNumberFormat="0" applyProtection="0">
      <alignment horizontal="right" vertical="center"/>
    </xf>
    <xf numFmtId="186" fontId="50" fillId="41" borderId="224" applyNumberFormat="0" applyAlignment="0" applyProtection="0"/>
    <xf numFmtId="186" fontId="56" fillId="63" borderId="222" applyNumberFormat="0" applyProtection="0">
      <alignment horizontal="left" vertical="top" indent="1"/>
    </xf>
    <xf numFmtId="186" fontId="50" fillId="41" borderId="224" applyNumberFormat="0" applyAlignment="0" applyProtection="0"/>
    <xf numFmtId="186" fontId="56" fillId="62" borderId="224" applyNumberFormat="0" applyProtection="0">
      <alignment horizontal="left" vertical="center"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19" borderId="224" applyNumberFormat="0" applyProtection="0">
      <alignment horizontal="right" vertical="center"/>
    </xf>
    <xf numFmtId="4" fontId="56" fillId="54"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61" fillId="21" borderId="226" applyBorder="0"/>
    <xf numFmtId="4" fontId="56" fillId="57" borderId="228" applyNumberFormat="0" applyProtection="0">
      <alignment horizontal="right" vertical="center"/>
    </xf>
    <xf numFmtId="186" fontId="56" fillId="14" borderId="222" applyNumberFormat="0" applyProtection="0">
      <alignment horizontal="left" vertical="top" indent="1"/>
    </xf>
    <xf numFmtId="4" fontId="56" fillId="15" borderId="228"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center" indent="1"/>
    </xf>
    <xf numFmtId="186" fontId="56" fillId="15"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4" fontId="63" fillId="66" borderId="228" applyNumberFormat="0" applyProtection="0">
      <alignment horizontal="left" vertical="center" indent="1"/>
    </xf>
    <xf numFmtId="4" fontId="59" fillId="65" borderId="224" applyNumberFormat="0" applyProtection="0">
      <alignment horizontal="right" vertical="center"/>
    </xf>
    <xf numFmtId="186" fontId="56" fillId="40" borderId="224" applyNumberFormat="0" applyFont="0" applyAlignment="0" applyProtection="0"/>
    <xf numFmtId="4" fontId="64" fillId="64" borderId="224" applyNumberFormat="0" applyProtection="0">
      <alignment horizontal="right" vertical="center"/>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6" fillId="14" borderId="228" applyNumberFormat="0" applyProtection="0">
      <alignment horizontal="left" vertical="center" indent="1"/>
    </xf>
    <xf numFmtId="4" fontId="56" fillId="56" borderId="224" applyNumberFormat="0" applyProtection="0">
      <alignment horizontal="right" vertical="center"/>
    </xf>
    <xf numFmtId="186" fontId="56" fillId="63" borderId="222"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63" borderId="224" applyNumberFormat="0" applyProtection="0">
      <alignment horizontal="left" vertical="center"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4" fontId="59" fillId="65" borderId="224" applyNumberFormat="0" applyProtection="0">
      <alignment horizontal="right" vertical="center"/>
    </xf>
    <xf numFmtId="186" fontId="56" fillId="40" borderId="224" applyNumberFormat="0" applyFont="0" applyAlignment="0" applyProtection="0"/>
    <xf numFmtId="4" fontId="56" fillId="57" borderId="228" applyNumberFormat="0" applyProtection="0">
      <alignment horizontal="right" vertical="center"/>
    </xf>
    <xf numFmtId="4" fontId="56" fillId="58"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56" fillId="21"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4" applyNumberFormat="0" applyProtection="0">
      <alignment horizontal="left" vertical="center"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37" fontId="33" fillId="0" borderId="227" applyNumberFormat="0"/>
    <xf numFmtId="4" fontId="64" fillId="64" borderId="224" applyNumberFormat="0" applyProtection="0">
      <alignment horizontal="right" vertical="center"/>
    </xf>
    <xf numFmtId="186" fontId="56" fillId="15" borderId="222" applyNumberFormat="0" applyProtection="0">
      <alignment horizontal="left" vertical="top" indent="1"/>
    </xf>
    <xf numFmtId="186" fontId="62" fillId="15" borderId="222" applyNumberFormat="0" applyProtection="0">
      <alignment horizontal="left" vertical="top" indent="1"/>
    </xf>
    <xf numFmtId="186" fontId="56" fillId="14" borderId="222" applyNumberFormat="0" applyProtection="0">
      <alignment horizontal="left" vertical="top" indent="1"/>
    </xf>
    <xf numFmtId="186" fontId="27" fillId="63" borderId="222" applyNumberFormat="0" applyProtection="0">
      <alignment horizontal="left" vertical="center"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4" fontId="27" fillId="21" borderId="228" applyNumberFormat="0" applyProtection="0">
      <alignment horizontal="left" vertical="center" indent="1"/>
    </xf>
    <xf numFmtId="4" fontId="56" fillId="54" borderId="224" applyNumberFormat="0" applyProtection="0">
      <alignment horizontal="left" vertical="center" indent="1"/>
    </xf>
    <xf numFmtId="186" fontId="56" fillId="21" borderId="222" applyNumberFormat="0" applyProtection="0">
      <alignment horizontal="left" vertical="top" indent="1"/>
    </xf>
    <xf numFmtId="186" fontId="56" fillId="40" borderId="224" applyNumberFormat="0" applyFont="0" applyAlignment="0" applyProtection="0"/>
    <xf numFmtId="4" fontId="59" fillId="65" borderId="224" applyNumberFormat="0" applyProtection="0">
      <alignment horizontal="right" vertical="center"/>
    </xf>
    <xf numFmtId="186" fontId="27" fillId="14" borderId="222" applyNumberFormat="0" applyProtection="0">
      <alignment horizontal="left" vertical="top" indent="1"/>
    </xf>
    <xf numFmtId="186" fontId="56" fillId="15" borderId="222" applyNumberFormat="0" applyProtection="0">
      <alignment horizontal="left" vertical="top" indent="1"/>
    </xf>
    <xf numFmtId="4" fontId="56" fillId="61" borderId="228" applyNumberFormat="0" applyProtection="0">
      <alignment horizontal="left" vertical="center" indent="1"/>
    </xf>
    <xf numFmtId="4" fontId="56" fillId="57" borderId="228" applyNumberFormat="0" applyProtection="0">
      <alignment horizontal="right" vertical="center"/>
    </xf>
    <xf numFmtId="4" fontId="62" fillId="11" borderId="222" applyNumberFormat="0" applyProtection="0">
      <alignment horizontal="left" vertical="center" indent="1"/>
    </xf>
    <xf numFmtId="186" fontId="44" fillId="0" borderId="229" applyNumberFormat="0" applyFill="0" applyAlignment="0" applyProtection="0"/>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40" borderId="224" applyNumberFormat="0" applyFont="0" applyAlignment="0" applyProtection="0"/>
    <xf numFmtId="4" fontId="59" fillId="53" borderId="224" applyNumberFormat="0" applyProtection="0">
      <alignmen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186" fontId="62" fillId="48" borderId="222" applyNumberFormat="0" applyProtection="0">
      <alignment horizontal="left" vertical="top" indent="1"/>
    </xf>
    <xf numFmtId="186" fontId="44" fillId="0" borderId="229" applyNumberFormat="0" applyFill="0" applyAlignment="0" applyProtection="0"/>
    <xf numFmtId="186" fontId="56" fillId="14" borderId="222" applyNumberFormat="0" applyProtection="0">
      <alignment horizontal="left" vertical="top" indent="1"/>
    </xf>
    <xf numFmtId="186" fontId="56" fillId="63" borderId="224" applyNumberFormat="0" applyProtection="0">
      <alignment horizontal="left" vertical="center"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4" fontId="27" fillId="21" borderId="228" applyNumberFormat="0" applyProtection="0">
      <alignment horizontal="left" vertical="center" indent="1"/>
    </xf>
    <xf numFmtId="4" fontId="56" fillId="19" borderId="224" applyNumberFormat="0" applyProtection="0">
      <alignment horizontal="right" vertical="center"/>
    </xf>
    <xf numFmtId="186" fontId="56" fillId="40" borderId="224" applyNumberFormat="0" applyFont="0" applyAlignment="0" applyProtection="0"/>
    <xf numFmtId="4" fontId="56" fillId="52" borderId="224" applyNumberFormat="0" applyProtection="0">
      <alignment vertical="center"/>
    </xf>
    <xf numFmtId="4" fontId="56" fillId="61" borderId="228" applyNumberFormat="0" applyProtection="0">
      <alignment horizontal="left" vertical="center" indent="1"/>
    </xf>
    <xf numFmtId="186" fontId="27" fillId="21" borderId="222" applyNumberFormat="0" applyProtection="0">
      <alignment horizontal="left" vertical="center" indent="1"/>
    </xf>
    <xf numFmtId="186" fontId="27" fillId="15" borderId="222" applyNumberFormat="0" applyProtection="0">
      <alignment horizontal="left" vertical="top" indent="1"/>
    </xf>
    <xf numFmtId="186" fontId="56" fillId="40" borderId="224" applyNumberFormat="0" applyFont="0" applyAlignment="0" applyProtection="0"/>
    <xf numFmtId="194" fontId="33" fillId="0" borderId="221" applyFill="0"/>
    <xf numFmtId="186" fontId="56" fillId="14" borderId="222" applyNumberFormat="0" applyProtection="0">
      <alignment horizontal="left" vertical="top"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4" fontId="56" fillId="15" borderId="224" applyNumberFormat="0" applyProtection="0">
      <alignment horizontal="right" vertical="center"/>
    </xf>
    <xf numFmtId="4" fontId="56" fillId="53" borderId="224" applyNumberFormat="0" applyProtection="0">
      <alignment horizontal="left" vertical="center" indent="1"/>
    </xf>
    <xf numFmtId="4" fontId="59" fillId="65" borderId="224" applyNumberFormat="0" applyProtection="0">
      <alignment horizontal="right" vertical="center"/>
    </xf>
    <xf numFmtId="186" fontId="56" fillId="14" borderId="222" applyNumberFormat="0" applyProtection="0">
      <alignment horizontal="left" vertical="top" indent="1"/>
    </xf>
    <xf numFmtId="186" fontId="62" fillId="15" borderId="222" applyNumberFormat="0" applyProtection="0">
      <alignment horizontal="left" vertical="top" indent="1"/>
    </xf>
    <xf numFmtId="4" fontId="64" fillId="64" borderId="224" applyNumberFormat="0" applyProtection="0">
      <alignment horizontal="right" vertical="center"/>
    </xf>
    <xf numFmtId="4" fontId="62" fillId="11" borderId="222" applyNumberFormat="0" applyProtection="0">
      <alignment horizontal="left" vertical="center"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21" borderId="222" applyNumberFormat="0" applyProtection="0">
      <alignment horizontal="left" vertical="top" indent="1"/>
    </xf>
    <xf numFmtId="186" fontId="27" fillId="14" borderId="222" applyNumberFormat="0" applyProtection="0">
      <alignment horizontal="left" vertical="top" indent="1"/>
    </xf>
    <xf numFmtId="4" fontId="27" fillId="21" borderId="228" applyNumberFormat="0" applyProtection="0">
      <alignment horizontal="left" vertical="center" indent="1"/>
    </xf>
    <xf numFmtId="186" fontId="27" fillId="21" borderId="222" applyNumberFormat="0" applyProtection="0">
      <alignment horizontal="left" vertical="top" indent="1"/>
    </xf>
    <xf numFmtId="4" fontId="56" fillId="57" borderId="228" applyNumberFormat="0" applyProtection="0">
      <alignment horizontal="right" vertical="center"/>
    </xf>
    <xf numFmtId="186" fontId="56" fillId="11" borderId="224" applyNumberFormat="0" applyProtection="0">
      <alignment horizontal="left" vertical="center" indent="1"/>
    </xf>
    <xf numFmtId="4" fontId="56" fillId="53" borderId="224" applyNumberFormat="0" applyProtection="0">
      <alignment horizontal="left" vertical="center" indent="1"/>
    </xf>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6" fillId="40" borderId="224" applyNumberFormat="0" applyFont="0" applyAlignment="0" applyProtection="0"/>
    <xf numFmtId="4" fontId="56" fillId="55" borderId="224" applyNumberFormat="0" applyProtection="0">
      <alignment horizontal="right" vertical="center"/>
    </xf>
    <xf numFmtId="4" fontId="56" fillId="61" borderId="228" applyNumberFormat="0" applyProtection="0">
      <alignment horizontal="left" vertical="center" indent="1"/>
    </xf>
    <xf numFmtId="186" fontId="27" fillId="21" borderId="222" applyNumberFormat="0" applyProtection="0">
      <alignment horizontal="left" vertical="top" indent="1"/>
    </xf>
    <xf numFmtId="186" fontId="56" fillId="62" borderId="224" applyNumberFormat="0" applyProtection="0">
      <alignment horizontal="left" vertical="center" indent="1"/>
    </xf>
    <xf numFmtId="186" fontId="56" fillId="15" borderId="222" applyNumberFormat="0" applyProtection="0">
      <alignment horizontal="left" vertical="top" indent="1"/>
    </xf>
    <xf numFmtId="186" fontId="56" fillId="63" borderId="222" applyNumberFormat="0" applyProtection="0">
      <alignment horizontal="left" vertical="top" indent="1"/>
    </xf>
    <xf numFmtId="4" fontId="56" fillId="60" borderId="224" applyNumberFormat="0" applyProtection="0">
      <alignment horizontal="right" vertical="center"/>
    </xf>
    <xf numFmtId="4" fontId="56" fillId="16" borderId="224" applyNumberFormat="0" applyProtection="0">
      <alignment horizontal="right" vertical="center"/>
    </xf>
    <xf numFmtId="186" fontId="56" fillId="21" borderId="222" applyNumberFormat="0" applyProtection="0">
      <alignment horizontal="left" vertical="top" indent="1"/>
    </xf>
    <xf numFmtId="186" fontId="56" fillId="63" borderId="222" applyNumberFormat="0" applyProtection="0">
      <alignment horizontal="left" vertical="top" indent="1"/>
    </xf>
    <xf numFmtId="186" fontId="42" fillId="44" borderId="224" applyNumberFormat="0" applyAlignment="0" applyProtection="0"/>
    <xf numFmtId="186" fontId="56" fillId="15" borderId="222" applyNumberFormat="0" applyProtection="0">
      <alignment horizontal="left" vertical="top" indent="1"/>
    </xf>
    <xf numFmtId="186" fontId="56" fillId="14" borderId="222" applyNumberFormat="0" applyProtection="0">
      <alignment horizontal="left" vertical="top" indent="1"/>
    </xf>
    <xf numFmtId="4" fontId="56" fillId="54" borderId="224" applyNumberFormat="0" applyProtection="0">
      <alignment horizontal="left" vertical="center" indent="1"/>
    </xf>
    <xf numFmtId="4" fontId="56" fillId="0" borderId="224" applyNumberFormat="0" applyProtection="0">
      <alignment horizontal="right" vertical="center"/>
    </xf>
    <xf numFmtId="186" fontId="56" fillId="40" borderId="224" applyNumberFormat="0" applyFont="0" applyAlignment="0" applyProtection="0"/>
    <xf numFmtId="186" fontId="50" fillId="41" borderId="224" applyNumberFormat="0" applyAlignment="0" applyProtection="0"/>
    <xf numFmtId="186" fontId="60" fillId="52" borderId="222" applyNumberFormat="0" applyProtection="0">
      <alignment horizontal="left" vertical="top" indent="1"/>
    </xf>
    <xf numFmtId="186" fontId="56" fillId="40" borderId="224" applyNumberFormat="0" applyFont="0" applyAlignment="0" applyProtection="0"/>
    <xf numFmtId="186" fontId="56" fillId="14" borderId="224" applyNumberFormat="0" applyProtection="0">
      <alignment horizontal="left" vertical="center" indent="1"/>
    </xf>
    <xf numFmtId="164" fontId="35" fillId="0" borderId="0" applyFont="0" applyFill="0" applyBorder="0" applyAlignment="0" applyProtection="0"/>
    <xf numFmtId="164" fontId="35" fillId="0" borderId="0" applyFont="0" applyFill="0" applyBorder="0" applyAlignment="0" applyProtection="0"/>
    <xf numFmtId="186" fontId="42" fillId="44" borderId="224" applyNumberFormat="0" applyAlignment="0" applyProtection="0"/>
    <xf numFmtId="4" fontId="59" fillId="65" borderId="224" applyNumberFormat="0" applyProtection="0">
      <alignment horizontal="right" vertical="center"/>
    </xf>
    <xf numFmtId="186" fontId="50" fillId="41" borderId="224" applyNumberFormat="0" applyAlignment="0" applyProtection="0"/>
    <xf numFmtId="164" fontId="35" fillId="0" borderId="0" applyFont="0" applyFill="0" applyBorder="0" applyAlignment="0" applyProtection="0"/>
    <xf numFmtId="186" fontId="42" fillId="44" borderId="224" applyNumberFormat="0" applyAlignment="0" applyProtection="0"/>
    <xf numFmtId="4" fontId="56" fillId="53" borderId="224" applyNumberFormat="0" applyProtection="0">
      <alignment horizontal="left" vertical="center" indent="1"/>
    </xf>
    <xf numFmtId="186" fontId="50" fillId="41" borderId="224" applyNumberFormat="0" applyAlignment="0" applyProtection="0"/>
    <xf numFmtId="4" fontId="56" fillId="54" borderId="224" applyNumberFormat="0" applyProtection="0">
      <alignment horizontal="left" vertical="center" indent="1"/>
    </xf>
    <xf numFmtId="4" fontId="56" fillId="19" borderId="224" applyNumberFormat="0" applyProtection="0">
      <alignment horizontal="right" vertical="center"/>
    </xf>
    <xf numFmtId="164" fontId="35" fillId="0" borderId="0" applyFont="0" applyFill="0" applyBorder="0" applyAlignment="0" applyProtection="0"/>
    <xf numFmtId="4" fontId="64" fillId="64" borderId="224" applyNumberFormat="0" applyProtection="0">
      <alignment horizontal="right" vertical="center"/>
    </xf>
    <xf numFmtId="4" fontId="56" fillId="23" borderId="224" applyNumberFormat="0" applyProtection="0">
      <alignment horizontal="right" vertical="center"/>
    </xf>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40" borderId="263" applyNumberFormat="0" applyFont="0" applyAlignment="0" applyProtection="0"/>
    <xf numFmtId="186" fontId="56" fillId="21" borderId="261" applyNumberFormat="0" applyProtection="0">
      <alignment horizontal="left" vertical="top" indent="1"/>
    </xf>
    <xf numFmtId="164" fontId="5" fillId="0" borderId="0" applyFont="0" applyFill="0" applyBorder="0" applyAlignment="0" applyProtection="0"/>
    <xf numFmtId="0" fontId="3" fillId="0" borderId="0"/>
    <xf numFmtId="0" fontId="5" fillId="7" borderId="8">
      <alignment vertical="center"/>
      <protection locked="0"/>
    </xf>
    <xf numFmtId="193" fontId="5" fillId="69" borderId="8">
      <alignment vertical="center"/>
    </xf>
    <xf numFmtId="186" fontId="57" fillId="44" borderId="264" applyNumberFormat="0" applyAlignment="0" applyProtection="0"/>
    <xf numFmtId="186" fontId="56" fillId="63" borderId="252" applyNumberFormat="0" applyProtection="0">
      <alignment horizontal="left" vertical="top" indent="1"/>
    </xf>
    <xf numFmtId="191" fontId="5" fillId="70" borderId="259">
      <alignment horizontal="right" vertical="center"/>
      <protection locked="0"/>
    </xf>
    <xf numFmtId="4" fontId="59" fillId="65" borderId="263" applyNumberFormat="0" applyProtection="0">
      <alignment horizontal="right" vertical="center"/>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0" fontId="3" fillId="103" borderId="165" applyNumberFormat="0" applyFont="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0" fontId="3" fillId="105" borderId="0" applyNumberFormat="0" applyBorder="0" applyAlignment="0" applyProtection="0"/>
    <xf numFmtId="0" fontId="3" fillId="106" borderId="0" applyNumberFormat="0" applyBorder="0" applyAlignment="0" applyProtection="0"/>
    <xf numFmtId="186" fontId="56" fillId="15" borderId="261" applyNumberFormat="0" applyProtection="0">
      <alignment horizontal="left" vertical="top" indent="1"/>
    </xf>
    <xf numFmtId="0" fontId="3" fillId="109" borderId="0" applyNumberFormat="0" applyBorder="0" applyAlignment="0" applyProtection="0"/>
    <xf numFmtId="0" fontId="3" fillId="110" borderId="0" applyNumberFormat="0" applyBorder="0" applyAlignment="0" applyProtection="0"/>
    <xf numFmtId="4" fontId="56" fillId="55" borderId="263" applyNumberFormat="0" applyProtection="0">
      <alignment horizontal="right" vertical="center"/>
    </xf>
    <xf numFmtId="4" fontId="74" fillId="87" borderId="244" applyNumberFormat="0" applyProtection="0">
      <alignment vertical="center"/>
    </xf>
    <xf numFmtId="0" fontId="3" fillId="113" borderId="0" applyNumberFormat="0" applyBorder="0" applyAlignment="0" applyProtection="0"/>
    <xf numFmtId="0" fontId="3" fillId="114" borderId="0" applyNumberFormat="0" applyBorder="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0" fontId="3" fillId="117" borderId="0" applyNumberFormat="0" applyBorder="0" applyAlignment="0" applyProtection="0"/>
    <xf numFmtId="0" fontId="3" fillId="118" borderId="0" applyNumberFormat="0" applyBorder="0" applyAlignment="0" applyProtection="0"/>
    <xf numFmtId="186" fontId="56" fillId="63" borderId="261" applyNumberFormat="0" applyProtection="0">
      <alignment horizontal="left" vertical="top" indent="1"/>
    </xf>
    <xf numFmtId="4" fontId="72" fillId="50" borderId="244" applyNumberFormat="0" applyProtection="0">
      <alignment horizontal="right" vertical="center"/>
    </xf>
    <xf numFmtId="0" fontId="3" fillId="121" borderId="0" applyNumberFormat="0" applyBorder="0" applyAlignment="0" applyProtection="0"/>
    <xf numFmtId="0" fontId="3" fillId="122" borderId="0" applyNumberFormat="0" applyBorder="0" applyAlignment="0" applyProtection="0"/>
    <xf numFmtId="186" fontId="56" fillId="63" borderId="261" applyNumberFormat="0" applyProtection="0">
      <alignment horizontal="left" vertical="top" indent="1"/>
    </xf>
    <xf numFmtId="4" fontId="56" fillId="52" borderId="253" applyNumberFormat="0" applyProtection="0">
      <alignment vertical="center"/>
    </xf>
    <xf numFmtId="0" fontId="3" fillId="125" borderId="0" applyNumberFormat="0" applyBorder="0" applyAlignment="0" applyProtection="0"/>
    <xf numFmtId="0" fontId="3" fillId="126" borderId="0" applyNumberFormat="0" applyBorder="0" applyAlignment="0" applyProtection="0"/>
    <xf numFmtId="186" fontId="56" fillId="14" borderId="261" applyNumberFormat="0" applyProtection="0">
      <alignment horizontal="left" vertical="top" indent="1"/>
    </xf>
    <xf numFmtId="186" fontId="62" fillId="15" borderId="244" applyNumberFormat="0" applyProtection="0">
      <alignment horizontal="left" vertical="top" indent="1"/>
    </xf>
    <xf numFmtId="164" fontId="5" fillId="0" borderId="0" applyFont="0" applyFill="0" applyBorder="0" applyAlignment="0" applyProtection="0"/>
    <xf numFmtId="164" fontId="34" fillId="0" borderId="0" applyFont="0" applyFill="0" applyBorder="0" applyAlignment="0" applyProtection="0"/>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7" fillId="44" borderId="243" applyNumberFormat="0" applyAlignment="0" applyProtection="0"/>
    <xf numFmtId="186" fontId="56" fillId="40" borderId="242" applyNumberFormat="0" applyFont="0" applyAlignment="0" applyProtection="0"/>
    <xf numFmtId="186" fontId="56" fillId="40" borderId="242" applyNumberFormat="0" applyFont="0" applyAlignment="0" applyProtection="0"/>
    <xf numFmtId="186" fontId="27" fillId="21" borderId="261" applyNumberFormat="0" applyProtection="0">
      <alignment horizontal="left" vertical="center" indent="1"/>
    </xf>
    <xf numFmtId="186" fontId="50" fillId="41" borderId="242" applyNumberFormat="0" applyAlignment="0" applyProtection="0"/>
    <xf numFmtId="186" fontId="56" fillId="63" borderId="261" applyNumberFormat="0" applyProtection="0">
      <alignment horizontal="left" vertical="top" indent="1"/>
    </xf>
    <xf numFmtId="4" fontId="59" fillId="53" borderId="263" applyNumberFormat="0" applyProtection="0">
      <alignment vertical="center"/>
    </xf>
    <xf numFmtId="4" fontId="63" fillId="66" borderId="267" applyNumberFormat="0" applyProtection="0">
      <alignment horizontal="left" vertical="center" indent="1"/>
    </xf>
    <xf numFmtId="186" fontId="56" fillId="63" borderId="261" applyNumberFormat="0" applyProtection="0">
      <alignment horizontal="left" vertical="top" indent="1"/>
    </xf>
    <xf numFmtId="4" fontId="56" fillId="57" borderId="267" applyNumberFormat="0" applyProtection="0">
      <alignment horizontal="right" vertical="center"/>
    </xf>
    <xf numFmtId="186" fontId="56" fillId="40" borderId="263" applyNumberFormat="0" applyFon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186" fontId="56" fillId="14" borderId="261" applyNumberFormat="0" applyProtection="0">
      <alignment horizontal="left" vertical="top" indent="1"/>
    </xf>
    <xf numFmtId="186" fontId="42" fillId="44" borderId="242" applyNumberFormat="0" applyAlignment="0" applyProtection="0"/>
    <xf numFmtId="0" fontId="27" fillId="21" borderId="244" applyNumberFormat="0" applyProtection="0">
      <alignment horizontal="left" vertical="center" indent="1"/>
    </xf>
    <xf numFmtId="4" fontId="72" fillId="49" borderId="244" applyNumberFormat="0" applyProtection="0">
      <alignment horizontal="right" vertical="center"/>
    </xf>
    <xf numFmtId="186" fontId="56" fillId="21" borderId="252" applyNumberFormat="0" applyProtection="0">
      <alignment horizontal="left" vertical="top" indent="1"/>
    </xf>
    <xf numFmtId="186" fontId="42" fillId="44" borderId="224" applyNumberFormat="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 fontId="64" fillId="64" borderId="253" applyNumberFormat="0" applyProtection="0">
      <alignment horizontal="right" vertical="center"/>
    </xf>
    <xf numFmtId="172" fontId="5" fillId="7" borderId="8">
      <alignment vertical="center"/>
      <protection locked="0"/>
    </xf>
    <xf numFmtId="191" fontId="28" fillId="50" borderId="8">
      <alignment vertical="center"/>
    </xf>
    <xf numFmtId="186" fontId="50" fillId="41" borderId="224" applyNumberFormat="0" applyAlignment="0" applyProtection="0"/>
    <xf numFmtId="186" fontId="27" fillId="15" borderId="261" applyNumberFormat="0" applyProtection="0">
      <alignment horizontal="left" vertical="top" indent="1"/>
    </xf>
    <xf numFmtId="186" fontId="42" fillId="44" borderId="263" applyNumberFormat="0" applyAlignment="0" applyProtection="0"/>
    <xf numFmtId="186" fontId="56" fillId="62" borderId="242" applyNumberFormat="0" applyProtection="0">
      <alignment horizontal="left" vertical="center" indent="1"/>
    </xf>
    <xf numFmtId="186" fontId="56" fillId="40" borderId="224" applyNumberFormat="0" applyFont="0" applyAlignment="0" applyProtection="0"/>
    <xf numFmtId="0" fontId="3" fillId="0" borderId="0"/>
    <xf numFmtId="164" fontId="5" fillId="0" borderId="0" applyFont="0" applyFill="0" applyBorder="0" applyAlignment="0" applyProtection="0"/>
    <xf numFmtId="186" fontId="56" fillId="14" borderId="25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top" indent="1"/>
    </xf>
    <xf numFmtId="186" fontId="56" fillId="14" borderId="222" applyNumberFormat="0" applyProtection="0">
      <alignment horizontal="left" vertical="top" indent="1"/>
    </xf>
    <xf numFmtId="186" fontId="27" fillId="14" borderId="222" applyNumberFormat="0" applyProtection="0">
      <alignment horizontal="left" vertical="center"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top" indent="1"/>
    </xf>
    <xf numFmtId="186" fontId="56" fillId="63" borderId="222" applyNumberFormat="0" applyProtection="0">
      <alignment horizontal="left" vertical="top" indent="1"/>
    </xf>
    <xf numFmtId="186" fontId="27" fillId="63" borderId="222" applyNumberFormat="0" applyProtection="0">
      <alignment horizontal="left" vertical="center"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top" indent="1"/>
    </xf>
    <xf numFmtId="186" fontId="56" fillId="15" borderId="222" applyNumberFormat="0" applyProtection="0">
      <alignment horizontal="left" vertical="top" indent="1"/>
    </xf>
    <xf numFmtId="186" fontId="27" fillId="15" borderId="222" applyNumberFormat="0" applyProtection="0">
      <alignment horizontal="left" vertical="center"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top" indent="1"/>
    </xf>
    <xf numFmtId="186" fontId="56" fillId="21" borderId="222" applyNumberFormat="0" applyProtection="0">
      <alignment horizontal="left" vertical="top" indent="1"/>
    </xf>
    <xf numFmtId="186" fontId="27" fillId="21" borderId="222" applyNumberFormat="0" applyProtection="0">
      <alignment horizontal="left" vertical="center" indent="1"/>
    </xf>
    <xf numFmtId="186" fontId="60" fillId="52" borderId="222" applyNumberFormat="0" applyProtection="0">
      <alignment horizontal="left" vertical="top" indent="1"/>
    </xf>
    <xf numFmtId="186" fontId="57" fillId="44" borderId="225" applyNumberFormat="0" applyAlignment="0" applyProtection="0"/>
    <xf numFmtId="186" fontId="57" fillId="44" borderId="225" applyNumberFormat="0" applyAlignment="0" applyProtection="0"/>
    <xf numFmtId="186" fontId="42" fillId="44" borderId="224" applyNumberFormat="0" applyAlignment="0" applyProtection="0"/>
    <xf numFmtId="186" fontId="42" fillId="44" borderId="224" applyNumberFormat="0" applyAlignment="0" applyProtection="0"/>
    <xf numFmtId="186" fontId="56" fillId="21" borderId="252" applyNumberFormat="0" applyProtection="0">
      <alignment horizontal="left" vertical="top" indent="1"/>
    </xf>
    <xf numFmtId="186" fontId="50" fillId="41" borderId="224" applyNumberFormat="0" applyAlignment="0" applyProtection="0"/>
    <xf numFmtId="186" fontId="50" fillId="41" borderId="224" applyNumberFormat="0" applyAlignment="0" applyProtection="0"/>
    <xf numFmtId="186" fontId="56" fillId="21" borderId="244" applyNumberFormat="0" applyProtection="0">
      <alignment horizontal="left" vertical="top" indent="1"/>
    </xf>
    <xf numFmtId="186" fontId="27" fillId="14" borderId="261" applyNumberFormat="0" applyProtection="0">
      <alignment horizontal="left" vertical="top" indent="1"/>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94" fontId="33" fillId="0" borderId="221" applyFill="0"/>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56" fillId="14" borderId="222" applyNumberFormat="0" applyProtection="0">
      <alignment horizontal="left" vertical="top" indent="1"/>
    </xf>
    <xf numFmtId="186" fontId="61" fillId="21" borderId="226" applyBorder="0"/>
    <xf numFmtId="4" fontId="62" fillId="48" borderId="222" applyNumberFormat="0" applyProtection="0">
      <alignment vertical="center"/>
    </xf>
    <xf numFmtId="4" fontId="62" fillId="11" borderId="222" applyNumberFormat="0" applyProtection="0">
      <alignment horizontal="left" vertical="center" indent="1"/>
    </xf>
    <xf numFmtId="186" fontId="62" fillId="48" borderId="222" applyNumberFormat="0" applyProtection="0">
      <alignment horizontal="left" vertical="top" indent="1"/>
    </xf>
    <xf numFmtId="186" fontId="62" fillId="15" borderId="222" applyNumberFormat="0" applyProtection="0">
      <alignment horizontal="left" vertical="top" indent="1"/>
    </xf>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94" fontId="33" fillId="0" borderId="221" applyFill="0"/>
    <xf numFmtId="164" fontId="5" fillId="0" borderId="0" applyFont="0" applyFill="0" applyBorder="0" applyAlignment="0" applyProtection="0"/>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7" fillId="44" borderId="225" applyNumberForma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3" borderId="224" applyNumberFormat="0" applyProtection="0">
      <alignment horizontal="left" vertical="center" indent="1"/>
    </xf>
    <xf numFmtId="186" fontId="61" fillId="21" borderId="226" applyBorder="0"/>
    <xf numFmtId="37" fontId="33" fillId="0" borderId="227" applyNumberFormat="0"/>
    <xf numFmtId="186" fontId="44" fillId="0" borderId="229" applyNumberFormat="0" applyFill="0" applyAlignment="0" applyProtection="0"/>
    <xf numFmtId="186" fontId="44" fillId="0" borderId="229" applyNumberFormat="0" applyFill="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4" fillId="0" borderId="229" applyNumberFormat="0" applyFill="0" applyAlignment="0" applyProtection="0"/>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56" fillId="63" borderId="224" applyNumberFormat="0" applyProtection="0">
      <alignment horizontal="left" vertical="center" indent="1"/>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42" fillId="44" borderId="224" applyNumberFormat="0" applyAlignment="0" applyProtection="0"/>
    <xf numFmtId="186" fontId="42" fillId="44"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0" fillId="41" borderId="224" applyNumberForma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5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4" fontId="56" fillId="52" borderId="224" applyNumberFormat="0" applyProtection="0">
      <alignment vertical="center"/>
    </xf>
    <xf numFmtId="4" fontId="59" fillId="53" borderId="224" applyNumberFormat="0" applyProtection="0">
      <alignment vertical="center"/>
    </xf>
    <xf numFmtId="4" fontId="56" fillId="53" borderId="224" applyNumberFormat="0" applyProtection="0">
      <alignment horizontal="left" vertical="center" indent="1"/>
    </xf>
    <xf numFmtId="4" fontId="56" fillId="54" borderId="224" applyNumberFormat="0" applyProtection="0">
      <alignment horizontal="left" vertical="center" indent="1"/>
    </xf>
    <xf numFmtId="4" fontId="56" fillId="55" borderId="224" applyNumberFormat="0" applyProtection="0">
      <alignment horizontal="right" vertical="center"/>
    </xf>
    <xf numFmtId="4" fontId="56" fillId="56" borderId="224" applyNumberFormat="0" applyProtection="0">
      <alignment horizontal="right" vertical="center"/>
    </xf>
    <xf numFmtId="4" fontId="56" fillId="23" borderId="224" applyNumberFormat="0" applyProtection="0">
      <alignment horizontal="right" vertical="center"/>
    </xf>
    <xf numFmtId="4" fontId="56" fillId="58" borderId="224" applyNumberFormat="0" applyProtection="0">
      <alignment horizontal="right" vertical="center"/>
    </xf>
    <xf numFmtId="4" fontId="56" fillId="59" borderId="224" applyNumberFormat="0" applyProtection="0">
      <alignment horizontal="right" vertical="center"/>
    </xf>
    <xf numFmtId="4" fontId="56" fillId="19" borderId="224" applyNumberFormat="0" applyProtection="0">
      <alignment horizontal="right" vertical="center"/>
    </xf>
    <xf numFmtId="4" fontId="56" fillId="16" borderId="224" applyNumberFormat="0" applyProtection="0">
      <alignment horizontal="right" vertical="center"/>
    </xf>
    <xf numFmtId="4" fontId="56" fillId="60" borderId="224" applyNumberFormat="0" applyProtection="0">
      <alignment horizontal="right" vertical="center"/>
    </xf>
    <xf numFmtId="4" fontId="56" fillId="15" borderId="224" applyNumberFormat="0" applyProtection="0">
      <alignment horizontal="right" vertical="center"/>
    </xf>
    <xf numFmtId="186" fontId="56" fillId="11" borderId="224" applyNumberFormat="0" applyProtection="0">
      <alignment horizontal="left" vertical="center" indent="1"/>
    </xf>
    <xf numFmtId="186" fontId="56" fillId="62" borderId="224" applyNumberFormat="0" applyProtection="0">
      <alignment horizontal="left" vertical="center" indent="1"/>
    </xf>
    <xf numFmtId="186" fontId="56" fillId="63" borderId="224" applyNumberFormat="0" applyProtection="0">
      <alignment horizontal="left" vertical="center" indent="1"/>
    </xf>
    <xf numFmtId="186" fontId="56" fillId="14" borderId="224" applyNumberFormat="0" applyProtection="0">
      <alignment horizontal="left" vertical="center" indent="1"/>
    </xf>
    <xf numFmtId="186" fontId="56" fillId="63" borderId="224" applyNumberFormat="0" applyProtection="0">
      <alignment horizontal="left" vertical="center" indent="1"/>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42" fillId="44" borderId="224" applyNumberFormat="0" applyAlignment="0" applyProtection="0"/>
    <xf numFmtId="186" fontId="42" fillId="44" borderId="224" applyNumberFormat="0" applyAlignment="0" applyProtection="0"/>
    <xf numFmtId="4" fontId="56" fillId="23" borderId="224" applyNumberFormat="0" applyProtection="0">
      <alignment horizontal="right" vertical="center"/>
    </xf>
    <xf numFmtId="4" fontId="56" fillId="58" borderId="224" applyNumberFormat="0" applyProtection="0">
      <alignment horizontal="right" vertical="center"/>
    </xf>
    <xf numFmtId="186" fontId="56" fillId="62" borderId="224" applyNumberFormat="0" applyProtection="0">
      <alignment horizontal="left" vertical="center" indent="1"/>
    </xf>
    <xf numFmtId="4" fontId="56" fillId="19" borderId="224" applyNumberFormat="0" applyProtection="0">
      <alignment horizontal="right" vertical="center"/>
    </xf>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14" borderId="224" applyNumberFormat="0" applyProtection="0">
      <alignment horizontal="left" vertical="center" indent="1"/>
    </xf>
    <xf numFmtId="186" fontId="42" fillId="44" borderId="224" applyNumberFormat="0" applyAlignment="0" applyProtection="0"/>
    <xf numFmtId="186" fontId="42" fillId="44" borderId="224" applyNumberFormat="0" applyAlignment="0" applyProtection="0"/>
    <xf numFmtId="4" fontId="56" fillId="0" borderId="224" applyNumberFormat="0" applyProtection="0">
      <alignment horizontal="right" vertical="center"/>
    </xf>
    <xf numFmtId="4" fontId="59" fillId="65" borderId="224" applyNumberFormat="0" applyProtection="0">
      <alignment horizontal="right" vertical="center"/>
    </xf>
    <xf numFmtId="4" fontId="56" fillId="54" borderId="224" applyNumberFormat="0" applyProtection="0">
      <alignment horizontal="left" vertical="center" indent="1"/>
    </xf>
    <xf numFmtId="4" fontId="64" fillId="64" borderId="224" applyNumberFormat="0" applyProtection="0">
      <alignment horizontal="right" vertical="center"/>
    </xf>
    <xf numFmtId="186" fontId="56" fillId="63" borderId="224" applyNumberFormat="0" applyProtection="0">
      <alignment horizontal="left" vertical="center" indent="1"/>
    </xf>
    <xf numFmtId="186" fontId="56" fillId="40" borderId="224" applyNumberFormat="0" applyFont="0" applyAlignment="0" applyProtection="0"/>
    <xf numFmtId="186" fontId="42" fillId="44" borderId="224" applyNumberFormat="0" applyAlignment="0" applyProtection="0"/>
    <xf numFmtId="4" fontId="64" fillId="64" borderId="224" applyNumberFormat="0" applyProtection="0">
      <alignment horizontal="right" vertical="center"/>
    </xf>
    <xf numFmtId="4" fontId="56" fillId="54" borderId="224" applyNumberFormat="0" applyProtection="0">
      <alignment horizontal="left" vertical="center" indent="1"/>
    </xf>
    <xf numFmtId="4" fontId="59" fillId="65" borderId="224" applyNumberFormat="0" applyProtection="0">
      <alignment horizontal="right" vertical="center"/>
    </xf>
    <xf numFmtId="4" fontId="56" fillId="0" borderId="224" applyNumberFormat="0" applyProtection="0">
      <alignment horizontal="right" vertical="center"/>
    </xf>
    <xf numFmtId="186" fontId="56" fillId="62" borderId="224" applyNumberFormat="0" applyProtection="0">
      <alignment horizontal="left" vertical="center" indent="1"/>
    </xf>
    <xf numFmtId="186" fontId="56" fillId="11" borderId="224" applyNumberFormat="0" applyProtection="0">
      <alignment horizontal="left" vertical="center" indent="1"/>
    </xf>
    <xf numFmtId="4" fontId="56" fillId="15" borderId="224" applyNumberFormat="0" applyProtection="0">
      <alignment horizontal="right" vertical="center"/>
    </xf>
    <xf numFmtId="4" fontId="56" fillId="60" borderId="224" applyNumberFormat="0" applyProtection="0">
      <alignment horizontal="right" vertical="center"/>
    </xf>
    <xf numFmtId="4" fontId="56" fillId="16" borderId="224" applyNumberFormat="0" applyProtection="0">
      <alignment horizontal="right" vertical="center"/>
    </xf>
    <xf numFmtId="4" fontId="56" fillId="19" borderId="224" applyNumberFormat="0" applyProtection="0">
      <alignment horizontal="right" vertical="center"/>
    </xf>
    <xf numFmtId="4" fontId="56" fillId="59" borderId="224" applyNumberFormat="0" applyProtection="0">
      <alignment horizontal="right" vertical="center"/>
    </xf>
    <xf numFmtId="4" fontId="56" fillId="58" borderId="224" applyNumberFormat="0" applyProtection="0">
      <alignment horizontal="right" vertical="center"/>
    </xf>
    <xf numFmtId="4" fontId="56" fillId="23" borderId="224" applyNumberFormat="0" applyProtection="0">
      <alignment horizontal="right" vertical="center"/>
    </xf>
    <xf numFmtId="4" fontId="56" fillId="56" borderId="224" applyNumberFormat="0" applyProtection="0">
      <alignment horizontal="right" vertical="center"/>
    </xf>
    <xf numFmtId="4" fontId="56" fillId="55" borderId="224" applyNumberFormat="0" applyProtection="0">
      <alignment horizontal="right" vertical="center"/>
    </xf>
    <xf numFmtId="4" fontId="56" fillId="54" borderId="224" applyNumberFormat="0" applyProtection="0">
      <alignment horizontal="left" vertical="center" indent="1"/>
    </xf>
    <xf numFmtId="4" fontId="56" fillId="53" borderId="224" applyNumberFormat="0" applyProtection="0">
      <alignment horizontal="left" vertical="center" indent="1"/>
    </xf>
    <xf numFmtId="4" fontId="59" fillId="53" borderId="224" applyNumberFormat="0" applyProtection="0">
      <alignment vertical="center"/>
    </xf>
    <xf numFmtId="4" fontId="56" fillId="52" borderId="224" applyNumberFormat="0" applyProtection="0">
      <alignment vertical="center"/>
    </xf>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6" fillId="40" borderId="224" applyNumberFormat="0" applyFont="0" applyAlignment="0" applyProtection="0"/>
    <xf numFmtId="186" fontId="50" fillId="41" borderId="224" applyNumberFormat="0" applyAlignment="0" applyProtection="0"/>
    <xf numFmtId="186" fontId="50" fillId="41" borderId="224" applyNumberFormat="0" applyAlignment="0" applyProtection="0"/>
    <xf numFmtId="186" fontId="42" fillId="44" borderId="224" applyNumberFormat="0" applyAlignment="0" applyProtection="0"/>
    <xf numFmtId="186" fontId="56" fillId="40" borderId="224" applyNumberFormat="0" applyFont="0" applyAlignment="0" applyProtection="0"/>
    <xf numFmtId="186" fontId="56" fillId="14" borderId="224" applyNumberFormat="0" applyProtection="0">
      <alignment horizontal="left" vertical="center" indent="1"/>
    </xf>
    <xf numFmtId="164" fontId="35" fillId="0" borderId="0" applyFont="0" applyFill="0" applyBorder="0" applyAlignment="0" applyProtection="0"/>
    <xf numFmtId="164" fontId="5" fillId="0" borderId="0" applyFont="0" applyFill="0" applyBorder="0" applyAlignment="0" applyProtection="0"/>
    <xf numFmtId="164" fontId="34"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9" fillId="0" borderId="0" applyFont="0" applyFill="0" applyBorder="0" applyAlignment="0" applyProtection="0"/>
    <xf numFmtId="164" fontId="35" fillId="0" borderId="0" applyFont="0" applyFill="0" applyBorder="0" applyAlignment="0" applyProtection="0"/>
    <xf numFmtId="164" fontId="37"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86" fontId="3" fillId="0" borderId="0"/>
    <xf numFmtId="164" fontId="35" fillId="0" borderId="0" applyFont="0" applyFill="0" applyBorder="0" applyAlignment="0" applyProtection="0"/>
    <xf numFmtId="164" fontId="35" fillId="0" borderId="0" applyFont="0" applyFill="0" applyBorder="0" applyAlignment="0" applyProtection="0"/>
    <xf numFmtId="164" fontId="5" fillId="0" borderId="0" applyFont="0" applyFill="0" applyBorder="0" applyAlignment="0" applyProtection="0"/>
    <xf numFmtId="186" fontId="3" fillId="0" borderId="0"/>
    <xf numFmtId="186" fontId="3" fillId="0" borderId="0"/>
    <xf numFmtId="186" fontId="3" fillId="0" borderId="0"/>
    <xf numFmtId="186" fontId="3" fillId="0" borderId="0"/>
    <xf numFmtId="186" fontId="3" fillId="0" borderId="0"/>
    <xf numFmtId="0" fontId="3" fillId="0" borderId="0"/>
    <xf numFmtId="164" fontId="35" fillId="0" borderId="0" applyFont="0" applyFill="0" applyBorder="0" applyAlignment="0" applyProtection="0"/>
    <xf numFmtId="164" fontId="27" fillId="0" borderId="0" applyFont="0" applyFill="0" applyBorder="0" applyAlignment="0" applyProtection="0"/>
    <xf numFmtId="191" fontId="28" fillId="12" borderId="249">
      <alignment vertical="center"/>
      <protection locked="0"/>
    </xf>
    <xf numFmtId="186" fontId="56" fillId="63" borderId="242" applyNumberFormat="0" applyProtection="0">
      <alignment horizontal="left" vertical="center" indent="1"/>
    </xf>
    <xf numFmtId="4" fontId="59" fillId="53" borderId="242" applyNumberFormat="0" applyProtection="0">
      <alignment vertical="center"/>
    </xf>
    <xf numFmtId="186" fontId="62" fillId="48" borderId="244" applyNumberFormat="0" applyProtection="0">
      <alignment horizontal="left" vertical="top" indent="1"/>
    </xf>
    <xf numFmtId="186" fontId="57" fillId="44" borderId="243" applyNumberFormat="0" applyAlignment="0" applyProtection="0"/>
    <xf numFmtId="4" fontId="56" fillId="23" borderId="242" applyNumberFormat="0" applyProtection="0">
      <alignment horizontal="right" vertical="center"/>
    </xf>
    <xf numFmtId="186" fontId="56" fillId="14" borderId="244" applyNumberFormat="0" applyProtection="0">
      <alignment horizontal="left" vertical="top" indent="1"/>
    </xf>
    <xf numFmtId="4" fontId="63" fillId="66" borderId="245" applyNumberFormat="0" applyProtection="0">
      <alignment horizontal="left" vertical="center" indent="1"/>
    </xf>
    <xf numFmtId="0" fontId="5" fillId="13" borderId="249">
      <alignment vertical="center"/>
    </xf>
    <xf numFmtId="186" fontId="42" fillId="44" borderId="242" applyNumberFormat="0" applyAlignment="0" applyProtection="0"/>
    <xf numFmtId="37" fontId="33" fillId="0" borderId="247" applyNumberFormat="0"/>
    <xf numFmtId="191" fontId="28" fillId="50" borderId="259">
      <alignment vertical="center"/>
    </xf>
    <xf numFmtId="186" fontId="56" fillId="63" borderId="242" applyNumberFormat="0" applyProtection="0">
      <alignment horizontal="left" vertical="center" indent="1"/>
    </xf>
    <xf numFmtId="186" fontId="28" fillId="50" borderId="259">
      <alignment vertical="center"/>
    </xf>
    <xf numFmtId="4" fontId="56" fillId="60"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186" fontId="56" fillId="40" borderId="253" applyNumberFormat="0" applyFont="0" applyAlignment="0" applyProtection="0"/>
    <xf numFmtId="186" fontId="27" fillId="15" borderId="244" applyNumberFormat="0" applyProtection="0">
      <alignment horizontal="left" vertical="top"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72" fontId="28" fillId="12" borderId="259">
      <alignment vertical="center"/>
      <protection locked="0"/>
    </xf>
    <xf numFmtId="186" fontId="56" fillId="63" borderId="244" applyNumberFormat="0" applyProtection="0">
      <alignment horizontal="left" vertical="top" indent="1"/>
    </xf>
    <xf numFmtId="186" fontId="27" fillId="15" borderId="244" applyNumberFormat="0" applyProtection="0">
      <alignment horizontal="left" vertical="top" indent="1"/>
    </xf>
    <xf numFmtId="4" fontId="59" fillId="53" borderId="242" applyNumberFormat="0" applyProtection="0">
      <alignment vertical="center"/>
    </xf>
    <xf numFmtId="186" fontId="62" fillId="48" borderId="244" applyNumberFormat="0" applyProtection="0">
      <alignment horizontal="left" vertical="top" indent="1"/>
    </xf>
    <xf numFmtId="196" fontId="5" fillId="69" borderId="249">
      <alignment vertical="center"/>
    </xf>
    <xf numFmtId="4" fontId="56" fillId="16" borderId="25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0" fontId="5" fillId="70" borderId="8">
      <alignment horizontal="right" vertical="center"/>
      <protection locked="0"/>
    </xf>
    <xf numFmtId="193" fontId="28" fillId="12" borderId="259">
      <alignment vertical="center"/>
      <protection locked="0"/>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27" fillId="15" borderId="252" applyNumberFormat="0" applyProtection="0">
      <alignment horizontal="left" vertical="top" indent="1"/>
    </xf>
    <xf numFmtId="186" fontId="56" fillId="63" borderId="253" applyNumberFormat="0" applyProtection="0">
      <alignment horizontal="left" vertical="center" indent="1"/>
    </xf>
    <xf numFmtId="4" fontId="27" fillId="21" borderId="267" applyNumberFormat="0" applyProtection="0">
      <alignment horizontal="left" vertical="center" indent="1"/>
    </xf>
    <xf numFmtId="186" fontId="56" fillId="40" borderId="253" applyNumberFormat="0" applyFont="0" applyAlignment="0" applyProtection="0"/>
    <xf numFmtId="186" fontId="56" fillId="11" borderId="263" applyNumberFormat="0" applyProtection="0">
      <alignment horizontal="left" vertical="center" indent="1"/>
    </xf>
    <xf numFmtId="186" fontId="56" fillId="63" borderId="252" applyNumberFormat="0" applyProtection="0">
      <alignment horizontal="left" vertical="top" indent="1"/>
    </xf>
    <xf numFmtId="186" fontId="27" fillId="14" borderId="252" applyNumberFormat="0" applyProtection="0">
      <alignment horizontal="left" vertical="center"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93"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86" fontId="62" fillId="15" borderId="261"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0" fontId="27" fillId="21" borderId="261" applyNumberFormat="0" applyProtection="0">
      <alignment horizontal="left" vertical="top" indent="1"/>
    </xf>
    <xf numFmtId="186" fontId="27" fillId="63" borderId="252" applyNumberFormat="0" applyProtection="0">
      <alignment horizontal="left" vertical="top" indent="1"/>
    </xf>
    <xf numFmtId="186" fontId="28" fillId="50" borderId="249">
      <alignment vertical="center"/>
    </xf>
    <xf numFmtId="186" fontId="27" fillId="63" borderId="244" applyNumberFormat="0" applyProtection="0">
      <alignment horizontal="left" vertical="center" indent="1"/>
    </xf>
    <xf numFmtId="186" fontId="27"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15" borderId="244" applyNumberFormat="0" applyProtection="0">
      <alignment horizontal="left" vertical="top" indent="1"/>
    </xf>
    <xf numFmtId="4" fontId="56" fillId="16" borderId="253" applyNumberFormat="0" applyProtection="0">
      <alignment horizontal="right" vertical="center"/>
    </xf>
    <xf numFmtId="4" fontId="59" fillId="53" borderId="242" applyNumberFormat="0" applyProtection="0">
      <alignment vertical="center"/>
    </xf>
    <xf numFmtId="191" fontId="28" fillId="50"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56" fillId="21" borderId="244" applyNumberFormat="0" applyProtection="0">
      <alignment horizontal="left" vertical="top" indent="1"/>
    </xf>
    <xf numFmtId="188" fontId="5" fillId="70" borderId="249">
      <alignment horizontal="right" vertical="center"/>
      <protection locked="0"/>
    </xf>
    <xf numFmtId="186" fontId="56" fillId="40" borderId="242" applyNumberFormat="0" applyFont="0" applyAlignment="0" applyProtection="0"/>
    <xf numFmtId="186" fontId="57" fillId="44" borderId="254" applyNumberFormat="0" applyAlignment="0" applyProtection="0"/>
    <xf numFmtId="4" fontId="56" fillId="0" borderId="242" applyNumberFormat="0" applyProtection="0">
      <alignment horizontal="right" vertical="center"/>
    </xf>
    <xf numFmtId="4" fontId="56" fillId="0" borderId="253" applyNumberFormat="0" applyProtection="0">
      <alignment horizontal="right" vertical="center"/>
    </xf>
    <xf numFmtId="186" fontId="56" fillId="40" borderId="263" applyNumberFormat="0" applyFont="0" applyAlignment="0" applyProtection="0"/>
    <xf numFmtId="4" fontId="56" fillId="52" borderId="253" applyNumberFormat="0" applyProtection="0">
      <alignment vertical="center"/>
    </xf>
    <xf numFmtId="186" fontId="27"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91" fontId="28" fillId="12" borderId="249">
      <alignment vertical="center"/>
      <protection locked="0"/>
    </xf>
    <xf numFmtId="191" fontId="5" fillId="70" borderId="249">
      <alignment horizontal="right" vertical="center"/>
      <protection locked="0"/>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96" fontId="5" fillId="69" borderId="8">
      <alignment vertical="center"/>
    </xf>
    <xf numFmtId="186" fontId="56" fillId="14" borderId="244" applyNumberFormat="0" applyProtection="0">
      <alignment horizontal="left" vertical="top" indent="1"/>
    </xf>
    <xf numFmtId="4" fontId="56" fillId="58" borderId="263" applyNumberFormat="0" applyProtection="0">
      <alignment horizontal="right" vertical="center"/>
    </xf>
    <xf numFmtId="4" fontId="27" fillId="21" borderId="257" applyNumberFormat="0" applyProtection="0">
      <alignment horizontal="left" vertical="center" indent="1"/>
    </xf>
    <xf numFmtId="4" fontId="56" fillId="0" borderId="253" applyNumberFormat="0" applyProtection="0">
      <alignment horizontal="right" vertical="center"/>
    </xf>
    <xf numFmtId="186" fontId="27" fillId="63" borderId="252" applyNumberFormat="0" applyProtection="0">
      <alignment horizontal="left" vertical="top" indent="1"/>
    </xf>
    <xf numFmtId="194" fontId="33" fillId="0" borderId="260" applyFill="0"/>
    <xf numFmtId="0" fontId="5" fillId="13" borderId="8">
      <alignment vertical="center"/>
    </xf>
    <xf numFmtId="4" fontId="72" fillId="53" borderId="252" applyNumberFormat="0" applyProtection="0">
      <alignment horizontal="left" vertical="center" indent="1"/>
    </xf>
    <xf numFmtId="186" fontId="27" fillId="14" borderId="261" applyNumberFormat="0" applyProtection="0">
      <alignment horizontal="left" vertical="center" indent="1"/>
    </xf>
    <xf numFmtId="186" fontId="56" fillId="11" borderId="263"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186" fontId="27" fillId="15" borderId="252" applyNumberFormat="0" applyProtection="0">
      <alignment horizontal="left" vertical="center" indent="1"/>
    </xf>
    <xf numFmtId="186" fontId="61" fillId="21" borderId="255" applyBorder="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62" fillId="11" borderId="261" applyNumberFormat="0" applyProtection="0">
      <alignment horizontal="left" vertical="center" indent="1"/>
    </xf>
    <xf numFmtId="4" fontId="56" fillId="54" borderId="253" applyNumberFormat="0" applyProtection="0">
      <alignment horizontal="left" vertical="center" indent="1"/>
    </xf>
    <xf numFmtId="186" fontId="27" fillId="14" borderId="244" applyNumberFormat="0" applyProtection="0">
      <alignment horizontal="left" vertical="center" indent="1"/>
    </xf>
    <xf numFmtId="186" fontId="56" fillId="15" borderId="252" applyNumberFormat="0" applyProtection="0">
      <alignment horizontal="left" vertical="top" indent="1"/>
    </xf>
    <xf numFmtId="186" fontId="56" fillId="40" borderId="242" applyNumberFormat="0" applyFont="0" applyAlignment="0" applyProtection="0"/>
    <xf numFmtId="194" fontId="33" fillId="0" borderId="260" applyFill="0"/>
    <xf numFmtId="4" fontId="59" fillId="65" borderId="263" applyNumberFormat="0" applyProtection="0">
      <alignment horizontal="right" vertical="center"/>
    </xf>
    <xf numFmtId="186" fontId="44" fillId="0" borderId="258" applyNumberFormat="0" applyFill="0" applyAlignment="0" applyProtection="0"/>
    <xf numFmtId="186" fontId="56" fillId="63" borderId="261" applyNumberFormat="0" applyProtection="0">
      <alignment horizontal="left" vertical="top" indent="1"/>
    </xf>
    <xf numFmtId="186" fontId="56" fillId="15" borderId="244" applyNumberFormat="0" applyProtection="0">
      <alignment horizontal="left" vertical="top" indent="1"/>
    </xf>
    <xf numFmtId="4" fontId="56" fillId="58" borderId="253" applyNumberFormat="0" applyProtection="0">
      <alignment horizontal="right" vertical="center"/>
    </xf>
    <xf numFmtId="186" fontId="56" fillId="14" borderId="244" applyNumberFormat="0" applyProtection="0">
      <alignment horizontal="left" vertical="top" indent="1"/>
    </xf>
    <xf numFmtId="172" fontId="28" fillId="12" borderId="249">
      <alignment vertical="center"/>
      <protection locked="0"/>
    </xf>
    <xf numFmtId="186" fontId="60" fillId="52" borderId="252" applyNumberFormat="0" applyProtection="0">
      <alignment horizontal="left" vertical="top" indent="1"/>
    </xf>
    <xf numFmtId="4" fontId="56" fillId="54" borderId="253" applyNumberFormat="0" applyProtection="0">
      <alignment horizontal="left" vertical="center" indent="1"/>
    </xf>
    <xf numFmtId="186" fontId="56" fillId="21" borderId="244" applyNumberFormat="0" applyProtection="0">
      <alignment horizontal="left" vertical="top" indent="1"/>
    </xf>
    <xf numFmtId="186" fontId="27" fillId="14" borderId="261" applyNumberFormat="0" applyProtection="0">
      <alignment horizontal="left" vertical="center" indent="1"/>
    </xf>
    <xf numFmtId="186" fontId="61" fillId="21" borderId="265" applyBorder="0"/>
    <xf numFmtId="4" fontId="56" fillId="55" borderId="263" applyNumberFormat="0" applyProtection="0">
      <alignment horizontal="right" vertical="center"/>
    </xf>
    <xf numFmtId="186" fontId="57" fillId="44" borderId="264" applyNumberFormat="0" applyAlignment="0" applyProtection="0"/>
    <xf numFmtId="186" fontId="27" fillId="21" borderId="261" applyNumberFormat="0" applyProtection="0">
      <alignment horizontal="left" vertical="center" indent="1"/>
    </xf>
    <xf numFmtId="186" fontId="28" fillId="49" borderId="8">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7" fillId="44" borderId="243" applyNumberFormat="0" applyAlignment="0" applyProtection="0"/>
    <xf numFmtId="186" fontId="57" fillId="44" borderId="254" applyNumberFormat="0" applyAlignment="0" applyProtection="0"/>
    <xf numFmtId="186" fontId="62" fillId="15" borderId="252" applyNumberFormat="0" applyProtection="0">
      <alignment horizontal="left" vertical="top" indent="1"/>
    </xf>
    <xf numFmtId="191"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4" fontId="56" fillId="14" borderId="245" applyNumberFormat="0" applyProtection="0">
      <alignment horizontal="left" vertical="center" indent="1"/>
    </xf>
    <xf numFmtId="186" fontId="50" fillId="41" borderId="242" applyNumberFormat="0" applyAlignment="0" applyProtection="0"/>
    <xf numFmtId="186" fontId="42" fillId="44" borderId="253" applyNumberFormat="0" applyAlignment="0" applyProtection="0"/>
    <xf numFmtId="186" fontId="56" fillId="14" borderId="252"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27" fillId="15" borderId="244" applyNumberFormat="0" applyProtection="0">
      <alignment horizontal="left" vertical="top" indent="1"/>
    </xf>
    <xf numFmtId="186" fontId="56" fillId="15"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14" borderId="257" applyNumberFormat="0" applyProtection="0">
      <alignment horizontal="left" vertical="center" indent="1"/>
    </xf>
    <xf numFmtId="4" fontId="56" fillId="16" borderId="253" applyNumberFormat="0" applyProtection="0">
      <alignment horizontal="right" vertical="center"/>
    </xf>
    <xf numFmtId="186" fontId="27" fillId="63" borderId="261" applyNumberFormat="0" applyProtection="0">
      <alignment horizontal="left" vertical="top" indent="1"/>
    </xf>
    <xf numFmtId="188" fontId="28" fillId="50" borderId="249">
      <alignment vertical="center"/>
    </xf>
    <xf numFmtId="4" fontId="27" fillId="21" borderId="257"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4" fontId="59" fillId="53" borderId="253" applyNumberFormat="0" applyProtection="0">
      <alignment vertical="center"/>
    </xf>
    <xf numFmtId="186" fontId="27" fillId="63" borderId="252" applyNumberFormat="0" applyProtection="0">
      <alignment horizontal="left" vertical="center" indent="1"/>
    </xf>
    <xf numFmtId="4" fontId="56" fillId="59" borderId="253" applyNumberFormat="0" applyProtection="0">
      <alignment horizontal="right" vertical="center"/>
    </xf>
    <xf numFmtId="186" fontId="56" fillId="63" borderId="244" applyNumberFormat="0" applyProtection="0">
      <alignment horizontal="left" vertical="top" indent="1"/>
    </xf>
    <xf numFmtId="0" fontId="5" fillId="13" borderId="249">
      <alignment vertical="center"/>
    </xf>
    <xf numFmtId="4" fontId="56" fillId="0" borderId="242" applyNumberFormat="0" applyProtection="0">
      <alignment horizontal="right" vertical="center"/>
    </xf>
    <xf numFmtId="186" fontId="56" fillId="21" borderId="261" applyNumberFormat="0" applyProtection="0">
      <alignment horizontal="left" vertical="top" indent="1"/>
    </xf>
    <xf numFmtId="188" fontId="28" fillId="49" borderId="249">
      <alignment vertical="center"/>
    </xf>
    <xf numFmtId="186" fontId="56" fillId="40" borderId="253" applyNumberFormat="0" applyFont="0" applyAlignment="0" applyProtection="0"/>
    <xf numFmtId="4" fontId="56" fillId="59" borderId="263" applyNumberFormat="0" applyProtection="0">
      <alignment horizontal="right" vertical="center"/>
    </xf>
    <xf numFmtId="191" fontId="28" fillId="50" borderId="259">
      <alignment vertical="center"/>
    </xf>
    <xf numFmtId="4" fontId="56" fillId="15" borderId="253" applyNumberFormat="0" applyProtection="0">
      <alignment horizontal="right" vertical="center"/>
    </xf>
    <xf numFmtId="196" fontId="5" fillId="69" borderId="259">
      <alignmen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8" fontId="28" fillId="51" borderId="249">
      <alignment horizontal="right" vertical="center"/>
      <protection locked="0"/>
    </xf>
    <xf numFmtId="186" fontId="56" fillId="63" borderId="242" applyNumberFormat="0" applyProtection="0">
      <alignment horizontal="left" vertical="center" indent="1"/>
    </xf>
    <xf numFmtId="4" fontId="56" fillId="57" borderId="267" applyNumberFormat="0" applyProtection="0">
      <alignment horizontal="right" vertical="center"/>
    </xf>
    <xf numFmtId="186" fontId="56" fillId="21" borderId="252" applyNumberFormat="0" applyProtection="0">
      <alignment horizontal="left" vertical="top" indent="1"/>
    </xf>
    <xf numFmtId="186" fontId="56" fillId="14" borderId="263" applyNumberFormat="0" applyProtection="0">
      <alignment horizontal="left" vertical="center" indent="1"/>
    </xf>
    <xf numFmtId="4" fontId="62" fillId="48" borderId="261" applyNumberFormat="0" applyProtection="0">
      <alignment vertical="center"/>
    </xf>
    <xf numFmtId="4" fontId="56" fillId="52" borderId="253"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62" fillId="15" borderId="261" applyNumberFormat="0" applyProtection="0">
      <alignment horizontal="left" vertical="top" indent="1"/>
    </xf>
    <xf numFmtId="186" fontId="27" fillId="15" borderId="261" applyNumberFormat="0" applyProtection="0">
      <alignment horizontal="left" vertical="center" indent="1"/>
    </xf>
    <xf numFmtId="4" fontId="62" fillId="48" borderId="261" applyNumberFormat="0" applyProtection="0">
      <alignment vertical="center"/>
    </xf>
    <xf numFmtId="186" fontId="27"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28" fillId="49" borderId="249">
      <alignment vertical="center"/>
    </xf>
    <xf numFmtId="186" fontId="56" fillId="15" borderId="252" applyNumberFormat="0" applyProtection="0">
      <alignment horizontal="left" vertical="top" indent="1"/>
    </xf>
    <xf numFmtId="186" fontId="62" fillId="48" borderId="261" applyNumberFormat="0" applyProtection="0">
      <alignment horizontal="left" vertical="top" indent="1"/>
    </xf>
    <xf numFmtId="186" fontId="27" fillId="15" borderId="261" applyNumberFormat="0" applyProtection="0">
      <alignment horizontal="left" vertical="center" indent="1"/>
    </xf>
    <xf numFmtId="4" fontId="56" fillId="61" borderId="267" applyNumberFormat="0" applyProtection="0">
      <alignment horizontal="left" vertical="center" indent="1"/>
    </xf>
    <xf numFmtId="188" fontId="5" fillId="13" borderId="259">
      <alignment vertical="center"/>
    </xf>
    <xf numFmtId="186" fontId="57" fillId="44" borderId="264" applyNumberFormat="0" applyAlignment="0" applyProtection="0"/>
    <xf numFmtId="4" fontId="56" fillId="56" borderId="263" applyNumberFormat="0" applyProtection="0">
      <alignment horizontal="right" vertical="center"/>
    </xf>
    <xf numFmtId="186" fontId="56" fillId="11" borderId="253" applyNumberFormat="0" applyProtection="0">
      <alignment horizontal="left" vertical="center" indent="1"/>
    </xf>
    <xf numFmtId="186" fontId="44" fillId="0" borderId="258" applyNumberFormat="0" applyFill="0" applyAlignment="0" applyProtection="0"/>
    <xf numFmtId="186" fontId="44" fillId="0" borderId="268" applyNumberFormat="0" applyFill="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186" fontId="27" fillId="15" borderId="261" applyNumberFormat="0" applyProtection="0">
      <alignment horizontal="left" vertical="center" indent="1"/>
    </xf>
    <xf numFmtId="4" fontId="56" fillId="53"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191" fontId="5" fillId="70" borderId="8">
      <alignment horizontal="right" vertical="center"/>
      <protection locked="0"/>
    </xf>
    <xf numFmtId="186" fontId="57" fillId="44" borderId="254" applyNumberFormat="0" applyAlignment="0" applyProtection="0"/>
    <xf numFmtId="4" fontId="56" fillId="23" borderId="242" applyNumberFormat="0" applyProtection="0">
      <alignment horizontal="right" vertical="center"/>
    </xf>
    <xf numFmtId="4" fontId="27" fillId="21" borderId="245"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191" fontId="28" fillId="51" borderId="259">
      <alignment horizontal="right" vertical="center"/>
      <protection locked="0"/>
    </xf>
    <xf numFmtId="186" fontId="56" fillId="40" borderId="253" applyNumberFormat="0" applyFont="0" applyAlignment="0" applyProtection="0"/>
    <xf numFmtId="186" fontId="27" fillId="15" borderId="252" applyNumberFormat="0" applyProtection="0">
      <alignment horizontal="left" vertical="top" indent="1"/>
    </xf>
    <xf numFmtId="186" fontId="56" fillId="67" borderId="249"/>
    <xf numFmtId="186" fontId="44" fillId="0" borderId="248" applyNumberFormat="0" applyFill="0" applyAlignment="0" applyProtection="0"/>
    <xf numFmtId="193" fontId="28" fillId="12" borderId="249">
      <alignment vertical="center"/>
      <protection locked="0"/>
    </xf>
    <xf numFmtId="186" fontId="56" fillId="21" borderId="252" applyNumberFormat="0" applyProtection="0">
      <alignment horizontal="left" vertical="top" indent="1"/>
    </xf>
    <xf numFmtId="4" fontId="56" fillId="57" borderId="245" applyNumberFormat="0" applyProtection="0">
      <alignment horizontal="right" vertical="center"/>
    </xf>
    <xf numFmtId="186" fontId="56" fillId="21" borderId="261" applyNumberFormat="0" applyProtection="0">
      <alignment horizontal="left" vertical="top" indent="1"/>
    </xf>
    <xf numFmtId="186" fontId="27" fillId="15" borderId="252" applyNumberFormat="0" applyProtection="0">
      <alignment horizontal="left" vertical="center" indent="1"/>
    </xf>
    <xf numFmtId="186" fontId="56" fillId="21" borderId="261" applyNumberFormat="0" applyProtection="0">
      <alignment horizontal="left" vertical="top" indent="1"/>
    </xf>
    <xf numFmtId="4" fontId="70" fillId="53" borderId="261" applyNumberFormat="0" applyProtection="0">
      <alignment vertical="center"/>
    </xf>
    <xf numFmtId="186" fontId="56" fillId="63" borderId="253"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0" fontId="27" fillId="15" borderId="252" applyNumberFormat="0" applyProtection="0">
      <alignment horizontal="left" vertical="center" indent="1"/>
    </xf>
    <xf numFmtId="188" fontId="5" fillId="7" borderId="259">
      <alignment vertical="center"/>
      <protection locked="0"/>
    </xf>
    <xf numFmtId="186" fontId="62" fillId="48" borderId="261" applyNumberFormat="0" applyProtection="0">
      <alignment horizontal="left" vertical="top" indent="1"/>
    </xf>
    <xf numFmtId="4" fontId="56" fillId="14" borderId="267" applyNumberFormat="0" applyProtection="0">
      <alignment horizontal="left" vertical="center" indent="1"/>
    </xf>
    <xf numFmtId="186" fontId="56" fillId="14" borderId="252" applyNumberFormat="0" applyProtection="0">
      <alignment horizontal="left" vertical="top" indent="1"/>
    </xf>
    <xf numFmtId="188" fontId="5" fillId="69" borderId="249">
      <alignment vertical="center"/>
    </xf>
    <xf numFmtId="186" fontId="56" fillId="14" borderId="244" applyNumberFormat="0" applyProtection="0">
      <alignment horizontal="left" vertical="top" indent="1"/>
    </xf>
    <xf numFmtId="186" fontId="27" fillId="14" borderId="252" applyNumberFormat="0" applyProtection="0">
      <alignment horizontal="left" vertical="center" indent="1"/>
    </xf>
    <xf numFmtId="186" fontId="44" fillId="0" borderId="258" applyNumberFormat="0" applyFill="0" applyAlignment="0" applyProtection="0"/>
    <xf numFmtId="188" fontId="5" fillId="13" borderId="24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14" borderId="257"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21" borderId="252" applyNumberFormat="0" applyProtection="0">
      <alignment horizontal="left" vertical="top" indent="1"/>
    </xf>
    <xf numFmtId="186" fontId="27" fillId="15" borderId="252" applyNumberFormat="0" applyProtection="0">
      <alignment horizontal="left" vertical="top" indent="1"/>
    </xf>
    <xf numFmtId="0" fontId="5" fillId="13" borderId="259">
      <alignment vertical="center"/>
    </xf>
    <xf numFmtId="0" fontId="5" fillId="69" borderId="259">
      <alignment vertical="center"/>
    </xf>
    <xf numFmtId="0" fontId="5" fillId="7" borderId="259">
      <alignment vertical="center"/>
      <protection locked="0"/>
    </xf>
    <xf numFmtId="4" fontId="56" fillId="23" borderId="253" applyNumberFormat="0" applyProtection="0">
      <alignment horizontal="right" vertical="center"/>
    </xf>
    <xf numFmtId="186" fontId="56" fillId="40" borderId="263" applyNumberFormat="0" applyFont="0" applyAlignment="0" applyProtection="0"/>
    <xf numFmtId="186" fontId="56" fillId="40" borderId="253" applyNumberFormat="0" applyFont="0" applyAlignment="0" applyProtection="0"/>
    <xf numFmtId="186" fontId="56" fillId="40" borderId="253" applyNumberFormat="0" applyFont="0" applyAlignment="0" applyProtection="0"/>
    <xf numFmtId="191" fontId="5" fillId="69" borderId="249">
      <alignment vertical="center"/>
    </xf>
    <xf numFmtId="0" fontId="27" fillId="15" borderId="261" applyNumberFormat="0" applyProtection="0">
      <alignment horizontal="left" vertical="center" indent="1"/>
    </xf>
    <xf numFmtId="186" fontId="42" fillId="44" borderId="253" applyNumberFormat="0" applyAlignment="0" applyProtection="0"/>
    <xf numFmtId="186" fontId="56" fillId="62" borderId="253" applyNumberFormat="0" applyProtection="0">
      <alignment horizontal="left" vertical="center" indent="1"/>
    </xf>
    <xf numFmtId="186" fontId="27" fillId="14" borderId="252" applyNumberFormat="0" applyProtection="0">
      <alignment horizontal="left" vertical="center" indent="1"/>
    </xf>
    <xf numFmtId="186" fontId="28" fillId="12" borderId="259">
      <alignment vertical="center"/>
      <protection locked="0"/>
    </xf>
    <xf numFmtId="186" fontId="27" fillId="21" borderId="252" applyNumberFormat="0" applyProtection="0">
      <alignment horizontal="left" vertical="top" indent="1"/>
    </xf>
    <xf numFmtId="186" fontId="56" fillId="40" borderId="242" applyNumberFormat="0" applyFont="0" applyAlignment="0" applyProtection="0"/>
    <xf numFmtId="4" fontId="56" fillId="53" borderId="242" applyNumberFormat="0" applyProtection="0">
      <alignment horizontal="left" vertical="center" indent="1"/>
    </xf>
    <xf numFmtId="186" fontId="56" fillId="15" borderId="252" applyNumberFormat="0" applyProtection="0">
      <alignment horizontal="left" vertical="top" indent="1"/>
    </xf>
    <xf numFmtId="4" fontId="27" fillId="21" borderId="257"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62" fillId="48" borderId="252" applyNumberFormat="0" applyProtection="0">
      <alignment horizontal="left" vertical="top" indent="1"/>
    </xf>
    <xf numFmtId="186" fontId="28" fillId="12" borderId="259">
      <alignment vertical="center"/>
      <protection locked="0"/>
    </xf>
    <xf numFmtId="4" fontId="56" fillId="52" borderId="253" applyNumberFormat="0" applyProtection="0">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8" fontId="5" fillId="70" borderId="249">
      <alignment horizontal="right" vertical="center"/>
      <protection locked="0"/>
    </xf>
    <xf numFmtId="186" fontId="50" fillId="41" borderId="263" applyNumberFormat="0" applyAlignment="0" applyProtection="0"/>
    <xf numFmtId="4" fontId="56" fillId="15" borderId="263" applyNumberFormat="0" applyProtection="0">
      <alignment horizontal="right" vertical="center"/>
    </xf>
    <xf numFmtId="196" fontId="5" fillId="13" borderId="8">
      <alignment vertical="center"/>
    </xf>
    <xf numFmtId="4" fontId="70" fillId="86" borderId="252" applyNumberFormat="0" applyProtection="0">
      <alignment horizontal="left" vertical="center" indent="1"/>
    </xf>
    <xf numFmtId="191" fontId="5" fillId="70" borderId="259">
      <alignment horizontal="right" vertical="center"/>
      <protection locked="0"/>
    </xf>
    <xf numFmtId="186" fontId="27" fillId="21" borderId="261" applyNumberFormat="0" applyProtection="0">
      <alignment horizontal="left" vertical="center" indent="1"/>
    </xf>
    <xf numFmtId="186" fontId="56" fillId="14" borderId="261" applyNumberFormat="0" applyProtection="0">
      <alignment horizontal="left" vertical="top" indent="1"/>
    </xf>
    <xf numFmtId="4" fontId="56" fillId="53" borderId="253" applyNumberFormat="0" applyProtection="0">
      <alignment horizontal="left" vertical="center" indent="1"/>
    </xf>
    <xf numFmtId="186" fontId="56" fillId="15" borderId="252" applyNumberFormat="0" applyProtection="0">
      <alignment horizontal="left" vertical="top" indent="1"/>
    </xf>
    <xf numFmtId="4" fontId="56" fillId="16" borderId="253" applyNumberFormat="0" applyProtection="0">
      <alignment horizontal="right" vertical="center"/>
    </xf>
    <xf numFmtId="186" fontId="56" fillId="40" borderId="253" applyNumberFormat="0" applyFont="0" applyAlignment="0" applyProtection="0"/>
    <xf numFmtId="0" fontId="27" fillId="63" borderId="252" applyNumberFormat="0" applyProtection="0">
      <alignment horizontal="left" vertical="center" indent="1"/>
    </xf>
    <xf numFmtId="4" fontId="64" fillId="64" borderId="253" applyNumberFormat="0" applyProtection="0">
      <alignment horizontal="right" vertical="center"/>
    </xf>
    <xf numFmtId="188" fontId="5" fillId="69" borderId="259">
      <alignment vertical="center"/>
    </xf>
    <xf numFmtId="0" fontId="5" fillId="70" borderId="259">
      <alignment horizontal="right" vertical="center"/>
      <protection locked="0"/>
    </xf>
    <xf numFmtId="186" fontId="56" fillId="40" borderId="253" applyNumberFormat="0" applyFont="0" applyAlignment="0" applyProtection="0"/>
    <xf numFmtId="4" fontId="56" fillId="53" borderId="263" applyNumberFormat="0" applyProtection="0">
      <alignment horizontal="left" vertical="center" indent="1"/>
    </xf>
    <xf numFmtId="4" fontId="56" fillId="59" borderId="263" applyNumberFormat="0" applyProtection="0">
      <alignment horizontal="right" vertical="center"/>
    </xf>
    <xf numFmtId="186" fontId="27" fillId="14" borderId="261" applyNumberFormat="0" applyProtection="0">
      <alignment horizontal="left" vertical="top" indent="1"/>
    </xf>
    <xf numFmtId="186" fontId="56" fillId="21" borderId="261" applyNumberFormat="0" applyProtection="0">
      <alignment horizontal="left" vertical="top" indent="1"/>
    </xf>
    <xf numFmtId="186" fontId="27" fillId="63"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53" applyNumberFormat="0" applyProtection="0">
      <alignment horizontal="right" vertical="center"/>
    </xf>
    <xf numFmtId="191" fontId="5" fillId="13" borderId="8">
      <alignment vertical="center"/>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28" fillId="51" borderId="259">
      <alignment horizontal="right" vertical="center"/>
      <protection locked="0"/>
    </xf>
    <xf numFmtId="186" fontId="50" fillId="41" borderId="253" applyNumberFormat="0" applyAlignment="0" applyProtection="0"/>
    <xf numFmtId="186" fontId="56" fillId="14" borderId="252" applyNumberFormat="0" applyProtection="0">
      <alignment horizontal="left" vertical="top" indent="1"/>
    </xf>
    <xf numFmtId="190" fontId="28" fillId="51" borderId="259">
      <alignment horizontal="right" vertical="center"/>
      <protection locked="0"/>
    </xf>
    <xf numFmtId="4" fontId="62" fillId="11" borderId="244" applyNumberFormat="0" applyProtection="0">
      <alignment horizontal="left" vertical="center" indent="1"/>
    </xf>
    <xf numFmtId="0" fontId="5" fillId="70" borderId="249">
      <alignment horizontal="right" vertical="center"/>
      <protection locked="0"/>
    </xf>
    <xf numFmtId="4" fontId="56" fillId="60" borderId="24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50" fillId="41" borderId="253" applyNumberFormat="0" applyAlignment="0" applyProtection="0"/>
    <xf numFmtId="186" fontId="42" fillId="44" borderId="253" applyNumberFormat="0" applyAlignment="0" applyProtection="0"/>
    <xf numFmtId="186" fontId="56" fillId="21" borderId="244" applyNumberFormat="0" applyProtection="0">
      <alignment horizontal="left" vertical="top" indent="1"/>
    </xf>
    <xf numFmtId="190" fontId="28" fillId="49" borderId="249">
      <alignment vertical="center"/>
    </xf>
    <xf numFmtId="186" fontId="42" fillId="44" borderId="253" applyNumberFormat="0" applyAlignment="0" applyProtection="0"/>
    <xf numFmtId="4" fontId="56" fillId="0" borderId="25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4" fontId="62" fillId="11" borderId="252" applyNumberFormat="0" applyProtection="0">
      <alignment horizontal="left" vertical="center" indent="1"/>
    </xf>
    <xf numFmtId="186" fontId="50" fillId="41" borderId="253" applyNumberFormat="0" applyAlignment="0" applyProtection="0"/>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12" borderId="259">
      <alignment vertical="center"/>
      <protection locked="0"/>
    </xf>
    <xf numFmtId="186" fontId="61" fillId="21" borderId="246" applyBorder="0"/>
    <xf numFmtId="0" fontId="5" fillId="69" borderId="249">
      <alignment vertical="center"/>
    </xf>
    <xf numFmtId="4" fontId="56" fillId="54" borderId="242" applyNumberFormat="0" applyProtection="0">
      <alignment horizontal="left" vertical="center"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27" fillId="14" borderId="261" applyNumberFormat="0" applyProtection="0">
      <alignment horizontal="left" vertical="center" indent="1"/>
    </xf>
    <xf numFmtId="186" fontId="27" fillId="15" borderId="261" applyNumberFormat="0" applyProtection="0">
      <alignment horizontal="left" vertical="top" indent="1"/>
    </xf>
    <xf numFmtId="186" fontId="56" fillId="63" borderId="253" applyNumberFormat="0" applyProtection="0">
      <alignment horizontal="left" vertical="center" indent="1"/>
    </xf>
    <xf numFmtId="186" fontId="42" fillId="44" borderId="242" applyNumberFormat="0" applyAlignment="0" applyProtection="0"/>
    <xf numFmtId="4" fontId="63" fillId="66" borderId="257" applyNumberFormat="0" applyProtection="0">
      <alignment horizontal="left" vertical="center" indent="1"/>
    </xf>
    <xf numFmtId="191" fontId="28" fillId="49" borderId="8">
      <alignment vertical="center"/>
    </xf>
    <xf numFmtId="186" fontId="27" fillId="63" borderId="244" applyNumberFormat="0" applyProtection="0">
      <alignment horizontal="left" vertical="center" indent="1"/>
    </xf>
    <xf numFmtId="4" fontId="56" fillId="15" borderId="267"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15" borderId="253" applyNumberFormat="0" applyProtection="0">
      <alignment horizontal="right" vertical="center"/>
    </xf>
    <xf numFmtId="4" fontId="56" fillId="15" borderId="267" applyNumberFormat="0" applyProtection="0">
      <alignment horizontal="left" vertical="center" indent="1"/>
    </xf>
    <xf numFmtId="186" fontId="56" fillId="21" borderId="261" applyNumberFormat="0" applyProtection="0">
      <alignment horizontal="left" vertical="top" indent="1"/>
    </xf>
    <xf numFmtId="4" fontId="72" fillId="53" borderId="261"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1" fontId="28" fillId="50" borderId="269">
      <alignment vertical="center"/>
    </xf>
    <xf numFmtId="186" fontId="56" fillId="40" borderId="253" applyNumberFormat="0" applyFont="0" applyAlignment="0" applyProtection="0"/>
    <xf numFmtId="186" fontId="56" fillId="63" borderId="252" applyNumberFormat="0" applyProtection="0">
      <alignment horizontal="left" vertical="top" indent="1"/>
    </xf>
    <xf numFmtId="4" fontId="56" fillId="19" borderId="253" applyNumberFormat="0" applyProtection="0">
      <alignment horizontal="right" vertical="center"/>
    </xf>
    <xf numFmtId="4" fontId="56" fillId="60" borderId="263" applyNumberFormat="0" applyProtection="0">
      <alignment horizontal="right" vertical="center"/>
    </xf>
    <xf numFmtId="191" fontId="28" fillId="50" borderId="269">
      <alignment vertical="center"/>
    </xf>
    <xf numFmtId="4" fontId="76" fillId="87" borderId="252" applyNumberFormat="0" applyProtection="0">
      <alignment horizontal="right" vertical="center"/>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56" fillId="21" borderId="252" applyNumberFormat="0" applyProtection="0">
      <alignment horizontal="left" vertical="top" indent="1"/>
    </xf>
    <xf numFmtId="4" fontId="56" fillId="52" borderId="263" applyNumberFormat="0" applyProtection="0">
      <alignment vertical="center"/>
    </xf>
    <xf numFmtId="4" fontId="56" fillId="56" borderId="253" applyNumberFormat="0" applyProtection="0">
      <alignment horizontal="right" vertical="center"/>
    </xf>
    <xf numFmtId="186" fontId="56" fillId="21" borderId="252" applyNumberFormat="0" applyProtection="0">
      <alignment horizontal="left" vertical="top" indent="1"/>
    </xf>
    <xf numFmtId="186" fontId="50" fillId="41" borderId="263" applyNumberFormat="0" applyAlignment="0" applyProtection="0"/>
    <xf numFmtId="186" fontId="56" fillId="40" borderId="242" applyNumberFormat="0" applyFont="0" applyAlignment="0" applyProtection="0"/>
    <xf numFmtId="4" fontId="72" fillId="49" borderId="261" applyNumberFormat="0" applyProtection="0">
      <alignment horizontal="right" vertical="center"/>
    </xf>
    <xf numFmtId="186" fontId="56" fillId="14" borderId="252" applyNumberFormat="0" applyProtection="0">
      <alignment horizontal="left" vertical="top" indent="1"/>
    </xf>
    <xf numFmtId="4" fontId="56" fillId="57" borderId="245" applyNumberFormat="0" applyProtection="0">
      <alignment horizontal="right" vertical="center"/>
    </xf>
    <xf numFmtId="186" fontId="27" fillId="63" borderId="252"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40" borderId="242" applyNumberFormat="0" applyFont="0" applyAlignment="0" applyProtection="0"/>
    <xf numFmtId="193" fontId="28" fillId="12" borderId="259">
      <alignment vertical="center"/>
      <protection locked="0"/>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93" fontId="5" fillId="7" borderId="8">
      <alignmen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72" fillId="81"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5" fillId="88" borderId="262" applyNumberFormat="0" applyProtection="0">
      <alignment horizontal="left" vertical="center" indent="1"/>
    </xf>
    <xf numFmtId="186" fontId="27" fillId="63" borderId="261" applyNumberFormat="0" applyProtection="0">
      <alignment horizontal="left" vertical="top" indent="1"/>
    </xf>
    <xf numFmtId="186" fontId="44" fillId="0" borderId="258" applyNumberFormat="0" applyFill="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4" fontId="56" fillId="54" borderId="253" applyNumberFormat="0" applyProtection="0">
      <alignment horizontal="left" vertical="center" indent="1"/>
    </xf>
    <xf numFmtId="4" fontId="56" fillId="52" borderId="242" applyNumberFormat="0" applyProtection="0">
      <alignment vertical="center"/>
    </xf>
    <xf numFmtId="186" fontId="27" fillId="14" borderId="244" applyNumberFormat="0" applyProtection="0">
      <alignment horizontal="left" vertical="center" indent="1"/>
    </xf>
    <xf numFmtId="186" fontId="56" fillId="15" borderId="261" applyNumberFormat="0" applyProtection="0">
      <alignment horizontal="left" vertical="top" indent="1"/>
    </xf>
    <xf numFmtId="186" fontId="56" fillId="63" borderId="244" applyNumberFormat="0" applyProtection="0">
      <alignment horizontal="left" vertical="top" indent="1"/>
    </xf>
    <xf numFmtId="4" fontId="56" fillId="52" borderId="253" applyNumberFormat="0" applyProtection="0">
      <alignment vertical="center"/>
    </xf>
    <xf numFmtId="188" fontId="28" fillId="49" borderId="259">
      <alignment vertical="center"/>
    </xf>
    <xf numFmtId="188" fontId="5" fillId="7" borderId="259">
      <alignment vertical="center"/>
      <protection locked="0"/>
    </xf>
    <xf numFmtId="4" fontId="56" fillId="15" borderId="253" applyNumberFormat="0" applyProtection="0">
      <alignment horizontal="right" vertical="center"/>
    </xf>
    <xf numFmtId="186" fontId="56" fillId="15" borderId="252" applyNumberFormat="0" applyProtection="0">
      <alignment horizontal="left" vertical="top" indent="1"/>
    </xf>
    <xf numFmtId="4" fontId="56" fillId="58" borderId="242" applyNumberFormat="0" applyProtection="0">
      <alignment horizontal="right" vertical="center"/>
    </xf>
    <xf numFmtId="4" fontId="56" fillId="60" borderId="253" applyNumberFormat="0" applyProtection="0">
      <alignment horizontal="right" vertical="center"/>
    </xf>
    <xf numFmtId="186" fontId="56" fillId="15" borderId="244" applyNumberFormat="0" applyProtection="0">
      <alignment horizontal="left" vertical="top" indent="1"/>
    </xf>
    <xf numFmtId="4" fontId="72" fillId="80" borderId="244" applyNumberFormat="0" applyProtection="0">
      <alignment horizontal="right" vertical="center"/>
    </xf>
    <xf numFmtId="191" fontId="5" fillId="7" borderId="249">
      <alignment vertical="center"/>
      <protection locked="0"/>
    </xf>
    <xf numFmtId="186" fontId="56" fillId="62" borderId="242" applyNumberFormat="0" applyProtection="0">
      <alignment horizontal="left" vertical="center" indent="1"/>
    </xf>
    <xf numFmtId="186" fontId="56" fillId="15" borderId="244" applyNumberFormat="0" applyProtection="0">
      <alignment horizontal="left" vertical="top" indent="1"/>
    </xf>
    <xf numFmtId="186" fontId="56" fillId="67" borderId="249"/>
    <xf numFmtId="186" fontId="56" fillId="40" borderId="242" applyNumberFormat="0" applyFont="0" applyAlignment="0" applyProtection="0"/>
    <xf numFmtId="186" fontId="56" fillId="14" borderId="252" applyNumberFormat="0" applyProtection="0">
      <alignment horizontal="left" vertical="top" indent="1"/>
    </xf>
    <xf numFmtId="4" fontId="56" fillId="53" borderId="253" applyNumberFormat="0" applyProtection="0">
      <alignment horizontal="left" vertical="center"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9" fillId="12" borderId="259" applyNumberFormat="0" applyProtection="0">
      <alignmen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63" fillId="66" borderId="257" applyNumberFormat="0" applyProtection="0">
      <alignment horizontal="left" vertical="center" indent="1"/>
    </xf>
    <xf numFmtId="186" fontId="61" fillId="21" borderId="255" applyBorder="0"/>
    <xf numFmtId="4" fontId="56" fillId="53" borderId="253" applyNumberFormat="0" applyProtection="0">
      <alignment horizontal="left" vertical="center" indent="1"/>
    </xf>
    <xf numFmtId="186" fontId="56" fillId="21"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57" fillId="44" borderId="254" applyNumberForma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90" fontId="28" fillId="50" borderId="259">
      <alignment vertical="center"/>
    </xf>
    <xf numFmtId="191" fontId="5" fillId="70" borderId="249">
      <alignment horizontal="right" vertical="center"/>
      <protection locked="0"/>
    </xf>
    <xf numFmtId="186" fontId="44" fillId="0" borderId="258" applyNumberFormat="0" applyFill="0" applyAlignment="0" applyProtection="0"/>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62" fillId="15" borderId="244"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27" fillId="15" borderId="252" applyNumberFormat="0" applyProtection="0">
      <alignment horizontal="left" vertical="center" indent="1"/>
    </xf>
    <xf numFmtId="186" fontId="28" fillId="12" borderId="8">
      <alignment vertical="center"/>
      <protection locked="0"/>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0" fontId="5" fillId="7" borderId="249">
      <alignment vertical="center"/>
      <protection locked="0"/>
    </xf>
    <xf numFmtId="186" fontId="44" fillId="0" borderId="248" applyNumberFormat="0" applyFill="0" applyAlignment="0" applyProtection="0"/>
    <xf numFmtId="186" fontId="56" fillId="15" borderId="244" applyNumberFormat="0" applyProtection="0">
      <alignment horizontal="left" vertical="top" indent="1"/>
    </xf>
    <xf numFmtId="186" fontId="27" fillId="15" borderId="244" applyNumberFormat="0" applyProtection="0">
      <alignment horizontal="left" vertical="center" indent="1"/>
    </xf>
    <xf numFmtId="186" fontId="27" fillId="15" borderId="244" applyNumberFormat="0" applyProtection="0">
      <alignment horizontal="left" vertical="center" indent="1"/>
    </xf>
    <xf numFmtId="186" fontId="56" fillId="40" borderId="242" applyNumberFormat="0" applyFont="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91" fontId="28" fillId="51" borderId="249">
      <alignment horizontal="righ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6" borderId="253" applyNumberFormat="0" applyProtection="0">
      <alignment horizontal="right" vertical="center"/>
    </xf>
    <xf numFmtId="188" fontId="5" fillId="69" borderId="8">
      <alignment vertical="center"/>
    </xf>
    <xf numFmtId="186" fontId="56" fillId="14" borderId="252" applyNumberFormat="0" applyProtection="0">
      <alignment horizontal="left" vertical="top" indent="1"/>
    </xf>
    <xf numFmtId="186" fontId="50" fillId="41" borderId="253" applyNumberFormat="0" applyAlignment="0" applyProtection="0"/>
    <xf numFmtId="194" fontId="33" fillId="0" borderId="260" applyFill="0"/>
    <xf numFmtId="186" fontId="56" fillId="40" borderId="253" applyNumberFormat="0" applyFont="0" applyAlignment="0" applyProtection="0"/>
    <xf numFmtId="186" fontId="56" fillId="14" borderId="252" applyNumberFormat="0" applyProtection="0">
      <alignment horizontal="left" vertical="top" indent="1"/>
    </xf>
    <xf numFmtId="186" fontId="44" fillId="0" borderId="258" applyNumberFormat="0" applyFill="0" applyAlignment="0" applyProtection="0"/>
    <xf numFmtId="186" fontId="56" fillId="14" borderId="261" applyNumberFormat="0" applyProtection="0">
      <alignment horizontal="left" vertical="top" indent="1"/>
    </xf>
    <xf numFmtId="0" fontId="5" fillId="7" borderId="249">
      <alignment vertical="center"/>
      <protection locked="0"/>
    </xf>
    <xf numFmtId="186" fontId="56" fillId="21" borderId="252" applyNumberFormat="0" applyProtection="0">
      <alignment horizontal="left" vertical="top" indent="1"/>
    </xf>
    <xf numFmtId="190" fontId="28" fillId="49" borderId="8">
      <alignment vertical="center"/>
    </xf>
    <xf numFmtId="172" fontId="28" fillId="12" borderId="8">
      <alignment vertical="center"/>
      <protection locked="0"/>
    </xf>
    <xf numFmtId="193" fontId="5" fillId="7" borderId="8">
      <alignment vertical="center"/>
      <protection locked="0"/>
    </xf>
    <xf numFmtId="4" fontId="64" fillId="64" borderId="242" applyNumberFormat="0" applyProtection="0">
      <alignment horizontal="right" vertical="center"/>
    </xf>
    <xf numFmtId="37" fontId="33" fillId="0" borderId="247" applyNumberFormat="0"/>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42" applyNumberFormat="0" applyFont="0" applyAlignment="0" applyProtection="0"/>
    <xf numFmtId="4" fontId="62" fillId="11" borderId="252" applyNumberFormat="0" applyProtection="0">
      <alignment horizontal="left" vertical="center" indent="1"/>
    </xf>
    <xf numFmtId="4" fontId="56" fillId="60" borderId="253" applyNumberFormat="0" applyProtection="0">
      <alignment horizontal="right" vertical="center"/>
    </xf>
    <xf numFmtId="186" fontId="27" fillId="63" borderId="244" applyNumberFormat="0" applyProtection="0">
      <alignment horizontal="left" vertical="top" indent="1"/>
    </xf>
    <xf numFmtId="186" fontId="62" fillId="15" borderId="244" applyNumberFormat="0" applyProtection="0">
      <alignment horizontal="left" vertical="top"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93" fontId="5" fillId="69" borderId="249">
      <alignment vertical="center"/>
    </xf>
    <xf numFmtId="0" fontId="5" fillId="7" borderId="249">
      <alignment vertical="center"/>
      <protection locked="0"/>
    </xf>
    <xf numFmtId="186" fontId="62" fillId="48" borderId="261"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28" fillId="49" borderId="249">
      <alignment vertical="center"/>
    </xf>
    <xf numFmtId="186" fontId="56" fillId="14"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14" borderId="252" applyNumberFormat="0" applyProtection="0">
      <alignment horizontal="left" vertical="top" indent="1"/>
    </xf>
    <xf numFmtId="191" fontId="28" fillId="51" borderId="249">
      <alignment horizontal="right" vertical="center"/>
      <protection locked="0"/>
    </xf>
    <xf numFmtId="186" fontId="56" fillId="40" borderId="253" applyNumberFormat="0" applyFont="0" applyAlignment="0" applyProtection="0"/>
    <xf numFmtId="4" fontId="56" fillId="53" borderId="242" applyNumberFormat="0" applyProtection="0">
      <alignment horizontal="left" vertical="center" indent="1"/>
    </xf>
    <xf numFmtId="186" fontId="56" fillId="63" borderId="244" applyNumberFormat="0" applyProtection="0">
      <alignment horizontal="left" vertical="top" indent="1"/>
    </xf>
    <xf numFmtId="4" fontId="56" fillId="58" borderId="242" applyNumberFormat="0" applyProtection="0">
      <alignment horizontal="right" vertical="center"/>
    </xf>
    <xf numFmtId="186" fontId="28" fillId="12" borderId="8">
      <alignment vertical="center"/>
      <protection locked="0"/>
    </xf>
    <xf numFmtId="186" fontId="57" fillId="44" borderId="254" applyNumberForma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27" fillId="21" borderId="261" applyNumberFormat="0" applyProtection="0">
      <alignment horizontal="left" vertical="center" indent="1"/>
    </xf>
    <xf numFmtId="186" fontId="56" fillId="40" borderId="263" applyNumberFormat="0" applyFont="0" applyAlignment="0" applyProtection="0"/>
    <xf numFmtId="186" fontId="27" fillId="21" borderId="252" applyNumberFormat="0" applyProtection="0">
      <alignment horizontal="left" vertical="top" indent="1"/>
    </xf>
    <xf numFmtId="186" fontId="56" fillId="21" borderId="261" applyNumberFormat="0" applyProtection="0">
      <alignment horizontal="left" vertical="top" indent="1"/>
    </xf>
    <xf numFmtId="4" fontId="56" fillId="58" borderId="253" applyNumberFormat="0" applyProtection="0">
      <alignment horizontal="right" vertical="center"/>
    </xf>
    <xf numFmtId="186" fontId="61" fillId="21" borderId="255" applyBorder="0"/>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center" indent="1"/>
    </xf>
    <xf numFmtId="186" fontId="56" fillId="21" borderId="261" applyNumberFormat="0" applyProtection="0">
      <alignment horizontal="left" vertical="top" indent="1"/>
    </xf>
    <xf numFmtId="191" fontId="5" fillId="70" borderId="249">
      <alignment horizontal="right" vertical="center"/>
      <protection locked="0"/>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96" fontId="5" fillId="13" borderId="249">
      <alignmen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27" fillId="21" borderId="257" applyNumberFormat="0" applyProtection="0">
      <alignment horizontal="left" vertical="center" indent="1"/>
    </xf>
    <xf numFmtId="191" fontId="5" fillId="13" borderId="259">
      <alignment vertical="center"/>
    </xf>
    <xf numFmtId="186" fontId="56" fillId="40" borderId="263" applyNumberFormat="0" applyFont="0" applyAlignment="0" applyProtection="0"/>
    <xf numFmtId="186" fontId="56" fillId="14" borderId="261" applyNumberFormat="0" applyProtection="0">
      <alignment horizontal="left" vertical="top" indent="1"/>
    </xf>
    <xf numFmtId="4" fontId="59" fillId="65" borderId="242" applyNumberFormat="0" applyProtection="0">
      <alignment horizontal="right" vertical="center"/>
    </xf>
    <xf numFmtId="4" fontId="62" fillId="11" borderId="252" applyNumberFormat="0" applyProtection="0">
      <alignment horizontal="left" vertical="center" indent="1"/>
    </xf>
    <xf numFmtId="186" fontId="56" fillId="63" borderId="252" applyNumberFormat="0" applyProtection="0">
      <alignment horizontal="left" vertical="top" indent="1"/>
    </xf>
    <xf numFmtId="186" fontId="57" fillId="44" borderId="264" applyNumberFormat="0" applyAlignment="0" applyProtection="0"/>
    <xf numFmtId="186" fontId="56" fillId="62" borderId="263" applyNumberFormat="0" applyProtection="0">
      <alignment horizontal="left" vertical="center"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4" fontId="56" fillId="16" borderId="263" applyNumberFormat="0" applyProtection="0">
      <alignment horizontal="right" vertical="center"/>
    </xf>
    <xf numFmtId="186" fontId="27" fillId="15" borderId="244" applyNumberFormat="0" applyProtection="0">
      <alignment horizontal="left" vertical="top" indent="1"/>
    </xf>
    <xf numFmtId="4" fontId="70" fillId="86" borderId="261" applyNumberFormat="0" applyProtection="0">
      <alignment horizontal="left" vertical="center" indent="1"/>
    </xf>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4" fontId="56" fillId="59" borderId="263" applyNumberFormat="0" applyProtection="0">
      <alignment horizontal="right" vertical="center"/>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3" fontId="5" fillId="7" borderId="259">
      <alignment vertical="center"/>
      <protection locked="0"/>
    </xf>
    <xf numFmtId="186" fontId="27" fillId="63" borderId="244" applyNumberFormat="0" applyProtection="0">
      <alignment horizontal="left" vertical="top" indent="1"/>
    </xf>
    <xf numFmtId="186" fontId="56" fillId="15" borderId="261" applyNumberFormat="0" applyProtection="0">
      <alignment horizontal="left" vertical="top" indent="1"/>
    </xf>
    <xf numFmtId="191" fontId="5" fillId="70" borderId="8">
      <alignment horizontal="right" vertical="center"/>
      <protection locked="0"/>
    </xf>
    <xf numFmtId="37" fontId="33" fillId="0" borderId="256" applyNumberFormat="0"/>
    <xf numFmtId="191" fontId="28" fillId="51" borderId="259">
      <alignment horizontal="right" vertical="center"/>
      <protection locked="0"/>
    </xf>
    <xf numFmtId="4" fontId="56" fillId="15" borderId="263" applyNumberFormat="0" applyProtection="0">
      <alignment horizontal="right" vertical="center"/>
    </xf>
    <xf numFmtId="186" fontId="56" fillId="15" borderId="261" applyNumberFormat="0" applyProtection="0">
      <alignment horizontal="left" vertical="top" indent="1"/>
    </xf>
    <xf numFmtId="193" fontId="5" fillId="7" borderId="249">
      <alignment vertical="center"/>
      <protection locked="0"/>
    </xf>
    <xf numFmtId="4" fontId="59" fillId="53" borderId="263" applyNumberFormat="0" applyProtection="0">
      <alignment vertical="center"/>
    </xf>
    <xf numFmtId="186" fontId="56" fillId="15" borderId="261" applyNumberFormat="0" applyProtection="0">
      <alignment horizontal="left" vertical="top" indent="1"/>
    </xf>
    <xf numFmtId="186" fontId="56" fillId="63" borderId="253" applyNumberFormat="0" applyProtection="0">
      <alignment horizontal="left" vertical="center" indent="1"/>
    </xf>
    <xf numFmtId="4" fontId="56" fillId="55" borderId="253" applyNumberFormat="0" applyProtection="0">
      <alignment horizontal="right" vertical="center"/>
    </xf>
    <xf numFmtId="4" fontId="56" fillId="60" borderId="253" applyNumberFormat="0" applyProtection="0">
      <alignment horizontal="right" vertical="center"/>
    </xf>
    <xf numFmtId="186" fontId="27" fillId="21" borderId="244" applyNumberFormat="0" applyProtection="0">
      <alignment horizontal="left" vertical="center" indent="1"/>
    </xf>
    <xf numFmtId="186" fontId="28" fillId="50" borderId="259">
      <alignment vertical="center"/>
    </xf>
    <xf numFmtId="4" fontId="56" fillId="23" borderId="26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4" fontId="56" fillId="23" borderId="263"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57" fillId="44" borderId="264" applyNumberFormat="0" applyAlignment="0" applyProtection="0"/>
    <xf numFmtId="186" fontId="56" fillId="14" borderId="261" applyNumberFormat="0" applyProtection="0">
      <alignment horizontal="left" vertical="top" indent="1"/>
    </xf>
    <xf numFmtId="186" fontId="56" fillId="21" borderId="252" applyNumberFormat="0" applyProtection="0">
      <alignment horizontal="left" vertical="top" indent="1"/>
    </xf>
    <xf numFmtId="4" fontId="63" fillId="66" borderId="267" applyNumberFormat="0" applyProtection="0">
      <alignment horizontal="left" vertical="center" indent="1"/>
    </xf>
    <xf numFmtId="4" fontId="56" fillId="58" borderId="253" applyNumberFormat="0" applyProtection="0">
      <alignment horizontal="right" vertical="center"/>
    </xf>
    <xf numFmtId="186" fontId="57" fillId="44" borderId="254" applyNumberFormat="0" applyAlignment="0" applyProtection="0"/>
    <xf numFmtId="186" fontId="57" fillId="44" borderId="264" applyNumberFormat="0" applyAlignment="0" applyProtection="0"/>
    <xf numFmtId="37" fontId="33" fillId="0" borderId="266" applyNumberFormat="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4" fontId="56" fillId="15" borderId="267" applyNumberFormat="0" applyProtection="0">
      <alignment horizontal="left" vertical="center" indent="1"/>
    </xf>
    <xf numFmtId="4" fontId="72" fillId="82" borderId="252" applyNumberFormat="0" applyProtection="0">
      <alignment horizontal="right" vertical="center"/>
    </xf>
    <xf numFmtId="4" fontId="56" fillId="57" borderId="267" applyNumberFormat="0" applyProtection="0">
      <alignment horizontal="right" vertical="center"/>
    </xf>
    <xf numFmtId="193" fontId="28" fillId="50" borderId="259">
      <alignment vertical="center"/>
    </xf>
    <xf numFmtId="0" fontId="27" fillId="63" borderId="252" applyNumberFormat="0" applyProtection="0">
      <alignment horizontal="left" vertical="top" indent="1"/>
    </xf>
    <xf numFmtId="186" fontId="56" fillId="67" borderId="269"/>
    <xf numFmtId="188" fontId="5" fillId="69" borderId="259">
      <alignment vertical="center"/>
    </xf>
    <xf numFmtId="196" fontId="5" fillId="70" borderId="259">
      <alignment horizontal="right" vertical="center"/>
      <protection locked="0"/>
    </xf>
    <xf numFmtId="172" fontId="5" fillId="7" borderId="259">
      <alignment vertical="center"/>
      <protection locked="0"/>
    </xf>
    <xf numFmtId="191" fontId="28" fillId="49" borderId="259">
      <alignment vertical="center"/>
    </xf>
    <xf numFmtId="186" fontId="56" fillId="40" borderId="253" applyNumberFormat="0" applyFont="0" applyAlignment="0" applyProtection="0"/>
    <xf numFmtId="186" fontId="60" fillId="52" borderId="252" applyNumberFormat="0" applyProtection="0">
      <alignment horizontal="left" vertical="top" indent="1"/>
    </xf>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91" fontId="28" fillId="49" borderId="259">
      <alignment vertical="center"/>
    </xf>
    <xf numFmtId="186" fontId="60" fillId="52" borderId="261" applyNumberFormat="0" applyProtection="0">
      <alignment horizontal="left" vertical="top" indent="1"/>
    </xf>
    <xf numFmtId="4" fontId="59" fillId="65" borderId="253" applyNumberFormat="0" applyProtection="0">
      <alignment horizontal="right" vertical="center"/>
    </xf>
    <xf numFmtId="186" fontId="27" fillId="14" borderId="252" applyNumberFormat="0" applyProtection="0">
      <alignment horizontal="left" vertical="center" indent="1"/>
    </xf>
    <xf numFmtId="4" fontId="56" fillId="54" borderId="263" applyNumberFormat="0" applyProtection="0">
      <alignment horizontal="left" vertical="center" indent="1"/>
    </xf>
    <xf numFmtId="186" fontId="56" fillId="63" borderId="261" applyNumberFormat="0" applyProtection="0">
      <alignment horizontal="left" vertical="top" indent="1"/>
    </xf>
    <xf numFmtId="4" fontId="56" fillId="19" borderId="263" applyNumberFormat="0" applyProtection="0">
      <alignment horizontal="righ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top" indent="1"/>
    </xf>
    <xf numFmtId="193" fontId="28" fillId="50" borderId="8">
      <alignment vertical="center"/>
    </xf>
    <xf numFmtId="186" fontId="57" fillId="44" borderId="254" applyNumberFormat="0" applyAlignment="0" applyProtection="0"/>
    <xf numFmtId="4" fontId="27" fillId="21" borderId="267" applyNumberFormat="0" applyProtection="0">
      <alignment horizontal="left" vertical="center" indent="1"/>
    </xf>
    <xf numFmtId="4" fontId="72" fillId="87" borderId="261" applyNumberFormat="0" applyProtection="0">
      <alignment horizontal="right" vertical="center"/>
    </xf>
    <xf numFmtId="4" fontId="70" fillId="53" borderId="261" applyNumberFormat="0" applyProtection="0">
      <alignment vertical="center"/>
    </xf>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7" borderId="259"/>
    <xf numFmtId="4" fontId="59" fillId="53" borderId="253" applyNumberFormat="0" applyProtection="0">
      <alignment vertical="center"/>
    </xf>
    <xf numFmtId="186" fontId="27" fillId="14"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64" applyNumberFormat="0" applyAlignment="0" applyProtection="0"/>
    <xf numFmtId="186" fontId="56" fillId="63" borderId="261" applyNumberFormat="0" applyProtection="0">
      <alignment horizontal="left" vertical="top" indent="1"/>
    </xf>
    <xf numFmtId="4" fontId="56" fillId="16" borderId="253" applyNumberFormat="0" applyProtection="0">
      <alignment horizontal="right" vertical="center"/>
    </xf>
    <xf numFmtId="186" fontId="56" fillId="14" borderId="253" applyNumberFormat="0" applyProtection="0">
      <alignment horizontal="left" vertical="center" indent="1"/>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0" fillId="41" borderId="253" applyNumberFormat="0" applyAlignment="0" applyProtection="0"/>
    <xf numFmtId="4" fontId="72" fillId="79" borderId="25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42" fillId="44" borderId="263" applyNumberFormat="0" applyAlignment="0" applyProtection="0"/>
    <xf numFmtId="4" fontId="63" fillId="66" borderId="257" applyNumberFormat="0" applyProtection="0">
      <alignment horizontal="left" vertical="center" indent="1"/>
    </xf>
    <xf numFmtId="186" fontId="56" fillId="40" borderId="253" applyNumberFormat="0" applyFont="0" applyAlignment="0" applyProtection="0"/>
    <xf numFmtId="186" fontId="56" fillId="11" borderId="253" applyNumberFormat="0" applyProtection="0">
      <alignment horizontal="left" vertical="center" indent="1"/>
    </xf>
    <xf numFmtId="186" fontId="27" fillId="63" borderId="244" applyNumberFormat="0" applyProtection="0">
      <alignment horizontal="left" vertical="center" indent="1"/>
    </xf>
    <xf numFmtId="4" fontId="56" fillId="23" borderId="253" applyNumberFormat="0" applyProtection="0">
      <alignment horizontal="right" vertical="center"/>
    </xf>
    <xf numFmtId="186" fontId="56" fillId="14" borderId="244" applyNumberFormat="0" applyProtection="0">
      <alignment horizontal="left" vertical="top" indent="1"/>
    </xf>
    <xf numFmtId="4" fontId="56" fillId="23" borderId="253" applyNumberFormat="0" applyProtection="0">
      <alignment horizontal="right" vertical="center"/>
    </xf>
    <xf numFmtId="188" fontId="5" fillId="70" borderId="249">
      <alignment horizontal="right" vertical="center"/>
      <protection locked="0"/>
    </xf>
    <xf numFmtId="186" fontId="56" fillId="14" borderId="252" applyNumberFormat="0" applyProtection="0">
      <alignment horizontal="left" vertical="top" indent="1"/>
    </xf>
    <xf numFmtId="186" fontId="28" fillId="50" borderId="259">
      <alignment vertical="center"/>
    </xf>
    <xf numFmtId="4" fontId="56" fillId="15" borderId="245" applyNumberFormat="0" applyProtection="0">
      <alignment horizontal="left" vertical="center"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4" fontId="56" fillId="0" borderId="242" applyNumberFormat="0" applyProtection="0">
      <alignment horizontal="right" vertical="center"/>
    </xf>
    <xf numFmtId="186" fontId="27" fillId="21" borderId="252" applyNumberFormat="0" applyProtection="0">
      <alignment horizontal="left" vertical="center" indent="1"/>
    </xf>
    <xf numFmtId="186" fontId="27" fillId="63" borderId="261" applyNumberFormat="0" applyProtection="0">
      <alignment horizontal="left" vertical="top" indent="1"/>
    </xf>
    <xf numFmtId="186" fontId="56" fillId="40" borderId="242" applyNumberFormat="0" applyFont="0" applyAlignment="0" applyProtection="0"/>
    <xf numFmtId="193" fontId="28" fillId="12" borderId="8">
      <alignment vertical="center"/>
      <protection locked="0"/>
    </xf>
    <xf numFmtId="193" fontId="28" fillId="50" borderId="249">
      <alignment vertical="center"/>
    </xf>
    <xf numFmtId="191" fontId="5" fillId="69" borderId="269">
      <alignment vertical="center"/>
    </xf>
    <xf numFmtId="186" fontId="50" fillId="41" borderId="253" applyNumberFormat="0" applyAlignment="0" applyProtection="0"/>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37" fontId="33" fillId="0" borderId="256" applyNumberFormat="0"/>
    <xf numFmtId="186" fontId="56" fillId="14" borderId="244" applyNumberFormat="0" applyProtection="0">
      <alignment horizontal="left" vertical="top" indent="1"/>
    </xf>
    <xf numFmtId="4" fontId="62" fillId="48" borderId="252" applyNumberFormat="0" applyProtection="0">
      <alignment vertical="center"/>
    </xf>
    <xf numFmtId="4" fontId="63" fillId="66" borderId="245"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186" fontId="61" fillId="21" borderId="246" applyBorder="0"/>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15" borderId="245" applyNumberFormat="0" applyProtection="0">
      <alignment horizontal="left" vertical="center" indent="1"/>
    </xf>
    <xf numFmtId="186" fontId="42" fillId="44" borderId="242" applyNumberFormat="0" applyAlignment="0" applyProtection="0"/>
    <xf numFmtId="194" fontId="33" fillId="0" borderId="250" applyFill="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63" borderId="261"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91" fontId="28" fillId="51" borderId="259">
      <alignment horizontal="right" vertical="center"/>
      <protection locked="0"/>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86" fontId="27" fillId="64" borderId="8" applyNumberFormat="0">
      <protection locked="0"/>
    </xf>
    <xf numFmtId="4" fontId="72" fillId="83" borderId="261" applyNumberFormat="0" applyProtection="0">
      <alignment horizontal="right" vertical="center"/>
    </xf>
    <xf numFmtId="186" fontId="56" fillId="63" borderId="252" applyNumberFormat="0" applyProtection="0">
      <alignment horizontal="left" vertical="top" indent="1"/>
    </xf>
    <xf numFmtId="186" fontId="62" fillId="48" borderId="261" applyNumberFormat="0" applyProtection="0">
      <alignment horizontal="left" vertical="top" indent="1"/>
    </xf>
    <xf numFmtId="4" fontId="56" fillId="16" borderId="263" applyNumberFormat="0" applyProtection="0">
      <alignment horizontal="right" vertical="center"/>
    </xf>
    <xf numFmtId="4" fontId="56" fillId="59" borderId="263" applyNumberFormat="0" applyProtection="0">
      <alignment horizontal="right" vertical="center"/>
    </xf>
    <xf numFmtId="4" fontId="56" fillId="19" borderId="253" applyNumberFormat="0" applyProtection="0">
      <alignment horizontal="right" vertical="center"/>
    </xf>
    <xf numFmtId="4" fontId="62" fillId="11" borderId="252" applyNumberFormat="0" applyProtection="0">
      <alignment horizontal="left" vertical="center" indent="1"/>
    </xf>
    <xf numFmtId="186" fontId="56" fillId="14" borderId="261" applyNumberFormat="0" applyProtection="0">
      <alignment horizontal="left" vertical="top" indent="1"/>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90" fontId="5" fillId="13" borderId="8">
      <alignment vertical="center"/>
    </xf>
    <xf numFmtId="186" fontId="56" fillId="15" borderId="252" applyNumberFormat="0" applyProtection="0">
      <alignment horizontal="left" vertical="top" indent="1"/>
    </xf>
    <xf numFmtId="188" fontId="5" fillId="13" borderId="8">
      <alignment vertical="center"/>
    </xf>
    <xf numFmtId="186" fontId="56" fillId="63" borderId="252" applyNumberFormat="0" applyProtection="0">
      <alignment horizontal="left" vertical="top" indent="1"/>
    </xf>
    <xf numFmtId="4" fontId="62" fillId="48" borderId="261" applyNumberFormat="0" applyProtection="0">
      <alignment vertical="center"/>
    </xf>
    <xf numFmtId="186" fontId="56" fillId="21" borderId="261" applyNumberFormat="0" applyProtection="0">
      <alignment horizontal="left" vertical="top" indent="1"/>
    </xf>
    <xf numFmtId="186" fontId="56" fillId="62" borderId="26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8" fontId="5" fillId="70" borderId="8">
      <alignment horizontal="right" vertical="center"/>
      <protection locked="0"/>
    </xf>
    <xf numFmtId="4" fontId="59" fillId="65" borderId="253" applyNumberFormat="0" applyProtection="0">
      <alignment horizontal="righ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4" fontId="56" fillId="57" borderId="257" applyNumberFormat="0" applyProtection="0">
      <alignment horizontal="right" vertical="center"/>
    </xf>
    <xf numFmtId="4" fontId="56" fillId="56" borderId="253" applyNumberFormat="0" applyProtection="0">
      <alignment horizontal="right" vertical="center"/>
    </xf>
    <xf numFmtId="186" fontId="56" fillId="21" borderId="244" applyNumberFormat="0" applyProtection="0">
      <alignment horizontal="left" vertical="top" indent="1"/>
    </xf>
    <xf numFmtId="4" fontId="56" fillId="61"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0" fontId="5" fillId="69" borderId="249">
      <alignment vertical="center"/>
    </xf>
    <xf numFmtId="186" fontId="56" fillId="40" borderId="263" applyNumberFormat="0" applyFont="0" applyAlignment="0" applyProtection="0"/>
    <xf numFmtId="186" fontId="62" fillId="15" borderId="244" applyNumberFormat="0" applyProtection="0">
      <alignment horizontal="left" vertical="top" indent="1"/>
    </xf>
    <xf numFmtId="4" fontId="56" fillId="55"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186" fontId="56" fillId="14" borderId="24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188" fontId="5" fillId="13" borderId="249">
      <alignment vertical="center"/>
    </xf>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44" fillId="0" borderId="258" applyNumberFormat="0" applyFill="0" applyAlignment="0" applyProtection="0"/>
    <xf numFmtId="193" fontId="28" fillId="12" borderId="259">
      <alignment vertical="center"/>
      <protection locked="0"/>
    </xf>
    <xf numFmtId="186" fontId="42" fillId="44" borderId="253" applyNumberFormat="0" applyAlignment="0" applyProtection="0"/>
    <xf numFmtId="186" fontId="44" fillId="0" borderId="258" applyNumberFormat="0" applyFill="0" applyAlignment="0" applyProtection="0"/>
    <xf numFmtId="186" fontId="56"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4" fontId="56" fillId="16" borderId="242" applyNumberFormat="0" applyProtection="0">
      <alignment horizontal="right" vertical="center"/>
    </xf>
    <xf numFmtId="186" fontId="56" fillId="21" borderId="244" applyNumberFormat="0" applyProtection="0">
      <alignment horizontal="left" vertical="top" indent="1"/>
    </xf>
    <xf numFmtId="186" fontId="62" fillId="15" borderId="244" applyNumberFormat="0" applyProtection="0">
      <alignment horizontal="left" vertical="top" indent="1"/>
    </xf>
    <xf numFmtId="4" fontId="56" fillId="55"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8" fontId="5" fillId="13" borderId="249">
      <alignment vertical="center"/>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21" borderId="252" applyNumberFormat="0" applyProtection="0">
      <alignment horizontal="left" vertical="top" indent="1"/>
    </xf>
    <xf numFmtId="186" fontId="56" fillId="40" borderId="242" applyNumberFormat="0" applyFont="0" applyAlignment="0" applyProtection="0"/>
    <xf numFmtId="0" fontId="27" fillId="14" borderId="261" applyNumberFormat="0" applyProtection="0">
      <alignment horizontal="left" vertical="top" indent="1"/>
    </xf>
    <xf numFmtId="186" fontId="56" fillId="63"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54" borderId="263"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186" fontId="27" fillId="14" borderId="252" applyNumberFormat="0" applyProtection="0">
      <alignment horizontal="left" vertical="center" indent="1"/>
    </xf>
    <xf numFmtId="186" fontId="57" fillId="44" borderId="254" applyNumberFormat="0" applyAlignment="0" applyProtection="0"/>
    <xf numFmtId="186" fontId="56" fillId="21" borderId="252"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91" fontId="5" fillId="13" borderId="8">
      <alignment vertical="center"/>
    </xf>
    <xf numFmtId="186" fontId="56" fillId="14" borderId="261" applyNumberFormat="0" applyProtection="0">
      <alignment horizontal="left" vertical="top" indent="1"/>
    </xf>
    <xf numFmtId="186" fontId="56" fillId="40" borderId="253" applyNumberFormat="0" applyFont="0" applyAlignment="0" applyProtection="0"/>
    <xf numFmtId="4" fontId="56" fillId="54" borderId="24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4" fontId="27" fillId="21" borderId="257"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4" fontId="62" fillId="48" borderId="252" applyNumberFormat="0" applyProtection="0">
      <alignment vertical="center"/>
    </xf>
    <xf numFmtId="4" fontId="59" fillId="65" borderId="263" applyNumberFormat="0" applyProtection="0">
      <alignment horizontal="right" vertical="center"/>
    </xf>
    <xf numFmtId="4" fontId="56" fillId="53" borderId="253"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191" fontId="28" fillId="49" borderId="259">
      <alignment vertical="center"/>
    </xf>
    <xf numFmtId="193" fontId="28" fillId="12" borderId="8">
      <alignment vertical="center"/>
      <protection locked="0"/>
    </xf>
    <xf numFmtId="186" fontId="56" fillId="62" borderId="253" applyNumberFormat="0" applyProtection="0">
      <alignment horizontal="left" vertical="center" indent="1"/>
    </xf>
    <xf numFmtId="4" fontId="56" fillId="52" borderId="263" applyNumberFormat="0" applyProtection="0">
      <alignment vertical="center"/>
    </xf>
    <xf numFmtId="4" fontId="56" fillId="55" borderId="253" applyNumberFormat="0" applyProtection="0">
      <alignment horizontal="right" vertical="center"/>
    </xf>
    <xf numFmtId="186" fontId="28" fillId="51" borderId="8">
      <alignment horizontal="right" vertical="center"/>
      <protection locked="0"/>
    </xf>
    <xf numFmtId="186" fontId="44" fillId="0" borderId="248" applyNumberFormat="0" applyFill="0" applyAlignment="0" applyProtection="0"/>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5" fillId="7" borderId="8">
      <alignment vertical="center"/>
      <protection locked="0"/>
    </xf>
    <xf numFmtId="4" fontId="56" fillId="56" borderId="263" applyNumberFormat="0" applyProtection="0">
      <alignment horizontal="right" vertical="center"/>
    </xf>
    <xf numFmtId="186" fontId="57" fillId="44" borderId="254" applyNumberFormat="0" applyAlignment="0" applyProtection="0"/>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67" applyNumberFormat="0" applyProtection="0">
      <alignment horizontal="right" vertical="center"/>
    </xf>
    <xf numFmtId="186" fontId="44" fillId="0" borderId="268" applyNumberFormat="0" applyFill="0" applyAlignment="0" applyProtection="0"/>
    <xf numFmtId="4" fontId="56" fillId="0" borderId="253" applyNumberFormat="0" applyProtection="0">
      <alignment horizontal="right" vertical="center"/>
    </xf>
    <xf numFmtId="186" fontId="56" fillId="40" borderId="263" applyNumberFormat="0" applyFont="0" applyAlignment="0" applyProtection="0"/>
    <xf numFmtId="186" fontId="57" fillId="44" borderId="254" applyNumberFormat="0" applyAlignment="0" applyProtection="0"/>
    <xf numFmtId="186" fontId="56" fillId="40" borderId="242" applyNumberFormat="0" applyFont="0" applyAlignment="0" applyProtection="0"/>
    <xf numFmtId="4" fontId="56" fillId="16" borderId="263" applyNumberFormat="0" applyProtection="0">
      <alignment horizontal="right" vertical="center"/>
    </xf>
    <xf numFmtId="4" fontId="56" fillId="56" borderId="253" applyNumberFormat="0" applyProtection="0">
      <alignment horizontal="right" vertical="center"/>
    </xf>
    <xf numFmtId="186" fontId="27" fillId="14" borderId="252" applyNumberFormat="0" applyProtection="0">
      <alignment horizontal="left" vertical="top" indent="1"/>
    </xf>
    <xf numFmtId="172" fontId="28" fillId="12" borderId="269">
      <alignment vertical="center"/>
      <protection locked="0"/>
    </xf>
    <xf numFmtId="193" fontId="28" fillId="12" borderId="8">
      <alignment vertical="center"/>
      <protection locked="0"/>
    </xf>
    <xf numFmtId="186" fontId="56" fillId="63" borderId="261" applyNumberFormat="0" applyProtection="0">
      <alignment horizontal="left" vertical="top" indent="1"/>
    </xf>
    <xf numFmtId="186" fontId="60" fillId="52" borderId="252" applyNumberFormat="0" applyProtection="0">
      <alignment horizontal="left" vertical="top" indent="1"/>
    </xf>
    <xf numFmtId="4" fontId="76" fillId="87" borderId="252" applyNumberFormat="0" applyProtection="0">
      <alignment horizontal="right" vertical="center"/>
    </xf>
    <xf numFmtId="172" fontId="28" fillId="12" borderId="259">
      <alignment vertical="center"/>
      <protection locked="0"/>
    </xf>
    <xf numFmtId="186" fontId="27" fillId="21" borderId="261" applyNumberFormat="0" applyProtection="0">
      <alignment horizontal="left" vertical="top" indent="1"/>
    </xf>
    <xf numFmtId="186" fontId="56" fillId="63" borderId="252" applyNumberFormat="0" applyProtection="0">
      <alignment horizontal="left" vertical="top" indent="1"/>
    </xf>
    <xf numFmtId="37" fontId="33" fillId="0" borderId="256" applyNumberFormat="0"/>
    <xf numFmtId="4" fontId="56" fillId="58" borderId="263" applyNumberFormat="0" applyProtection="0">
      <alignment horizontal="right" vertical="center"/>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2" borderId="263" applyNumberFormat="0" applyProtection="0">
      <alignment vertical="center"/>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91" fontId="5" fillId="7" borderId="8">
      <alignment vertical="center"/>
      <protection locked="0"/>
    </xf>
    <xf numFmtId="4" fontId="59" fillId="65" borderId="253" applyNumberFormat="0" applyProtection="0">
      <alignment horizontal="right" vertical="center"/>
    </xf>
    <xf numFmtId="186" fontId="61" fillId="21" borderId="255" applyBorder="0"/>
    <xf numFmtId="186" fontId="56" fillId="40" borderId="253"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44" fillId="0" borderId="268" applyNumberFormat="0" applyFill="0" applyAlignment="0" applyProtection="0"/>
    <xf numFmtId="4" fontId="72" fillId="84" borderId="252"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62" fillId="48" borderId="252" applyNumberFormat="0" applyProtection="0">
      <alignment horizontal="left" vertical="top" indent="1"/>
    </xf>
    <xf numFmtId="186" fontId="42" fillId="44" borderId="26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60" fillId="52" borderId="261" applyNumberFormat="0" applyProtection="0">
      <alignment horizontal="left" vertical="top" indent="1"/>
    </xf>
    <xf numFmtId="4" fontId="56" fillId="16"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9" fillId="65" borderId="253" applyNumberFormat="0" applyProtection="0">
      <alignment horizontal="right" vertical="center"/>
    </xf>
    <xf numFmtId="186" fontId="56" fillId="21" borderId="252" applyNumberFormat="0" applyProtection="0">
      <alignment horizontal="left" vertical="top" indent="1"/>
    </xf>
    <xf numFmtId="186" fontId="60" fillId="52" borderId="244" applyNumberFormat="0" applyProtection="0">
      <alignment horizontal="left" vertical="top" indent="1"/>
    </xf>
    <xf numFmtId="186" fontId="56" fillId="40" borderId="242" applyNumberFormat="0" applyFont="0" applyAlignment="0" applyProtection="0"/>
    <xf numFmtId="186" fontId="56" fillId="40" borderId="253" applyNumberFormat="0" applyFont="0" applyAlignment="0" applyProtection="0"/>
    <xf numFmtId="186" fontId="56" fillId="63" borderId="244" applyNumberFormat="0" applyProtection="0">
      <alignment horizontal="left" vertical="top" indent="1"/>
    </xf>
    <xf numFmtId="4" fontId="56" fillId="52" borderId="242" applyNumberFormat="0" applyProtection="0">
      <alignment vertical="center"/>
    </xf>
    <xf numFmtId="186" fontId="27" fillId="15" borderId="252" applyNumberFormat="0" applyProtection="0">
      <alignment horizontal="left" vertical="top" indent="1"/>
    </xf>
    <xf numFmtId="4" fontId="56" fillId="61" borderId="257" applyNumberFormat="0" applyProtection="0">
      <alignment horizontal="left" vertical="center" indent="1"/>
    </xf>
    <xf numFmtId="4" fontId="56" fillId="55"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63" fillId="66" borderId="257" applyNumberFormat="0" applyProtection="0">
      <alignment horizontal="left" vertical="center" indent="1"/>
    </xf>
    <xf numFmtId="4" fontId="56" fillId="16"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4" fontId="72" fillId="81" borderId="244" applyNumberFormat="0" applyProtection="0">
      <alignment horizontal="right" vertical="center"/>
    </xf>
    <xf numFmtId="172" fontId="5" fillId="7" borderId="249">
      <alignmen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56" fillId="16" borderId="242" applyNumberFormat="0" applyProtection="0">
      <alignment horizontal="right" vertical="center"/>
    </xf>
    <xf numFmtId="186" fontId="56" fillId="40" borderId="242" applyNumberFormat="0" applyFont="0" applyAlignment="0" applyProtection="0"/>
    <xf numFmtId="186" fontId="27" fillId="63" borderId="261" applyNumberFormat="0" applyProtection="0">
      <alignment horizontal="left" vertical="center" indent="1"/>
    </xf>
    <xf numFmtId="186" fontId="56" fillId="21" borderId="252" applyNumberFormat="0" applyProtection="0">
      <alignment horizontal="left" vertical="top" indent="1"/>
    </xf>
    <xf numFmtId="186" fontId="28" fillId="49" borderId="8">
      <alignment vertical="center"/>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27" fillId="14" borderId="261" applyNumberFormat="0" applyProtection="0">
      <alignment horizontal="left" vertical="top" indent="1"/>
    </xf>
    <xf numFmtId="186" fontId="56" fillId="21"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2" fillId="48" borderId="252" applyNumberFormat="0" applyProtection="0">
      <alignment vertical="center"/>
    </xf>
    <xf numFmtId="0" fontId="5" fillId="69" borderId="8">
      <alignment vertical="center"/>
    </xf>
    <xf numFmtId="191" fontId="28" fillId="12" borderId="8">
      <alignment vertical="center"/>
      <protection locked="0"/>
    </xf>
    <xf numFmtId="186" fontId="56" fillId="11" borderId="253" applyNumberFormat="0" applyProtection="0">
      <alignment horizontal="left" vertical="center" indent="1"/>
    </xf>
    <xf numFmtId="186" fontId="56" fillId="11" borderId="253" applyNumberFormat="0" applyProtection="0">
      <alignment horizontal="left" vertical="center" indent="1"/>
    </xf>
    <xf numFmtId="191" fontId="28" fillId="51" borderId="259">
      <alignment horizontal="right" vertical="center"/>
      <protection locked="0"/>
    </xf>
    <xf numFmtId="186" fontId="27" fillId="14" borderId="252" applyNumberFormat="0" applyProtection="0">
      <alignment horizontal="left" vertical="top" indent="1"/>
    </xf>
    <xf numFmtId="186" fontId="27" fillId="21" borderId="252"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4" fontId="56" fillId="56" borderId="253" applyNumberFormat="0" applyProtection="0">
      <alignment horizontal="right" vertical="center"/>
    </xf>
    <xf numFmtId="186" fontId="56" fillId="40" borderId="253" applyNumberFormat="0" applyFont="0" applyAlignment="0" applyProtection="0"/>
    <xf numFmtId="4" fontId="70" fillId="86" borderId="252" applyNumberFormat="0" applyProtection="0">
      <alignment horizontal="left" vertical="center" indent="1"/>
    </xf>
    <xf numFmtId="191" fontId="5" fillId="7" borderId="249">
      <alignment vertical="center"/>
      <protection locked="0"/>
    </xf>
    <xf numFmtId="191" fontId="28" fillId="50" borderId="259">
      <alignment vertical="center"/>
    </xf>
    <xf numFmtId="186" fontId="56" fillId="14" borderId="244"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52" applyNumberFormat="0" applyProtection="0">
      <alignment horizontal="left" vertical="center" indent="1"/>
    </xf>
    <xf numFmtId="4" fontId="56" fillId="56" borderId="253" applyNumberFormat="0" applyProtection="0">
      <alignment horizontal="right" vertical="center"/>
    </xf>
    <xf numFmtId="4" fontId="56" fillId="54" borderId="242" applyNumberFormat="0" applyProtection="0">
      <alignment horizontal="left" vertical="center" indent="1"/>
    </xf>
    <xf numFmtId="186" fontId="56" fillId="21" borderId="244" applyNumberFormat="0" applyProtection="0">
      <alignment horizontal="left" vertical="top" indent="1"/>
    </xf>
    <xf numFmtId="191" fontId="28" fillId="49" borderId="249">
      <alignment vertical="center"/>
    </xf>
    <xf numFmtId="193" fontId="28" fillId="12" borderId="8">
      <alignment vertical="center"/>
      <protection locked="0"/>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53" applyNumberFormat="0" applyProtection="0">
      <alignment horizontal="left" vertical="center" indent="1"/>
    </xf>
    <xf numFmtId="4" fontId="56" fillId="56" borderId="253" applyNumberFormat="0" applyProtection="0">
      <alignment horizontal="right" vertical="center"/>
    </xf>
    <xf numFmtId="186" fontId="56" fillId="40" borderId="253" applyNumberFormat="0" applyFont="0" applyAlignment="0" applyProtection="0"/>
    <xf numFmtId="186" fontId="56" fillId="15" borderId="244" applyNumberFormat="0" applyProtection="0">
      <alignment horizontal="left" vertical="top" indent="1"/>
    </xf>
    <xf numFmtId="4" fontId="56" fillId="0" borderId="263" applyNumberFormat="0" applyProtection="0">
      <alignment horizontal="right" vertical="center"/>
    </xf>
    <xf numFmtId="186" fontId="27" fillId="14" borderId="252" applyNumberFormat="0" applyProtection="0">
      <alignment horizontal="left" vertical="center" indent="1"/>
    </xf>
    <xf numFmtId="186" fontId="56" fillId="15" borderId="261" applyNumberFormat="0" applyProtection="0">
      <alignment horizontal="left" vertical="top" indent="1"/>
    </xf>
    <xf numFmtId="0" fontId="37" fillId="48"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21" borderId="244"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15" borderId="244" applyNumberFormat="0" applyProtection="0">
      <alignment horizontal="left" vertical="top" indent="1"/>
    </xf>
    <xf numFmtId="193" fontId="28" fillId="12" borderId="249">
      <alignment vertical="center"/>
      <protection locked="0"/>
    </xf>
    <xf numFmtId="186" fontId="56" fillId="63" borderId="252" applyNumberFormat="0" applyProtection="0">
      <alignment horizontal="left" vertical="top" indent="1"/>
    </xf>
    <xf numFmtId="186" fontId="56" fillId="40" borderId="242" applyNumberFormat="0" applyFont="0" applyAlignment="0" applyProtection="0"/>
    <xf numFmtId="4" fontId="56" fillId="57" borderId="267" applyNumberFormat="0" applyProtection="0">
      <alignment horizontal="right" vertical="center"/>
    </xf>
    <xf numFmtId="4" fontId="56" fillId="14" borderId="257" applyNumberFormat="0" applyProtection="0">
      <alignment horizontal="left" vertical="center"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70" fillId="86" borderId="251" applyNumberFormat="0" applyProtection="0">
      <alignment horizontal="left" vertical="center" indent="1"/>
    </xf>
    <xf numFmtId="186" fontId="27" fillId="14" borderId="244" applyNumberFormat="0" applyProtection="0">
      <alignment horizontal="left" vertical="center" indent="1"/>
    </xf>
    <xf numFmtId="186" fontId="27" fillId="64" borderId="269" applyNumberFormat="0">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3" borderId="253" applyNumberFormat="0" applyProtection="0">
      <alignment horizontal="left" vertical="center" indent="1"/>
    </xf>
    <xf numFmtId="172" fontId="28" fillId="12" borderId="259">
      <alignment vertical="center"/>
      <protection locked="0"/>
    </xf>
    <xf numFmtId="4" fontId="59" fillId="53" borderId="263" applyNumberFormat="0" applyProtection="0">
      <alignment vertical="center"/>
    </xf>
    <xf numFmtId="4" fontId="56" fillId="19" borderId="253" applyNumberFormat="0" applyProtection="0">
      <alignment horizontal="right" vertical="center"/>
    </xf>
    <xf numFmtId="186" fontId="56" fillId="40" borderId="253" applyNumberFormat="0" applyFont="0" applyAlignment="0" applyProtection="0"/>
    <xf numFmtId="186" fontId="27" fillId="63" borderId="261" applyNumberFormat="0" applyProtection="0">
      <alignment horizontal="left" vertical="top" indent="1"/>
    </xf>
    <xf numFmtId="191" fontId="5" fillId="13" borderId="249">
      <alignment vertical="center"/>
    </xf>
    <xf numFmtId="186" fontId="28" fillId="12" borderId="259">
      <alignment vertical="center"/>
      <protection locked="0"/>
    </xf>
    <xf numFmtId="186" fontId="57" fillId="44" borderId="254" applyNumberFormat="0" applyAlignment="0" applyProtection="0"/>
    <xf numFmtId="186" fontId="27" fillId="15" borderId="252" applyNumberFormat="0" applyProtection="0">
      <alignment horizontal="left" vertical="top" indent="1"/>
    </xf>
    <xf numFmtId="0" fontId="5" fillId="69" borderId="249">
      <alignment vertical="center"/>
    </xf>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72" fontId="28" fillId="12" borderId="269">
      <alignment vertical="center"/>
      <protection locked="0"/>
    </xf>
    <xf numFmtId="186" fontId="44" fillId="0" borderId="268" applyNumberFormat="0" applyFill="0" applyAlignment="0" applyProtection="0"/>
    <xf numFmtId="186" fontId="27" fillId="14" borderId="252" applyNumberFormat="0" applyProtection="0">
      <alignment horizontal="left" vertical="center" indent="1"/>
    </xf>
    <xf numFmtId="186" fontId="27" fillId="15" borderId="244" applyNumberFormat="0" applyProtection="0">
      <alignment horizontal="left" vertical="top" indent="1"/>
    </xf>
    <xf numFmtId="186" fontId="56" fillId="14" borderId="252"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4" fontId="62" fillId="11" borderId="261" applyNumberFormat="0" applyProtection="0">
      <alignment horizontal="left" vertical="center" indent="1"/>
    </xf>
    <xf numFmtId="186" fontId="28" fillId="50" borderId="259">
      <alignment vertical="center"/>
    </xf>
    <xf numFmtId="190" fontId="28" fillId="50" borderId="8">
      <alignment vertical="center"/>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91" fontId="5" fillId="7" borderId="259">
      <alignment vertical="center"/>
      <protection locked="0"/>
    </xf>
    <xf numFmtId="186" fontId="56" fillId="63" borderId="261" applyNumberFormat="0" applyProtection="0">
      <alignment horizontal="left" vertical="top" indent="1"/>
    </xf>
    <xf numFmtId="186" fontId="56" fillId="14" borderId="242" applyNumberFormat="0" applyProtection="0">
      <alignment horizontal="left" vertical="center"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0" fillId="41" borderId="253" applyNumberFormat="0" applyAlignment="0" applyProtection="0"/>
    <xf numFmtId="4" fontId="56" fillId="59" borderId="253" applyNumberFormat="0" applyProtection="0">
      <alignment horizontal="right" vertical="center"/>
    </xf>
    <xf numFmtId="186" fontId="27" fillId="14" borderId="252" applyNumberFormat="0" applyProtection="0">
      <alignment horizontal="left" vertical="center" indent="1"/>
    </xf>
    <xf numFmtId="4" fontId="56" fillId="0" borderId="263" applyNumberFormat="0" applyProtection="0">
      <alignment horizontal="right" vertical="center"/>
    </xf>
    <xf numFmtId="186" fontId="56" fillId="21" borderId="244" applyNumberFormat="0" applyProtection="0">
      <alignment horizontal="left" vertical="top" indent="1"/>
    </xf>
    <xf numFmtId="186" fontId="56" fillId="63" borderId="252" applyNumberFormat="0" applyProtection="0">
      <alignment horizontal="left" vertical="top" indent="1"/>
    </xf>
    <xf numFmtId="4" fontId="64" fillId="64" borderId="242" applyNumberFormat="0" applyProtection="0">
      <alignment horizontal="right" vertical="center"/>
    </xf>
    <xf numFmtId="186" fontId="56" fillId="21" borderId="252" applyNumberFormat="0" applyProtection="0">
      <alignment horizontal="left" vertical="top" indent="1"/>
    </xf>
    <xf numFmtId="186" fontId="56" fillId="40" borderId="242" applyNumberFormat="0" applyFont="0" applyAlignment="0" applyProtection="0"/>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61" fillId="21" borderId="255" applyBorder="0"/>
    <xf numFmtId="4" fontId="27" fillId="21" borderId="257" applyNumberFormat="0" applyProtection="0">
      <alignment horizontal="left" vertical="center" indent="1"/>
    </xf>
    <xf numFmtId="186" fontId="56" fillId="21" borderId="261" applyNumberFormat="0" applyProtection="0">
      <alignment horizontal="left" vertical="top" indent="1"/>
    </xf>
    <xf numFmtId="186" fontId="56" fillId="21" borderId="244" applyNumberFormat="0" applyProtection="0">
      <alignment horizontal="left" vertical="top" indent="1"/>
    </xf>
    <xf numFmtId="4" fontId="56" fillId="14" borderId="257" applyNumberFormat="0" applyProtection="0">
      <alignment horizontal="left" vertical="center" indent="1"/>
    </xf>
    <xf numFmtId="186" fontId="27" fillId="63"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42" fillId="44" borderId="253" applyNumberFormat="0" applyAlignment="0" applyProtection="0"/>
    <xf numFmtId="4" fontId="56" fillId="0" borderId="263" applyNumberFormat="0" applyProtection="0">
      <alignment horizontal="right" vertical="center"/>
    </xf>
    <xf numFmtId="4" fontId="27" fillId="21" borderId="267" applyNumberFormat="0" applyProtection="0">
      <alignment horizontal="left" vertical="center" indent="1"/>
    </xf>
    <xf numFmtId="186" fontId="27" fillId="14" borderId="261"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61" applyNumberFormat="0" applyProtection="0">
      <alignment horizontal="left" vertical="top" indent="1"/>
    </xf>
    <xf numFmtId="4" fontId="56" fillId="0" borderId="253" applyNumberFormat="0" applyProtection="0">
      <alignment horizontal="right" vertical="center"/>
    </xf>
    <xf numFmtId="4" fontId="59" fillId="53" borderId="253" applyNumberFormat="0" applyProtection="0">
      <alignment vertical="center"/>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21"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15" borderId="261" applyNumberFormat="0" applyProtection="0">
      <alignment horizontal="left" vertical="top"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4" fontId="75" fillId="88" borderId="251" applyNumberFormat="0" applyProtection="0">
      <alignment horizontal="left" vertical="center" indent="1"/>
    </xf>
    <xf numFmtId="193" fontId="5" fillId="69" borderId="8">
      <alignment vertical="center"/>
    </xf>
    <xf numFmtId="4" fontId="56" fillId="57" borderId="257" applyNumberFormat="0" applyProtection="0">
      <alignment horizontal="right" vertical="center"/>
    </xf>
    <xf numFmtId="37" fontId="33" fillId="0" borderId="256" applyNumberFormat="0"/>
    <xf numFmtId="4" fontId="56" fillId="54" borderId="253" applyNumberFormat="0" applyProtection="0">
      <alignment horizontal="left" vertical="center" indent="1"/>
    </xf>
    <xf numFmtId="186" fontId="56" fillId="14" borderId="253" applyNumberFormat="0" applyProtection="0">
      <alignment horizontal="left" vertical="center" indent="1"/>
    </xf>
    <xf numFmtId="186" fontId="56" fillId="63" borderId="252"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42" fillId="44" borderId="242" applyNumberFormat="0" applyAlignment="0" applyProtection="0"/>
    <xf numFmtId="186" fontId="27" fillId="14" borderId="252" applyNumberFormat="0" applyProtection="0">
      <alignment horizontal="left" vertical="top" indent="1"/>
    </xf>
    <xf numFmtId="193" fontId="28" fillId="50" borderId="259">
      <alignment vertical="center"/>
    </xf>
    <xf numFmtId="0" fontId="27" fillId="63" borderId="252" applyNumberFormat="0" applyProtection="0">
      <alignment horizontal="left" vertical="center" indent="1"/>
    </xf>
    <xf numFmtId="193" fontId="5" fillId="7" borderId="249">
      <alignment vertical="center"/>
      <protection locked="0"/>
    </xf>
    <xf numFmtId="186" fontId="56" fillId="11" borderId="253" applyNumberFormat="0" applyProtection="0">
      <alignment horizontal="left" vertical="center" indent="1"/>
    </xf>
    <xf numFmtId="186" fontId="56" fillId="63" borderId="244" applyNumberFormat="0" applyProtection="0">
      <alignment horizontal="left" vertical="top" indent="1"/>
    </xf>
    <xf numFmtId="191" fontId="28" fillId="50" borderId="249">
      <alignment vertical="center"/>
    </xf>
    <xf numFmtId="186" fontId="62" fillId="15" borderId="244" applyNumberFormat="0" applyProtection="0">
      <alignment horizontal="left" vertical="top" indent="1"/>
    </xf>
    <xf numFmtId="4" fontId="56" fillId="61" borderId="245" applyNumberFormat="0" applyProtection="0">
      <alignment horizontal="left" vertical="center" indent="1"/>
    </xf>
    <xf numFmtId="186" fontId="56" fillId="21" borderId="244" applyNumberFormat="0" applyProtection="0">
      <alignment horizontal="left" vertical="top" indent="1"/>
    </xf>
    <xf numFmtId="37" fontId="33" fillId="0" borderId="256" applyNumberFormat="0"/>
    <xf numFmtId="4" fontId="56" fillId="57" borderId="267" applyNumberFormat="0" applyProtection="0">
      <alignment horizontal="right" vertical="center"/>
    </xf>
    <xf numFmtId="186" fontId="56" fillId="14" borderId="244" applyNumberFormat="0" applyProtection="0">
      <alignment horizontal="left" vertical="top" indent="1"/>
    </xf>
    <xf numFmtId="4" fontId="56" fillId="19" borderId="242" applyNumberFormat="0" applyProtection="0">
      <alignment horizontal="right" vertical="center"/>
    </xf>
    <xf numFmtId="186" fontId="56" fillId="40" borderId="242" applyNumberFormat="0" applyFont="0" applyAlignment="0" applyProtection="0"/>
    <xf numFmtId="186" fontId="56" fillId="63" borderId="252" applyNumberFormat="0" applyProtection="0">
      <alignment horizontal="left" vertical="top" indent="1"/>
    </xf>
    <xf numFmtId="4" fontId="56" fillId="0" borderId="242" applyNumberFormat="0" applyProtection="0">
      <alignment horizontal="right" vertical="center"/>
    </xf>
    <xf numFmtId="4" fontId="27" fillId="21" borderId="245" applyNumberFormat="0" applyProtection="0">
      <alignment horizontal="left" vertical="center"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4" fontId="56" fillId="56" borderId="253" applyNumberFormat="0" applyProtection="0">
      <alignment horizontal="right" vertical="center"/>
    </xf>
    <xf numFmtId="186" fontId="27" fillId="21" borderId="244" applyNumberFormat="0" applyProtection="0">
      <alignment horizontal="left" vertical="top" indent="1"/>
    </xf>
    <xf numFmtId="4" fontId="56" fillId="52" borderId="253" applyNumberFormat="0" applyProtection="0">
      <alignment vertical="center"/>
    </xf>
    <xf numFmtId="186" fontId="61" fillId="21" borderId="255" applyBorder="0"/>
    <xf numFmtId="186" fontId="27" fillId="14" borderId="244" applyNumberFormat="0" applyProtection="0">
      <alignment horizontal="left" vertical="center" indent="1"/>
    </xf>
    <xf numFmtId="0" fontId="27" fillId="21" borderId="244" applyNumberFormat="0" applyProtection="0">
      <alignment horizontal="left" vertical="top" indent="1"/>
    </xf>
    <xf numFmtId="191" fontId="5" fillId="69" borderId="249">
      <alignment vertical="center"/>
    </xf>
    <xf numFmtId="186" fontId="56" fillId="14" borderId="244" applyNumberFormat="0" applyProtection="0">
      <alignment horizontal="left" vertical="top" indent="1"/>
    </xf>
    <xf numFmtId="186" fontId="56" fillId="63" borderId="242" applyNumberFormat="0" applyProtection="0">
      <alignment horizontal="left" vertical="center" indent="1"/>
    </xf>
    <xf numFmtId="186" fontId="56" fillId="14" borderId="244"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91" fontId="5" fillId="7" borderId="249">
      <alignment vertical="center"/>
      <protection locked="0"/>
    </xf>
    <xf numFmtId="186" fontId="27" fillId="21" borderId="244" applyNumberFormat="0" applyProtection="0">
      <alignment horizontal="left" vertical="top" indent="1"/>
    </xf>
    <xf numFmtId="186" fontId="28" fillId="49" borderId="249">
      <alignment vertical="center"/>
    </xf>
    <xf numFmtId="186" fontId="50" fillId="41" borderId="253" applyNumberFormat="0" applyAlignment="0" applyProtection="0"/>
    <xf numFmtId="186" fontId="44" fillId="0" borderId="248" applyNumberFormat="0" applyFill="0" applyAlignment="0" applyProtection="0"/>
    <xf numFmtId="186" fontId="56" fillId="15" borderId="252" applyNumberFormat="0" applyProtection="0">
      <alignment horizontal="left" vertical="top" indent="1"/>
    </xf>
    <xf numFmtId="190" fontId="5" fillId="13" borderId="259">
      <alignment vertical="center"/>
    </xf>
    <xf numFmtId="186" fontId="44" fillId="0" borderId="268" applyNumberFormat="0" applyFill="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40" borderId="242" applyNumberFormat="0" applyFont="0" applyAlignment="0" applyProtection="0"/>
    <xf numFmtId="186" fontId="56" fillId="40" borderId="253" applyNumberFormat="0" applyFont="0" applyAlignment="0" applyProtection="0"/>
    <xf numFmtId="186" fontId="61" fillId="21" borderId="265" applyBorder="0"/>
    <xf numFmtId="186" fontId="28" fillId="50" borderId="249">
      <alignment vertical="center"/>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61" fillId="21" borderId="255" applyBorder="0"/>
    <xf numFmtId="186" fontId="56" fillId="40" borderId="253" applyNumberFormat="0" applyFont="0" applyAlignment="0" applyProtection="0"/>
    <xf numFmtId="186" fontId="56" fillId="14" borderId="261" applyNumberFormat="0" applyProtection="0">
      <alignment horizontal="left" vertical="top" indent="1"/>
    </xf>
    <xf numFmtId="186" fontId="61" fillId="21" borderId="255" applyBorder="0"/>
    <xf numFmtId="186" fontId="27" fillId="63" borderId="244" applyNumberFormat="0" applyProtection="0">
      <alignment horizontal="left" vertical="top" indent="1"/>
    </xf>
    <xf numFmtId="190" fontId="5" fillId="13" borderId="249">
      <alignment vertical="center"/>
    </xf>
    <xf numFmtId="186" fontId="56" fillId="14" borderId="244" applyNumberFormat="0" applyProtection="0">
      <alignment horizontal="left" vertical="top" indent="1"/>
    </xf>
    <xf numFmtId="186" fontId="28" fillId="49" borderId="259">
      <alignment vertical="center"/>
    </xf>
    <xf numFmtId="186" fontId="27" fillId="14" borderId="252" applyNumberFormat="0" applyProtection="0">
      <alignment horizontal="left" vertical="center" indent="1"/>
    </xf>
    <xf numFmtId="4" fontId="56" fillId="19" borderId="253" applyNumberFormat="0" applyProtection="0">
      <alignment horizontal="right" vertical="center"/>
    </xf>
    <xf numFmtId="186" fontId="28" fillId="49" borderId="8">
      <alignment vertical="center"/>
    </xf>
    <xf numFmtId="4" fontId="56" fillId="19" borderId="263" applyNumberFormat="0" applyProtection="0">
      <alignment horizontal="right" vertical="center"/>
    </xf>
    <xf numFmtId="186" fontId="28" fillId="51" borderId="259">
      <alignment horizontal="right" vertical="center"/>
      <protection locked="0"/>
    </xf>
    <xf numFmtId="193" fontId="28" fillId="12" borderId="8">
      <alignment vertical="center"/>
      <protection locked="0"/>
    </xf>
    <xf numFmtId="0" fontId="5" fillId="70" borderId="249">
      <alignment horizontal="right" vertical="center"/>
      <protection locked="0"/>
    </xf>
    <xf numFmtId="186" fontId="56" fillId="15" borderId="244" applyNumberFormat="0" applyProtection="0">
      <alignment horizontal="left" vertical="top" indent="1"/>
    </xf>
    <xf numFmtId="186" fontId="56" fillId="40" borderId="25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61" applyNumberFormat="0" applyProtection="0">
      <alignment horizontal="left" vertical="top" indent="1"/>
    </xf>
    <xf numFmtId="191" fontId="28" fillId="12" borderId="8">
      <alignment vertical="center"/>
      <protection locked="0"/>
    </xf>
    <xf numFmtId="172" fontId="28" fillId="12" borderId="249">
      <alignment vertical="center"/>
      <protection locked="0"/>
    </xf>
    <xf numFmtId="186" fontId="27" fillId="15" borderId="261" applyNumberFormat="0" applyProtection="0">
      <alignment horizontal="left" vertical="center" indent="1"/>
    </xf>
    <xf numFmtId="0" fontId="5" fillId="13" borderId="259">
      <alignment vertical="center"/>
    </xf>
    <xf numFmtId="4" fontId="56" fillId="58" borderId="253" applyNumberFormat="0" applyProtection="0">
      <alignment horizontal="right" vertical="center"/>
    </xf>
    <xf numFmtId="186" fontId="27" fillId="21" borderId="261" applyNumberFormat="0" applyProtection="0">
      <alignment horizontal="left" vertical="top" indent="1"/>
    </xf>
    <xf numFmtId="4" fontId="56" fillId="19" borderId="242" applyNumberFormat="0" applyProtection="0">
      <alignment horizontal="right" vertical="center"/>
    </xf>
    <xf numFmtId="186" fontId="27" fillId="14" borderId="252" applyNumberFormat="0" applyProtection="0">
      <alignment horizontal="left" vertical="top" indent="1"/>
    </xf>
    <xf numFmtId="0" fontId="5" fillId="13" borderId="249">
      <alignment vertical="center"/>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86" fontId="61" fillId="21" borderId="265" applyBorder="0"/>
    <xf numFmtId="4" fontId="56" fillId="23" borderId="253" applyNumberFormat="0" applyProtection="0">
      <alignment horizontal="right" vertical="center"/>
    </xf>
    <xf numFmtId="4" fontId="59" fillId="65" borderId="263" applyNumberFormat="0" applyProtection="0">
      <alignment horizontal="right" vertical="center"/>
    </xf>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70" fillId="53" borderId="252" applyNumberFormat="0" applyProtection="0">
      <alignment vertical="center"/>
    </xf>
    <xf numFmtId="186" fontId="27" fillId="15" borderId="252"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44" fillId="0" borderId="248" applyNumberFormat="0" applyFill="0" applyAlignment="0" applyProtection="0"/>
    <xf numFmtId="186" fontId="56" fillId="40" borderId="253" applyNumberFormat="0" applyFont="0" applyAlignment="0" applyProtection="0"/>
    <xf numFmtId="186" fontId="42" fillId="44" borderId="253" applyNumberFormat="0" applyAlignment="0" applyProtection="0"/>
    <xf numFmtId="0" fontId="5" fillId="70" borderId="259">
      <alignment horizontal="right" vertical="center"/>
      <protection locked="0"/>
    </xf>
    <xf numFmtId="4" fontId="56" fillId="54" borderId="26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94" fontId="33" fillId="0" borderId="260" applyFill="0"/>
    <xf numFmtId="186" fontId="42" fillId="44" borderId="263" applyNumberFormat="0" applyAlignment="0" applyProtection="0"/>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4" fontId="56" fillId="54" borderId="263" applyNumberFormat="0" applyProtection="0">
      <alignment horizontal="left" vertical="center"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4" fontId="72" fillId="87" borderId="252" applyNumberFormat="0" applyProtection="0">
      <alignment horizontal="right" vertical="center"/>
    </xf>
    <xf numFmtId="4" fontId="27" fillId="21" borderId="257" applyNumberFormat="0" applyProtection="0">
      <alignment horizontal="left" vertical="center" indent="1"/>
    </xf>
    <xf numFmtId="186" fontId="56" fillId="14" borderId="253" applyNumberFormat="0" applyProtection="0">
      <alignment horizontal="left" vertical="center" indent="1"/>
    </xf>
    <xf numFmtId="191" fontId="5" fillId="13" borderId="259">
      <alignment vertical="center"/>
    </xf>
    <xf numFmtId="193" fontId="5" fillId="69" borderId="259">
      <alignment vertical="center"/>
    </xf>
    <xf numFmtId="188" fontId="5" fillId="69" borderId="259">
      <alignment vertical="center"/>
    </xf>
    <xf numFmtId="0" fontId="5" fillId="7" borderId="259">
      <alignment vertical="center"/>
      <protection locked="0"/>
    </xf>
    <xf numFmtId="191" fontId="28" fillId="50" borderId="259">
      <alignment vertical="center"/>
    </xf>
    <xf numFmtId="186" fontId="44" fillId="0" borderId="268" applyNumberFormat="0" applyFill="0" applyAlignment="0" applyProtection="0"/>
    <xf numFmtId="186" fontId="56" fillId="14" borderId="253" applyNumberFormat="0" applyProtection="0">
      <alignment horizontal="left" vertical="center" indent="1"/>
    </xf>
    <xf numFmtId="186" fontId="27" fillId="14" borderId="252" applyNumberFormat="0" applyProtection="0">
      <alignment horizontal="left" vertical="center" indent="1"/>
    </xf>
    <xf numFmtId="191" fontId="5" fillId="69" borderId="259">
      <alignment vertical="center"/>
    </xf>
    <xf numFmtId="186" fontId="56" fillId="14" borderId="261" applyNumberFormat="0" applyProtection="0">
      <alignment horizontal="left" vertical="top" indent="1"/>
    </xf>
    <xf numFmtId="186" fontId="42" fillId="44" borderId="25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8" fontId="28" fillId="51" borderId="259">
      <alignment horizontal="right" vertical="center"/>
      <protection locked="0"/>
    </xf>
    <xf numFmtId="186" fontId="27" fillId="63" borderId="261" applyNumberFormat="0" applyProtection="0">
      <alignment horizontal="left" vertical="center" indent="1"/>
    </xf>
    <xf numFmtId="188" fontId="28" fillId="49" borderId="259">
      <alignment vertical="center"/>
    </xf>
    <xf numFmtId="37" fontId="33" fillId="0" borderId="256" applyNumberFormat="0"/>
    <xf numFmtId="186" fontId="56" fillId="62" borderId="253"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14" borderId="267" applyNumberFormat="0" applyProtection="0">
      <alignment horizontal="left" vertical="center" indent="1"/>
    </xf>
    <xf numFmtId="186" fontId="56" fillId="63" borderId="252" applyNumberFormat="0" applyProtection="0">
      <alignment horizontal="left" vertical="top" indent="1"/>
    </xf>
    <xf numFmtId="4" fontId="56" fillId="15" borderId="25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86" fontId="62" fillId="15" borderId="252" applyNumberFormat="0" applyProtection="0">
      <alignment horizontal="left" vertical="top" indent="1"/>
    </xf>
    <xf numFmtId="4" fontId="56" fillId="16" borderId="263" applyNumberFormat="0" applyProtection="0">
      <alignment horizontal="right" vertical="center"/>
    </xf>
    <xf numFmtId="186" fontId="57" fillId="44" borderId="254" applyNumberFormat="0" applyAlignment="0" applyProtection="0"/>
    <xf numFmtId="4" fontId="56" fillId="0" borderId="253" applyNumberFormat="0" applyProtection="0">
      <alignment horizontal="right" vertical="center"/>
    </xf>
    <xf numFmtId="0" fontId="27" fillId="14" borderId="261" applyNumberFormat="0" applyProtection="0">
      <alignment horizontal="left" vertical="center" indent="1"/>
    </xf>
    <xf numFmtId="4" fontId="76" fillId="87" borderId="261" applyNumberFormat="0" applyProtection="0">
      <alignment horizontal="right" vertical="center"/>
    </xf>
    <xf numFmtId="186" fontId="42" fillId="44" borderId="253" applyNumberFormat="0" applyAlignment="0" applyProtection="0"/>
    <xf numFmtId="4" fontId="72" fillId="78" borderId="261"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27" fillId="64" borderId="259" applyNumberFormat="0">
      <protection locked="0"/>
    </xf>
    <xf numFmtId="4" fontId="64" fillId="64" borderId="253" applyNumberFormat="0" applyProtection="0">
      <alignment horizontal="right" vertical="center"/>
    </xf>
    <xf numFmtId="186" fontId="57" fillId="44" borderId="254" applyNumberForma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1" borderId="253" applyNumberFormat="0" applyProtection="0">
      <alignment horizontal="left" vertical="center"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4" fontId="56" fillId="58" borderId="253" applyNumberFormat="0" applyProtection="0">
      <alignment horizontal="right" vertical="center"/>
    </xf>
    <xf numFmtId="186" fontId="56" fillId="21" borderId="252" applyNumberFormat="0" applyProtection="0">
      <alignment horizontal="left" vertical="top" indent="1"/>
    </xf>
    <xf numFmtId="0" fontId="27" fillId="14" borderId="252" applyNumberFormat="0" applyProtection="0">
      <alignment horizontal="left" vertical="center" indent="1"/>
    </xf>
    <xf numFmtId="186" fontId="28" fillId="51" borderId="8">
      <alignment horizontal="right" vertical="center"/>
      <protection locked="0"/>
    </xf>
    <xf numFmtId="4" fontId="56" fillId="23" borderId="263" applyNumberFormat="0" applyProtection="0">
      <alignment horizontal="right" vertical="center"/>
    </xf>
    <xf numFmtId="186" fontId="56" fillId="21" borderId="252" applyNumberFormat="0" applyProtection="0">
      <alignment horizontal="left" vertical="top" indent="1"/>
    </xf>
    <xf numFmtId="4" fontId="56" fillId="60" borderId="242" applyNumberFormat="0" applyProtection="0">
      <alignment horizontal="right" vertical="center"/>
    </xf>
    <xf numFmtId="186" fontId="50" fillId="41" borderId="253" applyNumberFormat="0" applyAlignment="0" applyProtection="0"/>
    <xf numFmtId="186" fontId="56" fillId="15" borderId="252" applyNumberFormat="0" applyProtection="0">
      <alignment horizontal="left" vertical="top" indent="1"/>
    </xf>
    <xf numFmtId="186" fontId="60" fillId="52" borderId="244" applyNumberFormat="0" applyProtection="0">
      <alignment horizontal="left" vertical="top" indent="1"/>
    </xf>
    <xf numFmtId="186" fontId="27" fillId="63" borderId="244" applyNumberFormat="0" applyProtection="0">
      <alignment horizontal="left" vertical="top" indent="1"/>
    </xf>
    <xf numFmtId="186" fontId="56" fillId="21" borderId="244" applyNumberFormat="0" applyProtection="0">
      <alignment horizontal="left" vertical="top" indent="1"/>
    </xf>
    <xf numFmtId="4" fontId="56" fillId="0" borderId="263" applyNumberFormat="0" applyProtection="0">
      <alignment horizontal="right" vertical="center"/>
    </xf>
    <xf numFmtId="186" fontId="56" fillId="14" borderId="261" applyNumberFormat="0" applyProtection="0">
      <alignment horizontal="left" vertical="top" indent="1"/>
    </xf>
    <xf numFmtId="4" fontId="62" fillId="48" borderId="261" applyNumberFormat="0" applyProtection="0">
      <alignment vertical="center"/>
    </xf>
    <xf numFmtId="4" fontId="56" fillId="19" borderId="26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4" fontId="56" fillId="56" borderId="253" applyNumberFormat="0" applyProtection="0">
      <alignment horizontal="right" vertical="center"/>
    </xf>
    <xf numFmtId="186" fontId="57" fillId="44" borderId="254" applyNumberFormat="0" applyAlignment="0" applyProtection="0"/>
    <xf numFmtId="186" fontId="27" fillId="63" borderId="252" applyNumberFormat="0" applyProtection="0">
      <alignment horizontal="left" vertical="center" indent="1"/>
    </xf>
    <xf numFmtId="186" fontId="62" fillId="48" borderId="252" applyNumberFormat="0" applyProtection="0">
      <alignment horizontal="left" vertical="top" indent="1"/>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14" borderId="252" applyNumberFormat="0" applyProtection="0">
      <alignment horizontal="left" vertical="top" indent="1"/>
    </xf>
    <xf numFmtId="193" fontId="28" fillId="12" borderId="259">
      <alignment vertical="center"/>
      <protection locked="0"/>
    </xf>
    <xf numFmtId="190" fontId="28" fillId="49" borderId="259">
      <alignment vertical="center"/>
    </xf>
    <xf numFmtId="186" fontId="50" fillId="41" borderId="253" applyNumberFormat="0" applyAlignment="0" applyProtection="0"/>
    <xf numFmtId="4" fontId="56" fillId="16"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8" fontId="5" fillId="7" borderId="259">
      <alignment vertical="center"/>
      <protection locked="0"/>
    </xf>
    <xf numFmtId="191" fontId="5" fillId="70" borderId="8">
      <alignment horizontal="right" vertical="center"/>
      <protection locked="0"/>
    </xf>
    <xf numFmtId="186" fontId="56" fillId="15" borderId="261" applyNumberFormat="0" applyProtection="0">
      <alignment horizontal="left" vertical="top" indent="1"/>
    </xf>
    <xf numFmtId="4" fontId="64" fillId="64" borderId="263" applyNumberFormat="0" applyProtection="0">
      <alignment horizontal="right" vertical="center"/>
    </xf>
    <xf numFmtId="186" fontId="56" fillId="14" borderId="252" applyNumberFormat="0" applyProtection="0">
      <alignment horizontal="left" vertical="top" indent="1"/>
    </xf>
    <xf numFmtId="186" fontId="27" fillId="21" borderId="244" applyNumberFormat="0" applyProtection="0">
      <alignment horizontal="left" vertical="center" indent="1"/>
    </xf>
    <xf numFmtId="4" fontId="56" fillId="52" borderId="242" applyNumberFormat="0" applyProtection="0">
      <alignment vertical="center"/>
    </xf>
    <xf numFmtId="186" fontId="56" fillId="15" borderId="261" applyNumberFormat="0" applyProtection="0">
      <alignment horizontal="left" vertical="top" indent="1"/>
    </xf>
    <xf numFmtId="4" fontId="72" fillId="79" borderId="244" applyNumberFormat="0" applyProtection="0">
      <alignment horizontal="right" vertical="center"/>
    </xf>
    <xf numFmtId="4" fontId="27" fillId="21" borderId="257" applyNumberFormat="0" applyProtection="0">
      <alignment horizontal="left" vertical="center" indent="1"/>
    </xf>
    <xf numFmtId="190" fontId="28" fillId="51" borderId="249">
      <alignment horizontal="right" vertical="center"/>
      <protection locked="0"/>
    </xf>
    <xf numFmtId="186" fontId="56" fillId="15" borderId="252" applyNumberFormat="0" applyProtection="0">
      <alignment horizontal="left" vertical="top" indent="1"/>
    </xf>
    <xf numFmtId="37" fontId="33" fillId="0" borderId="256" applyNumberFormat="0"/>
    <xf numFmtId="186" fontId="56" fillId="63" borderId="253" applyNumberFormat="0" applyProtection="0">
      <alignment horizontal="left" vertical="center" indent="1"/>
    </xf>
    <xf numFmtId="186" fontId="56" fillId="15" borderId="252" applyNumberFormat="0" applyProtection="0">
      <alignment horizontal="left" vertical="top" indent="1"/>
    </xf>
    <xf numFmtId="4" fontId="56" fillId="54" borderId="253" applyNumberFormat="0" applyProtection="0">
      <alignment horizontal="left" vertical="center" indent="1"/>
    </xf>
    <xf numFmtId="186" fontId="56" fillId="63" borderId="261"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5" borderId="244" applyNumberFormat="0" applyProtection="0">
      <alignment horizontal="left" vertical="top" indent="1"/>
    </xf>
    <xf numFmtId="186" fontId="56" fillId="15" borderId="261" applyNumberFormat="0" applyProtection="0">
      <alignment horizontal="left" vertical="top" indent="1"/>
    </xf>
    <xf numFmtId="191" fontId="5" fillId="13" borderId="8">
      <alignment vertical="center"/>
    </xf>
    <xf numFmtId="186" fontId="56" fillId="21" borderId="252" applyNumberFormat="0" applyProtection="0">
      <alignment horizontal="left" vertical="top" indent="1"/>
    </xf>
    <xf numFmtId="4" fontId="56" fillId="59" borderId="242" applyNumberFormat="0" applyProtection="0">
      <alignment horizontal="right" vertical="center"/>
    </xf>
    <xf numFmtId="4" fontId="56" fillId="59" borderId="263" applyNumberFormat="0" applyProtection="0">
      <alignment horizontal="right" vertical="center"/>
    </xf>
    <xf numFmtId="4" fontId="64" fillId="64" borderId="253" applyNumberFormat="0" applyProtection="0">
      <alignment horizontal="right" vertical="center"/>
    </xf>
    <xf numFmtId="186" fontId="56" fillId="40" borderId="253" applyNumberFormat="0" applyFont="0" applyAlignment="0" applyProtection="0"/>
    <xf numFmtId="193" fontId="28" fillId="12" borderId="259">
      <alignment vertical="center"/>
      <protection locked="0"/>
    </xf>
    <xf numFmtId="186" fontId="28" fillId="12" borderId="269">
      <alignment vertical="center"/>
      <protection locked="0"/>
    </xf>
    <xf numFmtId="4" fontId="56" fillId="14" borderId="257" applyNumberFormat="0" applyProtection="0">
      <alignment horizontal="left" vertical="center" indent="1"/>
    </xf>
    <xf numFmtId="186" fontId="44" fillId="0" borderId="248" applyNumberFormat="0" applyFill="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63"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3" borderId="261" applyNumberFormat="0" applyProtection="0">
      <alignment horizontal="right" vertical="center"/>
    </xf>
    <xf numFmtId="4" fontId="56" fillId="19" borderId="263" applyNumberFormat="0" applyProtection="0">
      <alignment horizontal="right" vertical="center"/>
    </xf>
    <xf numFmtId="186" fontId="56"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62" fillId="48" borderId="244" applyNumberFormat="0" applyProtection="0">
      <alignment horizontal="left" vertical="top" indent="1"/>
    </xf>
    <xf numFmtId="186" fontId="27" fillId="14" borderId="252" applyNumberFormat="0" applyProtection="0">
      <alignment horizontal="left" vertical="center" indent="1"/>
    </xf>
    <xf numFmtId="186" fontId="27" fillId="63" borderId="244" applyNumberFormat="0" applyProtection="0">
      <alignment horizontal="left" vertical="center" indent="1"/>
    </xf>
    <xf numFmtId="191" fontId="28" fillId="51" borderId="249">
      <alignment horizontal="right" vertical="center"/>
      <protection locked="0"/>
    </xf>
    <xf numFmtId="186" fontId="56" fillId="40" borderId="253" applyNumberFormat="0" applyFont="0" applyAlignment="0" applyProtection="0"/>
    <xf numFmtId="186" fontId="56" fillId="63"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27" fillId="64" borderId="259" applyNumberFormat="0">
      <protection locked="0"/>
    </xf>
    <xf numFmtId="186" fontId="56" fillId="21" borderId="252" applyNumberFormat="0" applyProtection="0">
      <alignment horizontal="left" vertical="top" indent="1"/>
    </xf>
    <xf numFmtId="191" fontId="5" fillId="7" borderId="259">
      <alignment vertical="center"/>
      <protection locked="0"/>
    </xf>
    <xf numFmtId="186" fontId="56" fillId="21" borderId="252" applyNumberFormat="0" applyProtection="0">
      <alignment horizontal="left" vertical="top" indent="1"/>
    </xf>
    <xf numFmtId="4" fontId="27" fillId="21" borderId="267" applyNumberFormat="0" applyProtection="0">
      <alignment horizontal="left" vertical="center" indent="1"/>
    </xf>
    <xf numFmtId="186" fontId="27" fillId="15" borderId="244" applyNumberFormat="0" applyProtection="0">
      <alignment horizontal="left" vertical="center" indent="1"/>
    </xf>
    <xf numFmtId="4" fontId="71"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186" fontId="62" fillId="48" borderId="244" applyNumberFormat="0" applyProtection="0">
      <alignment horizontal="left" vertical="top" indent="1"/>
    </xf>
    <xf numFmtId="186" fontId="60" fillId="52" borderId="244" applyNumberFormat="0" applyProtection="0">
      <alignment horizontal="left" vertical="top" indent="1"/>
    </xf>
    <xf numFmtId="186" fontId="50" fillId="41" borderId="242" applyNumberFormat="0" applyAlignment="0" applyProtection="0"/>
    <xf numFmtId="4" fontId="56" fillId="61" borderId="245"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72" fontId="5" fillId="7" borderId="249">
      <alignment vertical="center"/>
      <protection locked="0"/>
    </xf>
    <xf numFmtId="4" fontId="64" fillId="64" borderId="253" applyNumberFormat="0" applyProtection="0">
      <alignment horizontal="right" vertical="center"/>
    </xf>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40" borderId="263" applyNumberFormat="0" applyFont="0" applyAlignment="0" applyProtection="0"/>
    <xf numFmtId="186" fontId="56" fillId="63" borderId="242" applyNumberFormat="0" applyProtection="0">
      <alignment horizontal="left" vertical="center" indent="1"/>
    </xf>
    <xf numFmtId="191" fontId="5" fillId="69" borderId="8">
      <alignment vertical="center"/>
    </xf>
    <xf numFmtId="193" fontId="28" fillId="50" borderId="259">
      <alignment vertical="center"/>
    </xf>
    <xf numFmtId="186" fontId="27" fillId="63" borderId="252" applyNumberFormat="0" applyProtection="0">
      <alignment horizontal="left" vertical="center" indent="1"/>
    </xf>
    <xf numFmtId="190" fontId="5" fillId="70" borderId="8">
      <alignment horizontal="right" vertical="center"/>
      <protection locked="0"/>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62" fillId="48" borderId="244" applyNumberFormat="0" applyProtection="0">
      <alignment vertical="center"/>
    </xf>
    <xf numFmtId="4" fontId="59" fillId="65" borderId="263" applyNumberFormat="0" applyProtection="0">
      <alignment horizontal="right" vertical="center"/>
    </xf>
    <xf numFmtId="4" fontId="62" fillId="48" borderId="261" applyNumberFormat="0" applyProtection="0">
      <alignment vertical="center"/>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91" fontId="28" fillId="50" borderId="259">
      <alignment vertical="center"/>
    </xf>
    <xf numFmtId="191" fontId="5" fillId="69" borderId="259">
      <alignment vertical="center"/>
    </xf>
    <xf numFmtId="186" fontId="56" fillId="63" borderId="252" applyNumberFormat="0" applyProtection="0">
      <alignment horizontal="left" vertical="top" indent="1"/>
    </xf>
    <xf numFmtId="4" fontId="56" fillId="0" borderId="253"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8" fontId="28" fillId="51" borderId="249">
      <alignment horizontal="right" vertical="center"/>
      <protection locked="0"/>
    </xf>
    <xf numFmtId="186" fontId="27" fillId="15" borderId="252" applyNumberFormat="0" applyProtection="0">
      <alignment horizontal="left" vertical="center" indent="1"/>
    </xf>
    <xf numFmtId="188" fontId="28" fillId="49" borderId="8">
      <alignment vertical="center"/>
    </xf>
    <xf numFmtId="191" fontId="5" fillId="69" borderId="249">
      <alignment vertical="center"/>
    </xf>
    <xf numFmtId="4" fontId="56" fillId="54" borderId="253" applyNumberFormat="0" applyProtection="0">
      <alignment horizontal="left" vertical="center" indent="1"/>
    </xf>
    <xf numFmtId="4" fontId="70" fillId="53" borderId="252" applyNumberFormat="0" applyProtection="0">
      <alignment vertical="center"/>
    </xf>
    <xf numFmtId="191" fontId="28" fillId="12" borderId="259">
      <alignment vertical="center"/>
      <protection locked="0"/>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4" fontId="56" fillId="55"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15" borderId="253" applyNumberFormat="0" applyProtection="0">
      <alignment horizontal="right" vertical="center"/>
    </xf>
    <xf numFmtId="188" fontId="5" fillId="69" borderId="8">
      <alignment vertical="center"/>
    </xf>
    <xf numFmtId="4" fontId="63" fillId="66" borderId="245" applyNumberFormat="0" applyProtection="0">
      <alignment horizontal="left" vertical="center" indent="1"/>
    </xf>
    <xf numFmtId="186" fontId="56" fillId="21"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62" borderId="242" applyNumberFormat="0" applyProtection="0">
      <alignment horizontal="left" vertical="center" indent="1"/>
    </xf>
    <xf numFmtId="37" fontId="33" fillId="0" borderId="247" applyNumberFormat="0"/>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27" fillId="21" borderId="244"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72" fillId="84" borderId="252" applyNumberFormat="0" applyProtection="0">
      <alignment horizontal="right" vertical="center"/>
    </xf>
    <xf numFmtId="186" fontId="56" fillId="14" borderId="252" applyNumberFormat="0" applyProtection="0">
      <alignment horizontal="left" vertical="top" indent="1"/>
    </xf>
    <xf numFmtId="4" fontId="56" fillId="61" borderId="257" applyNumberFormat="0" applyProtection="0">
      <alignment horizontal="left" vertical="center" indent="1"/>
    </xf>
    <xf numFmtId="4" fontId="56" fillId="52" borderId="263" applyNumberFormat="0" applyProtection="0">
      <alignment vertical="center"/>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3" applyNumberFormat="0" applyProtection="0">
      <alignment horizontal="left" vertical="center" indent="1"/>
    </xf>
    <xf numFmtId="4" fontId="56" fillId="53" borderId="263" applyNumberFormat="0" applyProtection="0">
      <alignment horizontal="left" vertical="center" indent="1"/>
    </xf>
    <xf numFmtId="186" fontId="27" fillId="14" borderId="252" applyNumberFormat="0" applyProtection="0">
      <alignment horizontal="left" vertical="top" indent="1"/>
    </xf>
    <xf numFmtId="4" fontId="56" fillId="16" borderId="263" applyNumberFormat="0" applyProtection="0">
      <alignment horizontal="right" vertical="center"/>
    </xf>
    <xf numFmtId="4" fontId="56" fillId="61" borderId="257" applyNumberFormat="0" applyProtection="0">
      <alignment horizontal="left" vertical="center" indent="1"/>
    </xf>
    <xf numFmtId="4" fontId="62" fillId="11" borderId="252" applyNumberFormat="0" applyProtection="0">
      <alignment horizontal="left" vertical="center" indent="1"/>
    </xf>
    <xf numFmtId="188" fontId="5" fillId="7" borderId="8">
      <alignment vertical="center"/>
      <protection locked="0"/>
    </xf>
    <xf numFmtId="186" fontId="56" fillId="14" borderId="252" applyNumberFormat="0" applyProtection="0">
      <alignment horizontal="left" vertical="top" indent="1"/>
    </xf>
    <xf numFmtId="186" fontId="57" fillId="44" borderId="254" applyNumberForma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188" fontId="5" fillId="13" borderId="269">
      <alignment vertical="center"/>
    </xf>
    <xf numFmtId="4" fontId="72" fillId="82" borderId="252" applyNumberFormat="0" applyProtection="0">
      <alignment horizontal="right" vertical="center"/>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15" borderId="26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4" fontId="56" fillId="59" borderId="253" applyNumberFormat="0" applyProtection="0">
      <alignment horizontal="right" vertical="center"/>
    </xf>
    <xf numFmtId="186" fontId="56" fillId="63" borderId="252" applyNumberFormat="0" applyProtection="0">
      <alignment horizontal="left" vertical="top" indent="1"/>
    </xf>
    <xf numFmtId="186" fontId="56" fillId="15" borderId="244" applyNumberFormat="0" applyProtection="0">
      <alignment horizontal="left" vertical="top" indent="1"/>
    </xf>
    <xf numFmtId="186" fontId="57" fillId="44" borderId="254" applyNumberFormat="0" applyAlignment="0" applyProtection="0"/>
    <xf numFmtId="4" fontId="56" fillId="19" borderId="253" applyNumberFormat="0" applyProtection="0">
      <alignment horizontal="right" vertical="center"/>
    </xf>
    <xf numFmtId="4" fontId="59" fillId="53" borderId="242" applyNumberFormat="0" applyProtection="0">
      <alignment vertical="center"/>
    </xf>
    <xf numFmtId="186" fontId="42" fillId="44" borderId="242" applyNumberFormat="0" applyAlignment="0" applyProtection="0"/>
    <xf numFmtId="186" fontId="27" fillId="63" borderId="261" applyNumberFormat="0" applyProtection="0">
      <alignment horizontal="left" vertical="center" indent="1"/>
    </xf>
    <xf numFmtId="186" fontId="56" fillId="63" borderId="244" applyNumberFormat="0" applyProtection="0">
      <alignment horizontal="left" vertical="top" indent="1"/>
    </xf>
    <xf numFmtId="191" fontId="28" fillId="51" borderId="249">
      <alignment horizontal="right" vertical="center"/>
      <protection locked="0"/>
    </xf>
    <xf numFmtId="186" fontId="44" fillId="0" borderId="268" applyNumberFormat="0" applyFill="0" applyAlignment="0" applyProtection="0"/>
    <xf numFmtId="186" fontId="60" fillId="52" borderId="252" applyNumberFormat="0" applyProtection="0">
      <alignment horizontal="left" vertical="top" indent="1"/>
    </xf>
    <xf numFmtId="186" fontId="60" fillId="52" borderId="244" applyNumberFormat="0" applyProtection="0">
      <alignment horizontal="left" vertical="top" indent="1"/>
    </xf>
    <xf numFmtId="191" fontId="28" fillId="49" borderId="259">
      <alignment vertical="center"/>
    </xf>
    <xf numFmtId="188" fontId="5" fillId="70" borderId="259">
      <alignment horizontal="right" vertical="center"/>
      <protection locked="0"/>
    </xf>
    <xf numFmtId="186" fontId="56" fillId="21" borderId="252" applyNumberFormat="0" applyProtection="0">
      <alignment horizontal="left" vertical="top" indent="1"/>
    </xf>
    <xf numFmtId="186" fontId="42" fillId="44" borderId="253" applyNumberFormat="0" applyAlignment="0" applyProtection="0"/>
    <xf numFmtId="4" fontId="56" fillId="59" borderId="242" applyNumberFormat="0" applyProtection="0">
      <alignment horizontal="right" vertical="center"/>
    </xf>
    <xf numFmtId="186" fontId="44" fillId="0" borderId="258" applyNumberFormat="0" applyFill="0" applyAlignment="0" applyProtection="0"/>
    <xf numFmtId="186" fontId="56" fillId="15" borderId="244" applyNumberFormat="0" applyProtection="0">
      <alignment horizontal="left" vertical="top" indent="1"/>
    </xf>
    <xf numFmtId="4" fontId="72" fillId="50" borderId="244" applyNumberFormat="0" applyProtection="0">
      <alignment horizontal="right" vertical="center"/>
    </xf>
    <xf numFmtId="186" fontId="27" fillId="15" borderId="244" applyNumberFormat="0" applyProtection="0">
      <alignment horizontal="left" vertical="center"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64" fillId="64" borderId="242" applyNumberFormat="0" applyProtection="0">
      <alignment horizontal="right" vertical="center"/>
    </xf>
    <xf numFmtId="4" fontId="56" fillId="59" borderId="242" applyNumberFormat="0" applyProtection="0">
      <alignment horizontal="right" vertical="center"/>
    </xf>
    <xf numFmtId="186" fontId="56" fillId="40" borderId="242" applyNumberFormat="0" applyFont="0" applyAlignment="0" applyProtection="0"/>
    <xf numFmtId="186" fontId="56" fillId="40" borderId="263" applyNumberFormat="0" applyFont="0" applyAlignment="0" applyProtection="0"/>
    <xf numFmtId="186" fontId="56" fillId="11" borderId="253" applyNumberFormat="0" applyProtection="0">
      <alignment horizontal="left" vertical="center" indent="1"/>
    </xf>
    <xf numFmtId="190" fontId="28" fillId="51" borderId="8">
      <alignment horizontal="right" vertical="center"/>
      <protection locked="0"/>
    </xf>
    <xf numFmtId="186" fontId="56" fillId="15" borderId="252" applyNumberFormat="0" applyProtection="0">
      <alignment horizontal="left" vertical="top" indent="1"/>
    </xf>
    <xf numFmtId="4" fontId="27" fillId="21" borderId="267" applyNumberFormat="0" applyProtection="0">
      <alignment horizontal="left" vertical="center" indent="1"/>
    </xf>
    <xf numFmtId="193" fontId="28" fillId="12" borderId="259">
      <alignment vertical="center"/>
      <protection locked="0"/>
    </xf>
    <xf numFmtId="186" fontId="42" fillId="44" borderId="263" applyNumberFormat="0" applyAlignment="0" applyProtection="0"/>
    <xf numFmtId="4" fontId="56" fillId="52" borderId="263" applyNumberFormat="0" applyProtection="0">
      <alignment vertical="center"/>
    </xf>
    <xf numFmtId="186" fontId="56" fillId="63" borderId="252" applyNumberFormat="0" applyProtection="0">
      <alignment horizontal="left" vertical="top" indent="1"/>
    </xf>
    <xf numFmtId="4" fontId="56" fillId="15" borderId="257" applyNumberFormat="0" applyProtection="0">
      <alignment horizontal="left" vertical="center" indent="1"/>
    </xf>
    <xf numFmtId="4" fontId="56" fillId="53" borderId="253" applyNumberFormat="0" applyProtection="0">
      <alignment horizontal="left" vertical="center" indent="1"/>
    </xf>
    <xf numFmtId="186" fontId="56" fillId="63" borderId="253" applyNumberFormat="0" applyProtection="0">
      <alignment horizontal="left" vertical="center" indent="1"/>
    </xf>
    <xf numFmtId="186" fontId="56" fillId="21" borderId="252" applyNumberFormat="0" applyProtection="0">
      <alignment horizontal="left" vertical="top" indent="1"/>
    </xf>
    <xf numFmtId="196" fontId="5" fillId="69" borderId="259">
      <alignment vertical="center"/>
    </xf>
    <xf numFmtId="190" fontId="5" fillId="69" borderId="8">
      <alignment vertical="center"/>
    </xf>
    <xf numFmtId="191" fontId="28" fillId="12" borderId="8">
      <alignment vertical="center"/>
      <protection locked="0"/>
    </xf>
    <xf numFmtId="186" fontId="28" fillId="12" borderId="8">
      <alignment vertical="center"/>
      <protection locked="0"/>
    </xf>
    <xf numFmtId="4" fontId="27" fillId="21" borderId="257" applyNumberFormat="0" applyProtection="0">
      <alignment horizontal="left" vertical="center" indent="1"/>
    </xf>
    <xf numFmtId="4" fontId="56" fillId="57" borderId="257" applyNumberFormat="0" applyProtection="0">
      <alignment horizontal="right" vertical="center"/>
    </xf>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15" borderId="245" applyNumberFormat="0" applyProtection="0">
      <alignment horizontal="left" vertical="center" indent="1"/>
    </xf>
    <xf numFmtId="186" fontId="27" fillId="64" borderId="249" applyNumberFormat="0">
      <protection locked="0"/>
    </xf>
    <xf numFmtId="4" fontId="56" fillId="56" borderId="253" applyNumberFormat="0" applyProtection="0">
      <alignment horizontal="right" vertical="center"/>
    </xf>
    <xf numFmtId="4" fontId="72" fillId="87" borderId="252" applyNumberFormat="0" applyProtection="0">
      <alignment horizontal="right" vertical="center"/>
    </xf>
    <xf numFmtId="172" fontId="5" fillId="7" borderId="249">
      <alignment vertical="center"/>
      <protection locked="0"/>
    </xf>
    <xf numFmtId="193" fontId="28" fillId="12" borderId="249">
      <alignment vertical="center"/>
      <protection locked="0"/>
    </xf>
    <xf numFmtId="186" fontId="27" fillId="14" borderId="244" applyNumberFormat="0" applyProtection="0">
      <alignment horizontal="left" vertical="top" indent="1"/>
    </xf>
    <xf numFmtId="186" fontId="50" fillId="41" borderId="25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27" fillId="15" borderId="244" applyNumberFormat="0" applyProtection="0">
      <alignment horizontal="left" vertical="top" indent="1"/>
    </xf>
    <xf numFmtId="186" fontId="50" fillId="41" borderId="253" applyNumberFormat="0" applyAlignment="0" applyProtection="0"/>
    <xf numFmtId="188" fontId="5" fillId="69" borderId="269">
      <alignment vertical="center"/>
    </xf>
    <xf numFmtId="4" fontId="56" fillId="0" borderId="242" applyNumberFormat="0" applyProtection="0">
      <alignment horizontal="right" vertical="center"/>
    </xf>
    <xf numFmtId="186" fontId="56" fillId="11" borderId="242" applyNumberFormat="0" applyProtection="0">
      <alignment horizontal="left" vertical="center" indent="1"/>
    </xf>
    <xf numFmtId="186" fontId="57" fillId="44" borderId="243" applyNumberFormat="0" applyAlignment="0" applyProtection="0"/>
    <xf numFmtId="191" fontId="28" fillId="50" borderId="259">
      <alignment vertical="center"/>
    </xf>
    <xf numFmtId="186" fontId="56" fillId="21" borderId="261" applyNumberFormat="0" applyProtection="0">
      <alignment horizontal="left" vertical="top" indent="1"/>
    </xf>
    <xf numFmtId="186" fontId="27" fillId="21" borderId="244"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2" borderId="242" applyNumberFormat="0" applyProtection="0">
      <alignment horizontal="left" vertical="center" indent="1"/>
    </xf>
    <xf numFmtId="186" fontId="56" fillId="40" borderId="253" applyNumberFormat="0" applyFont="0" applyAlignment="0" applyProtection="0"/>
    <xf numFmtId="186" fontId="27" fillId="14" borderId="252" applyNumberFormat="0" applyProtection="0">
      <alignment horizontal="left" vertical="top" indent="1"/>
    </xf>
    <xf numFmtId="4" fontId="27" fillId="21" borderId="267" applyNumberFormat="0" applyProtection="0">
      <alignment horizontal="left" vertical="center" indent="1"/>
    </xf>
    <xf numFmtId="186" fontId="56" fillId="14" borderId="244" applyNumberFormat="0" applyProtection="0">
      <alignment horizontal="left" vertical="top" indent="1"/>
    </xf>
    <xf numFmtId="4" fontId="74" fillId="87" borderId="244" applyNumberFormat="0" applyProtection="0">
      <alignment vertical="center"/>
    </xf>
    <xf numFmtId="196" fontId="5" fillId="69" borderId="249">
      <alignment vertical="center"/>
    </xf>
    <xf numFmtId="186" fontId="56" fillId="63" borderId="244" applyNumberFormat="0" applyProtection="0">
      <alignment horizontal="left" vertical="top"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6" fontId="27" fillId="14" borderId="244" applyNumberFormat="0" applyProtection="0">
      <alignment horizontal="left" vertical="top" indent="1"/>
    </xf>
    <xf numFmtId="186" fontId="56" fillId="40" borderId="242" applyNumberFormat="0" applyFont="0" applyAlignment="0" applyProtection="0"/>
    <xf numFmtId="186" fontId="56" fillId="62" borderId="242" applyNumberFormat="0" applyProtection="0">
      <alignment horizontal="left" vertical="center" indent="1"/>
    </xf>
    <xf numFmtId="186"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90" fontId="28" fillId="49" borderId="259">
      <alignment vertical="center"/>
    </xf>
    <xf numFmtId="186" fontId="56" fillId="63" borderId="252" applyNumberFormat="0" applyProtection="0">
      <alignment horizontal="left" vertical="top" indent="1"/>
    </xf>
    <xf numFmtId="186" fontId="56" fillId="67" borderId="249"/>
    <xf numFmtId="191" fontId="28" fillId="49" borderId="259">
      <alignment vertical="center"/>
    </xf>
    <xf numFmtId="186" fontId="57" fillId="44" borderId="264" applyNumberFormat="0" applyAlignment="0" applyProtection="0"/>
    <xf numFmtId="186" fontId="56" fillId="11" borderId="253"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186" fontId="56" fillId="40" borderId="242" applyNumberFormat="0" applyFont="0" applyAlignment="0" applyProtection="0"/>
    <xf numFmtId="186" fontId="56" fillId="14" borderId="242" applyNumberFormat="0" applyProtection="0">
      <alignment horizontal="left" vertical="center" indent="1"/>
    </xf>
    <xf numFmtId="186" fontId="27" fillId="15" borderId="252" applyNumberFormat="0" applyProtection="0">
      <alignment horizontal="left" vertical="center" indent="1"/>
    </xf>
    <xf numFmtId="186" fontId="28" fillId="49" borderId="8">
      <alignment vertical="center"/>
    </xf>
    <xf numFmtId="186" fontId="27" fillId="63" borderId="244" applyNumberFormat="0" applyProtection="0">
      <alignment horizontal="left" vertical="top" indent="1"/>
    </xf>
    <xf numFmtId="191" fontId="5" fillId="70" borderId="249">
      <alignment horizontal="right" vertical="center"/>
      <protection locked="0"/>
    </xf>
    <xf numFmtId="4" fontId="56" fillId="61" borderId="257" applyNumberFormat="0" applyProtection="0">
      <alignment horizontal="left" vertical="center" indent="1"/>
    </xf>
    <xf numFmtId="186" fontId="56" fillId="15" borderId="261" applyNumberFormat="0" applyProtection="0">
      <alignment horizontal="left" vertical="top" indent="1"/>
    </xf>
    <xf numFmtId="4" fontId="56" fillId="56" borderId="253" applyNumberFormat="0" applyProtection="0">
      <alignment horizontal="right" vertical="center"/>
    </xf>
    <xf numFmtId="186" fontId="42" fillId="44" borderId="263" applyNumberFormat="0" applyAlignment="0" applyProtection="0"/>
    <xf numFmtId="186" fontId="56" fillId="63" borderId="253" applyNumberFormat="0" applyProtection="0">
      <alignment horizontal="left" vertical="center" indent="1"/>
    </xf>
    <xf numFmtId="4" fontId="59" fillId="65" borderId="263"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61" fillId="21" borderId="265" applyBorder="0"/>
    <xf numFmtId="186" fontId="56" fillId="11" borderId="253" applyNumberFormat="0" applyProtection="0">
      <alignment horizontal="left" vertical="center" indent="1"/>
    </xf>
    <xf numFmtId="4" fontId="56" fillId="54" borderId="263" applyNumberFormat="0" applyProtection="0">
      <alignment horizontal="left" vertical="center" indent="1"/>
    </xf>
    <xf numFmtId="4" fontId="56" fillId="14" borderId="245" applyNumberFormat="0" applyProtection="0">
      <alignment horizontal="left" vertical="center" indent="1"/>
    </xf>
    <xf numFmtId="186" fontId="42" fillId="44" borderId="263" applyNumberFormat="0" applyAlignment="0" applyProtection="0"/>
    <xf numFmtId="186" fontId="56" fillId="14" borderId="252" applyNumberFormat="0" applyProtection="0">
      <alignment horizontal="left" vertical="top" indent="1"/>
    </xf>
    <xf numFmtId="186" fontId="56" fillId="40" borderId="242" applyNumberFormat="0" applyFont="0" applyAlignment="0" applyProtection="0"/>
    <xf numFmtId="4" fontId="56" fillId="19" borderId="253" applyNumberFormat="0" applyProtection="0">
      <alignment horizontal="right" vertical="center"/>
    </xf>
    <xf numFmtId="4" fontId="64" fillId="64"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23" borderId="263" applyNumberFormat="0" applyProtection="0">
      <alignment horizontal="right" vertical="center"/>
    </xf>
    <xf numFmtId="186" fontId="56" fillId="40" borderId="263" applyNumberFormat="0" applyFont="0" applyAlignment="0" applyProtection="0"/>
    <xf numFmtId="186" fontId="62" fillId="48" borderId="261" applyNumberFormat="0" applyProtection="0">
      <alignment horizontal="left" vertical="top" indent="1"/>
    </xf>
    <xf numFmtId="186" fontId="27" fillId="63" borderId="252" applyNumberFormat="0" applyProtection="0">
      <alignment horizontal="left" vertical="top" indent="1"/>
    </xf>
    <xf numFmtId="190" fontId="28" fillId="51" borderId="249">
      <alignment horizontal="right" vertical="center"/>
      <protection locked="0"/>
    </xf>
    <xf numFmtId="186" fontId="56" fillId="21" borderId="244" applyNumberFormat="0" applyProtection="0">
      <alignment horizontal="left" vertical="top" indent="1"/>
    </xf>
    <xf numFmtId="188" fontId="5" fillId="13" borderId="269">
      <alignment vertical="center"/>
    </xf>
    <xf numFmtId="186" fontId="28" fillId="50" borderId="249">
      <alignment vertical="center"/>
    </xf>
    <xf numFmtId="4" fontId="59" fillId="53" borderId="242" applyNumberFormat="0" applyProtection="0">
      <alignment vertical="center"/>
    </xf>
    <xf numFmtId="186" fontId="56" fillId="21" borderId="252" applyNumberFormat="0" applyProtection="0">
      <alignment horizontal="left" vertical="top" indent="1"/>
    </xf>
    <xf numFmtId="188" fontId="5" fillId="13" borderId="8">
      <alignment vertical="center"/>
    </xf>
    <xf numFmtId="186" fontId="56" fillId="21" borderId="252" applyNumberFormat="0" applyProtection="0">
      <alignment horizontal="left" vertical="top" indent="1"/>
    </xf>
    <xf numFmtId="4" fontId="56" fillId="61" borderId="267" applyNumberFormat="0" applyProtection="0">
      <alignment horizontal="left" vertical="center" indent="1"/>
    </xf>
    <xf numFmtId="186" fontId="57" fillId="44" borderId="264" applyNumberFormat="0" applyAlignment="0" applyProtection="0"/>
    <xf numFmtId="186" fontId="27" fillId="63" borderId="261" applyNumberFormat="0" applyProtection="0">
      <alignment horizontal="left" vertical="top" indent="1"/>
    </xf>
    <xf numFmtId="191" fontId="28" fillId="50" borderId="259">
      <alignment vertical="center"/>
    </xf>
    <xf numFmtId="186" fontId="56" fillId="21" borderId="261" applyNumberFormat="0" applyProtection="0">
      <alignment horizontal="left" vertical="top" indent="1"/>
    </xf>
    <xf numFmtId="4" fontId="62" fillId="11" borderId="252" applyNumberFormat="0" applyProtection="0">
      <alignment horizontal="left" vertical="center" indent="1"/>
    </xf>
    <xf numFmtId="186" fontId="57" fillId="44" borderId="254" applyNumberFormat="0" applyAlignment="0" applyProtection="0"/>
    <xf numFmtId="186" fontId="62" fillId="15" borderId="261" applyNumberFormat="0" applyProtection="0">
      <alignment horizontal="left" vertical="top" indent="1"/>
    </xf>
    <xf numFmtId="4" fontId="56" fillId="57" borderId="257" applyNumberFormat="0" applyProtection="0">
      <alignment horizontal="right" vertical="center"/>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62" fillId="48" borderId="261"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8" fontId="5" fillId="69" borderId="8">
      <alignment vertical="center"/>
    </xf>
    <xf numFmtId="4" fontId="56" fillId="54" borderId="253" applyNumberFormat="0" applyProtection="0">
      <alignment horizontal="left" vertical="center" indent="1"/>
    </xf>
    <xf numFmtId="4" fontId="56" fillId="56" borderId="253" applyNumberFormat="0" applyProtection="0">
      <alignment horizontal="right" vertical="center"/>
    </xf>
    <xf numFmtId="186" fontId="56" fillId="14" borderId="252" applyNumberFormat="0" applyProtection="0">
      <alignment horizontal="left" vertical="top" indent="1"/>
    </xf>
    <xf numFmtId="191" fontId="28" fillId="12" borderId="259">
      <alignment vertical="center"/>
      <protection locked="0"/>
    </xf>
    <xf numFmtId="186" fontId="56" fillId="40" borderId="253" applyNumberFormat="0" applyFont="0" applyAlignment="0" applyProtection="0"/>
    <xf numFmtId="4" fontId="70" fillId="86" borderId="252" applyNumberFormat="0" applyProtection="0">
      <alignment horizontal="left" vertical="center" indent="1"/>
    </xf>
    <xf numFmtId="191" fontId="5" fillId="69" borderId="8">
      <alignment vertical="center"/>
    </xf>
    <xf numFmtId="186" fontId="56" fillId="21" borderId="252" applyNumberFormat="0" applyProtection="0">
      <alignment horizontal="left" vertical="top" indent="1"/>
    </xf>
    <xf numFmtId="4" fontId="63" fillId="66" borderId="257" applyNumberFormat="0" applyProtection="0">
      <alignment horizontal="left" vertical="center" indent="1"/>
    </xf>
    <xf numFmtId="4" fontId="56" fillId="53" borderId="25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56" fillId="15" borderId="252" applyNumberFormat="0" applyProtection="0">
      <alignment horizontal="left" vertical="top" indent="1"/>
    </xf>
    <xf numFmtId="0" fontId="27" fillId="15" borderId="252" applyNumberFormat="0" applyProtection="0">
      <alignment horizontal="left" vertical="center" indent="1"/>
    </xf>
    <xf numFmtId="0"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63" borderId="252" applyNumberFormat="0" applyProtection="0">
      <alignment horizontal="left" vertical="top" indent="1"/>
    </xf>
    <xf numFmtId="4" fontId="59" fillId="65" borderId="242" applyNumberFormat="0" applyProtection="0">
      <alignment horizontal="right" vertical="center"/>
    </xf>
    <xf numFmtId="4" fontId="56" fillId="16" borderId="242" applyNumberFormat="0" applyProtection="0">
      <alignment horizontal="right" vertical="center"/>
    </xf>
    <xf numFmtId="186" fontId="56" fillId="21" borderId="244" applyNumberFormat="0" applyProtection="0">
      <alignment horizontal="left" vertical="top" indent="1"/>
    </xf>
    <xf numFmtId="186" fontId="60" fillId="52" borderId="261" applyNumberFormat="0" applyProtection="0">
      <alignment horizontal="left" vertical="top" indent="1"/>
    </xf>
    <xf numFmtId="4" fontId="56" fillId="52" borderId="253" applyNumberFormat="0" applyProtection="0">
      <alignment vertical="center"/>
    </xf>
    <xf numFmtId="186" fontId="56" fillId="14" borderId="244" applyNumberFormat="0" applyProtection="0">
      <alignment horizontal="left" vertical="top" indent="1"/>
    </xf>
    <xf numFmtId="4" fontId="56" fillId="58" borderId="242" applyNumberFormat="0" applyProtection="0">
      <alignment horizontal="right" vertical="center"/>
    </xf>
    <xf numFmtId="186" fontId="42" fillId="44" borderId="242" applyNumberFormat="0" applyAlignment="0" applyProtection="0"/>
    <xf numFmtId="4" fontId="27" fillId="21" borderId="257" applyNumberFormat="0" applyProtection="0">
      <alignment horizontal="left" vertical="center" indent="1"/>
    </xf>
    <xf numFmtId="4" fontId="62" fillId="11" borderId="244" applyNumberFormat="0" applyProtection="0">
      <alignment horizontal="left" vertical="center" indent="1"/>
    </xf>
    <xf numFmtId="4" fontId="56" fillId="61" borderId="245" applyNumberFormat="0" applyProtection="0">
      <alignment horizontal="left" vertical="center" indent="1"/>
    </xf>
    <xf numFmtId="186" fontId="56" fillId="40" borderId="253" applyNumberFormat="0" applyFont="0" applyAlignment="0" applyProtection="0"/>
    <xf numFmtId="186" fontId="56" fillId="15" borderId="252" applyNumberFormat="0" applyProtection="0">
      <alignment horizontal="left" vertical="top" indent="1"/>
    </xf>
    <xf numFmtId="172" fontId="28" fillId="12" borderId="259">
      <alignment vertical="center"/>
      <protection locked="0"/>
    </xf>
    <xf numFmtId="186" fontId="56" fillId="21" borderId="252" applyNumberFormat="0" applyProtection="0">
      <alignment horizontal="left" vertical="top" indent="1"/>
    </xf>
    <xf numFmtId="4" fontId="56" fillId="57" borderId="267" applyNumberFormat="0" applyProtection="0">
      <alignment horizontal="right" vertical="center"/>
    </xf>
    <xf numFmtId="186" fontId="27" fillId="21" borderId="244" applyNumberFormat="0" applyProtection="0">
      <alignment horizontal="left" vertical="center" indent="1"/>
    </xf>
    <xf numFmtId="4" fontId="56" fillId="53" borderId="253" applyNumberFormat="0" applyProtection="0">
      <alignment horizontal="left" vertical="center" indent="1"/>
    </xf>
    <xf numFmtId="4" fontId="62" fillId="11" borderId="252" applyNumberFormat="0" applyProtection="0">
      <alignment horizontal="left" vertical="center" indent="1"/>
    </xf>
    <xf numFmtId="186" fontId="56" fillId="63" borderId="244" applyNumberFormat="0" applyProtection="0">
      <alignment horizontal="left" vertical="top" indent="1"/>
    </xf>
    <xf numFmtId="188" fontId="5" fillId="7" borderId="249">
      <alignment vertical="center"/>
      <protection locked="0"/>
    </xf>
    <xf numFmtId="186" fontId="56" fillId="14" borderId="242" applyNumberFormat="0" applyProtection="0">
      <alignment horizontal="left" vertical="center"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188" fontId="5" fillId="13" borderId="249">
      <alignment vertical="center"/>
    </xf>
    <xf numFmtId="186" fontId="27" fillId="21" borderId="244" applyNumberFormat="0" applyProtection="0">
      <alignment horizontal="left" vertical="center" indent="1"/>
    </xf>
    <xf numFmtId="191" fontId="28" fillId="49" borderId="249">
      <alignment vertical="center"/>
    </xf>
    <xf numFmtId="4" fontId="56" fillId="14" borderId="257"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28" fillId="50" borderId="249">
      <alignment vertical="center"/>
    </xf>
    <xf numFmtId="186" fontId="28" fillId="49" borderId="259">
      <alignment vertical="center"/>
    </xf>
    <xf numFmtId="0" fontId="5" fillId="70" borderId="259">
      <alignment horizontal="righ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44" fillId="0" borderId="248" applyNumberFormat="0" applyFill="0" applyAlignment="0" applyProtection="0"/>
    <xf numFmtId="186" fontId="27" fillId="15" borderId="244" applyNumberFormat="0" applyProtection="0">
      <alignment horizontal="left" vertical="center"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56" fillId="15" borderId="253" applyNumberFormat="0" applyProtection="0">
      <alignment horizontal="right" vertical="center"/>
    </xf>
    <xf numFmtId="186" fontId="57" fillId="44" borderId="264" applyNumberFormat="0" applyAlignment="0" applyProtection="0"/>
    <xf numFmtId="186" fontId="56" fillId="40" borderId="253" applyNumberFormat="0" applyFont="0" applyAlignment="0" applyProtection="0"/>
    <xf numFmtId="4" fontId="56" fillId="14" borderId="257" applyNumberFormat="0" applyProtection="0">
      <alignment horizontal="left" vertical="center" indent="1"/>
    </xf>
    <xf numFmtId="4" fontId="72" fillId="82" borderId="252"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28" fillId="50" borderId="259">
      <alignmen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9" borderId="263" applyNumberFormat="0" applyProtection="0">
      <alignment horizontal="right" vertical="center"/>
    </xf>
    <xf numFmtId="0" fontId="27" fillId="15" borderId="261" applyNumberFormat="0" applyProtection="0">
      <alignment horizontal="left" vertical="top" indent="1"/>
    </xf>
    <xf numFmtId="193" fontId="5" fillId="7" borderId="259">
      <alignment vertical="center"/>
      <protection locked="0"/>
    </xf>
    <xf numFmtId="188" fontId="5" fillId="13" borderId="249">
      <alignment vertical="center"/>
    </xf>
    <xf numFmtId="172" fontId="28" fillId="12" borderId="249">
      <alignment vertical="center"/>
      <protection locked="0"/>
    </xf>
    <xf numFmtId="186" fontId="57" fillId="44" borderId="243" applyNumberFormat="0" applyAlignment="0" applyProtection="0"/>
    <xf numFmtId="4" fontId="56" fillId="56" borderId="242" applyNumberFormat="0" applyProtection="0">
      <alignment horizontal="right" vertical="center"/>
    </xf>
    <xf numFmtId="186" fontId="27" fillId="15" borderId="244" applyNumberFormat="0" applyProtection="0">
      <alignment horizontal="left" vertical="center" indent="1"/>
    </xf>
    <xf numFmtId="193" fontId="5" fillId="69" borderId="249">
      <alignment vertical="center"/>
    </xf>
    <xf numFmtId="4" fontId="56" fillId="52" borderId="253" applyNumberFormat="0" applyProtection="0">
      <alignment vertical="center"/>
    </xf>
    <xf numFmtId="4" fontId="56" fillId="55" borderId="253" applyNumberFormat="0" applyProtection="0">
      <alignment horizontal="right" vertical="center"/>
    </xf>
    <xf numFmtId="191" fontId="5" fillId="70" borderId="8">
      <alignment horizontal="righ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91" fontId="28" fillId="50"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93" fontId="28" fillId="12" borderId="8">
      <alignment vertical="center"/>
      <protection locked="0"/>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4" fontId="56" fillId="19" borderId="253" applyNumberFormat="0" applyProtection="0">
      <alignment horizontal="right" vertical="center"/>
    </xf>
    <xf numFmtId="4" fontId="56" fillId="23" borderId="263" applyNumberFormat="0" applyProtection="0">
      <alignment horizontal="right" vertical="center"/>
    </xf>
    <xf numFmtId="186" fontId="44" fillId="0" borderId="258" applyNumberFormat="0" applyFill="0" applyAlignment="0" applyProtection="0"/>
    <xf numFmtId="186" fontId="62" fillId="48" borderId="252" applyNumberFormat="0" applyProtection="0">
      <alignment horizontal="left" vertical="top" indent="1"/>
    </xf>
    <xf numFmtId="188" fontId="5" fillId="7" borderId="259">
      <alignment vertical="center"/>
      <protection locked="0"/>
    </xf>
    <xf numFmtId="186" fontId="56" fillId="63" borderId="263" applyNumberFormat="0" applyProtection="0">
      <alignment horizontal="left" vertical="center" indent="1"/>
    </xf>
    <xf numFmtId="4" fontId="56" fillId="59" borderId="253" applyNumberFormat="0" applyProtection="0">
      <alignment horizontal="right" vertical="center"/>
    </xf>
    <xf numFmtId="191" fontId="5" fillId="7" borderId="259">
      <alignment vertical="center"/>
      <protection locked="0"/>
    </xf>
    <xf numFmtId="4" fontId="72" fillId="87" borderId="252" applyNumberFormat="0" applyProtection="0">
      <alignment vertical="center"/>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4" borderId="252" applyNumberFormat="0" applyProtection="0">
      <alignment horizontal="left" vertical="top" indent="1"/>
    </xf>
    <xf numFmtId="4" fontId="56" fillId="15" borderId="263" applyNumberFormat="0" applyProtection="0">
      <alignment horizontal="right" vertical="center"/>
    </xf>
    <xf numFmtId="0" fontId="27" fillId="14" borderId="252" applyNumberFormat="0" applyProtection="0">
      <alignment horizontal="left" vertical="center" indent="1"/>
    </xf>
    <xf numFmtId="186" fontId="61" fillId="21" borderId="255" applyBorder="0"/>
    <xf numFmtId="191" fontId="28" fillId="12" borderId="259">
      <alignment vertical="center"/>
      <protection locked="0"/>
    </xf>
    <xf numFmtId="4" fontId="27" fillId="21" borderId="257" applyNumberFormat="0" applyProtection="0">
      <alignment horizontal="left" vertical="center"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27" fillId="15" borderId="252" applyNumberFormat="0" applyProtection="0">
      <alignment horizontal="left" vertical="top" indent="1"/>
    </xf>
    <xf numFmtId="186" fontId="61" fillId="21" borderId="255" applyBorder="0"/>
    <xf numFmtId="4" fontId="56" fillId="55" borderId="253" applyNumberFormat="0" applyProtection="0">
      <alignment horizontal="right" vertical="center"/>
    </xf>
    <xf numFmtId="186" fontId="27" fillId="15" borderId="252" applyNumberFormat="0" applyProtection="0">
      <alignment horizontal="left" vertical="center"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37" fontId="33" fillId="0" borderId="256" applyNumberFormat="0"/>
    <xf numFmtId="186" fontId="50" fillId="41" borderId="253" applyNumberFormat="0" applyAlignment="0" applyProtection="0"/>
    <xf numFmtId="186" fontId="56" fillId="21" borderId="252" applyNumberFormat="0" applyProtection="0">
      <alignment horizontal="left" vertical="top" indent="1"/>
    </xf>
    <xf numFmtId="186" fontId="27" fillId="63" borderId="252" applyNumberFormat="0" applyProtection="0">
      <alignment horizontal="left" vertical="top" indent="1"/>
    </xf>
    <xf numFmtId="4" fontId="56" fillId="14" borderId="26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0" fontId="73" fillId="52" borderId="252" applyNumberFormat="0" applyProtection="0">
      <alignment horizontal="left" vertical="top" indent="1"/>
    </xf>
    <xf numFmtId="0" fontId="37" fillId="48" borderId="252" applyNumberFormat="0" applyProtection="0">
      <alignment horizontal="left" vertical="top" indent="1"/>
    </xf>
    <xf numFmtId="186" fontId="56" fillId="11" borderId="253" applyNumberFormat="0" applyProtection="0">
      <alignment horizontal="left" vertical="center" indent="1"/>
    </xf>
    <xf numFmtId="4" fontId="72" fillId="86" borderId="252" applyNumberFormat="0" applyProtection="0">
      <alignment horizontal="right" vertical="center"/>
    </xf>
    <xf numFmtId="188" fontId="5" fillId="13" borderId="259">
      <alignment vertical="center"/>
    </xf>
    <xf numFmtId="193" fontId="5" fillId="69" borderId="259">
      <alignment vertical="center"/>
    </xf>
    <xf numFmtId="191" fontId="5" fillId="69" borderId="259">
      <alignment vertical="center"/>
    </xf>
    <xf numFmtId="193" fontId="5" fillId="7" borderId="259">
      <alignment vertical="center"/>
      <protection locked="0"/>
    </xf>
    <xf numFmtId="191" fontId="28" fillId="50" borderId="259">
      <alignment vertical="center"/>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top" indent="1"/>
    </xf>
    <xf numFmtId="190" fontId="5" fillId="70" borderId="259">
      <alignment horizontal="right" vertical="center"/>
      <protection locked="0"/>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top" indent="1"/>
    </xf>
    <xf numFmtId="191" fontId="28" fillId="12" borderId="259">
      <alignment vertical="center"/>
      <protection locked="0"/>
    </xf>
    <xf numFmtId="186" fontId="27" fillId="15" borderId="261" applyNumberFormat="0" applyProtection="0">
      <alignment horizontal="left" vertical="center" indent="1"/>
    </xf>
    <xf numFmtId="4" fontId="56" fillId="52" borderId="253" applyNumberFormat="0" applyProtection="0">
      <alignment vertical="center"/>
    </xf>
    <xf numFmtId="186" fontId="56" fillId="21" borderId="261" applyNumberFormat="0" applyProtection="0">
      <alignment horizontal="left" vertical="top" indent="1"/>
    </xf>
    <xf numFmtId="186" fontId="28" fillId="12" borderId="259">
      <alignment vertical="center"/>
      <protection locked="0"/>
    </xf>
    <xf numFmtId="186" fontId="44" fillId="0" borderId="258" applyNumberFormat="0" applyFill="0" applyAlignment="0" applyProtection="0"/>
    <xf numFmtId="186" fontId="56" fillId="15" borderId="252" applyNumberFormat="0" applyProtection="0">
      <alignment horizontal="left" vertical="top" indent="1"/>
    </xf>
    <xf numFmtId="186" fontId="27" fillId="21" borderId="261" applyNumberFormat="0" applyProtection="0">
      <alignment horizontal="left" vertical="top" indent="1"/>
    </xf>
    <xf numFmtId="186" fontId="27" fillId="63" borderId="261" applyNumberFormat="0" applyProtection="0">
      <alignment horizontal="left" vertical="top" indent="1"/>
    </xf>
    <xf numFmtId="186" fontId="27" fillId="14" borderId="261" applyNumberFormat="0" applyProtection="0">
      <alignment horizontal="left" vertical="top" indent="1"/>
    </xf>
    <xf numFmtId="186" fontId="60" fillId="52" borderId="261" applyNumberFormat="0" applyProtection="0">
      <alignment horizontal="left" vertical="top" indent="1"/>
    </xf>
    <xf numFmtId="4" fontId="56" fillId="15" borderId="263" applyNumberFormat="0" applyProtection="0">
      <alignment horizontal="right" vertical="center"/>
    </xf>
    <xf numFmtId="4" fontId="64" fillId="64" borderId="263" applyNumberFormat="0" applyProtection="0">
      <alignment horizontal="right" vertical="center"/>
    </xf>
    <xf numFmtId="186" fontId="56" fillId="63" borderId="252" applyNumberFormat="0" applyProtection="0">
      <alignment horizontal="left" vertical="top" indent="1"/>
    </xf>
    <xf numFmtId="186" fontId="27" fillId="15"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4" fontId="56" fillId="15" borderId="263" applyNumberFormat="0" applyProtection="0">
      <alignment horizontal="right" vertical="center"/>
    </xf>
    <xf numFmtId="186" fontId="50" fillId="41" borderId="263" applyNumberFormat="0" applyAlignment="0" applyProtection="0"/>
    <xf numFmtId="4" fontId="59" fillId="65" borderId="253" applyNumberFormat="0" applyProtection="0">
      <alignment horizontal="right" vertical="center"/>
    </xf>
    <xf numFmtId="0" fontId="27" fillId="63" borderId="261" applyNumberFormat="0" applyProtection="0">
      <alignment horizontal="left" vertical="top" indent="1"/>
    </xf>
    <xf numFmtId="4" fontId="75" fillId="88" borderId="262" applyNumberFormat="0" applyProtection="0">
      <alignment horizontal="left" vertical="center" indent="1"/>
    </xf>
    <xf numFmtId="186" fontId="56" fillId="40" borderId="253" applyNumberFormat="0" applyFont="0" applyAlignment="0" applyProtection="0"/>
    <xf numFmtId="4" fontId="59" fillId="53" borderId="253" applyNumberFormat="0" applyProtection="0">
      <alignment vertical="center"/>
    </xf>
    <xf numFmtId="196" fontId="5" fillId="69" borderId="259">
      <alignment vertical="center"/>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23" borderId="26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186" fontId="44" fillId="0" borderId="258" applyNumberFormat="0" applyFill="0" applyAlignment="0" applyProtection="0"/>
    <xf numFmtId="188" fontId="28" fillId="49" borderId="8">
      <alignment vertical="center"/>
    </xf>
    <xf numFmtId="186" fontId="56" fillId="62" borderId="263" applyNumberFormat="0" applyProtection="0">
      <alignment horizontal="left" vertical="center" indent="1"/>
    </xf>
    <xf numFmtId="186" fontId="61" fillId="21" borderId="265" applyBorder="0"/>
    <xf numFmtId="4" fontId="56" fillId="0" borderId="263" applyNumberFormat="0" applyProtection="0">
      <alignment horizontal="right" vertical="center"/>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4" borderId="253" applyNumberFormat="0" applyProtection="0">
      <alignment horizontal="left" vertical="center" indent="1"/>
    </xf>
    <xf numFmtId="186" fontId="56" fillId="15" borderId="252" applyNumberFormat="0" applyProtection="0">
      <alignment horizontal="left" vertical="top" indent="1"/>
    </xf>
    <xf numFmtId="191" fontId="28" fillId="50" borderId="8">
      <alignment vertical="center"/>
    </xf>
    <xf numFmtId="186" fontId="56" fillId="63" borderId="252" applyNumberFormat="0" applyProtection="0">
      <alignment horizontal="left" vertical="top" indent="1"/>
    </xf>
    <xf numFmtId="0" fontId="27" fillId="63" borderId="252" applyNumberFormat="0" applyProtection="0">
      <alignment horizontal="left" vertical="center" indent="1"/>
    </xf>
    <xf numFmtId="0" fontId="5" fillId="7" borderId="8">
      <alignment vertical="center"/>
      <protection locked="0"/>
    </xf>
    <xf numFmtId="186" fontId="56" fillId="21" borderId="244" applyNumberFormat="0" applyProtection="0">
      <alignment horizontal="left" vertical="top" indent="1"/>
    </xf>
    <xf numFmtId="186" fontId="56" fillId="63" borderId="263" applyNumberFormat="0" applyProtection="0">
      <alignment horizontal="left" vertical="center" indent="1"/>
    </xf>
    <xf numFmtId="191" fontId="28" fillId="51" borderId="8">
      <alignment horizontal="right" vertical="center"/>
      <protection locked="0"/>
    </xf>
    <xf numFmtId="186" fontId="56" fillId="15" borderId="252" applyNumberFormat="0" applyProtection="0">
      <alignment horizontal="left" vertical="top" indent="1"/>
    </xf>
    <xf numFmtId="191" fontId="28" fillId="50" borderId="249">
      <alignment vertical="center"/>
    </xf>
    <xf numFmtId="4" fontId="56" fillId="19" borderId="242" applyNumberFormat="0" applyProtection="0">
      <alignment horizontal="right" vertical="center"/>
    </xf>
    <xf numFmtId="186" fontId="27" fillId="14" borderId="261" applyNumberFormat="0" applyProtection="0">
      <alignment horizontal="left" vertical="center" indent="1"/>
    </xf>
    <xf numFmtId="186" fontId="56" fillId="15" borderId="252" applyNumberFormat="0" applyProtection="0">
      <alignment horizontal="left" vertical="top" indent="1"/>
    </xf>
    <xf numFmtId="4" fontId="56" fillId="53" borderId="242" applyNumberFormat="0" applyProtection="0">
      <alignment horizontal="left" vertical="center" indent="1"/>
    </xf>
    <xf numFmtId="186" fontId="27" fillId="63" borderId="244" applyNumberFormat="0" applyProtection="0">
      <alignment horizontal="left" vertical="center" indent="1"/>
    </xf>
    <xf numFmtId="186" fontId="56" fillId="21" borderId="244" applyNumberFormat="0" applyProtection="0">
      <alignment horizontal="left" vertical="top" indent="1"/>
    </xf>
    <xf numFmtId="188" fontId="28" fillId="51" borderId="259">
      <alignment horizontal="right" vertical="center"/>
      <protection locked="0"/>
    </xf>
    <xf numFmtId="190" fontId="5" fillId="70" borderId="269">
      <alignment horizontal="right" vertical="center"/>
      <protection locked="0"/>
    </xf>
    <xf numFmtId="4" fontId="27" fillId="21" borderId="257" applyNumberFormat="0" applyProtection="0">
      <alignment horizontal="left" vertical="center" indent="1"/>
    </xf>
    <xf numFmtId="4" fontId="56" fillId="60" borderId="263" applyNumberFormat="0" applyProtection="0">
      <alignment horizontal="right" vertical="center"/>
    </xf>
    <xf numFmtId="186" fontId="56" fillId="63" borderId="252" applyNumberFormat="0" applyProtection="0">
      <alignment horizontal="left" vertical="top" indent="1"/>
    </xf>
    <xf numFmtId="186" fontId="27" fillId="14" borderId="261" applyNumberFormat="0" applyProtection="0">
      <alignment horizontal="left" vertical="top" indent="1"/>
    </xf>
    <xf numFmtId="4" fontId="56" fillId="54" borderId="253" applyNumberFormat="0" applyProtection="0">
      <alignment horizontal="left" vertical="center" indent="1"/>
    </xf>
    <xf numFmtId="4" fontId="72" fillId="82" borderId="261" applyNumberFormat="0" applyProtection="0">
      <alignment horizontal="right" vertical="center"/>
    </xf>
    <xf numFmtId="4" fontId="56" fillId="53" borderId="253" applyNumberFormat="0" applyProtection="0">
      <alignment horizontal="left" vertical="center" indent="1"/>
    </xf>
    <xf numFmtId="4" fontId="59" fillId="65" borderId="263" applyNumberFormat="0" applyProtection="0">
      <alignment horizontal="right" vertical="center"/>
    </xf>
    <xf numFmtId="186" fontId="56" fillId="14" borderId="242" applyNumberFormat="0" applyProtection="0">
      <alignment horizontal="left" vertical="center" indent="1"/>
    </xf>
    <xf numFmtId="186" fontId="56" fillId="11" borderId="242" applyNumberFormat="0" applyProtection="0">
      <alignment horizontal="left" vertical="center" indent="1"/>
    </xf>
    <xf numFmtId="191" fontId="5" fillId="70" borderId="259">
      <alignment horizontal="right" vertical="center"/>
      <protection locked="0"/>
    </xf>
    <xf numFmtId="4" fontId="56" fillId="54" borderId="253" applyNumberFormat="0" applyProtection="0">
      <alignment horizontal="left" vertical="center" indent="1"/>
    </xf>
    <xf numFmtId="4" fontId="56" fillId="59" borderId="253" applyNumberFormat="0" applyProtection="0">
      <alignment horizontal="right" vertical="center"/>
    </xf>
    <xf numFmtId="188" fontId="28" fillId="50" borderId="8">
      <alignment vertical="center"/>
    </xf>
    <xf numFmtId="4" fontId="56" fillId="60" borderId="242" applyNumberFormat="0" applyProtection="0">
      <alignment horizontal="right" vertical="center"/>
    </xf>
    <xf numFmtId="186" fontId="56" fillId="63" borderId="244" applyNumberFormat="0" applyProtection="0">
      <alignment horizontal="left" vertical="top" indent="1"/>
    </xf>
    <xf numFmtId="4" fontId="62" fillId="11" borderId="252" applyNumberFormat="0" applyProtection="0">
      <alignment horizontal="left" vertical="center" indent="1"/>
    </xf>
    <xf numFmtId="172" fontId="5" fillId="7" borderId="259">
      <alignment vertical="center"/>
      <protection locked="0"/>
    </xf>
    <xf numFmtId="191" fontId="28" fillId="51" borderId="8">
      <alignment horizontal="right" vertical="center"/>
      <protection locked="0"/>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0" fillId="41" borderId="253" applyNumberFormat="0" applyAlignment="0" applyProtection="0"/>
    <xf numFmtId="186" fontId="27" fillId="63" borderId="261" applyNumberFormat="0" applyProtection="0">
      <alignment horizontal="left" vertical="center" indent="1"/>
    </xf>
    <xf numFmtId="186" fontId="28" fillId="49" borderId="269">
      <alignment vertical="center"/>
    </xf>
    <xf numFmtId="4" fontId="56" fillId="14" borderId="267" applyNumberFormat="0" applyProtection="0">
      <alignment horizontal="left" vertical="center" indent="1"/>
    </xf>
    <xf numFmtId="186" fontId="56" fillId="15" borderId="252" applyNumberFormat="0" applyProtection="0">
      <alignment horizontal="left" vertical="top" indent="1"/>
    </xf>
    <xf numFmtId="191" fontId="28" fillId="51" borderId="259">
      <alignment horizontal="right" vertical="center"/>
      <protection locked="0"/>
    </xf>
    <xf numFmtId="186" fontId="56" fillId="40" borderId="263" applyNumberFormat="0" applyFont="0" applyAlignment="0" applyProtection="0"/>
    <xf numFmtId="193" fontId="28" fillId="50" borderId="269">
      <alignment vertical="center"/>
    </xf>
    <xf numFmtId="4" fontId="64" fillId="64" borderId="263" applyNumberFormat="0" applyProtection="0">
      <alignment horizontal="right" vertical="center"/>
    </xf>
    <xf numFmtId="4" fontId="56" fillId="0" borderId="253" applyNumberFormat="0" applyProtection="0">
      <alignment horizontal="right" vertical="center"/>
    </xf>
    <xf numFmtId="186" fontId="27" fillId="14" borderId="261" applyNumberFormat="0" applyProtection="0">
      <alignment horizontal="left" vertical="center" indent="1"/>
    </xf>
    <xf numFmtId="186" fontId="56" fillId="14" borderId="24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56" fillId="19" borderId="263" applyNumberFormat="0" applyProtection="0">
      <alignment horizontal="right" vertical="center"/>
    </xf>
    <xf numFmtId="0" fontId="27" fillId="15" borderId="252" applyNumberFormat="0" applyProtection="0">
      <alignment horizontal="left" vertical="top" indent="1"/>
    </xf>
    <xf numFmtId="186" fontId="56" fillId="14" borderId="252" applyNumberFormat="0" applyProtection="0">
      <alignment horizontal="left" vertical="top" indent="1"/>
    </xf>
    <xf numFmtId="186" fontId="56" fillId="11" borderId="253" applyNumberFormat="0" applyProtection="0">
      <alignment horizontal="left" vertical="center" indent="1"/>
    </xf>
    <xf numFmtId="37" fontId="33" fillId="0" borderId="256" applyNumberFormat="0"/>
    <xf numFmtId="186" fontId="56" fillId="40" borderId="263" applyNumberFormat="0" applyFont="0" applyAlignment="0" applyProtection="0"/>
    <xf numFmtId="186" fontId="56" fillId="14" borderId="252" applyNumberFormat="0" applyProtection="0">
      <alignment horizontal="left" vertical="top" indent="1"/>
    </xf>
    <xf numFmtId="194" fontId="33" fillId="0" borderId="231" applyFill="0"/>
    <xf numFmtId="4" fontId="56" fillId="61" borderId="267" applyNumberFormat="0" applyProtection="0">
      <alignment horizontal="left" vertical="center" indent="1"/>
    </xf>
    <xf numFmtId="186" fontId="44" fillId="0" borderId="258" applyNumberFormat="0" applyFill="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42" fillId="44" borderId="263" applyNumberFormat="0" applyAlignment="0" applyProtection="0"/>
    <xf numFmtId="186" fontId="56" fillId="15" borderId="261" applyNumberFormat="0" applyProtection="0">
      <alignment horizontal="left" vertical="top" indent="1"/>
    </xf>
    <xf numFmtId="186" fontId="56" fillId="14" borderId="263" applyNumberFormat="0" applyProtection="0">
      <alignment horizontal="left" vertical="center" indent="1"/>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81" borderId="261"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21" borderId="252"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73" fillId="52" borderId="252" applyNumberFormat="0" applyProtection="0">
      <alignment horizontal="left" vertical="top" indent="1"/>
    </xf>
    <xf numFmtId="191" fontId="5" fillId="13"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4" fontId="62" fillId="11" borderId="244" applyNumberFormat="0" applyProtection="0">
      <alignment horizontal="left" vertical="center" indent="1"/>
    </xf>
    <xf numFmtId="186" fontId="44" fillId="0" borderId="248" applyNumberFormat="0" applyFill="0" applyAlignment="0" applyProtection="0"/>
    <xf numFmtId="186" fontId="56" fillId="63" borderId="242" applyNumberFormat="0" applyProtection="0">
      <alignment horizontal="left" vertical="center" indent="1"/>
    </xf>
    <xf numFmtId="191" fontId="28" fillId="50" borderId="249">
      <alignment vertical="center"/>
    </xf>
    <xf numFmtId="4" fontId="56" fillId="61" borderId="257" applyNumberFormat="0" applyProtection="0">
      <alignment horizontal="left" vertical="center" indent="1"/>
    </xf>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194" fontId="33" fillId="0" borderId="250" applyFill="0"/>
    <xf numFmtId="186" fontId="56" fillId="21" borderId="252" applyNumberFormat="0" applyProtection="0">
      <alignment horizontal="left" vertical="top" indent="1"/>
    </xf>
    <xf numFmtId="186" fontId="42" fillId="44" borderId="253" applyNumberFormat="0" applyAlignment="0" applyProtection="0"/>
    <xf numFmtId="186" fontId="56" fillId="21" borderId="244" applyNumberFormat="0" applyProtection="0">
      <alignment horizontal="left" vertical="top" indent="1"/>
    </xf>
    <xf numFmtId="4" fontId="70" fillId="53" borderId="244" applyNumberFormat="0" applyProtection="0">
      <alignment vertical="center"/>
    </xf>
    <xf numFmtId="0" fontId="5" fillId="7" borderId="249">
      <alignment vertical="center"/>
      <protection locked="0"/>
    </xf>
    <xf numFmtId="186" fontId="56" fillId="15" borderId="244" applyNumberFormat="0" applyProtection="0">
      <alignment horizontal="left" vertical="top" indent="1"/>
    </xf>
    <xf numFmtId="186" fontId="42" fillId="44" borderId="242" applyNumberFormat="0" applyAlignment="0" applyProtection="0"/>
    <xf numFmtId="186" fontId="56" fillId="21" borderId="244" applyNumberFormat="0" applyProtection="0">
      <alignment horizontal="left" vertical="top" indent="1"/>
    </xf>
    <xf numFmtId="4" fontId="62" fillId="11" borderId="244" applyNumberFormat="0" applyProtection="0">
      <alignment horizontal="left" vertical="center" indent="1"/>
    </xf>
    <xf numFmtId="4" fontId="56" fillId="53" borderId="242" applyNumberFormat="0" applyProtection="0">
      <alignment horizontal="left" vertical="center" indent="1"/>
    </xf>
    <xf numFmtId="186" fontId="50" fillId="41" borderId="242" applyNumberFormat="0" applyAlignment="0" applyProtection="0"/>
    <xf numFmtId="4" fontId="56" fillId="60" borderId="242" applyNumberFormat="0" applyProtection="0">
      <alignment horizontal="right" vertical="center"/>
    </xf>
    <xf numFmtId="4" fontId="56" fillId="23" borderId="242" applyNumberFormat="0" applyProtection="0">
      <alignment horizontal="right" vertical="center"/>
    </xf>
    <xf numFmtId="4" fontId="56" fillId="19" borderId="253" applyNumberFormat="0" applyProtection="0">
      <alignment horizontal="right" vertical="center"/>
    </xf>
    <xf numFmtId="186" fontId="62" fillId="15" borderId="261" applyNumberFormat="0" applyProtection="0">
      <alignment horizontal="left" vertical="top" indent="1"/>
    </xf>
    <xf numFmtId="186" fontId="56" fillId="63" borderId="261" applyNumberFormat="0" applyProtection="0">
      <alignment horizontal="left" vertical="top" indent="1"/>
    </xf>
    <xf numFmtId="4" fontId="56" fillId="19" borderId="263" applyNumberFormat="0" applyProtection="0">
      <alignment horizontal="right" vertical="center"/>
    </xf>
    <xf numFmtId="4" fontId="62" fillId="48" borderId="261" applyNumberFormat="0" applyProtection="0">
      <alignment vertical="center"/>
    </xf>
    <xf numFmtId="186" fontId="27" fillId="15" borderId="252"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4" fontId="64" fillId="64" borderId="263" applyNumberFormat="0" applyProtection="0">
      <alignment horizontal="right" vertical="center"/>
    </xf>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4" fontId="62" fillId="48" borderId="252" applyNumberFormat="0" applyProtection="0">
      <alignment vertical="center"/>
    </xf>
    <xf numFmtId="186" fontId="56" fillId="14" borderId="261"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62" fillId="15" borderId="252" applyNumberFormat="0" applyProtection="0">
      <alignment horizontal="left" vertical="top" indent="1"/>
    </xf>
    <xf numFmtId="186" fontId="56" fillId="14" borderId="261" applyNumberFormat="0" applyProtection="0">
      <alignment horizontal="left" vertical="top" indent="1"/>
    </xf>
    <xf numFmtId="186" fontId="27" fillId="14" borderId="252" applyNumberFormat="0" applyProtection="0">
      <alignment horizontal="left" vertical="top" indent="1"/>
    </xf>
    <xf numFmtId="37" fontId="33" fillId="0" borderId="256" applyNumberFormat="0"/>
    <xf numFmtId="186" fontId="27" fillId="21" borderId="244" applyNumberFormat="0" applyProtection="0">
      <alignment horizontal="left" vertical="center" indent="1"/>
    </xf>
    <xf numFmtId="4" fontId="56" fillId="23"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4" fontId="56" fillId="60" borderId="253" applyNumberFormat="0" applyProtection="0">
      <alignment horizontal="righ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7" fillId="63" borderId="252" applyNumberFormat="0" applyProtection="0">
      <alignment horizontal="left" vertical="top" indent="1"/>
    </xf>
    <xf numFmtId="186" fontId="56" fillId="14" borderId="244" applyNumberFormat="0" applyProtection="0">
      <alignment horizontal="left" vertical="top" indent="1"/>
    </xf>
    <xf numFmtId="0" fontId="27" fillId="64" borderId="249" applyNumberFormat="0">
      <protection locked="0"/>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62" fillId="48"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90" fontId="5" fillId="70" borderId="249">
      <alignment horizontal="right" vertical="center"/>
      <protection locked="0"/>
    </xf>
    <xf numFmtId="186" fontId="56" fillId="21" borderId="244" applyNumberFormat="0" applyProtection="0">
      <alignment horizontal="left" vertical="top" indent="1"/>
    </xf>
    <xf numFmtId="193" fontId="28" fillId="12" borderId="249">
      <alignment vertical="center"/>
      <protection locked="0"/>
    </xf>
    <xf numFmtId="186" fontId="56" fillId="40" borderId="242" applyNumberFormat="0" applyFont="0" applyAlignment="0" applyProtection="0"/>
    <xf numFmtId="186" fontId="56" fillId="15" borderId="252" applyNumberFormat="0" applyProtection="0">
      <alignment horizontal="left" vertical="top" indent="1"/>
    </xf>
    <xf numFmtId="186" fontId="62" fillId="48" borderId="261" applyNumberFormat="0" applyProtection="0">
      <alignment horizontal="left" vertical="top" indent="1"/>
    </xf>
    <xf numFmtId="4" fontId="56" fillId="14" borderId="257" applyNumberFormat="0" applyProtection="0">
      <alignment horizontal="left" vertical="center" indent="1"/>
    </xf>
    <xf numFmtId="186" fontId="56" fillId="40" borderId="242" applyNumberFormat="0" applyFont="0" applyAlignment="0" applyProtection="0"/>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28" fillId="49" borderId="249">
      <alignment vertical="center"/>
    </xf>
    <xf numFmtId="186" fontId="50" fillId="41" borderId="242" applyNumberFormat="0" applyAlignment="0" applyProtection="0"/>
    <xf numFmtId="4" fontId="56" fillId="19" borderId="242" applyNumberFormat="0" applyProtection="0">
      <alignment horizontal="right" vertical="center"/>
    </xf>
    <xf numFmtId="0" fontId="5" fillId="70" borderId="249">
      <alignment horizontal="right" vertical="center"/>
      <protection locked="0"/>
    </xf>
    <xf numFmtId="186" fontId="61" fillId="21" borderId="246" applyBorder="0"/>
    <xf numFmtId="191" fontId="28" fillId="50" borderId="259">
      <alignment vertical="center"/>
    </xf>
    <xf numFmtId="186" fontId="57" fillId="44" borderId="264" applyNumberFormat="0" applyAlignment="0" applyProtection="0"/>
    <xf numFmtId="172" fontId="28" fillId="12" borderId="249">
      <alignment vertical="center"/>
      <protection locked="0"/>
    </xf>
    <xf numFmtId="186" fontId="56" fillId="14" borderId="244" applyNumberFormat="0" applyProtection="0">
      <alignment horizontal="left" vertical="top" indent="1"/>
    </xf>
    <xf numFmtId="191" fontId="28" fillId="51" borderId="259">
      <alignment horizontal="right" vertical="center"/>
      <protection locked="0"/>
    </xf>
    <xf numFmtId="186" fontId="27" fillId="15" borderId="244" applyNumberFormat="0" applyProtection="0">
      <alignment horizontal="left" vertical="top" indent="1"/>
    </xf>
    <xf numFmtId="186" fontId="56" fillId="15" borderId="252" applyNumberFormat="0" applyProtection="0">
      <alignment horizontal="left" vertical="top" indent="1"/>
    </xf>
    <xf numFmtId="186" fontId="27" fillId="14" borderId="252"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7" fillId="44" borderId="254" applyNumberFormat="0" applyAlignment="0" applyProtection="0"/>
    <xf numFmtId="191" fontId="28" fillId="50" borderId="8">
      <alignment vertical="center"/>
    </xf>
    <xf numFmtId="4" fontId="59" fillId="53" borderId="263" applyNumberFormat="0" applyProtection="0">
      <alignment vertical="center"/>
    </xf>
    <xf numFmtId="191" fontId="5" fillId="7" borderId="259">
      <alignment vertical="center"/>
      <protection locked="0"/>
    </xf>
    <xf numFmtId="191" fontId="28" fillId="50" borderId="259">
      <alignment vertical="center"/>
    </xf>
    <xf numFmtId="186" fontId="56" fillId="15" borderId="252" applyNumberFormat="0" applyProtection="0">
      <alignment horizontal="left" vertical="top" indent="1"/>
    </xf>
    <xf numFmtId="37" fontId="33" fillId="0" borderId="256" applyNumberFormat="0"/>
    <xf numFmtId="191" fontId="5" fillId="7" borderId="269">
      <alignment vertical="center"/>
      <protection locked="0"/>
    </xf>
    <xf numFmtId="186" fontId="27" fillId="21" borderId="261" applyNumberFormat="0" applyProtection="0">
      <alignment horizontal="left" vertical="top" indent="1"/>
    </xf>
    <xf numFmtId="186" fontId="56" fillId="14" borderId="261"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62" borderId="253" applyNumberFormat="0" applyProtection="0">
      <alignment horizontal="left" vertical="center"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91" fontId="28" fillId="50" borderId="269">
      <alignment vertical="center"/>
    </xf>
    <xf numFmtId="186" fontId="56" fillId="40" borderId="263" applyNumberFormat="0" applyFont="0" applyAlignment="0" applyProtection="0"/>
    <xf numFmtId="186" fontId="56" fillId="63" borderId="244" applyNumberFormat="0" applyProtection="0">
      <alignment horizontal="left" vertical="top" indent="1"/>
    </xf>
    <xf numFmtId="4" fontId="56" fillId="52" borderId="253" applyNumberFormat="0" applyProtection="0">
      <alignment vertical="center"/>
    </xf>
    <xf numFmtId="0" fontId="27" fillId="21" borderId="252" applyNumberFormat="0" applyProtection="0">
      <alignment horizontal="left" vertical="center" indent="1"/>
    </xf>
    <xf numFmtId="186" fontId="56" fillId="40" borderId="263" applyNumberFormat="0" applyFont="0" applyAlignment="0" applyProtection="0"/>
    <xf numFmtId="4" fontId="56" fillId="52" borderId="253" applyNumberFormat="0" applyProtection="0">
      <alignment vertical="center"/>
    </xf>
    <xf numFmtId="4" fontId="56" fillId="58" borderId="242" applyNumberFormat="0" applyProtection="0">
      <alignment horizontal="right" vertical="center"/>
    </xf>
    <xf numFmtId="186" fontId="56" fillId="15" borderId="252" applyNumberFormat="0" applyProtection="0">
      <alignment horizontal="left" vertical="top" indent="1"/>
    </xf>
    <xf numFmtId="4" fontId="56" fillId="55" borderId="253" applyNumberFormat="0" applyProtection="0">
      <alignment horizontal="right" vertical="center"/>
    </xf>
    <xf numFmtId="4" fontId="56" fillId="61" borderId="257" applyNumberFormat="0" applyProtection="0">
      <alignment horizontal="left" vertical="center"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40" borderId="242" applyNumberFormat="0" applyFont="0" applyAlignment="0" applyProtection="0"/>
    <xf numFmtId="186" fontId="56" fillId="14" borderId="242" applyNumberFormat="0" applyProtection="0">
      <alignment horizontal="left" vertical="center" indent="1"/>
    </xf>
    <xf numFmtId="188" fontId="5" fillId="70" borderId="249">
      <alignment horizontal="right" vertical="center"/>
      <protection locked="0"/>
    </xf>
    <xf numFmtId="186" fontId="56" fillId="15" borderId="261" applyNumberFormat="0" applyProtection="0">
      <alignment horizontal="left" vertical="top" indent="1"/>
    </xf>
    <xf numFmtId="4" fontId="72" fillId="49" borderId="252"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63" fillId="66" borderId="257" applyNumberFormat="0" applyProtection="0">
      <alignment horizontal="left" vertical="center" indent="1"/>
    </xf>
    <xf numFmtId="186" fontId="57" fillId="44" borderId="254" applyNumberFormat="0" applyAlignment="0" applyProtection="0"/>
    <xf numFmtId="0" fontId="5" fillId="13" borderId="259">
      <alignment vertical="center"/>
    </xf>
    <xf numFmtId="186" fontId="56" fillId="63" borderId="252" applyNumberFormat="0" applyProtection="0">
      <alignment horizontal="left" vertical="top" indent="1"/>
    </xf>
    <xf numFmtId="186" fontId="56" fillId="11" borderId="263" applyNumberFormat="0" applyProtection="0">
      <alignment horizontal="left" vertical="center" indent="1"/>
    </xf>
    <xf numFmtId="186" fontId="61" fillId="21" borderId="255" applyBorder="0"/>
    <xf numFmtId="186" fontId="56" fillId="40" borderId="253" applyNumberFormat="0" applyFont="0" applyAlignment="0" applyProtection="0"/>
    <xf numFmtId="4" fontId="56" fillId="61" borderId="267" applyNumberFormat="0" applyProtection="0">
      <alignment horizontal="left" vertical="center" indent="1"/>
    </xf>
    <xf numFmtId="4" fontId="56" fillId="55" borderId="253" applyNumberFormat="0" applyProtection="0">
      <alignment horizontal="right" vertical="center"/>
    </xf>
    <xf numFmtId="4" fontId="62" fillId="48" borderId="261" applyNumberFormat="0" applyProtection="0">
      <alignment vertical="center"/>
    </xf>
    <xf numFmtId="186" fontId="27" fillId="21" borderId="252" applyNumberFormat="0" applyProtection="0">
      <alignment horizontal="left" vertical="top" indent="1"/>
    </xf>
    <xf numFmtId="186" fontId="28" fillId="12" borderId="259">
      <alignmen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4" fontId="59" fillId="53" borderId="263" applyNumberFormat="0" applyProtection="0">
      <alignment vertical="center"/>
    </xf>
    <xf numFmtId="4" fontId="56" fillId="54" borderId="253" applyNumberFormat="0" applyProtection="0">
      <alignment horizontal="left" vertical="center" indent="1"/>
    </xf>
    <xf numFmtId="186" fontId="62" fillId="48" borderId="252"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72" fillId="87" borderId="252" applyNumberFormat="0" applyProtection="0">
      <alignment horizontal="right" vertical="center"/>
    </xf>
    <xf numFmtId="191" fontId="5" fillId="7" borderId="8">
      <alignment vertical="center"/>
      <protection locked="0"/>
    </xf>
    <xf numFmtId="186" fontId="56" fillId="15" borderId="252" applyNumberFormat="0" applyProtection="0">
      <alignment horizontal="left" vertical="top" indent="1"/>
    </xf>
    <xf numFmtId="4" fontId="56" fillId="54" borderId="253" applyNumberFormat="0" applyProtection="0">
      <alignment horizontal="left" vertical="center" indent="1"/>
    </xf>
    <xf numFmtId="4" fontId="56" fillId="52" borderId="253" applyNumberFormat="0" applyProtection="0">
      <alignment vertical="center"/>
    </xf>
    <xf numFmtId="4" fontId="62" fillId="11" borderId="252" applyNumberFormat="0" applyProtection="0">
      <alignment horizontal="left" vertical="center" indent="1"/>
    </xf>
    <xf numFmtId="186" fontId="27" fillId="63" borderId="252" applyNumberFormat="0" applyProtection="0">
      <alignment horizontal="left" vertical="center"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0" fillId="41" borderId="242" applyNumberFormat="0" applyAlignment="0" applyProtection="0"/>
    <xf numFmtId="186" fontId="56" fillId="63" borderId="252" applyNumberFormat="0" applyProtection="0">
      <alignment horizontal="left" vertical="top" indent="1"/>
    </xf>
    <xf numFmtId="186" fontId="44" fillId="0" borderId="258" applyNumberFormat="0" applyFill="0" applyAlignment="0" applyProtection="0"/>
    <xf numFmtId="0" fontId="27" fillId="21" borderId="252" applyNumberFormat="0" applyProtection="0">
      <alignment horizontal="left" vertical="center" indent="1"/>
    </xf>
    <xf numFmtId="193" fontId="5" fillId="7" borderId="249">
      <alignment vertical="center"/>
      <protection locked="0"/>
    </xf>
    <xf numFmtId="186" fontId="56" fillId="21" borderId="252" applyNumberFormat="0" applyProtection="0">
      <alignment horizontal="left" vertical="top" indent="1"/>
    </xf>
    <xf numFmtId="186" fontId="56" fillId="63" borderId="244" applyNumberFormat="0" applyProtection="0">
      <alignment horizontal="left" vertical="top" indent="1"/>
    </xf>
    <xf numFmtId="191" fontId="28" fillId="51" borderId="8">
      <alignment horizontal="right" vertical="center"/>
      <protection locked="0"/>
    </xf>
    <xf numFmtId="186" fontId="62" fillId="48" borderId="244" applyNumberFormat="0" applyProtection="0">
      <alignment horizontal="left" vertical="top" indent="1"/>
    </xf>
    <xf numFmtId="4" fontId="56" fillId="59" borderId="242" applyNumberFormat="0" applyProtection="0">
      <alignment horizontal="right" vertical="center"/>
    </xf>
    <xf numFmtId="186" fontId="56" fillId="11" borderId="242" applyNumberFormat="0" applyProtection="0">
      <alignment horizontal="left" vertical="center" indent="1"/>
    </xf>
    <xf numFmtId="186" fontId="42" fillId="44" borderId="242" applyNumberForma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7" borderId="245" applyNumberFormat="0" applyProtection="0">
      <alignment horizontal="right" vertical="center"/>
    </xf>
    <xf numFmtId="186" fontId="50" fillId="41" borderId="242" applyNumberFormat="0" applyAlignment="0" applyProtection="0"/>
    <xf numFmtId="186" fontId="50" fillId="41" borderId="253" applyNumberFormat="0" applyAlignment="0" applyProtection="0"/>
    <xf numFmtId="4" fontId="62" fillId="48" borderId="244" applyNumberFormat="0" applyProtection="0">
      <alignment vertical="center"/>
    </xf>
    <xf numFmtId="4" fontId="56" fillId="16" borderId="242" applyNumberFormat="0" applyProtection="0">
      <alignment horizontal="right" vertical="center"/>
    </xf>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60" fillId="52"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56" fillId="15" borderId="245" applyNumberFormat="0" applyProtection="0">
      <alignment horizontal="left" vertical="center" indent="1"/>
    </xf>
    <xf numFmtId="4" fontId="56" fillId="55" borderId="253" applyNumberFormat="0" applyProtection="0">
      <alignment horizontal="right" vertical="center"/>
    </xf>
    <xf numFmtId="4" fontId="56" fillId="0" borderId="253" applyNumberFormat="0" applyProtection="0">
      <alignment horizontal="right" vertical="center"/>
    </xf>
    <xf numFmtId="186" fontId="56" fillId="63" borderId="244" applyNumberFormat="0" applyProtection="0">
      <alignment horizontal="left" vertical="top" indent="1"/>
    </xf>
    <xf numFmtId="4" fontId="72" fillId="86" borderId="244" applyNumberFormat="0" applyProtection="0">
      <alignment horizontal="right" vertical="center"/>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0" fillId="41" borderId="242" applyNumberFormat="0" applyAlignment="0" applyProtection="0"/>
    <xf numFmtId="186" fontId="56" fillId="63" borderId="244" applyNumberFormat="0" applyProtection="0">
      <alignment horizontal="left" vertical="top" indent="1"/>
    </xf>
    <xf numFmtId="4" fontId="56" fillId="15" borderId="245" applyNumberFormat="0" applyProtection="0">
      <alignment horizontal="left" vertical="center" indent="1"/>
    </xf>
    <xf numFmtId="190" fontId="28" fillId="49" borderId="249">
      <alignment vertical="center"/>
    </xf>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4" fontId="27" fillId="21" borderId="267" applyNumberFormat="0" applyProtection="0">
      <alignment horizontal="left" vertical="center"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5" borderId="252" applyNumberFormat="0" applyProtection="0">
      <alignment horizontal="left" vertical="center" indent="1"/>
    </xf>
    <xf numFmtId="4" fontId="56" fillId="23" borderId="242" applyNumberFormat="0" applyProtection="0">
      <alignment horizontal="right" vertical="center"/>
    </xf>
    <xf numFmtId="186" fontId="56" fillId="40" borderId="242" applyNumberFormat="0" applyFont="0" applyAlignment="0" applyProtection="0"/>
    <xf numFmtId="188" fontId="5" fillId="7" borderId="249">
      <alignment vertical="center"/>
      <protection locked="0"/>
    </xf>
    <xf numFmtId="4" fontId="56" fillId="23" borderId="242" applyNumberFormat="0" applyProtection="0">
      <alignment horizontal="right" vertical="center"/>
    </xf>
    <xf numFmtId="186" fontId="56" fillId="63" borderId="261" applyNumberFormat="0" applyProtection="0">
      <alignment horizontal="left" vertical="top" indent="1"/>
    </xf>
    <xf numFmtId="188" fontId="28" fillId="50" borderId="259">
      <alignment vertical="center"/>
    </xf>
    <xf numFmtId="186" fontId="56" fillId="21" borderId="261" applyNumberFormat="0" applyProtection="0">
      <alignment horizontal="left" vertical="top" indent="1"/>
    </xf>
    <xf numFmtId="4" fontId="56" fillId="54" borderId="253" applyNumberFormat="0" applyProtection="0">
      <alignment horizontal="left" vertical="center" indent="1"/>
    </xf>
    <xf numFmtId="4" fontId="56" fillId="15" borderId="242" applyNumberFormat="0" applyProtection="0">
      <alignment horizontal="right" vertical="center"/>
    </xf>
    <xf numFmtId="186" fontId="56" fillId="14"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91" fontId="5" fillId="13" borderId="249">
      <alignment vertical="center"/>
    </xf>
    <xf numFmtId="4" fontId="76" fillId="87" borderId="244" applyNumberFormat="0" applyProtection="0">
      <alignment horizontal="right" vertical="center"/>
    </xf>
    <xf numFmtId="186" fontId="56" fillId="15"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23"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44" applyNumberFormat="0" applyProtection="0">
      <alignment horizontal="left" vertical="top" indent="1"/>
    </xf>
    <xf numFmtId="193" fontId="5" fillId="69" borderId="249">
      <alignment vertical="center"/>
    </xf>
    <xf numFmtId="4" fontId="56" fillId="56" borderId="253" applyNumberFormat="0" applyProtection="0">
      <alignment horizontal="right" vertical="center"/>
    </xf>
    <xf numFmtId="186" fontId="56" fillId="63" borderId="261" applyNumberFormat="0" applyProtection="0">
      <alignment horizontal="left" vertical="top" indent="1"/>
    </xf>
    <xf numFmtId="4" fontId="56" fillId="53" borderId="253" applyNumberFormat="0" applyProtection="0">
      <alignment horizontal="left" vertical="center" indent="1"/>
    </xf>
    <xf numFmtId="4" fontId="72" fillId="81" borderId="261" applyNumberFormat="0" applyProtection="0">
      <alignment horizontal="right" vertical="center"/>
    </xf>
    <xf numFmtId="4" fontId="56" fillId="15" borderId="257" applyNumberFormat="0" applyProtection="0">
      <alignment horizontal="left" vertical="center" indent="1"/>
    </xf>
    <xf numFmtId="4" fontId="56" fillId="57" borderId="257" applyNumberFormat="0" applyProtection="0">
      <alignment horizontal="right" vertical="center"/>
    </xf>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27" fillId="21" borderId="257" applyNumberFormat="0" applyProtection="0">
      <alignment horizontal="left" vertical="center" indent="1"/>
    </xf>
    <xf numFmtId="186" fontId="42" fillId="44" borderId="253" applyNumberFormat="0" applyAlignment="0" applyProtection="0"/>
    <xf numFmtId="186" fontId="27" fillId="63" borderId="252" applyNumberFormat="0" applyProtection="0">
      <alignment horizontal="left" vertical="top" indent="1"/>
    </xf>
    <xf numFmtId="191" fontId="28" fillId="12"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7" fillId="44" borderId="264" applyNumberFormat="0" applyAlignment="0" applyProtection="0"/>
    <xf numFmtId="186" fontId="27" fillId="63" borderId="261" applyNumberFormat="0" applyProtection="0">
      <alignment horizontal="left" vertical="top" indent="1"/>
    </xf>
    <xf numFmtId="4" fontId="56" fillId="61" borderId="267" applyNumberFormat="0" applyProtection="0">
      <alignment horizontal="left" vertical="center" indent="1"/>
    </xf>
    <xf numFmtId="186" fontId="56" fillId="63" borderId="261" applyNumberFormat="0" applyProtection="0">
      <alignment horizontal="left" vertical="top" indent="1"/>
    </xf>
    <xf numFmtId="4" fontId="56" fillId="53" borderId="263" applyNumberFormat="0" applyProtection="0">
      <alignment horizontal="left" vertical="center" indent="1"/>
    </xf>
    <xf numFmtId="186" fontId="56" fillId="21" borderId="252" applyNumberFormat="0" applyProtection="0">
      <alignment horizontal="left" vertical="top" indent="1"/>
    </xf>
    <xf numFmtId="186" fontId="56" fillId="40" borderId="242"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91" fontId="28" fillId="12" borderId="259">
      <alignment vertical="center"/>
      <protection locked="0"/>
    </xf>
    <xf numFmtId="191" fontId="28" fillId="51" borderId="259">
      <alignment horizontal="right" vertical="center"/>
      <protection locked="0"/>
    </xf>
    <xf numFmtId="186" fontId="56" fillId="40" borderId="242" applyNumberFormat="0" applyFont="0" applyAlignment="0" applyProtection="0"/>
    <xf numFmtId="4" fontId="56" fillId="23" borderId="263" applyNumberFormat="0" applyProtection="0">
      <alignment horizontal="right" vertical="center"/>
    </xf>
    <xf numFmtId="188" fontId="28" fillId="51" borderId="269">
      <alignment horizontal="right" vertical="center"/>
      <protection locked="0"/>
    </xf>
    <xf numFmtId="4" fontId="56" fillId="0" borderId="263" applyNumberFormat="0" applyProtection="0">
      <alignment horizontal="right" vertical="center"/>
    </xf>
    <xf numFmtId="186" fontId="28" fillId="49" borderId="259">
      <alignment vertical="center"/>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28" fillId="51" borderId="8">
      <alignment horizontal="right" vertical="center"/>
      <protection locked="0"/>
    </xf>
    <xf numFmtId="186" fontId="61" fillId="21" borderId="265" applyBorder="0"/>
    <xf numFmtId="186" fontId="27" fillId="14" borderId="252" applyNumberFormat="0" applyProtection="0">
      <alignment horizontal="left" vertical="top" indent="1"/>
    </xf>
    <xf numFmtId="4" fontId="62" fillId="48" borderId="261"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4" fontId="56" fillId="15" borderId="25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21" borderId="261" applyNumberFormat="0" applyProtection="0">
      <alignment horizontal="left" vertical="top" indent="1"/>
    </xf>
    <xf numFmtId="186" fontId="56" fillId="40" borderId="253" applyNumberFormat="0" applyFont="0" applyAlignment="0" applyProtection="0"/>
    <xf numFmtId="186" fontId="56" fillId="40" borderId="263" applyNumberFormat="0" applyFont="0" applyAlignment="0" applyProtection="0"/>
    <xf numFmtId="193" fontId="28" fillId="50" borderId="259">
      <alignment vertical="center"/>
    </xf>
    <xf numFmtId="186" fontId="57" fillId="44" borderId="264" applyNumberFormat="0" applyAlignment="0" applyProtection="0"/>
    <xf numFmtId="186" fontId="50" fillId="41" borderId="253" applyNumberForma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72" fontId="28" fillId="12" borderId="259">
      <alignment vertical="center"/>
      <protection locked="0"/>
    </xf>
    <xf numFmtId="186" fontId="56" fillId="40" borderId="242" applyNumberFormat="0" applyFont="0" applyAlignment="0" applyProtection="0"/>
    <xf numFmtId="188" fontId="28" fillId="50" borderId="259">
      <alignment vertical="center"/>
    </xf>
    <xf numFmtId="186" fontId="27" fillId="63" borderId="244" applyNumberFormat="0" applyProtection="0">
      <alignment horizontal="left" vertical="center" indent="1"/>
    </xf>
    <xf numFmtId="186" fontId="56" fillId="21" borderId="252" applyNumberFormat="0" applyProtection="0">
      <alignment horizontal="left" vertical="top" indent="1"/>
    </xf>
    <xf numFmtId="190" fontId="28" fillId="50" borderId="269">
      <alignment vertical="center"/>
    </xf>
    <xf numFmtId="186" fontId="27" fillId="21" borderId="252"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4" fontId="56" fillId="15" borderId="253" applyNumberFormat="0" applyProtection="0">
      <alignment horizontal="right" vertical="center"/>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4" fontId="59" fillId="53" borderId="253"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4" fontId="75" fillId="88" borderId="251" applyNumberFormat="0" applyProtection="0">
      <alignment horizontal="left" vertical="center" indent="1"/>
    </xf>
    <xf numFmtId="4" fontId="62" fillId="11" borderId="244" applyNumberFormat="0" applyProtection="0">
      <alignment horizontal="left" vertical="center" indent="1"/>
    </xf>
    <xf numFmtId="191" fontId="5" fillId="13" borderId="249">
      <alignment vertical="center"/>
    </xf>
    <xf numFmtId="186" fontId="60" fillId="52" borderId="244"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91" fontId="28" fillId="12" borderId="249">
      <alignment vertical="center"/>
      <protection locked="0"/>
    </xf>
    <xf numFmtId="186" fontId="56" fillId="40" borderId="253" applyNumberFormat="0" applyFont="0" applyAlignment="0" applyProtection="0"/>
    <xf numFmtId="0" fontId="5" fillId="13" borderId="249">
      <alignment vertical="center"/>
    </xf>
    <xf numFmtId="186" fontId="56" fillId="63" borderId="244" applyNumberFormat="0" applyProtection="0">
      <alignment horizontal="left" vertical="top" indent="1"/>
    </xf>
    <xf numFmtId="186" fontId="62" fillId="48" borderId="244" applyNumberFormat="0" applyProtection="0">
      <alignment horizontal="left" vertical="top" indent="1"/>
    </xf>
    <xf numFmtId="186" fontId="56" fillId="15" borderId="261" applyNumberFormat="0" applyProtection="0">
      <alignment horizontal="left" vertical="top" indent="1"/>
    </xf>
    <xf numFmtId="186" fontId="60" fillId="52" borderId="252" applyNumberFormat="0" applyProtection="0">
      <alignment horizontal="left" vertical="top" indent="1"/>
    </xf>
    <xf numFmtId="4" fontId="56" fillId="19" borderId="263" applyNumberFormat="0" applyProtection="0">
      <alignment horizontal="right" vertical="center"/>
    </xf>
    <xf numFmtId="186" fontId="27" fillId="63" borderId="261" applyNumberFormat="0" applyProtection="0">
      <alignment horizontal="left" vertical="center" indent="1"/>
    </xf>
    <xf numFmtId="0" fontId="27" fillId="21" borderId="261" applyNumberFormat="0" applyProtection="0">
      <alignment horizontal="left" vertical="center" indent="1"/>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62" borderId="263" applyNumberFormat="0" applyProtection="0">
      <alignment horizontal="left" vertical="center" indent="1"/>
    </xf>
    <xf numFmtId="186" fontId="56" fillId="11" borderId="253" applyNumberFormat="0" applyProtection="0">
      <alignment horizontal="left" vertical="center" indent="1"/>
    </xf>
    <xf numFmtId="190" fontId="28" fillId="50" borderId="249">
      <alignment vertical="center"/>
    </xf>
    <xf numFmtId="186" fontId="56" fillId="40" borderId="263" applyNumberFormat="0" applyFont="0" applyAlignment="0" applyProtection="0"/>
    <xf numFmtId="188" fontId="5" fillId="13" borderId="8">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21" borderId="252" applyNumberFormat="0" applyProtection="0">
      <alignment horizontal="left" vertical="top" indent="1"/>
    </xf>
    <xf numFmtId="4" fontId="56" fillId="14" borderId="267" applyNumberFormat="0" applyProtection="0">
      <alignment horizontal="left" vertical="center" indent="1"/>
    </xf>
    <xf numFmtId="186" fontId="56" fillId="14" borderId="261" applyNumberFormat="0" applyProtection="0">
      <alignment horizontal="left" vertical="top" indent="1"/>
    </xf>
    <xf numFmtId="4" fontId="72" fillId="80" borderId="252" applyNumberFormat="0" applyProtection="0">
      <alignment horizontal="right" vertical="center"/>
    </xf>
    <xf numFmtId="193" fontId="5" fillId="69" borderId="259">
      <alignment vertical="center"/>
    </xf>
    <xf numFmtId="186" fontId="56" fillId="63" borderId="252" applyNumberFormat="0" applyProtection="0">
      <alignment horizontal="left" vertical="top" indent="1"/>
    </xf>
    <xf numFmtId="186" fontId="50" fillId="41" borderId="263" applyNumberFormat="0" applyAlignment="0" applyProtection="0"/>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40" borderId="253" applyNumberFormat="0" applyFont="0" applyAlignment="0" applyProtection="0"/>
    <xf numFmtId="186" fontId="57" fillId="44" borderId="243" applyNumberFormat="0" applyAlignment="0" applyProtection="0"/>
    <xf numFmtId="190" fontId="28" fillId="51" borderId="249">
      <alignment horizontal="right" vertical="center"/>
      <protection locked="0"/>
    </xf>
    <xf numFmtId="186" fontId="28" fillId="50" borderId="259">
      <alignment vertical="center"/>
    </xf>
    <xf numFmtId="193" fontId="5" fillId="7" borderId="8">
      <alignment vertical="center"/>
      <protection locked="0"/>
    </xf>
    <xf numFmtId="186" fontId="56" fillId="63" borderId="252" applyNumberFormat="0" applyProtection="0">
      <alignment horizontal="left" vertical="top" indent="1"/>
    </xf>
    <xf numFmtId="190" fontId="28" fillId="50" borderId="249">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8" fontId="28" fillId="51" borderId="8">
      <alignment horizontal="right" vertical="center"/>
      <protection locked="0"/>
    </xf>
    <xf numFmtId="186" fontId="27" fillId="21" borderId="261" applyNumberFormat="0" applyProtection="0">
      <alignment horizontal="left" vertical="top" indent="1"/>
    </xf>
    <xf numFmtId="186" fontId="56" fillId="14" borderId="253" applyNumberFormat="0" applyProtection="0">
      <alignment horizontal="left" vertical="center" indent="1"/>
    </xf>
    <xf numFmtId="4" fontId="56" fillId="19" borderId="253" applyNumberFormat="0" applyProtection="0">
      <alignment horizontal="right" vertical="center"/>
    </xf>
    <xf numFmtId="186" fontId="56" fillId="63" borderId="263" applyNumberFormat="0" applyProtection="0">
      <alignment horizontal="left" vertical="center" indent="1"/>
    </xf>
    <xf numFmtId="186" fontId="56" fillId="14"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56" fillId="52" borderId="242" applyNumberFormat="0" applyProtection="0">
      <alignment vertical="center"/>
    </xf>
    <xf numFmtId="186" fontId="44" fillId="0" borderId="258" applyNumberFormat="0" applyFill="0" applyAlignment="0" applyProtection="0"/>
    <xf numFmtId="4" fontId="56" fillId="19" borderId="253" applyNumberFormat="0" applyProtection="0">
      <alignment horizontal="right" vertical="center"/>
    </xf>
    <xf numFmtId="186" fontId="56" fillId="15" borderId="244" applyNumberFormat="0" applyProtection="0">
      <alignment horizontal="left" vertical="top" indent="1"/>
    </xf>
    <xf numFmtId="4" fontId="72" fillId="78" borderId="244" applyNumberFormat="0" applyProtection="0">
      <alignment horizontal="right" vertical="center"/>
    </xf>
    <xf numFmtId="193" fontId="5" fillId="7" borderId="249">
      <alignment vertical="center"/>
      <protection locked="0"/>
    </xf>
    <xf numFmtId="186" fontId="56" fillId="15" borderId="244" applyNumberFormat="0" applyProtection="0">
      <alignment horizontal="left" vertical="top" indent="1"/>
    </xf>
    <xf numFmtId="186" fontId="44" fillId="0" borderId="258" applyNumberFormat="0" applyFill="0" applyAlignment="0" applyProtection="0"/>
    <xf numFmtId="193" fontId="28" fillId="50" borderId="8">
      <alignment vertical="center"/>
    </xf>
    <xf numFmtId="186" fontId="56" fillId="40" borderId="242" applyNumberFormat="0" applyFont="0" applyAlignment="0" applyProtection="0"/>
    <xf numFmtId="186" fontId="56" fillId="63" borderId="244" applyNumberFormat="0" applyProtection="0">
      <alignment horizontal="left" vertical="top" indent="1"/>
    </xf>
    <xf numFmtId="186" fontId="56" fillId="21" borderId="252" applyNumberFormat="0" applyProtection="0">
      <alignment horizontal="left" vertical="top" indent="1"/>
    </xf>
    <xf numFmtId="190" fontId="5" fillId="69" borderId="249">
      <alignment vertical="center"/>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28" fillId="50" borderId="259">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4" fontId="70" fillId="86" borderId="262" applyNumberFormat="0" applyProtection="0">
      <alignment horizontal="left" vertical="center" indent="1"/>
    </xf>
    <xf numFmtId="186" fontId="50" fillId="41" borderId="263" applyNumberFormat="0" applyAlignment="0" applyProtection="0"/>
    <xf numFmtId="37" fontId="33" fillId="0" borderId="266" applyNumberFormat="0"/>
    <xf numFmtId="4" fontId="72" fillId="49" borderId="252" applyNumberFormat="0" applyProtection="0">
      <alignment horizontal="righ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37" fontId="33" fillId="0" borderId="247" applyNumberFormat="0"/>
    <xf numFmtId="186" fontId="56" fillId="21" borderId="261" applyNumberFormat="0" applyProtection="0">
      <alignment horizontal="left" vertical="top" indent="1"/>
    </xf>
    <xf numFmtId="186" fontId="56" fillId="14" borderId="253" applyNumberFormat="0" applyProtection="0">
      <alignment horizontal="left" vertical="center" indent="1"/>
    </xf>
    <xf numFmtId="186" fontId="27" fillId="63" borderId="252" applyNumberFormat="0" applyProtection="0">
      <alignment horizontal="left" vertical="center" indent="1"/>
    </xf>
    <xf numFmtId="4" fontId="56" fillId="14" borderId="267" applyNumberFormat="0" applyProtection="0">
      <alignment horizontal="left" vertical="center" indent="1"/>
    </xf>
    <xf numFmtId="186" fontId="27" fillId="14" borderId="252" applyNumberFormat="0" applyProtection="0">
      <alignment horizontal="left" vertical="center" indent="1"/>
    </xf>
    <xf numFmtId="186" fontId="56" fillId="63" borderId="252" applyNumberFormat="0" applyProtection="0">
      <alignment horizontal="left" vertical="top" indent="1"/>
    </xf>
    <xf numFmtId="4" fontId="74" fillId="87" borderId="261" applyNumberFormat="0" applyProtection="0">
      <alignment vertical="center"/>
    </xf>
    <xf numFmtId="4" fontId="56" fillId="15" borderId="257" applyNumberFormat="0" applyProtection="0">
      <alignment horizontal="left" vertical="center" indent="1"/>
    </xf>
    <xf numFmtId="4" fontId="56" fillId="16" borderId="263" applyNumberFormat="0" applyProtection="0">
      <alignment horizontal="right" vertical="center"/>
    </xf>
    <xf numFmtId="186" fontId="56" fillId="21" borderId="252" applyNumberFormat="0" applyProtection="0">
      <alignment horizontal="left" vertical="top" indent="1"/>
    </xf>
    <xf numFmtId="186" fontId="50" fillId="41" borderId="253" applyNumberFormat="0" applyAlignment="0" applyProtection="0"/>
    <xf numFmtId="186" fontId="56" fillId="15" borderId="252" applyNumberFormat="0" applyProtection="0">
      <alignment horizontal="left" vertical="top" indent="1"/>
    </xf>
    <xf numFmtId="186" fontId="50" fillId="41" borderId="263" applyNumberFormat="0" applyAlignment="0" applyProtection="0"/>
    <xf numFmtId="193" fontId="5" fillId="7" borderId="249">
      <alignment vertical="center"/>
      <protection locked="0"/>
    </xf>
    <xf numFmtId="186" fontId="56" fillId="40" borderId="242" applyNumberFormat="0" applyFont="0" applyAlignment="0" applyProtection="0"/>
    <xf numFmtId="188" fontId="28" fillId="50" borderId="249">
      <alignment vertical="center"/>
    </xf>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21" borderId="252" applyNumberFormat="0" applyProtection="0">
      <alignment horizontal="left" vertical="top" indent="1"/>
    </xf>
    <xf numFmtId="186" fontId="56" fillId="14" borderId="263" applyNumberFormat="0" applyProtection="0">
      <alignment horizontal="left" vertical="center" indent="1"/>
    </xf>
    <xf numFmtId="191" fontId="28" fillId="50" borderId="259">
      <alignment vertical="center"/>
    </xf>
    <xf numFmtId="191" fontId="28" fillId="49" borderId="259">
      <alignment vertical="center"/>
    </xf>
    <xf numFmtId="186" fontId="56" fillId="21" borderId="261" applyNumberFormat="0" applyProtection="0">
      <alignment horizontal="left" vertical="top" indent="1"/>
    </xf>
    <xf numFmtId="0" fontId="5" fillId="69" borderId="259">
      <alignment vertical="center"/>
    </xf>
    <xf numFmtId="191" fontId="28" fillId="50" borderId="269">
      <alignment vertical="center"/>
    </xf>
    <xf numFmtId="186" fontId="28" fillId="50" borderId="259">
      <alignment vertical="center"/>
    </xf>
    <xf numFmtId="191" fontId="5" fillId="70" borderId="259">
      <alignment horizontal="right" vertical="center"/>
      <protection locked="0"/>
    </xf>
    <xf numFmtId="190" fontId="28" fillId="49" borderId="259">
      <alignment vertical="center"/>
    </xf>
    <xf numFmtId="186" fontId="27" fillId="63" borderId="252" applyNumberFormat="0" applyProtection="0">
      <alignment horizontal="left" vertical="top" indent="1"/>
    </xf>
    <xf numFmtId="186" fontId="56" fillId="63" borderId="261" applyNumberFormat="0" applyProtection="0">
      <alignment horizontal="left" vertical="top"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4" fontId="63" fillId="66" borderId="257" applyNumberFormat="0" applyProtection="0">
      <alignment horizontal="left" vertical="center" indent="1"/>
    </xf>
    <xf numFmtId="4" fontId="56" fillId="59" borderId="253" applyNumberFormat="0" applyProtection="0">
      <alignment horizontal="right" vertical="center"/>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4" fontId="56" fillId="60" borderId="263" applyNumberFormat="0" applyProtection="0">
      <alignment horizontal="right" vertical="center"/>
    </xf>
    <xf numFmtId="188" fontId="28" fillId="50" borderId="259">
      <alignment vertical="center"/>
    </xf>
    <xf numFmtId="4" fontId="56" fillId="0" borderId="242" applyNumberFormat="0" applyProtection="0">
      <alignment horizontal="right" vertical="center"/>
    </xf>
    <xf numFmtId="186" fontId="56" fillId="14" borderId="252" applyNumberFormat="0" applyProtection="0">
      <alignment horizontal="left" vertical="top" indent="1"/>
    </xf>
    <xf numFmtId="186" fontId="42" fillId="44" borderId="253" applyNumberFormat="0" applyAlignment="0" applyProtection="0"/>
    <xf numFmtId="186" fontId="56" fillId="62" borderId="253" applyNumberFormat="0" applyProtection="0">
      <alignment horizontal="left" vertical="center" indent="1"/>
    </xf>
    <xf numFmtId="186" fontId="56" fillId="21" borderId="244"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52" applyNumberFormat="0" applyProtection="0">
      <alignment horizontal="left" vertical="top" indent="1"/>
    </xf>
    <xf numFmtId="4" fontId="56" fillId="5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4" fontId="56" fillId="57" borderId="267" applyNumberFormat="0" applyProtection="0">
      <alignment horizontal="right" vertical="center"/>
    </xf>
    <xf numFmtId="4" fontId="56" fillId="53" borderId="263" applyNumberFormat="0" applyProtection="0">
      <alignment horizontal="left" vertical="center" indent="1"/>
    </xf>
    <xf numFmtId="186" fontId="56" fillId="63" borderId="261" applyNumberFormat="0" applyProtection="0">
      <alignment horizontal="left" vertical="top" indent="1"/>
    </xf>
    <xf numFmtId="0" fontId="5" fillId="7" borderId="8">
      <alignment vertical="center"/>
      <protection locked="0"/>
    </xf>
    <xf numFmtId="4" fontId="56" fillId="19" borderId="253" applyNumberFormat="0" applyProtection="0">
      <alignment horizontal="right" vertical="center"/>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4" fontId="56" fillId="57" borderId="257" applyNumberFormat="0" applyProtection="0">
      <alignment horizontal="right" vertical="center"/>
    </xf>
    <xf numFmtId="4" fontId="72" fillId="50" borderId="252" applyNumberFormat="0" applyProtection="0">
      <alignment horizontal="right" vertical="center"/>
    </xf>
    <xf numFmtId="186" fontId="42" fillId="44" borderId="263" applyNumberFormat="0" applyAlignment="0" applyProtection="0"/>
    <xf numFmtId="186" fontId="56"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2" fillId="87" borderId="261" applyNumberFormat="0" applyProtection="0">
      <alignment horizontal="right" vertical="center"/>
    </xf>
    <xf numFmtId="186" fontId="56" fillId="15" borderId="261" applyNumberFormat="0" applyProtection="0">
      <alignment horizontal="left" vertical="top" indent="1"/>
    </xf>
    <xf numFmtId="4" fontId="64" fillId="64" borderId="253" applyNumberFormat="0" applyProtection="0">
      <alignment horizontal="right" vertical="center"/>
    </xf>
    <xf numFmtId="4" fontId="56" fillId="56" borderId="25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4" fontId="56" fillId="57" borderId="245" applyNumberFormat="0" applyProtection="0">
      <alignment horizontal="right" vertical="center"/>
    </xf>
    <xf numFmtId="186" fontId="44" fillId="0" borderId="258" applyNumberFormat="0" applyFill="0" applyAlignment="0" applyProtection="0"/>
    <xf numFmtId="186" fontId="27" fillId="63" borderId="244" applyNumberFormat="0" applyProtection="0">
      <alignment horizontal="left" vertical="center" indent="1"/>
    </xf>
    <xf numFmtId="186" fontId="56" fillId="21" borderId="252" applyNumberFormat="0" applyProtection="0">
      <alignment horizontal="left" vertical="top" indent="1"/>
    </xf>
    <xf numFmtId="4" fontId="56" fillId="15" borderId="267" applyNumberFormat="0" applyProtection="0">
      <alignment horizontal="left" vertical="center" indent="1"/>
    </xf>
    <xf numFmtId="4" fontId="72" fillId="50" borderId="252" applyNumberFormat="0" applyProtection="0">
      <alignment horizontal="right" vertical="center"/>
    </xf>
    <xf numFmtId="186" fontId="56" fillId="14" borderId="253" applyNumberFormat="0" applyProtection="0">
      <alignment horizontal="left" vertical="center" indent="1"/>
    </xf>
    <xf numFmtId="186" fontId="56" fillId="14" borderId="263" applyNumberFormat="0" applyProtection="0">
      <alignment horizontal="left" vertical="center" indent="1"/>
    </xf>
    <xf numFmtId="193" fontId="28" fillId="50" borderId="249">
      <alignment vertical="center"/>
    </xf>
    <xf numFmtId="186" fontId="27" fillId="14" borderId="252" applyNumberFormat="0" applyProtection="0">
      <alignment horizontal="left" vertical="center" indent="1"/>
    </xf>
    <xf numFmtId="190" fontId="28" fillId="49" borderId="8">
      <alignment vertical="center"/>
    </xf>
    <xf numFmtId="186" fontId="56" fillId="15" borderId="261" applyNumberFormat="0" applyProtection="0">
      <alignment horizontal="left" vertical="top" indent="1"/>
    </xf>
    <xf numFmtId="191" fontId="28" fillId="12" borderId="249">
      <alignment vertical="center"/>
      <protection locked="0"/>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44" fillId="0" borderId="248" applyNumberFormat="0" applyFill="0" applyAlignment="0" applyProtection="0"/>
    <xf numFmtId="190" fontId="5" fillId="69" borderId="249">
      <alignment vertical="center"/>
    </xf>
    <xf numFmtId="186" fontId="56" fillId="21" borderId="252" applyNumberFormat="0" applyProtection="0">
      <alignment horizontal="left" vertical="top" indent="1"/>
    </xf>
    <xf numFmtId="186" fontId="27" fillId="21" borderId="252" applyNumberFormat="0" applyProtection="0">
      <alignment horizontal="left" vertical="top" indent="1"/>
    </xf>
    <xf numFmtId="191" fontId="5" fillId="70" borderId="249">
      <alignment horizontal="right" vertical="center"/>
      <protection locked="0"/>
    </xf>
    <xf numFmtId="186" fontId="27" fillId="21" borderId="252" applyNumberFormat="0" applyProtection="0">
      <alignment horizontal="left" vertical="top" indent="1"/>
    </xf>
    <xf numFmtId="4" fontId="56" fillId="58" borderId="242" applyNumberFormat="0" applyProtection="0">
      <alignment horizontal="right" vertical="center"/>
    </xf>
    <xf numFmtId="186" fontId="56" fillId="15" borderId="261" applyNumberFormat="0" applyProtection="0">
      <alignment horizontal="left" vertical="top" indent="1"/>
    </xf>
    <xf numFmtId="191" fontId="28" fillId="12" borderId="8">
      <alignment vertical="center"/>
      <protection locked="0"/>
    </xf>
    <xf numFmtId="186" fontId="57" fillId="44" borderId="254" applyNumberFormat="0" applyAlignment="0" applyProtection="0"/>
    <xf numFmtId="4" fontId="56" fillId="53" borderId="253" applyNumberFormat="0" applyProtection="0">
      <alignment horizontal="left" vertical="center" indent="1"/>
    </xf>
    <xf numFmtId="196" fontId="5" fillId="69" borderId="8">
      <alignment vertical="center"/>
    </xf>
    <xf numFmtId="186" fontId="28" fillId="12" borderId="8">
      <alignment vertical="center"/>
      <protection locked="0"/>
    </xf>
    <xf numFmtId="186" fontId="56" fillId="40" borderId="253" applyNumberFormat="0" applyFont="0" applyAlignment="0" applyProtection="0"/>
    <xf numFmtId="4" fontId="56" fillId="19" borderId="253" applyNumberFormat="0" applyProtection="0">
      <alignment horizontal="righ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59" fillId="12" borderId="8" applyNumberFormat="0" applyProtection="0">
      <alignment vertical="center"/>
    </xf>
    <xf numFmtId="186" fontId="56" fillId="14" borderId="252" applyNumberFormat="0" applyProtection="0">
      <alignment horizontal="left" vertical="top" indent="1"/>
    </xf>
    <xf numFmtId="4" fontId="27" fillId="2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4" fillId="87" borderId="252" applyNumberFormat="0" applyProtection="0">
      <alignment vertical="center"/>
    </xf>
    <xf numFmtId="191" fontId="5" fillId="7" borderId="249">
      <alignment vertical="center"/>
      <protection locked="0"/>
    </xf>
    <xf numFmtId="186" fontId="56" fillId="14" borderId="252" applyNumberFormat="0" applyProtection="0">
      <alignment horizontal="left" vertical="top" indent="1"/>
    </xf>
    <xf numFmtId="186" fontId="56" fillId="14" borderId="242" applyNumberFormat="0" applyProtection="0">
      <alignment horizontal="left" vertical="center" indent="1"/>
    </xf>
    <xf numFmtId="186" fontId="28" fillId="49" borderId="259">
      <alignment vertical="center"/>
    </xf>
    <xf numFmtId="186" fontId="27" fillId="21" borderId="252" applyNumberFormat="0" applyProtection="0">
      <alignment horizontal="left" vertical="center" indent="1"/>
    </xf>
    <xf numFmtId="186" fontId="56" fillId="11" borderId="242" applyNumberFormat="0" applyProtection="0">
      <alignment horizontal="left" vertical="center" indent="1"/>
    </xf>
    <xf numFmtId="186" fontId="56" fillId="21" borderId="244"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4" fontId="59" fillId="12" borderId="249" applyNumberFormat="0" applyProtection="0">
      <alignment vertical="center"/>
    </xf>
    <xf numFmtId="4" fontId="56" fillId="15" borderId="242" applyNumberFormat="0" applyProtection="0">
      <alignment horizontal="right" vertical="center"/>
    </xf>
    <xf numFmtId="186" fontId="56" fillId="40" borderId="242" applyNumberFormat="0" applyFont="0" applyAlignment="0" applyProtection="0"/>
    <xf numFmtId="186" fontId="56" fillId="15" borderId="261" applyNumberFormat="0" applyProtection="0">
      <alignment horizontal="left" vertical="top" indent="1"/>
    </xf>
    <xf numFmtId="4" fontId="64" fillId="64" borderId="242" applyNumberFormat="0" applyProtection="0">
      <alignment horizontal="right" vertical="center"/>
    </xf>
    <xf numFmtId="186" fontId="56" fillId="11" borderId="242" applyNumberFormat="0" applyProtection="0">
      <alignment horizontal="left" vertical="center" indent="1"/>
    </xf>
    <xf numFmtId="4" fontId="56" fillId="54" borderId="253" applyNumberFormat="0" applyProtection="0">
      <alignment horizontal="left" vertical="center" indent="1"/>
    </xf>
    <xf numFmtId="186" fontId="27" fillId="63" borderId="252" applyNumberFormat="0" applyProtection="0">
      <alignment horizontal="left" vertical="top" indent="1"/>
    </xf>
    <xf numFmtId="186" fontId="27" fillId="63" borderId="252" applyNumberFormat="0" applyProtection="0">
      <alignment horizontal="left" vertical="top" indent="1"/>
    </xf>
    <xf numFmtId="186" fontId="42" fillId="44" borderId="242" applyNumberFormat="0" applyAlignment="0" applyProtection="0"/>
    <xf numFmtId="186" fontId="56" fillId="63"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14" borderId="244" applyNumberFormat="0" applyProtection="0">
      <alignment horizontal="left" vertical="top" indent="1"/>
    </xf>
    <xf numFmtId="0" fontId="27" fillId="14" borderId="244"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11" borderId="244" applyNumberFormat="0" applyProtection="0">
      <alignment horizontal="left" vertical="center" indent="1"/>
    </xf>
    <xf numFmtId="4" fontId="27" fillId="21" borderId="245" applyNumberFormat="0" applyProtection="0">
      <alignment horizontal="left" vertical="center" indent="1"/>
    </xf>
    <xf numFmtId="186" fontId="56" fillId="14" borderId="242" applyNumberFormat="0" applyProtection="0">
      <alignment horizontal="left" vertical="center" indent="1"/>
    </xf>
    <xf numFmtId="188" fontId="5" fillId="70" borderId="249">
      <alignment horizontal="right" vertical="center"/>
      <protection locked="0"/>
    </xf>
    <xf numFmtId="186" fontId="56" fillId="21" borderId="244" applyNumberFormat="0" applyProtection="0">
      <alignment horizontal="left" vertical="top" indent="1"/>
    </xf>
    <xf numFmtId="191" fontId="28" fillId="12" borderId="249">
      <alignment vertical="center"/>
      <protection locked="0"/>
    </xf>
    <xf numFmtId="4" fontId="56" fillId="15" borderId="257"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15" borderId="252" applyNumberFormat="0" applyProtection="0">
      <alignment horizontal="left" vertical="top" indent="1"/>
    </xf>
    <xf numFmtId="190" fontId="28" fillId="49" borderId="259">
      <alignment vertical="center"/>
    </xf>
    <xf numFmtId="4" fontId="64" fillId="64" borderId="253" applyNumberFormat="0" applyProtection="0">
      <alignment horizontal="right" vertical="center"/>
    </xf>
    <xf numFmtId="186" fontId="42" fillId="44" borderId="263" applyNumberFormat="0" applyAlignment="0" applyProtection="0"/>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8" fillId="50" borderId="249">
      <alignment vertical="center"/>
    </xf>
    <xf numFmtId="4" fontId="56" fillId="0" borderId="242" applyNumberFormat="0" applyProtection="0">
      <alignment horizontal="right" vertical="center"/>
    </xf>
    <xf numFmtId="4" fontId="56" fillId="57" borderId="257" applyNumberFormat="0" applyProtection="0">
      <alignment horizontal="right" vertical="center"/>
    </xf>
    <xf numFmtId="186" fontId="56" fillId="63" borderId="242" applyNumberFormat="0" applyProtection="0">
      <alignment horizontal="left" vertical="center" indent="1"/>
    </xf>
    <xf numFmtId="188" fontId="5" fillId="69" borderId="249">
      <alignment vertical="center"/>
    </xf>
    <xf numFmtId="186" fontId="61" fillId="21" borderId="255" applyBorder="0"/>
    <xf numFmtId="186" fontId="56" fillId="63" borderId="244" applyNumberFormat="0" applyProtection="0">
      <alignment horizontal="left" vertical="top" indent="1"/>
    </xf>
    <xf numFmtId="191" fontId="5" fillId="70" borderId="8">
      <alignment horizontal="right" vertical="center"/>
      <protection locked="0"/>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0" borderId="253" applyNumberFormat="0" applyProtection="0">
      <alignment horizontal="right" vertical="center"/>
    </xf>
    <xf numFmtId="186" fontId="44" fillId="0" borderId="258" applyNumberFormat="0" applyFill="0" applyAlignment="0" applyProtection="0"/>
    <xf numFmtId="186" fontId="27" fillId="21" borderId="261" applyNumberFormat="0" applyProtection="0">
      <alignment horizontal="left" vertical="center" indent="1"/>
    </xf>
    <xf numFmtId="186" fontId="56" fillId="21" borderId="261" applyNumberFormat="0" applyProtection="0">
      <alignment horizontal="left" vertical="top" indent="1"/>
    </xf>
    <xf numFmtId="4" fontId="56" fillId="23" borderId="253" applyNumberFormat="0" applyProtection="0">
      <alignment horizontal="right" vertical="center"/>
    </xf>
    <xf numFmtId="193" fontId="5" fillId="69" borderId="259">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63" applyNumberFormat="0" applyAlignment="0" applyProtection="0"/>
    <xf numFmtId="4" fontId="56" fillId="60" borderId="253" applyNumberFormat="0" applyProtection="0">
      <alignment horizontal="right" vertical="center"/>
    </xf>
    <xf numFmtId="4" fontId="59" fillId="65" borderId="263" applyNumberFormat="0" applyProtection="0">
      <alignment horizontal="righ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42" fillId="44" borderId="253" applyNumberFormat="0" applyAlignment="0" applyProtection="0"/>
    <xf numFmtId="186" fontId="62" fillId="15" borderId="261" applyNumberFormat="0" applyProtection="0">
      <alignment horizontal="left" vertical="top" indent="1"/>
    </xf>
    <xf numFmtId="4" fontId="56" fillId="52" borderId="253" applyNumberFormat="0" applyProtection="0">
      <alignment vertical="center"/>
    </xf>
    <xf numFmtId="186" fontId="56" fillId="15" borderId="261" applyNumberFormat="0" applyProtection="0">
      <alignment horizontal="left" vertical="top" indent="1"/>
    </xf>
    <xf numFmtId="186" fontId="56" fillId="40" borderId="253" applyNumberFormat="0" applyFont="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61" applyNumberFormat="0" applyProtection="0">
      <alignment horizontal="left" vertical="top" indent="1"/>
    </xf>
    <xf numFmtId="186" fontId="56" fillId="21" borderId="252" applyNumberFormat="0" applyProtection="0">
      <alignment horizontal="left" vertical="top" indent="1"/>
    </xf>
    <xf numFmtId="4" fontId="56" fillId="56" borderId="253" applyNumberFormat="0" applyProtection="0">
      <alignment horizontal="right" vertical="center"/>
    </xf>
    <xf numFmtId="4" fontId="63" fillId="66" borderId="245" applyNumberFormat="0" applyProtection="0">
      <alignment horizontal="left" vertical="center" indent="1"/>
    </xf>
    <xf numFmtId="4" fontId="59" fillId="53" borderId="242" applyNumberFormat="0" applyProtection="0">
      <alignment vertical="center"/>
    </xf>
    <xf numFmtId="186" fontId="56" fillId="15" borderId="261" applyNumberFormat="0" applyProtection="0">
      <alignment horizontal="left" vertical="top" indent="1"/>
    </xf>
    <xf numFmtId="186" fontId="56" fillId="40" borderId="242" applyNumberFormat="0" applyFont="0" applyAlignment="0" applyProtection="0"/>
    <xf numFmtId="186" fontId="57" fillId="44" borderId="254" applyNumberFormat="0" applyAlignment="0" applyProtection="0"/>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7" fillId="44" borderId="254" applyNumberFormat="0" applyAlignment="0" applyProtection="0"/>
    <xf numFmtId="186" fontId="56" fillId="21" borderId="261" applyNumberFormat="0" applyProtection="0">
      <alignment horizontal="left" vertical="top" indent="1"/>
    </xf>
    <xf numFmtId="186" fontId="56" fillId="63" borderId="252" applyNumberFormat="0" applyProtection="0">
      <alignment horizontal="left" vertical="top" indent="1"/>
    </xf>
    <xf numFmtId="4" fontId="62" fillId="11" borderId="261" applyNumberFormat="0" applyProtection="0">
      <alignment horizontal="left" vertical="center" indent="1"/>
    </xf>
    <xf numFmtId="4" fontId="56" fillId="52" borderId="253" applyNumberFormat="0" applyProtection="0">
      <alignmen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4" fontId="56" fillId="53" borderId="253" applyNumberFormat="0" applyProtection="0">
      <alignment horizontal="left" vertical="center" indent="1"/>
    </xf>
    <xf numFmtId="186" fontId="57" fillId="44" borderId="254" applyNumberFormat="0" applyAlignment="0" applyProtection="0"/>
    <xf numFmtId="186" fontId="60" fillId="52" borderId="252" applyNumberFormat="0" applyProtection="0">
      <alignment horizontal="left" vertical="top" indent="1"/>
    </xf>
    <xf numFmtId="186" fontId="28" fillId="49" borderId="259">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56" fillId="14" borderId="252" applyNumberFormat="0" applyProtection="0">
      <alignment horizontal="left" vertical="top" indent="1"/>
    </xf>
    <xf numFmtId="37" fontId="33" fillId="0" borderId="266" applyNumberFormat="0"/>
    <xf numFmtId="191" fontId="28" fillId="12" borderId="8">
      <alignment vertical="center"/>
      <protection locked="0"/>
    </xf>
    <xf numFmtId="186" fontId="60" fillId="52" borderId="252" applyNumberFormat="0" applyProtection="0">
      <alignment horizontal="left" vertical="top" indent="1"/>
    </xf>
    <xf numFmtId="4" fontId="56" fillId="53" borderId="253" applyNumberFormat="0" applyProtection="0">
      <alignment horizontal="left" vertical="center" indent="1"/>
    </xf>
    <xf numFmtId="194" fontId="33" fillId="0" borderId="260" applyFill="0"/>
    <xf numFmtId="191" fontId="28" fillId="12" borderId="259">
      <alignment vertical="center"/>
      <protection locked="0"/>
    </xf>
    <xf numFmtId="186" fontId="42" fillId="44" borderId="263" applyNumberFormat="0" applyAlignment="0" applyProtection="0"/>
    <xf numFmtId="4" fontId="70" fillId="86" borderId="251" applyNumberFormat="0" applyProtection="0">
      <alignment horizontal="left" vertical="center" indent="1"/>
    </xf>
    <xf numFmtId="191" fontId="5" fillId="7" borderId="8">
      <alignment vertical="center"/>
      <protection locked="0"/>
    </xf>
    <xf numFmtId="186" fontId="56" fillId="21" borderId="252" applyNumberFormat="0" applyProtection="0">
      <alignment horizontal="left" vertical="top" indent="1"/>
    </xf>
    <xf numFmtId="4" fontId="59" fillId="65" borderId="253" applyNumberFormat="0" applyProtection="0">
      <alignment horizontal="right" vertical="center"/>
    </xf>
    <xf numFmtId="186" fontId="57" fillId="44" borderId="254" applyNumberFormat="0" applyAlignment="0" applyProtection="0"/>
    <xf numFmtId="186" fontId="62" fillId="15" borderId="252" applyNumberFormat="0" applyProtection="0">
      <alignment horizontal="left" vertical="top" indent="1"/>
    </xf>
    <xf numFmtId="186" fontId="56" fillId="63" borderId="253" applyNumberFormat="0" applyProtection="0">
      <alignment horizontal="left" vertical="center" indent="1"/>
    </xf>
    <xf numFmtId="191" fontId="28" fillId="51" borderId="259">
      <alignment horizontal="right" vertical="center"/>
      <protection locked="0"/>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37" fontId="33" fillId="0" borderId="256" applyNumberFormat="0"/>
    <xf numFmtId="193" fontId="5" fillId="7" borderId="249">
      <alignment vertical="center"/>
      <protection locked="0"/>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56" fillId="40" borderId="263" applyNumberFormat="0" applyFont="0" applyAlignment="0" applyProtection="0"/>
    <xf numFmtId="4" fontId="62" fillId="11" borderId="244" applyNumberFormat="0" applyProtection="0">
      <alignment horizontal="left" vertical="center" indent="1"/>
    </xf>
    <xf numFmtId="4" fontId="56" fillId="58" borderId="242" applyNumberFormat="0" applyProtection="0">
      <alignment horizontal="right" vertical="center"/>
    </xf>
    <xf numFmtId="4" fontId="56" fillId="14" borderId="245" applyNumberFormat="0" applyProtection="0">
      <alignment horizontal="left" vertical="center" indent="1"/>
    </xf>
    <xf numFmtId="186" fontId="56" fillId="40" borderId="242" applyNumberFormat="0" applyFont="0" applyAlignment="0" applyProtection="0"/>
    <xf numFmtId="190" fontId="28" fillId="51" borderId="269">
      <alignment horizontal="right" vertical="center"/>
      <protection locked="0"/>
    </xf>
    <xf numFmtId="186" fontId="56" fillId="14" borderId="244" applyNumberFormat="0" applyProtection="0">
      <alignment horizontal="left" vertical="top" indent="1"/>
    </xf>
    <xf numFmtId="4" fontId="56" fillId="56"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61" fillId="21" borderId="246" applyBorder="0"/>
    <xf numFmtId="4" fontId="56" fillId="19" borderId="242" applyNumberFormat="0" applyProtection="0">
      <alignment horizontal="right" vertical="center"/>
    </xf>
    <xf numFmtId="186" fontId="56" fillId="63" borderId="261" applyNumberFormat="0" applyProtection="0">
      <alignment horizontal="left" vertical="top" indent="1"/>
    </xf>
    <xf numFmtId="186" fontId="56" fillId="15" borderId="252" applyNumberFormat="0" applyProtection="0">
      <alignment horizontal="left" vertical="top" indent="1"/>
    </xf>
    <xf numFmtId="37" fontId="33" fillId="0" borderId="256" applyNumberFormat="0"/>
    <xf numFmtId="186" fontId="56" fillId="62" borderId="253" applyNumberFormat="0" applyProtection="0">
      <alignment horizontal="left" vertical="center" indent="1"/>
    </xf>
    <xf numFmtId="186" fontId="56" fillId="63" borderId="252" applyNumberFormat="0" applyProtection="0">
      <alignment horizontal="left" vertical="top" indent="1"/>
    </xf>
    <xf numFmtId="4" fontId="56" fillId="14" borderId="245" applyNumberFormat="0" applyProtection="0">
      <alignment horizontal="left" vertical="center" indent="1"/>
    </xf>
    <xf numFmtId="4" fontId="56" fillId="56" borderId="253" applyNumberFormat="0" applyProtection="0">
      <alignment horizontal="right" vertical="center"/>
    </xf>
    <xf numFmtId="4" fontId="59" fillId="65" borderId="253" applyNumberFormat="0" applyProtection="0">
      <alignment horizontal="right" vertical="center"/>
    </xf>
    <xf numFmtId="186" fontId="56" fillId="63" borderId="244" applyNumberFormat="0" applyProtection="0">
      <alignment horizontal="left" vertical="top" indent="1"/>
    </xf>
    <xf numFmtId="191"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27" fillId="14" borderId="244" applyNumberFormat="0" applyProtection="0">
      <alignment horizontal="left" vertical="top" indent="1"/>
    </xf>
    <xf numFmtId="186" fontId="50" fillId="41" borderId="242" applyNumberFormat="0" applyAlignment="0" applyProtection="0"/>
    <xf numFmtId="186" fontId="27" fillId="63" borderId="244" applyNumberFormat="0" applyProtection="0">
      <alignment horizontal="left" vertical="center" indent="1"/>
    </xf>
    <xf numFmtId="4" fontId="56" fillId="14" borderId="245" applyNumberFormat="0" applyProtection="0">
      <alignment horizontal="left" vertical="center" indent="1"/>
    </xf>
    <xf numFmtId="186" fontId="57" fillId="44" borderId="243" applyNumberFormat="0" applyAlignment="0" applyProtection="0"/>
    <xf numFmtId="186" fontId="27" fillId="15" borderId="261" applyNumberFormat="0" applyProtection="0">
      <alignment horizontal="left" vertical="top" indent="1"/>
    </xf>
    <xf numFmtId="186" fontId="56" fillId="15" borderId="252" applyNumberFormat="0" applyProtection="0">
      <alignment horizontal="left" vertical="top" indent="1"/>
    </xf>
    <xf numFmtId="4" fontId="72" fillId="80" borderId="252" applyNumberFormat="0" applyProtection="0">
      <alignment horizontal="right" vertical="center"/>
    </xf>
    <xf numFmtId="186" fontId="56" fillId="63" borderId="252" applyNumberFormat="0" applyProtection="0">
      <alignment horizontal="left" vertical="top" indent="1"/>
    </xf>
    <xf numFmtId="186" fontId="62" fillId="15" borderId="244" applyNumberFormat="0" applyProtection="0">
      <alignment horizontal="left" vertical="top" indent="1"/>
    </xf>
    <xf numFmtId="186" fontId="42" fillId="44" borderId="242" applyNumberFormat="0" applyAlignment="0" applyProtection="0"/>
    <xf numFmtId="4" fontId="56" fillId="57" borderId="245" applyNumberFormat="0" applyProtection="0">
      <alignment horizontal="right" vertical="center"/>
    </xf>
    <xf numFmtId="186" fontId="56" fillId="21" borderId="252" applyNumberFormat="0" applyProtection="0">
      <alignment horizontal="left" vertical="top" indent="1"/>
    </xf>
    <xf numFmtId="186" fontId="42" fillId="44" borderId="242" applyNumberFormat="0" applyAlignment="0" applyProtection="0"/>
    <xf numFmtId="186" fontId="56" fillId="63" borderId="244" applyNumberFormat="0" applyProtection="0">
      <alignment horizontal="left" vertical="top" indent="1"/>
    </xf>
    <xf numFmtId="186" fontId="56" fillId="40" borderId="253" applyNumberFormat="0" applyFont="0" applyAlignment="0" applyProtection="0"/>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7" fillId="44" borderId="254" applyNumberFormat="0" applyAlignment="0" applyProtection="0"/>
    <xf numFmtId="0" fontId="5" fillId="69" borderId="249">
      <alignment vertical="center"/>
    </xf>
    <xf numFmtId="186" fontId="56" fillId="63" borderId="252" applyNumberFormat="0" applyProtection="0">
      <alignment horizontal="left" vertical="top" indent="1"/>
    </xf>
    <xf numFmtId="186" fontId="57" fillId="44" borderId="254" applyNumberFormat="0" applyAlignment="0" applyProtection="0"/>
    <xf numFmtId="193" fontId="28" fillId="12" borderId="8">
      <alignment vertical="center"/>
      <protection locked="0"/>
    </xf>
    <xf numFmtId="4" fontId="56" fillId="61" borderId="267" applyNumberFormat="0" applyProtection="0">
      <alignment horizontal="left" vertical="center" indent="1"/>
    </xf>
    <xf numFmtId="186" fontId="28" fillId="49" borderId="249">
      <alignment vertical="center"/>
    </xf>
    <xf numFmtId="37" fontId="33" fillId="0" borderId="247" applyNumberFormat="0"/>
    <xf numFmtId="186" fontId="56" fillId="21" borderId="244" applyNumberFormat="0" applyProtection="0">
      <alignment horizontal="left" vertical="top" indent="1"/>
    </xf>
    <xf numFmtId="186" fontId="57" fillId="44" borderId="254" applyNumberForma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37" fontId="33" fillId="0" borderId="256" applyNumberFormat="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3" applyNumberFormat="0" applyProtection="0">
      <alignment horizontal="left" vertical="center"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86" fontId="56" fillId="40" borderId="253" applyNumberFormat="0" applyFont="0" applyAlignment="0" applyProtection="0"/>
    <xf numFmtId="4" fontId="62" fillId="48" borderId="261" applyNumberFormat="0" applyProtection="0">
      <alignment vertical="center"/>
    </xf>
    <xf numFmtId="186" fontId="56" fillId="40" borderId="242" applyNumberFormat="0" applyFont="0" applyAlignment="0" applyProtection="0"/>
    <xf numFmtId="186" fontId="44" fillId="0" borderId="268" applyNumberFormat="0" applyFill="0" applyAlignment="0" applyProtection="0"/>
    <xf numFmtId="186" fontId="56" fillId="63" borderId="252" applyNumberFormat="0" applyProtection="0">
      <alignment horizontal="left" vertical="top" indent="1"/>
    </xf>
    <xf numFmtId="4" fontId="59" fillId="65" borderId="253" applyNumberFormat="0" applyProtection="0">
      <alignment horizontal="right" vertical="center"/>
    </xf>
    <xf numFmtId="186" fontId="28" fillId="12" borderId="269">
      <alignment vertical="center"/>
      <protection locked="0"/>
    </xf>
    <xf numFmtId="186" fontId="56" fillId="14" borderId="253" applyNumberFormat="0" applyProtection="0">
      <alignment horizontal="left" vertical="center" indent="1"/>
    </xf>
    <xf numFmtId="186" fontId="57" fillId="44" borderId="264" applyNumberFormat="0" applyAlignment="0" applyProtection="0"/>
    <xf numFmtId="4" fontId="56" fillId="54" borderId="263" applyNumberFormat="0" applyProtection="0">
      <alignment horizontal="left" vertical="center" indent="1"/>
    </xf>
    <xf numFmtId="191" fontId="5" fillId="69" borderId="249">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70" borderId="259">
      <alignment horizontal="right" vertical="center"/>
      <protection locked="0"/>
    </xf>
    <xf numFmtId="186" fontId="56" fillId="21" borderId="252" applyNumberFormat="0" applyProtection="0">
      <alignment horizontal="left" vertical="top" indent="1"/>
    </xf>
    <xf numFmtId="4" fontId="27" fillId="21" borderId="257" applyNumberFormat="0" applyProtection="0">
      <alignment horizontal="left" vertical="center" indent="1"/>
    </xf>
    <xf numFmtId="4" fontId="56" fillId="23" borderId="263" applyNumberFormat="0" applyProtection="0">
      <alignment horizontal="right" vertical="center"/>
    </xf>
    <xf numFmtId="186" fontId="56" fillId="63" borderId="253" applyNumberFormat="0" applyProtection="0">
      <alignment horizontal="left" vertical="center" indent="1"/>
    </xf>
    <xf numFmtId="186" fontId="62" fillId="48"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top" indent="1"/>
    </xf>
    <xf numFmtId="186" fontId="27" fillId="14" borderId="252" applyNumberFormat="0" applyProtection="0">
      <alignment horizontal="left" vertical="top" indent="1"/>
    </xf>
    <xf numFmtId="4" fontId="64" fillId="64" borderId="263" applyNumberFormat="0" applyProtection="0">
      <alignment horizontal="righ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0" fontId="27" fillId="21" borderId="252" applyNumberFormat="0" applyProtection="0">
      <alignment horizontal="left" vertical="top" indent="1"/>
    </xf>
    <xf numFmtId="186" fontId="56" fillId="21" borderId="261" applyNumberFormat="0" applyProtection="0">
      <alignment horizontal="left" vertical="top" indent="1"/>
    </xf>
    <xf numFmtId="4" fontId="56" fillId="15" borderId="242" applyNumberFormat="0" applyProtection="0">
      <alignment horizontal="right" vertical="center"/>
    </xf>
    <xf numFmtId="186" fontId="27" fillId="15" borderId="261" applyNumberFormat="0" applyProtection="0">
      <alignment horizontal="left" vertical="top" indent="1"/>
    </xf>
    <xf numFmtId="186" fontId="56" fillId="62" borderId="25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56" fillId="63" borderId="261" applyNumberFormat="0" applyProtection="0">
      <alignment horizontal="left" vertical="top" indent="1"/>
    </xf>
    <xf numFmtId="4" fontId="56" fillId="15" borderId="253" applyNumberFormat="0" applyProtection="0">
      <alignment horizontal="right" vertical="center"/>
    </xf>
    <xf numFmtId="186" fontId="27" fillId="14" borderId="261" applyNumberFormat="0" applyProtection="0">
      <alignment horizontal="left" vertical="top" indent="1"/>
    </xf>
    <xf numFmtId="186" fontId="27" fillId="63" borderId="252" applyNumberFormat="0" applyProtection="0">
      <alignment horizontal="left" vertical="center" indent="1"/>
    </xf>
    <xf numFmtId="4" fontId="56" fillId="52" borderId="263" applyNumberFormat="0" applyProtection="0">
      <alignment vertical="center"/>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2" borderId="263" applyNumberFormat="0" applyProtection="0">
      <alignment vertical="center"/>
    </xf>
    <xf numFmtId="186" fontId="50" fillId="41" borderId="263" applyNumberFormat="0" applyAlignment="0" applyProtection="0"/>
    <xf numFmtId="186" fontId="56" fillId="40" borderId="263" applyNumberFormat="0" applyFont="0" applyAlignment="0" applyProtection="0"/>
    <xf numFmtId="186" fontId="27" fillId="15" borderId="252" applyNumberFormat="0" applyProtection="0">
      <alignment horizontal="left" vertical="top" indent="1"/>
    </xf>
    <xf numFmtId="186" fontId="56" fillId="40" borderId="253" applyNumberFormat="0" applyFont="0" applyAlignment="0" applyProtection="0"/>
    <xf numFmtId="191" fontId="5" fillId="69" borderId="8">
      <alignment vertical="center"/>
    </xf>
    <xf numFmtId="4" fontId="59" fillId="12" borderId="269" applyNumberFormat="0" applyProtection="0">
      <alignment vertical="center"/>
    </xf>
    <xf numFmtId="4" fontId="63" fillId="66" borderId="257" applyNumberFormat="0" applyProtection="0">
      <alignment horizontal="left" vertical="center" indent="1"/>
    </xf>
    <xf numFmtId="186" fontId="28" fillId="50" borderId="8">
      <alignment vertical="center"/>
    </xf>
    <xf numFmtId="186" fontId="56" fillId="40" borderId="242" applyNumberFormat="0" applyFont="0" applyAlignment="0" applyProtection="0"/>
    <xf numFmtId="186" fontId="56" fillId="40" borderId="253" applyNumberFormat="0" applyFont="0" applyAlignment="0" applyProtection="0"/>
    <xf numFmtId="193" fontId="5" fillId="69" borderId="249">
      <alignment vertical="center"/>
    </xf>
    <xf numFmtId="186" fontId="56" fillId="15" borderId="252" applyNumberFormat="0" applyProtection="0">
      <alignment horizontal="left" vertical="top" indent="1"/>
    </xf>
    <xf numFmtId="4" fontId="56" fillId="14" borderId="257" applyNumberFormat="0" applyProtection="0">
      <alignment horizontal="left" vertical="center" indent="1"/>
    </xf>
    <xf numFmtId="4" fontId="56" fillId="54" borderId="263" applyNumberFormat="0" applyProtection="0">
      <alignment horizontal="left" vertical="center" indent="1"/>
    </xf>
    <xf numFmtId="186" fontId="56" fillId="21" borderId="244" applyNumberFormat="0" applyProtection="0">
      <alignment horizontal="left" vertical="top" indent="1"/>
    </xf>
    <xf numFmtId="4" fontId="64" fillId="64" borderId="242" applyNumberFormat="0" applyProtection="0">
      <alignment horizontal="right" vertical="center"/>
    </xf>
    <xf numFmtId="4" fontId="56" fillId="15" borderId="257" applyNumberFormat="0" applyProtection="0">
      <alignment horizontal="left" vertical="center" indent="1"/>
    </xf>
    <xf numFmtId="4" fontId="62" fillId="48" borderId="252" applyNumberFormat="0" applyProtection="0">
      <alignment vertical="center"/>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62" fillId="48" borderId="252" applyNumberFormat="0" applyProtection="0">
      <alignment horizontal="left" vertical="top" indent="1"/>
    </xf>
    <xf numFmtId="0" fontId="37" fillId="15" borderId="244" applyNumberFormat="0" applyProtection="0">
      <alignment horizontal="left" vertical="top" indent="1"/>
    </xf>
    <xf numFmtId="4" fontId="62" fillId="48" borderId="244" applyNumberFormat="0" applyProtection="0">
      <alignment vertical="center"/>
    </xf>
    <xf numFmtId="186" fontId="27" fillId="14" borderId="244" applyNumberFormat="0" applyProtection="0">
      <alignment horizontal="left" vertical="center" indent="1"/>
    </xf>
    <xf numFmtId="186" fontId="56" fillId="14" borderId="244" applyNumberFormat="0" applyProtection="0">
      <alignment horizontal="left" vertical="top" indent="1"/>
    </xf>
    <xf numFmtId="186" fontId="56" fillId="21" borderId="252" applyNumberFormat="0" applyProtection="0">
      <alignment horizontal="left" vertical="top" indent="1"/>
    </xf>
    <xf numFmtId="190" fontId="5" fillId="13" borderId="259">
      <alignment vertical="center"/>
    </xf>
    <xf numFmtId="4" fontId="56" fillId="14" borderId="257" applyNumberFormat="0" applyProtection="0">
      <alignment horizontal="left" vertical="center" indent="1"/>
    </xf>
    <xf numFmtId="186" fontId="56" fillId="40" borderId="253" applyNumberFormat="0" applyFont="0" applyAlignment="0" applyProtection="0"/>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4" fontId="56" fillId="61" borderId="267" applyNumberFormat="0" applyProtection="0">
      <alignment horizontal="left" vertical="center" indent="1"/>
    </xf>
    <xf numFmtId="186" fontId="56" fillId="14" borderId="261" applyNumberFormat="0" applyProtection="0">
      <alignment horizontal="left" vertical="top" indent="1"/>
    </xf>
    <xf numFmtId="191" fontId="5" fillId="7" borderId="249">
      <alignment vertical="center"/>
      <protection locked="0"/>
    </xf>
    <xf numFmtId="172" fontId="28" fillId="12" borderId="8">
      <alignment vertical="center"/>
      <protection locked="0"/>
    </xf>
    <xf numFmtId="4" fontId="62" fillId="48" borderId="252" applyNumberFormat="0" applyProtection="0">
      <alignment vertical="center"/>
    </xf>
    <xf numFmtId="186" fontId="56" fillId="40" borderId="26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37" fontId="33" fillId="0" borderId="256" applyNumberFormat="0"/>
    <xf numFmtId="186" fontId="27" fillId="21" borderId="252" applyNumberFormat="0" applyProtection="0">
      <alignment horizontal="left" vertical="center" indent="1"/>
    </xf>
    <xf numFmtId="186" fontId="56" fillId="14" borderId="252"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186" fontId="28" fillId="51" borderId="269">
      <alignment horizontal="right" vertical="center"/>
      <protection locked="0"/>
    </xf>
    <xf numFmtId="4" fontId="56" fillId="0" borderId="253" applyNumberFormat="0" applyProtection="0">
      <alignment horizontal="right" vertical="center"/>
    </xf>
    <xf numFmtId="193" fontId="28" fillId="12" borderId="8">
      <alignment vertical="center"/>
      <protection locked="0"/>
    </xf>
    <xf numFmtId="186" fontId="44" fillId="0" borderId="258" applyNumberFormat="0" applyFill="0" applyAlignment="0" applyProtection="0"/>
    <xf numFmtId="186" fontId="44" fillId="0" borderId="258" applyNumberFormat="0" applyFill="0" applyAlignment="0" applyProtection="0"/>
    <xf numFmtId="186" fontId="56" fillId="14" borderId="252" applyNumberFormat="0" applyProtection="0">
      <alignment horizontal="left" vertical="top" indent="1"/>
    </xf>
    <xf numFmtId="0" fontId="27" fillId="15" borderId="252" applyNumberFormat="0" applyProtection="0">
      <alignment horizontal="left" vertical="center" indent="1"/>
    </xf>
    <xf numFmtId="4" fontId="56" fillId="61" borderId="257" applyNumberFormat="0" applyProtection="0">
      <alignment horizontal="left" vertical="center" indent="1"/>
    </xf>
    <xf numFmtId="193" fontId="28" fillId="12" borderId="249">
      <alignment vertical="center"/>
      <protection locked="0"/>
    </xf>
    <xf numFmtId="186" fontId="56" fillId="14" borderId="252" applyNumberFormat="0" applyProtection="0">
      <alignment horizontal="left" vertical="top" indent="1"/>
    </xf>
    <xf numFmtId="4" fontId="56" fillId="58" borderId="242" applyNumberFormat="0" applyProtection="0">
      <alignment horizontal="right" vertical="center"/>
    </xf>
    <xf numFmtId="4" fontId="56" fillId="58" borderId="253" applyNumberFormat="0" applyProtection="0">
      <alignment horizontal="right" vertical="center"/>
    </xf>
    <xf numFmtId="186" fontId="27" fillId="63" borderId="252" applyNumberFormat="0" applyProtection="0">
      <alignment horizontal="left" vertical="top" indent="1"/>
    </xf>
    <xf numFmtId="4" fontId="59" fillId="53"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4" fontId="72" fillId="80" borderId="252"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27" fillId="15" borderId="244" applyNumberFormat="0" applyProtection="0">
      <alignment horizontal="left" vertical="center" indent="1"/>
    </xf>
    <xf numFmtId="186" fontId="56" fillId="40" borderId="263" applyNumberFormat="0" applyFont="0" applyAlignment="0" applyProtection="0"/>
    <xf numFmtId="4" fontId="27" fillId="21" borderId="267" applyNumberFormat="0" applyProtection="0">
      <alignment horizontal="left" vertical="center" indent="1"/>
    </xf>
    <xf numFmtId="4" fontId="56" fillId="14" borderId="245" applyNumberFormat="0" applyProtection="0">
      <alignment horizontal="left" vertical="center" indent="1"/>
    </xf>
    <xf numFmtId="4" fontId="56" fillId="59" borderId="242" applyNumberFormat="0" applyProtection="0">
      <alignment horizontal="right" vertical="center"/>
    </xf>
    <xf numFmtId="0" fontId="5" fillId="70" borderId="249">
      <alignment horizontal="right" vertical="center"/>
      <protection locked="0"/>
    </xf>
    <xf numFmtId="186" fontId="56" fillId="14" borderId="244" applyNumberFormat="0" applyProtection="0">
      <alignment horizontal="left" vertical="top" indent="1"/>
    </xf>
    <xf numFmtId="186" fontId="28" fillId="50" borderId="259">
      <alignment vertical="center"/>
    </xf>
    <xf numFmtId="186" fontId="56" fillId="21" borderId="252" applyNumberFormat="0" applyProtection="0">
      <alignment horizontal="left" vertical="top" indent="1"/>
    </xf>
    <xf numFmtId="193" fontId="28" fillId="50" borderId="8">
      <alignment vertical="center"/>
    </xf>
    <xf numFmtId="186" fontId="44" fillId="0" borderId="248" applyNumberFormat="0" applyFill="0" applyAlignment="0" applyProtection="0"/>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28" fillId="51" borderId="8">
      <alignment horizontal="right" vertical="center"/>
      <protection locked="0"/>
    </xf>
    <xf numFmtId="186" fontId="56" fillId="15" borderId="261" applyNumberFormat="0" applyProtection="0">
      <alignment horizontal="left" vertical="top" indent="1"/>
    </xf>
    <xf numFmtId="186" fontId="56" fillId="63" borderId="261" applyNumberFormat="0" applyProtection="0">
      <alignment horizontal="left" vertical="top" indent="1"/>
    </xf>
    <xf numFmtId="188" fontId="28" fillId="49" borderId="259">
      <alignment vertical="center"/>
    </xf>
    <xf numFmtId="4" fontId="72" fillId="53" borderId="244" applyNumberFormat="0" applyProtection="0">
      <alignment horizontal="left" vertical="center" indent="1"/>
    </xf>
    <xf numFmtId="188" fontId="28" fillId="51" borderId="259">
      <alignment horizontal="right" vertical="center"/>
      <protection locked="0"/>
    </xf>
    <xf numFmtId="196" fontId="5" fillId="69" borderId="269">
      <alignment vertical="center"/>
    </xf>
    <xf numFmtId="186" fontId="50" fillId="41" borderId="263" applyNumberFormat="0" applyAlignment="0" applyProtection="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4" fontId="59" fillId="65" borderId="253" applyNumberFormat="0" applyProtection="0">
      <alignment horizontal="right" vertical="center"/>
    </xf>
    <xf numFmtId="186" fontId="56" fillId="14" borderId="261" applyNumberFormat="0" applyProtection="0">
      <alignment horizontal="left" vertical="top" indent="1"/>
    </xf>
    <xf numFmtId="186" fontId="42" fillId="44" borderId="253" applyNumberFormat="0" applyAlignment="0" applyProtection="0"/>
    <xf numFmtId="186" fontId="56" fillId="21" borderId="252" applyNumberFormat="0" applyProtection="0">
      <alignment horizontal="left" vertical="top" indent="1"/>
    </xf>
    <xf numFmtId="4" fontId="56" fillId="53" borderId="263" applyNumberFormat="0" applyProtection="0">
      <alignment horizontal="left" vertical="center" indent="1"/>
    </xf>
    <xf numFmtId="186" fontId="56" fillId="14"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14" borderId="252" applyNumberFormat="0" applyProtection="0">
      <alignment horizontal="left" vertical="top" indent="1"/>
    </xf>
    <xf numFmtId="186" fontId="56" fillId="63" borderId="244" applyNumberFormat="0" applyProtection="0">
      <alignment horizontal="left" vertical="top" indent="1"/>
    </xf>
    <xf numFmtId="191" fontId="5" fillId="13" borderId="249">
      <alignment vertical="center"/>
    </xf>
    <xf numFmtId="186" fontId="44" fillId="0" borderId="268" applyNumberFormat="0" applyFill="0" applyAlignment="0" applyProtection="0"/>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5" borderId="261" applyNumberFormat="0" applyProtection="0">
      <alignment horizontal="left" vertical="top" indent="1"/>
    </xf>
    <xf numFmtId="4" fontId="72" fillId="50" borderId="261" applyNumberFormat="0" applyProtection="0">
      <alignment horizontal="right" vertical="center"/>
    </xf>
    <xf numFmtId="4" fontId="56" fillId="54" borderId="263"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4" fontId="72" fillId="53" borderId="252" applyNumberFormat="0" applyProtection="0">
      <alignment horizontal="left" vertical="center" indent="1"/>
    </xf>
    <xf numFmtId="191" fontId="5" fillId="13" borderId="249">
      <alignment vertical="center"/>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4" fontId="62" fillId="48" borderId="244" applyNumberFormat="0" applyProtection="0">
      <alignment vertical="center"/>
    </xf>
    <xf numFmtId="186" fontId="44" fillId="0" borderId="248" applyNumberFormat="0" applyFill="0" applyAlignment="0" applyProtection="0"/>
    <xf numFmtId="186" fontId="56" fillId="15" borderId="244" applyNumberFormat="0" applyProtection="0">
      <alignment horizontal="left" vertical="top" indent="1"/>
    </xf>
    <xf numFmtId="191" fontId="28" fillId="50" borderId="249">
      <alignment vertical="center"/>
    </xf>
    <xf numFmtId="191" fontId="28" fillId="50" borderId="259">
      <alignment vertical="center"/>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7" fillId="44" borderId="243" applyNumberFormat="0" applyAlignment="0" applyProtection="0"/>
    <xf numFmtId="186" fontId="56" fillId="14" borderId="252" applyNumberFormat="0" applyProtection="0">
      <alignment horizontal="left" vertical="top" indent="1"/>
    </xf>
    <xf numFmtId="172" fontId="28" fillId="12" borderId="8">
      <alignment vertical="center"/>
      <protection locked="0"/>
    </xf>
    <xf numFmtId="4" fontId="63" fillId="66" borderId="257" applyNumberFormat="0" applyProtection="0">
      <alignment horizontal="left" vertical="center" indent="1"/>
    </xf>
    <xf numFmtId="186" fontId="56" fillId="21"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93" fontId="5" fillId="7" borderId="249">
      <alignment vertical="center"/>
      <protection locked="0"/>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59" fillId="12" borderId="249" applyNumberFormat="0" applyProtection="0">
      <alignment vertical="center"/>
    </xf>
    <xf numFmtId="4" fontId="59" fillId="53" borderId="242" applyNumberFormat="0" applyProtection="0">
      <alignment vertical="center"/>
    </xf>
    <xf numFmtId="186" fontId="44" fillId="0" borderId="248" applyNumberFormat="0" applyFill="0" applyAlignment="0" applyProtection="0"/>
    <xf numFmtId="186" fontId="27" fillId="63" borderId="261" applyNumberFormat="0" applyProtection="0">
      <alignment horizontal="left" vertical="center" indent="1"/>
    </xf>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27" fillId="14" borderId="261" applyNumberFormat="0" applyProtection="0">
      <alignment horizontal="left" vertical="top" indent="1"/>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8" fontId="5" fillId="70" borderId="8">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27" fillId="14" borderId="261" applyNumberFormat="0" applyProtection="0">
      <alignment horizontal="left" vertical="center" indent="1"/>
    </xf>
    <xf numFmtId="186" fontId="56" fillId="21" borderId="244" applyNumberFormat="0" applyProtection="0">
      <alignment horizontal="left" vertical="top" indent="1"/>
    </xf>
    <xf numFmtId="4" fontId="56" fillId="54" borderId="263" applyNumberFormat="0" applyProtection="0">
      <alignment horizontal="left" vertical="center" indent="1"/>
    </xf>
    <xf numFmtId="186" fontId="56" fillId="15" borderId="244" applyNumberFormat="0" applyProtection="0">
      <alignment horizontal="left" vertical="top" indent="1"/>
    </xf>
    <xf numFmtId="186" fontId="27" fillId="21" borderId="252" applyNumberFormat="0" applyProtection="0">
      <alignment horizontal="left" vertical="top" indent="1"/>
    </xf>
    <xf numFmtId="186" fontId="56" fillId="63" borderId="252" applyNumberFormat="0" applyProtection="0">
      <alignment horizontal="left" vertical="top" indent="1"/>
    </xf>
    <xf numFmtId="4" fontId="27" fillId="21" borderId="257" applyNumberFormat="0" applyProtection="0">
      <alignment horizontal="left" vertical="center" indent="1"/>
    </xf>
    <xf numFmtId="4" fontId="72" fillId="80" borderId="261" applyNumberFormat="0" applyProtection="0">
      <alignment horizontal="right" vertical="center"/>
    </xf>
    <xf numFmtId="186" fontId="56" fillId="15" borderId="252" applyNumberFormat="0" applyProtection="0">
      <alignment horizontal="left" vertical="top" indent="1"/>
    </xf>
    <xf numFmtId="186" fontId="60" fillId="52" borderId="252" applyNumberFormat="0" applyProtection="0">
      <alignment horizontal="left" vertical="top" indent="1"/>
    </xf>
    <xf numFmtId="4" fontId="27" fillId="21" borderId="267" applyNumberFormat="0" applyProtection="0">
      <alignment horizontal="left" vertical="center" indent="1"/>
    </xf>
    <xf numFmtId="186" fontId="27" fillId="15" borderId="261" applyNumberFormat="0" applyProtection="0">
      <alignment horizontal="left" vertical="top" indent="1"/>
    </xf>
    <xf numFmtId="4" fontId="56" fillId="61" borderId="257" applyNumberFormat="0" applyProtection="0">
      <alignment horizontal="left" vertical="center" indent="1"/>
    </xf>
    <xf numFmtId="186" fontId="56" fillId="21" borderId="261" applyNumberFormat="0" applyProtection="0">
      <alignment horizontal="left" vertical="top" indent="1"/>
    </xf>
    <xf numFmtId="186" fontId="56" fillId="62" borderId="253" applyNumberFormat="0" applyProtection="0">
      <alignment horizontal="left" vertical="center" indent="1"/>
    </xf>
    <xf numFmtId="186" fontId="50" fillId="41" borderId="263" applyNumberFormat="0" applyAlignment="0" applyProtection="0"/>
    <xf numFmtId="4" fontId="56" fillId="55" borderId="253" applyNumberFormat="0" applyProtection="0">
      <alignment horizontal="right" vertical="center"/>
    </xf>
    <xf numFmtId="186" fontId="56" fillId="40" borderId="263" applyNumberFormat="0" applyFont="0" applyAlignment="0" applyProtection="0"/>
    <xf numFmtId="186" fontId="57" fillId="44" borderId="264" applyNumberFormat="0" applyAlignment="0" applyProtection="0"/>
    <xf numFmtId="186" fontId="60" fillId="52" borderId="252" applyNumberFormat="0" applyProtection="0">
      <alignment horizontal="left" vertical="top" indent="1"/>
    </xf>
    <xf numFmtId="4" fontId="56" fillId="60" borderId="253" applyNumberFormat="0" applyProtection="0">
      <alignment horizontal="right" vertical="center"/>
    </xf>
    <xf numFmtId="186" fontId="56" fillId="62" borderId="253" applyNumberFormat="0" applyProtection="0">
      <alignment horizontal="left" vertical="center" indent="1"/>
    </xf>
    <xf numFmtId="186" fontId="56" fillId="14" borderId="261" applyNumberFormat="0" applyProtection="0">
      <alignment horizontal="left" vertical="top" indent="1"/>
    </xf>
    <xf numFmtId="186" fontId="56" fillId="40" borderId="253" applyNumberFormat="0" applyFont="0" applyAlignment="0" applyProtection="0"/>
    <xf numFmtId="186" fontId="42" fillId="44" borderId="253" applyNumberFormat="0" applyAlignment="0" applyProtection="0"/>
    <xf numFmtId="193" fontId="5" fillId="69" borderId="8">
      <alignment vertical="center"/>
    </xf>
    <xf numFmtId="193" fontId="28" fillId="50" borderId="8">
      <alignment vertical="center"/>
    </xf>
    <xf numFmtId="186" fontId="56" fillId="63" borderId="252" applyNumberFormat="0" applyProtection="0">
      <alignment horizontal="left" vertical="top" indent="1"/>
    </xf>
    <xf numFmtId="4" fontId="56" fillId="58"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54" borderId="253" applyNumberFormat="0" applyProtection="0">
      <alignment horizontal="left" vertical="center" indent="1"/>
    </xf>
    <xf numFmtId="186" fontId="56" fillId="14" borderId="252" applyNumberFormat="0" applyProtection="0">
      <alignment horizontal="left" vertical="top" indent="1"/>
    </xf>
    <xf numFmtId="4" fontId="56" fillId="61" borderId="245" applyNumberFormat="0" applyProtection="0">
      <alignment horizontal="left" vertical="center"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4" fontId="72" fillId="87" borderId="252" applyNumberFormat="0" applyProtection="0">
      <alignment vertical="center"/>
    </xf>
    <xf numFmtId="188" fontId="5" fillId="7" borderId="249">
      <alignment vertical="center"/>
      <protection locked="0"/>
    </xf>
    <xf numFmtId="4" fontId="56" fillId="54" borderId="253" applyNumberFormat="0" applyProtection="0">
      <alignment horizontal="left" vertical="center" indent="1"/>
    </xf>
    <xf numFmtId="186" fontId="56" fillId="63" borderId="244" applyNumberFormat="0" applyProtection="0">
      <alignment horizontal="left" vertical="top" indent="1"/>
    </xf>
    <xf numFmtId="190" fontId="28" fillId="49" borderId="249">
      <alignment vertical="center"/>
    </xf>
    <xf numFmtId="186" fontId="56" fillId="21" borderId="244" applyNumberFormat="0" applyProtection="0">
      <alignment horizontal="left" vertical="top" indent="1"/>
    </xf>
    <xf numFmtId="4" fontId="56" fillId="15" borderId="245" applyNumberFormat="0" applyProtection="0">
      <alignment horizontal="left" vertical="center" indent="1"/>
    </xf>
    <xf numFmtId="186" fontId="56" fillId="21" borderId="244" applyNumberFormat="0" applyProtection="0">
      <alignment horizontal="left" vertical="top" indent="1"/>
    </xf>
    <xf numFmtId="191" fontId="28" fillId="51" borderId="259">
      <alignment horizontal="right" vertical="center"/>
      <protection locked="0"/>
    </xf>
    <xf numFmtId="186" fontId="56" fillId="15" borderId="252"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40" borderId="242" applyNumberFormat="0" applyFont="0" applyAlignment="0" applyProtection="0"/>
    <xf numFmtId="186" fontId="57" fillId="44" borderId="254" applyNumberFormat="0" applyAlignment="0" applyProtection="0"/>
    <xf numFmtId="186" fontId="56" fillId="63"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27" fillId="21" borderId="257" applyNumberFormat="0" applyProtection="0">
      <alignment horizontal="left" vertical="center"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0" fontId="27" fillId="14"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44" applyNumberFormat="0" applyProtection="0">
      <alignment vertical="center"/>
    </xf>
    <xf numFmtId="4" fontId="27" fillId="21" borderId="245" applyNumberFormat="0" applyProtection="0">
      <alignment horizontal="left" vertical="center" indent="1"/>
    </xf>
    <xf numFmtId="186" fontId="56" fillId="63" borderId="244" applyNumberFormat="0" applyProtection="0">
      <alignment horizontal="left" vertical="top" indent="1"/>
    </xf>
    <xf numFmtId="191" fontId="5" fillId="69" borderId="249">
      <alignment vertical="center"/>
    </xf>
    <xf numFmtId="186" fontId="56" fillId="21" borderId="244" applyNumberFormat="0" applyProtection="0">
      <alignment horizontal="left" vertical="top" indent="1"/>
    </xf>
    <xf numFmtId="190"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0" borderId="259">
      <alignment vertical="center"/>
    </xf>
    <xf numFmtId="4" fontId="72" fillId="86" borderId="261" applyNumberFormat="0" applyProtection="0">
      <alignment horizontal="righ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40" borderId="242" applyNumberFormat="0" applyFont="0" applyAlignment="0" applyProtection="0"/>
    <xf numFmtId="186" fontId="27" fillId="21" borderId="244" applyNumberFormat="0" applyProtection="0">
      <alignment horizontal="left" vertical="center" indent="1"/>
    </xf>
    <xf numFmtId="191" fontId="28" fillId="12" borderId="249">
      <alignment vertical="center"/>
      <protection locked="0"/>
    </xf>
    <xf numFmtId="186" fontId="56" fillId="14" borderId="244" applyNumberFormat="0" applyProtection="0">
      <alignment horizontal="left" vertical="top" indent="1"/>
    </xf>
    <xf numFmtId="186" fontId="56" fillId="15" borderId="252" applyNumberFormat="0" applyProtection="0">
      <alignment horizontal="left" vertical="top" indent="1"/>
    </xf>
    <xf numFmtId="186" fontId="27" fillId="15" borderId="244"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40" borderId="253" applyNumberFormat="0" applyFont="0" applyAlignment="0" applyProtection="0"/>
    <xf numFmtId="191" fontId="28" fillId="51" borderId="8">
      <alignment horizontal="right" vertical="center"/>
      <protection locked="0"/>
    </xf>
    <xf numFmtId="193" fontId="28" fillId="50" borderId="259">
      <alignment vertical="center"/>
    </xf>
    <xf numFmtId="186" fontId="56" fillId="67" borderId="8"/>
    <xf numFmtId="4" fontId="62" fillId="11" borderId="261" applyNumberFormat="0" applyProtection="0">
      <alignment horizontal="left" vertical="center" indent="1"/>
    </xf>
    <xf numFmtId="186" fontId="56" fillId="15" borderId="261" applyNumberFormat="0" applyProtection="0">
      <alignment horizontal="left" vertical="top" indent="1"/>
    </xf>
    <xf numFmtId="191" fontId="5" fillId="13" borderId="259">
      <alignment vertical="center"/>
    </xf>
    <xf numFmtId="191" fontId="5" fillId="70" borderId="259">
      <alignment horizontal="right" vertical="center"/>
      <protection locked="0"/>
    </xf>
    <xf numFmtId="0" fontId="37" fillId="15" borderId="252" applyNumberFormat="0" applyProtection="0">
      <alignment horizontal="left" vertical="top" indent="1"/>
    </xf>
    <xf numFmtId="186" fontId="56" fillId="15" borderId="252" applyNumberFormat="0" applyProtection="0">
      <alignment horizontal="left" vertical="top" indent="1"/>
    </xf>
    <xf numFmtId="4" fontId="27" fillId="21" borderId="267" applyNumberFormat="0" applyProtection="0">
      <alignment horizontal="left" vertical="center" indent="1"/>
    </xf>
    <xf numFmtId="186" fontId="56" fillId="63" borderId="252" applyNumberFormat="0" applyProtection="0">
      <alignment horizontal="left" vertical="top" indent="1"/>
    </xf>
    <xf numFmtId="4" fontId="56" fillId="23" borderId="263" applyNumberFormat="0" applyProtection="0">
      <alignment horizontal="right" vertical="center"/>
    </xf>
    <xf numFmtId="4" fontId="56" fillId="54" borderId="263" applyNumberFormat="0" applyProtection="0">
      <alignment horizontal="left" vertical="center" indent="1"/>
    </xf>
    <xf numFmtId="4" fontId="56" fillId="55" borderId="253" applyNumberFormat="0" applyProtection="0">
      <alignment horizontal="right" vertical="center"/>
    </xf>
    <xf numFmtId="4" fontId="56" fillId="56" borderId="253" applyNumberFormat="0" applyProtection="0">
      <alignment horizontal="right" vertical="center"/>
    </xf>
    <xf numFmtId="4" fontId="56" fillId="61" borderId="257" applyNumberFormat="0" applyProtection="0">
      <alignment horizontal="left" vertical="center" indent="1"/>
    </xf>
    <xf numFmtId="186" fontId="42" fillId="44" borderId="253" applyNumberFormat="0" applyAlignment="0" applyProtection="0"/>
    <xf numFmtId="4" fontId="56" fillId="52" borderId="242" applyNumberFormat="0" applyProtection="0">
      <alignment vertical="center"/>
    </xf>
    <xf numFmtId="191" fontId="5" fillId="70" borderId="249">
      <alignment horizontal="right" vertical="center"/>
      <protection locked="0"/>
    </xf>
    <xf numFmtId="186" fontId="56" fillId="40" borderId="242" applyNumberFormat="0" applyFont="0" applyAlignment="0" applyProtection="0"/>
    <xf numFmtId="193" fontId="28" fillId="50" borderId="249">
      <alignment vertical="center"/>
    </xf>
    <xf numFmtId="186" fontId="56" fillId="40" borderId="253" applyNumberFormat="0" applyFont="0" applyAlignment="0" applyProtection="0"/>
    <xf numFmtId="186" fontId="27" fillId="63" borderId="252" applyNumberFormat="0" applyProtection="0">
      <alignment horizontal="left" vertical="top" indent="1"/>
    </xf>
    <xf numFmtId="4" fontId="72" fillId="50" borderId="252" applyNumberFormat="0" applyProtection="0">
      <alignment horizontal="right" vertical="center"/>
    </xf>
    <xf numFmtId="190" fontId="28" fillId="51" borderId="259">
      <alignment horizontal="right" vertical="center"/>
      <protection locked="0"/>
    </xf>
    <xf numFmtId="186" fontId="62" fillId="48" borderId="252" applyNumberFormat="0" applyProtection="0">
      <alignment horizontal="left" vertical="top" indent="1"/>
    </xf>
    <xf numFmtId="0" fontId="27" fillId="21" borderId="261" applyNumberFormat="0" applyProtection="0">
      <alignment horizontal="left" vertical="top" indent="1"/>
    </xf>
    <xf numFmtId="186" fontId="28" fillId="49" borderId="259">
      <alignment vertical="center"/>
    </xf>
    <xf numFmtId="4" fontId="56" fillId="60" borderId="263" applyNumberFormat="0" applyProtection="0">
      <alignment horizontal="right" vertical="center"/>
    </xf>
    <xf numFmtId="186" fontId="50" fillId="41" borderId="242" applyNumberFormat="0" applyAlignment="0" applyProtection="0"/>
    <xf numFmtId="4" fontId="72" fillId="84" borderId="252" applyNumberFormat="0" applyProtection="0">
      <alignment horizontal="right" vertical="center"/>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4" fontId="56" fillId="59" borderId="263" applyNumberFormat="0" applyProtection="0">
      <alignment horizontal="right" vertical="center"/>
    </xf>
    <xf numFmtId="186" fontId="56" fillId="63" borderId="261" applyNumberFormat="0" applyProtection="0">
      <alignment horizontal="left" vertical="top" indent="1"/>
    </xf>
    <xf numFmtId="4" fontId="72" fillId="78" borderId="252" applyNumberFormat="0" applyProtection="0">
      <alignment horizontal="right" vertical="center"/>
    </xf>
    <xf numFmtId="191" fontId="5" fillId="69" borderId="259">
      <alignment vertical="center"/>
    </xf>
    <xf numFmtId="186" fontId="27" fillId="21" borderId="261" applyNumberFormat="0" applyProtection="0">
      <alignment horizontal="left" vertical="center"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56" fillId="40" borderId="253" applyNumberFormat="0" applyFont="0" applyAlignment="0" applyProtection="0"/>
    <xf numFmtId="4" fontId="56" fillId="53" borderId="253" applyNumberFormat="0" applyProtection="0">
      <alignment horizontal="left" vertical="center" indent="1"/>
    </xf>
    <xf numFmtId="188" fontId="5" fillId="7" borderId="8">
      <alignment vertical="center"/>
      <protection locked="0"/>
    </xf>
    <xf numFmtId="186" fontId="27" fillId="21" borderId="252" applyNumberFormat="0" applyProtection="0">
      <alignment horizontal="left" vertical="center" indent="1"/>
    </xf>
    <xf numFmtId="193" fontId="28" fillId="50" borderId="25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61" applyNumberFormat="0" applyProtection="0">
      <alignment horizontal="left" vertical="top" indent="1"/>
    </xf>
    <xf numFmtId="186" fontId="44" fillId="0" borderId="258" applyNumberFormat="0" applyFill="0" applyAlignment="0" applyProtection="0"/>
    <xf numFmtId="4" fontId="59" fillId="53" borderId="253" applyNumberFormat="0" applyProtection="0">
      <alignment vertical="center"/>
    </xf>
    <xf numFmtId="186" fontId="56" fillId="15" borderId="252" applyNumberFormat="0" applyProtection="0">
      <alignment horizontal="left" vertical="top" indent="1"/>
    </xf>
    <xf numFmtId="4" fontId="56" fillId="16" borderId="253" applyNumberFormat="0" applyProtection="0">
      <alignment horizontal="right" vertical="center"/>
    </xf>
    <xf numFmtId="186" fontId="50" fillId="41" borderId="253" applyNumberFormat="0" applyAlignment="0" applyProtection="0"/>
    <xf numFmtId="4" fontId="74" fillId="87" borderId="252" applyNumberFormat="0" applyProtection="0">
      <alignment vertical="center"/>
    </xf>
    <xf numFmtId="172" fontId="5" fillId="7" borderId="8">
      <alignment vertical="center"/>
      <protection locked="0"/>
    </xf>
    <xf numFmtId="186" fontId="56" fillId="15" borderId="252"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188" fontId="5" fillId="70" borderId="259">
      <alignment horizontal="right" vertical="center"/>
      <protection locked="0"/>
    </xf>
    <xf numFmtId="186" fontId="56" fillId="15" borderId="252" applyNumberFormat="0" applyProtection="0">
      <alignment horizontal="left" vertical="top" indent="1"/>
    </xf>
    <xf numFmtId="190" fontId="28" fillId="49" borderId="259">
      <alignmen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62" fillId="15" borderId="252" applyNumberFormat="0" applyProtection="0">
      <alignment horizontal="left" vertical="top" indent="1"/>
    </xf>
    <xf numFmtId="186" fontId="60" fillId="52" borderId="252" applyNumberFormat="0" applyProtection="0">
      <alignment horizontal="left" vertical="top" indent="1"/>
    </xf>
    <xf numFmtId="186" fontId="56" fillId="15" borderId="252" applyNumberFormat="0" applyProtection="0">
      <alignment horizontal="left" vertical="top" indent="1"/>
    </xf>
    <xf numFmtId="186" fontId="56" fillId="63" borderId="242" applyNumberFormat="0" applyProtection="0">
      <alignment horizontal="left" vertical="center" indent="1"/>
    </xf>
    <xf numFmtId="186" fontId="56" fillId="14" borderId="252" applyNumberFormat="0" applyProtection="0">
      <alignment horizontal="left" vertical="top" indent="1"/>
    </xf>
    <xf numFmtId="4" fontId="62" fillId="48" borderId="244" applyNumberFormat="0" applyProtection="0">
      <alignment vertical="center"/>
    </xf>
    <xf numFmtId="4" fontId="56" fillId="23" borderId="242" applyNumberFormat="0" applyProtection="0">
      <alignment horizontal="right" vertical="center"/>
    </xf>
    <xf numFmtId="4" fontId="56" fillId="15" borderId="242" applyNumberFormat="0" applyProtection="0">
      <alignment horizontal="right" vertical="center"/>
    </xf>
    <xf numFmtId="186" fontId="56" fillId="40" borderId="242" applyNumberFormat="0" applyFont="0" applyAlignment="0" applyProtection="0"/>
    <xf numFmtId="186" fontId="28" fillId="51" borderId="269">
      <alignment horizontal="right" vertical="center"/>
      <protection locked="0"/>
    </xf>
    <xf numFmtId="186" fontId="27" fillId="14" borderId="244" applyNumberFormat="0" applyProtection="0">
      <alignment horizontal="left" vertical="top" indent="1"/>
    </xf>
    <xf numFmtId="4" fontId="56" fillId="55" borderId="242" applyNumberFormat="0" applyProtection="0">
      <alignment horizontal="right" vertical="center"/>
    </xf>
    <xf numFmtId="186" fontId="50" fillId="41" borderId="242" applyNumberForma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4" fontId="56" fillId="59" borderId="242" applyNumberFormat="0" applyProtection="0">
      <alignment horizontal="right" vertical="center"/>
    </xf>
    <xf numFmtId="191" fontId="28" fillId="50" borderId="8">
      <alignment vertical="center"/>
    </xf>
    <xf numFmtId="186" fontId="56" fillId="21" borderId="252" applyNumberFormat="0" applyProtection="0">
      <alignment horizontal="left" vertical="top" indent="1"/>
    </xf>
    <xf numFmtId="186" fontId="56" fillId="14" borderId="261"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4" fontId="56" fillId="15" borderId="242" applyNumberFormat="0" applyProtection="0">
      <alignment horizontal="right" vertical="center"/>
    </xf>
    <xf numFmtId="4" fontId="56" fillId="57" borderId="257" applyNumberFormat="0" applyProtection="0">
      <alignment horizontal="right" vertical="center"/>
    </xf>
    <xf numFmtId="4" fontId="56" fillId="54" borderId="253" applyNumberFormat="0" applyProtection="0">
      <alignment horizontal="left" vertical="center" indent="1"/>
    </xf>
    <xf numFmtId="186" fontId="56" fillId="63"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14" borderId="244" applyNumberFormat="0" applyProtection="0">
      <alignment horizontal="left" vertical="top" indent="1"/>
    </xf>
    <xf numFmtId="186" fontId="56" fillId="63" borderId="242" applyNumberFormat="0" applyProtection="0">
      <alignment horizontal="left" vertical="center" indent="1"/>
    </xf>
    <xf numFmtId="4" fontId="56" fillId="15" borderId="242" applyNumberFormat="0" applyProtection="0">
      <alignment horizontal="right" vertical="center"/>
    </xf>
    <xf numFmtId="186" fontId="57" fillId="44" borderId="243" applyNumberFormat="0" applyAlignment="0" applyProtection="0"/>
    <xf numFmtId="186" fontId="27" fillId="14" borderId="261" applyNumberFormat="0" applyProtection="0">
      <alignment horizontal="left" vertical="top" indent="1"/>
    </xf>
    <xf numFmtId="193" fontId="5" fillId="69" borderId="259">
      <alignment vertical="center"/>
    </xf>
    <xf numFmtId="4" fontId="62" fillId="11" borderId="252" applyNumberFormat="0" applyProtection="0">
      <alignment horizontal="left" vertical="center" indent="1"/>
    </xf>
    <xf numFmtId="186" fontId="27" fillId="14" borderId="252" applyNumberFormat="0" applyProtection="0">
      <alignment horizontal="left" vertical="center" indent="1"/>
    </xf>
    <xf numFmtId="186" fontId="56" fillId="14" borderId="244" applyNumberFormat="0" applyProtection="0">
      <alignment horizontal="left" vertical="top" indent="1"/>
    </xf>
    <xf numFmtId="186" fontId="27" fillId="15" borderId="252" applyNumberFormat="0" applyProtection="0">
      <alignment horizontal="left" vertical="center" indent="1"/>
    </xf>
    <xf numFmtId="186" fontId="56" fillId="15" borderId="252" applyNumberFormat="0" applyProtection="0">
      <alignment horizontal="left" vertical="top" indent="1"/>
    </xf>
    <xf numFmtId="0" fontId="37" fillId="48" borderId="261" applyNumberFormat="0" applyProtection="0">
      <alignment horizontal="left" vertical="top" indent="1"/>
    </xf>
    <xf numFmtId="193" fontId="28" fillId="12" borderId="259">
      <alignment vertical="center"/>
      <protection locked="0"/>
    </xf>
    <xf numFmtId="0" fontId="5" fillId="7" borderId="8">
      <alignment vertical="center"/>
      <protection locked="0"/>
    </xf>
    <xf numFmtId="186" fontId="27" fillId="14" borderId="261" applyNumberFormat="0" applyProtection="0">
      <alignment horizontal="left" vertical="center" indent="1"/>
    </xf>
    <xf numFmtId="186" fontId="27" fillId="64" borderId="259" applyNumberFormat="0">
      <protection locked="0"/>
    </xf>
    <xf numFmtId="186" fontId="56" fillId="63" borderId="261" applyNumberFormat="0" applyProtection="0">
      <alignment horizontal="left" vertical="top" indent="1"/>
    </xf>
    <xf numFmtId="186" fontId="56" fillId="40" borderId="263" applyNumberFormat="0" applyFont="0" applyAlignment="0" applyProtection="0"/>
    <xf numFmtId="4" fontId="56" fillId="53"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27" fillId="63" borderId="252" applyNumberFormat="0" applyProtection="0">
      <alignment horizontal="left" vertical="top" indent="1"/>
    </xf>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86" fontId="27" fillId="14" borderId="252" applyNumberFormat="0" applyProtection="0">
      <alignment horizontal="left" vertical="center" indent="1"/>
    </xf>
    <xf numFmtId="186" fontId="62" fillId="15" borderId="252" applyNumberFormat="0" applyProtection="0">
      <alignment horizontal="left" vertical="top" indent="1"/>
    </xf>
    <xf numFmtId="4" fontId="72" fillId="50" borderId="261" applyNumberFormat="0" applyProtection="0">
      <alignment horizontal="right" vertical="center"/>
    </xf>
    <xf numFmtId="186" fontId="50" fillId="41" borderId="253" applyNumberFormat="0" applyAlignment="0" applyProtection="0"/>
    <xf numFmtId="186" fontId="44" fillId="0" borderId="268" applyNumberFormat="0" applyFill="0" applyAlignment="0" applyProtection="0"/>
    <xf numFmtId="191" fontId="28" fillId="50" borderId="259">
      <alignment vertical="center"/>
    </xf>
    <xf numFmtId="186" fontId="56" fillId="21" borderId="252" applyNumberFormat="0" applyProtection="0">
      <alignment horizontal="left" vertical="top" indent="1"/>
    </xf>
    <xf numFmtId="186" fontId="56" fillId="63" borderId="244" applyNumberFormat="0" applyProtection="0">
      <alignment horizontal="left" vertical="top" indent="1"/>
    </xf>
    <xf numFmtId="4" fontId="27" fillId="21" borderId="245" applyNumberFormat="0" applyProtection="0">
      <alignment horizontal="left" vertical="center" indent="1"/>
    </xf>
    <xf numFmtId="186" fontId="56" fillId="63" borderId="253" applyNumberFormat="0" applyProtection="0">
      <alignment horizontal="left" vertical="center" indent="1"/>
    </xf>
    <xf numFmtId="4" fontId="64" fillId="64" borderId="253" applyNumberFormat="0" applyProtection="0">
      <alignment horizontal="right" vertical="center"/>
    </xf>
    <xf numFmtId="186" fontId="56" fillId="21" borderId="261" applyNumberFormat="0" applyProtection="0">
      <alignment horizontal="left" vertical="top" indent="1"/>
    </xf>
    <xf numFmtId="193" fontId="28" fillId="50" borderId="259">
      <alignmen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3" applyNumberFormat="0" applyProtection="0">
      <alignment horizontal="left" vertical="center" indent="1"/>
    </xf>
    <xf numFmtId="37" fontId="33" fillId="0" borderId="256" applyNumberFormat="0"/>
    <xf numFmtId="4" fontId="56" fillId="57" borderId="267" applyNumberFormat="0" applyProtection="0">
      <alignment horizontal="right" vertical="center"/>
    </xf>
    <xf numFmtId="4" fontId="56" fillId="59" borderId="263" applyNumberFormat="0" applyProtection="0">
      <alignment horizontal="right" vertical="center"/>
    </xf>
    <xf numFmtId="186" fontId="57" fillId="44" borderId="254" applyNumberFormat="0" applyAlignment="0" applyProtection="0"/>
    <xf numFmtId="188" fontId="28" fillId="49" borderId="269">
      <alignment vertical="center"/>
    </xf>
    <xf numFmtId="186" fontId="56" fillId="21" borderId="244" applyNumberFormat="0" applyProtection="0">
      <alignment horizontal="left" vertical="top" indent="1"/>
    </xf>
    <xf numFmtId="186" fontId="27" fillId="63" borderId="252" applyNumberFormat="0" applyProtection="0">
      <alignment horizontal="left" vertical="center" indent="1"/>
    </xf>
    <xf numFmtId="0" fontId="27" fillId="64" borderId="259" applyNumberFormat="0">
      <protection locked="0"/>
    </xf>
    <xf numFmtId="4" fontId="56" fillId="15" borderId="253" applyNumberFormat="0" applyProtection="0">
      <alignment horizontal="right" vertical="center"/>
    </xf>
    <xf numFmtId="4" fontId="59" fillId="53" borderId="253" applyNumberFormat="0" applyProtection="0">
      <alignment vertical="center"/>
    </xf>
    <xf numFmtId="186" fontId="62" fillId="15" borderId="244" applyNumberFormat="0" applyProtection="0">
      <alignment horizontal="left" vertical="top" indent="1"/>
    </xf>
    <xf numFmtId="4" fontId="74" fillId="87" borderId="261" applyNumberFormat="0" applyProtection="0">
      <alignmen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186" fontId="56" fillId="14" borderId="261" applyNumberFormat="0" applyProtection="0">
      <alignment horizontal="left" vertical="top" indent="1"/>
    </xf>
    <xf numFmtId="0" fontId="5" fillId="69" borderId="24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4" fontId="62" fillId="11" borderId="244" applyNumberFormat="0" applyProtection="0">
      <alignment horizontal="left" vertical="center" indent="1"/>
    </xf>
    <xf numFmtId="186" fontId="27" fillId="14" borderId="252" applyNumberFormat="0" applyProtection="0">
      <alignment horizontal="left" vertical="top" indent="1"/>
    </xf>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67" borderId="259"/>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4" fontId="64" fillId="64" borderId="263" applyNumberFormat="0" applyProtection="0">
      <alignment horizontal="right" vertical="center"/>
    </xf>
    <xf numFmtId="4" fontId="72" fillId="53" borderId="252" applyNumberFormat="0" applyProtection="0">
      <alignment horizontal="left" vertical="center" indent="1"/>
    </xf>
    <xf numFmtId="4" fontId="70" fillId="86" borderId="251"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5" fillId="13" borderId="259">
      <alignment vertical="center"/>
    </xf>
    <xf numFmtId="191" fontId="5" fillId="69" borderId="259">
      <alignment vertical="center"/>
    </xf>
    <xf numFmtId="0" fontId="5" fillId="69" borderId="259">
      <alignment vertical="center"/>
    </xf>
    <xf numFmtId="193" fontId="5" fillId="7" borderId="259">
      <alignment vertical="center"/>
      <protection locked="0"/>
    </xf>
    <xf numFmtId="4" fontId="56" fillId="15" borderId="257" applyNumberFormat="0" applyProtection="0">
      <alignment horizontal="left" vertical="center" indent="1"/>
    </xf>
    <xf numFmtId="186" fontId="56" fillId="14" borderId="261" applyNumberFormat="0" applyProtection="0">
      <alignment horizontal="left" vertical="top" indent="1"/>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186" fontId="56" fillId="62" borderId="263" applyNumberFormat="0" applyProtection="0">
      <alignment horizontal="left" vertical="center" indent="1"/>
    </xf>
    <xf numFmtId="4" fontId="56" fillId="55" borderId="253" applyNumberFormat="0" applyProtection="0">
      <alignment horizontal="right" vertical="center"/>
    </xf>
    <xf numFmtId="186" fontId="56" fillId="40" borderId="253" applyNumberFormat="0" applyFont="0" applyAlignment="0" applyProtection="0"/>
    <xf numFmtId="186" fontId="28" fillId="12" borderId="259">
      <alignment vertical="center"/>
      <protection locked="0"/>
    </xf>
    <xf numFmtId="186" fontId="56" fillId="15" borderId="261" applyNumberFormat="0" applyProtection="0">
      <alignment horizontal="left" vertical="top" indent="1"/>
    </xf>
    <xf numFmtId="186" fontId="56" fillId="21" borderId="252" applyNumberFormat="0" applyProtection="0">
      <alignment horizontal="left" vertical="top" indent="1"/>
    </xf>
    <xf numFmtId="4" fontId="64" fillId="64" borderId="263" applyNumberFormat="0" applyProtection="0">
      <alignment horizontal="right" vertical="center"/>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53" borderId="263" applyNumberFormat="0" applyProtection="0">
      <alignment horizontal="left" vertical="center" indent="1"/>
    </xf>
    <xf numFmtId="4" fontId="27" fillId="21" borderId="267" applyNumberFormat="0" applyProtection="0">
      <alignment horizontal="left" vertical="center" indent="1"/>
    </xf>
    <xf numFmtId="191" fontId="28" fillId="12" borderId="259">
      <alignmen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191" fontId="28" fillId="51" borderId="269">
      <alignment horizontal="right" vertical="center"/>
      <protection locked="0"/>
    </xf>
    <xf numFmtId="186" fontId="56" fillId="21" borderId="261" applyNumberFormat="0" applyProtection="0">
      <alignment horizontal="left" vertical="top" indent="1"/>
    </xf>
    <xf numFmtId="186" fontId="42" fillId="44" borderId="263" applyNumberFormat="0" applyAlignment="0" applyProtection="0"/>
    <xf numFmtId="4" fontId="62" fillId="48" borderId="252" applyNumberFormat="0" applyProtection="0">
      <alignment vertical="center"/>
    </xf>
    <xf numFmtId="0" fontId="27" fillId="63" borderId="261" applyNumberFormat="0" applyProtection="0">
      <alignment horizontal="left" vertical="center" indent="1"/>
    </xf>
    <xf numFmtId="0" fontId="37" fillId="15" borderId="261" applyNumberFormat="0" applyProtection="0">
      <alignment horizontal="left" vertical="top" indent="1"/>
    </xf>
    <xf numFmtId="186" fontId="56" fillId="40" borderId="253" applyNumberFormat="0" applyFont="0" applyAlignment="0" applyProtection="0"/>
    <xf numFmtId="0" fontId="73" fillId="52" borderId="261" applyNumberFormat="0" applyProtection="0">
      <alignment horizontal="left" vertical="top" indent="1"/>
    </xf>
    <xf numFmtId="191" fontId="5" fillId="7" borderId="259">
      <alignment vertical="center"/>
      <protection locked="0"/>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6" fontId="62" fillId="48" borderId="252" applyNumberFormat="0" applyProtection="0">
      <alignment horizontal="left" vertical="top" indent="1"/>
    </xf>
    <xf numFmtId="186" fontId="56" fillId="63" borderId="252" applyNumberFormat="0" applyProtection="0">
      <alignment horizontal="left" vertical="top" indent="1"/>
    </xf>
    <xf numFmtId="4" fontId="64" fillId="64" borderId="253" applyNumberFormat="0" applyProtection="0">
      <alignment horizontal="right" vertical="center"/>
    </xf>
    <xf numFmtId="4" fontId="56" fillId="0" borderId="253" applyNumberFormat="0" applyProtection="0">
      <alignment horizontal="right" vertical="center"/>
    </xf>
    <xf numFmtId="186" fontId="56" fillId="21" borderId="244" applyNumberFormat="0" applyProtection="0">
      <alignment horizontal="left" vertical="top" indent="1"/>
    </xf>
    <xf numFmtId="186" fontId="56" fillId="63" borderId="261" applyNumberFormat="0" applyProtection="0">
      <alignment horizontal="left" vertical="top" indent="1"/>
    </xf>
    <xf numFmtId="186" fontId="61" fillId="21" borderId="265" applyBorder="0"/>
    <xf numFmtId="186" fontId="50" fillId="41" borderId="253" applyNumberFormat="0" applyAlignment="0" applyProtection="0"/>
    <xf numFmtId="4" fontId="62" fillId="1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27" fillId="21" borderId="261" applyNumberFormat="0" applyProtection="0">
      <alignment horizontal="left" vertical="center" indent="1"/>
    </xf>
    <xf numFmtId="4" fontId="62" fillId="48" borderId="252" applyNumberFormat="0" applyProtection="0">
      <alignment vertical="center"/>
    </xf>
    <xf numFmtId="0" fontId="27" fillId="21" borderId="252" applyNumberFormat="0" applyProtection="0">
      <alignment horizontal="left" vertical="center" indent="1"/>
    </xf>
    <xf numFmtId="193" fontId="5" fillId="7" borderId="8">
      <alignment vertical="center"/>
      <protection locked="0"/>
    </xf>
    <xf numFmtId="4" fontId="70" fillId="86" borderId="244" applyNumberFormat="0" applyProtection="0">
      <alignment horizontal="left" vertical="center" indent="1"/>
    </xf>
    <xf numFmtId="186" fontId="56" fillId="62" borderId="253" applyNumberFormat="0" applyProtection="0">
      <alignment horizontal="left" vertical="center" indent="1"/>
    </xf>
    <xf numFmtId="186" fontId="61" fillId="21" borderId="246" applyBorder="0"/>
    <xf numFmtId="4" fontId="59" fillId="53" borderId="242" applyNumberFormat="0" applyProtection="0">
      <alignment vertical="center"/>
    </xf>
    <xf numFmtId="186" fontId="56" fillId="21" borderId="252" applyNumberFormat="0" applyProtection="0">
      <alignment horizontal="left" vertical="top" indent="1"/>
    </xf>
    <xf numFmtId="191" fontId="5" fillId="69" borderId="8">
      <alignment vertical="center"/>
    </xf>
    <xf numFmtId="4" fontId="56" fillId="57" borderId="245" applyNumberFormat="0" applyProtection="0">
      <alignment horizontal="right" vertical="center"/>
    </xf>
    <xf numFmtId="186" fontId="50" fillId="41" borderId="253" applyNumberFormat="0" applyAlignment="0" applyProtection="0"/>
    <xf numFmtId="186" fontId="56" fillId="63" borderId="252" applyNumberFormat="0" applyProtection="0">
      <alignment horizontal="left" vertical="top" indent="1"/>
    </xf>
    <xf numFmtId="4" fontId="56" fillId="52" borderId="242" applyNumberFormat="0" applyProtection="0">
      <alignment vertical="center"/>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56" fillId="15" borderId="263" applyNumberFormat="0" applyProtection="0">
      <alignment horizontal="right" vertical="center"/>
    </xf>
    <xf numFmtId="196" fontId="5" fillId="69" borderId="249">
      <alignment vertical="center"/>
    </xf>
    <xf numFmtId="4" fontId="62" fillId="11" borderId="261" applyNumberFormat="0" applyProtection="0">
      <alignment horizontal="left" vertical="center" indent="1"/>
    </xf>
    <xf numFmtId="186" fontId="56" fillId="15" borderId="252" applyNumberFormat="0" applyProtection="0">
      <alignment horizontal="left" vertical="top" indent="1"/>
    </xf>
    <xf numFmtId="4" fontId="56" fillId="14" borderId="257" applyNumberFormat="0" applyProtection="0">
      <alignment horizontal="left" vertical="center" indent="1"/>
    </xf>
    <xf numFmtId="193" fontId="28" fillId="50" borderId="259">
      <alignment vertical="center"/>
    </xf>
    <xf numFmtId="4" fontId="59" fillId="12" borderId="8" applyNumberFormat="0" applyProtection="0">
      <alignment vertical="center"/>
    </xf>
    <xf numFmtId="186" fontId="44" fillId="0" borderId="258" applyNumberFormat="0" applyFill="0" applyAlignment="0" applyProtection="0"/>
    <xf numFmtId="37" fontId="33" fillId="0" borderId="266" applyNumberFormat="0"/>
    <xf numFmtId="4" fontId="72" fillId="87" borderId="261" applyNumberFormat="0" applyProtection="0">
      <alignment vertical="center"/>
    </xf>
    <xf numFmtId="186" fontId="56" fillId="63" borderId="252" applyNumberFormat="0" applyProtection="0">
      <alignment horizontal="left" vertical="top" indent="1"/>
    </xf>
    <xf numFmtId="186" fontId="27" fillId="21" borderId="261"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186" fontId="56" fillId="15" borderId="261" applyNumberFormat="0" applyProtection="0">
      <alignment horizontal="left" vertical="top" indent="1"/>
    </xf>
    <xf numFmtId="188" fontId="5" fillId="13" borderId="259">
      <alignment vertical="center"/>
    </xf>
    <xf numFmtId="4" fontId="27" fillId="21" borderId="267"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86" fontId="56" fillId="15" borderId="252" applyNumberFormat="0" applyProtection="0">
      <alignment horizontal="left" vertical="top" indent="1"/>
    </xf>
    <xf numFmtId="186" fontId="28" fillId="51" borderId="249">
      <alignment horizontal="right" vertical="center"/>
      <protection locked="0"/>
    </xf>
    <xf numFmtId="186" fontId="28" fillId="12" borderId="259">
      <alignment vertical="center"/>
      <protection locked="0"/>
    </xf>
    <xf numFmtId="186" fontId="56" fillId="14" borderId="244" applyNumberFormat="0" applyProtection="0">
      <alignment horizontal="left" vertical="top" indent="1"/>
    </xf>
    <xf numFmtId="186" fontId="56" fillId="21" borderId="244" applyNumberFormat="0" applyProtection="0">
      <alignment horizontal="left" vertical="top" indent="1"/>
    </xf>
    <xf numFmtId="186" fontId="27" fillId="21" borderId="244" applyNumberFormat="0" applyProtection="0">
      <alignment horizontal="left" vertical="top" indent="1"/>
    </xf>
    <xf numFmtId="4" fontId="56" fillId="55" borderId="263" applyNumberFormat="0" applyProtection="0">
      <alignment horizontal="right" vertical="center"/>
    </xf>
    <xf numFmtId="186" fontId="56" fillId="63" borderId="244" applyNumberFormat="0" applyProtection="0">
      <alignment horizontal="left" vertical="top" indent="1"/>
    </xf>
    <xf numFmtId="186" fontId="56" fillId="40" borderId="242" applyNumberFormat="0" applyFont="0" applyAlignment="0" applyProtection="0"/>
    <xf numFmtId="186" fontId="56" fillId="63" borderId="244" applyNumberFormat="0" applyProtection="0">
      <alignment horizontal="left" vertical="top" indent="1"/>
    </xf>
    <xf numFmtId="186" fontId="57" fillId="44" borderId="254" applyNumberFormat="0" applyAlignment="0" applyProtection="0"/>
    <xf numFmtId="4" fontId="56" fillId="59" borderId="253" applyNumberFormat="0" applyProtection="0">
      <alignment horizontal="right" vertical="center"/>
    </xf>
    <xf numFmtId="186" fontId="28" fillId="12" borderId="8">
      <alignment vertical="center"/>
      <protection locked="0"/>
    </xf>
    <xf numFmtId="186" fontId="27" fillId="63"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4" fontId="56" fillId="60" borderId="242" applyNumberFormat="0" applyProtection="0">
      <alignment horizontal="right" vertical="center"/>
    </xf>
    <xf numFmtId="196" fontId="5" fillId="13" borderId="8">
      <alignment vertical="center"/>
    </xf>
    <xf numFmtId="186" fontId="56" fillId="21" borderId="252"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44" fillId="0" borderId="248" applyNumberFormat="0" applyFill="0" applyAlignment="0" applyProtection="0"/>
    <xf numFmtId="186" fontId="56" fillId="21" borderId="252" applyNumberFormat="0" applyProtection="0">
      <alignment horizontal="left" vertical="top"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5" borderId="252" applyNumberFormat="0" applyProtection="0">
      <alignment horizontal="left" vertical="top" indent="1"/>
    </xf>
    <xf numFmtId="4" fontId="56" fillId="0" borderId="263" applyNumberFormat="0" applyProtection="0">
      <alignment horizontal="right" vertical="center"/>
    </xf>
    <xf numFmtId="186" fontId="56" fillId="11" borderId="253" applyNumberFormat="0" applyProtection="0">
      <alignment horizontal="left" vertical="center" indent="1"/>
    </xf>
    <xf numFmtId="186" fontId="56" fillId="21" borderId="252" applyNumberFormat="0" applyProtection="0">
      <alignment horizontal="left" vertical="top" indent="1"/>
    </xf>
    <xf numFmtId="186" fontId="27" fillId="15" borderId="261" applyNumberFormat="0" applyProtection="0">
      <alignment horizontal="left" vertical="center" indent="1"/>
    </xf>
    <xf numFmtId="4" fontId="72" fillId="79" borderId="261" applyNumberFormat="0" applyProtection="0">
      <alignment horizontal="right" vertical="center"/>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28" fillId="49" borderId="269">
      <alignment vertical="center"/>
    </xf>
    <xf numFmtId="186" fontId="56" fillId="14"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4" fontId="71" fillId="53" borderId="252" applyNumberFormat="0" applyProtection="0">
      <alignment vertical="center"/>
    </xf>
    <xf numFmtId="186" fontId="50" fillId="41" borderId="253" applyNumberFormat="0" applyAlignment="0" applyProtection="0"/>
    <xf numFmtId="186" fontId="56" fillId="15" borderId="252" applyNumberFormat="0" applyProtection="0">
      <alignment horizontal="left" vertical="top"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61" fillId="21" borderId="246" applyBorder="0"/>
    <xf numFmtId="37" fontId="33" fillId="0" borderId="247" applyNumberFormat="0"/>
    <xf numFmtId="186" fontId="56" fillId="15" borderId="244" applyNumberFormat="0" applyProtection="0">
      <alignment horizontal="left" vertical="top" indent="1"/>
    </xf>
    <xf numFmtId="191" fontId="28" fillId="50" borderId="249">
      <alignment vertical="center"/>
    </xf>
    <xf numFmtId="186" fontId="56" fillId="62" borderId="253" applyNumberFormat="0" applyProtection="0">
      <alignment horizontal="left" vertical="center"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56" fillId="62" borderId="253"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4" fontId="62" fillId="48" borderId="244" applyNumberFormat="0" applyProtection="0">
      <alignment vertical="center"/>
    </xf>
    <xf numFmtId="4" fontId="56" fillId="52" borderId="242" applyNumberFormat="0" applyProtection="0">
      <alignment vertical="center"/>
    </xf>
    <xf numFmtId="186" fontId="44" fillId="0" borderId="248" applyNumberFormat="0" applyFill="0" applyAlignment="0" applyProtection="0"/>
    <xf numFmtId="4" fontId="56" fillId="16" borderId="242" applyNumberFormat="0" applyProtection="0">
      <alignment horizontal="right" vertical="center"/>
    </xf>
    <xf numFmtId="4" fontId="56" fillId="56" borderId="242" applyNumberFormat="0" applyProtection="0">
      <alignment horizontal="right" vertical="center"/>
    </xf>
    <xf numFmtId="0" fontId="5" fillId="69" borderId="249">
      <alignment vertical="center"/>
    </xf>
    <xf numFmtId="191" fontId="5" fillId="70" borderId="249">
      <alignment horizontal="right" vertical="center"/>
      <protection locked="0"/>
    </xf>
    <xf numFmtId="186" fontId="56" fillId="14"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15" borderId="244" applyNumberFormat="0" applyProtection="0">
      <alignment horizontal="left" vertical="top" indent="1"/>
    </xf>
    <xf numFmtId="191" fontId="28" fillId="12" borderId="249">
      <alignment vertical="center"/>
      <protection locked="0"/>
    </xf>
    <xf numFmtId="4" fontId="62" fillId="48" borderId="252" applyNumberFormat="0" applyProtection="0">
      <alignment vertical="center"/>
    </xf>
    <xf numFmtId="186" fontId="27" fillId="63" borderId="252" applyNumberFormat="0" applyProtection="0">
      <alignment horizontal="left" vertical="top" indent="1"/>
    </xf>
    <xf numFmtId="4" fontId="56" fillId="54" borderId="263" applyNumberFormat="0" applyProtection="0">
      <alignment horizontal="left" vertical="center" indent="1"/>
    </xf>
    <xf numFmtId="186" fontId="27" fillId="15" borderId="261" applyNumberFormat="0" applyProtection="0">
      <alignment horizontal="left" vertical="top" indent="1"/>
    </xf>
    <xf numFmtId="186" fontId="56" fillId="14" borderId="244" applyNumberFormat="0" applyProtection="0">
      <alignment horizontal="left" vertical="top" indent="1"/>
    </xf>
    <xf numFmtId="4" fontId="56" fillId="55" borderId="253" applyNumberFormat="0" applyProtection="0">
      <alignment horizontal="right" vertical="center"/>
    </xf>
    <xf numFmtId="4" fontId="63" fillId="66" borderId="267" applyNumberFormat="0" applyProtection="0">
      <alignment horizontal="left" vertical="center"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186" fontId="56" fillId="40" borderId="263" applyNumberFormat="0" applyFont="0" applyAlignment="0" applyProtection="0"/>
    <xf numFmtId="4" fontId="62" fillId="48" borderId="252" applyNumberFormat="0" applyProtection="0">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56" fillId="21" borderId="244"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47" applyNumberFormat="0"/>
    <xf numFmtId="186" fontId="27" fillId="63"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90" fontId="28" fillId="51" borderId="249">
      <alignment horizontal="right" vertical="center"/>
      <protection locked="0"/>
    </xf>
    <xf numFmtId="186" fontId="42" fillId="44" borderId="242" applyNumberFormat="0" applyAlignment="0" applyProtection="0"/>
    <xf numFmtId="186" fontId="56" fillId="14" borderId="244" applyNumberFormat="0" applyProtection="0">
      <alignment horizontal="left" vertical="top" indent="1"/>
    </xf>
    <xf numFmtId="186" fontId="56" fillId="14" borderId="252" applyNumberFormat="0" applyProtection="0">
      <alignment horizontal="left" vertical="top" indent="1"/>
    </xf>
    <xf numFmtId="191" fontId="28" fillId="51" borderId="259">
      <alignment horizontal="right" vertical="center"/>
      <protection locked="0"/>
    </xf>
    <xf numFmtId="186" fontId="56" fillId="67" borderId="259"/>
    <xf numFmtId="4" fontId="59" fillId="53" borderId="253" applyNumberFormat="0" applyProtection="0">
      <alignment vertical="center"/>
    </xf>
    <xf numFmtId="186" fontId="56" fillId="40" borderId="253" applyNumberFormat="0" applyFont="0" applyAlignment="0" applyProtection="0"/>
    <xf numFmtId="4" fontId="56" fillId="56" borderId="242" applyNumberFormat="0" applyProtection="0">
      <alignment horizontal="right" vertical="center"/>
    </xf>
    <xf numFmtId="186" fontId="27" fillId="63" borderId="252" applyNumberFormat="0" applyProtection="0">
      <alignment horizontal="left" vertical="top"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27" fillId="15" borderId="244" applyNumberFormat="0" applyProtection="0">
      <alignment horizontal="left" vertical="center" indent="1"/>
    </xf>
    <xf numFmtId="4" fontId="56" fillId="54" borderId="242" applyNumberFormat="0" applyProtection="0">
      <alignment horizontal="left" vertical="center" indent="1"/>
    </xf>
    <xf numFmtId="4" fontId="56" fillId="56" borderId="242" applyNumberFormat="0" applyProtection="0">
      <alignment horizontal="right" vertical="center"/>
    </xf>
    <xf numFmtId="186" fontId="42" fillId="44" borderId="242" applyNumberFormat="0" applyAlignment="0" applyProtection="0"/>
    <xf numFmtId="186" fontId="57" fillId="44" borderId="254" applyNumberFormat="0" applyAlignment="0" applyProtection="0"/>
    <xf numFmtId="186" fontId="56" fillId="15" borderId="261" applyNumberFormat="0" applyProtection="0">
      <alignment horizontal="left" vertical="top" indent="1"/>
    </xf>
    <xf numFmtId="4" fontId="56" fillId="60" borderId="253" applyNumberFormat="0" applyProtection="0">
      <alignment horizontal="right" vertical="center"/>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56" fillId="59" borderId="253" applyNumberFormat="0" applyProtection="0">
      <alignment horizontal="right" vertical="center"/>
    </xf>
    <xf numFmtId="186" fontId="56" fillId="40" borderId="263" applyNumberFormat="0" applyFont="0" applyAlignment="0" applyProtection="0"/>
    <xf numFmtId="186" fontId="56" fillId="40" borderId="263" applyNumberFormat="0" applyFont="0" applyAlignment="0" applyProtection="0"/>
    <xf numFmtId="4" fontId="59" fillId="53" borderId="253" applyNumberFormat="0" applyProtection="0">
      <alignment vertical="center"/>
    </xf>
    <xf numFmtId="4" fontId="56" fillId="16" borderId="253" applyNumberFormat="0" applyProtection="0">
      <alignment horizontal="right" vertical="center"/>
    </xf>
    <xf numFmtId="186" fontId="56" fillId="15" borderId="252" applyNumberFormat="0" applyProtection="0">
      <alignment horizontal="left" vertical="top" indent="1"/>
    </xf>
    <xf numFmtId="4" fontId="56" fillId="53" borderId="253" applyNumberFormat="0" applyProtection="0">
      <alignment horizontal="left" vertical="center" indent="1"/>
    </xf>
    <xf numFmtId="186" fontId="56" fillId="40" borderId="253" applyNumberFormat="0" applyFont="0" applyAlignment="0" applyProtection="0"/>
    <xf numFmtId="4" fontId="56" fillId="58" borderId="253" applyNumberFormat="0" applyProtection="0">
      <alignment horizontal="right" vertical="center"/>
    </xf>
    <xf numFmtId="193" fontId="5" fillId="69" borderId="8">
      <alignment vertical="center"/>
    </xf>
    <xf numFmtId="190" fontId="28" fillId="50" borderId="8">
      <alignment vertical="center"/>
    </xf>
    <xf numFmtId="186" fontId="56" fillId="15" borderId="252" applyNumberFormat="0" applyProtection="0">
      <alignment horizontal="left" vertical="top"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7" borderId="245" applyNumberFormat="0" applyProtection="0">
      <alignment horizontal="right" vertical="center"/>
    </xf>
    <xf numFmtId="186" fontId="56" fillId="14" borderId="252" applyNumberFormat="0" applyProtection="0">
      <alignment horizontal="left" vertical="top" indent="1"/>
    </xf>
    <xf numFmtId="188" fontId="5" fillId="13" borderId="259">
      <alignment vertical="center"/>
    </xf>
    <xf numFmtId="0" fontId="27" fillId="64" borderId="249" applyNumberFormat="0">
      <protection locked="0"/>
    </xf>
    <xf numFmtId="193" fontId="5" fillId="7" borderId="249">
      <alignment vertical="center"/>
      <protection locked="0"/>
    </xf>
    <xf numFmtId="186" fontId="44" fillId="0" borderId="268" applyNumberFormat="0" applyFill="0" applyAlignment="0" applyProtection="0"/>
    <xf numFmtId="186" fontId="56" fillId="63" borderId="244" applyNumberFormat="0" applyProtection="0">
      <alignment horizontal="left" vertical="top" indent="1"/>
    </xf>
    <xf numFmtId="4" fontId="59" fillId="65" borderId="253" applyNumberFormat="0" applyProtection="0">
      <alignment horizontal="right" vertical="center"/>
    </xf>
    <xf numFmtId="37" fontId="33" fillId="0" borderId="247" applyNumberFormat="0"/>
    <xf numFmtId="4" fontId="56" fillId="14" borderId="245" applyNumberFormat="0" applyProtection="0">
      <alignment horizontal="left" vertical="center" indent="1"/>
    </xf>
    <xf numFmtId="186" fontId="56" fillId="21" borderId="244" applyNumberFormat="0" applyProtection="0">
      <alignment horizontal="left" vertical="top" indent="1"/>
    </xf>
    <xf numFmtId="191" fontId="5" fillId="13" borderId="259">
      <alignment vertical="center"/>
    </xf>
    <xf numFmtId="4" fontId="56" fillId="61" borderId="267" applyNumberFormat="0" applyProtection="0">
      <alignment horizontal="left" vertical="center" indent="1"/>
    </xf>
    <xf numFmtId="186" fontId="61" fillId="21" borderId="246" applyBorder="0"/>
    <xf numFmtId="4" fontId="27" fillId="21" borderId="245" applyNumberFormat="0" applyProtection="0">
      <alignment horizontal="left" vertical="center" indent="1"/>
    </xf>
    <xf numFmtId="186" fontId="56" fillId="40" borderId="242" applyNumberFormat="0" applyFont="0" applyAlignment="0" applyProtection="0"/>
    <xf numFmtId="186" fontId="28" fillId="51" borderId="259">
      <alignment horizontal="right" vertical="center"/>
      <protection locked="0"/>
    </xf>
    <xf numFmtId="4" fontId="63" fillId="66" borderId="245" applyNumberFormat="0" applyProtection="0">
      <alignment horizontal="left" vertical="center" indent="1"/>
    </xf>
    <xf numFmtId="4" fontId="56" fillId="15" borderId="245" applyNumberFormat="0" applyProtection="0">
      <alignment horizontal="left" vertical="center" indent="1"/>
    </xf>
    <xf numFmtId="186" fontId="56" fillId="14" borderId="252" applyNumberFormat="0" applyProtection="0">
      <alignment horizontal="left" vertical="top" indent="1"/>
    </xf>
    <xf numFmtId="186" fontId="27" fillId="63" borderId="252" applyNumberFormat="0" applyProtection="0">
      <alignment horizontal="left" vertical="center" indent="1"/>
    </xf>
    <xf numFmtId="191" fontId="28" fillId="12" borderId="259">
      <alignment vertical="center"/>
      <protection locked="0"/>
    </xf>
    <xf numFmtId="4" fontId="27" fillId="21" borderId="257" applyNumberFormat="0" applyProtection="0">
      <alignment horizontal="left" vertical="center" indent="1"/>
    </xf>
    <xf numFmtId="4" fontId="62" fillId="48" borderId="252" applyNumberFormat="0" applyProtection="0">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28" fillId="49" borderId="259">
      <alignment vertical="center"/>
    </xf>
    <xf numFmtId="186" fontId="56" fillId="14" borderId="244" applyNumberFormat="0" applyProtection="0">
      <alignment horizontal="left" vertical="top" indent="1"/>
    </xf>
    <xf numFmtId="0" fontId="27" fillId="63" borderId="244" applyNumberFormat="0" applyProtection="0">
      <alignment horizontal="left" vertical="top" indent="1"/>
    </xf>
    <xf numFmtId="186" fontId="56" fillId="14" borderId="244" applyNumberFormat="0" applyProtection="0">
      <alignment horizontal="left" vertical="top" indent="1"/>
    </xf>
    <xf numFmtId="186" fontId="27" fillId="63" borderId="244" applyNumberFormat="0" applyProtection="0">
      <alignment horizontal="left" vertical="top" indent="1"/>
    </xf>
    <xf numFmtId="186" fontId="61" fillId="21" borderId="246" applyBorder="0"/>
    <xf numFmtId="4" fontId="56" fillId="61" borderId="245" applyNumberFormat="0" applyProtection="0">
      <alignment horizontal="left" vertical="center" indent="1"/>
    </xf>
    <xf numFmtId="186" fontId="56" fillId="63" borderId="244" applyNumberFormat="0" applyProtection="0">
      <alignment horizontal="left" vertical="top" indent="1"/>
    </xf>
    <xf numFmtId="190"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52" applyNumberFormat="0" applyProtection="0">
      <alignment horizontal="left" vertical="top" indent="1"/>
    </xf>
    <xf numFmtId="0" fontId="5" fillId="69" borderId="8">
      <alignment vertical="center"/>
    </xf>
    <xf numFmtId="4" fontId="56" fillId="52" borderId="253" applyNumberFormat="0" applyProtection="0">
      <alignment vertical="center"/>
    </xf>
    <xf numFmtId="186" fontId="56" fillId="11" borderId="253" applyNumberFormat="0" applyProtection="0">
      <alignment horizontal="left" vertical="center" indent="1"/>
    </xf>
    <xf numFmtId="4" fontId="62" fillId="48" borderId="252" applyNumberFormat="0" applyProtection="0">
      <alignment vertical="center"/>
    </xf>
    <xf numFmtId="4" fontId="62" fillId="48" borderId="261" applyNumberFormat="0" applyProtection="0">
      <alignmen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27"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27" fillId="21" borderId="267" applyNumberFormat="0" applyProtection="0">
      <alignment horizontal="left" vertical="center" indent="1"/>
    </xf>
    <xf numFmtId="186" fontId="56" fillId="14" borderId="252" applyNumberFormat="0" applyProtection="0">
      <alignment horizontal="left" vertical="top" indent="1"/>
    </xf>
    <xf numFmtId="4" fontId="56" fillId="16" borderId="253" applyNumberFormat="0" applyProtection="0">
      <alignment horizontal="right" vertical="center"/>
    </xf>
    <xf numFmtId="186" fontId="44" fillId="0" borderId="258" applyNumberFormat="0" applyFill="0" applyAlignment="0" applyProtection="0"/>
    <xf numFmtId="4" fontId="59" fillId="53" borderId="253" applyNumberFormat="0" applyProtection="0">
      <alignment vertical="center"/>
    </xf>
    <xf numFmtId="186" fontId="56" fillId="40" borderId="263" applyNumberFormat="0" applyFont="0" applyAlignment="0" applyProtection="0"/>
    <xf numFmtId="186" fontId="56" fillId="11" borderId="253" applyNumberFormat="0" applyProtection="0">
      <alignment horizontal="left" vertical="center" indent="1"/>
    </xf>
    <xf numFmtId="186" fontId="28" fillId="50" borderId="259">
      <alignment vertical="center"/>
    </xf>
    <xf numFmtId="4" fontId="59" fillId="12" borderId="259" applyNumberFormat="0" applyProtection="0">
      <alignment vertical="center"/>
    </xf>
    <xf numFmtId="4" fontId="64" fillId="64"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52" borderId="253" applyNumberFormat="0" applyProtection="0">
      <alignment vertical="center"/>
    </xf>
    <xf numFmtId="186" fontId="56" fillId="40" borderId="253" applyNumberFormat="0" applyFont="0" applyAlignment="0" applyProtection="0"/>
    <xf numFmtId="172" fontId="28" fillId="12" borderId="8">
      <alignment vertical="center"/>
      <protection locked="0"/>
    </xf>
    <xf numFmtId="186" fontId="50" fillId="41" borderId="253" applyNumberFormat="0" applyAlignment="0" applyProtection="0"/>
    <xf numFmtId="4" fontId="72" fillId="87" borderId="252" applyNumberFormat="0" applyProtection="0">
      <alignment vertical="center"/>
    </xf>
    <xf numFmtId="172" fontId="5" fillId="7" borderId="8">
      <alignment vertical="center"/>
      <protection locked="0"/>
    </xf>
    <xf numFmtId="186" fontId="56" fillId="63" borderId="252" applyNumberFormat="0" applyProtection="0">
      <alignment horizontal="left" vertical="top" indent="1"/>
    </xf>
    <xf numFmtId="186" fontId="62" fillId="48" borderId="252" applyNumberFormat="0" applyProtection="0">
      <alignment horizontal="left" vertical="top" indent="1"/>
    </xf>
    <xf numFmtId="186" fontId="62" fillId="15" borderId="252" applyNumberFormat="0" applyProtection="0">
      <alignment horizontal="left" vertical="top" indent="1"/>
    </xf>
    <xf numFmtId="190" fontId="5" fillId="13" borderId="25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7" fillId="44" borderId="264" applyNumberFormat="0" applyAlignment="0" applyProtection="0"/>
    <xf numFmtId="4" fontId="72" fillId="86" borderId="252" applyNumberFormat="0" applyProtection="0">
      <alignment horizontal="righ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186" fontId="61" fillId="21" borderId="246" applyBorder="0"/>
    <xf numFmtId="4" fontId="56" fillId="57" borderId="245"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86" fontId="28" fillId="50" borderId="269">
      <alignment vertical="center"/>
    </xf>
    <xf numFmtId="186" fontId="56" fillId="14" borderId="244" applyNumberFormat="0" applyProtection="0">
      <alignment horizontal="left" vertical="top" indent="1"/>
    </xf>
    <xf numFmtId="4" fontId="56" fillId="54" borderId="242" applyNumberFormat="0" applyProtection="0">
      <alignment horizontal="left" vertical="center" indent="1"/>
    </xf>
    <xf numFmtId="186" fontId="50" fillId="41" borderId="242" applyNumberFormat="0" applyAlignment="0" applyProtection="0"/>
    <xf numFmtId="191" fontId="28" fillId="50" borderId="259">
      <alignment vertical="center"/>
    </xf>
    <xf numFmtId="186" fontId="27" fillId="15" borderId="252" applyNumberFormat="0" applyProtection="0">
      <alignment horizontal="left" vertical="center" indent="1"/>
    </xf>
    <xf numFmtId="4" fontId="56" fillId="58" borderId="242" applyNumberFormat="0" applyProtection="0">
      <alignment horizontal="right" vertical="center"/>
    </xf>
    <xf numFmtId="191" fontId="28" fillId="49" borderId="8">
      <alignment vertical="center"/>
    </xf>
    <xf numFmtId="186" fontId="56" fillId="11" borderId="253" applyNumberFormat="0" applyProtection="0">
      <alignment horizontal="left" vertical="center" indent="1"/>
    </xf>
    <xf numFmtId="4" fontId="56" fillId="0"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4" fontId="27" fillId="21" borderId="245" applyNumberFormat="0" applyProtection="0">
      <alignment horizontal="left" vertical="center" indent="1"/>
    </xf>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4" fontId="27" fillId="21" borderId="245" applyNumberFormat="0" applyProtection="0">
      <alignment horizontal="left" vertical="center" indent="1"/>
    </xf>
    <xf numFmtId="186" fontId="56" fillId="40" borderId="242" applyNumberFormat="0" applyFon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90" fontId="5" fillId="13" borderId="259">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21" borderId="261" applyNumberFormat="0" applyProtection="0">
      <alignment horizontal="left" vertical="top" indent="1"/>
    </xf>
    <xf numFmtId="186" fontId="44" fillId="0" borderId="268" applyNumberFormat="0" applyFill="0" applyAlignment="0" applyProtection="0"/>
    <xf numFmtId="186" fontId="56" fillId="40" borderId="253" applyNumberFormat="0" applyFont="0" applyAlignment="0" applyProtection="0"/>
    <xf numFmtId="191" fontId="5" fillId="69" borderId="249">
      <alignment vertical="center"/>
    </xf>
    <xf numFmtId="186" fontId="56" fillId="15" borderId="252" applyNumberFormat="0" applyProtection="0">
      <alignment horizontal="left" vertical="top" indent="1"/>
    </xf>
    <xf numFmtId="4" fontId="75" fillId="88" borderId="251" applyNumberFormat="0" applyProtection="0">
      <alignment horizontal="left" vertical="center" indent="1"/>
    </xf>
    <xf numFmtId="4" fontId="56" fillId="23" borderId="253" applyNumberFormat="0" applyProtection="0">
      <alignment horizontal="right" vertical="center"/>
    </xf>
    <xf numFmtId="186" fontId="57" fillId="44" borderId="264" applyNumberFormat="0" applyAlignment="0" applyProtection="0"/>
    <xf numFmtId="186" fontId="57" fillId="44" borderId="264" applyNumberFormat="0" applyAlignment="0" applyProtection="0"/>
    <xf numFmtId="191" fontId="28" fillId="51" borderId="8">
      <alignment horizontal="right" vertical="center"/>
      <protection locked="0"/>
    </xf>
    <xf numFmtId="186" fontId="56" fillId="14" borderId="252" applyNumberFormat="0" applyProtection="0">
      <alignment horizontal="left" vertical="top" indent="1"/>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37" fontId="33" fillId="0" borderId="256" applyNumberFormat="0"/>
    <xf numFmtId="186" fontId="56" fillId="15" borderId="252" applyNumberFormat="0" applyProtection="0">
      <alignment horizontal="left" vertical="top" indent="1"/>
    </xf>
    <xf numFmtId="172" fontId="28" fillId="12" borderId="259">
      <alignment vertical="center"/>
      <protection locked="0"/>
    </xf>
    <xf numFmtId="186" fontId="56" fillId="40" borderId="253" applyNumberFormat="0" applyFont="0" applyAlignment="0" applyProtection="0"/>
    <xf numFmtId="193" fontId="28" fillId="12" borderId="249">
      <alignment vertical="center"/>
      <protection locked="0"/>
    </xf>
    <xf numFmtId="188" fontId="5" fillId="7" borderId="249">
      <alignment vertical="center"/>
      <protection locked="0"/>
    </xf>
    <xf numFmtId="186" fontId="56" fillId="15" borderId="244" applyNumberFormat="0" applyProtection="0">
      <alignment horizontal="left" vertical="top" indent="1"/>
    </xf>
    <xf numFmtId="4" fontId="56" fillId="23" borderId="242" applyNumberFormat="0" applyProtection="0">
      <alignment horizontal="right" vertical="center"/>
    </xf>
    <xf numFmtId="188" fontId="28" fillId="50" borderId="8">
      <alignment vertical="center"/>
    </xf>
    <xf numFmtId="4" fontId="56" fillId="61" borderId="267" applyNumberFormat="0" applyProtection="0">
      <alignment horizontal="left" vertical="center" indent="1"/>
    </xf>
    <xf numFmtId="4" fontId="56" fillId="58" borderId="253" applyNumberFormat="0" applyProtection="0">
      <alignment horizontal="right" vertical="center"/>
    </xf>
    <xf numFmtId="186" fontId="42" fillId="44" borderId="253" applyNumberFormat="0" applyAlignment="0" applyProtection="0"/>
    <xf numFmtId="186" fontId="28" fillId="49" borderId="259">
      <alignment vertical="center"/>
    </xf>
    <xf numFmtId="186" fontId="56" fillId="14" borderId="252" applyNumberFormat="0" applyProtection="0">
      <alignment horizontal="left" vertical="top" indent="1"/>
    </xf>
    <xf numFmtId="186" fontId="57" fillId="44" borderId="264" applyNumberFormat="0" applyAlignment="0" applyProtection="0"/>
    <xf numFmtId="186" fontId="56" fillId="11" borderId="263" applyNumberFormat="0" applyProtection="0">
      <alignment horizontal="left" vertical="center" indent="1"/>
    </xf>
    <xf numFmtId="186" fontId="56" fillId="40" borderId="253" applyNumberFormat="0" applyFont="0" applyAlignment="0" applyProtection="0"/>
    <xf numFmtId="186" fontId="56" fillId="15" borderId="261" applyNumberFormat="0" applyProtection="0">
      <alignment horizontal="left" vertical="top" indent="1"/>
    </xf>
    <xf numFmtId="4" fontId="62" fillId="48" borderId="261" applyNumberFormat="0" applyProtection="0">
      <alignment vertical="center"/>
    </xf>
    <xf numFmtId="186" fontId="62" fillId="15" borderId="261" applyNumberFormat="0" applyProtection="0">
      <alignment horizontal="left" vertical="top" indent="1"/>
    </xf>
    <xf numFmtId="172" fontId="28" fillId="12" borderId="259">
      <alignment vertical="center"/>
      <protection locked="0"/>
    </xf>
    <xf numFmtId="186" fontId="56" fillId="63" borderId="252" applyNumberFormat="0" applyProtection="0">
      <alignment horizontal="left" vertical="top" indent="1"/>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6" fillId="62" borderId="253" applyNumberFormat="0" applyProtection="0">
      <alignment horizontal="left" vertical="center" indent="1"/>
    </xf>
    <xf numFmtId="186" fontId="56" fillId="40" borderId="263" applyNumberFormat="0" applyFont="0" applyAlignment="0" applyProtection="0"/>
    <xf numFmtId="186" fontId="57" fillId="44" borderId="254" applyNumberFormat="0" applyAlignment="0" applyProtection="0"/>
    <xf numFmtId="186" fontId="56" fillId="15" borderId="261" applyNumberFormat="0" applyProtection="0">
      <alignment horizontal="left" vertical="top" indent="1"/>
    </xf>
    <xf numFmtId="186" fontId="56" fillId="14" borderId="244" applyNumberFormat="0" applyProtection="0">
      <alignment horizontal="left" vertical="top" indent="1"/>
    </xf>
    <xf numFmtId="186" fontId="27" fillId="15" borderId="244" applyNumberFormat="0" applyProtection="0">
      <alignment horizontal="left" vertical="top" indent="1"/>
    </xf>
    <xf numFmtId="4" fontId="56" fillId="19" borderId="253" applyNumberFormat="0" applyProtection="0">
      <alignment horizontal="right" vertical="center"/>
    </xf>
    <xf numFmtId="186" fontId="56" fillId="15" borderId="261" applyNumberFormat="0" applyProtection="0">
      <alignment horizontal="left" vertical="top" indent="1"/>
    </xf>
    <xf numFmtId="4" fontId="56" fillId="59" borderId="253" applyNumberFormat="0" applyProtection="0">
      <alignment horizontal="right" vertical="center"/>
    </xf>
    <xf numFmtId="186" fontId="56" fillId="11" borderId="253" applyNumberFormat="0" applyProtection="0">
      <alignment horizontal="left" vertical="center" indent="1"/>
    </xf>
    <xf numFmtId="186" fontId="27" fillId="21" borderId="261" applyNumberFormat="0" applyProtection="0">
      <alignment horizontal="left" vertical="center" indent="1"/>
    </xf>
    <xf numFmtId="186" fontId="56" fillId="40" borderId="263" applyNumberFormat="0" applyFont="0" applyAlignment="0" applyProtection="0"/>
    <xf numFmtId="4" fontId="56" fillId="59" borderId="253" applyNumberFormat="0" applyProtection="0">
      <alignment horizontal="right" vertical="center"/>
    </xf>
    <xf numFmtId="4" fontId="56" fillId="59" borderId="253" applyNumberFormat="0" applyProtection="0">
      <alignment horizontal="right" vertical="center"/>
    </xf>
    <xf numFmtId="186" fontId="50" fillId="41" borderId="253" applyNumberFormat="0" applyAlignment="0" applyProtection="0"/>
    <xf numFmtId="4" fontId="56" fillId="53" borderId="253" applyNumberFormat="0" applyProtection="0">
      <alignment horizontal="left" vertical="center" indent="1"/>
    </xf>
    <xf numFmtId="193" fontId="5" fillId="69" borderId="8">
      <alignment vertical="center"/>
    </xf>
    <xf numFmtId="186" fontId="44" fillId="0" borderId="25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7" fillId="44" borderId="243" applyNumberFormat="0" applyAlignment="0" applyProtection="0"/>
    <xf numFmtId="186" fontId="56" fillId="63" borderId="244" applyNumberFormat="0" applyProtection="0">
      <alignment horizontal="left" vertical="top" indent="1"/>
    </xf>
    <xf numFmtId="186" fontId="56" fillId="15" borderId="261" applyNumberFormat="0" applyProtection="0">
      <alignment horizontal="left" vertical="top" indent="1"/>
    </xf>
    <xf numFmtId="172" fontId="28" fillId="12" borderId="259">
      <alignment vertical="center"/>
      <protection locked="0"/>
    </xf>
    <xf numFmtId="186" fontId="56" fillId="21" borderId="244" applyNumberFormat="0" applyProtection="0">
      <alignment horizontal="left" vertical="top" indent="1"/>
    </xf>
    <xf numFmtId="4" fontId="27" fillId="21" borderId="245" applyNumberFormat="0" applyProtection="0">
      <alignment horizontal="left" vertical="center" indent="1"/>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4" fontId="56" fillId="14" borderId="245" applyNumberFormat="0" applyProtection="0">
      <alignment horizontal="left" vertical="center" indent="1"/>
    </xf>
    <xf numFmtId="186" fontId="56" fillId="15" borderId="252" applyNumberFormat="0" applyProtection="0">
      <alignment horizontal="left" vertical="top" indent="1"/>
    </xf>
    <xf numFmtId="186" fontId="57" fillId="44" borderId="254" applyNumberFormat="0" applyAlignment="0" applyProtection="0"/>
    <xf numFmtId="4" fontId="56" fillId="15" borderId="257" applyNumberFormat="0" applyProtection="0">
      <alignment horizontal="left" vertical="center" indent="1"/>
    </xf>
    <xf numFmtId="186" fontId="56" fillId="14" borderId="252" applyNumberFormat="0" applyProtection="0">
      <alignment horizontal="left" vertical="top" indent="1"/>
    </xf>
    <xf numFmtId="4" fontId="63" fillId="66" borderId="257" applyNumberFormat="0" applyProtection="0">
      <alignment horizontal="left" vertical="center" indent="1"/>
    </xf>
    <xf numFmtId="186" fontId="56" fillId="21" borderId="244" applyNumberFormat="0" applyProtection="0">
      <alignment horizontal="left" vertical="top" indent="1"/>
    </xf>
    <xf numFmtId="186" fontId="56" fillId="14" borderId="252" applyNumberFormat="0" applyProtection="0">
      <alignment horizontal="left" vertical="top" indent="1"/>
    </xf>
    <xf numFmtId="193" fontId="5" fillId="69" borderId="249">
      <alignment vertical="center"/>
    </xf>
    <xf numFmtId="186" fontId="56" fillId="14" borderId="244" applyNumberFormat="0" applyProtection="0">
      <alignment horizontal="left" vertical="top" indent="1"/>
    </xf>
    <xf numFmtId="186" fontId="61" fillId="21" borderId="265" applyBorder="0"/>
    <xf numFmtId="0" fontId="27" fillId="15" borderId="244" applyNumberFormat="0" applyProtection="0">
      <alignment horizontal="left" vertical="top" indent="1"/>
    </xf>
    <xf numFmtId="186" fontId="56" fillId="14" borderId="244" applyNumberFormat="0" applyProtection="0">
      <alignment horizontal="left" vertical="top" indent="1"/>
    </xf>
    <xf numFmtId="186" fontId="56" fillId="14" borderId="244" applyNumberFormat="0" applyProtection="0">
      <alignment horizontal="left" vertical="top" indent="1"/>
    </xf>
    <xf numFmtId="186" fontId="60" fillId="52" borderId="244" applyNumberFormat="0" applyProtection="0">
      <alignment horizontal="left" vertical="top" indent="1"/>
    </xf>
    <xf numFmtId="186" fontId="56" fillId="63" borderId="244" applyNumberFormat="0" applyProtection="0">
      <alignment horizontal="left" vertical="top" indent="1"/>
    </xf>
    <xf numFmtId="186" fontId="56" fillId="21" borderId="244" applyNumberFormat="0" applyProtection="0">
      <alignment horizontal="left" vertical="top" indent="1"/>
    </xf>
    <xf numFmtId="196" fontId="5" fillId="69" borderId="249">
      <alignment vertical="center"/>
    </xf>
    <xf numFmtId="186" fontId="28" fillId="49" borderId="249">
      <alignment vertical="center"/>
    </xf>
    <xf numFmtId="186" fontId="56" fillId="15" borderId="252" applyNumberFormat="0" applyProtection="0">
      <alignment horizontal="left" vertical="top" indent="1"/>
    </xf>
    <xf numFmtId="172" fontId="28" fillId="12" borderId="259">
      <alignment vertical="center"/>
      <protection locked="0"/>
    </xf>
    <xf numFmtId="186" fontId="56" fillId="14" borderId="252" applyNumberFormat="0" applyProtection="0">
      <alignment horizontal="left" vertical="top" indent="1"/>
    </xf>
    <xf numFmtId="4" fontId="62" fillId="11" borderId="252" applyNumberFormat="0" applyProtection="0">
      <alignment horizontal="left" vertical="center" indent="1"/>
    </xf>
    <xf numFmtId="186" fontId="62" fillId="15" borderId="252" applyNumberFormat="0" applyProtection="0">
      <alignment horizontal="left" vertical="top" indent="1"/>
    </xf>
    <xf numFmtId="4" fontId="63" fillId="66" borderId="257" applyNumberFormat="0" applyProtection="0">
      <alignment horizontal="left" vertical="center" indent="1"/>
    </xf>
    <xf numFmtId="37" fontId="33" fillId="0" borderId="256" applyNumberFormat="0"/>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42" fillId="44" borderId="253" applyNumberFormat="0" applyAlignment="0" applyProtection="0"/>
    <xf numFmtId="4" fontId="62" fillId="48" borderId="252" applyNumberFormat="0" applyProtection="0">
      <alignment vertical="center"/>
    </xf>
    <xf numFmtId="186" fontId="62" fillId="48" borderId="252" applyNumberFormat="0" applyProtection="0">
      <alignment horizontal="left" vertical="top" indent="1"/>
    </xf>
    <xf numFmtId="37" fontId="33" fillId="0" borderId="256" applyNumberFormat="0"/>
    <xf numFmtId="194" fontId="33" fillId="0" borderId="250" applyFill="0"/>
    <xf numFmtId="186" fontId="56" fillId="15" borderId="252" applyNumberFormat="0" applyProtection="0">
      <alignment horizontal="left" vertical="top" indent="1"/>
    </xf>
    <xf numFmtId="4" fontId="63" fillId="66"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42" fillId="44" borderId="253" applyNumberFormat="0" applyAlignment="0" applyProtection="0"/>
    <xf numFmtId="4" fontId="56" fillId="56"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27" fillId="21" borderId="244" applyNumberFormat="0" applyProtection="0">
      <alignment horizontal="left" vertical="top" indent="1"/>
    </xf>
    <xf numFmtId="186" fontId="56" fillId="14" borderId="263" applyNumberFormat="0" applyProtection="0">
      <alignment horizontal="left" vertical="center" indent="1"/>
    </xf>
    <xf numFmtId="4" fontId="56" fillId="14" borderId="267" applyNumberFormat="0" applyProtection="0">
      <alignment horizontal="left" vertical="center" indent="1"/>
    </xf>
    <xf numFmtId="4" fontId="72" fillId="79" borderId="252"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56" fillId="40" borderId="242" applyNumberFormat="0" applyFont="0" applyAlignment="0" applyProtection="0"/>
    <xf numFmtId="186" fontId="28" fillId="50" borderId="259">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188" fontId="5" fillId="13" borderId="8">
      <alignment vertical="center"/>
    </xf>
    <xf numFmtId="186" fontId="56" fillId="14" borderId="252" applyNumberFormat="0" applyProtection="0">
      <alignment horizontal="left" vertical="top" indent="1"/>
    </xf>
    <xf numFmtId="4" fontId="59" fillId="65" borderId="253" applyNumberFormat="0" applyProtection="0">
      <alignment horizontal="right" vertical="center"/>
    </xf>
    <xf numFmtId="193" fontId="28" fillId="12" borderId="8">
      <alignment vertical="center"/>
      <protection locked="0"/>
    </xf>
    <xf numFmtId="4" fontId="64" fillId="64" borderId="263" applyNumberFormat="0" applyProtection="0">
      <alignment horizontal="right" vertical="center"/>
    </xf>
    <xf numFmtId="186" fontId="27" fillId="15" borderId="261" applyNumberFormat="0" applyProtection="0">
      <alignment horizontal="left" vertical="top" indent="1"/>
    </xf>
    <xf numFmtId="186" fontId="27" fillId="21" borderId="252" applyNumberFormat="0" applyProtection="0">
      <alignment horizontal="left" vertical="center" indent="1"/>
    </xf>
    <xf numFmtId="186" fontId="27" fillId="21" borderId="261" applyNumberFormat="0" applyProtection="0">
      <alignment horizontal="left" vertical="center" indent="1"/>
    </xf>
    <xf numFmtId="4" fontId="56" fillId="58" borderId="263" applyNumberFormat="0" applyProtection="0">
      <alignment horizontal="right" vertical="center"/>
    </xf>
    <xf numFmtId="186" fontId="56" fillId="15" borderId="252" applyNumberFormat="0" applyProtection="0">
      <alignment horizontal="left" vertical="top" indent="1"/>
    </xf>
    <xf numFmtId="4" fontId="64" fillId="64" borderId="263" applyNumberFormat="0" applyProtection="0">
      <alignment horizontal="right" vertical="center"/>
    </xf>
    <xf numFmtId="4" fontId="56" fillId="15" borderId="267" applyNumberFormat="0" applyProtection="0">
      <alignment horizontal="left" vertical="center" indent="1"/>
    </xf>
    <xf numFmtId="186" fontId="56" fillId="21" borderId="252" applyNumberFormat="0" applyProtection="0">
      <alignment horizontal="left" vertical="top" indent="1"/>
    </xf>
    <xf numFmtId="186" fontId="56" fillId="21" borderId="261" applyNumberFormat="0" applyProtection="0">
      <alignment horizontal="left" vertical="top" indent="1"/>
    </xf>
    <xf numFmtId="4" fontId="72" fillId="78" borderId="261" applyNumberFormat="0" applyProtection="0">
      <alignment horizontal="right" vertical="center"/>
    </xf>
    <xf numFmtId="4" fontId="56" fillId="53" borderId="263" applyNumberFormat="0" applyProtection="0">
      <alignment horizontal="left" vertical="center" indent="1"/>
    </xf>
    <xf numFmtId="186" fontId="56" fillId="63" borderId="252" applyNumberFormat="0" applyProtection="0">
      <alignment horizontal="left" vertical="top" indent="1"/>
    </xf>
    <xf numFmtId="188" fontId="28" fillId="49" borderId="269">
      <alignment vertical="center"/>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4" fontId="70" fillId="53" borderId="252" applyNumberFormat="0" applyProtection="0">
      <alignment vertical="center"/>
    </xf>
    <xf numFmtId="4" fontId="62" fillId="11" borderId="252" applyNumberFormat="0" applyProtection="0">
      <alignment horizontal="left" vertical="center" indent="1"/>
    </xf>
    <xf numFmtId="188" fontId="5" fillId="13" borderId="259">
      <alignment vertical="center"/>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44" applyNumberFormat="0" applyProtection="0">
      <alignment horizontal="left" vertical="top" indent="1"/>
    </xf>
    <xf numFmtId="186" fontId="56" fillId="14" borderId="244" applyNumberFormat="0" applyProtection="0">
      <alignment horizontal="left" vertical="top" indent="1"/>
    </xf>
    <xf numFmtId="4" fontId="64" fillId="64" borderId="242" applyNumberFormat="0" applyProtection="0">
      <alignment horizontal="right" vertical="center"/>
    </xf>
    <xf numFmtId="186" fontId="56" fillId="15" borderId="244" applyNumberFormat="0" applyProtection="0">
      <alignment horizontal="left" vertical="top" indent="1"/>
    </xf>
    <xf numFmtId="191" fontId="28" fillId="50" borderId="249">
      <alignment vertical="center"/>
    </xf>
    <xf numFmtId="186" fontId="56" fillId="63" borderId="252" applyNumberFormat="0" applyProtection="0">
      <alignment horizontal="left" vertical="top" indent="1"/>
    </xf>
    <xf numFmtId="186" fontId="27" fillId="14" borderId="252" applyNumberFormat="0" applyProtection="0">
      <alignment horizontal="left" vertical="top" indent="1"/>
    </xf>
    <xf numFmtId="186" fontId="56"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63" borderId="252" applyNumberFormat="0" applyProtection="0">
      <alignment horizontal="left" vertical="top" indent="1"/>
    </xf>
    <xf numFmtId="191" fontId="28" fillId="12" borderId="8">
      <alignment vertical="center"/>
      <protection locked="0"/>
    </xf>
    <xf numFmtId="186" fontId="56" fillId="14" borderId="252" applyNumberFormat="0" applyProtection="0">
      <alignment horizontal="left" vertical="top" indent="1"/>
    </xf>
    <xf numFmtId="186" fontId="27" fillId="15" borderId="252" applyNumberFormat="0" applyProtection="0">
      <alignment horizontal="left" vertical="center" indent="1"/>
    </xf>
    <xf numFmtId="186" fontId="56" fillId="40" borderId="253" applyNumberFormat="0" applyFont="0" applyAlignment="0" applyProtection="0"/>
    <xf numFmtId="186" fontId="56" fillId="21" borderId="244" applyNumberFormat="0" applyProtection="0">
      <alignment horizontal="left" vertical="top" indent="1"/>
    </xf>
    <xf numFmtId="191" fontId="5" fillId="70" borderId="249">
      <alignment horizontal="right" vertical="center"/>
      <protection locked="0"/>
    </xf>
    <xf numFmtId="193" fontId="5" fillId="7" borderId="249">
      <alignment vertical="center"/>
      <protection locked="0"/>
    </xf>
    <xf numFmtId="186" fontId="27"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61" fillId="21" borderId="246" applyBorder="0"/>
    <xf numFmtId="191" fontId="28" fillId="51" borderId="249">
      <alignment horizontal="right" vertical="center"/>
      <protection locked="0"/>
    </xf>
    <xf numFmtId="4" fontId="56" fillId="55" borderId="242" applyNumberFormat="0" applyProtection="0">
      <alignment horizontal="right" vertical="center"/>
    </xf>
    <xf numFmtId="186" fontId="27" fillId="14" borderId="252" applyNumberFormat="0" applyProtection="0">
      <alignment horizontal="left" vertical="center" indent="1"/>
    </xf>
    <xf numFmtId="4" fontId="56" fillId="54" borderId="253" applyNumberFormat="0" applyProtection="0">
      <alignment horizontal="left" vertical="center" indent="1"/>
    </xf>
    <xf numFmtId="193" fontId="5" fillId="7" borderId="259">
      <alignment vertical="center"/>
      <protection locked="0"/>
    </xf>
    <xf numFmtId="186" fontId="56" fillId="15" borderId="244" applyNumberFormat="0" applyProtection="0">
      <alignment horizontal="left" vertical="top" indent="1"/>
    </xf>
    <xf numFmtId="4" fontId="56" fillId="15" borderId="253" applyNumberFormat="0" applyProtection="0">
      <alignment horizontal="right" vertical="center"/>
    </xf>
    <xf numFmtId="186" fontId="50" fillId="41" borderId="253" applyNumberFormat="0" applyAlignment="0" applyProtection="0"/>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37" fontId="33" fillId="0" borderId="266" applyNumberFormat="0"/>
    <xf numFmtId="186" fontId="27" fillId="15" borderId="252" applyNumberFormat="0" applyProtection="0">
      <alignment horizontal="left" vertical="top" indent="1"/>
    </xf>
    <xf numFmtId="191" fontId="5" fillId="69" borderId="259">
      <alignment vertical="center"/>
    </xf>
    <xf numFmtId="186" fontId="56" fillId="21" borderId="252"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9" fillId="65" borderId="263" applyNumberFormat="0" applyProtection="0">
      <alignment horizontal="right" vertical="center"/>
    </xf>
    <xf numFmtId="4" fontId="56" fillId="58" borderId="263" applyNumberFormat="0" applyProtection="0">
      <alignment horizontal="right" vertical="center"/>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27" fillId="21" borderId="257" applyNumberFormat="0" applyProtection="0">
      <alignment horizontal="left" vertical="center" indent="1"/>
    </xf>
    <xf numFmtId="193" fontId="5" fillId="7" borderId="8">
      <alignment vertical="center"/>
      <protection locked="0"/>
    </xf>
    <xf numFmtId="4" fontId="27" fillId="21" borderId="257" applyNumberFormat="0" applyProtection="0">
      <alignment horizontal="left" vertical="center" indent="1"/>
    </xf>
    <xf numFmtId="186" fontId="56" fillId="14" borderId="252" applyNumberFormat="0" applyProtection="0">
      <alignment horizontal="left" vertical="top" indent="1"/>
    </xf>
    <xf numFmtId="4" fontId="56" fillId="54" borderId="253" applyNumberFormat="0" applyProtection="0">
      <alignment horizontal="left" vertical="center" indent="1"/>
    </xf>
    <xf numFmtId="186" fontId="27" fillId="15"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4" fontId="72" fillId="79" borderId="252" applyNumberFormat="0" applyProtection="0">
      <alignment horizontal="right" vertical="center"/>
    </xf>
    <xf numFmtId="186" fontId="56" fillId="15" borderId="261" applyNumberFormat="0" applyProtection="0">
      <alignment horizontal="left" vertical="top" indent="1"/>
    </xf>
    <xf numFmtId="186" fontId="50" fillId="41" borderId="263" applyNumberFormat="0" applyAlignment="0" applyProtection="0"/>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27" fillId="14" borderId="261" applyNumberFormat="0" applyProtection="0">
      <alignment horizontal="left" vertical="center" indent="1"/>
    </xf>
    <xf numFmtId="4" fontId="70" fillId="86" borderId="262" applyNumberFormat="0" applyProtection="0">
      <alignment horizontal="left" vertical="center" indent="1"/>
    </xf>
    <xf numFmtId="186" fontId="27" fillId="15" borderId="261" applyNumberFormat="0" applyProtection="0">
      <alignment horizontal="left" vertical="center" indent="1"/>
    </xf>
    <xf numFmtId="186" fontId="62" fillId="15" borderId="252" applyNumberFormat="0" applyProtection="0">
      <alignment horizontal="left" vertical="top" indent="1"/>
    </xf>
    <xf numFmtId="4" fontId="56" fillId="54" borderId="253" applyNumberFormat="0" applyProtection="0">
      <alignment horizontal="left" vertical="center" indent="1"/>
    </xf>
    <xf numFmtId="186" fontId="56" fillId="40" borderId="253" applyNumberFormat="0" applyFont="0" applyAlignment="0" applyProtection="0"/>
    <xf numFmtId="186" fontId="56" fillId="62" borderId="242" applyNumberFormat="0" applyProtection="0">
      <alignment horizontal="left" vertical="center" indent="1"/>
    </xf>
    <xf numFmtId="186" fontId="27" fillId="15" borderId="252" applyNumberFormat="0" applyProtection="0">
      <alignment horizontal="left" vertical="center"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91" fontId="5" fillId="7" borderId="8">
      <alignment vertical="center"/>
      <protection locked="0"/>
    </xf>
    <xf numFmtId="186" fontId="56" fillId="14" borderId="261" applyNumberFormat="0" applyProtection="0">
      <alignment horizontal="left" vertical="top" indent="1"/>
    </xf>
    <xf numFmtId="186" fontId="27" fillId="63" borderId="244" applyNumberFormat="0" applyProtection="0">
      <alignment horizontal="left" vertical="top" indent="1"/>
    </xf>
    <xf numFmtId="186" fontId="28" fillId="51" borderId="249">
      <alignment horizontal="right" vertical="center"/>
      <protection locked="0"/>
    </xf>
    <xf numFmtId="188" fontId="5" fillId="13" borderId="249">
      <alignment vertical="center"/>
    </xf>
    <xf numFmtId="186" fontId="56" fillId="14" borderId="244" applyNumberFormat="0" applyProtection="0">
      <alignment horizontal="left" vertical="top" indent="1"/>
    </xf>
    <xf numFmtId="186" fontId="56" fillId="14" borderId="252" applyNumberFormat="0" applyProtection="0">
      <alignment horizontal="left" vertical="top" indent="1"/>
    </xf>
    <xf numFmtId="190" fontId="28" fillId="51" borderId="259">
      <alignment horizontal="right" vertical="center"/>
      <protection locked="0"/>
    </xf>
    <xf numFmtId="4" fontId="56" fillId="0" borderId="253" applyNumberFormat="0" applyProtection="0">
      <alignment horizontal="right" vertical="center"/>
    </xf>
    <xf numFmtId="190" fontId="28" fillId="51" borderId="8">
      <alignment horizontal="right" vertical="center"/>
      <protection locked="0"/>
    </xf>
    <xf numFmtId="186" fontId="56" fillId="40" borderId="253" applyNumberFormat="0" applyFont="0" applyAlignment="0" applyProtection="0"/>
    <xf numFmtId="4" fontId="56" fillId="55" borderId="242" applyNumberFormat="0" applyProtection="0">
      <alignment horizontal="right" vertical="center"/>
    </xf>
    <xf numFmtId="186" fontId="60" fillId="52" borderId="252" applyNumberFormat="0" applyProtection="0">
      <alignment horizontal="left" vertical="top" indent="1"/>
    </xf>
    <xf numFmtId="186" fontId="56" fillId="15" borderId="244" applyNumberFormat="0" applyProtection="0">
      <alignment horizontal="left" vertical="top" indent="1"/>
    </xf>
    <xf numFmtId="0" fontId="73" fillId="52" borderId="244" applyNumberFormat="0" applyProtection="0">
      <alignment horizontal="left" vertical="top" indent="1"/>
    </xf>
    <xf numFmtId="193" fontId="5" fillId="7" borderId="249">
      <alignment vertical="center"/>
      <protection locked="0"/>
    </xf>
    <xf numFmtId="186" fontId="56" fillId="21" borderId="244" applyNumberFormat="0" applyProtection="0">
      <alignment horizontal="left" vertical="top" indent="1"/>
    </xf>
    <xf numFmtId="186" fontId="56" fillId="15" borderId="244" applyNumberFormat="0" applyProtection="0">
      <alignment horizontal="left" vertical="top" indent="1"/>
    </xf>
    <xf numFmtId="186" fontId="56" fillId="62" borderId="242" applyNumberFormat="0" applyProtection="0">
      <alignment horizontal="left" vertical="center" indent="1"/>
    </xf>
    <xf numFmtId="4" fontId="59" fillId="65" borderId="242" applyNumberFormat="0" applyProtection="0">
      <alignment horizontal="right" vertical="center"/>
    </xf>
    <xf numFmtId="4" fontId="56" fillId="55" borderId="242" applyNumberFormat="0" applyProtection="0">
      <alignment horizontal="right" vertical="center"/>
    </xf>
    <xf numFmtId="186" fontId="50" fillId="41" borderId="242" applyNumberFormat="0" applyAlignment="0" applyProtection="0"/>
    <xf numFmtId="172" fontId="28" fillId="12" borderId="8">
      <alignment vertical="center"/>
      <protection locked="0"/>
    </xf>
    <xf numFmtId="186" fontId="56" fillId="63" borderId="261" applyNumberFormat="0" applyProtection="0">
      <alignment horizontal="left" vertical="top" indent="1"/>
    </xf>
    <xf numFmtId="4" fontId="56" fillId="16" borderId="253" applyNumberFormat="0" applyProtection="0">
      <alignment horizontal="right" vertical="center"/>
    </xf>
    <xf numFmtId="186" fontId="27" fillId="15" borderId="261" applyNumberFormat="0" applyProtection="0">
      <alignment horizontal="left" vertical="top" indent="1"/>
    </xf>
    <xf numFmtId="186" fontId="56" fillId="21" borderId="252" applyNumberFormat="0" applyProtection="0">
      <alignment horizontal="left" vertical="top" indent="1"/>
    </xf>
    <xf numFmtId="186" fontId="50" fillId="41" borderId="263" applyNumberFormat="0" applyAlignment="0" applyProtection="0"/>
    <xf numFmtId="4" fontId="27" fillId="21" borderId="257"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61" fillId="21" borderId="255" applyBorder="0"/>
    <xf numFmtId="4" fontId="56" fillId="19" borderId="253" applyNumberFormat="0" applyProtection="0">
      <alignment horizontal="right" vertical="center"/>
    </xf>
    <xf numFmtId="186" fontId="56" fillId="40" borderId="263" applyNumberFormat="0" applyFont="0" applyAlignment="0" applyProtection="0"/>
    <xf numFmtId="4" fontId="56" fillId="19" borderId="253" applyNumberFormat="0" applyProtection="0">
      <alignment horizontal="right" vertical="center"/>
    </xf>
    <xf numFmtId="186" fontId="56" fillId="40" borderId="253" applyNumberFormat="0" applyFont="0" applyAlignment="0" applyProtection="0"/>
    <xf numFmtId="186" fontId="28" fillId="50" borderId="8">
      <alignment vertical="center"/>
    </xf>
    <xf numFmtId="193" fontId="5" fillId="69" borderId="8">
      <alignment vertical="center"/>
    </xf>
    <xf numFmtId="191" fontId="28" fillId="51" borderId="8">
      <alignment horizontal="right" vertical="center"/>
      <protection locked="0"/>
    </xf>
    <xf numFmtId="186" fontId="44" fillId="0" borderId="258" applyNumberFormat="0" applyFill="0" applyAlignment="0" applyProtection="0"/>
    <xf numFmtId="4" fontId="56" fillId="57" borderId="257"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1" fontId="28" fillId="12" borderId="259">
      <alignment vertical="center"/>
      <protection locked="0"/>
    </xf>
    <xf numFmtId="186" fontId="56" fillId="14" borderId="252" applyNumberFormat="0" applyProtection="0">
      <alignment horizontal="left" vertical="top" indent="1"/>
    </xf>
    <xf numFmtId="186" fontId="60" fillId="52" borderId="244" applyNumberFormat="0" applyProtection="0">
      <alignment horizontal="left" vertical="top"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0" fontId="27" fillId="14" borderId="252" applyNumberFormat="0" applyProtection="0">
      <alignment horizontal="left" vertical="top" indent="1"/>
    </xf>
    <xf numFmtId="193" fontId="5" fillId="7" borderId="249">
      <alignment vertical="center"/>
      <protection locked="0"/>
    </xf>
    <xf numFmtId="191" fontId="28" fillId="50" borderId="8">
      <alignment vertical="center"/>
    </xf>
    <xf numFmtId="186" fontId="56" fillId="63" borderId="244" applyNumberFormat="0" applyProtection="0">
      <alignment horizontal="left" vertical="top" indent="1"/>
    </xf>
    <xf numFmtId="4" fontId="56" fillId="58" borderId="253" applyNumberFormat="0" applyProtection="0">
      <alignment horizontal="right" vertical="center"/>
    </xf>
    <xf numFmtId="186" fontId="27" fillId="21" borderId="244" applyNumberFormat="0" applyProtection="0">
      <alignment horizontal="left" vertical="top" indent="1"/>
    </xf>
    <xf numFmtId="4" fontId="56" fillId="15" borderId="242" applyNumberFormat="0" applyProtection="0">
      <alignment horizontal="right" vertical="center"/>
    </xf>
    <xf numFmtId="186" fontId="56" fillId="21" borderId="244" applyNumberFormat="0" applyProtection="0">
      <alignment horizontal="left" vertical="top" indent="1"/>
    </xf>
    <xf numFmtId="4" fontId="27" fillId="21" borderId="257" applyNumberFormat="0" applyProtection="0">
      <alignment horizontal="left" vertical="center" indent="1"/>
    </xf>
    <xf numFmtId="4" fontId="56" fillId="16" borderId="253" applyNumberFormat="0" applyProtection="0">
      <alignment horizontal="right" vertical="center"/>
    </xf>
    <xf numFmtId="186" fontId="27" fillId="64" borderId="249" applyNumberFormat="0">
      <protection locked="0"/>
    </xf>
    <xf numFmtId="4" fontId="56" fillId="61" borderId="245" applyNumberFormat="0" applyProtection="0">
      <alignment horizontal="left" vertical="center" indent="1"/>
    </xf>
    <xf numFmtId="186" fontId="56" fillId="40" borderId="242" applyNumberFormat="0" applyFont="0" applyAlignment="0" applyProtection="0"/>
    <xf numFmtId="191" fontId="28" fillId="50" borderId="8">
      <alignment vertical="center"/>
    </xf>
    <xf numFmtId="186" fontId="62" fillId="15" borderId="244" applyNumberFormat="0" applyProtection="0">
      <alignment horizontal="left" vertical="top" indent="1"/>
    </xf>
    <xf numFmtId="186" fontId="62" fillId="48" borderId="252" applyNumberFormat="0" applyProtection="0">
      <alignment horizontal="left" vertical="top" indent="1"/>
    </xf>
    <xf numFmtId="186" fontId="56" fillId="14" borderId="252" applyNumberFormat="0" applyProtection="0">
      <alignment horizontal="left" vertical="top" indent="1"/>
    </xf>
    <xf numFmtId="186" fontId="56" fillId="63" borderId="253" applyNumberFormat="0" applyProtection="0">
      <alignment horizontal="left" vertical="center" indent="1"/>
    </xf>
    <xf numFmtId="186" fontId="27" fillId="15" borderId="252" applyNumberFormat="0" applyProtection="0">
      <alignment horizontal="left" vertical="center" indent="1"/>
    </xf>
    <xf numFmtId="4" fontId="56" fillId="15" borderId="253" applyNumberFormat="0" applyProtection="0">
      <alignment horizontal="right" vertical="center"/>
    </xf>
    <xf numFmtId="186" fontId="62" fillId="15" borderId="252" applyNumberFormat="0" applyProtection="0">
      <alignment horizontal="left" vertical="top" indent="1"/>
    </xf>
    <xf numFmtId="186" fontId="56" fillId="21" borderId="244"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54" applyNumberFormat="0" applyAlignment="0" applyProtection="0"/>
    <xf numFmtId="186" fontId="56" fillId="14" borderId="244" applyNumberFormat="0" applyProtection="0">
      <alignment horizontal="left" vertical="top" indent="1"/>
    </xf>
    <xf numFmtId="0" fontId="27" fillId="63" borderId="244" applyNumberFormat="0" applyProtection="0">
      <alignment horizontal="left" vertical="center" indent="1"/>
    </xf>
    <xf numFmtId="193" fontId="5" fillId="69" borderId="249">
      <alignment vertical="center"/>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56" fillId="14" borderId="244" applyNumberFormat="0" applyProtection="0">
      <alignment horizontal="left" vertical="top" indent="1"/>
    </xf>
    <xf numFmtId="4" fontId="56" fillId="57" borderId="245" applyNumberFormat="0" applyProtection="0">
      <alignment horizontal="right" vertical="center"/>
    </xf>
    <xf numFmtId="186" fontId="56" fillId="63" borderId="244" applyNumberFormat="0" applyProtection="0">
      <alignment horizontal="left" vertical="top" indent="1"/>
    </xf>
    <xf numFmtId="188" fontId="5" fillId="69" borderId="249">
      <alignment vertical="center"/>
    </xf>
    <xf numFmtId="186" fontId="56" fillId="21" borderId="244" applyNumberFormat="0" applyProtection="0">
      <alignment horizontal="left" vertical="top" indent="1"/>
    </xf>
    <xf numFmtId="188" fontId="28" fillId="49" borderId="249">
      <alignment vertical="center"/>
    </xf>
    <xf numFmtId="186" fontId="56" fillId="40" borderId="242" applyNumberFormat="0" applyFont="0" applyAlignment="0" applyProtection="0"/>
    <xf numFmtId="186" fontId="56" fillId="15" borderId="252" applyNumberFormat="0" applyProtection="0">
      <alignment horizontal="left" vertical="top" indent="1"/>
    </xf>
    <xf numFmtId="190" fontId="28" fillId="51" borderId="259">
      <alignment horizontal="right" vertical="center"/>
      <protection locked="0"/>
    </xf>
    <xf numFmtId="191" fontId="28" fillId="12" borderId="259">
      <alignment vertical="center"/>
      <protection locked="0"/>
    </xf>
    <xf numFmtId="186" fontId="56" fillId="14" borderId="244" applyNumberFormat="0" applyProtection="0">
      <alignment horizontal="left" vertical="top" indent="1"/>
    </xf>
    <xf numFmtId="4" fontId="74" fillId="87" borderId="244" applyNumberFormat="0" applyProtection="0">
      <alignment horizontal="right" vertical="center"/>
    </xf>
    <xf numFmtId="4" fontId="64" fillId="64" borderId="253" applyNumberFormat="0" applyProtection="0">
      <alignment horizontal="right" vertical="center"/>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4" fontId="59" fillId="53" borderId="253" applyNumberFormat="0" applyProtection="0">
      <alignment vertical="center"/>
    </xf>
    <xf numFmtId="186" fontId="56" fillId="21" borderId="252" applyNumberFormat="0" applyProtection="0">
      <alignment horizontal="left" vertical="top" indent="1"/>
    </xf>
    <xf numFmtId="186" fontId="50" fillId="41" borderId="253" applyNumberFormat="0" applyAlignment="0" applyProtection="0"/>
    <xf numFmtId="4" fontId="59" fillId="65" borderId="253" applyNumberFormat="0" applyProtection="0">
      <alignment horizontal="right" vertical="center"/>
    </xf>
    <xf numFmtId="186" fontId="56" fillId="63" borderId="244" applyNumberFormat="0" applyProtection="0">
      <alignment horizontal="left" vertical="top" indent="1"/>
    </xf>
    <xf numFmtId="4" fontId="56" fillId="61" borderId="245" applyNumberFormat="0" applyProtection="0">
      <alignment horizontal="left" vertical="center" indent="1"/>
    </xf>
    <xf numFmtId="188" fontId="5" fillId="13" borderId="249">
      <alignment vertical="center"/>
    </xf>
    <xf numFmtId="4" fontId="56" fillId="59" borderId="253" applyNumberFormat="0" applyProtection="0">
      <alignment horizontal="right" vertical="center"/>
    </xf>
    <xf numFmtId="186" fontId="56" fillId="21" borderId="252" applyNumberFormat="0" applyProtection="0">
      <alignment horizontal="left" vertical="top" indent="1"/>
    </xf>
    <xf numFmtId="186" fontId="56" fillId="40" borderId="253" applyNumberFormat="0" applyFont="0" applyAlignment="0" applyProtection="0"/>
    <xf numFmtId="4" fontId="56" fillId="57" borderId="245" applyNumberFormat="0" applyProtection="0">
      <alignment horizontal="right" vertical="center"/>
    </xf>
    <xf numFmtId="186" fontId="56" fillId="63" borderId="244"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56" fillId="61"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6" fillId="52" borderId="253" applyNumberFormat="0" applyProtection="0">
      <alignment vertical="center"/>
    </xf>
    <xf numFmtId="194" fontId="33" fillId="0" borderId="270" applyFill="0"/>
    <xf numFmtId="4" fontId="56" fillId="15" borderId="257" applyNumberFormat="0" applyProtection="0">
      <alignment horizontal="left" vertical="center" indent="1"/>
    </xf>
    <xf numFmtId="191" fontId="28" fillId="50" borderId="259">
      <alignment vertical="center"/>
    </xf>
    <xf numFmtId="4" fontId="56" fillId="54" borderId="253" applyNumberFormat="0" applyProtection="0">
      <alignment horizontal="left" vertical="center" indent="1"/>
    </xf>
    <xf numFmtId="186" fontId="62" fillId="15" borderId="261" applyNumberFormat="0" applyProtection="0">
      <alignment horizontal="left" vertical="top" indent="1"/>
    </xf>
    <xf numFmtId="4" fontId="56" fillId="54" borderId="253" applyNumberFormat="0" applyProtection="0">
      <alignment horizontal="left" vertical="center" indent="1"/>
    </xf>
    <xf numFmtId="37" fontId="33" fillId="0" borderId="256" applyNumberFormat="0"/>
    <xf numFmtId="186" fontId="57" fillId="44" borderId="254" applyNumberFormat="0" applyAlignment="0" applyProtection="0"/>
    <xf numFmtId="186" fontId="56" fillId="40" borderId="253" applyNumberFormat="0" applyFont="0" applyAlignment="0" applyProtection="0"/>
    <xf numFmtId="193" fontId="28" fillId="12" borderId="259">
      <alignment vertical="center"/>
      <protection locked="0"/>
    </xf>
    <xf numFmtId="186" fontId="28" fillId="50" borderId="8">
      <alignment vertical="center"/>
    </xf>
    <xf numFmtId="0" fontId="27" fillId="64" borderId="8" applyNumberFormat="0">
      <protection locked="0"/>
    </xf>
    <xf numFmtId="172" fontId="5" fillId="7" borderId="8">
      <alignment vertical="center"/>
      <protection locked="0"/>
    </xf>
    <xf numFmtId="186" fontId="27" fillId="63" borderId="252" applyNumberFormat="0" applyProtection="0">
      <alignment horizontal="left" vertical="top" indent="1"/>
    </xf>
    <xf numFmtId="4" fontId="62" fillId="11" borderId="252" applyNumberFormat="0" applyProtection="0">
      <alignment horizontal="left" vertical="center" indent="1"/>
    </xf>
    <xf numFmtId="193" fontId="28" fillId="50" borderId="8">
      <alignment vertical="center"/>
    </xf>
    <xf numFmtId="190" fontId="5" fillId="69" borderId="259">
      <alignment vertical="center"/>
    </xf>
    <xf numFmtId="186" fontId="56" fillId="15" borderId="252" applyNumberFormat="0" applyProtection="0">
      <alignment horizontal="left" vertical="top" indent="1"/>
    </xf>
    <xf numFmtId="4" fontId="62" fillId="48" borderId="252" applyNumberFormat="0" applyProtection="0">
      <alignment vertical="center"/>
    </xf>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4" fontId="27" fillId="21" borderId="257" applyNumberFormat="0" applyProtection="0">
      <alignment horizontal="left" vertical="center" indent="1"/>
    </xf>
    <xf numFmtId="4" fontId="62" fillId="11" borderId="252" applyNumberFormat="0" applyProtection="0">
      <alignment horizontal="left" vertical="center" indent="1"/>
    </xf>
    <xf numFmtId="186" fontId="42" fillId="44" borderId="253" applyNumberFormat="0" applyAlignment="0" applyProtection="0"/>
    <xf numFmtId="186" fontId="56" fillId="15" borderId="252" applyNumberFormat="0" applyProtection="0">
      <alignment horizontal="left" vertical="top" indent="1"/>
    </xf>
    <xf numFmtId="186" fontId="56" fillId="15"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6" borderId="242" applyNumberFormat="0" applyProtection="0">
      <alignment horizontal="right" vertical="center"/>
    </xf>
    <xf numFmtId="4" fontId="27" fillId="21" borderId="245" applyNumberFormat="0" applyProtection="0">
      <alignment horizontal="left" vertical="center" indent="1"/>
    </xf>
    <xf numFmtId="186" fontId="56" fillId="40" borderId="242" applyNumberFormat="0" applyFont="0" applyAlignment="0" applyProtection="0"/>
    <xf numFmtId="193" fontId="28" fillId="50" borderId="269">
      <alignment vertical="center"/>
    </xf>
    <xf numFmtId="186" fontId="27" fillId="14" borderId="244" applyNumberFormat="0" applyProtection="0">
      <alignment horizontal="left" vertical="center" indent="1"/>
    </xf>
    <xf numFmtId="186" fontId="60" fillId="52" borderId="244" applyNumberFormat="0" applyProtection="0">
      <alignment horizontal="left" vertical="top" indent="1"/>
    </xf>
    <xf numFmtId="4" fontId="56" fillId="14" borderId="267" applyNumberFormat="0" applyProtection="0">
      <alignment horizontal="left" vertical="center" indent="1"/>
    </xf>
    <xf numFmtId="4" fontId="56" fillId="15" borderId="257" applyNumberFormat="0" applyProtection="0">
      <alignment horizontal="left" vertical="center" indent="1"/>
    </xf>
    <xf numFmtId="186" fontId="56" fillId="21" borderId="252" applyNumberFormat="0" applyProtection="0">
      <alignment horizontal="left" vertical="top" indent="1"/>
    </xf>
    <xf numFmtId="4" fontId="56" fillId="23" borderId="242" applyNumberFormat="0" applyProtection="0">
      <alignment horizontal="right" vertical="center"/>
    </xf>
    <xf numFmtId="188" fontId="28" fillId="49" borderId="259">
      <alignment vertical="center"/>
    </xf>
    <xf numFmtId="4" fontId="56" fillId="57" borderId="257" applyNumberFormat="0" applyProtection="0">
      <alignment horizontal="right" vertical="center"/>
    </xf>
    <xf numFmtId="186" fontId="56" fillId="15" borderId="252" applyNumberFormat="0" applyProtection="0">
      <alignment horizontal="left" vertical="top" indent="1"/>
    </xf>
    <xf numFmtId="186" fontId="28" fillId="49" borderId="259">
      <alignment vertical="center"/>
    </xf>
    <xf numFmtId="4" fontId="27" fillId="21" borderId="245" applyNumberFormat="0" applyProtection="0">
      <alignment horizontal="left" vertical="center" indent="1"/>
    </xf>
    <xf numFmtId="4" fontId="56" fillId="58" borderId="253" applyNumberFormat="0" applyProtection="0">
      <alignment horizontal="right" vertical="center"/>
    </xf>
    <xf numFmtId="4" fontId="63" fillId="66" borderId="257" applyNumberFormat="0" applyProtection="0">
      <alignment horizontal="left" vertical="center" indent="1"/>
    </xf>
    <xf numFmtId="186" fontId="56" fillId="63" borderId="244" applyNumberFormat="0" applyProtection="0">
      <alignment horizontal="left" vertical="top" indent="1"/>
    </xf>
    <xf numFmtId="4" fontId="72" fillId="84" borderId="244" applyNumberFormat="0" applyProtection="0">
      <alignment horizontal="right" vertical="center"/>
    </xf>
    <xf numFmtId="172" fontId="5" fillId="7" borderId="249">
      <alignmen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27" fillId="21" borderId="245" applyNumberFormat="0" applyProtection="0">
      <alignment horizontal="left" vertical="center" indent="1"/>
    </xf>
    <xf numFmtId="186" fontId="56" fillId="40" borderId="242" applyNumberFormat="0" applyFont="0" applyAlignment="0" applyProtection="0"/>
    <xf numFmtId="186" fontId="56" fillId="40" borderId="253" applyNumberFormat="0" applyFont="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42" fillId="44" borderId="263" applyNumberFormat="0" applyAlignment="0" applyProtection="0"/>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86" fontId="56" fillId="11" borderId="242" applyNumberFormat="0" applyProtection="0">
      <alignment horizontal="left" vertical="center" indent="1"/>
    </xf>
    <xf numFmtId="4" fontId="56" fillId="58" borderId="253" applyNumberFormat="0" applyProtection="0">
      <alignment horizontal="right" vertical="center"/>
    </xf>
    <xf numFmtId="186" fontId="56" fillId="21" borderId="252" applyNumberFormat="0" applyProtection="0">
      <alignment horizontal="left" vertical="top" indent="1"/>
    </xf>
    <xf numFmtId="186" fontId="28" fillId="12" borderId="249">
      <alignment vertical="center"/>
      <protection locked="0"/>
    </xf>
    <xf numFmtId="186" fontId="56" fillId="40" borderId="242" applyNumberFormat="0" applyFont="0" applyAlignment="0" applyProtection="0"/>
    <xf numFmtId="186" fontId="60" fillId="52" borderId="252" applyNumberFormat="0" applyProtection="0">
      <alignment horizontal="left" vertical="top" indent="1"/>
    </xf>
    <xf numFmtId="186" fontId="56" fillId="21" borderId="244"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186" fontId="56" fillId="14" borderId="252" applyNumberFormat="0" applyProtection="0">
      <alignment horizontal="left" vertical="top" indent="1"/>
    </xf>
    <xf numFmtId="0" fontId="5" fillId="69" borderId="8">
      <alignment vertical="center"/>
    </xf>
    <xf numFmtId="186" fontId="56" fillId="21" borderId="252" applyNumberFormat="0" applyProtection="0">
      <alignment horizontal="left" vertical="top" indent="1"/>
    </xf>
    <xf numFmtId="186" fontId="56" fillId="40" borderId="263" applyNumberFormat="0" applyFont="0" applyAlignment="0" applyProtection="0"/>
    <xf numFmtId="4" fontId="56" fillId="61"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4" fontId="64" fillId="64" borderId="242" applyNumberFormat="0" applyProtection="0">
      <alignment horizontal="right" vertical="center"/>
    </xf>
    <xf numFmtId="186" fontId="57" fillId="44" borderId="254" applyNumberFormat="0" applyAlignment="0" applyProtection="0"/>
    <xf numFmtId="186" fontId="28" fillId="12" borderId="249">
      <alignment vertical="center"/>
      <protection locked="0"/>
    </xf>
    <xf numFmtId="186" fontId="56" fillId="14" borderId="244" applyNumberFormat="0" applyProtection="0">
      <alignment horizontal="left" vertical="top" indent="1"/>
    </xf>
    <xf numFmtId="186" fontId="28" fillId="49" borderId="8">
      <alignment vertical="center"/>
    </xf>
    <xf numFmtId="186" fontId="56" fillId="21" borderId="244" applyNumberFormat="0" applyProtection="0">
      <alignment horizontal="left" vertical="top" indent="1"/>
    </xf>
    <xf numFmtId="186" fontId="56" fillId="15" borderId="252" applyNumberFormat="0" applyProtection="0">
      <alignment horizontal="left" vertical="top" indent="1"/>
    </xf>
    <xf numFmtId="4" fontId="56" fillId="60" borderId="253" applyNumberFormat="0" applyProtection="0">
      <alignment horizontal="right" vertical="center"/>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4" fontId="56" fillId="54" borderId="242" applyNumberFormat="0" applyProtection="0">
      <alignment horizontal="left" vertical="center" indent="1"/>
    </xf>
    <xf numFmtId="186" fontId="56" fillId="15" borderId="261" applyNumberFormat="0" applyProtection="0">
      <alignment horizontal="left" vertical="top" indent="1"/>
    </xf>
    <xf numFmtId="4" fontId="56" fillId="19" borderId="263" applyNumberFormat="0" applyProtection="0">
      <alignment horizontal="right" vertical="center"/>
    </xf>
    <xf numFmtId="4" fontId="72" fillId="84" borderId="261" applyNumberFormat="0" applyProtection="0">
      <alignment horizontal="right" vertical="center"/>
    </xf>
    <xf numFmtId="4" fontId="27" fillId="21" borderId="267" applyNumberFormat="0" applyProtection="0">
      <alignment horizontal="left" vertical="center" indent="1"/>
    </xf>
    <xf numFmtId="186" fontId="56" fillId="14" borderId="252" applyNumberFormat="0" applyProtection="0">
      <alignment horizontal="left" vertical="top" indent="1"/>
    </xf>
    <xf numFmtId="4" fontId="64" fillId="64" borderId="253" applyNumberFormat="0" applyProtection="0">
      <alignment horizontal="right" vertical="center"/>
    </xf>
    <xf numFmtId="37" fontId="33" fillId="0" borderId="256" applyNumberFormat="0"/>
    <xf numFmtId="186" fontId="57" fillId="44" borderId="254" applyNumberFormat="0" applyAlignment="0" applyProtection="0"/>
    <xf numFmtId="188" fontId="5" fillId="70" borderId="8">
      <alignment horizontal="right" vertical="center"/>
      <protection locked="0"/>
    </xf>
    <xf numFmtId="4" fontId="56" fillId="14" borderId="257" applyNumberFormat="0" applyProtection="0">
      <alignment horizontal="left" vertical="center" indent="1"/>
    </xf>
    <xf numFmtId="190" fontId="28" fillId="51" borderId="259">
      <alignment horizontal="right" vertical="center"/>
      <protection locked="0"/>
    </xf>
    <xf numFmtId="37" fontId="33" fillId="0" borderId="256" applyNumberFormat="0"/>
    <xf numFmtId="4" fontId="59" fillId="65" borderId="263" applyNumberFormat="0" applyProtection="0">
      <alignment horizontal="right" vertical="center"/>
    </xf>
    <xf numFmtId="186" fontId="27" fillId="21" borderId="252" applyNumberFormat="0" applyProtection="0">
      <alignment horizontal="left" vertical="top" indent="1"/>
    </xf>
    <xf numFmtId="4" fontId="64" fillId="64" borderId="253" applyNumberFormat="0" applyProtection="0">
      <alignment horizontal="right" vertical="center"/>
    </xf>
    <xf numFmtId="186" fontId="57" fillId="44" borderId="254" applyNumberFormat="0" applyAlignment="0" applyProtection="0"/>
    <xf numFmtId="4" fontId="56" fillId="54" borderId="253" applyNumberFormat="0" applyProtection="0">
      <alignment horizontal="left" vertical="center" indent="1"/>
    </xf>
    <xf numFmtId="4" fontId="56" fillId="58" borderId="253" applyNumberFormat="0" applyProtection="0">
      <alignment horizontal="right" vertical="center"/>
    </xf>
    <xf numFmtId="191" fontId="28" fillId="51" borderId="8">
      <alignment horizontal="right" vertical="center"/>
      <protection locked="0"/>
    </xf>
    <xf numFmtId="0" fontId="27" fillId="14" borderId="252" applyNumberFormat="0" applyProtection="0">
      <alignment horizontal="left" vertical="top" indent="1"/>
    </xf>
    <xf numFmtId="172" fontId="5" fillId="7" borderId="8">
      <alignment vertical="center"/>
      <protection locked="0"/>
    </xf>
    <xf numFmtId="186" fontId="56" fillId="14" borderId="261" applyNumberFormat="0" applyProtection="0">
      <alignment horizontal="left" vertical="top" indent="1"/>
    </xf>
    <xf numFmtId="4" fontId="62" fillId="48" borderId="252" applyNumberFormat="0" applyProtection="0">
      <alignment vertical="center"/>
    </xf>
    <xf numFmtId="191" fontId="28" fillId="50" borderId="8">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3" borderId="252" applyNumberFormat="0" applyProtection="0">
      <alignment horizontal="left" vertical="top" indent="1"/>
    </xf>
    <xf numFmtId="190" fontId="28" fillId="51" borderId="259">
      <alignment horizontal="right" vertical="center"/>
      <protection locked="0"/>
    </xf>
    <xf numFmtId="186" fontId="56" fillId="63" borderId="252" applyNumberFormat="0" applyProtection="0">
      <alignment horizontal="left" vertical="top" indent="1"/>
    </xf>
    <xf numFmtId="4" fontId="56" fillId="52" borderId="263" applyNumberFormat="0" applyProtection="0">
      <alignment vertical="center"/>
    </xf>
    <xf numFmtId="4" fontId="62" fillId="48" borderId="252" applyNumberFormat="0" applyProtection="0">
      <alignment vertical="center"/>
    </xf>
    <xf numFmtId="190" fontId="5" fillId="13" borderId="249">
      <alignment vertical="center"/>
    </xf>
    <xf numFmtId="186" fontId="56" fillId="63" borderId="253" applyNumberFormat="0" applyProtection="0">
      <alignment horizontal="left" vertical="center" indent="1"/>
    </xf>
    <xf numFmtId="186" fontId="56" fillId="15" borderId="244"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4" fontId="56" fillId="55" borderId="242" applyNumberFormat="0" applyProtection="0">
      <alignment horizontal="right" vertical="center"/>
    </xf>
    <xf numFmtId="4" fontId="56" fillId="61" borderId="245" applyNumberFormat="0" applyProtection="0">
      <alignment horizontal="left" vertical="center" indent="1"/>
    </xf>
    <xf numFmtId="186" fontId="56" fillId="40" borderId="242" applyNumberFormat="0" applyFont="0" applyAlignment="0" applyProtection="0"/>
    <xf numFmtId="193" fontId="28" fillId="12" borderId="269">
      <alignment vertical="center"/>
      <protection locked="0"/>
    </xf>
    <xf numFmtId="186" fontId="56" fillId="14" borderId="242" applyNumberFormat="0" applyProtection="0">
      <alignment horizontal="left" vertical="center" indent="1"/>
    </xf>
    <xf numFmtId="4" fontId="56" fillId="53" borderId="242"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186" fontId="56" fillId="21" borderId="252" applyNumberFormat="0" applyProtection="0">
      <alignment horizontal="left" vertical="top" indent="1"/>
    </xf>
    <xf numFmtId="4" fontId="56" fillId="57" borderId="245" applyNumberFormat="0" applyProtection="0">
      <alignment horizontal="right" vertical="center"/>
    </xf>
    <xf numFmtId="4" fontId="62" fillId="48" borderId="252" applyNumberFormat="0" applyProtection="0">
      <alignment vertical="center"/>
    </xf>
    <xf numFmtId="4" fontId="56" fillId="56" borderId="253" applyNumberFormat="0" applyProtection="0">
      <alignment horizontal="right" vertical="center"/>
    </xf>
    <xf numFmtId="186" fontId="56" fillId="15" borderId="252" applyNumberFormat="0" applyProtection="0">
      <alignment horizontal="left" vertical="top" indent="1"/>
    </xf>
    <xf numFmtId="186" fontId="27" fillId="63" borderId="252" applyNumberFormat="0" applyProtection="0">
      <alignment horizontal="left" vertical="center" indent="1"/>
    </xf>
    <xf numFmtId="4" fontId="56" fillId="61" borderId="245" applyNumberFormat="0" applyProtection="0">
      <alignment horizontal="left" vertical="center" indent="1"/>
    </xf>
    <xf numFmtId="4" fontId="56" fillId="59" borderId="253" applyNumberFormat="0" applyProtection="0">
      <alignment horizontal="right" vertical="center"/>
    </xf>
    <xf numFmtId="4" fontId="64" fillId="64" borderId="253" applyNumberFormat="0" applyProtection="0">
      <alignment horizontal="right" vertical="center"/>
    </xf>
    <xf numFmtId="186" fontId="27" fillId="63" borderId="244" applyNumberFormat="0" applyProtection="0">
      <alignment horizontal="left" vertical="top" indent="1"/>
    </xf>
    <xf numFmtId="4" fontId="72" fillId="83" borderId="244" applyNumberFormat="0" applyProtection="0">
      <alignment horizontal="right" vertical="center"/>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44" fillId="0" borderId="248" applyNumberFormat="0" applyFill="0" applyAlignment="0" applyProtection="0"/>
    <xf numFmtId="4" fontId="56" fillId="61" borderId="245" applyNumberFormat="0" applyProtection="0">
      <alignment horizontal="left" vertical="center" indent="1"/>
    </xf>
    <xf numFmtId="186" fontId="56" fillId="40" borderId="242" applyNumberFormat="0" applyFont="0" applyAlignment="0" applyProtection="0"/>
    <xf numFmtId="186" fontId="56" fillId="14" borderId="252" applyNumberFormat="0" applyProtection="0">
      <alignment horizontal="left" vertical="top" indent="1"/>
    </xf>
    <xf numFmtId="4" fontId="56" fillId="15" borderId="257" applyNumberFormat="0" applyProtection="0">
      <alignment horizontal="left" vertical="center"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40" borderId="253" applyNumberFormat="0" applyFont="0" applyAlignment="0" applyProtection="0"/>
    <xf numFmtId="4" fontId="71" fillId="53" borderId="252" applyNumberFormat="0" applyProtection="0">
      <alignment vertical="center"/>
    </xf>
    <xf numFmtId="4" fontId="74" fillId="87" borderId="252" applyNumberFormat="0" applyProtection="0">
      <alignment vertical="center"/>
    </xf>
    <xf numFmtId="186" fontId="56" fillId="21" borderId="252" applyNumberFormat="0" applyProtection="0">
      <alignment horizontal="left" vertical="top" indent="1"/>
    </xf>
    <xf numFmtId="186" fontId="56" fillId="63" borderId="252" applyNumberFormat="0" applyProtection="0">
      <alignment horizontal="left" vertical="top" indent="1"/>
    </xf>
    <xf numFmtId="0" fontId="5" fillId="13" borderId="259">
      <alignment vertical="center"/>
    </xf>
    <xf numFmtId="188" fontId="5" fillId="7" borderId="259">
      <alignment vertical="center"/>
      <protection locked="0"/>
    </xf>
    <xf numFmtId="0" fontId="5" fillId="69" borderId="259">
      <alignment vertical="center"/>
    </xf>
    <xf numFmtId="0" fontId="5" fillId="7" borderId="259">
      <alignment vertical="center"/>
      <protection locked="0"/>
    </xf>
    <xf numFmtId="4" fontId="56" fillId="15" borderId="253" applyNumberFormat="0" applyProtection="0">
      <alignment horizontal="right" vertical="center"/>
    </xf>
    <xf numFmtId="186" fontId="56" fillId="40" borderId="253" applyNumberFormat="0" applyFont="0" applyAlignment="0" applyProtection="0"/>
    <xf numFmtId="190" fontId="28" fillId="49" borderId="269">
      <alignment vertical="center"/>
    </xf>
    <xf numFmtId="186" fontId="42" fillId="44" borderId="253" applyNumberFormat="0" applyAlignment="0" applyProtection="0"/>
    <xf numFmtId="186" fontId="56" fillId="40" borderId="253" applyNumberFormat="0" applyFont="0" applyAlignment="0" applyProtection="0"/>
    <xf numFmtId="186" fontId="56" fillId="14" borderId="261" applyNumberFormat="0" applyProtection="0">
      <alignment horizontal="left" vertical="top" indent="1"/>
    </xf>
    <xf numFmtId="37" fontId="33" fillId="0" borderId="266" applyNumberFormat="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21" borderId="261" applyNumberFormat="0" applyProtection="0">
      <alignment horizontal="left" vertical="center" indent="1"/>
    </xf>
    <xf numFmtId="190" fontId="5" fillId="69" borderId="269">
      <alignment vertical="center"/>
    </xf>
    <xf numFmtId="186" fontId="56" fillId="21" borderId="261" applyNumberFormat="0" applyProtection="0">
      <alignment horizontal="left" vertical="top" indent="1"/>
    </xf>
    <xf numFmtId="4" fontId="56" fillId="61" borderId="257" applyNumberFormat="0" applyProtection="0">
      <alignment horizontal="left" vertical="center" indent="1"/>
    </xf>
    <xf numFmtId="186" fontId="42" fillId="44" borderId="263" applyNumberFormat="0" applyAlignment="0" applyProtection="0"/>
    <xf numFmtId="172" fontId="28" fillId="12" borderId="259">
      <alignment vertical="center"/>
      <protection locked="0"/>
    </xf>
    <xf numFmtId="4" fontId="56" fillId="15" borderId="263" applyNumberFormat="0" applyProtection="0">
      <alignment horizontal="right" vertical="center"/>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27" fillId="63" borderId="261" applyNumberFormat="0" applyProtection="0">
      <alignment horizontal="left" vertical="center" indent="1"/>
    </xf>
    <xf numFmtId="186" fontId="27" fillId="14" borderId="261" applyNumberFormat="0" applyProtection="0">
      <alignment horizontal="left" vertical="center" indent="1"/>
    </xf>
    <xf numFmtId="4" fontId="59" fillId="53" borderId="263" applyNumberFormat="0" applyProtection="0">
      <alignment vertical="center"/>
    </xf>
    <xf numFmtId="4" fontId="27" fillId="21"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40" borderId="263" applyNumberFormat="0" applyFont="0" applyAlignment="0" applyProtection="0"/>
    <xf numFmtId="4" fontId="59" fillId="53" borderId="25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0" fontId="27" fillId="15" borderId="261" applyNumberFormat="0" applyProtection="0">
      <alignment horizontal="left" vertical="top" indent="1"/>
    </xf>
    <xf numFmtId="4" fontId="70" fillId="86" borderId="261" applyNumberFormat="0" applyProtection="0">
      <alignment horizontal="left" vertical="center" indent="1"/>
    </xf>
    <xf numFmtId="193" fontId="28" fillId="50" borderId="269">
      <alignment vertical="center"/>
    </xf>
    <xf numFmtId="4" fontId="72" fillId="53" borderId="261" applyNumberFormat="0" applyProtection="0">
      <alignment horizontal="left" vertical="center" indent="1"/>
    </xf>
    <xf numFmtId="188" fontId="5" fillId="13" borderId="259">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93" fontId="28" fillId="12" borderId="259">
      <alignment vertical="center"/>
      <protection locked="0"/>
    </xf>
    <xf numFmtId="4" fontId="62" fillId="48" borderId="252" applyNumberFormat="0" applyProtection="0">
      <alignment vertical="center"/>
    </xf>
    <xf numFmtId="186" fontId="56" fillId="40" borderId="263" applyNumberFormat="0" applyFont="0" applyAlignment="0" applyProtection="0"/>
    <xf numFmtId="186" fontId="62" fillId="15" borderId="252" applyNumberFormat="0" applyProtection="0">
      <alignment horizontal="left" vertical="top" indent="1"/>
    </xf>
    <xf numFmtId="186" fontId="56" fillId="11" borderId="25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90" fontId="28" fillId="49" borderId="259">
      <alignment vertical="center"/>
    </xf>
    <xf numFmtId="186" fontId="61" fillId="21" borderId="255" applyBorder="0"/>
    <xf numFmtId="191" fontId="28" fillId="50" borderId="269">
      <alignment vertical="center"/>
    </xf>
    <xf numFmtId="186" fontId="27" fillId="21" borderId="252" applyNumberFormat="0" applyProtection="0">
      <alignment horizontal="left" vertical="top" indent="1"/>
    </xf>
    <xf numFmtId="37" fontId="33" fillId="0" borderId="256" applyNumberFormat="0"/>
    <xf numFmtId="186" fontId="60" fillId="52" borderId="261" applyNumberFormat="0" applyProtection="0">
      <alignment horizontal="left" vertical="top" indent="1"/>
    </xf>
    <xf numFmtId="4" fontId="72" fillId="86" borderId="252"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56" fillId="40" borderId="253" applyNumberFormat="0" applyFont="0" applyAlignment="0" applyProtection="0"/>
    <xf numFmtId="4" fontId="56" fillId="14" borderId="267" applyNumberFormat="0" applyProtection="0">
      <alignment horizontal="left" vertical="center" indent="1"/>
    </xf>
    <xf numFmtId="4" fontId="56" fillId="55" borderId="242" applyNumberFormat="0" applyProtection="0">
      <alignment horizontal="right" vertical="center"/>
    </xf>
    <xf numFmtId="186" fontId="50" fillId="41" borderId="242" applyNumberFormat="0" applyAlignment="0" applyProtection="0"/>
    <xf numFmtId="186" fontId="56" fillId="63" borderId="252" applyNumberFormat="0" applyProtection="0">
      <alignment horizontal="left" vertical="top" indent="1"/>
    </xf>
    <xf numFmtId="186" fontId="57" fillId="44" borderId="243" applyNumberFormat="0" applyAlignment="0" applyProtection="0"/>
    <xf numFmtId="186" fontId="56" fillId="15" borderId="244" applyNumberFormat="0" applyProtection="0">
      <alignment horizontal="left" vertical="top" indent="1"/>
    </xf>
    <xf numFmtId="186" fontId="56" fillId="21" borderId="244" applyNumberFormat="0" applyProtection="0">
      <alignment horizontal="left" vertical="top" indent="1"/>
    </xf>
    <xf numFmtId="186" fontId="42" fillId="44" borderId="263" applyNumberFormat="0" applyAlignment="0" applyProtection="0"/>
    <xf numFmtId="4" fontId="56" fillId="15" borderId="267" applyNumberFormat="0" applyProtection="0">
      <alignment horizontal="left" vertical="center" indent="1"/>
    </xf>
    <xf numFmtId="4" fontId="63" fillId="66" borderId="267" applyNumberFormat="0" applyProtection="0">
      <alignment horizontal="left" vertical="center"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4" fontId="56" fillId="61" borderId="267" applyNumberFormat="0" applyProtection="0">
      <alignment horizontal="left" vertical="center"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21" borderId="261" applyNumberFormat="0" applyProtection="0">
      <alignment horizontal="left" vertical="top" indent="1"/>
    </xf>
    <xf numFmtId="0" fontId="73" fillId="52" borderId="261" applyNumberFormat="0" applyProtection="0">
      <alignment horizontal="left" vertical="top" indent="1"/>
    </xf>
    <xf numFmtId="4" fontId="59" fillId="53" borderId="263" applyNumberFormat="0" applyProtection="0">
      <alignment vertical="center"/>
    </xf>
    <xf numFmtId="186" fontId="27" fillId="63" borderId="252" applyNumberFormat="0" applyProtection="0">
      <alignment horizontal="left" vertical="top" indent="1"/>
    </xf>
    <xf numFmtId="186" fontId="28" fillId="12" borderId="269">
      <alignment vertical="center"/>
      <protection locked="0"/>
    </xf>
    <xf numFmtId="186" fontId="62" fillId="48" borderId="252"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62" fillId="11" borderId="252"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4" fontId="59" fillId="12" borderId="259" applyNumberFormat="0" applyProtection="0">
      <alignment vertical="center"/>
    </xf>
    <xf numFmtId="186" fontId="56" fillId="21" borderId="244" applyNumberFormat="0" applyProtection="0">
      <alignment horizontal="left" vertical="top" indent="1"/>
    </xf>
    <xf numFmtId="186" fontId="28" fillId="12" borderId="259">
      <alignment vertical="center"/>
      <protection locked="0"/>
    </xf>
    <xf numFmtId="186" fontId="27" fillId="14" borderId="244" applyNumberFormat="0" applyProtection="0">
      <alignment horizontal="left" vertical="top" indent="1"/>
    </xf>
    <xf numFmtId="186" fontId="56" fillId="14" borderId="244" applyNumberFormat="0" applyProtection="0">
      <alignment horizontal="left" vertical="top" indent="1"/>
    </xf>
    <xf numFmtId="4" fontId="63" fillId="66" borderId="245" applyNumberFormat="0" applyProtection="0">
      <alignment horizontal="left" vertical="center" indent="1"/>
    </xf>
    <xf numFmtId="186" fontId="56" fillId="15" borderId="244" applyNumberFormat="0" applyProtection="0">
      <alignment horizontal="left" vertical="top" indent="1"/>
    </xf>
    <xf numFmtId="186" fontId="28" fillId="50" borderId="249">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186" fontId="27" fillId="14"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5" borderId="252" applyNumberFormat="0" applyProtection="0">
      <alignment horizontal="left" vertical="top" indent="1"/>
    </xf>
    <xf numFmtId="193" fontId="28" fillId="12" borderId="8">
      <alignment vertical="center"/>
      <protection locked="0"/>
    </xf>
    <xf numFmtId="186" fontId="27" fillId="14" borderId="252" applyNumberFormat="0" applyProtection="0">
      <alignment horizontal="left" vertical="center" indent="1"/>
    </xf>
    <xf numFmtId="186" fontId="27" fillId="15" borderId="252" applyNumberFormat="0" applyProtection="0">
      <alignment horizontal="left" vertical="top" indent="1"/>
    </xf>
    <xf numFmtId="186" fontId="56" fillId="40" borderId="253" applyNumberFormat="0" applyFont="0" applyAlignment="0" applyProtection="0"/>
    <xf numFmtId="186" fontId="56" fillId="21" borderId="244" applyNumberFormat="0" applyProtection="0">
      <alignment horizontal="left" vertical="top" indent="1"/>
    </xf>
    <xf numFmtId="186" fontId="44" fillId="0" borderId="248" applyNumberFormat="0" applyFill="0" applyAlignment="0" applyProtection="0"/>
    <xf numFmtId="186" fontId="56" fillId="15" borderId="244" applyNumberFormat="0" applyProtection="0">
      <alignment horizontal="left" vertical="top" indent="1"/>
    </xf>
    <xf numFmtId="186" fontId="56" fillId="40" borderId="242" applyNumberFormat="0" applyFont="0" applyAlignment="0" applyProtection="0"/>
    <xf numFmtId="186" fontId="56" fillId="21" borderId="244" applyNumberFormat="0" applyProtection="0">
      <alignment horizontal="left" vertical="top" indent="1"/>
    </xf>
    <xf numFmtId="186" fontId="27" fillId="64" borderId="249" applyNumberFormat="0">
      <protection locked="0"/>
    </xf>
    <xf numFmtId="191" fontId="28" fillId="51" borderId="249">
      <alignment horizontal="right" vertical="center"/>
      <protection locked="0"/>
    </xf>
    <xf numFmtId="4" fontId="56" fillId="19" borderId="242" applyNumberFormat="0" applyProtection="0">
      <alignment horizontal="right" vertical="center"/>
    </xf>
    <xf numFmtId="186" fontId="60" fillId="52" borderId="244" applyNumberFormat="0" applyProtection="0">
      <alignment horizontal="left" vertical="top" indent="1"/>
    </xf>
    <xf numFmtId="4" fontId="56" fillId="23" borderId="263" applyNumberFormat="0" applyProtection="0">
      <alignment horizontal="right" vertical="center"/>
    </xf>
    <xf numFmtId="4" fontId="56" fillId="55" borderId="263" applyNumberFormat="0" applyProtection="0">
      <alignment horizontal="right" vertical="center"/>
    </xf>
    <xf numFmtId="186" fontId="56" fillId="40" borderId="263" applyNumberFormat="0" applyFont="0" applyAlignment="0" applyProtection="0"/>
    <xf numFmtId="4" fontId="59" fillId="53" borderId="263" applyNumberFormat="0" applyProtection="0">
      <alignment vertical="center"/>
    </xf>
    <xf numFmtId="172" fontId="5" fillId="7" borderId="8">
      <alignment vertical="center"/>
      <protection locked="0"/>
    </xf>
    <xf numFmtId="188" fontId="5" fillId="13" borderId="8">
      <alignment vertical="center"/>
    </xf>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4" fontId="56" fillId="59" borderId="263" applyNumberFormat="0" applyProtection="0">
      <alignment horizontal="right" vertical="center"/>
    </xf>
    <xf numFmtId="186" fontId="60" fillId="52" borderId="261" applyNumberFormat="0" applyProtection="0">
      <alignment horizontal="left" vertical="top" indent="1"/>
    </xf>
    <xf numFmtId="186" fontId="27" fillId="21" borderId="252" applyNumberFormat="0" applyProtection="0">
      <alignment horizontal="left" vertical="top" indent="1"/>
    </xf>
    <xf numFmtId="4" fontId="56" fillId="23" borderId="263" applyNumberFormat="0" applyProtection="0">
      <alignment horizontal="right" vertical="center"/>
    </xf>
    <xf numFmtId="186" fontId="56" fillId="11" borderId="263" applyNumberFormat="0" applyProtection="0">
      <alignment horizontal="left" vertical="center" indent="1"/>
    </xf>
    <xf numFmtId="186" fontId="56" fillId="21" borderId="261" applyNumberFormat="0" applyProtection="0">
      <alignment horizontal="left" vertical="top" indent="1"/>
    </xf>
    <xf numFmtId="188" fontId="5" fillId="13" borderId="8">
      <alignment vertical="center"/>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4" fontId="56" fillId="16" borderId="263" applyNumberFormat="0" applyProtection="0">
      <alignment horizontal="right" vertical="center"/>
    </xf>
    <xf numFmtId="4" fontId="56" fillId="15" borderId="267" applyNumberFormat="0" applyProtection="0">
      <alignment horizontal="left" vertical="center" indent="1"/>
    </xf>
    <xf numFmtId="4" fontId="62" fillId="48" borderId="261" applyNumberFormat="0" applyProtection="0">
      <alignment vertical="center"/>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56" fillId="56"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4" fontId="56" fillId="54" borderId="263" applyNumberFormat="0" applyProtection="0">
      <alignment horizontal="left" vertical="center" indent="1"/>
    </xf>
    <xf numFmtId="186" fontId="56" fillId="11" borderId="263" applyNumberFormat="0" applyProtection="0">
      <alignment horizontal="left" vertical="center"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4" fillId="64" borderId="263" applyNumberFormat="0" applyProtection="0">
      <alignment horizontal="right" vertical="center"/>
    </xf>
    <xf numFmtId="186" fontId="56" fillId="62" borderId="263" applyNumberFormat="0" applyProtection="0">
      <alignment horizontal="left" vertical="center" indent="1"/>
    </xf>
    <xf numFmtId="188" fontId="5" fillId="13" borderId="8">
      <alignment vertical="center"/>
    </xf>
    <xf numFmtId="186" fontId="56" fillId="14" borderId="261" applyNumberFormat="0" applyProtection="0">
      <alignment horizontal="left" vertical="top" indent="1"/>
    </xf>
    <xf numFmtId="186" fontId="56" fillId="63" borderId="263" applyNumberFormat="0" applyProtection="0">
      <alignment horizontal="left" vertical="center" indent="1"/>
    </xf>
    <xf numFmtId="4" fontId="56" fillId="55" borderId="263" applyNumberFormat="0" applyProtection="0">
      <alignment horizontal="right" vertical="center"/>
    </xf>
    <xf numFmtId="186" fontId="56" fillId="15" borderId="261" applyNumberFormat="0" applyProtection="0">
      <alignment horizontal="left" vertical="top" indent="1"/>
    </xf>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27" fillId="63" borderId="261" applyNumberFormat="0" applyProtection="0">
      <alignment horizontal="left" vertical="center" indent="1"/>
    </xf>
    <xf numFmtId="4" fontId="56" fillId="54" borderId="263" applyNumberFormat="0" applyProtection="0">
      <alignment horizontal="left" vertical="center" indent="1"/>
    </xf>
    <xf numFmtId="4" fontId="62" fillId="11" borderId="261"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4" fontId="56" fillId="15" borderId="267" applyNumberFormat="0" applyProtection="0">
      <alignment horizontal="left" vertical="center" indent="1"/>
    </xf>
    <xf numFmtId="186" fontId="42" fillId="44" borderId="263" applyNumberFormat="0" applyAlignment="0" applyProtection="0"/>
    <xf numFmtId="186" fontId="50" fillId="41" borderId="263" applyNumberForma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54" borderId="263" applyNumberFormat="0" applyProtection="0">
      <alignment horizontal="left" vertical="center" indent="1"/>
    </xf>
    <xf numFmtId="37" fontId="33" fillId="0" borderId="266" applyNumberFormat="0"/>
    <xf numFmtId="4" fontId="56" fillId="58"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4" fillId="64" borderId="263" applyNumberFormat="0" applyProtection="0">
      <alignment horizontal="right" vertical="center"/>
    </xf>
    <xf numFmtId="186" fontId="56" fillId="40" borderId="263" applyNumberFormat="0" applyFont="0" applyAlignment="0" applyProtection="0"/>
    <xf numFmtId="186" fontId="62"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6" borderId="263" applyNumberFormat="0" applyProtection="0">
      <alignment horizontal="right" vertical="center"/>
    </xf>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6" fillId="58" borderId="263" applyNumberFormat="0" applyProtection="0">
      <alignment horizontal="right" vertical="center"/>
    </xf>
    <xf numFmtId="4" fontId="56" fillId="14" borderId="267"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27" fillId="63" borderId="261"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2" fillId="48" borderId="261" applyNumberFormat="0" applyProtection="0">
      <alignment vertical="center"/>
    </xf>
    <xf numFmtId="37" fontId="33" fillId="0" borderId="266" applyNumberFormat="0"/>
    <xf numFmtId="4" fontId="56" fillId="23" borderId="263" applyNumberFormat="0" applyProtection="0">
      <alignment horizontal="right" vertical="center"/>
    </xf>
    <xf numFmtId="4" fontId="62" fillId="48" borderId="261" applyNumberFormat="0" applyProtection="0">
      <alignment vertical="center"/>
    </xf>
    <xf numFmtId="186" fontId="44" fillId="0" borderId="268" applyNumberFormat="0" applyFill="0" applyAlignment="0" applyProtection="0"/>
    <xf numFmtId="186" fontId="60" fillId="52" borderId="261" applyNumberFormat="0" applyProtection="0">
      <alignment horizontal="left" vertical="top" indent="1"/>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2" fillId="15" borderId="261" applyNumberFormat="0" applyProtection="0">
      <alignment horizontal="left" vertical="top" indent="1"/>
    </xf>
    <xf numFmtId="186" fontId="27"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7" borderId="267"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190" fontId="28" fillId="49" borderId="8">
      <alignment vertical="center"/>
    </xf>
    <xf numFmtId="191" fontId="28" fillId="49" borderId="8">
      <alignment vertical="center"/>
    </xf>
    <xf numFmtId="191"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6" fontId="28" fillId="49" borderId="8">
      <alignment vertical="center"/>
    </xf>
    <xf numFmtId="188" fontId="28" fillId="49" borderId="8">
      <alignment vertical="center"/>
    </xf>
    <xf numFmtId="188" fontId="28" fillId="49" borderId="8">
      <alignment vertical="center"/>
    </xf>
    <xf numFmtId="190" fontId="28" fillId="49" borderId="8">
      <alignment vertical="center"/>
    </xf>
    <xf numFmtId="191"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3" fontId="28" fillId="12" borderId="8">
      <alignment vertical="center"/>
      <protection locked="0"/>
    </xf>
    <xf numFmtId="186" fontId="28" fillId="12" borderId="8">
      <alignment vertical="center"/>
      <protection locked="0"/>
    </xf>
    <xf numFmtId="186" fontId="28" fillId="12" borderId="8">
      <alignment vertical="center"/>
      <protection locked="0"/>
    </xf>
    <xf numFmtId="193" fontId="28" fillId="12" borderId="8">
      <alignment vertical="center"/>
      <protection locked="0"/>
    </xf>
    <xf numFmtId="191" fontId="28" fillId="12" borderId="8">
      <alignment vertical="center"/>
      <protection locked="0"/>
    </xf>
    <xf numFmtId="191"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72" fontId="28" fillId="12" borderId="8">
      <alignment vertical="center"/>
      <protection locked="0"/>
    </xf>
    <xf numFmtId="191" fontId="28" fillId="12" borderId="8">
      <alignment vertical="center"/>
      <protection locked="0"/>
    </xf>
    <xf numFmtId="191" fontId="28" fillId="50" borderId="8">
      <alignment vertical="center"/>
    </xf>
    <xf numFmtId="191"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93" fontId="28" fillId="50" borderId="8">
      <alignment vertical="center"/>
    </xf>
    <xf numFmtId="188" fontId="28" fillId="50" borderId="8">
      <alignment vertical="center"/>
    </xf>
    <xf numFmtId="190"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86"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0" borderId="8">
      <alignment vertical="center"/>
    </xf>
    <xf numFmtId="191" fontId="28" fillId="51" borderId="8">
      <alignment horizontal="right" vertical="center"/>
      <protection locked="0"/>
    </xf>
    <xf numFmtId="186" fontId="28" fillId="51" borderId="8">
      <alignment horizontal="right" vertical="center"/>
      <protection locked="0"/>
    </xf>
    <xf numFmtId="186" fontId="28" fillId="51" borderId="8">
      <alignment horizontal="right" vertical="center"/>
      <protection locked="0"/>
    </xf>
    <xf numFmtId="190" fontId="28" fillId="51" borderId="8">
      <alignment horizontal="right" vertical="center"/>
      <protection locked="0"/>
    </xf>
    <xf numFmtId="188" fontId="28" fillId="51" borderId="8">
      <alignment horizontal="right" vertical="center"/>
      <protection locked="0"/>
    </xf>
    <xf numFmtId="190"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91" fontId="28" fillId="51" borderId="8">
      <alignment horizontal="right" vertical="center"/>
      <protection locked="0"/>
    </xf>
    <xf numFmtId="186" fontId="44" fillId="0" borderId="268" applyNumberFormat="0" applyFill="0" applyAlignment="0" applyProtection="0"/>
    <xf numFmtId="186" fontId="27" fillId="14" borderId="252" applyNumberFormat="0" applyProtection="0">
      <alignment horizontal="left" vertical="top" indent="1"/>
    </xf>
    <xf numFmtId="4" fontId="56" fillId="0" borderId="253"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28" fillId="12" borderId="259">
      <alignment vertical="center"/>
      <protection locked="0"/>
    </xf>
    <xf numFmtId="186" fontId="56" fillId="40" borderId="26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top" indent="1"/>
    </xf>
    <xf numFmtId="186" fontId="61" fillId="21" borderId="255" applyBorder="0"/>
    <xf numFmtId="186" fontId="60" fillId="52"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4" fontId="56" fillId="23" borderId="253" applyNumberFormat="0" applyProtection="0">
      <alignment horizontal="right" vertical="center"/>
    </xf>
    <xf numFmtId="190" fontId="28" fillId="49" borderId="269">
      <alignment vertical="center"/>
    </xf>
    <xf numFmtId="186" fontId="27" fillId="64" borderId="8" applyNumberFormat="0">
      <protection locked="0"/>
    </xf>
    <xf numFmtId="4" fontId="59" fillId="12" borderId="8" applyNumberFormat="0" applyProtection="0">
      <alignment vertical="center"/>
    </xf>
    <xf numFmtId="186" fontId="56" fillId="67" borderId="8"/>
    <xf numFmtId="194" fontId="33" fillId="0" borderId="231" applyFill="0"/>
    <xf numFmtId="4" fontId="59" fillId="53" borderId="263" applyNumberFormat="0" applyProtection="0">
      <alignment vertical="center"/>
    </xf>
    <xf numFmtId="4" fontId="56" fillId="15" borderId="263" applyNumberFormat="0" applyProtection="0">
      <alignment horizontal="right" vertical="center"/>
    </xf>
    <xf numFmtId="186" fontId="50" fillId="41" borderId="263" applyNumberFormat="0" applyAlignment="0" applyProtection="0"/>
    <xf numFmtId="191" fontId="5" fillId="13" borderId="8">
      <alignment vertical="center"/>
    </xf>
    <xf numFmtId="188" fontId="5" fillId="13" borderId="8">
      <alignment vertical="center"/>
    </xf>
    <xf numFmtId="190" fontId="5" fillId="13" borderId="8">
      <alignment vertical="center"/>
    </xf>
    <xf numFmtId="191" fontId="5" fillId="7" borderId="8">
      <alignment vertical="center"/>
      <protection locked="0"/>
    </xf>
    <xf numFmtId="188" fontId="5" fillId="7" borderId="8">
      <alignment vertical="center"/>
      <protection locked="0"/>
    </xf>
    <xf numFmtId="196" fontId="5" fillId="69" borderId="8">
      <alignment vertical="center"/>
    </xf>
    <xf numFmtId="188" fontId="5" fillId="69" borderId="8">
      <alignment vertical="center"/>
    </xf>
    <xf numFmtId="190" fontId="5" fillId="69" borderId="8">
      <alignment vertical="center"/>
    </xf>
    <xf numFmtId="191" fontId="5" fillId="69" borderId="8">
      <alignment vertical="center"/>
    </xf>
    <xf numFmtId="188" fontId="5" fillId="70" borderId="8">
      <alignment horizontal="right" vertical="center"/>
      <protection locked="0"/>
    </xf>
    <xf numFmtId="190" fontId="5" fillId="70" borderId="8">
      <alignment horizontal="right" vertical="center"/>
      <protection locked="0"/>
    </xf>
    <xf numFmtId="191" fontId="5" fillId="70" borderId="8">
      <alignment horizontal="right" vertical="center"/>
      <protection locked="0"/>
    </xf>
    <xf numFmtId="194" fontId="33" fillId="0" borderId="231" applyFill="0"/>
    <xf numFmtId="191" fontId="5" fillId="69" borderId="8">
      <alignment vertical="center"/>
    </xf>
    <xf numFmtId="186" fontId="42" fillId="44" borderId="263" applyNumberFormat="0" applyAlignment="0" applyProtection="0"/>
    <xf numFmtId="186" fontId="56" fillId="14" borderId="244" applyNumberFormat="0" applyProtection="0">
      <alignment horizontal="left" vertical="top" indent="1"/>
    </xf>
    <xf numFmtId="186" fontId="44" fillId="0" borderId="248" applyNumberFormat="0" applyFill="0" applyAlignment="0" applyProtection="0"/>
    <xf numFmtId="186" fontId="27" fillId="15"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6" fillId="63" borderId="244" applyNumberFormat="0" applyProtection="0">
      <alignment horizontal="left" vertical="top" indent="1"/>
    </xf>
    <xf numFmtId="186" fontId="56" fillId="14" borderId="253" applyNumberFormat="0" applyProtection="0">
      <alignment horizontal="left" vertical="center" indent="1"/>
    </xf>
    <xf numFmtId="193" fontId="28" fillId="50" borderId="8">
      <alignment vertical="center"/>
    </xf>
    <xf numFmtId="186" fontId="28" fillId="12" borderId="259">
      <alignment vertical="center"/>
      <protection locked="0"/>
    </xf>
    <xf numFmtId="190" fontId="5" fillId="69" borderId="259">
      <alignment vertical="center"/>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56" fillId="15" borderId="244" applyNumberFormat="0" applyProtection="0">
      <alignment horizontal="left" vertical="top" indent="1"/>
    </xf>
    <xf numFmtId="190" fontId="5" fillId="13" borderId="249">
      <alignment vertical="center"/>
    </xf>
    <xf numFmtId="186" fontId="56" fillId="40" borderId="253" applyNumberFormat="0" applyFont="0" applyAlignment="0" applyProtection="0"/>
    <xf numFmtId="186" fontId="56" fillId="63" borderId="252" applyNumberFormat="0" applyProtection="0">
      <alignment horizontal="left" vertical="top" indent="1"/>
    </xf>
    <xf numFmtId="186" fontId="27" fillId="14" borderId="244" applyNumberFormat="0" applyProtection="0">
      <alignment horizontal="left" vertical="center" indent="1"/>
    </xf>
    <xf numFmtId="186" fontId="56" fillId="15" borderId="244" applyNumberFormat="0" applyProtection="0">
      <alignment horizontal="left" vertical="top" indent="1"/>
    </xf>
    <xf numFmtId="186" fontId="56" fillId="14" borderId="253" applyNumberFormat="0" applyProtection="0">
      <alignment horizontal="left" vertical="center" indent="1"/>
    </xf>
    <xf numFmtId="4" fontId="56" fillId="56" borderId="242" applyNumberFormat="0" applyProtection="0">
      <alignment horizontal="right" vertical="center"/>
    </xf>
    <xf numFmtId="4" fontId="63" fillId="66" borderId="245" applyNumberFormat="0" applyProtection="0">
      <alignment horizontal="left" vertical="center" indent="1"/>
    </xf>
    <xf numFmtId="37" fontId="33" fillId="0" borderId="256" applyNumberFormat="0"/>
    <xf numFmtId="0" fontId="5" fillId="69" borderId="249">
      <alignment vertical="center"/>
    </xf>
    <xf numFmtId="186" fontId="42" fillId="44" borderId="253" applyNumberFormat="0" applyAlignment="0" applyProtection="0"/>
    <xf numFmtId="186" fontId="56" fillId="21" borderId="252" applyNumberFormat="0" applyProtection="0">
      <alignment horizontal="left" vertical="top" indent="1"/>
    </xf>
    <xf numFmtId="190" fontId="28" fillId="49" borderId="8">
      <alignment vertical="center"/>
    </xf>
    <xf numFmtId="186" fontId="56" fillId="21" borderId="244" applyNumberFormat="0" applyProtection="0">
      <alignment horizontal="left" vertical="top" indent="1"/>
    </xf>
    <xf numFmtId="4" fontId="56" fillId="57" borderId="257" applyNumberFormat="0" applyProtection="0">
      <alignment horizontal="right" vertical="center"/>
    </xf>
    <xf numFmtId="4" fontId="56" fillId="61" borderId="257" applyNumberFormat="0" applyProtection="0">
      <alignment horizontal="left" vertical="center" indent="1"/>
    </xf>
    <xf numFmtId="186" fontId="56" fillId="15" borderId="252" applyNumberFormat="0" applyProtection="0">
      <alignment horizontal="left" vertical="top" indent="1"/>
    </xf>
    <xf numFmtId="191" fontId="28" fillId="12" borderId="259">
      <alignment vertical="center"/>
      <protection locked="0"/>
    </xf>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4" fontId="63" fillId="66" borderId="257"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27" fillId="21" borderId="252"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86" fontId="56" fillId="11" borderId="253" applyNumberFormat="0" applyProtection="0">
      <alignment horizontal="left" vertical="center" indent="1"/>
    </xf>
    <xf numFmtId="186" fontId="56" fillId="14" borderId="261" applyNumberFormat="0" applyProtection="0">
      <alignment horizontal="left" vertical="top" indent="1"/>
    </xf>
    <xf numFmtId="4" fontId="56" fillId="55" borderId="253" applyNumberFormat="0" applyProtection="0">
      <alignment horizontal="right" vertical="center"/>
    </xf>
    <xf numFmtId="4" fontId="27" fillId="21" borderId="267" applyNumberFormat="0" applyProtection="0">
      <alignment horizontal="left" vertical="center" indent="1"/>
    </xf>
    <xf numFmtId="186" fontId="62" fillId="48" borderId="252" applyNumberFormat="0" applyProtection="0">
      <alignment horizontal="left" vertical="top" indent="1"/>
    </xf>
    <xf numFmtId="4" fontId="56" fillId="16" borderId="253" applyNumberFormat="0" applyProtection="0">
      <alignment horizontal="right" vertical="center"/>
    </xf>
    <xf numFmtId="4" fontId="56" fillId="56" borderId="263" applyNumberFormat="0" applyProtection="0">
      <alignment horizontal="right" vertical="center"/>
    </xf>
    <xf numFmtId="4" fontId="56" fillId="60" borderId="263" applyNumberFormat="0" applyProtection="0">
      <alignment horizontal="right" vertical="center"/>
    </xf>
    <xf numFmtId="4" fontId="56" fillId="0" borderId="263" applyNumberFormat="0" applyProtection="0">
      <alignment horizontal="right" vertical="center"/>
    </xf>
    <xf numFmtId="186" fontId="56" fillId="63" borderId="261" applyNumberFormat="0" applyProtection="0">
      <alignment horizontal="left" vertical="top" indent="1"/>
    </xf>
    <xf numFmtId="4" fontId="56" fillId="58" borderId="263" applyNumberFormat="0" applyProtection="0">
      <alignment horizontal="right" vertical="center"/>
    </xf>
    <xf numFmtId="4" fontId="56" fillId="56" borderId="263" applyNumberFormat="0" applyProtection="0">
      <alignment horizontal="right" vertical="center"/>
    </xf>
    <xf numFmtId="186" fontId="61" fillId="21" borderId="265" applyBorder="0"/>
    <xf numFmtId="186" fontId="56" fillId="63" borderId="261" applyNumberFormat="0" applyProtection="0">
      <alignment horizontal="left" vertical="top" indent="1"/>
    </xf>
    <xf numFmtId="4" fontId="62" fillId="48" borderId="261" applyNumberFormat="0" applyProtection="0">
      <alignment vertical="center"/>
    </xf>
    <xf numFmtId="186" fontId="42" fillId="44" borderId="263" applyNumberFormat="0" applyAlignment="0" applyProtection="0"/>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4" fontId="56" fillId="0" borderId="25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8" fontId="5" fillId="13" borderId="8">
      <alignment vertical="center"/>
    </xf>
    <xf numFmtId="4" fontId="56" fillId="15" borderId="26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64" fillId="64" borderId="253" applyNumberFormat="0" applyProtection="0">
      <alignment horizontal="right" vertical="center"/>
    </xf>
    <xf numFmtId="4" fontId="56" fillId="59" borderId="253" applyNumberFormat="0" applyProtection="0">
      <alignment horizontal="right" vertical="center"/>
    </xf>
    <xf numFmtId="186" fontId="57" fillId="44" borderId="254" applyNumberFormat="0" applyAlignment="0" applyProtection="0"/>
    <xf numFmtId="186" fontId="27" fillId="21" borderId="261" applyNumberFormat="0" applyProtection="0">
      <alignment horizontal="left" vertical="center" indent="1"/>
    </xf>
    <xf numFmtId="186" fontId="27" fillId="21" borderId="261" applyNumberFormat="0" applyProtection="0">
      <alignment horizontal="left" vertical="top" indent="1"/>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90" fontId="28" fillId="49" borderId="8">
      <alignment vertical="center"/>
    </xf>
    <xf numFmtId="186" fontId="56" fillId="21" borderId="261" applyNumberFormat="0" applyProtection="0">
      <alignment horizontal="left" vertical="top" indent="1"/>
    </xf>
    <xf numFmtId="188" fontId="5" fillId="7" borderId="269">
      <alignment vertical="center"/>
      <protection locked="0"/>
    </xf>
    <xf numFmtId="190" fontId="28" fillId="51" borderId="259">
      <alignment horizontal="right" vertical="center"/>
      <protection locked="0"/>
    </xf>
    <xf numFmtId="188" fontId="28" fillId="49" borderId="259">
      <alignmen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7" fillId="21" borderId="252" applyNumberFormat="0" applyProtection="0">
      <alignment horizontal="left" vertical="center" indent="1"/>
    </xf>
    <xf numFmtId="4" fontId="56" fillId="60" borderId="253" applyNumberFormat="0" applyProtection="0">
      <alignment horizontal="right" vertical="center"/>
    </xf>
    <xf numFmtId="191" fontId="5" fillId="13" borderId="269">
      <alignment vertical="center"/>
    </xf>
    <xf numFmtId="186" fontId="56" fillId="14" borderId="252" applyNumberFormat="0" applyProtection="0">
      <alignment horizontal="left" vertical="top" indent="1"/>
    </xf>
    <xf numFmtId="4" fontId="63" fillId="66" borderId="267" applyNumberFormat="0" applyProtection="0">
      <alignment horizontal="left" vertical="center" indent="1"/>
    </xf>
    <xf numFmtId="186" fontId="56" fillId="14" borderId="252" applyNumberFormat="0" applyProtection="0">
      <alignment horizontal="left" vertical="top" indent="1"/>
    </xf>
    <xf numFmtId="188" fontId="5" fillId="69" borderId="259">
      <alignment vertical="center"/>
    </xf>
    <xf numFmtId="191" fontId="28" fillId="50" borderId="259">
      <alignment vertical="center"/>
    </xf>
    <xf numFmtId="186" fontId="60" fillId="52" borderId="261" applyNumberFormat="0" applyProtection="0">
      <alignment horizontal="left" vertical="top" indent="1"/>
    </xf>
    <xf numFmtId="186" fontId="56" fillId="40" borderId="253" applyNumberFormat="0" applyFont="0" applyAlignment="0" applyProtection="0"/>
    <xf numFmtId="186" fontId="27" fillId="14" borderId="252" applyNumberFormat="0" applyProtection="0">
      <alignment horizontal="left" vertical="center" indent="1"/>
    </xf>
    <xf numFmtId="186" fontId="56" fillId="63" borderId="252" applyNumberFormat="0" applyProtection="0">
      <alignment horizontal="left" vertical="top" indent="1"/>
    </xf>
    <xf numFmtId="186" fontId="27" fillId="64" borderId="8" applyNumberFormat="0">
      <protection locked="0"/>
    </xf>
    <xf numFmtId="193" fontId="28" fillId="12" borderId="259">
      <alignment vertical="center"/>
      <protection locked="0"/>
    </xf>
    <xf numFmtId="186" fontId="56" fillId="63" borderId="252" applyNumberFormat="0" applyProtection="0">
      <alignment horizontal="left" vertical="top" indent="1"/>
    </xf>
    <xf numFmtId="186" fontId="56" fillId="40" borderId="253" applyNumberFormat="0" applyFont="0" applyAlignment="0" applyProtection="0"/>
    <xf numFmtId="186" fontId="27" fillId="21" borderId="252" applyNumberFormat="0" applyProtection="0">
      <alignment horizontal="left" vertical="center" indent="1"/>
    </xf>
    <xf numFmtId="186" fontId="56" fillId="63" borderId="244" applyNumberFormat="0" applyProtection="0">
      <alignment horizontal="left" vertical="top" indent="1"/>
    </xf>
    <xf numFmtId="191" fontId="5" fillId="70" borderId="259">
      <alignment horizontal="right" vertical="center"/>
      <protection locked="0"/>
    </xf>
    <xf numFmtId="186" fontId="56" fillId="14" borderId="244" applyNumberFormat="0" applyProtection="0">
      <alignment horizontal="left" vertical="top" indent="1"/>
    </xf>
    <xf numFmtId="4" fontId="56" fillId="14" borderId="257" applyNumberFormat="0" applyProtection="0">
      <alignment horizontal="left" vertical="center" indent="1"/>
    </xf>
    <xf numFmtId="190" fontId="5" fillId="70" borderId="249">
      <alignment horizontal="right" vertical="center"/>
      <protection locked="0"/>
    </xf>
    <xf numFmtId="186" fontId="60" fillId="52" borderId="252" applyNumberFormat="0" applyProtection="0">
      <alignment horizontal="left" vertical="top" indent="1"/>
    </xf>
    <xf numFmtId="186" fontId="27" fillId="15" borderId="252" applyNumberFormat="0" applyProtection="0">
      <alignment horizontal="left" vertical="top" indent="1"/>
    </xf>
    <xf numFmtId="186" fontId="56" fillId="11" borderId="242" applyNumberFormat="0" applyProtection="0">
      <alignment horizontal="left" vertical="center" indent="1"/>
    </xf>
    <xf numFmtId="4" fontId="62" fillId="48" borderId="252" applyNumberFormat="0" applyProtection="0">
      <alignment vertical="center"/>
    </xf>
    <xf numFmtId="186" fontId="56" fillId="63" borderId="244" applyNumberFormat="0" applyProtection="0">
      <alignment horizontal="left" vertical="top" indent="1"/>
    </xf>
    <xf numFmtId="4" fontId="59" fillId="65" borderId="242" applyNumberFormat="0" applyProtection="0">
      <alignment horizontal="right" vertical="center"/>
    </xf>
    <xf numFmtId="4" fontId="56" fillId="61" borderId="257" applyNumberFormat="0" applyProtection="0">
      <alignment horizontal="left" vertical="center" indent="1"/>
    </xf>
    <xf numFmtId="186" fontId="27" fillId="14" borderId="261" applyNumberFormat="0" applyProtection="0">
      <alignment horizontal="left" vertical="center" indent="1"/>
    </xf>
    <xf numFmtId="186" fontId="56" fillId="40" borderId="242" applyNumberFormat="0" applyFont="0" applyAlignment="0" applyProtection="0"/>
    <xf numFmtId="186" fontId="28" fillId="12" borderId="8">
      <alignment vertical="center"/>
      <protection locked="0"/>
    </xf>
    <xf numFmtId="193" fontId="28" fillId="50" borderId="249">
      <alignment vertical="center"/>
    </xf>
    <xf numFmtId="186" fontId="62" fillId="48" borderId="252" applyNumberFormat="0" applyProtection="0">
      <alignment horizontal="left" vertical="top" indent="1"/>
    </xf>
    <xf numFmtId="186" fontId="57" fillId="44" borderId="254" applyNumberFormat="0" applyAlignment="0" applyProtection="0"/>
    <xf numFmtId="186" fontId="56" fillId="63" borderId="244" applyNumberFormat="0" applyProtection="0">
      <alignment horizontal="left" vertical="top" indent="1"/>
    </xf>
    <xf numFmtId="186" fontId="27" fillId="63" borderId="252" applyNumberFormat="0" applyProtection="0">
      <alignment horizontal="left" vertical="center" indent="1"/>
    </xf>
    <xf numFmtId="186" fontId="56" fillId="40" borderId="242" applyNumberFormat="0" applyFont="0" applyAlignment="0" applyProtection="0"/>
    <xf numFmtId="4" fontId="27" fillId="21" borderId="257" applyNumberFormat="0" applyProtection="0">
      <alignment horizontal="left" vertical="center"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186" fontId="56" fillId="14" borderId="244" applyNumberFormat="0" applyProtection="0">
      <alignment horizontal="left" vertical="top" indent="1"/>
    </xf>
    <xf numFmtId="186" fontId="61" fillId="21" borderId="255" applyBorder="0"/>
    <xf numFmtId="4" fontId="64" fillId="64" borderId="242" applyNumberFormat="0" applyProtection="0">
      <alignment horizontal="right" vertical="center"/>
    </xf>
    <xf numFmtId="186" fontId="56" fillId="62" borderId="253" applyNumberFormat="0" applyProtection="0">
      <alignment horizontal="left" vertical="center" indent="1"/>
    </xf>
    <xf numFmtId="186" fontId="27" fillId="21" borderId="244" applyNumberFormat="0" applyProtection="0">
      <alignment horizontal="left" vertical="center" indent="1"/>
    </xf>
    <xf numFmtId="4" fontId="62" fillId="48" borderId="244" applyNumberFormat="0" applyProtection="0">
      <alignment vertical="center"/>
    </xf>
    <xf numFmtId="186" fontId="56" fillId="21" borderId="244" applyNumberFormat="0" applyProtection="0">
      <alignment horizontal="left" vertical="top" indent="1"/>
    </xf>
    <xf numFmtId="37" fontId="33" fillId="0" borderId="247" applyNumberFormat="0"/>
    <xf numFmtId="186" fontId="42" fillId="44" borderId="242" applyNumberFormat="0" applyAlignment="0" applyProtection="0"/>
    <xf numFmtId="186" fontId="56" fillId="11" borderId="242" applyNumberFormat="0" applyProtection="0">
      <alignment horizontal="left" vertical="center" indent="1"/>
    </xf>
    <xf numFmtId="186" fontId="56" fillId="14" borderId="244" applyNumberFormat="0" applyProtection="0">
      <alignment horizontal="left" vertical="top" indent="1"/>
    </xf>
    <xf numFmtId="186" fontId="28" fillId="51" borderId="249">
      <alignment horizontal="right" vertical="center"/>
      <protection locked="0"/>
    </xf>
    <xf numFmtId="4" fontId="56" fillId="55" borderId="253" applyNumberFormat="0" applyProtection="0">
      <alignment horizontal="right" vertical="center"/>
    </xf>
    <xf numFmtId="191" fontId="5" fillId="13" borderId="249">
      <alignment vertical="center"/>
    </xf>
    <xf numFmtId="186" fontId="56" fillId="40" borderId="253" applyNumberFormat="0" applyFont="0" applyAlignment="0" applyProtection="0"/>
    <xf numFmtId="186" fontId="56" fillId="15" borderId="252" applyNumberFormat="0" applyProtection="0">
      <alignment horizontal="left" vertical="top" indent="1"/>
    </xf>
    <xf numFmtId="186" fontId="56" fillId="62" borderId="263" applyNumberFormat="0" applyProtection="0">
      <alignment horizontal="left" vertical="center" indent="1"/>
    </xf>
    <xf numFmtId="186" fontId="27" fillId="15" borderId="261" applyNumberFormat="0" applyProtection="0">
      <alignment horizontal="left" vertical="center"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94" fontId="33" fillId="0" borderId="231" applyFill="0"/>
    <xf numFmtId="186" fontId="56" fillId="63" borderId="253" applyNumberFormat="0" applyProtection="0">
      <alignment horizontal="left" vertical="center" indent="1"/>
    </xf>
    <xf numFmtId="4" fontId="56" fillId="60" borderId="242" applyNumberFormat="0" applyProtection="0">
      <alignment horizontal="right" vertical="center"/>
    </xf>
    <xf numFmtId="186" fontId="56" fillId="21" borderId="244" applyNumberFormat="0" applyProtection="0">
      <alignment horizontal="left" vertical="top" indent="1"/>
    </xf>
    <xf numFmtId="4" fontId="63" fillId="66" borderId="245" applyNumberFormat="0" applyProtection="0">
      <alignment horizontal="left" vertical="center" indent="1"/>
    </xf>
    <xf numFmtId="4" fontId="56" fillId="56" borderId="242" applyNumberFormat="0" applyProtection="0">
      <alignment horizontal="right" vertical="center"/>
    </xf>
    <xf numFmtId="186" fontId="56" fillId="63" borderId="244" applyNumberFormat="0" applyProtection="0">
      <alignment horizontal="left" vertical="top" indent="1"/>
    </xf>
    <xf numFmtId="193" fontId="28" fillId="50" borderId="249">
      <alignment vertical="center"/>
    </xf>
    <xf numFmtId="186" fontId="61" fillId="21" borderId="265" applyBorder="0"/>
    <xf numFmtId="186" fontId="56" fillId="63" borderId="261" applyNumberFormat="0" applyProtection="0">
      <alignment horizontal="left" vertical="top" indent="1"/>
    </xf>
    <xf numFmtId="194" fontId="33" fillId="0" borderId="231" applyFill="0"/>
    <xf numFmtId="186" fontId="56" fillId="40" borderId="263" applyNumberFormat="0" applyFont="0" applyAlignment="0" applyProtection="0"/>
    <xf numFmtId="186" fontId="57" fillId="44" borderId="264" applyNumberFormat="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56" fillId="14" borderId="253" applyNumberFormat="0" applyProtection="0">
      <alignment horizontal="left" vertical="center"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72" fillId="87" borderId="261" applyNumberFormat="0" applyProtection="0">
      <alignment vertical="center"/>
    </xf>
    <xf numFmtId="186" fontId="56" fillId="62" borderId="263" applyNumberFormat="0" applyProtection="0">
      <alignment horizontal="left" vertical="center" indent="1"/>
    </xf>
    <xf numFmtId="186" fontId="56" fillId="40" borderId="263" applyNumberFormat="0" applyFont="0" applyAlignment="0" applyProtection="0"/>
    <xf numFmtId="4" fontId="56" fillId="60" borderId="253" applyNumberFormat="0" applyProtection="0">
      <alignment horizontal="right" vertical="center"/>
    </xf>
    <xf numFmtId="186" fontId="56" fillId="14" borderId="261" applyNumberFormat="0" applyProtection="0">
      <alignment horizontal="left" vertical="top" indent="1"/>
    </xf>
    <xf numFmtId="4" fontId="56" fillId="59" borderId="253" applyNumberFormat="0" applyProtection="0">
      <alignment horizontal="right" vertical="center"/>
    </xf>
    <xf numFmtId="186" fontId="27" fillId="63" borderId="261" applyNumberFormat="0" applyProtection="0">
      <alignment horizontal="left" vertical="center" indent="1"/>
    </xf>
    <xf numFmtId="186" fontId="56" fillId="15" borderId="252" applyNumberFormat="0" applyProtection="0">
      <alignment horizontal="left" vertical="top" indent="1"/>
    </xf>
    <xf numFmtId="186" fontId="56" fillId="40" borderId="253" applyNumberFormat="0" applyFont="0" applyAlignment="0" applyProtection="0"/>
    <xf numFmtId="186" fontId="56" fillId="21" borderId="252" applyNumberFormat="0" applyProtection="0">
      <alignment horizontal="left" vertical="top" indent="1"/>
    </xf>
    <xf numFmtId="186" fontId="27" fillId="14" borderId="261" applyNumberFormat="0" applyProtection="0">
      <alignment horizontal="left" vertical="center" indent="1"/>
    </xf>
    <xf numFmtId="191" fontId="28" fillId="12" borderId="8">
      <alignment vertical="center"/>
      <protection locked="0"/>
    </xf>
    <xf numFmtId="4" fontId="56" fillId="58" borderId="253" applyNumberFormat="0" applyProtection="0">
      <alignment horizontal="right" vertical="center"/>
    </xf>
    <xf numFmtId="186" fontId="56" fillId="63" borderId="252" applyNumberFormat="0" applyProtection="0">
      <alignment horizontal="left" vertical="top" indent="1"/>
    </xf>
    <xf numFmtId="4" fontId="59" fillId="12" borderId="259" applyNumberFormat="0" applyProtection="0">
      <alignment vertical="center"/>
    </xf>
    <xf numFmtId="186" fontId="56" fillId="40" borderId="253" applyNumberFormat="0" applyFont="0" applyAlignment="0" applyProtection="0"/>
    <xf numFmtId="4" fontId="76" fillId="87" borderId="252" applyNumberFormat="0" applyProtection="0">
      <alignment horizontal="right" vertical="center"/>
    </xf>
    <xf numFmtId="4" fontId="56" fillId="55" borderId="253" applyNumberFormat="0" applyProtection="0">
      <alignment horizontal="right" vertical="center"/>
    </xf>
    <xf numFmtId="4" fontId="56" fillId="61" borderId="267" applyNumberFormat="0" applyProtection="0">
      <alignment horizontal="left" vertical="center" indent="1"/>
    </xf>
    <xf numFmtId="4" fontId="62" fillId="11" borderId="252" applyNumberFormat="0" applyProtection="0">
      <alignment horizontal="left" vertical="center" indent="1"/>
    </xf>
    <xf numFmtId="186" fontId="56" fillId="21" borderId="244" applyNumberFormat="0" applyProtection="0">
      <alignment horizontal="left" vertical="top" indent="1"/>
    </xf>
    <xf numFmtId="4" fontId="56" fillId="60" borderId="253" applyNumberFormat="0" applyProtection="0">
      <alignment horizontal="right" vertical="center"/>
    </xf>
    <xf numFmtId="186" fontId="56" fillId="40" borderId="253" applyNumberFormat="0" applyFont="0" applyAlignment="0" applyProtection="0"/>
    <xf numFmtId="0" fontId="37" fillId="15" borderId="252" applyNumberFormat="0" applyProtection="0">
      <alignment horizontal="left" vertical="top" indent="1"/>
    </xf>
    <xf numFmtId="191" fontId="5" fillId="7" borderId="249">
      <alignment vertical="center"/>
      <protection locked="0"/>
    </xf>
    <xf numFmtId="186" fontId="56" fillId="21" borderId="252" applyNumberFormat="0" applyProtection="0">
      <alignment horizontal="left" vertical="top" indent="1"/>
    </xf>
    <xf numFmtId="186" fontId="56" fillId="14" borderId="244" applyNumberFormat="0" applyProtection="0">
      <alignment horizontal="left" vertical="top" indent="1"/>
    </xf>
    <xf numFmtId="186" fontId="42" fillId="44" borderId="253" applyNumberFormat="0" applyAlignment="0" applyProtection="0"/>
    <xf numFmtId="4" fontId="56" fillId="23" borderId="263" applyNumberFormat="0" applyProtection="0">
      <alignment horizontal="right" vertical="center"/>
    </xf>
    <xf numFmtId="186" fontId="56" fillId="21" borderId="244" applyNumberFormat="0" applyProtection="0">
      <alignment horizontal="left" vertical="top" indent="1"/>
    </xf>
    <xf numFmtId="186" fontId="56" fillId="21" borderId="244" applyNumberFormat="0" applyProtection="0">
      <alignment horizontal="left" vertical="top" indent="1"/>
    </xf>
    <xf numFmtId="37" fontId="33" fillId="0" borderId="256" applyNumberFormat="0"/>
    <xf numFmtId="186" fontId="56" fillId="21" borderId="252" applyNumberFormat="0" applyProtection="0">
      <alignment horizontal="left" vertical="top" indent="1"/>
    </xf>
    <xf numFmtId="186" fontId="62" fillId="15" borderId="244" applyNumberFormat="0" applyProtection="0">
      <alignment horizontal="left" vertical="top" indent="1"/>
    </xf>
    <xf numFmtId="186" fontId="27" fillId="21" borderId="244" applyNumberFormat="0" applyProtection="0">
      <alignment horizontal="left" vertical="top" indent="1"/>
    </xf>
    <xf numFmtId="191" fontId="28" fillId="49" borderId="249">
      <alignment vertical="center"/>
    </xf>
    <xf numFmtId="186" fontId="42" fillId="44" borderId="253" applyNumberFormat="0" applyAlignment="0" applyProtection="0"/>
    <xf numFmtId="186" fontId="56" fillId="15" borderId="261" applyNumberFormat="0" applyProtection="0">
      <alignment horizontal="left" vertical="top" indent="1"/>
    </xf>
    <xf numFmtId="186" fontId="56" fillId="21" borderId="244" applyNumberFormat="0" applyProtection="0">
      <alignment horizontal="left" vertical="top" indent="1"/>
    </xf>
    <xf numFmtId="186" fontId="57" fillId="44" borderId="254" applyNumberFormat="0" applyAlignment="0" applyProtection="0"/>
    <xf numFmtId="186" fontId="56" fillId="63" borderId="252" applyNumberFormat="0" applyProtection="0">
      <alignment horizontal="left" vertical="top" indent="1"/>
    </xf>
    <xf numFmtId="190" fontId="28" fillId="51" borderId="8">
      <alignment horizontal="right" vertical="center"/>
      <protection locked="0"/>
    </xf>
    <xf numFmtId="186" fontId="27" fillId="21" borderId="252" applyNumberFormat="0" applyProtection="0">
      <alignment horizontal="left" vertical="center" indent="1"/>
    </xf>
    <xf numFmtId="4" fontId="56" fillId="14" borderId="257" applyNumberFormat="0" applyProtection="0">
      <alignment horizontal="left" vertical="center" indent="1"/>
    </xf>
    <xf numFmtId="186" fontId="27" fillId="15" borderId="244" applyNumberFormat="0" applyProtection="0">
      <alignment horizontal="left" vertical="top" indent="1"/>
    </xf>
    <xf numFmtId="186" fontId="56" fillId="40" borderId="253" applyNumberFormat="0" applyFont="0" applyAlignment="0" applyProtection="0"/>
    <xf numFmtId="186" fontId="56" fillId="14" borderId="253" applyNumberFormat="0" applyProtection="0">
      <alignment horizontal="left" vertical="center" indent="1"/>
    </xf>
    <xf numFmtId="186" fontId="56" fillId="40" borderId="253" applyNumberFormat="0" applyFont="0" applyAlignment="0" applyProtection="0"/>
    <xf numFmtId="4" fontId="72" fillId="87" borderId="244" applyNumberFormat="0" applyProtection="0">
      <alignment horizontal="right" vertical="center"/>
    </xf>
    <xf numFmtId="188" fontId="5" fillId="69" borderId="249">
      <alignment vertical="center"/>
    </xf>
    <xf numFmtId="186" fontId="27" fillId="14" borderId="244" applyNumberFormat="0" applyProtection="0">
      <alignment horizontal="left" vertical="top" indent="1"/>
    </xf>
    <xf numFmtId="186" fontId="56" fillId="63" borderId="244" applyNumberFormat="0" applyProtection="0">
      <alignment horizontal="left" vertical="top" indent="1"/>
    </xf>
    <xf numFmtId="186" fontId="44" fillId="0" borderId="248" applyNumberFormat="0" applyFill="0" applyAlignment="0" applyProtection="0"/>
    <xf numFmtId="186" fontId="56" fillId="40" borderId="242" applyNumberFormat="0" applyFont="0" applyAlignment="0" applyProtection="0"/>
    <xf numFmtId="186" fontId="56" fillId="14" borderId="244" applyNumberFormat="0" applyProtection="0">
      <alignment horizontal="left" vertical="top" indent="1"/>
    </xf>
    <xf numFmtId="186" fontId="56" fillId="40" borderId="242" applyNumberFormat="0" applyFont="0" applyAlignment="0" applyProtection="0"/>
    <xf numFmtId="186" fontId="27" fillId="15" borderId="244" applyNumberFormat="0" applyProtection="0">
      <alignment horizontal="left" vertical="top" indent="1"/>
    </xf>
    <xf numFmtId="186" fontId="28" fillId="12" borderId="249">
      <alignment vertical="center"/>
      <protection locked="0"/>
    </xf>
    <xf numFmtId="194" fontId="33" fillId="0" borderId="231" applyFill="0"/>
    <xf numFmtId="186" fontId="56" fillId="14" borderId="244" applyNumberFormat="0" applyProtection="0">
      <alignment horizontal="left" vertical="top" indent="1"/>
    </xf>
    <xf numFmtId="4" fontId="64" fillId="64" borderId="242" applyNumberFormat="0" applyProtection="0">
      <alignment horizontal="right" vertical="center"/>
    </xf>
    <xf numFmtId="191" fontId="5" fillId="69" borderId="249">
      <alignment vertical="center"/>
    </xf>
    <xf numFmtId="186" fontId="42" fillId="44" borderId="242" applyNumberFormat="0" applyAlignment="0" applyProtection="0"/>
    <xf numFmtId="186" fontId="50" fillId="41" borderId="242" applyNumberFormat="0" applyAlignment="0" applyProtection="0"/>
    <xf numFmtId="194" fontId="33" fillId="0" borderId="231" applyFill="0"/>
    <xf numFmtId="193" fontId="28" fillId="50" borderId="259">
      <alignment vertical="center"/>
    </xf>
    <xf numFmtId="186" fontId="56" fillId="63" borderId="253" applyNumberFormat="0" applyProtection="0">
      <alignment horizontal="left" vertical="center" indent="1"/>
    </xf>
    <xf numFmtId="186" fontId="56" fillId="15" borderId="252" applyNumberFormat="0" applyProtection="0">
      <alignment horizontal="left" vertical="top" indent="1"/>
    </xf>
    <xf numFmtId="186" fontId="27" fillId="63" borderId="244" applyNumberFormat="0" applyProtection="0">
      <alignment horizontal="left" vertical="center" indent="1"/>
    </xf>
    <xf numFmtId="186" fontId="28" fillId="49" borderId="8">
      <alignment vertical="center"/>
    </xf>
    <xf numFmtId="186" fontId="56" fillId="63" borderId="252" applyNumberFormat="0" applyProtection="0">
      <alignment horizontal="left" vertical="top" indent="1"/>
    </xf>
    <xf numFmtId="186" fontId="28" fillId="49" borderId="259">
      <alignment vertical="center"/>
    </xf>
    <xf numFmtId="4" fontId="63" fillId="66" borderId="257" applyNumberFormat="0" applyProtection="0">
      <alignment horizontal="left" vertical="center" indent="1"/>
    </xf>
    <xf numFmtId="186" fontId="56" fillId="15" borderId="244" applyNumberFormat="0" applyProtection="0">
      <alignment horizontal="left" vertical="top" indent="1"/>
    </xf>
    <xf numFmtId="186" fontId="56" fillId="14" borderId="252" applyNumberFormat="0" applyProtection="0">
      <alignment horizontal="left" vertical="top" indent="1"/>
    </xf>
    <xf numFmtId="186" fontId="28" fillId="12" borderId="249">
      <alignment vertical="center"/>
      <protection locked="0"/>
    </xf>
    <xf numFmtId="186" fontId="27" fillId="15" borderId="244" applyNumberFormat="0" applyProtection="0">
      <alignment horizontal="left" vertical="center"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91" fontId="28" fillId="51" borderId="259">
      <alignment horizontal="right" vertical="center"/>
      <protection locked="0"/>
    </xf>
    <xf numFmtId="186" fontId="56" fillId="63" borderId="244" applyNumberFormat="0" applyProtection="0">
      <alignment horizontal="left" vertical="top" indent="1"/>
    </xf>
    <xf numFmtId="186" fontId="56" fillId="15" borderId="244" applyNumberFormat="0" applyProtection="0">
      <alignment horizontal="left" vertical="top" indent="1"/>
    </xf>
    <xf numFmtId="186" fontId="56" fillId="40" borderId="253" applyNumberFormat="0" applyFont="0" applyAlignment="0" applyProtection="0"/>
    <xf numFmtId="4" fontId="56" fillId="53" borderId="242" applyNumberFormat="0" applyProtection="0">
      <alignment horizontal="left" vertical="center" indent="1"/>
    </xf>
    <xf numFmtId="4" fontId="56" fillId="0" borderId="242" applyNumberFormat="0" applyProtection="0">
      <alignment horizontal="right" vertical="center"/>
    </xf>
    <xf numFmtId="4" fontId="56" fillId="57" borderId="257" applyNumberFormat="0" applyProtection="0">
      <alignment horizontal="right" vertical="center"/>
    </xf>
    <xf numFmtId="188" fontId="5" fillId="69" borderId="249">
      <alignment vertical="center"/>
    </xf>
    <xf numFmtId="186" fontId="27" fillId="63" borderId="252" applyNumberFormat="0" applyProtection="0">
      <alignment horizontal="left" vertical="center" indent="1"/>
    </xf>
    <xf numFmtId="191" fontId="28" fillId="50" borderId="249">
      <alignment vertical="center"/>
    </xf>
    <xf numFmtId="186" fontId="56" fillId="15" borderId="252" applyNumberFormat="0" applyProtection="0">
      <alignment horizontal="left" vertical="top" indent="1"/>
    </xf>
    <xf numFmtId="186" fontId="57" fillId="44" borderId="243" applyNumberFormat="0" applyAlignment="0" applyProtection="0"/>
    <xf numFmtId="186" fontId="60" fillId="52" borderId="252" applyNumberFormat="0" applyProtection="0">
      <alignment horizontal="left" vertical="top" indent="1"/>
    </xf>
    <xf numFmtId="186" fontId="42" fillId="44" borderId="253" applyNumberFormat="0" applyAlignment="0" applyProtection="0"/>
    <xf numFmtId="186" fontId="42" fillId="44" borderId="253" applyNumberFormat="0" applyAlignment="0" applyProtection="0"/>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14" borderId="252" applyNumberFormat="0" applyProtection="0">
      <alignment horizontal="left" vertical="top" indent="1"/>
    </xf>
    <xf numFmtId="0" fontId="5" fillId="70" borderId="8">
      <alignment horizontal="right" vertical="center"/>
      <protection locked="0"/>
    </xf>
    <xf numFmtId="4" fontId="56" fillId="54" borderId="253" applyNumberFormat="0" applyProtection="0">
      <alignment horizontal="left" vertical="center"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56" fillId="0" borderId="26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14" borderId="267" applyNumberFormat="0" applyProtection="0">
      <alignment horizontal="left" vertical="center" indent="1"/>
    </xf>
    <xf numFmtId="186" fontId="62" fillId="48" borderId="252" applyNumberFormat="0" applyProtection="0">
      <alignment horizontal="left" vertical="top" indent="1"/>
    </xf>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8" fillId="12" borderId="259">
      <alignment vertical="center"/>
      <protection locked="0"/>
    </xf>
    <xf numFmtId="186" fontId="56" fillId="15" borderId="252" applyNumberFormat="0" applyProtection="0">
      <alignment horizontal="left" vertical="top" indent="1"/>
    </xf>
    <xf numFmtId="4" fontId="56" fillId="60" borderId="263" applyNumberFormat="0" applyProtection="0">
      <alignment horizontal="right" vertical="center"/>
    </xf>
    <xf numFmtId="186" fontId="27" fillId="21"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57" borderId="267" applyNumberFormat="0" applyProtection="0">
      <alignment horizontal="right" vertical="center"/>
    </xf>
    <xf numFmtId="186" fontId="44" fillId="0" borderId="268" applyNumberFormat="0" applyFill="0" applyAlignment="0" applyProtection="0"/>
    <xf numFmtId="4" fontId="56" fillId="23" borderId="263" applyNumberFormat="0" applyProtection="0">
      <alignment horizontal="right" vertical="center"/>
    </xf>
    <xf numFmtId="186" fontId="56" fillId="14" borderId="261" applyNumberFormat="0" applyProtection="0">
      <alignment horizontal="left" vertical="top" indent="1"/>
    </xf>
    <xf numFmtId="4" fontId="59" fillId="53" borderId="263" applyNumberFormat="0" applyProtection="0">
      <alignment vertical="center"/>
    </xf>
    <xf numFmtId="186" fontId="56" fillId="21" borderId="261" applyNumberFormat="0" applyProtection="0">
      <alignment horizontal="left" vertical="top" indent="1"/>
    </xf>
    <xf numFmtId="4" fontId="56" fillId="16"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186" fontId="56" fillId="40" borderId="263" applyNumberFormat="0" applyFont="0" applyAlignment="0" applyProtection="0"/>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4" borderId="261" applyNumberFormat="0" applyProtection="0">
      <alignment horizontal="left" vertical="top" indent="1"/>
    </xf>
    <xf numFmtId="186" fontId="42" fillId="44" borderId="263" applyNumberFormat="0" applyAlignment="0" applyProtection="0"/>
    <xf numFmtId="186" fontId="27" fillId="63" borderId="261" applyNumberFormat="0" applyProtection="0">
      <alignment horizontal="left" vertical="center" indent="1"/>
    </xf>
    <xf numFmtId="0" fontId="5" fillId="13" borderId="8">
      <alignment vertical="center"/>
    </xf>
    <xf numFmtId="191" fontId="28" fillId="12" borderId="269">
      <alignment vertical="center"/>
      <protection locked="0"/>
    </xf>
    <xf numFmtId="186" fontId="27" fillId="63" borderId="261" applyNumberFormat="0" applyProtection="0">
      <alignment horizontal="left" vertical="top" indent="1"/>
    </xf>
    <xf numFmtId="186" fontId="27" fillId="21" borderId="252" applyNumberFormat="0" applyProtection="0">
      <alignment horizontal="left" vertical="top" indent="1"/>
    </xf>
    <xf numFmtId="4" fontId="56" fillId="0" borderId="253" applyNumberFormat="0" applyProtection="0">
      <alignment horizontal="right" vertical="center"/>
    </xf>
    <xf numFmtId="4" fontId="56" fillId="55"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27" fillId="21" borderId="252" applyNumberFormat="0" applyProtection="0">
      <alignment horizontal="left" vertical="center" indent="1"/>
    </xf>
    <xf numFmtId="191" fontId="28" fillId="50" borderId="8">
      <alignment vertical="center"/>
    </xf>
    <xf numFmtId="4" fontId="27" fillId="21" borderId="267" applyNumberFormat="0" applyProtection="0">
      <alignment horizontal="left" vertical="center" indent="1"/>
    </xf>
    <xf numFmtId="186" fontId="28" fillId="49" borderId="259">
      <alignment vertical="center"/>
    </xf>
    <xf numFmtId="186" fontId="56" fillId="63" borderId="252" applyNumberFormat="0" applyProtection="0">
      <alignment horizontal="left" vertical="top" indent="1"/>
    </xf>
    <xf numFmtId="191" fontId="28" fillId="51" borderId="259">
      <alignment horizontal="right" vertical="center"/>
      <protection locked="0"/>
    </xf>
    <xf numFmtId="186" fontId="56" fillId="21" borderId="252" applyNumberFormat="0" applyProtection="0">
      <alignment horizontal="left" vertical="top" indent="1"/>
    </xf>
    <xf numFmtId="191" fontId="5" fillId="13" borderId="259">
      <alignment vertical="center"/>
    </xf>
    <xf numFmtId="4" fontId="27" fillId="21" borderId="257"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4" fontId="56" fillId="56" borderId="263" applyNumberFormat="0" applyProtection="0">
      <alignment horizontal="right" vertical="center"/>
    </xf>
    <xf numFmtId="186" fontId="56" fillId="21" borderId="252" applyNumberFormat="0" applyProtection="0">
      <alignment horizontal="left" vertical="top" indent="1"/>
    </xf>
    <xf numFmtId="4" fontId="56" fillId="60" borderId="253" applyNumberFormat="0" applyProtection="0">
      <alignment horizontal="right" vertical="center"/>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91" fontId="28" fillId="49" borderId="269">
      <alignment vertical="center"/>
    </xf>
    <xf numFmtId="186" fontId="56" fillId="14" borderId="252" applyNumberFormat="0" applyProtection="0">
      <alignment horizontal="left" vertical="top" indent="1"/>
    </xf>
    <xf numFmtId="37" fontId="33" fillId="0" borderId="256" applyNumberFormat="0"/>
    <xf numFmtId="0" fontId="73" fillId="52" borderId="252" applyNumberFormat="0" applyProtection="0">
      <alignment horizontal="left" vertical="top" indent="1"/>
    </xf>
    <xf numFmtId="0" fontId="5" fillId="13" borderId="8">
      <alignment vertical="center"/>
    </xf>
    <xf numFmtId="186" fontId="62" fillId="15" borderId="252" applyNumberFormat="0" applyProtection="0">
      <alignment horizontal="left" vertical="top" indent="1"/>
    </xf>
    <xf numFmtId="186" fontId="56" fillId="63" borderId="252" applyNumberFormat="0" applyProtection="0">
      <alignment horizontal="left" vertical="top" indent="1"/>
    </xf>
    <xf numFmtId="4" fontId="59" fillId="53" borderId="253" applyNumberFormat="0" applyProtection="0">
      <alignment vertical="center"/>
    </xf>
    <xf numFmtId="4" fontId="59" fillId="65" borderId="253" applyNumberFormat="0" applyProtection="0">
      <alignment horizontal="right" vertical="center"/>
    </xf>
    <xf numFmtId="186" fontId="56" fillId="40" borderId="253" applyNumberFormat="0" applyFont="0" applyAlignment="0" applyProtection="0"/>
    <xf numFmtId="4" fontId="56" fillId="15" borderId="253" applyNumberFormat="0" applyProtection="0">
      <alignment horizontal="right" vertical="center"/>
    </xf>
    <xf numFmtId="186" fontId="56" fillId="15" borderId="244" applyNumberFormat="0" applyProtection="0">
      <alignment horizontal="left" vertical="top" indent="1"/>
    </xf>
    <xf numFmtId="186" fontId="27" fillId="14" borderId="252" applyNumberFormat="0" applyProtection="0">
      <alignment horizontal="left" vertical="top" indent="1"/>
    </xf>
    <xf numFmtId="186" fontId="27" fillId="14" borderId="244" applyNumberFormat="0" applyProtection="0">
      <alignment horizontal="left" vertical="top" indent="1"/>
    </xf>
    <xf numFmtId="186" fontId="56" fillId="21" borderId="252" applyNumberFormat="0" applyProtection="0">
      <alignment horizontal="left" vertical="top" indent="1"/>
    </xf>
    <xf numFmtId="0" fontId="5" fillId="70" borderId="249">
      <alignment horizontal="right" vertical="center"/>
      <protection locked="0"/>
    </xf>
    <xf numFmtId="186" fontId="56" fillId="14" borderId="252" applyNumberFormat="0" applyProtection="0">
      <alignment horizontal="left" vertical="top" indent="1"/>
    </xf>
    <xf numFmtId="186" fontId="56" fillId="40" borderId="253" applyNumberFormat="0" applyFont="0" applyAlignment="0" applyProtection="0"/>
    <xf numFmtId="4" fontId="27" fillId="21" borderId="245" applyNumberFormat="0" applyProtection="0">
      <alignment horizontal="left" vertical="center" indent="1"/>
    </xf>
    <xf numFmtId="186" fontId="62" fillId="48" borderId="252" applyNumberFormat="0" applyProtection="0">
      <alignment horizontal="left" vertical="top" indent="1"/>
    </xf>
    <xf numFmtId="186" fontId="56" fillId="63" borderId="244" applyNumberFormat="0" applyProtection="0">
      <alignment horizontal="left" vertical="top" indent="1"/>
    </xf>
    <xf numFmtId="186" fontId="61" fillId="21" borderId="246" applyBorder="0"/>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40" borderId="242" applyNumberFormat="0" applyFont="0" applyAlignment="0" applyProtection="0"/>
    <xf numFmtId="188" fontId="28" fillId="49" borderId="8">
      <alignment vertical="center"/>
    </xf>
    <xf numFmtId="191" fontId="28" fillId="50" borderId="249">
      <alignment vertical="center"/>
    </xf>
    <xf numFmtId="186" fontId="56" fillId="14" borderId="252" applyNumberFormat="0" applyProtection="0">
      <alignment horizontal="left" vertical="top" indent="1"/>
    </xf>
    <xf numFmtId="4" fontId="56" fillId="59" borderId="253" applyNumberFormat="0" applyProtection="0">
      <alignment horizontal="right" vertical="center"/>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27" fillId="63" borderId="252" applyNumberFormat="0" applyProtection="0">
      <alignment horizontal="left" vertical="top" indent="1"/>
    </xf>
    <xf numFmtId="4" fontId="59" fillId="53" borderId="253" applyNumberFormat="0" applyProtection="0">
      <alignment vertical="center"/>
    </xf>
    <xf numFmtId="190" fontId="28" fillId="50" borderId="259">
      <alignment vertical="center"/>
    </xf>
    <xf numFmtId="186" fontId="56" fillId="63" borderId="253" applyNumberFormat="0" applyProtection="0">
      <alignment horizontal="left" vertical="center" indent="1"/>
    </xf>
    <xf numFmtId="186" fontId="27" fillId="14" borderId="244" applyNumberFormat="0" applyProtection="0">
      <alignment horizontal="left" vertical="top" indent="1"/>
    </xf>
    <xf numFmtId="186" fontId="62" fillId="48" borderId="252" applyNumberFormat="0" applyProtection="0">
      <alignment horizontal="left" vertical="top" indent="1"/>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40" borderId="242" applyNumberFormat="0" applyFont="0" applyAlignment="0" applyProtection="0"/>
    <xf numFmtId="186" fontId="27" fillId="21" borderId="244" applyNumberFormat="0" applyProtection="0">
      <alignment horizontal="left" vertical="top" indent="1"/>
    </xf>
    <xf numFmtId="4" fontId="64" fillId="64" borderId="242" applyNumberFormat="0" applyProtection="0">
      <alignment horizontal="right" vertical="center"/>
    </xf>
    <xf numFmtId="4" fontId="27" fillId="21" borderId="245" applyNumberFormat="0" applyProtection="0">
      <alignment horizontal="left" vertical="center" indent="1"/>
    </xf>
    <xf numFmtId="186" fontId="27" fillId="14" borderId="244" applyNumberFormat="0" applyProtection="0">
      <alignment horizontal="left" vertical="top" indent="1"/>
    </xf>
    <xf numFmtId="191" fontId="28" fillId="50" borderId="249">
      <alignment vertical="center"/>
    </xf>
    <xf numFmtId="4" fontId="56" fillId="59" borderId="253" applyNumberFormat="0" applyProtection="0">
      <alignment horizontal="right" vertical="center"/>
    </xf>
    <xf numFmtId="186" fontId="56" fillId="40" borderId="253" applyNumberFormat="0" applyFont="0" applyAlignment="0" applyProtection="0"/>
    <xf numFmtId="186" fontId="56" fillId="63" borderId="252" applyNumberFormat="0" applyProtection="0">
      <alignment horizontal="left" vertical="top" indent="1"/>
    </xf>
    <xf numFmtId="37" fontId="33" fillId="0" borderId="266" applyNumberFormat="0"/>
    <xf numFmtId="186" fontId="56" fillId="63" borderId="263" applyNumberFormat="0" applyProtection="0">
      <alignment horizontal="left" vertical="center" indent="1"/>
    </xf>
    <xf numFmtId="191" fontId="28" fillId="50" borderId="269">
      <alignment vertical="center"/>
    </xf>
    <xf numFmtId="186" fontId="56" fillId="11" borderId="253"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40" borderId="253" applyNumberFormat="0" applyFont="0" applyAlignment="0" applyProtection="0"/>
    <xf numFmtId="4" fontId="56" fillId="58" borderId="242" applyNumberFormat="0" applyProtection="0">
      <alignment horizontal="right" vertical="center"/>
    </xf>
    <xf numFmtId="186" fontId="57" fillId="44" borderId="243" applyNumberFormat="0" applyAlignment="0" applyProtection="0"/>
    <xf numFmtId="4" fontId="56" fillId="0" borderId="242" applyNumberFormat="0" applyProtection="0">
      <alignment horizontal="right" vertical="center"/>
    </xf>
    <xf numFmtId="4" fontId="56" fillId="53" borderId="242" applyNumberFormat="0" applyProtection="0">
      <alignment horizontal="left" vertical="center" indent="1"/>
    </xf>
    <xf numFmtId="186" fontId="27" fillId="63" borderId="244" applyNumberFormat="0" applyProtection="0">
      <alignment horizontal="left" vertical="center" indent="1"/>
    </xf>
    <xf numFmtId="191" fontId="28" fillId="50" borderId="249">
      <alignment vertical="center"/>
    </xf>
    <xf numFmtId="186" fontId="42" fillId="44" borderId="263" applyNumberFormat="0" applyAlignment="0" applyProtection="0"/>
    <xf numFmtId="186" fontId="27" fillId="63" borderId="261" applyNumberFormat="0" applyProtection="0">
      <alignment horizontal="left" vertical="center" indent="1"/>
    </xf>
    <xf numFmtId="194" fontId="33" fillId="0" borderId="231" applyFill="0"/>
    <xf numFmtId="0" fontId="27" fillId="15" borderId="244" applyNumberFormat="0" applyProtection="0">
      <alignment horizontal="left" vertical="center" indent="1"/>
    </xf>
    <xf numFmtId="186" fontId="57" fillId="44" borderId="254" applyNumberFormat="0" applyAlignment="0" applyProtection="0"/>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5" borderId="252" applyNumberFormat="0" applyProtection="0">
      <alignment horizontal="left" vertical="top" indent="1"/>
    </xf>
    <xf numFmtId="186" fontId="56" fillId="21" borderId="244" applyNumberFormat="0" applyProtection="0">
      <alignment horizontal="left" vertical="top" indent="1"/>
    </xf>
    <xf numFmtId="188" fontId="5" fillId="7" borderId="249">
      <alignment vertical="center"/>
      <protection locked="0"/>
    </xf>
    <xf numFmtId="186" fontId="56" fillId="63" borderId="244" applyNumberFormat="0" applyProtection="0">
      <alignment horizontal="left" vertical="top" indent="1"/>
    </xf>
    <xf numFmtId="186" fontId="57" fillId="44" borderId="243" applyNumberFormat="0" applyAlignment="0" applyProtection="0"/>
    <xf numFmtId="186" fontId="56" fillId="14" borderId="244" applyNumberFormat="0" applyProtection="0">
      <alignment horizontal="left" vertical="top" indent="1"/>
    </xf>
    <xf numFmtId="193" fontId="5" fillId="69" borderId="249">
      <alignment vertical="center"/>
    </xf>
    <xf numFmtId="186" fontId="27" fillId="14" borderId="244" applyNumberFormat="0" applyProtection="0">
      <alignment horizontal="left" vertical="top" indent="1"/>
    </xf>
    <xf numFmtId="186" fontId="56" fillId="14" borderId="252" applyNumberFormat="0" applyProtection="0">
      <alignment horizontal="left" vertical="top" indent="1"/>
    </xf>
    <xf numFmtId="186" fontId="56" fillId="21" borderId="244" applyNumberFormat="0" applyProtection="0">
      <alignment horizontal="left" vertical="top" indent="1"/>
    </xf>
    <xf numFmtId="4" fontId="56" fillId="54" borderId="253" applyNumberFormat="0" applyProtection="0">
      <alignment horizontal="left" vertical="center" indent="1"/>
    </xf>
    <xf numFmtId="186" fontId="60" fillId="52" borderId="252" applyNumberFormat="0" applyProtection="0">
      <alignment horizontal="left" vertical="top" indent="1"/>
    </xf>
    <xf numFmtId="186" fontId="62" fillId="15" borderId="252" applyNumberFormat="0" applyProtection="0">
      <alignment horizontal="left" vertical="top" indent="1"/>
    </xf>
    <xf numFmtId="4" fontId="56" fillId="15" borderId="242" applyNumberFormat="0" applyProtection="0">
      <alignment horizontal="right" vertical="center"/>
    </xf>
    <xf numFmtId="4" fontId="59" fillId="65" borderId="242" applyNumberFormat="0" applyProtection="0">
      <alignment horizontal="right" vertical="center"/>
    </xf>
    <xf numFmtId="186" fontId="56" fillId="40" borderId="242" applyNumberFormat="0" applyFont="0" applyAlignment="0" applyProtection="0"/>
    <xf numFmtId="4" fontId="56" fillId="16" borderId="242" applyNumberFormat="0" applyProtection="0">
      <alignment horizontal="right" vertical="center"/>
    </xf>
    <xf numFmtId="4" fontId="56" fillId="23" borderId="253" applyNumberFormat="0" applyProtection="0">
      <alignment horizontal="right" vertical="center"/>
    </xf>
    <xf numFmtId="4" fontId="56" fillId="15" borderId="253" applyNumberFormat="0" applyProtection="0">
      <alignment horizontal="right" vertical="center"/>
    </xf>
    <xf numFmtId="4" fontId="56" fillId="54" borderId="242" applyNumberFormat="0" applyProtection="0">
      <alignment horizontal="left" vertical="center" indent="1"/>
    </xf>
    <xf numFmtId="4" fontId="63" fillId="66" borderId="245" applyNumberFormat="0" applyProtection="0">
      <alignment horizontal="left" vertical="center" indent="1"/>
    </xf>
    <xf numFmtId="186" fontId="56" fillId="21" borderId="252" applyNumberFormat="0" applyProtection="0">
      <alignment horizontal="left" vertical="top" indent="1"/>
    </xf>
    <xf numFmtId="4" fontId="56" fillId="14" borderId="257" applyNumberFormat="0" applyProtection="0">
      <alignment horizontal="left" vertical="center" indent="1"/>
    </xf>
    <xf numFmtId="0" fontId="5" fillId="7" borderId="249">
      <alignment vertical="center"/>
      <protection locked="0"/>
    </xf>
    <xf numFmtId="0" fontId="27" fillId="63"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7" fillId="44" borderId="243" applyNumberFormat="0" applyAlignment="0" applyProtection="0"/>
    <xf numFmtId="186" fontId="27" fillId="14" borderId="252" applyNumberFormat="0" applyProtection="0">
      <alignment horizontal="left" vertical="top" indent="1"/>
    </xf>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21" borderId="252" applyNumberFormat="0" applyProtection="0">
      <alignment horizontal="left" vertical="top" indent="1"/>
    </xf>
    <xf numFmtId="191" fontId="28" fillId="51" borderId="259">
      <alignment horizontal="right" vertical="center"/>
      <protection locked="0"/>
    </xf>
    <xf numFmtId="186" fontId="56" fillId="67" borderId="8"/>
    <xf numFmtId="4" fontId="64" fillId="64" borderId="253" applyNumberFormat="0" applyProtection="0">
      <alignment horizontal="right" vertical="center"/>
    </xf>
    <xf numFmtId="4" fontId="56" fillId="58"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21" borderId="252" applyNumberFormat="0" applyProtection="0">
      <alignment horizontal="left" vertical="top" indent="1"/>
    </xf>
    <xf numFmtId="4" fontId="56" fillId="54" borderId="253" applyNumberFormat="0" applyProtection="0">
      <alignment horizontal="left" vertical="center" indent="1"/>
    </xf>
    <xf numFmtId="190" fontId="5" fillId="13" borderId="269">
      <alignment vertical="center"/>
    </xf>
    <xf numFmtId="186" fontId="61" fillId="21" borderId="255" applyBorder="0"/>
    <xf numFmtId="4" fontId="56" fillId="53" borderId="253" applyNumberFormat="0" applyProtection="0">
      <alignment horizontal="left" vertical="center" indent="1"/>
    </xf>
    <xf numFmtId="4" fontId="59" fillId="65" borderId="25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27" fillId="21" borderId="245" applyNumberFormat="0" applyProtection="0">
      <alignment horizontal="left" vertical="center" indent="1"/>
    </xf>
    <xf numFmtId="186" fontId="27" fillId="63" borderId="244" applyNumberFormat="0" applyProtection="0">
      <alignment horizontal="left" vertical="center" indent="1"/>
    </xf>
    <xf numFmtId="186" fontId="56" fillId="15" borderId="244" applyNumberFormat="0" applyProtection="0">
      <alignment horizontal="left" vertical="top" indent="1"/>
    </xf>
    <xf numFmtId="194" fontId="33" fillId="0" borderId="231" applyFill="0"/>
    <xf numFmtId="186" fontId="56" fillId="21" borderId="261" applyNumberFormat="0" applyProtection="0">
      <alignment horizontal="left" vertical="top" indent="1"/>
    </xf>
    <xf numFmtId="186" fontId="50" fillId="41" borderId="263" applyNumberFormat="0" applyAlignment="0" applyProtection="0"/>
    <xf numFmtId="172" fontId="28" fillId="12" borderId="259">
      <alignment vertical="center"/>
      <protection locked="0"/>
    </xf>
    <xf numFmtId="4" fontId="56" fillId="52" borderId="242" applyNumberFormat="0" applyProtection="0">
      <alignment vertical="center"/>
    </xf>
    <xf numFmtId="4" fontId="56" fillId="0" borderId="263" applyNumberFormat="0" applyProtection="0">
      <alignment horizontal="right" vertical="center"/>
    </xf>
    <xf numFmtId="172" fontId="28" fillId="12" borderId="249">
      <alignment vertical="center"/>
      <protection locked="0"/>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27" fillId="21" borderId="261" applyNumberFormat="0" applyProtection="0">
      <alignment horizontal="left" vertical="top" indent="1"/>
    </xf>
    <xf numFmtId="186" fontId="62" fillId="15" borderId="252" applyNumberFormat="0" applyProtection="0">
      <alignment horizontal="left" vertical="top" indent="1"/>
    </xf>
    <xf numFmtId="186" fontId="27" fillId="64" borderId="259" applyNumberFormat="0">
      <protection locked="0"/>
    </xf>
    <xf numFmtId="186" fontId="56" fillId="40" borderId="253" applyNumberFormat="0" applyFont="0" applyAlignment="0" applyProtection="0"/>
    <xf numFmtId="193" fontId="28" fillId="50" borderId="249">
      <alignment vertical="center"/>
    </xf>
    <xf numFmtId="186" fontId="27" fillId="63" borderId="244" applyNumberFormat="0" applyProtection="0">
      <alignment horizontal="left" vertical="top"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86" fontId="56" fillId="21" borderId="244" applyNumberFormat="0" applyProtection="0">
      <alignment horizontal="left" vertical="top" indent="1"/>
    </xf>
    <xf numFmtId="4" fontId="56" fillId="19" borderId="242" applyNumberFormat="0" applyProtection="0">
      <alignment horizontal="right" vertical="center"/>
    </xf>
    <xf numFmtId="194" fontId="33" fillId="0" borderId="231" applyFill="0"/>
    <xf numFmtId="186" fontId="56" fillId="15" borderId="244"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14" borderId="252" applyNumberFormat="0" applyProtection="0">
      <alignment horizontal="left" vertical="top" indent="1"/>
    </xf>
    <xf numFmtId="186" fontId="56" fillId="40" borderId="253" applyNumberFormat="0" applyFont="0" applyAlignment="0" applyProtection="0"/>
    <xf numFmtId="0" fontId="5" fillId="13" borderId="249">
      <alignment vertical="center"/>
    </xf>
    <xf numFmtId="186" fontId="42" fillId="44" borderId="242" applyNumberFormat="0" applyAlignment="0" applyProtection="0"/>
    <xf numFmtId="4" fontId="56" fillId="57" borderId="257" applyNumberFormat="0" applyProtection="0">
      <alignment horizontal="right" vertical="center"/>
    </xf>
    <xf numFmtId="191" fontId="28" fillId="51" borderId="249">
      <alignment horizontal="right" vertical="center"/>
      <protection locked="0"/>
    </xf>
    <xf numFmtId="186" fontId="56" fillId="14" borderId="244" applyNumberFormat="0" applyProtection="0">
      <alignment horizontal="left" vertical="top" indent="1"/>
    </xf>
    <xf numFmtId="4" fontId="56" fillId="14" borderId="245" applyNumberFormat="0" applyProtection="0">
      <alignment horizontal="left" vertical="center" indent="1"/>
    </xf>
    <xf numFmtId="186" fontId="27" fillId="14" borderId="244" applyNumberFormat="0" applyProtection="0">
      <alignment horizontal="left" vertical="center" indent="1"/>
    </xf>
    <xf numFmtId="186" fontId="56" fillId="21" borderId="244" applyNumberFormat="0" applyProtection="0">
      <alignment horizontal="left" vertical="top" indent="1"/>
    </xf>
    <xf numFmtId="190" fontId="5" fillId="70" borderId="249">
      <alignment horizontal="right" vertical="center"/>
      <protection locked="0"/>
    </xf>
    <xf numFmtId="186" fontId="57" fillId="44" borderId="243" applyNumberFormat="0" applyAlignment="0" applyProtection="0"/>
    <xf numFmtId="4" fontId="56" fillId="15" borderId="253" applyNumberFormat="0" applyProtection="0">
      <alignment horizontal="right" vertical="center"/>
    </xf>
    <xf numFmtId="186" fontId="62" fillId="15" borderId="244" applyNumberFormat="0" applyProtection="0">
      <alignment horizontal="left" vertical="top" indent="1"/>
    </xf>
    <xf numFmtId="186" fontId="56" fillId="14"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62" borderId="253" applyNumberFormat="0" applyProtection="0">
      <alignment horizontal="left" vertical="center" indent="1"/>
    </xf>
    <xf numFmtId="4" fontId="56" fillId="60" borderId="253"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4" fontId="56" fillId="23" borderId="253" applyNumberFormat="0" applyProtection="0">
      <alignment horizontal="right" vertical="center"/>
    </xf>
    <xf numFmtId="4" fontId="56" fillId="59" borderId="263" applyNumberFormat="0" applyProtection="0">
      <alignment horizontal="right" vertical="center"/>
    </xf>
    <xf numFmtId="193" fontId="28" fillId="50" borderId="249">
      <alignment vertical="center"/>
    </xf>
    <xf numFmtId="186" fontId="56" fillId="21" borderId="261" applyNumberFormat="0" applyProtection="0">
      <alignment horizontal="left" vertical="top" indent="1"/>
    </xf>
    <xf numFmtId="186" fontId="56" fillId="40" borderId="242" applyNumberFormat="0" applyFont="0" applyAlignment="0" applyProtection="0"/>
    <xf numFmtId="186" fontId="56" fillId="15" borderId="261" applyNumberFormat="0" applyProtection="0">
      <alignment horizontal="left" vertical="top" indent="1"/>
    </xf>
    <xf numFmtId="186" fontId="56" fillId="40" borderId="253" applyNumberFormat="0" applyFont="0" applyAlignment="0" applyProtection="0"/>
    <xf numFmtId="186" fontId="62" fillId="48"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4" fontId="56" fillId="14" borderId="245" applyNumberFormat="0" applyProtection="0">
      <alignment horizontal="left" vertical="center" indent="1"/>
    </xf>
    <xf numFmtId="186" fontId="56" fillId="63" borderId="252" applyNumberFormat="0" applyProtection="0">
      <alignment horizontal="left" vertical="top" indent="1"/>
    </xf>
    <xf numFmtId="186" fontId="56" fillId="40" borderId="253" applyNumberFormat="0" applyFont="0" applyAlignment="0" applyProtection="0"/>
    <xf numFmtId="188" fontId="5" fillId="70" borderId="249">
      <alignment horizontal="right" vertical="center"/>
      <protection locked="0"/>
    </xf>
    <xf numFmtId="193" fontId="28" fillId="50" borderId="259">
      <alignment vertical="center"/>
    </xf>
    <xf numFmtId="186" fontId="56" fillId="14" borderId="244" applyNumberFormat="0" applyProtection="0">
      <alignment horizontal="left" vertical="top" indent="1"/>
    </xf>
    <xf numFmtId="186" fontId="28" fillId="50" borderId="269">
      <alignment vertical="center"/>
    </xf>
    <xf numFmtId="186" fontId="56" fillId="15" borderId="244" applyNumberFormat="0" applyProtection="0">
      <alignment horizontal="left" vertical="top" indent="1"/>
    </xf>
    <xf numFmtId="4" fontId="56" fillId="15" borderId="257" applyNumberFormat="0" applyProtection="0">
      <alignment horizontal="left" vertical="center" indent="1"/>
    </xf>
    <xf numFmtId="191" fontId="28" fillId="50" borderId="8">
      <alignment vertical="center"/>
    </xf>
    <xf numFmtId="186" fontId="56" fillId="63" borderId="252" applyNumberFormat="0" applyProtection="0">
      <alignment horizontal="left" vertical="top" indent="1"/>
    </xf>
    <xf numFmtId="186" fontId="62" fillId="48" borderId="252" applyNumberFormat="0" applyProtection="0">
      <alignment horizontal="left" vertical="top" indent="1"/>
    </xf>
    <xf numFmtId="0" fontId="5" fillId="13" borderId="8">
      <alignment vertical="center"/>
    </xf>
    <xf numFmtId="4" fontId="72" fillId="78" borderId="252" applyNumberFormat="0" applyProtection="0">
      <alignment horizontal="right" vertical="center"/>
    </xf>
    <xf numFmtId="186" fontId="56" fillId="14" borderId="252" applyNumberFormat="0" applyProtection="0">
      <alignment horizontal="left" vertical="top" indent="1"/>
    </xf>
    <xf numFmtId="186" fontId="62" fillId="48" borderId="252" applyNumberFormat="0" applyProtection="0">
      <alignment horizontal="left" vertical="top" indent="1"/>
    </xf>
    <xf numFmtId="186" fontId="56" fillId="63" borderId="261" applyNumberFormat="0" applyProtection="0">
      <alignment horizontal="left" vertical="top" indent="1"/>
    </xf>
    <xf numFmtId="186" fontId="56" fillId="40" borderId="253" applyNumberFormat="0" applyFont="0" applyAlignment="0" applyProtection="0"/>
    <xf numFmtId="4" fontId="56" fillId="14" borderId="257"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53" applyNumberFormat="0" applyProtection="0">
      <alignment horizontal="left" vertical="center" indent="1"/>
    </xf>
    <xf numFmtId="186" fontId="56" fillId="40" borderId="253" applyNumberFormat="0" applyFont="0" applyAlignment="0" applyProtection="0"/>
    <xf numFmtId="186" fontId="56" fillId="40" borderId="253" applyNumberFormat="0" applyFont="0" applyAlignment="0" applyProtection="0"/>
    <xf numFmtId="186" fontId="27" fillId="21" borderId="261" applyNumberFormat="0" applyProtection="0">
      <alignment horizontal="left" vertical="center" indent="1"/>
    </xf>
    <xf numFmtId="186" fontId="28" fillId="12" borderId="8">
      <alignment vertical="center"/>
      <protection locked="0"/>
    </xf>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2" fillId="15" borderId="261" applyNumberFormat="0" applyProtection="0">
      <alignment horizontal="left" vertical="top" indent="1"/>
    </xf>
    <xf numFmtId="186" fontId="57" fillId="44" borderId="264" applyNumberFormat="0" applyAlignment="0" applyProtection="0"/>
    <xf numFmtId="186" fontId="42" fillId="44" borderId="253" applyNumberFormat="0" applyAlignment="0" applyProtection="0"/>
    <xf numFmtId="4" fontId="56" fillId="23" borderId="253" applyNumberFormat="0" applyProtection="0">
      <alignment horizontal="right" vertical="center"/>
    </xf>
    <xf numFmtId="186" fontId="62" fillId="15" borderId="252" applyNumberFormat="0" applyProtection="0">
      <alignment horizontal="left" vertical="top" indent="1"/>
    </xf>
    <xf numFmtId="186" fontId="56" fillId="21" borderId="252" applyNumberFormat="0" applyProtection="0">
      <alignment horizontal="left" vertical="top" indent="1"/>
    </xf>
    <xf numFmtId="4" fontId="62" fillId="11" borderId="261" applyNumberFormat="0" applyProtection="0">
      <alignment horizontal="left" vertical="center" indent="1"/>
    </xf>
    <xf numFmtId="0" fontId="5" fillId="13" borderId="8">
      <alignment vertical="center"/>
    </xf>
    <xf numFmtId="186" fontId="56" fillId="63" borderId="261" applyNumberFormat="0" applyProtection="0">
      <alignment horizontal="left" vertical="top" indent="1"/>
    </xf>
    <xf numFmtId="191" fontId="28" fillId="49" borderId="269">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4" fontId="62" fillId="11" borderId="252" applyNumberFormat="0" applyProtection="0">
      <alignment horizontal="left" vertical="center" indent="1"/>
    </xf>
    <xf numFmtId="186" fontId="56" fillId="40" borderId="263" applyNumberFormat="0" applyFont="0" applyAlignment="0" applyProtection="0"/>
    <xf numFmtId="186" fontId="56" fillId="63"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3" applyNumberFormat="0" applyProtection="0">
      <alignment horizontal="left" vertical="center"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8" borderId="263" applyNumberFormat="0" applyProtection="0">
      <alignment horizontal="right" vertical="center"/>
    </xf>
    <xf numFmtId="4" fontId="56" fillId="19" borderId="263" applyNumberFormat="0" applyProtection="0">
      <alignment horizontal="right" vertical="center"/>
    </xf>
    <xf numFmtId="186" fontId="56" fillId="21" borderId="261" applyNumberFormat="0" applyProtection="0">
      <alignment horizontal="left" vertical="top" indent="1"/>
    </xf>
    <xf numFmtId="4" fontId="62" fillId="11" borderId="261" applyNumberFormat="0" applyProtection="0">
      <alignment horizontal="left" vertical="center" indent="1"/>
    </xf>
    <xf numFmtId="4" fontId="56" fillId="19" borderId="263" applyNumberFormat="0" applyProtection="0">
      <alignment horizontal="right" vertical="center"/>
    </xf>
    <xf numFmtId="186" fontId="60" fillId="52" borderId="261" applyNumberFormat="0" applyProtection="0">
      <alignment horizontal="left" vertical="top" indent="1"/>
    </xf>
    <xf numFmtId="4" fontId="56" fillId="59" borderId="253" applyNumberFormat="0" applyProtection="0">
      <alignment horizontal="right" vertical="center"/>
    </xf>
    <xf numFmtId="4" fontId="62" fillId="48" borderId="252" applyNumberFormat="0" applyProtection="0">
      <alignment vertical="center"/>
    </xf>
    <xf numFmtId="186" fontId="57" fillId="44" borderId="264" applyNumberFormat="0" applyAlignment="0" applyProtection="0"/>
    <xf numFmtId="4" fontId="27" fillId="21" borderId="267" applyNumberFormat="0" applyProtection="0">
      <alignment horizontal="left" vertical="center" indent="1"/>
    </xf>
    <xf numFmtId="186" fontId="56" fillId="14" borderId="261" applyNumberFormat="0" applyProtection="0">
      <alignment horizontal="left" vertical="top" indent="1"/>
    </xf>
    <xf numFmtId="186" fontId="42" fillId="44" borderId="263" applyNumberFormat="0" applyAlignment="0" applyProtection="0"/>
    <xf numFmtId="186" fontId="56" fillId="21" borderId="252" applyNumberFormat="0" applyProtection="0">
      <alignment horizontal="left" vertical="top" indent="1"/>
    </xf>
    <xf numFmtId="190" fontId="5" fillId="69" borderId="8">
      <alignment vertical="center"/>
    </xf>
    <xf numFmtId="186" fontId="56" fillId="15" borderId="252" applyNumberFormat="0" applyProtection="0">
      <alignment horizontal="left" vertical="top" indent="1"/>
    </xf>
    <xf numFmtId="186" fontId="27" fillId="15" borderId="252" applyNumberFormat="0" applyProtection="0">
      <alignment horizontal="left" vertical="center" indent="1"/>
    </xf>
    <xf numFmtId="186" fontId="56" fillId="63" borderId="252" applyNumberFormat="0" applyProtection="0">
      <alignment horizontal="left" vertical="top" indent="1"/>
    </xf>
    <xf numFmtId="188" fontId="5" fillId="70" borderId="259">
      <alignment horizontal="right" vertical="center"/>
      <protection locked="0"/>
    </xf>
    <xf numFmtId="186" fontId="42" fillId="44" borderId="253" applyNumberFormat="0" applyAlignment="0" applyProtection="0"/>
    <xf numFmtId="186" fontId="56" fillId="21"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9" fillId="53" borderId="253" applyNumberFormat="0" applyProtection="0">
      <alignment vertical="center"/>
    </xf>
    <xf numFmtId="186" fontId="56" fillId="14" borderId="252" applyNumberFormat="0" applyProtection="0">
      <alignment horizontal="left" vertical="top" indent="1"/>
    </xf>
    <xf numFmtId="186" fontId="56" fillId="63" borderId="252" applyNumberFormat="0" applyProtection="0">
      <alignment horizontal="left" vertical="top" indent="1"/>
    </xf>
    <xf numFmtId="193" fontId="28" fillId="50" borderId="259">
      <alignment vertical="center"/>
    </xf>
    <xf numFmtId="188" fontId="5" fillId="70" borderId="8">
      <alignment horizontal="right" vertical="center"/>
      <protection locked="0"/>
    </xf>
    <xf numFmtId="186" fontId="61" fillId="21" borderId="255" applyBorder="0"/>
    <xf numFmtId="186" fontId="56" fillId="40" borderId="253" applyNumberFormat="0" applyFont="0" applyAlignment="0" applyProtection="0"/>
    <xf numFmtId="186" fontId="27" fillId="15" borderId="252" applyNumberFormat="0" applyProtection="0">
      <alignment horizontal="left" vertical="top" indent="1"/>
    </xf>
    <xf numFmtId="186" fontId="56" fillId="40" borderId="263" applyNumberFormat="0" applyFont="0" applyAlignment="0" applyProtection="0"/>
    <xf numFmtId="186" fontId="60" fillId="52" borderId="252" applyNumberFormat="0" applyProtection="0">
      <alignment horizontal="left" vertical="top" indent="1"/>
    </xf>
    <xf numFmtId="4" fontId="56" fillId="55" borderId="253" applyNumberFormat="0" applyProtection="0">
      <alignment horizontal="right" vertical="center"/>
    </xf>
    <xf numFmtId="186" fontId="56" fillId="21" borderId="244" applyNumberFormat="0" applyProtection="0">
      <alignment horizontal="left" vertical="top" indent="1"/>
    </xf>
    <xf numFmtId="186" fontId="56" fillId="21" borderId="261" applyNumberFormat="0" applyProtection="0">
      <alignment horizontal="left" vertical="top" indent="1"/>
    </xf>
    <xf numFmtId="186" fontId="27" fillId="21" borderId="252" applyNumberFormat="0" applyProtection="0">
      <alignment horizontal="left" vertical="top" indent="1"/>
    </xf>
    <xf numFmtId="186" fontId="57" fillId="44" borderId="254" applyNumberFormat="0" applyAlignment="0" applyProtection="0"/>
    <xf numFmtId="190" fontId="5" fillId="69" borderId="249">
      <alignment vertical="center"/>
    </xf>
    <xf numFmtId="186" fontId="27" fillId="21" borderId="261" applyNumberFormat="0" applyProtection="0">
      <alignment horizontal="left" vertical="center" indent="1"/>
    </xf>
    <xf numFmtId="4" fontId="56" fillId="54" borderId="242" applyNumberFormat="0" applyProtection="0">
      <alignment horizontal="left" vertical="center" indent="1"/>
    </xf>
    <xf numFmtId="4" fontId="56" fillId="54" borderId="242" applyNumberFormat="0" applyProtection="0">
      <alignment horizontal="left" vertical="center" indent="1"/>
    </xf>
    <xf numFmtId="190" fontId="28" fillId="51" borderId="8">
      <alignment horizontal="right" vertical="center"/>
      <protection locked="0"/>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21" borderId="252" applyNumberFormat="0" applyProtection="0">
      <alignment horizontal="left" vertical="top" indent="1"/>
    </xf>
    <xf numFmtId="186" fontId="56" fillId="40" borderId="253" applyNumberFormat="0" applyFont="0" applyAlignment="0" applyProtection="0"/>
    <xf numFmtId="191" fontId="5" fillId="13" borderId="249">
      <alignment vertical="center"/>
    </xf>
    <xf numFmtId="186" fontId="27" fillId="15" borderId="244" applyNumberFormat="0" applyProtection="0">
      <alignment horizontal="left" vertical="top" indent="1"/>
    </xf>
    <xf numFmtId="193" fontId="28" fillId="12" borderId="249">
      <alignment vertical="center"/>
      <protection locked="0"/>
    </xf>
    <xf numFmtId="186" fontId="56" fillId="21" borderId="252" applyNumberFormat="0" applyProtection="0">
      <alignment horizontal="left" vertical="top" indent="1"/>
    </xf>
    <xf numFmtId="186" fontId="56" fillId="15" borderId="244" applyNumberFormat="0" applyProtection="0">
      <alignment horizontal="left" vertical="top" indent="1"/>
    </xf>
    <xf numFmtId="37" fontId="33" fillId="0" borderId="256" applyNumberFormat="0"/>
    <xf numFmtId="193" fontId="28" fillId="12" borderId="259">
      <alignment vertical="center"/>
      <protection locked="0"/>
    </xf>
    <xf numFmtId="186" fontId="56" fillId="40" borderId="253" applyNumberFormat="0" applyFont="0" applyAlignment="0" applyProtection="0"/>
    <xf numFmtId="186" fontId="56" fillId="21" borderId="261" applyNumberFormat="0" applyProtection="0">
      <alignment horizontal="left" vertical="top" indent="1"/>
    </xf>
    <xf numFmtId="186" fontId="27" fillId="63" borderId="244"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8" fontId="28" fillId="51" borderId="259">
      <alignment horizontal="right" vertical="center"/>
      <protection locked="0"/>
    </xf>
    <xf numFmtId="191" fontId="5" fillId="69" borderId="249">
      <alignment vertical="center"/>
    </xf>
    <xf numFmtId="186" fontId="56" fillId="21" borderId="244" applyNumberFormat="0" applyProtection="0">
      <alignment horizontal="left" vertical="top" indent="1"/>
    </xf>
    <xf numFmtId="193" fontId="28" fillId="12" borderId="249">
      <alignment vertical="center"/>
      <protection locked="0"/>
    </xf>
    <xf numFmtId="186" fontId="27" fillId="15" borderId="244" applyNumberFormat="0" applyProtection="0">
      <alignment horizontal="left" vertical="center" indent="1"/>
    </xf>
    <xf numFmtId="186" fontId="56" fillId="40" borderId="242" applyNumberFormat="0" applyFont="0" applyAlignment="0" applyProtection="0"/>
    <xf numFmtId="186" fontId="56" fillId="14" borderId="244" applyNumberFormat="0" applyProtection="0">
      <alignment horizontal="left" vertical="top" indent="1"/>
    </xf>
    <xf numFmtId="186" fontId="56" fillId="21" borderId="244" applyNumberFormat="0" applyProtection="0">
      <alignment horizontal="left" vertical="top" indent="1"/>
    </xf>
    <xf numFmtId="37" fontId="33" fillId="0" borderId="247" applyNumberFormat="0"/>
    <xf numFmtId="186" fontId="56" fillId="63" borderId="244" applyNumberFormat="0" applyProtection="0">
      <alignment horizontal="left" vertical="top" indent="1"/>
    </xf>
    <xf numFmtId="186" fontId="27" fillId="14" borderId="244" applyNumberFormat="0" applyProtection="0">
      <alignment horizontal="left" vertical="center" indent="1"/>
    </xf>
    <xf numFmtId="186" fontId="56" fillId="63"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56" fillId="15" borderId="261" applyNumberFormat="0" applyProtection="0">
      <alignment horizontal="left" vertical="top" indent="1"/>
    </xf>
    <xf numFmtId="4" fontId="62" fillId="48" borderId="261" applyNumberFormat="0" applyProtection="0">
      <alignment vertical="center"/>
    </xf>
    <xf numFmtId="186" fontId="62" fillId="48" borderId="261" applyNumberFormat="0" applyProtection="0">
      <alignment horizontal="left" vertical="top" indent="1"/>
    </xf>
    <xf numFmtId="186" fontId="56" fillId="62" borderId="263" applyNumberFormat="0" applyProtection="0">
      <alignment horizontal="left" vertical="center" indent="1"/>
    </xf>
    <xf numFmtId="186" fontId="56" fillId="40" borderId="263" applyNumberFormat="0" applyFont="0" applyAlignment="0" applyProtection="0"/>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4" fontId="56" fillId="0" borderId="263" applyNumberFormat="0" applyProtection="0">
      <alignment horizontal="right" vertical="center"/>
    </xf>
    <xf numFmtId="186" fontId="27"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7" fillId="44" borderId="264" applyNumberFormat="0" applyAlignment="0" applyProtection="0"/>
    <xf numFmtId="4" fontId="59" fillId="53" borderId="263" applyNumberFormat="0" applyProtection="0">
      <alignment vertical="center"/>
    </xf>
    <xf numFmtId="186" fontId="56" fillId="15" borderId="261" applyNumberFormat="0" applyProtection="0">
      <alignment horizontal="left" vertical="top" indent="1"/>
    </xf>
    <xf numFmtId="186" fontId="44" fillId="0" borderId="268" applyNumberFormat="0" applyFill="0" applyAlignment="0" applyProtection="0"/>
    <xf numFmtId="186" fontId="61" fillId="21" borderId="265" applyBorder="0"/>
    <xf numFmtId="4" fontId="56" fillId="52" borderId="263" applyNumberFormat="0" applyProtection="0">
      <alignment vertical="center"/>
    </xf>
    <xf numFmtId="186" fontId="56" fillId="40" borderId="263" applyNumberFormat="0" applyFont="0" applyAlignment="0" applyProtection="0"/>
    <xf numFmtId="188" fontId="5" fillId="69" borderId="249">
      <alignment vertical="center"/>
    </xf>
    <xf numFmtId="4" fontId="70" fillId="86" borderId="251" applyNumberFormat="0" applyProtection="0">
      <alignment horizontal="left" vertical="center" indent="1"/>
    </xf>
    <xf numFmtId="186" fontId="27" fillId="64" borderId="249" applyNumberFormat="0">
      <protection locked="0"/>
    </xf>
    <xf numFmtId="172" fontId="28" fillId="12" borderId="269">
      <alignment vertical="center"/>
      <protection locked="0"/>
    </xf>
    <xf numFmtId="186" fontId="56" fillId="14" borderId="252" applyNumberFormat="0" applyProtection="0">
      <alignment horizontal="left" vertical="top" indent="1"/>
    </xf>
    <xf numFmtId="4" fontId="56" fillId="60" borderId="263" applyNumberFormat="0" applyProtection="0">
      <alignment horizontal="right" vertical="center"/>
    </xf>
    <xf numFmtId="186" fontId="27" fillId="15" borderId="244" applyNumberFormat="0" applyProtection="0">
      <alignment horizontal="left" vertical="center" indent="1"/>
    </xf>
    <xf numFmtId="186" fontId="56" fillId="40" borderId="253" applyNumberFormat="0" applyFont="0" applyAlignment="0" applyProtection="0"/>
    <xf numFmtId="186" fontId="56" fillId="21" borderId="252" applyNumberFormat="0" applyProtection="0">
      <alignment horizontal="left" vertical="top" indent="1"/>
    </xf>
    <xf numFmtId="4" fontId="56" fillId="56" borderId="263" applyNumberFormat="0" applyProtection="0">
      <alignment horizontal="righ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0" fillId="41" borderId="253" applyNumberFormat="0" applyAlignment="0" applyProtection="0"/>
    <xf numFmtId="186" fontId="56" fillId="21" borderId="244" applyNumberFormat="0" applyProtection="0">
      <alignment horizontal="left" vertical="top" indent="1"/>
    </xf>
    <xf numFmtId="37" fontId="33" fillId="0" borderId="247" applyNumberFormat="0"/>
    <xf numFmtId="186" fontId="56" fillId="21" borderId="252" applyNumberFormat="0" applyProtection="0">
      <alignment horizontal="left" vertical="top" indent="1"/>
    </xf>
    <xf numFmtId="190" fontId="28" fillId="49" borderId="249">
      <alignmen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21" borderId="244" applyNumberFormat="0" applyProtection="0">
      <alignment horizontal="left" vertical="center" indent="1"/>
    </xf>
    <xf numFmtId="4" fontId="59" fillId="65" borderId="242" applyNumberFormat="0" applyProtection="0">
      <alignment horizontal="right" vertical="center"/>
    </xf>
    <xf numFmtId="188" fontId="5" fillId="70" borderId="269">
      <alignment horizontal="right" vertical="center"/>
      <protection locked="0"/>
    </xf>
    <xf numFmtId="186" fontId="62" fillId="48" borderId="261" applyNumberFormat="0" applyProtection="0">
      <alignment horizontal="left" vertical="top" indent="1"/>
    </xf>
    <xf numFmtId="186" fontId="56" fillId="14" borderId="261" applyNumberFormat="0" applyProtection="0">
      <alignment horizontal="left" vertical="top" indent="1"/>
    </xf>
    <xf numFmtId="186" fontId="56" fillId="14" borderId="263" applyNumberFormat="0" applyProtection="0">
      <alignment horizontal="left" vertical="center" indent="1"/>
    </xf>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28" fillId="50" borderId="8">
      <alignment vertical="center"/>
    </xf>
    <xf numFmtId="186" fontId="27" fillId="21" borderId="244" applyNumberFormat="0" applyProtection="0">
      <alignment horizontal="left" vertical="top" indent="1"/>
    </xf>
    <xf numFmtId="186" fontId="56" fillId="21" borderId="244" applyNumberFormat="0" applyProtection="0">
      <alignment horizontal="left" vertical="top" indent="1"/>
    </xf>
    <xf numFmtId="186" fontId="56" fillId="40" borderId="263" applyNumberFormat="0" applyFont="0" applyAlignment="0" applyProtection="0"/>
    <xf numFmtId="186" fontId="56" fillId="40" borderId="253" applyNumberFormat="0" applyFont="0" applyAlignment="0" applyProtection="0"/>
    <xf numFmtId="186" fontId="27" fillId="14" borderId="261" applyNumberFormat="0" applyProtection="0">
      <alignment horizontal="left" vertical="center" indent="1"/>
    </xf>
    <xf numFmtId="4" fontId="56" fillId="15" borderId="263" applyNumberFormat="0" applyProtection="0">
      <alignment horizontal="right" vertical="center"/>
    </xf>
    <xf numFmtId="4" fontId="56" fillId="54"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9" fillId="53" borderId="263" applyNumberFormat="0" applyProtection="0">
      <alignment vertical="center"/>
    </xf>
    <xf numFmtId="4" fontId="56" fillId="54" borderId="263" applyNumberFormat="0" applyProtection="0">
      <alignment horizontal="left" vertical="center" indent="1"/>
    </xf>
    <xf numFmtId="4" fontId="56" fillId="60"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27" fillId="21" borderId="267" applyNumberFormat="0" applyProtection="0">
      <alignment horizontal="left" vertical="center" indent="1"/>
    </xf>
    <xf numFmtId="4" fontId="59" fillId="65" borderId="263" applyNumberFormat="0" applyProtection="0">
      <alignment horizontal="right" vertical="center"/>
    </xf>
    <xf numFmtId="186" fontId="56" fillId="63" borderId="261" applyNumberFormat="0" applyProtection="0">
      <alignment horizontal="left" vertical="top" indent="1"/>
    </xf>
    <xf numFmtId="4" fontId="56" fillId="19" borderId="263" applyNumberFormat="0" applyProtection="0">
      <alignment horizontal="right" vertical="center"/>
    </xf>
    <xf numFmtId="4" fontId="59" fillId="65" borderId="263" applyNumberFormat="0" applyProtection="0">
      <alignment horizontal="right" vertical="center"/>
    </xf>
    <xf numFmtId="186" fontId="57" fillId="44" borderId="264" applyNumberFormat="0" applyAlignment="0" applyProtection="0"/>
    <xf numFmtId="4" fontId="56" fillId="57" borderId="267" applyNumberFormat="0" applyProtection="0">
      <alignment horizontal="right" vertical="center"/>
    </xf>
    <xf numFmtId="186" fontId="27" fillId="21" borderId="261" applyNumberFormat="0" applyProtection="0">
      <alignment horizontal="left" vertical="center" indent="1"/>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16" borderId="263" applyNumberFormat="0" applyProtection="0">
      <alignment horizontal="right" vertical="center"/>
    </xf>
    <xf numFmtId="186" fontId="60" fillId="52" borderId="261" applyNumberFormat="0" applyProtection="0">
      <alignment horizontal="left" vertical="top" indent="1"/>
    </xf>
    <xf numFmtId="186" fontId="56" fillId="40" borderId="263" applyNumberFormat="0" applyFont="0" applyAlignment="0" applyProtection="0"/>
    <xf numFmtId="4" fontId="56" fillId="55" borderId="263" applyNumberFormat="0" applyProtection="0">
      <alignment horizontal="right" vertical="center"/>
    </xf>
    <xf numFmtId="4" fontId="27" fillId="21"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72" fontId="5" fillId="7" borderId="249">
      <alignment vertical="center"/>
      <protection locked="0"/>
    </xf>
    <xf numFmtId="4" fontId="74" fillId="87" borderId="252" applyNumberFormat="0" applyProtection="0">
      <alignment horizontal="right" vertical="center"/>
    </xf>
    <xf numFmtId="186" fontId="62" fillId="15" borderId="252" applyNumberFormat="0" applyProtection="0">
      <alignment horizontal="left" vertical="top" indent="1"/>
    </xf>
    <xf numFmtId="4" fontId="56" fillId="53" borderId="253" applyNumberFormat="0" applyProtection="0">
      <alignment horizontal="left" vertical="center" indent="1"/>
    </xf>
    <xf numFmtId="186" fontId="27" fillId="21" borderId="244" applyNumberFormat="0" applyProtection="0">
      <alignment horizontal="left" vertical="center" indent="1"/>
    </xf>
    <xf numFmtId="186" fontId="61" fillId="21" borderId="255" applyBorder="0"/>
    <xf numFmtId="4" fontId="56" fillId="52" borderId="253" applyNumberFormat="0" applyProtection="0">
      <alignment vertical="center"/>
    </xf>
    <xf numFmtId="186" fontId="56" fillId="14" borderId="252" applyNumberFormat="0" applyProtection="0">
      <alignment horizontal="left" vertical="top" indent="1"/>
    </xf>
    <xf numFmtId="190" fontId="28" fillId="51" borderId="259">
      <alignment horizontal="right" vertical="center"/>
      <protection locked="0"/>
    </xf>
    <xf numFmtId="186" fontId="60" fillId="52" borderId="252" applyNumberFormat="0" applyProtection="0">
      <alignment horizontal="left" vertical="top" indent="1"/>
    </xf>
    <xf numFmtId="186" fontId="56" fillId="15" borderId="252" applyNumberFormat="0" applyProtection="0">
      <alignment horizontal="left" vertical="top" indent="1"/>
    </xf>
    <xf numFmtId="191" fontId="28" fillId="50" borderId="8">
      <alignment vertical="center"/>
    </xf>
    <xf numFmtId="0" fontId="5" fillId="69" borderId="8">
      <alignment vertical="center"/>
    </xf>
    <xf numFmtId="0" fontId="37" fillId="15" borderId="252" applyNumberFormat="0" applyProtection="0">
      <alignment horizontal="left" vertical="top" indent="1"/>
    </xf>
    <xf numFmtId="186" fontId="56" fillId="40" borderId="253" applyNumberFormat="0" applyFont="0" applyAlignment="0" applyProtection="0"/>
    <xf numFmtId="4" fontId="56" fillId="19" borderId="253" applyNumberFormat="0" applyProtection="0">
      <alignment horizontal="right" vertical="center"/>
    </xf>
    <xf numFmtId="186" fontId="56" fillId="14" borderId="252" applyNumberFormat="0" applyProtection="0">
      <alignment horizontal="left" vertical="top" indent="1"/>
    </xf>
    <xf numFmtId="4" fontId="56" fillId="57" borderId="257" applyNumberFormat="0" applyProtection="0">
      <alignment horizontal="right" vertical="center"/>
    </xf>
    <xf numFmtId="4" fontId="56" fillId="0" borderId="253" applyNumberFormat="0" applyProtection="0">
      <alignment horizontal="right" vertical="center"/>
    </xf>
    <xf numFmtId="4" fontId="56" fillId="53" borderId="263" applyNumberFormat="0" applyProtection="0">
      <alignment horizontal="left" vertical="center" indent="1"/>
    </xf>
    <xf numFmtId="186" fontId="56" fillId="40" borderId="253" applyNumberFormat="0" applyFont="0" applyAlignment="0" applyProtection="0"/>
    <xf numFmtId="186" fontId="27" fillId="15" borderId="252" applyNumberFormat="0" applyProtection="0">
      <alignment horizontal="left" vertical="top" indent="1"/>
    </xf>
    <xf numFmtId="186" fontId="27" fillId="15" borderId="261" applyNumberFormat="0" applyProtection="0">
      <alignment horizontal="left" vertical="center"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4" fontId="56" fillId="23" borderId="253" applyNumberFormat="0" applyProtection="0">
      <alignment horizontal="right" vertical="center"/>
    </xf>
    <xf numFmtId="186" fontId="56" fillId="63" borderId="261" applyNumberFormat="0" applyProtection="0">
      <alignment horizontal="left" vertical="top" indent="1"/>
    </xf>
    <xf numFmtId="4" fontId="56" fillId="19" borderId="253" applyNumberFormat="0" applyProtection="0">
      <alignment horizontal="right" vertical="center"/>
    </xf>
    <xf numFmtId="4" fontId="56" fillId="16" borderId="253" applyNumberFormat="0" applyProtection="0">
      <alignment horizontal="right" vertical="center"/>
    </xf>
    <xf numFmtId="186" fontId="56" fillId="15" borderId="261" applyNumberFormat="0" applyProtection="0">
      <alignment horizontal="left" vertical="top" indent="1"/>
    </xf>
    <xf numFmtId="4" fontId="62" fillId="11" borderId="244" applyNumberFormat="0" applyProtection="0">
      <alignment horizontal="left" vertical="center" indent="1"/>
    </xf>
    <xf numFmtId="186" fontId="56" fillId="40" borderId="242" applyNumberFormat="0" applyFont="0" applyAlignment="0" applyProtection="0"/>
    <xf numFmtId="4" fontId="56" fillId="57" borderId="245" applyNumberFormat="0" applyProtection="0">
      <alignment horizontal="right" vertical="center"/>
    </xf>
    <xf numFmtId="172" fontId="28" fillId="12" borderId="8">
      <alignment vertical="center"/>
      <protection locked="0"/>
    </xf>
    <xf numFmtId="194" fontId="33" fillId="0" borderId="231" applyFill="0"/>
    <xf numFmtId="186" fontId="56" fillId="15" borderId="244"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27" fillId="14" borderId="261" applyNumberFormat="0" applyProtection="0">
      <alignment horizontal="left" vertical="center" indent="1"/>
    </xf>
    <xf numFmtId="186" fontId="62" fillId="15" borderId="261" applyNumberFormat="0" applyProtection="0">
      <alignment horizontal="left" vertical="top" indent="1"/>
    </xf>
    <xf numFmtId="188" fontId="28" fillId="49" borderId="8">
      <alignment vertical="center"/>
    </xf>
    <xf numFmtId="186" fontId="56" fillId="40" borderId="253" applyNumberFormat="0" applyFont="0" applyAlignment="0" applyProtection="0"/>
    <xf numFmtId="0" fontId="5" fillId="13" borderId="249">
      <alignment vertical="center"/>
    </xf>
    <xf numFmtId="4" fontId="56" fillId="16" borderId="253" applyNumberFormat="0" applyProtection="0">
      <alignment horizontal="right" vertical="center"/>
    </xf>
    <xf numFmtId="191" fontId="28" fillId="50" borderId="249">
      <alignment vertical="center"/>
    </xf>
    <xf numFmtId="186" fontId="27" fillId="14" borderId="244" applyNumberFormat="0" applyProtection="0">
      <alignment horizontal="left" vertical="center" indent="1"/>
    </xf>
    <xf numFmtId="4" fontId="56" fillId="61" borderId="245" applyNumberFormat="0" applyProtection="0">
      <alignment horizontal="left" vertical="center" indent="1"/>
    </xf>
    <xf numFmtId="4" fontId="63" fillId="66" borderId="245" applyNumberFormat="0" applyProtection="0">
      <alignment horizontal="left" vertical="center" indent="1"/>
    </xf>
    <xf numFmtId="186" fontId="27" fillId="21" borderId="244" applyNumberFormat="0" applyProtection="0">
      <alignment horizontal="left" vertical="center" indent="1"/>
    </xf>
    <xf numFmtId="188" fontId="5" fillId="13" borderId="249">
      <alignment vertical="center"/>
    </xf>
    <xf numFmtId="196" fontId="5" fillId="70" borderId="249">
      <alignment horizontal="right" vertical="center"/>
      <protection locked="0"/>
    </xf>
    <xf numFmtId="186" fontId="56" fillId="40" borderId="242" applyNumberFormat="0" applyFont="0" applyAlignment="0" applyProtection="0"/>
    <xf numFmtId="186" fontId="56" fillId="40" borderId="253" applyNumberFormat="0" applyFont="0" applyAlignment="0" applyProtection="0"/>
    <xf numFmtId="186" fontId="62" fillId="48" borderId="244" applyNumberFormat="0" applyProtection="0">
      <alignment horizontal="left" vertical="top" indent="1"/>
    </xf>
    <xf numFmtId="4" fontId="59" fillId="65" borderId="253" applyNumberFormat="0" applyProtection="0">
      <alignment horizontal="right" vertical="center"/>
    </xf>
    <xf numFmtId="186" fontId="27" fillId="14" borderId="244" applyNumberFormat="0" applyProtection="0">
      <alignment horizontal="left" vertical="center" indent="1"/>
    </xf>
    <xf numFmtId="186" fontId="50" fillId="41" borderId="253" applyNumberFormat="0" applyAlignment="0" applyProtection="0"/>
    <xf numFmtId="193" fontId="28" fillId="50" borderId="8">
      <alignment vertical="center"/>
    </xf>
    <xf numFmtId="191" fontId="28" fillId="51" borderId="259">
      <alignment horizontal="right" vertical="center"/>
      <protection locked="0"/>
    </xf>
    <xf numFmtId="186" fontId="56" fillId="14" borderId="252" applyNumberFormat="0" applyProtection="0">
      <alignment horizontal="left" vertical="top" indent="1"/>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42" fillId="44" borderId="253" applyNumberFormat="0" applyAlignment="0" applyProtection="0"/>
    <xf numFmtId="186" fontId="56" fillId="63" borderId="252" applyNumberFormat="0" applyProtection="0">
      <alignment horizontal="left" vertical="top" indent="1"/>
    </xf>
    <xf numFmtId="172" fontId="28" fillId="12" borderId="249">
      <alignment vertical="center"/>
      <protection locked="0"/>
    </xf>
    <xf numFmtId="186" fontId="28" fillId="49" borderId="8">
      <alignment vertical="center"/>
    </xf>
    <xf numFmtId="190" fontId="5" fillId="70" borderId="249">
      <alignment horizontal="right" vertical="center"/>
      <protection locked="0"/>
    </xf>
    <xf numFmtId="190" fontId="28" fillId="51" borderId="8">
      <alignment horizontal="right" vertical="center"/>
      <protection locked="0"/>
    </xf>
    <xf numFmtId="186" fontId="27" fillId="63" borderId="252" applyNumberFormat="0" applyProtection="0">
      <alignment horizontal="left" vertical="center" indent="1"/>
    </xf>
    <xf numFmtId="186" fontId="56" fillId="14" borderId="244" applyNumberFormat="0" applyProtection="0">
      <alignment horizontal="left" vertical="top" indent="1"/>
    </xf>
    <xf numFmtId="186" fontId="56" fillId="63" borderId="244" applyNumberFormat="0" applyProtection="0">
      <alignment horizontal="left" vertical="top" indent="1"/>
    </xf>
    <xf numFmtId="186" fontId="28" fillId="12" borderId="259">
      <alignment vertical="center"/>
      <protection locked="0"/>
    </xf>
    <xf numFmtId="4" fontId="56" fillId="61" borderId="245" applyNumberFormat="0" applyProtection="0">
      <alignment horizontal="left" vertical="center" indent="1"/>
    </xf>
    <xf numFmtId="4" fontId="56" fillId="55" borderId="253" applyNumberFormat="0" applyProtection="0">
      <alignment horizontal="right" vertical="center"/>
    </xf>
    <xf numFmtId="4" fontId="56" fillId="61" borderId="257" applyNumberFormat="0" applyProtection="0">
      <alignment horizontal="left" vertical="center" indent="1"/>
    </xf>
    <xf numFmtId="0" fontId="5" fillId="70" borderId="249">
      <alignment horizontal="right" vertical="center"/>
      <protection locked="0"/>
    </xf>
    <xf numFmtId="4" fontId="56" fillId="60" borderId="253" applyNumberFormat="0" applyProtection="0">
      <alignment horizontal="right" vertical="center"/>
    </xf>
    <xf numFmtId="186" fontId="56" fillId="63" borderId="244" applyNumberFormat="0" applyProtection="0">
      <alignment horizontal="left" vertical="top" indent="1"/>
    </xf>
    <xf numFmtId="186" fontId="42" fillId="44" borderId="253" applyNumberFormat="0" applyAlignment="0" applyProtection="0"/>
    <xf numFmtId="186" fontId="56" fillId="15" borderId="244" applyNumberFormat="0" applyProtection="0">
      <alignment horizontal="left" vertical="top" indent="1"/>
    </xf>
    <xf numFmtId="4" fontId="27" fillId="21" borderId="257" applyNumberFormat="0" applyProtection="0">
      <alignment horizontal="left" vertical="center" indent="1"/>
    </xf>
    <xf numFmtId="186" fontId="56" fillId="40" borderId="253" applyNumberFormat="0" applyFont="0" applyAlignment="0" applyProtection="0"/>
    <xf numFmtId="186" fontId="62" fillId="48" borderId="252" applyNumberFormat="0" applyProtection="0">
      <alignment horizontal="left" vertical="top" indent="1"/>
    </xf>
    <xf numFmtId="4" fontId="56" fillId="14" borderId="257"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91" fontId="5" fillId="13" borderId="8">
      <alignment vertical="center"/>
    </xf>
    <xf numFmtId="4" fontId="71" fillId="53" borderId="252" applyNumberFormat="0" applyProtection="0">
      <alignmen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27" fillId="63" borderId="261"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93" fontId="28" fillId="12" borderId="8">
      <alignment vertical="center"/>
      <protection locked="0"/>
    </xf>
    <xf numFmtId="186" fontId="56" fillId="14" borderId="252" applyNumberFormat="0" applyProtection="0">
      <alignment horizontal="left" vertical="top" indent="1"/>
    </xf>
    <xf numFmtId="186" fontId="27" fillId="15" borderId="261"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90" fontId="5" fillId="70" borderId="259">
      <alignment horizontal="right" vertical="center"/>
      <protection locked="0"/>
    </xf>
    <xf numFmtId="186" fontId="27" fillId="21" borderId="252" applyNumberFormat="0" applyProtection="0">
      <alignment horizontal="left" vertical="top" indent="1"/>
    </xf>
    <xf numFmtId="4" fontId="56" fillId="57" borderId="257" applyNumberFormat="0" applyProtection="0">
      <alignment horizontal="right" vertical="center"/>
    </xf>
    <xf numFmtId="186" fontId="56" fillId="14" borderId="252" applyNumberFormat="0" applyProtection="0">
      <alignment horizontal="left" vertical="top" indent="1"/>
    </xf>
    <xf numFmtId="191" fontId="28" fillId="50" borderId="259">
      <alignment vertical="center"/>
    </xf>
    <xf numFmtId="4" fontId="56" fillId="61" borderId="267" applyNumberFormat="0" applyProtection="0">
      <alignment horizontal="left" vertical="center" indent="1"/>
    </xf>
    <xf numFmtId="191" fontId="28" fillId="51" borderId="8">
      <alignment horizontal="right" vertical="center"/>
      <protection locked="0"/>
    </xf>
    <xf numFmtId="4" fontId="56" fillId="15" borderId="257" applyNumberFormat="0" applyProtection="0">
      <alignment horizontal="left" vertical="center" indent="1"/>
    </xf>
    <xf numFmtId="186" fontId="56" fillId="40" borderId="263" applyNumberFormat="0" applyFont="0" applyAlignment="0" applyProtection="0"/>
    <xf numFmtId="186" fontId="27" fillId="15"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50" fillId="41" borderId="263" applyNumberFormat="0" applyAlignment="0" applyProtection="0"/>
    <xf numFmtId="186" fontId="60" fillId="52" borderId="252" applyNumberFormat="0" applyProtection="0">
      <alignment horizontal="left" vertical="top" indent="1"/>
    </xf>
    <xf numFmtId="4" fontId="62" fillId="11" borderId="252" applyNumberFormat="0" applyProtection="0">
      <alignment horizontal="left" vertical="center" indent="1"/>
    </xf>
    <xf numFmtId="186" fontId="27" fillId="21" borderId="252" applyNumberFormat="0" applyProtection="0">
      <alignment horizontal="left" vertical="center" indent="1"/>
    </xf>
    <xf numFmtId="191" fontId="28" fillId="12" borderId="269">
      <alignment vertical="center"/>
      <protection locked="0"/>
    </xf>
    <xf numFmtId="191" fontId="5" fillId="13" borderId="8">
      <alignment vertical="center"/>
    </xf>
    <xf numFmtId="186" fontId="56" fillId="63" borderId="263" applyNumberFormat="0" applyProtection="0">
      <alignment horizontal="left" vertical="center" indent="1"/>
    </xf>
    <xf numFmtId="4" fontId="76" fillId="87" borderId="261" applyNumberFormat="0" applyProtection="0">
      <alignment horizontal="right" vertical="center"/>
    </xf>
    <xf numFmtId="186" fontId="56" fillId="14" borderId="261" applyNumberFormat="0" applyProtection="0">
      <alignment horizontal="left" vertical="top" indent="1"/>
    </xf>
    <xf numFmtId="186" fontId="27" fillId="63" borderId="252" applyNumberFormat="0" applyProtection="0">
      <alignment horizontal="left" vertical="center" indent="1"/>
    </xf>
    <xf numFmtId="186" fontId="27" fillId="63" borderId="252" applyNumberFormat="0" applyProtection="0">
      <alignment horizontal="left" vertical="top"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37" fontId="33" fillId="0" borderId="266" applyNumberFormat="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4" fontId="56" fillId="56" borderId="263" applyNumberFormat="0" applyProtection="0">
      <alignment horizontal="right" vertical="center"/>
    </xf>
    <xf numFmtId="4" fontId="63" fillId="66" borderId="267" applyNumberFormat="0" applyProtection="0">
      <alignment horizontal="left" vertical="center"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52" applyNumberFormat="0" applyProtection="0">
      <alignment horizontal="left" vertical="center" indent="1"/>
    </xf>
    <xf numFmtId="4" fontId="56" fillId="15" borderId="267" applyNumberFormat="0" applyProtection="0">
      <alignment horizontal="left" vertical="center" indent="1"/>
    </xf>
    <xf numFmtId="186" fontId="27" fillId="15" borderId="252" applyNumberFormat="0" applyProtection="0">
      <alignment horizontal="left" vertical="top" indent="1"/>
    </xf>
    <xf numFmtId="186" fontId="50" fillId="41" borderId="253" applyNumberFormat="0" applyAlignment="0" applyProtection="0"/>
    <xf numFmtId="186" fontId="27" fillId="63" borderId="252" applyNumberFormat="0" applyProtection="0">
      <alignment horizontal="left" vertical="top" indent="1"/>
    </xf>
    <xf numFmtId="186" fontId="57" fillId="44" borderId="264" applyNumberFormat="0" applyAlignment="0" applyProtection="0"/>
    <xf numFmtId="188" fontId="28" fillId="51" borderId="8">
      <alignment horizontal="right" vertical="center"/>
      <protection locked="0"/>
    </xf>
    <xf numFmtId="186" fontId="28" fillId="49" borderId="259">
      <alignment vertical="center"/>
    </xf>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86" fontId="56" fillId="15" borderId="252" applyNumberFormat="0" applyProtection="0">
      <alignment horizontal="left" vertical="top" indent="1"/>
    </xf>
    <xf numFmtId="4" fontId="56" fillId="15" borderId="257" applyNumberFormat="0" applyProtection="0">
      <alignment horizontal="left" vertical="center" indent="1"/>
    </xf>
    <xf numFmtId="0" fontId="5" fillId="70" borderId="8">
      <alignment horizontal="right" vertical="center"/>
      <protection locked="0"/>
    </xf>
    <xf numFmtId="4" fontId="56" fillId="23" borderId="263" applyNumberFormat="0" applyProtection="0">
      <alignment horizontal="right" vertical="center"/>
    </xf>
    <xf numFmtId="4" fontId="59" fillId="53" borderId="253" applyNumberFormat="0" applyProtection="0">
      <alignment vertical="center"/>
    </xf>
    <xf numFmtId="186" fontId="56" fillId="21" borderId="252" applyNumberFormat="0" applyProtection="0">
      <alignment horizontal="left" vertical="top" indent="1"/>
    </xf>
    <xf numFmtId="186" fontId="56" fillId="40" borderId="253" applyNumberFormat="0" applyFont="0" applyAlignment="0" applyProtection="0"/>
    <xf numFmtId="186" fontId="56" fillId="14" borderId="252"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40" borderId="242" applyNumberFormat="0" applyFont="0" applyAlignment="0" applyProtection="0"/>
    <xf numFmtId="37" fontId="33" fillId="0" borderId="256" applyNumberFormat="0"/>
    <xf numFmtId="186" fontId="57" fillId="44" borderId="254" applyNumberFormat="0" applyAlignment="0" applyProtection="0"/>
    <xf numFmtId="186" fontId="56" fillId="21" borderId="252" applyNumberFormat="0" applyProtection="0">
      <alignment horizontal="left" vertical="top" indent="1"/>
    </xf>
    <xf numFmtId="193" fontId="5" fillId="69" borderId="249">
      <alignment vertical="center"/>
    </xf>
    <xf numFmtId="186" fontId="56" fillId="40" borderId="253" applyNumberFormat="0" applyFont="0" applyAlignment="0" applyProtection="0"/>
    <xf numFmtId="4" fontId="62" fillId="11" borderId="244" applyNumberFormat="0" applyProtection="0">
      <alignment horizontal="left" vertical="center" indent="1"/>
    </xf>
    <xf numFmtId="4" fontId="56" fillId="52" borderId="242" applyNumberFormat="0" applyProtection="0">
      <alignment vertical="center"/>
    </xf>
    <xf numFmtId="188" fontId="5" fillId="13" borderId="259">
      <alignment vertical="center"/>
    </xf>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186" fontId="44" fillId="0" borderId="248" applyNumberFormat="0" applyFill="0" applyAlignment="0" applyProtection="0"/>
    <xf numFmtId="186" fontId="56" fillId="21" borderId="244" applyNumberFormat="0" applyProtection="0">
      <alignment horizontal="left" vertical="top" indent="1"/>
    </xf>
    <xf numFmtId="191" fontId="28" fillId="12" borderId="249">
      <alignment vertical="center"/>
      <protection locked="0"/>
    </xf>
    <xf numFmtId="186" fontId="56" fillId="63" borderId="252" applyNumberFormat="0" applyProtection="0">
      <alignment horizontal="left" vertical="top" indent="1"/>
    </xf>
    <xf numFmtId="186" fontId="56" fillId="15" borderId="244" applyNumberFormat="0" applyProtection="0">
      <alignment horizontal="left" vertical="top" indent="1"/>
    </xf>
    <xf numFmtId="4" fontId="56" fillId="0" borderId="253" applyNumberFormat="0" applyProtection="0">
      <alignment horizontal="right" vertical="center"/>
    </xf>
    <xf numFmtId="186" fontId="56" fillId="40" borderId="253" applyNumberFormat="0" applyFont="0" applyAlignment="0" applyProtection="0"/>
    <xf numFmtId="4" fontId="56" fillId="15" borderId="257" applyNumberFormat="0" applyProtection="0">
      <alignment horizontal="left" vertical="center" indent="1"/>
    </xf>
    <xf numFmtId="186" fontId="28" fillId="49" borderId="259">
      <alignment vertical="center"/>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172" fontId="28" fillId="12" borderId="259">
      <alignment vertical="center"/>
      <protection locked="0"/>
    </xf>
    <xf numFmtId="186" fontId="56" fillId="67" borderId="249"/>
    <xf numFmtId="0" fontId="5" fillId="69" borderId="249">
      <alignment vertical="center"/>
    </xf>
    <xf numFmtId="186" fontId="62" fillId="15" borderId="244" applyNumberFormat="0" applyProtection="0">
      <alignment horizontal="left" vertical="top" indent="1"/>
    </xf>
    <xf numFmtId="186" fontId="56" fillId="14" borderId="244" applyNumberFormat="0" applyProtection="0">
      <alignment horizontal="left" vertical="top" indent="1"/>
    </xf>
    <xf numFmtId="194" fontId="33" fillId="0" borderId="231" applyFill="0"/>
    <xf numFmtId="186" fontId="56" fillId="15" borderId="252" applyNumberFormat="0" applyProtection="0">
      <alignment horizontal="left" vertical="top" indent="1"/>
    </xf>
    <xf numFmtId="186" fontId="56" fillId="40" borderId="263" applyNumberFormat="0" applyFont="0" applyAlignment="0" applyProtection="0"/>
    <xf numFmtId="186" fontId="56" fillId="14" borderId="252" applyNumberFormat="0" applyProtection="0">
      <alignment horizontal="left" vertical="top" indent="1"/>
    </xf>
    <xf numFmtId="191" fontId="28" fillId="51" borderId="249">
      <alignment horizontal="right" vertical="center"/>
      <protection locked="0"/>
    </xf>
    <xf numFmtId="186" fontId="56" fillId="14" borderId="261" applyNumberFormat="0" applyProtection="0">
      <alignment horizontal="left" vertical="top" indent="1"/>
    </xf>
    <xf numFmtId="186" fontId="56" fillId="63" borderId="252" applyNumberFormat="0" applyProtection="0">
      <alignment horizontal="left" vertical="top" indent="1"/>
    </xf>
    <xf numFmtId="186" fontId="56" fillId="21" borderId="261" applyNumberFormat="0" applyProtection="0">
      <alignment horizontal="left" vertical="top" indent="1"/>
    </xf>
    <xf numFmtId="186" fontId="56" fillId="63" borderId="252" applyNumberFormat="0" applyProtection="0">
      <alignment horizontal="left" vertical="top" indent="1"/>
    </xf>
    <xf numFmtId="4" fontId="56" fillId="56" borderId="263" applyNumberFormat="0" applyProtection="0">
      <alignment horizontal="right" vertical="center"/>
    </xf>
    <xf numFmtId="186" fontId="27" fillId="21" borderId="261" applyNumberFormat="0" applyProtection="0">
      <alignment horizontal="left" vertical="top" indent="1"/>
    </xf>
    <xf numFmtId="186" fontId="56" fillId="15" borderId="261" applyNumberFormat="0" applyProtection="0">
      <alignment horizontal="left" vertical="top" indent="1"/>
    </xf>
    <xf numFmtId="4" fontId="56" fillId="15" borderId="267" applyNumberFormat="0" applyProtection="0">
      <alignment horizontal="left" vertical="center" indent="1"/>
    </xf>
    <xf numFmtId="4" fontId="64" fillId="64" borderId="253" applyNumberFormat="0" applyProtection="0">
      <alignment horizontal="right" vertical="center"/>
    </xf>
    <xf numFmtId="186" fontId="27" fillId="15" borderId="252" applyNumberFormat="0" applyProtection="0">
      <alignment horizontal="left" vertical="top" indent="1"/>
    </xf>
    <xf numFmtId="186" fontId="56" fillId="21" borderId="252" applyNumberFormat="0" applyProtection="0">
      <alignment horizontal="left" vertical="top" indent="1"/>
    </xf>
    <xf numFmtId="186" fontId="62" fillId="48" borderId="252" applyNumberFormat="0" applyProtection="0">
      <alignment horizontal="left" vertical="top" indent="1"/>
    </xf>
    <xf numFmtId="186" fontId="56" fillId="40" borderId="242" applyNumberFormat="0" applyFont="0" applyAlignment="0" applyProtection="0"/>
    <xf numFmtId="4" fontId="56" fillId="60" borderId="242" applyNumberFormat="0" applyProtection="0">
      <alignment horizontal="right" vertical="center"/>
    </xf>
    <xf numFmtId="194" fontId="33" fillId="0" borderId="250" applyFill="0"/>
    <xf numFmtId="186" fontId="56" fillId="15" borderId="244" applyNumberFormat="0" applyProtection="0">
      <alignment horizontal="left" vertical="top" indent="1"/>
    </xf>
    <xf numFmtId="186" fontId="56" fillId="63" borderId="244" applyNumberFormat="0" applyProtection="0">
      <alignment horizontal="left" vertical="top" indent="1"/>
    </xf>
    <xf numFmtId="186" fontId="27" fillId="15" borderId="244" applyNumberFormat="0" applyProtection="0">
      <alignment horizontal="left" vertical="top" indent="1"/>
    </xf>
    <xf numFmtId="186" fontId="56" fillId="15" borderId="244" applyNumberFormat="0" applyProtection="0">
      <alignment horizontal="left" vertical="top" indent="1"/>
    </xf>
    <xf numFmtId="172" fontId="5" fillId="7" borderId="249">
      <alignment vertical="center"/>
      <protection locked="0"/>
    </xf>
    <xf numFmtId="4" fontId="72" fillId="82" borderId="244" applyNumberFormat="0" applyProtection="0">
      <alignment horizontal="right" vertical="center"/>
    </xf>
    <xf numFmtId="186" fontId="27" fillId="63" borderId="244" applyNumberFormat="0" applyProtection="0">
      <alignment horizontal="left" vertical="center" indent="1"/>
    </xf>
    <xf numFmtId="37" fontId="33" fillId="0" borderId="256" applyNumberFormat="0"/>
    <xf numFmtId="4" fontId="56" fillId="19" borderId="253" applyNumberFormat="0" applyProtection="0">
      <alignment horizontal="right" vertical="center"/>
    </xf>
    <xf numFmtId="4" fontId="56" fillId="60" borderId="242" applyNumberFormat="0" applyProtection="0">
      <alignment horizontal="right" vertical="center"/>
    </xf>
    <xf numFmtId="4" fontId="64" fillId="64" borderId="253" applyNumberFormat="0" applyProtection="0">
      <alignment horizontal="right" vertical="center"/>
    </xf>
    <xf numFmtId="186" fontId="27" fillId="14" borderId="252" applyNumberFormat="0" applyProtection="0">
      <alignment horizontal="left" vertical="center" indent="1"/>
    </xf>
    <xf numFmtId="186" fontId="56" fillId="14" borderId="252" applyNumberFormat="0" applyProtection="0">
      <alignment horizontal="left" vertical="top" indent="1"/>
    </xf>
    <xf numFmtId="4" fontId="59" fillId="53" borderId="253" applyNumberFormat="0" applyProtection="0">
      <alignment vertical="center"/>
    </xf>
    <xf numFmtId="4" fontId="56" fillId="56" borderId="242" applyNumberFormat="0" applyProtection="0">
      <alignment horizontal="right" vertical="center"/>
    </xf>
    <xf numFmtId="186" fontId="27" fillId="21" borderId="252" applyNumberFormat="0" applyProtection="0">
      <alignment horizontal="left" vertical="center" indent="1"/>
    </xf>
    <xf numFmtId="186" fontId="42" fillId="44" borderId="253" applyNumberFormat="0" applyAlignment="0" applyProtection="0"/>
    <xf numFmtId="186" fontId="56" fillId="40" borderId="253" applyNumberFormat="0" applyFont="0" applyAlignment="0" applyProtection="0"/>
    <xf numFmtId="4" fontId="59" fillId="53" borderId="242" applyNumberFormat="0" applyProtection="0">
      <alignment vertical="center"/>
    </xf>
    <xf numFmtId="186" fontId="56" fillId="63" borderId="244" applyNumberFormat="0" applyProtection="0">
      <alignment horizontal="left" vertical="top" indent="1"/>
    </xf>
    <xf numFmtId="191" fontId="28" fillId="12" borderId="269">
      <alignment vertical="center"/>
      <protection locked="0"/>
    </xf>
    <xf numFmtId="186" fontId="56" fillId="40" borderId="242" applyNumberFormat="0" applyFont="0" applyAlignment="0" applyProtection="0"/>
    <xf numFmtId="4" fontId="56" fillId="53" borderId="242" applyNumberFormat="0" applyProtection="0">
      <alignment horizontal="left" vertical="center" indent="1"/>
    </xf>
    <xf numFmtId="4" fontId="56" fillId="54" borderId="242" applyNumberFormat="0" applyProtection="0">
      <alignment horizontal="left" vertical="center"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186" fontId="56" fillId="15" borderId="244" applyNumberFormat="0" applyProtection="0">
      <alignment horizontal="left" vertical="top" indent="1"/>
    </xf>
    <xf numFmtId="186" fontId="56" fillId="63" borderId="252" applyNumberFormat="0" applyProtection="0">
      <alignment horizontal="left" vertical="top" indent="1"/>
    </xf>
    <xf numFmtId="188" fontId="5" fillId="13" borderId="249">
      <alignment vertical="center"/>
    </xf>
    <xf numFmtId="186" fontId="61" fillId="21" borderId="255" applyBorder="0"/>
    <xf numFmtId="186" fontId="56" fillId="63" borderId="261" applyNumberFormat="0" applyProtection="0">
      <alignment horizontal="left" vertical="top" indent="1"/>
    </xf>
    <xf numFmtId="186" fontId="27" fillId="63" borderId="252" applyNumberFormat="0" applyProtection="0">
      <alignment horizontal="left" vertical="top" indent="1"/>
    </xf>
    <xf numFmtId="186" fontId="60" fillId="52" borderId="252" applyNumberFormat="0" applyProtection="0">
      <alignment horizontal="left" vertical="top" indent="1"/>
    </xf>
    <xf numFmtId="186" fontId="27" fillId="63" borderId="252" applyNumberFormat="0" applyProtection="0">
      <alignment horizontal="left" vertical="center" indent="1"/>
    </xf>
    <xf numFmtId="186" fontId="56" fillId="40" borderId="253" applyNumberFormat="0" applyFont="0" applyAlignment="0" applyProtection="0"/>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2" fillId="15" borderId="252" applyNumberFormat="0" applyProtection="0">
      <alignment horizontal="left" vertical="top" indent="1"/>
    </xf>
    <xf numFmtId="4" fontId="56" fillId="55" borderId="253" applyNumberFormat="0" applyProtection="0">
      <alignment horizontal="right" vertical="center"/>
    </xf>
    <xf numFmtId="186" fontId="56" fillId="14" borderId="252"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4" fontId="56" fillId="15" borderId="253" applyNumberFormat="0" applyProtection="0">
      <alignment horizontal="right" vertical="center"/>
    </xf>
    <xf numFmtId="4" fontId="56" fillId="0" borderId="253" applyNumberFormat="0" applyProtection="0">
      <alignment horizontal="right" vertical="center"/>
    </xf>
    <xf numFmtId="4" fontId="56" fillId="15" borderId="267" applyNumberFormat="0" applyProtection="0">
      <alignment horizontal="left" vertical="center" indent="1"/>
    </xf>
    <xf numFmtId="186" fontId="56" fillId="14" borderId="252" applyNumberFormat="0" applyProtection="0">
      <alignment horizontal="left" vertical="top" indent="1"/>
    </xf>
    <xf numFmtId="186" fontId="44" fillId="0" borderId="258" applyNumberFormat="0" applyFill="0" applyAlignment="0" applyProtection="0"/>
    <xf numFmtId="193" fontId="28" fillId="50" borderId="259">
      <alignment vertical="center"/>
    </xf>
    <xf numFmtId="186" fontId="56" fillId="15" borderId="252" applyNumberFormat="0" applyProtection="0">
      <alignment horizontal="left" vertical="top" indent="1"/>
    </xf>
    <xf numFmtId="186" fontId="56" fillId="21"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61" applyNumberFormat="0" applyProtection="0">
      <alignment horizontal="left" vertical="top" indent="1"/>
    </xf>
    <xf numFmtId="4" fontId="71" fillId="53" borderId="261" applyNumberFormat="0" applyProtection="0">
      <alignment vertical="center"/>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27" fillId="21" borderId="267" applyNumberFormat="0" applyProtection="0">
      <alignment horizontal="left" vertical="center" indent="1"/>
    </xf>
    <xf numFmtId="186" fontId="44" fillId="0" borderId="268" applyNumberFormat="0" applyFill="0" applyAlignment="0" applyProtection="0"/>
    <xf numFmtId="186" fontId="56" fillId="15" borderId="252"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16" borderId="25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44" fillId="0" borderId="258" applyNumberFormat="0" applyFill="0" applyAlignment="0" applyProtection="0"/>
    <xf numFmtId="0" fontId="27" fillId="63" borderId="261" applyNumberFormat="0" applyProtection="0">
      <alignment horizontal="left" vertical="center" indent="1"/>
    </xf>
    <xf numFmtId="186" fontId="56" fillId="63" borderId="252" applyNumberFormat="0" applyProtection="0">
      <alignment horizontal="left" vertical="top" indent="1"/>
    </xf>
    <xf numFmtId="186" fontId="60" fillId="52" borderId="261" applyNumberFormat="0" applyProtection="0">
      <alignment horizontal="left" vertical="top" indent="1"/>
    </xf>
    <xf numFmtId="4" fontId="56" fillId="55" borderId="253" applyNumberFormat="0" applyProtection="0">
      <alignment horizontal="righ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52" applyNumberFormat="0" applyProtection="0">
      <alignment horizontal="left" vertical="top" indent="1"/>
    </xf>
    <xf numFmtId="186" fontId="56" fillId="21" borderId="252" applyNumberFormat="0" applyProtection="0">
      <alignment horizontal="left" vertical="top" indent="1"/>
    </xf>
    <xf numFmtId="4" fontId="56" fillId="0" borderId="263" applyNumberFormat="0" applyProtection="0">
      <alignment horizontal="right" vertical="center"/>
    </xf>
    <xf numFmtId="186" fontId="56" fillId="63" borderId="252" applyNumberFormat="0" applyProtection="0">
      <alignment horizontal="left" vertical="top" indent="1"/>
    </xf>
    <xf numFmtId="186" fontId="56" fillId="63" borderId="263" applyNumberFormat="0" applyProtection="0">
      <alignment horizontal="left" vertical="center" indent="1"/>
    </xf>
    <xf numFmtId="4" fontId="56" fillId="14" borderId="257" applyNumberFormat="0" applyProtection="0">
      <alignment horizontal="left" vertical="center"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56" fillId="14" borderId="261" applyNumberFormat="0" applyProtection="0">
      <alignment horizontal="left" vertical="top" indent="1"/>
    </xf>
    <xf numFmtId="193" fontId="28" fillId="50" borderId="259">
      <alignment vertical="center"/>
    </xf>
    <xf numFmtId="4" fontId="56" fillId="58" borderId="253" applyNumberFormat="0" applyProtection="0">
      <alignment horizontal="right" vertical="center"/>
    </xf>
    <xf numFmtId="186" fontId="56" fillId="21" borderId="261" applyNumberFormat="0" applyProtection="0">
      <alignment horizontal="left" vertical="top" indent="1"/>
    </xf>
    <xf numFmtId="186" fontId="56" fillId="63"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37" fontId="33" fillId="0" borderId="256" applyNumberFormat="0"/>
    <xf numFmtId="186" fontId="56" fillId="14" borderId="261" applyNumberFormat="0" applyProtection="0">
      <alignment horizontal="left" vertical="top" indent="1"/>
    </xf>
    <xf numFmtId="186" fontId="56" fillId="40" borderId="263" applyNumberFormat="0" applyFont="0" applyAlignment="0" applyProtection="0"/>
    <xf numFmtId="186" fontId="56" fillId="15" borderId="252" applyNumberFormat="0" applyProtection="0">
      <alignment horizontal="left" vertical="top" indent="1"/>
    </xf>
    <xf numFmtId="4" fontId="56" fillId="61" borderId="267" applyNumberFormat="0" applyProtection="0">
      <alignment horizontal="left" vertical="center" indent="1"/>
    </xf>
    <xf numFmtId="186" fontId="56" fillId="40" borderId="242" applyNumberFormat="0" applyFont="0" applyAlignment="0" applyProtection="0"/>
    <xf numFmtId="186" fontId="56" fillId="63" borderId="261" applyNumberFormat="0" applyProtection="0">
      <alignment horizontal="left" vertical="top" indent="1"/>
    </xf>
    <xf numFmtId="186" fontId="56" fillId="63" borderId="252" applyNumberFormat="0" applyProtection="0">
      <alignment horizontal="left" vertical="top" indent="1"/>
    </xf>
    <xf numFmtId="186" fontId="56" fillId="14" borderId="244" applyNumberFormat="0" applyProtection="0">
      <alignment horizontal="left" vertical="top" indent="1"/>
    </xf>
    <xf numFmtId="0" fontId="37" fillId="48" borderId="252" applyNumberFormat="0" applyProtection="0">
      <alignment horizontal="left" vertical="top" indent="1"/>
    </xf>
    <xf numFmtId="186" fontId="27" fillId="21" borderId="244" applyNumberFormat="0" applyProtection="0">
      <alignment horizontal="left" vertical="center" indent="1"/>
    </xf>
    <xf numFmtId="186" fontId="50" fillId="41" borderId="253" applyNumberFormat="0" applyAlignment="0" applyProtection="0"/>
    <xf numFmtId="186" fontId="56" fillId="40" borderId="253" applyNumberFormat="0" applyFont="0" applyAlignment="0" applyProtection="0"/>
    <xf numFmtId="4" fontId="62" fillId="11" borderId="261" applyNumberFormat="0" applyProtection="0">
      <alignment horizontal="left" vertical="center" indent="1"/>
    </xf>
    <xf numFmtId="186" fontId="57" fillId="44" borderId="254" applyNumberFormat="0" applyAlignment="0" applyProtection="0"/>
    <xf numFmtId="186" fontId="28" fillId="50" borderId="259">
      <alignment vertical="center"/>
    </xf>
    <xf numFmtId="186" fontId="56" fillId="40" borderId="253" applyNumberFormat="0" applyFont="0" applyAlignment="0" applyProtection="0"/>
    <xf numFmtId="186" fontId="56" fillId="14" borderId="261" applyNumberFormat="0" applyProtection="0">
      <alignment horizontal="left" vertical="top" indent="1"/>
    </xf>
    <xf numFmtId="186" fontId="27" fillId="21" borderId="252" applyNumberFormat="0" applyProtection="0">
      <alignment horizontal="left" vertical="top" indent="1"/>
    </xf>
    <xf numFmtId="186" fontId="56" fillId="15" borderId="244" applyNumberFormat="0" applyProtection="0">
      <alignment horizontal="left" vertical="top" indent="1"/>
    </xf>
    <xf numFmtId="186" fontId="44" fillId="0" borderId="268" applyNumberFormat="0" applyFill="0" applyAlignment="0" applyProtection="0"/>
    <xf numFmtId="186" fontId="56" fillId="15" borderId="252" applyNumberFormat="0" applyProtection="0">
      <alignment horizontal="left" vertical="top" indent="1"/>
    </xf>
    <xf numFmtId="186" fontId="27" fillId="21" borderId="252" applyNumberFormat="0" applyProtection="0">
      <alignment horizontal="left" vertical="top" indent="1"/>
    </xf>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4" fontId="56" fillId="56" borderId="253" applyNumberFormat="0" applyProtection="0">
      <alignment horizontal="right" vertical="center"/>
    </xf>
    <xf numFmtId="186" fontId="56" fillId="40" borderId="253" applyNumberFormat="0" applyFont="0" applyAlignment="0" applyProtection="0"/>
    <xf numFmtId="186" fontId="27" fillId="15" borderId="252" applyNumberFormat="0" applyProtection="0">
      <alignment horizontal="left" vertical="top" indent="1"/>
    </xf>
    <xf numFmtId="4" fontId="59" fillId="65" borderId="253" applyNumberFormat="0" applyProtection="0">
      <alignment horizontal="right" vertical="center"/>
    </xf>
    <xf numFmtId="193" fontId="28" fillId="12" borderId="259">
      <alignment vertical="center"/>
      <protection locked="0"/>
    </xf>
    <xf numFmtId="4" fontId="56" fillId="56" borderId="253" applyNumberFormat="0" applyProtection="0">
      <alignment horizontal="right" vertical="center"/>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44" applyNumberFormat="0" applyProtection="0">
      <alignment horizontal="left" vertical="top" indent="1"/>
    </xf>
    <xf numFmtId="186" fontId="56" fillId="21" borderId="252" applyNumberFormat="0" applyProtection="0">
      <alignment horizontal="left" vertical="top" indent="1"/>
    </xf>
    <xf numFmtId="4" fontId="56" fillId="15" borderId="257" applyNumberFormat="0" applyProtection="0">
      <alignment horizontal="left" vertical="center" indent="1"/>
    </xf>
    <xf numFmtId="186" fontId="60" fillId="52" borderId="252" applyNumberFormat="0" applyProtection="0">
      <alignment horizontal="left" vertical="top" indent="1"/>
    </xf>
    <xf numFmtId="186" fontId="56" fillId="62" borderId="263" applyNumberFormat="0" applyProtection="0">
      <alignment horizontal="left" vertical="center" indent="1"/>
    </xf>
    <xf numFmtId="186" fontId="62" fillId="15" borderId="244" applyNumberFormat="0" applyProtection="0">
      <alignment horizontal="left" vertical="top" indent="1"/>
    </xf>
    <xf numFmtId="193" fontId="28" fillId="50" borderId="8">
      <alignment vertical="center"/>
    </xf>
    <xf numFmtId="186" fontId="56" fillId="14" borderId="244" applyNumberFormat="0" applyProtection="0">
      <alignment horizontal="left" vertical="top" indent="1"/>
    </xf>
    <xf numFmtId="186" fontId="56" fillId="21" borderId="261" applyNumberFormat="0" applyProtection="0">
      <alignment horizontal="left" vertical="top" indent="1"/>
    </xf>
    <xf numFmtId="186" fontId="56" fillId="15" borderId="252" applyNumberFormat="0" applyProtection="0">
      <alignment horizontal="left" vertical="top" indent="1"/>
    </xf>
    <xf numFmtId="4" fontId="56" fillId="58"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7" fillId="44" borderId="254" applyNumberFormat="0" applyAlignment="0" applyProtection="0"/>
    <xf numFmtId="4" fontId="72" fillId="87" borderId="244" applyNumberFormat="0" applyProtection="0">
      <alignment vertical="center"/>
    </xf>
    <xf numFmtId="186" fontId="27" fillId="21" borderId="261" applyNumberFormat="0" applyProtection="0">
      <alignment horizontal="left" vertical="top" indent="1"/>
    </xf>
    <xf numFmtId="4" fontId="27" fillId="21" borderId="267" applyNumberFormat="0" applyProtection="0">
      <alignment horizontal="left" vertical="center" indent="1"/>
    </xf>
    <xf numFmtId="186" fontId="56" fillId="21" borderId="261" applyNumberFormat="0" applyProtection="0">
      <alignment horizontal="left" vertical="top" indent="1"/>
    </xf>
    <xf numFmtId="172" fontId="28" fillId="12" borderId="249">
      <alignment vertical="center"/>
      <protection locked="0"/>
    </xf>
    <xf numFmtId="186" fontId="56" fillId="40" borderId="242" applyNumberFormat="0" applyFont="0" applyAlignment="0" applyProtection="0"/>
    <xf numFmtId="186" fontId="56" fillId="63" borderId="244" applyNumberFormat="0" applyProtection="0">
      <alignment horizontal="left" vertical="top" indent="1"/>
    </xf>
    <xf numFmtId="4" fontId="56" fillId="57" borderId="257" applyNumberFormat="0" applyProtection="0">
      <alignment horizontal="right" vertical="center"/>
    </xf>
    <xf numFmtId="194" fontId="33" fillId="0" borderId="231" applyFill="0"/>
    <xf numFmtId="4" fontId="56" fillId="58" borderId="253" applyNumberFormat="0" applyProtection="0">
      <alignment horizontal="right" vertical="center"/>
    </xf>
    <xf numFmtId="4" fontId="27" fillId="21" borderId="267" applyNumberFormat="0" applyProtection="0">
      <alignment horizontal="left" vertical="center" indent="1"/>
    </xf>
    <xf numFmtId="186" fontId="28" fillId="49" borderId="259">
      <alignment vertical="center"/>
    </xf>
    <xf numFmtId="0" fontId="37" fillId="15" borderId="261"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86" fontId="56" fillId="14" borderId="244" applyNumberFormat="0" applyProtection="0">
      <alignment horizontal="left" vertical="top" indent="1"/>
    </xf>
    <xf numFmtId="186" fontId="50" fillId="41" borderId="263" applyNumberFormat="0" applyAlignment="0" applyProtection="0"/>
    <xf numFmtId="186" fontId="57" fillId="44" borderId="264" applyNumberFormat="0" applyAlignment="0" applyProtection="0"/>
    <xf numFmtId="186" fontId="56" fillId="62" borderId="242" applyNumberFormat="0" applyProtection="0">
      <alignment horizontal="left" vertical="center" indent="1"/>
    </xf>
    <xf numFmtId="186" fontId="57" fillId="44" borderId="264" applyNumberFormat="0" applyAlignment="0" applyProtection="0"/>
    <xf numFmtId="4" fontId="56" fillId="15" borderId="263" applyNumberFormat="0" applyProtection="0">
      <alignment horizontal="right" vertical="center"/>
    </xf>
    <xf numFmtId="186" fontId="56" fillId="63" borderId="252" applyNumberFormat="0" applyProtection="0">
      <alignment horizontal="left" vertical="top" indent="1"/>
    </xf>
    <xf numFmtId="186" fontId="56" fillId="14" borderId="244" applyNumberFormat="0" applyProtection="0">
      <alignment horizontal="left" vertical="top" indent="1"/>
    </xf>
    <xf numFmtId="186" fontId="56" fillId="62" borderId="253" applyNumberFormat="0" applyProtection="0">
      <alignment horizontal="left" vertical="center" indent="1"/>
    </xf>
    <xf numFmtId="186" fontId="56" fillId="15" borderId="261" applyNumberFormat="0" applyProtection="0">
      <alignment horizontal="left" vertical="top"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8" fillId="50" borderId="249">
      <alignment vertical="center"/>
    </xf>
    <xf numFmtId="186" fontId="27" fillId="14" borderId="252" applyNumberFormat="0" applyProtection="0">
      <alignment horizontal="left" vertical="center" indent="1"/>
    </xf>
    <xf numFmtId="191" fontId="28" fillId="50" borderId="259">
      <alignment vertical="center"/>
    </xf>
    <xf numFmtId="186" fontId="56" fillId="15" borderId="261" applyNumberFormat="0" applyProtection="0">
      <alignment horizontal="left" vertical="top" indent="1"/>
    </xf>
    <xf numFmtId="186" fontId="27" fillId="21" borderId="261" applyNumberFormat="0" applyProtection="0">
      <alignment horizontal="left" vertical="center" indent="1"/>
    </xf>
    <xf numFmtId="4" fontId="56" fillId="54" borderId="263" applyNumberFormat="0" applyProtection="0">
      <alignment horizontal="left" vertical="center" indent="1"/>
    </xf>
    <xf numFmtId="186" fontId="56" fillId="21" borderId="252" applyNumberFormat="0" applyProtection="0">
      <alignment horizontal="left" vertical="top" indent="1"/>
    </xf>
    <xf numFmtId="4" fontId="72" fillId="81" borderId="252" applyNumberFormat="0" applyProtection="0">
      <alignment horizontal="right" vertical="center"/>
    </xf>
    <xf numFmtId="0" fontId="27" fillId="14" borderId="261" applyNumberFormat="0" applyProtection="0">
      <alignment horizontal="left" vertical="center" indent="1"/>
    </xf>
    <xf numFmtId="186" fontId="56" fillId="63" borderId="261" applyNumberFormat="0" applyProtection="0">
      <alignment horizontal="left" vertical="top" indent="1"/>
    </xf>
    <xf numFmtId="186" fontId="56" fillId="40" borderId="263" applyNumberFormat="0" applyFont="0" applyAlignment="0" applyProtection="0"/>
    <xf numFmtId="4" fontId="59" fillId="53" borderId="263" applyNumberFormat="0" applyProtection="0">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40" borderId="253" applyNumberFormat="0" applyFont="0" applyAlignment="0" applyProtection="0"/>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52" borderId="242" applyNumberFormat="0" applyProtection="0">
      <alignmen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96" fontId="5" fillId="69" borderId="259">
      <alignment vertical="center"/>
    </xf>
    <xf numFmtId="193" fontId="28" fillId="50" borderId="259">
      <alignment vertical="center"/>
    </xf>
    <xf numFmtId="186" fontId="56" fillId="63" borderId="252" applyNumberFormat="0" applyProtection="0">
      <alignment horizontal="left" vertical="top" indent="1"/>
    </xf>
    <xf numFmtId="186" fontId="56" fillId="15" borderId="261" applyNumberFormat="0" applyProtection="0">
      <alignment horizontal="left" vertical="top" indent="1"/>
    </xf>
    <xf numFmtId="186" fontId="56" fillId="40" borderId="263" applyNumberFormat="0" applyFont="0" applyAlignment="0" applyProtection="0"/>
    <xf numFmtId="186" fontId="61" fillId="21" borderId="255" applyBorder="0"/>
    <xf numFmtId="4" fontId="59" fillId="53" borderId="253" applyNumberFormat="0" applyProtection="0">
      <alignment vertical="center"/>
    </xf>
    <xf numFmtId="186" fontId="56" fillId="40" borderId="263" applyNumberFormat="0" applyFont="0" applyAlignment="0" applyProtection="0"/>
    <xf numFmtId="186" fontId="56" fillId="63" borderId="244" applyNumberFormat="0" applyProtection="0">
      <alignment horizontal="left" vertical="top" indent="1"/>
    </xf>
    <xf numFmtId="186" fontId="56" fillId="63" borderId="252" applyNumberFormat="0" applyProtection="0">
      <alignment horizontal="left" vertical="top" indent="1"/>
    </xf>
    <xf numFmtId="186" fontId="56" fillId="40" borderId="242" applyNumberFormat="0" applyFont="0" applyAlignment="0" applyProtection="0"/>
    <xf numFmtId="191" fontId="28" fillId="50" borderId="259">
      <alignment vertical="center"/>
    </xf>
    <xf numFmtId="186" fontId="27" fillId="63" borderId="261" applyNumberFormat="0" applyProtection="0">
      <alignment horizontal="left" vertical="top" indent="1"/>
    </xf>
    <xf numFmtId="186" fontId="56" fillId="15" borderId="244" applyNumberFormat="0" applyProtection="0">
      <alignment horizontal="left" vertical="top" indent="1"/>
    </xf>
    <xf numFmtId="186" fontId="27" fillId="21" borderId="252" applyNumberFormat="0" applyProtection="0">
      <alignment horizontal="left" vertical="center" indent="1"/>
    </xf>
    <xf numFmtId="186" fontId="56" fillId="63" borderId="252" applyNumberFormat="0" applyProtection="0">
      <alignment horizontal="left" vertical="top" indent="1"/>
    </xf>
    <xf numFmtId="186" fontId="56" fillId="63" borderId="252" applyNumberFormat="0" applyProtection="0">
      <alignment horizontal="left" vertical="top" indent="1"/>
    </xf>
    <xf numFmtId="186" fontId="56" fillId="40" borderId="263" applyNumberFormat="0" applyFont="0" applyAlignment="0" applyProtection="0"/>
    <xf numFmtId="186" fontId="27" fillId="14" borderId="252" applyNumberFormat="0" applyProtection="0">
      <alignment horizontal="left" vertical="top" indent="1"/>
    </xf>
    <xf numFmtId="37" fontId="33" fillId="0" borderId="266" applyNumberFormat="0"/>
    <xf numFmtId="4" fontId="56" fillId="57" borderId="267" applyNumberFormat="0" applyProtection="0">
      <alignment horizontal="right" vertical="center"/>
    </xf>
    <xf numFmtId="4" fontId="56" fillId="61" borderId="267" applyNumberFormat="0" applyProtection="0">
      <alignment horizontal="left" vertical="center" indent="1"/>
    </xf>
    <xf numFmtId="186" fontId="56" fillId="15" borderId="244" applyNumberFormat="0" applyProtection="0">
      <alignment horizontal="left" vertical="top" indent="1"/>
    </xf>
    <xf numFmtId="4" fontId="56" fillId="56" borderId="263" applyNumberFormat="0" applyProtection="0">
      <alignment horizontal="right" vertical="center"/>
    </xf>
    <xf numFmtId="186" fontId="27" fillId="15" borderId="261" applyNumberFormat="0" applyProtection="0">
      <alignment horizontal="left" vertical="top" indent="1"/>
    </xf>
    <xf numFmtId="186" fontId="56" fillId="14" borderId="263" applyNumberFormat="0" applyProtection="0">
      <alignment horizontal="left" vertical="center" indent="1"/>
    </xf>
    <xf numFmtId="194" fontId="33" fillId="0" borderId="231" applyFill="0"/>
    <xf numFmtId="0" fontId="27" fillId="21" borderId="244" applyNumberFormat="0" applyProtection="0">
      <alignment horizontal="left" vertical="center" indent="1"/>
    </xf>
    <xf numFmtId="4" fontId="59" fillId="53" borderId="253" applyNumberFormat="0" applyProtection="0">
      <alignment vertical="center"/>
    </xf>
    <xf numFmtId="186" fontId="56" fillId="15" borderId="252" applyNumberFormat="0" applyProtection="0">
      <alignment horizontal="left" vertical="top" indent="1"/>
    </xf>
    <xf numFmtId="186" fontId="56" fillId="63" borderId="244"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186" fontId="56" fillId="40" borderId="263" applyNumberFormat="0" applyFont="0" applyAlignment="0" applyProtection="0"/>
    <xf numFmtId="186" fontId="56" fillId="21" borderId="244" applyNumberFormat="0" applyProtection="0">
      <alignment horizontal="left" vertical="top" indent="1"/>
    </xf>
    <xf numFmtId="190" fontId="5" fillId="13" borderId="249">
      <alignment vertical="center"/>
    </xf>
    <xf numFmtId="186" fontId="56" fillId="63" borderId="244" applyNumberFormat="0" applyProtection="0">
      <alignment horizontal="left" vertical="top" indent="1"/>
    </xf>
    <xf numFmtId="186" fontId="42" fillId="44" borderId="242" applyNumberFormat="0" applyAlignment="0" applyProtection="0"/>
    <xf numFmtId="186" fontId="56" fillId="14" borderId="244" applyNumberFormat="0" applyProtection="0">
      <alignment horizontal="left" vertical="top" indent="1"/>
    </xf>
    <xf numFmtId="186" fontId="56" fillId="63" borderId="244" applyNumberFormat="0" applyProtection="0">
      <alignment horizontal="left" vertical="top" indent="1"/>
    </xf>
    <xf numFmtId="4" fontId="62" fillId="48" borderId="252" applyNumberFormat="0" applyProtection="0">
      <alignment vertical="center"/>
    </xf>
    <xf numFmtId="186" fontId="56" fillId="21" borderId="244" applyNumberFormat="0" applyProtection="0">
      <alignment horizontal="left" vertical="top" indent="1"/>
    </xf>
    <xf numFmtId="4" fontId="56" fillId="23" borderId="253" applyNumberFormat="0" applyProtection="0">
      <alignment horizontal="right" vertical="center"/>
    </xf>
    <xf numFmtId="188" fontId="5" fillId="13" borderId="259">
      <alignment vertical="center"/>
    </xf>
    <xf numFmtId="186" fontId="56" fillId="14" borderId="261" applyNumberFormat="0" applyProtection="0">
      <alignment horizontal="left" vertical="top" indent="1"/>
    </xf>
    <xf numFmtId="4" fontId="27" fillId="21" borderId="245" applyNumberFormat="0" applyProtection="0">
      <alignment horizontal="left" vertical="center" indent="1"/>
    </xf>
    <xf numFmtId="186" fontId="62" fillId="48" borderId="244" applyNumberFormat="0" applyProtection="0">
      <alignment horizontal="left" vertical="top" indent="1"/>
    </xf>
    <xf numFmtId="4" fontId="56" fillId="52" borderId="253" applyNumberFormat="0" applyProtection="0">
      <alignment vertical="center"/>
    </xf>
    <xf numFmtId="186" fontId="56" fillId="40" borderId="242" applyNumberFormat="0" applyFont="0" applyAlignment="0" applyProtection="0"/>
    <xf numFmtId="4" fontId="56" fillId="59" borderId="242" applyNumberFormat="0" applyProtection="0">
      <alignment horizontal="right" vertical="center"/>
    </xf>
    <xf numFmtId="186" fontId="42" fillId="44" borderId="253" applyNumberFormat="0" applyAlignment="0" applyProtection="0"/>
    <xf numFmtId="186" fontId="56" fillId="40" borderId="253" applyNumberFormat="0" applyFont="0" applyAlignment="0" applyProtection="0"/>
    <xf numFmtId="4" fontId="56" fillId="16" borderId="242" applyNumberFormat="0" applyProtection="0">
      <alignment horizontal="right" vertical="center"/>
    </xf>
    <xf numFmtId="4" fontId="56" fillId="54" borderId="242" applyNumberFormat="0" applyProtection="0">
      <alignment horizontal="left" vertical="center" indent="1"/>
    </xf>
    <xf numFmtId="186" fontId="56" fillId="14" borderId="252" applyNumberFormat="0" applyProtection="0">
      <alignment horizontal="left" vertical="top" indent="1"/>
    </xf>
    <xf numFmtId="186" fontId="56" fillId="21" borderId="252" applyNumberFormat="0" applyProtection="0">
      <alignment horizontal="left" vertical="top" indent="1"/>
    </xf>
    <xf numFmtId="193" fontId="5" fillId="7" borderId="249">
      <alignment vertical="center"/>
      <protection locked="0"/>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14" borderId="252" applyNumberFormat="0" applyProtection="0">
      <alignment horizontal="left" vertical="center" indent="1"/>
    </xf>
    <xf numFmtId="186" fontId="50" fillId="41" borderId="242" applyNumberFormat="0" applyAlignment="0" applyProtection="0"/>
    <xf numFmtId="186" fontId="56" fillId="63" borderId="252" applyNumberFormat="0" applyProtection="0">
      <alignment horizontal="left" vertical="top" indent="1"/>
    </xf>
    <xf numFmtId="186" fontId="50" fillId="41" borderId="253" applyNumberFormat="0" applyAlignment="0" applyProtection="0"/>
    <xf numFmtId="186" fontId="56" fillId="63" borderId="252" applyNumberFormat="0" applyProtection="0">
      <alignment horizontal="left" vertical="top" indent="1"/>
    </xf>
    <xf numFmtId="186" fontId="56" fillId="14" borderId="252" applyNumberFormat="0" applyProtection="0">
      <alignment horizontal="left" vertical="top" indent="1"/>
    </xf>
    <xf numFmtId="186" fontId="28" fillId="50" borderId="8">
      <alignment vertical="center"/>
    </xf>
    <xf numFmtId="4" fontId="64" fillId="64" borderId="253" applyNumberFormat="0" applyProtection="0">
      <alignment horizontal="right" vertical="center"/>
    </xf>
    <xf numFmtId="4" fontId="56" fillId="16" borderId="253" applyNumberFormat="0" applyProtection="0">
      <alignment horizontal="right" vertical="center"/>
    </xf>
    <xf numFmtId="193" fontId="5" fillId="69" borderId="8">
      <alignment vertical="center"/>
    </xf>
    <xf numFmtId="0" fontId="27" fillId="63" borderId="252" applyNumberFormat="0" applyProtection="0">
      <alignment horizontal="left" vertical="top" indent="1"/>
    </xf>
    <xf numFmtId="186" fontId="56" fillId="63" borderId="252" applyNumberFormat="0" applyProtection="0">
      <alignment horizontal="left" vertical="top" indent="1"/>
    </xf>
    <xf numFmtId="186" fontId="42" fillId="44" borderId="253" applyNumberFormat="0" applyAlignment="0" applyProtection="0"/>
    <xf numFmtId="186" fontId="57" fillId="44" borderId="254" applyNumberFormat="0" applyAlignment="0" applyProtection="0"/>
    <xf numFmtId="186" fontId="62" fillId="48" borderId="261" applyNumberFormat="0" applyProtection="0">
      <alignment horizontal="left" vertical="top" indent="1"/>
    </xf>
    <xf numFmtId="186" fontId="62" fillId="15" borderId="252" applyNumberFormat="0" applyProtection="0">
      <alignment horizontal="left" vertical="top" indent="1"/>
    </xf>
    <xf numFmtId="186" fontId="56" fillId="40" borderId="263" applyNumberFormat="0" applyFont="0" applyAlignment="0" applyProtection="0"/>
    <xf numFmtId="4" fontId="27" fillId="21" borderId="257" applyNumberFormat="0" applyProtection="0">
      <alignment horizontal="left" vertical="center" indent="1"/>
    </xf>
    <xf numFmtId="186" fontId="27" fillId="21" borderId="252" applyNumberFormat="0" applyProtection="0">
      <alignment horizontal="left" vertical="center" indent="1"/>
    </xf>
    <xf numFmtId="186" fontId="27" fillId="21" borderId="252" applyNumberFormat="0" applyProtection="0">
      <alignment horizontal="left" vertical="center" indent="1"/>
    </xf>
    <xf numFmtId="186" fontId="56" fillId="21" borderId="252" applyNumberFormat="0" applyProtection="0">
      <alignment horizontal="left" vertical="top" indent="1"/>
    </xf>
    <xf numFmtId="186" fontId="44" fillId="0" borderId="258" applyNumberFormat="0" applyFill="0" applyAlignment="0" applyProtection="0"/>
    <xf numFmtId="186" fontId="56" fillId="40" borderId="253" applyNumberFormat="0" applyFont="0" applyAlignment="0" applyProtection="0"/>
    <xf numFmtId="4" fontId="63" fillId="66" borderId="257" applyNumberFormat="0" applyProtection="0">
      <alignment horizontal="left" vertical="center" indent="1"/>
    </xf>
    <xf numFmtId="4" fontId="56" fillId="52" borderId="253" applyNumberFormat="0" applyProtection="0">
      <alignment vertical="center"/>
    </xf>
    <xf numFmtId="186" fontId="62" fillId="48" borderId="252" applyNumberFormat="0" applyProtection="0">
      <alignment horizontal="left" vertical="top" indent="1"/>
    </xf>
    <xf numFmtId="4" fontId="56" fillId="23" borderId="263" applyNumberFormat="0" applyProtection="0">
      <alignment horizontal="right" vertical="center"/>
    </xf>
    <xf numFmtId="186" fontId="56" fillId="40" borderId="253" applyNumberFormat="0" applyFont="0" applyAlignment="0" applyProtection="0"/>
    <xf numFmtId="186" fontId="56" fillId="21" borderId="252" applyNumberFormat="0" applyProtection="0">
      <alignment horizontal="left" vertical="top" indent="1"/>
    </xf>
    <xf numFmtId="186" fontId="27" fillId="63" borderId="261" applyNumberFormat="0" applyProtection="0">
      <alignment horizontal="left" vertical="top" indent="1"/>
    </xf>
    <xf numFmtId="186" fontId="56" fillId="15" borderId="252" applyNumberFormat="0" applyProtection="0">
      <alignment horizontal="left" vertical="top" indent="1"/>
    </xf>
    <xf numFmtId="4" fontId="62" fillId="1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42" fillId="44" borderId="263" applyNumberFormat="0" applyAlignment="0" applyProtection="0"/>
    <xf numFmtId="4" fontId="56" fillId="16" borderId="263" applyNumberFormat="0" applyProtection="0">
      <alignment horizontal="right" vertical="center"/>
    </xf>
    <xf numFmtId="186" fontId="28" fillId="49" borderId="249">
      <alignment vertical="center"/>
    </xf>
    <xf numFmtId="186" fontId="56" fillId="14" borderId="244" applyNumberFormat="0" applyProtection="0">
      <alignment horizontal="left" vertical="top" indent="1"/>
    </xf>
    <xf numFmtId="4" fontId="56" fillId="60" borderId="242" applyNumberFormat="0" applyProtection="0">
      <alignment horizontal="right" vertical="center"/>
    </xf>
    <xf numFmtId="4" fontId="72" fillId="82" borderId="261" applyNumberFormat="0" applyProtection="0">
      <alignment horizontal="right" vertical="center"/>
    </xf>
    <xf numFmtId="186" fontId="56" fillId="63" borderId="244" applyNumberFormat="0" applyProtection="0">
      <alignment horizontal="left" vertical="top" indent="1"/>
    </xf>
    <xf numFmtId="186" fontId="56" fillId="21" borderId="244" applyNumberFormat="0" applyProtection="0">
      <alignment horizontal="left" vertical="top" indent="1"/>
    </xf>
    <xf numFmtId="0" fontId="5" fillId="13" borderId="249">
      <alignment vertical="center"/>
    </xf>
    <xf numFmtId="186" fontId="56" fillId="40" borderId="253" applyNumberFormat="0" applyFont="0" applyAlignment="0" applyProtection="0"/>
    <xf numFmtId="4" fontId="56" fillId="14" borderId="267" applyNumberFormat="0" applyProtection="0">
      <alignment horizontal="left" vertical="center" indent="1"/>
    </xf>
    <xf numFmtId="186" fontId="56" fillId="15" borderId="244" applyNumberFormat="0" applyProtection="0">
      <alignment horizontal="left" vertical="top" indent="1"/>
    </xf>
    <xf numFmtId="186" fontId="56" fillId="21" borderId="244" applyNumberFormat="0" applyProtection="0">
      <alignment horizontal="left" vertical="top" indent="1"/>
    </xf>
    <xf numFmtId="194" fontId="33" fillId="0" borderId="231" applyFill="0"/>
    <xf numFmtId="191" fontId="28" fillId="50" borderId="8">
      <alignment vertical="center"/>
    </xf>
    <xf numFmtId="190" fontId="28" fillId="51" borderId="249">
      <alignment horizontal="right" vertical="center"/>
      <protection locked="0"/>
    </xf>
    <xf numFmtId="186" fontId="56" fillId="63" borderId="252" applyNumberFormat="0" applyProtection="0">
      <alignment horizontal="left" vertical="top" indent="1"/>
    </xf>
    <xf numFmtId="4" fontId="56" fillId="60" borderId="263" applyNumberFormat="0" applyProtection="0">
      <alignment horizontal="right" vertical="center"/>
    </xf>
    <xf numFmtId="186" fontId="50" fillId="41" borderId="263" applyNumberFormat="0" applyAlignment="0" applyProtection="0"/>
    <xf numFmtId="186" fontId="44" fillId="0" borderId="258" applyNumberFormat="0" applyFill="0" applyAlignment="0" applyProtection="0"/>
    <xf numFmtId="4" fontId="56" fillId="60" borderId="253" applyNumberFormat="0" applyProtection="0">
      <alignment horizontal="right" vertical="center"/>
    </xf>
    <xf numFmtId="4" fontId="59" fillId="65" borderId="253" applyNumberFormat="0" applyProtection="0">
      <alignment horizontal="right" vertical="center"/>
    </xf>
    <xf numFmtId="4" fontId="56" fillId="54" borderId="253" applyNumberFormat="0" applyProtection="0">
      <alignment horizontal="left" vertical="center" indent="1"/>
    </xf>
    <xf numFmtId="4" fontId="62" fillId="48" borderId="252" applyNumberFormat="0" applyProtection="0">
      <alignment vertical="center"/>
    </xf>
    <xf numFmtId="4" fontId="56" fillId="57" borderId="267" applyNumberFormat="0" applyProtection="0">
      <alignment horizontal="right" vertical="center"/>
    </xf>
    <xf numFmtId="186" fontId="27" fillId="21" borderId="252" applyNumberFormat="0" applyProtection="0">
      <alignment horizontal="left" vertical="top" indent="1"/>
    </xf>
    <xf numFmtId="186" fontId="56" fillId="14" borderId="263" applyNumberFormat="0" applyProtection="0">
      <alignment horizontal="left" vertical="center" indent="1"/>
    </xf>
    <xf numFmtId="37" fontId="33" fillId="0" borderId="266" applyNumberFormat="0"/>
    <xf numFmtId="186" fontId="56" fillId="14" borderId="244" applyNumberFormat="0" applyProtection="0">
      <alignment horizontal="left" vertical="top" indent="1"/>
    </xf>
    <xf numFmtId="186" fontId="56" fillId="14" borderId="252" applyNumberFormat="0" applyProtection="0">
      <alignment horizontal="left" vertical="top" indent="1"/>
    </xf>
    <xf numFmtId="4" fontId="62" fillId="48" borderId="252" applyNumberFormat="0" applyProtection="0">
      <alignment vertical="center"/>
    </xf>
    <xf numFmtId="4" fontId="59" fillId="65" borderId="263" applyNumberFormat="0" applyProtection="0">
      <alignment horizontal="right" vertical="center"/>
    </xf>
    <xf numFmtId="186" fontId="27" fillId="63" borderId="261" applyNumberFormat="0" applyProtection="0">
      <alignment horizontal="left" vertical="center" indent="1"/>
    </xf>
    <xf numFmtId="172" fontId="28" fillId="12" borderId="8">
      <alignment vertical="center"/>
      <protection locked="0"/>
    </xf>
    <xf numFmtId="4" fontId="56" fillId="59" borderId="242" applyNumberFormat="0" applyProtection="0">
      <alignment horizontal="right" vertical="center"/>
    </xf>
    <xf numFmtId="186" fontId="56" fillId="15" borderId="252" applyNumberFormat="0" applyProtection="0">
      <alignment horizontal="left" vertical="top" indent="1"/>
    </xf>
    <xf numFmtId="186" fontId="56" fillId="40" borderId="253" applyNumberFormat="0" applyFont="0" applyAlignment="0" applyProtection="0"/>
    <xf numFmtId="186" fontId="56" fillId="63" borderId="261" applyNumberFormat="0" applyProtection="0">
      <alignment horizontal="left" vertical="top" indent="1"/>
    </xf>
    <xf numFmtId="186" fontId="56" fillId="21" borderId="252" applyNumberFormat="0" applyProtection="0">
      <alignment horizontal="left" vertical="top" indent="1"/>
    </xf>
    <xf numFmtId="194" fontId="33" fillId="0" borderId="231" applyFill="0"/>
    <xf numFmtId="186" fontId="27" fillId="14" borderId="261" applyNumberFormat="0" applyProtection="0">
      <alignment horizontal="left" vertical="center" indent="1"/>
    </xf>
    <xf numFmtId="4" fontId="56" fillId="54" borderId="253" applyNumberFormat="0" applyProtection="0">
      <alignment horizontal="left" vertical="center" indent="1"/>
    </xf>
    <xf numFmtId="4" fontId="62" fillId="48" borderId="261" applyNumberFormat="0" applyProtection="0">
      <alignment vertical="center"/>
    </xf>
    <xf numFmtId="186" fontId="56" fillId="63" borderId="252" applyNumberFormat="0" applyProtection="0">
      <alignment horizontal="left" vertical="top" indent="1"/>
    </xf>
    <xf numFmtId="193" fontId="28" fillId="50" borderId="259">
      <alignment vertical="center"/>
    </xf>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56" fillId="15" borderId="261" applyNumberFormat="0" applyProtection="0">
      <alignment horizontal="left" vertical="top" indent="1"/>
    </xf>
    <xf numFmtId="37" fontId="33" fillId="0" borderId="247" applyNumberFormat="0"/>
    <xf numFmtId="186" fontId="62" fillId="48" borderId="244" applyNumberFormat="0" applyProtection="0">
      <alignment horizontal="left" vertical="top" indent="1"/>
    </xf>
    <xf numFmtId="186" fontId="56" fillId="14" borderId="244" applyNumberFormat="0" applyProtection="0">
      <alignment horizontal="left" vertical="top" indent="1"/>
    </xf>
    <xf numFmtId="188" fontId="5" fillId="69" borderId="8">
      <alignment vertical="center"/>
    </xf>
    <xf numFmtId="186" fontId="56" fillId="63" borderId="261" applyNumberFormat="0" applyProtection="0">
      <alignment horizontal="left" vertical="top" indent="1"/>
    </xf>
    <xf numFmtId="186" fontId="56" fillId="15" borderId="244" applyNumberFormat="0" applyProtection="0">
      <alignment horizontal="left" vertical="top" indent="1"/>
    </xf>
    <xf numFmtId="186" fontId="42" fillId="44" borderId="242" applyNumberFormat="0" applyAlignment="0" applyProtection="0"/>
    <xf numFmtId="188" fontId="5" fillId="13" borderId="249">
      <alignment vertical="center"/>
    </xf>
    <xf numFmtId="186" fontId="62" fillId="15" borderId="252" applyNumberFormat="0" applyProtection="0">
      <alignment horizontal="left" vertical="top" indent="1"/>
    </xf>
    <xf numFmtId="186" fontId="56" fillId="63" borderId="244" applyNumberFormat="0" applyProtection="0">
      <alignment horizontal="left" vertical="top" indent="1"/>
    </xf>
    <xf numFmtId="186" fontId="56" fillId="40" borderId="253" applyNumberFormat="0" applyFont="0" applyAlignment="0" applyProtection="0"/>
    <xf numFmtId="4" fontId="56" fillId="15" borderId="257" applyNumberFormat="0" applyProtection="0">
      <alignment horizontal="left" vertical="center" indent="1"/>
    </xf>
    <xf numFmtId="186" fontId="56" fillId="62" borderId="242" applyNumberFormat="0" applyProtection="0">
      <alignment horizontal="left" vertical="center" indent="1"/>
    </xf>
    <xf numFmtId="186" fontId="27" fillId="14" borderId="252" applyNumberFormat="0" applyProtection="0">
      <alignment horizontal="left" vertical="top" indent="1"/>
    </xf>
    <xf numFmtId="186" fontId="28" fillId="49" borderId="259">
      <alignment vertical="center"/>
    </xf>
    <xf numFmtId="194" fontId="33" fillId="0" borderId="260" applyFill="0"/>
    <xf numFmtId="191" fontId="28" fillId="50" borderId="8">
      <alignment vertical="center"/>
    </xf>
    <xf numFmtId="186" fontId="28" fillId="50" borderId="269">
      <alignmen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56" fillId="14" borderId="252" applyNumberFormat="0" applyProtection="0">
      <alignment horizontal="left" vertical="top" indent="1"/>
    </xf>
    <xf numFmtId="186" fontId="61" fillId="21" borderId="246" applyBorder="0"/>
    <xf numFmtId="188" fontId="28" fillId="49" borderId="249">
      <alignment vertical="center"/>
    </xf>
    <xf numFmtId="186" fontId="56" fillId="15" borderId="244" applyNumberFormat="0" applyProtection="0">
      <alignment horizontal="left" vertical="top" indent="1"/>
    </xf>
    <xf numFmtId="4" fontId="59" fillId="65" borderId="242" applyNumberFormat="0" applyProtection="0">
      <alignment horizontal="right" vertical="center"/>
    </xf>
    <xf numFmtId="186" fontId="56" fillId="40" borderId="263" applyNumberFormat="0" applyFont="0" applyAlignment="0" applyProtection="0"/>
    <xf numFmtId="186" fontId="56" fillId="14" borderId="252"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56" fillId="14" borderId="252" applyNumberFormat="0" applyProtection="0">
      <alignment horizontal="left" vertical="top" indent="1"/>
    </xf>
    <xf numFmtId="4" fontId="56" fillId="58" borderId="253" applyNumberFormat="0" applyProtection="0">
      <alignment horizontal="right" vertical="center"/>
    </xf>
    <xf numFmtId="4" fontId="59" fillId="65" borderId="253" applyNumberFormat="0" applyProtection="0">
      <alignment horizontal="right" vertical="center"/>
    </xf>
    <xf numFmtId="190" fontId="5" fillId="13" borderId="8">
      <alignment vertical="center"/>
    </xf>
    <xf numFmtId="186" fontId="27" fillId="14" borderId="261" applyNumberFormat="0" applyProtection="0">
      <alignment horizontal="left" vertical="top" indent="1"/>
    </xf>
    <xf numFmtId="4" fontId="56" fillId="59" borderId="253" applyNumberFormat="0" applyProtection="0">
      <alignment horizontal="right" vertical="center"/>
    </xf>
    <xf numFmtId="194" fontId="33" fillId="0" borderId="231" applyFill="0"/>
    <xf numFmtId="186" fontId="56" fillId="21" borderId="252" applyNumberFormat="0" applyProtection="0">
      <alignment horizontal="left" vertical="top" indent="1"/>
    </xf>
    <xf numFmtId="4" fontId="56" fillId="15" borderId="257" applyNumberFormat="0" applyProtection="0">
      <alignment horizontal="left" vertical="center" indent="1"/>
    </xf>
    <xf numFmtId="4" fontId="56" fillId="54" borderId="263" applyNumberFormat="0" applyProtection="0">
      <alignment horizontal="left" vertical="center" indent="1"/>
    </xf>
    <xf numFmtId="186" fontId="27" fillId="15" borderId="252" applyNumberFormat="0" applyProtection="0">
      <alignment horizontal="left" vertical="center" indent="1"/>
    </xf>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56" fillId="62" borderId="242" applyNumberFormat="0" applyProtection="0">
      <alignment horizontal="left" vertical="center" indent="1"/>
    </xf>
    <xf numFmtId="186" fontId="56" fillId="63" borderId="252" applyNumberFormat="0" applyProtection="0">
      <alignment horizontal="left" vertical="top" indent="1"/>
    </xf>
    <xf numFmtId="186" fontId="44" fillId="0" borderId="258" applyNumberFormat="0" applyFill="0" applyAlignment="0" applyProtection="0"/>
    <xf numFmtId="186" fontId="56" fillId="15" borderId="252" applyNumberFormat="0" applyProtection="0">
      <alignment horizontal="left" vertical="top" indent="1"/>
    </xf>
    <xf numFmtId="186" fontId="27" fillId="63" borderId="252" applyNumberFormat="0" applyProtection="0">
      <alignment horizontal="left" vertical="center" indent="1"/>
    </xf>
    <xf numFmtId="186" fontId="56" fillId="14" borderId="252" applyNumberFormat="0" applyProtection="0">
      <alignment horizontal="left" vertical="top" indent="1"/>
    </xf>
    <xf numFmtId="186" fontId="27" fillId="14" borderId="261" applyNumberFormat="0" applyProtection="0">
      <alignment horizontal="left" vertical="top" indent="1"/>
    </xf>
    <xf numFmtId="186" fontId="56" fillId="15" borderId="261" applyNumberFormat="0" applyProtection="0">
      <alignment horizontal="left" vertical="top" indent="1"/>
    </xf>
    <xf numFmtId="186" fontId="57" fillId="44" borderId="264" applyNumberFormat="0" applyAlignment="0" applyProtection="0"/>
    <xf numFmtId="186" fontId="56" fillId="40" borderId="263" applyNumberFormat="0" applyFont="0" applyAlignment="0" applyProtection="0"/>
    <xf numFmtId="186" fontId="27" fillId="21" borderId="261" applyNumberFormat="0" applyProtection="0">
      <alignment horizontal="left" vertical="top" indent="1"/>
    </xf>
    <xf numFmtId="193" fontId="28" fillId="12" borderId="259">
      <alignment vertical="center"/>
      <protection locked="0"/>
    </xf>
    <xf numFmtId="193" fontId="28" fillId="12" borderId="269">
      <alignment vertical="center"/>
      <protection locked="0"/>
    </xf>
    <xf numFmtId="186" fontId="56" fillId="63" borderId="252" applyNumberFormat="0" applyProtection="0">
      <alignment horizontal="left" vertical="top" indent="1"/>
    </xf>
    <xf numFmtId="191" fontId="5" fillId="69" borderId="249">
      <alignment vertical="center"/>
    </xf>
    <xf numFmtId="4" fontId="59" fillId="65" borderId="263" applyNumberFormat="0" applyProtection="0">
      <alignment horizontal="right" vertical="center"/>
    </xf>
    <xf numFmtId="186" fontId="57" fillId="44" borderId="254" applyNumberFormat="0" applyAlignment="0" applyProtection="0"/>
    <xf numFmtId="186" fontId="28" fillId="50" borderId="259">
      <alignment vertical="center"/>
    </xf>
    <xf numFmtId="4" fontId="56" fillId="15" borderId="245" applyNumberFormat="0" applyProtection="0">
      <alignment horizontal="left" vertical="center" indent="1"/>
    </xf>
    <xf numFmtId="186" fontId="61" fillId="21" borderId="246" applyBorder="0"/>
    <xf numFmtId="194" fontId="33" fillId="0" borderId="231" applyFill="0"/>
    <xf numFmtId="186" fontId="28" fillId="12" borderId="249">
      <alignment vertical="center"/>
      <protection locked="0"/>
    </xf>
    <xf numFmtId="186" fontId="56" fillId="40" borderId="253" applyNumberFormat="0" applyFont="0" applyAlignment="0" applyProtection="0"/>
    <xf numFmtId="186" fontId="56" fillId="14" borderId="253" applyNumberFormat="0" applyProtection="0">
      <alignment horizontal="left" vertical="center" indent="1"/>
    </xf>
    <xf numFmtId="172" fontId="5" fillId="7" borderId="249">
      <alignment vertical="center"/>
      <protection locked="0"/>
    </xf>
    <xf numFmtId="186" fontId="56" fillId="40" borderId="253" applyNumberFormat="0" applyFont="0" applyAlignment="0" applyProtection="0"/>
    <xf numFmtId="186" fontId="56" fillId="21" borderId="244" applyNumberFormat="0" applyProtection="0">
      <alignment horizontal="left" vertical="top" indent="1"/>
    </xf>
    <xf numFmtId="186" fontId="56" fillId="63" borderId="252"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4" fontId="27" fillId="21" borderId="257" applyNumberFormat="0" applyProtection="0">
      <alignment horizontal="left" vertical="center"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188" fontId="5" fillId="69" borderId="249">
      <alignment vertical="center"/>
    </xf>
    <xf numFmtId="186" fontId="27" fillId="63" borderId="252" applyNumberFormat="0" applyProtection="0">
      <alignment horizontal="left" vertical="top" indent="1"/>
    </xf>
    <xf numFmtId="194" fontId="33" fillId="0" borderId="260" applyFill="0"/>
    <xf numFmtId="4" fontId="63" fillId="66" borderId="267" applyNumberFormat="0" applyProtection="0">
      <alignment horizontal="left" vertical="center" indent="1"/>
    </xf>
    <xf numFmtId="4" fontId="56" fillId="16" borderId="263" applyNumberFormat="0" applyProtection="0">
      <alignment horizontal="right" vertical="center"/>
    </xf>
    <xf numFmtId="186" fontId="62" fillId="15" borderId="261" applyNumberFormat="0" applyProtection="0">
      <alignment horizontal="left" vertical="top" indent="1"/>
    </xf>
    <xf numFmtId="186" fontId="56" fillId="63" borderId="252" applyNumberFormat="0" applyProtection="0">
      <alignment horizontal="left" vertical="top" indent="1"/>
    </xf>
    <xf numFmtId="4" fontId="56" fillId="23" borderId="253" applyNumberFormat="0" applyProtection="0">
      <alignment horizontal="right" vertical="center"/>
    </xf>
    <xf numFmtId="186" fontId="56" fillId="15" borderId="261" applyNumberFormat="0" applyProtection="0">
      <alignment horizontal="left" vertical="top" indent="1"/>
    </xf>
    <xf numFmtId="4" fontId="56" fillId="55" borderId="253" applyNumberFormat="0" applyProtection="0">
      <alignment horizontal="right" vertical="center"/>
    </xf>
    <xf numFmtId="186" fontId="57" fillId="44" borderId="254" applyNumberFormat="0" applyAlignment="0" applyProtection="0"/>
    <xf numFmtId="4" fontId="62" fillId="11" borderId="244" applyNumberFormat="0" applyProtection="0">
      <alignment horizontal="left" vertical="center" indent="1"/>
    </xf>
    <xf numFmtId="186" fontId="56" fillId="15" borderId="252" applyNumberFormat="0" applyProtection="0">
      <alignment horizontal="left" vertical="top" indent="1"/>
    </xf>
    <xf numFmtId="186" fontId="56" fillId="14" borderId="244" applyNumberFormat="0" applyProtection="0">
      <alignment horizontal="left" vertical="top" indent="1"/>
    </xf>
    <xf numFmtId="188" fontId="5" fillId="70" borderId="249">
      <alignment horizontal="right" vertical="center"/>
      <protection locked="0"/>
    </xf>
    <xf numFmtId="188" fontId="5" fillId="69" borderId="249">
      <alignment vertical="center"/>
    </xf>
    <xf numFmtId="4" fontId="59" fillId="65" borderId="242" applyNumberFormat="0" applyProtection="0">
      <alignment horizontal="right" vertical="center"/>
    </xf>
    <xf numFmtId="186" fontId="60" fillId="52" borderId="252" applyNumberFormat="0" applyProtection="0">
      <alignment horizontal="left" vertical="top" indent="1"/>
    </xf>
    <xf numFmtId="186" fontId="56" fillId="11" borderId="242" applyNumberFormat="0" applyProtection="0">
      <alignment horizontal="left" vertical="center" indent="1"/>
    </xf>
    <xf numFmtId="186" fontId="56" fillId="63" borderId="244" applyNumberFormat="0" applyProtection="0">
      <alignment horizontal="left" vertical="top" indent="1"/>
    </xf>
    <xf numFmtId="186" fontId="42" fillId="44" borderId="242" applyNumberFormat="0" applyAlignment="0" applyProtection="0"/>
    <xf numFmtId="186" fontId="56" fillId="21" borderId="252" applyNumberFormat="0" applyProtection="0">
      <alignment horizontal="left" vertical="top" indent="1"/>
    </xf>
    <xf numFmtId="186" fontId="56" fillId="63" borderId="252" applyNumberFormat="0" applyProtection="0">
      <alignment horizontal="left" vertical="top" indent="1"/>
    </xf>
    <xf numFmtId="186" fontId="62" fillId="15" borderId="261" applyNumberFormat="0" applyProtection="0">
      <alignment horizontal="left" vertical="top" indent="1"/>
    </xf>
    <xf numFmtId="4" fontId="56" fillId="61" borderId="267" applyNumberFormat="0" applyProtection="0">
      <alignment horizontal="left" vertical="center" indent="1"/>
    </xf>
    <xf numFmtId="186" fontId="28" fillId="49" borderId="269">
      <alignment vertical="center"/>
    </xf>
    <xf numFmtId="4" fontId="56" fillId="15" borderId="253" applyNumberFormat="0" applyProtection="0">
      <alignment horizontal="right" vertical="center"/>
    </xf>
    <xf numFmtId="4" fontId="56" fillId="60" borderId="253" applyNumberFormat="0" applyProtection="0">
      <alignment horizontal="right" vertical="center"/>
    </xf>
    <xf numFmtId="186" fontId="56" fillId="14" borderId="252" applyNumberFormat="0" applyProtection="0">
      <alignment horizontal="left" vertical="top" indent="1"/>
    </xf>
    <xf numFmtId="194" fontId="33" fillId="0" borderId="250" applyFill="0"/>
    <xf numFmtId="193" fontId="5" fillId="69" borderId="249">
      <alignment vertical="center"/>
    </xf>
    <xf numFmtId="186" fontId="56" fillId="15" borderId="252" applyNumberFormat="0" applyProtection="0">
      <alignment horizontal="left" vertical="top" indent="1"/>
    </xf>
    <xf numFmtId="186" fontId="56" fillId="63" borderId="252" applyNumberFormat="0" applyProtection="0">
      <alignment horizontal="left" vertical="top" indent="1"/>
    </xf>
    <xf numFmtId="191" fontId="28" fillId="51" borderId="8">
      <alignment horizontal="right" vertical="center"/>
      <protection locked="0"/>
    </xf>
    <xf numFmtId="4" fontId="56" fillId="55" borderId="263" applyNumberFormat="0" applyProtection="0">
      <alignment horizontal="right" vertical="center"/>
    </xf>
    <xf numFmtId="186" fontId="56" fillId="40" borderId="253" applyNumberFormat="0" applyFont="0" applyAlignment="0" applyProtection="0"/>
    <xf numFmtId="186" fontId="56" fillId="40" borderId="253" applyNumberFormat="0" applyFont="0" applyAlignment="0" applyProtection="0"/>
    <xf numFmtId="186" fontId="56" fillId="62" borderId="263" applyNumberFormat="0" applyProtection="0">
      <alignment horizontal="left" vertical="center" indent="1"/>
    </xf>
    <xf numFmtId="186" fontId="56" fillId="15" borderId="252" applyNumberFormat="0" applyProtection="0">
      <alignment horizontal="left" vertical="top" indent="1"/>
    </xf>
    <xf numFmtId="4" fontId="56" fillId="54" borderId="242" applyNumberFormat="0" applyProtection="0">
      <alignment horizontal="left" vertical="center" indent="1"/>
    </xf>
    <xf numFmtId="186" fontId="56" fillId="63" borderId="244" applyNumberFormat="0" applyProtection="0">
      <alignment horizontal="left" vertical="top" indent="1"/>
    </xf>
    <xf numFmtId="186" fontId="27" fillId="63" borderId="244" applyNumberFormat="0" applyProtection="0">
      <alignment horizontal="left" vertical="top" indent="1"/>
    </xf>
    <xf numFmtId="186" fontId="56" fillId="11" borderId="242" applyNumberFormat="0" applyProtection="0">
      <alignment horizontal="left" vertical="center" indent="1"/>
    </xf>
    <xf numFmtId="191" fontId="28" fillId="51" borderId="269">
      <alignment horizontal="right" vertical="center"/>
      <protection locked="0"/>
    </xf>
    <xf numFmtId="0" fontId="27" fillId="21" borderId="252" applyNumberFormat="0" applyProtection="0">
      <alignment horizontal="left" vertical="top" indent="1"/>
    </xf>
    <xf numFmtId="4" fontId="56" fillId="58" borderId="253" applyNumberFormat="0" applyProtection="0">
      <alignment horizontal="right" vertical="center"/>
    </xf>
    <xf numFmtId="4" fontId="62" fillId="11" borderId="261" applyNumberFormat="0" applyProtection="0">
      <alignment horizontal="left" vertical="center" indent="1"/>
    </xf>
    <xf numFmtId="191" fontId="28" fillId="49" borderId="249">
      <alignment vertical="center"/>
    </xf>
    <xf numFmtId="186" fontId="27" fillId="63" borderId="244" applyNumberFormat="0" applyProtection="0">
      <alignment horizontal="left" vertical="top" indent="1"/>
    </xf>
    <xf numFmtId="186" fontId="50" fillId="41" borderId="253" applyNumberFormat="0" applyAlignment="0" applyProtection="0"/>
    <xf numFmtId="186" fontId="56" fillId="21" borderId="261" applyNumberFormat="0" applyProtection="0">
      <alignment horizontal="left" vertical="top" indent="1"/>
    </xf>
    <xf numFmtId="186" fontId="50" fillId="41" borderId="242" applyNumberFormat="0" applyAlignment="0" applyProtection="0"/>
    <xf numFmtId="194" fontId="33" fillId="0" borderId="260" applyFill="0"/>
    <xf numFmtId="186" fontId="56" fillId="11" borderId="253" applyNumberFormat="0" applyProtection="0">
      <alignment horizontal="left" vertical="center" indent="1"/>
    </xf>
    <xf numFmtId="186" fontId="56" fillId="15" borderId="252"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44" fillId="0" borderId="268" applyNumberFormat="0" applyFill="0" applyAlignment="0" applyProtection="0"/>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60" fillId="52" borderId="252" applyNumberFormat="0" applyProtection="0">
      <alignment horizontal="left" vertical="top" indent="1"/>
    </xf>
    <xf numFmtId="186" fontId="56" fillId="40" borderId="253" applyNumberFormat="0" applyFont="0" applyAlignment="0" applyProtection="0"/>
    <xf numFmtId="193" fontId="28" fillId="12" borderId="259">
      <alignment vertical="center"/>
      <protection locked="0"/>
    </xf>
    <xf numFmtId="186" fontId="27" fillId="14" borderId="261" applyNumberFormat="0" applyProtection="0">
      <alignment horizontal="left" vertical="center" indent="1"/>
    </xf>
    <xf numFmtId="186" fontId="56" fillId="40" borderId="263" applyNumberFormat="0" applyFont="0" applyAlignment="0" applyProtection="0"/>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15" borderId="267" applyNumberFormat="0" applyProtection="0">
      <alignment horizontal="left" vertical="center" indent="1"/>
    </xf>
    <xf numFmtId="4" fontId="56" fillId="15" borderId="253" applyNumberFormat="0" applyProtection="0">
      <alignment horizontal="right" vertical="center"/>
    </xf>
    <xf numFmtId="4" fontId="56" fillId="16" borderId="253" applyNumberFormat="0" applyProtection="0">
      <alignment horizontal="right" vertical="center"/>
    </xf>
    <xf numFmtId="186" fontId="56" fillId="15" borderId="244" applyNumberFormat="0" applyProtection="0">
      <alignment horizontal="left" vertical="top" indent="1"/>
    </xf>
    <xf numFmtId="186" fontId="28" fillId="50" borderId="8">
      <alignment vertical="center"/>
    </xf>
    <xf numFmtId="4" fontId="56" fillId="23" borderId="253" applyNumberFormat="0" applyProtection="0">
      <alignment horizontal="right" vertical="center"/>
    </xf>
    <xf numFmtId="186" fontId="56" fillId="40" borderId="253" applyNumberFormat="0" applyFont="0" applyAlignment="0" applyProtection="0"/>
    <xf numFmtId="191" fontId="5" fillId="69" borderId="249">
      <alignment vertical="center"/>
    </xf>
    <xf numFmtId="186" fontId="56" fillId="40" borderId="253" applyNumberFormat="0" applyFont="0" applyAlignment="0" applyProtection="0"/>
    <xf numFmtId="188" fontId="5" fillId="69" borderId="259">
      <alignment vertical="center"/>
    </xf>
    <xf numFmtId="4" fontId="56" fillId="16" borderId="242" applyNumberFormat="0" applyProtection="0">
      <alignment horizontal="right" vertical="center"/>
    </xf>
    <xf numFmtId="186" fontId="56" fillId="21" borderId="252" applyNumberFormat="0" applyProtection="0">
      <alignment horizontal="left" vertical="top" indent="1"/>
    </xf>
    <xf numFmtId="186" fontId="56" fillId="15" borderId="261" applyNumberFormat="0" applyProtection="0">
      <alignment horizontal="left" vertical="top" indent="1"/>
    </xf>
    <xf numFmtId="186" fontId="56" fillId="15" borderId="252" applyNumberFormat="0" applyProtection="0">
      <alignment horizontal="left" vertical="top" indent="1"/>
    </xf>
    <xf numFmtId="4" fontId="56" fillId="59" borderId="263" applyNumberFormat="0" applyProtection="0">
      <alignment horizontal="right" vertical="center"/>
    </xf>
    <xf numFmtId="186" fontId="56" fillId="14" borderId="252" applyNumberFormat="0" applyProtection="0">
      <alignment horizontal="left" vertical="top" indent="1"/>
    </xf>
    <xf numFmtId="186" fontId="44" fillId="0" borderId="248" applyNumberFormat="0" applyFill="0" applyAlignment="0" applyProtection="0"/>
    <xf numFmtId="186" fontId="57" fillId="44" borderId="243" applyNumberFormat="0" applyAlignment="0" applyProtection="0"/>
    <xf numFmtId="186" fontId="27" fillId="15" borderId="252" applyNumberFormat="0" applyProtection="0">
      <alignment horizontal="left" vertical="top" indent="1"/>
    </xf>
    <xf numFmtId="191" fontId="5" fillId="70" borderId="249">
      <alignment horizontal="right" vertical="center"/>
      <protection locked="0"/>
    </xf>
    <xf numFmtId="186" fontId="50" fillId="41" borderId="242" applyNumberFormat="0" applyAlignment="0" applyProtection="0"/>
    <xf numFmtId="186" fontId="56" fillId="63" borderId="261" applyNumberFormat="0" applyProtection="0">
      <alignment horizontal="left" vertical="top" indent="1"/>
    </xf>
    <xf numFmtId="190" fontId="28" fillId="49" borderId="259">
      <alignment vertical="center"/>
    </xf>
    <xf numFmtId="186" fontId="56" fillId="15" borderId="244" applyNumberFormat="0" applyProtection="0">
      <alignment horizontal="left" vertical="top" indent="1"/>
    </xf>
    <xf numFmtId="186" fontId="60" fillId="52" borderId="244" applyNumberFormat="0" applyProtection="0">
      <alignment horizontal="left" vertical="top" indent="1"/>
    </xf>
    <xf numFmtId="186" fontId="57" fillId="44" borderId="243" applyNumberFormat="0" applyAlignment="0" applyProtection="0"/>
    <xf numFmtId="4" fontId="64" fillId="64" borderId="253" applyNumberFormat="0" applyProtection="0">
      <alignment horizontal="righ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61" fillId="21" borderId="255" applyBorder="0"/>
    <xf numFmtId="186" fontId="56" fillId="11" borderId="263" applyNumberFormat="0" applyProtection="0">
      <alignment horizontal="left" vertical="center" indent="1"/>
    </xf>
    <xf numFmtId="186" fontId="56" fillId="21" borderId="252" applyNumberFormat="0" applyProtection="0">
      <alignment horizontal="left" vertical="top" indent="1"/>
    </xf>
    <xf numFmtId="0" fontId="5" fillId="13" borderId="8">
      <alignment vertical="center"/>
    </xf>
    <xf numFmtId="4" fontId="63" fillId="66" borderId="257" applyNumberFormat="0" applyProtection="0">
      <alignment horizontal="left" vertical="center" indent="1"/>
    </xf>
    <xf numFmtId="0" fontId="5" fillId="13" borderId="8">
      <alignment vertical="center"/>
    </xf>
    <xf numFmtId="186" fontId="56" fillId="15" borderId="244" applyNumberFormat="0" applyProtection="0">
      <alignment horizontal="left" vertical="top" indent="1"/>
    </xf>
    <xf numFmtId="4" fontId="56" fillId="15" borderId="242" applyNumberFormat="0" applyProtection="0">
      <alignment horizontal="right" vertical="center"/>
    </xf>
    <xf numFmtId="186" fontId="56" fillId="21" borderId="261" applyNumberFormat="0" applyProtection="0">
      <alignment horizontal="left" vertical="top" indent="1"/>
    </xf>
    <xf numFmtId="4" fontId="56" fillId="16" borderId="253" applyNumberFormat="0" applyProtection="0">
      <alignment horizontal="right" vertical="center"/>
    </xf>
    <xf numFmtId="186" fontId="56" fillId="14" borderId="244" applyNumberFormat="0" applyProtection="0">
      <alignment horizontal="left" vertical="top" indent="1"/>
    </xf>
    <xf numFmtId="4" fontId="63" fillId="66" borderId="267" applyNumberFormat="0" applyProtection="0">
      <alignment horizontal="left" vertical="center" indent="1"/>
    </xf>
    <xf numFmtId="4" fontId="56" fillId="60" borderId="242" applyNumberFormat="0" applyProtection="0">
      <alignment horizontal="right" vertical="center"/>
    </xf>
    <xf numFmtId="4" fontId="56" fillId="59" borderId="242" applyNumberFormat="0" applyProtection="0">
      <alignment horizontal="right" vertical="center"/>
    </xf>
    <xf numFmtId="186" fontId="56" fillId="63" borderId="252" applyNumberFormat="0" applyProtection="0">
      <alignment horizontal="left" vertical="top" indent="1"/>
    </xf>
    <xf numFmtId="0" fontId="27" fillId="15" borderId="252" applyNumberFormat="0" applyProtection="0">
      <alignment horizontal="left" vertical="top" indent="1"/>
    </xf>
    <xf numFmtId="186" fontId="56" fillId="21" borderId="252" applyNumberFormat="0" applyProtection="0">
      <alignment horizontal="left" vertical="top" indent="1"/>
    </xf>
    <xf numFmtId="186" fontId="27" fillId="63" borderId="252" applyNumberFormat="0" applyProtection="0">
      <alignment horizontal="left" vertical="center" indent="1"/>
    </xf>
    <xf numFmtId="186" fontId="56" fillId="15" borderId="261" applyNumberFormat="0" applyProtection="0">
      <alignment horizontal="left" vertical="top" indent="1"/>
    </xf>
    <xf numFmtId="4" fontId="56" fillId="57" borderId="267" applyNumberFormat="0" applyProtection="0">
      <alignment horizontal="right" vertical="center"/>
    </xf>
    <xf numFmtId="4" fontId="56" fillId="15" borderId="267" applyNumberFormat="0" applyProtection="0">
      <alignment horizontal="left" vertical="center" indent="1"/>
    </xf>
    <xf numFmtId="4" fontId="56" fillId="23" borderId="253" applyNumberFormat="0" applyProtection="0">
      <alignment horizontal="right" vertical="center"/>
    </xf>
    <xf numFmtId="186" fontId="56" fillId="15" borderId="252" applyNumberFormat="0" applyProtection="0">
      <alignment horizontal="left" vertical="top" indent="1"/>
    </xf>
    <xf numFmtId="186" fontId="27" fillId="21" borderId="252" applyNumberFormat="0" applyProtection="0">
      <alignment horizontal="left" vertical="top" indent="1"/>
    </xf>
    <xf numFmtId="4" fontId="56" fillId="57" borderId="257" applyNumberFormat="0" applyProtection="0">
      <alignment horizontal="right" vertical="center"/>
    </xf>
    <xf numFmtId="186" fontId="50" fillId="41" borderId="253" applyNumberFormat="0" applyAlignment="0" applyProtection="0"/>
    <xf numFmtId="186" fontId="28" fillId="12" borderId="249">
      <alignment vertical="center"/>
      <protection locked="0"/>
    </xf>
    <xf numFmtId="186" fontId="56" fillId="40" borderId="253" applyNumberFormat="0" applyFont="0" applyAlignment="0" applyProtection="0"/>
    <xf numFmtId="186" fontId="56" fillId="14" borderId="244" applyNumberFormat="0" applyProtection="0">
      <alignment horizontal="left" vertical="top" indent="1"/>
    </xf>
    <xf numFmtId="193" fontId="5" fillId="69" borderId="249">
      <alignment vertical="center"/>
    </xf>
    <xf numFmtId="4" fontId="56" fillId="15" borderId="245" applyNumberFormat="0" applyProtection="0">
      <alignment horizontal="left" vertical="center" indent="1"/>
    </xf>
    <xf numFmtId="4" fontId="56" fillId="52" borderId="263" applyNumberFormat="0" applyProtection="0">
      <alignment vertical="center"/>
    </xf>
    <xf numFmtId="186" fontId="28" fillId="12" borderId="8">
      <alignment vertical="center"/>
      <protection locked="0"/>
    </xf>
    <xf numFmtId="172" fontId="28" fillId="12" borderId="249">
      <alignment vertical="center"/>
      <protection locked="0"/>
    </xf>
    <xf numFmtId="191" fontId="5" fillId="13" borderId="249">
      <alignment vertical="center"/>
    </xf>
    <xf numFmtId="4" fontId="62" fillId="48" borderId="244" applyNumberFormat="0" applyProtection="0">
      <alignment vertical="center"/>
    </xf>
    <xf numFmtId="186" fontId="56" fillId="21" borderId="252" applyNumberFormat="0" applyProtection="0">
      <alignment horizontal="left" vertical="top" indent="1"/>
    </xf>
    <xf numFmtId="193" fontId="28" fillId="12" borderId="8">
      <alignment vertical="center"/>
      <protection locked="0"/>
    </xf>
    <xf numFmtId="4" fontId="56" fillId="16" borderId="242" applyNumberFormat="0" applyProtection="0">
      <alignment horizontal="right" vertical="center"/>
    </xf>
    <xf numFmtId="194" fontId="33" fillId="0" borderId="231" applyFill="0"/>
    <xf numFmtId="4" fontId="56" fillId="59" borderId="253" applyNumberFormat="0" applyProtection="0">
      <alignment horizontal="right" vertical="center"/>
    </xf>
    <xf numFmtId="4" fontId="62" fillId="48" borderId="252" applyNumberFormat="0" applyProtection="0">
      <alignment vertical="center"/>
    </xf>
    <xf numFmtId="186" fontId="56" fillId="63" borderId="252" applyNumberFormat="0" applyProtection="0">
      <alignment horizontal="left" vertical="top" indent="1"/>
    </xf>
    <xf numFmtId="186" fontId="56" fillId="40" borderId="253" applyNumberFormat="0" applyFont="0" applyAlignment="0" applyProtection="0"/>
    <xf numFmtId="186" fontId="56" fillId="63" borderId="252" applyNumberFormat="0" applyProtection="0">
      <alignment horizontal="left" vertical="top" indent="1"/>
    </xf>
    <xf numFmtId="186" fontId="56" fillId="40" borderId="263" applyNumberFormat="0" applyFont="0" applyAlignment="0" applyProtection="0"/>
    <xf numFmtId="186" fontId="27" fillId="63" borderId="252" applyNumberFormat="0" applyProtection="0">
      <alignment horizontal="left" vertical="center" indent="1"/>
    </xf>
    <xf numFmtId="4" fontId="63" fillId="66" borderId="267" applyNumberFormat="0" applyProtection="0">
      <alignment horizontal="left" vertical="center" indent="1"/>
    </xf>
    <xf numFmtId="186" fontId="44" fillId="0" borderId="268" applyNumberFormat="0" applyFill="0" applyAlignment="0" applyProtection="0"/>
    <xf numFmtId="186" fontId="27" fillId="21" borderId="261" applyNumberFormat="0" applyProtection="0">
      <alignment horizontal="left" vertical="top" indent="1"/>
    </xf>
    <xf numFmtId="186" fontId="56" fillId="62" borderId="253" applyNumberFormat="0" applyProtection="0">
      <alignment horizontal="left" vertical="center" indent="1"/>
    </xf>
    <xf numFmtId="188" fontId="28" fillId="49" borderId="259">
      <alignment vertical="center"/>
    </xf>
    <xf numFmtId="191" fontId="28" fillId="50" borderId="259">
      <alignment vertical="center"/>
    </xf>
    <xf numFmtId="186" fontId="56" fillId="21" borderId="244"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62" fillId="11" borderId="252" applyNumberFormat="0" applyProtection="0">
      <alignment horizontal="left" vertical="center" indent="1"/>
    </xf>
    <xf numFmtId="186" fontId="56" fillId="21" borderId="252" applyNumberFormat="0" applyProtection="0">
      <alignment horizontal="left" vertical="top" indent="1"/>
    </xf>
    <xf numFmtId="193" fontId="28" fillId="50" borderId="259">
      <alignment vertical="center"/>
    </xf>
    <xf numFmtId="186" fontId="44" fillId="0" borderId="258" applyNumberFormat="0" applyFill="0" applyAlignment="0" applyProtection="0"/>
    <xf numFmtId="4" fontId="56" fillId="57" borderId="257" applyNumberFormat="0" applyProtection="0">
      <alignment horizontal="right" vertical="center"/>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60" borderId="253" applyNumberFormat="0" applyProtection="0">
      <alignment horizontal="right" vertical="center"/>
    </xf>
    <xf numFmtId="186" fontId="27" fillId="14" borderId="244" applyNumberFormat="0" applyProtection="0">
      <alignment horizontal="left" vertical="top" indent="1"/>
    </xf>
    <xf numFmtId="186" fontId="44" fillId="0" borderId="258" applyNumberFormat="0" applyFill="0" applyAlignment="0" applyProtection="0"/>
    <xf numFmtId="186" fontId="56" fillId="21" borderId="252" applyNumberFormat="0" applyProtection="0">
      <alignment horizontal="left" vertical="top" indent="1"/>
    </xf>
    <xf numFmtId="186" fontId="57" fillId="44" borderId="243" applyNumberFormat="0" applyAlignment="0" applyProtection="0"/>
    <xf numFmtId="186" fontId="50" fillId="41" borderId="253" applyNumberFormat="0" applyAlignment="0" applyProtection="0"/>
    <xf numFmtId="186" fontId="56" fillId="63" borderId="252" applyNumberFormat="0" applyProtection="0">
      <alignment horizontal="left" vertical="top" indent="1"/>
    </xf>
    <xf numFmtId="186" fontId="27" fillId="15" borderId="252" applyNumberFormat="0" applyProtection="0">
      <alignment horizontal="left" vertical="center" indent="1"/>
    </xf>
    <xf numFmtId="186" fontId="56" fillId="14" borderId="252" applyNumberFormat="0" applyProtection="0">
      <alignment horizontal="left" vertical="top" indent="1"/>
    </xf>
    <xf numFmtId="186" fontId="62" fillId="48" borderId="261" applyNumberFormat="0" applyProtection="0">
      <alignment horizontal="left" vertical="top" indent="1"/>
    </xf>
    <xf numFmtId="186" fontId="56" fillId="14" borderId="252"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4" fontId="56" fillId="15" borderId="253" applyNumberFormat="0" applyProtection="0">
      <alignment horizontal="right" vertical="center"/>
    </xf>
    <xf numFmtId="186" fontId="27" fillId="14" borderId="252" applyNumberFormat="0" applyProtection="0">
      <alignment horizontal="left" vertical="top" indent="1"/>
    </xf>
    <xf numFmtId="186" fontId="56" fillId="63" borderId="253" applyNumberFormat="0" applyProtection="0">
      <alignment horizontal="left" vertical="center" indent="1"/>
    </xf>
    <xf numFmtId="186" fontId="56" fillId="14" borderId="252" applyNumberFormat="0" applyProtection="0">
      <alignment horizontal="left" vertical="top" indent="1"/>
    </xf>
    <xf numFmtId="4" fontId="27" fillId="21" borderId="257" applyNumberFormat="0" applyProtection="0">
      <alignment horizontal="left" vertical="center" indent="1"/>
    </xf>
    <xf numFmtId="4" fontId="56" fillId="19" borderId="253" applyNumberFormat="0" applyProtection="0">
      <alignment horizontal="right" vertical="center"/>
    </xf>
    <xf numFmtId="186" fontId="56" fillId="14" borderId="261" applyNumberFormat="0" applyProtection="0">
      <alignment horizontal="left" vertical="top" indent="1"/>
    </xf>
    <xf numFmtId="186" fontId="60" fillId="52" borderId="252" applyNumberFormat="0" applyProtection="0">
      <alignment horizontal="left" vertical="top" indent="1"/>
    </xf>
    <xf numFmtId="186" fontId="56" fillId="63" borderId="244" applyNumberFormat="0" applyProtection="0">
      <alignment horizontal="left" vertical="top" indent="1"/>
    </xf>
    <xf numFmtId="4" fontId="56" fillId="54" borderId="242" applyNumberFormat="0" applyProtection="0">
      <alignment horizontal="left" vertical="center" indent="1"/>
    </xf>
    <xf numFmtId="186" fontId="42" fillId="44" borderId="242" applyNumberFormat="0" applyAlignment="0" applyProtection="0"/>
    <xf numFmtId="186" fontId="57" fillId="44" borderId="243" applyNumberFormat="0" applyAlignment="0" applyProtection="0"/>
    <xf numFmtId="4" fontId="74" fillId="87" borderId="252" applyNumberFormat="0" applyProtection="0">
      <alignment horizontal="right" vertical="center"/>
    </xf>
    <xf numFmtId="186" fontId="56" fillId="67" borderId="259"/>
    <xf numFmtId="186" fontId="56" fillId="40" borderId="253" applyNumberFormat="0" applyFont="0" applyAlignment="0" applyProtection="0"/>
    <xf numFmtId="186" fontId="61" fillId="21" borderId="255" applyBorder="0"/>
    <xf numFmtId="4" fontId="62" fillId="11" borderId="252" applyNumberFormat="0" applyProtection="0">
      <alignment horizontal="left" vertical="center" indent="1"/>
    </xf>
    <xf numFmtId="186" fontId="56" fillId="14" borderId="244" applyNumberFormat="0" applyProtection="0">
      <alignment horizontal="left" vertical="top" indent="1"/>
    </xf>
    <xf numFmtId="4" fontId="56" fillId="15" borderId="245" applyNumberFormat="0" applyProtection="0">
      <alignment horizontal="left" vertical="center" indent="1"/>
    </xf>
    <xf numFmtId="186" fontId="56" fillId="14" borderId="244" applyNumberFormat="0" applyProtection="0">
      <alignment horizontal="left" vertical="top" indent="1"/>
    </xf>
    <xf numFmtId="186" fontId="56" fillId="63" borderId="261" applyNumberFormat="0" applyProtection="0">
      <alignment horizontal="left" vertical="top" indent="1"/>
    </xf>
    <xf numFmtId="186" fontId="56" fillId="63" borderId="244" applyNumberFormat="0" applyProtection="0">
      <alignment horizontal="left" vertical="top" indent="1"/>
    </xf>
    <xf numFmtId="186" fontId="56" fillId="14" borderId="261" applyNumberFormat="0" applyProtection="0">
      <alignment horizontal="left" vertical="top" indent="1"/>
    </xf>
    <xf numFmtId="186" fontId="56" fillId="63" borderId="244" applyNumberFormat="0" applyProtection="0">
      <alignment horizontal="left" vertical="top" indent="1"/>
    </xf>
    <xf numFmtId="4" fontId="56" fillId="54" borderId="253" applyNumberFormat="0" applyProtection="0">
      <alignment horizontal="left" vertical="center" indent="1"/>
    </xf>
    <xf numFmtId="186" fontId="27" fillId="14" borderId="252" applyNumberFormat="0" applyProtection="0">
      <alignment horizontal="left" vertical="top" indent="1"/>
    </xf>
    <xf numFmtId="186" fontId="27" fillId="14" borderId="252" applyNumberFormat="0" applyProtection="0">
      <alignment horizontal="left" vertical="center" indent="1"/>
    </xf>
    <xf numFmtId="186" fontId="56" fillId="14" borderId="261" applyNumberFormat="0" applyProtection="0">
      <alignment horizontal="left" vertical="top" indent="1"/>
    </xf>
    <xf numFmtId="4" fontId="56" fillId="59" borderId="263" applyNumberFormat="0" applyProtection="0">
      <alignment horizontal="right" vertical="center"/>
    </xf>
    <xf numFmtId="186" fontId="56" fillId="21" borderId="252" applyNumberFormat="0" applyProtection="0">
      <alignment horizontal="left" vertical="top" indent="1"/>
    </xf>
    <xf numFmtId="186" fontId="56" fillId="63" borderId="263" applyNumberFormat="0" applyProtection="0">
      <alignment horizontal="left" vertical="center" indent="1"/>
    </xf>
    <xf numFmtId="4" fontId="56" fillId="54" borderId="253" applyNumberFormat="0" applyProtection="0">
      <alignment horizontal="left" vertical="center" indent="1"/>
    </xf>
    <xf numFmtId="196" fontId="5" fillId="70" borderId="249">
      <alignment horizontal="right" vertical="center"/>
      <protection locked="0"/>
    </xf>
    <xf numFmtId="186" fontId="57" fillId="44" borderId="254" applyNumberFormat="0" applyAlignment="0" applyProtection="0"/>
    <xf numFmtId="186" fontId="56" fillId="63" borderId="244" applyNumberFormat="0" applyProtection="0">
      <alignment horizontal="left" vertical="top" indent="1"/>
    </xf>
    <xf numFmtId="4" fontId="62" fillId="11" borderId="252" applyNumberFormat="0" applyProtection="0">
      <alignment horizontal="left" vertical="center" indent="1"/>
    </xf>
    <xf numFmtId="186" fontId="60" fillId="52" borderId="244" applyNumberFormat="0" applyProtection="0">
      <alignment horizontal="left" vertical="top" indent="1"/>
    </xf>
    <xf numFmtId="186" fontId="56" fillId="15" borderId="261" applyNumberFormat="0" applyProtection="0">
      <alignment horizontal="left" vertical="top" indent="1"/>
    </xf>
    <xf numFmtId="191" fontId="5" fillId="13" borderId="249">
      <alignment vertical="center"/>
    </xf>
    <xf numFmtId="186" fontId="62" fillId="48" borderId="252" applyNumberFormat="0" applyProtection="0">
      <alignment horizontal="left" vertical="top" indent="1"/>
    </xf>
    <xf numFmtId="4" fontId="56" fillId="23" borderId="242" applyNumberFormat="0" applyProtection="0">
      <alignment horizontal="right" vertical="center"/>
    </xf>
    <xf numFmtId="0" fontId="5" fillId="7" borderId="249">
      <alignment vertical="center"/>
      <protection locked="0"/>
    </xf>
    <xf numFmtId="4" fontId="56" fillId="54" borderId="253" applyNumberFormat="0" applyProtection="0">
      <alignment horizontal="left" vertical="center" indent="1"/>
    </xf>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21" borderId="252" applyNumberFormat="0" applyProtection="0">
      <alignment horizontal="left" vertical="top" indent="1"/>
    </xf>
    <xf numFmtId="4" fontId="56" fillId="14" borderId="245" applyNumberFormat="0" applyProtection="0">
      <alignment horizontal="left" vertical="center" indent="1"/>
    </xf>
    <xf numFmtId="186" fontId="56" fillId="40" borderId="253" applyNumberFormat="0" applyFont="0" applyAlignment="0" applyProtection="0"/>
    <xf numFmtId="186" fontId="42" fillId="44" borderId="253" applyNumberFormat="0" applyAlignment="0" applyProtection="0"/>
    <xf numFmtId="186" fontId="56" fillId="40" borderId="263" applyNumberFormat="0" applyFont="0" applyAlignment="0" applyProtection="0"/>
    <xf numFmtId="4" fontId="56" fillId="58" borderId="263" applyNumberFormat="0" applyProtection="0">
      <alignment horizontal="right" vertical="center"/>
    </xf>
    <xf numFmtId="186" fontId="56" fillId="63" borderId="252" applyNumberFormat="0" applyProtection="0">
      <alignment horizontal="left" vertical="top" indent="1"/>
    </xf>
    <xf numFmtId="186" fontId="50" fillId="41" borderId="263" applyNumberFormat="0" applyAlignment="0" applyProtection="0"/>
    <xf numFmtId="4" fontId="56" fillId="14" borderId="257" applyNumberFormat="0" applyProtection="0">
      <alignment horizontal="left" vertical="center" indent="1"/>
    </xf>
    <xf numFmtId="4" fontId="56" fillId="19" borderId="253" applyNumberFormat="0" applyProtection="0">
      <alignment horizontal="right" vertical="center"/>
    </xf>
    <xf numFmtId="186" fontId="56" fillId="40" borderId="242" applyNumberFormat="0" applyFont="0" applyAlignment="0" applyProtection="0"/>
    <xf numFmtId="186" fontId="56" fillId="15" borderId="252" applyNumberFormat="0" applyProtection="0">
      <alignment horizontal="left" vertical="top" indent="1"/>
    </xf>
    <xf numFmtId="186" fontId="56" fillId="15" borderId="261" applyNumberFormat="0" applyProtection="0">
      <alignment horizontal="left" vertical="top" indent="1"/>
    </xf>
    <xf numFmtId="4" fontId="56" fillId="15" borderId="242" applyNumberFormat="0" applyProtection="0">
      <alignment horizontal="right" vertical="center"/>
    </xf>
    <xf numFmtId="191" fontId="28" fillId="50" borderId="249">
      <alignment vertical="center"/>
    </xf>
    <xf numFmtId="186" fontId="56" fillId="15" borderId="252" applyNumberFormat="0" applyProtection="0">
      <alignment horizontal="left" vertical="top" indent="1"/>
    </xf>
    <xf numFmtId="4" fontId="63" fillId="66" borderId="267" applyNumberFormat="0" applyProtection="0">
      <alignment horizontal="left" vertical="center" indent="1"/>
    </xf>
    <xf numFmtId="186" fontId="42" fillId="44" borderId="242" applyNumberFormat="0" applyAlignment="0" applyProtection="0"/>
    <xf numFmtId="186" fontId="56" fillId="14" borderId="252" applyNumberFormat="0" applyProtection="0">
      <alignment horizontal="left" vertical="top" indent="1"/>
    </xf>
    <xf numFmtId="186" fontId="62" fillId="15" borderId="252" applyNumberFormat="0" applyProtection="0">
      <alignment horizontal="left" vertical="top" indent="1"/>
    </xf>
    <xf numFmtId="186" fontId="28" fillId="49" borderId="8">
      <alignment vertical="center"/>
    </xf>
    <xf numFmtId="4" fontId="56" fillId="19" borderId="242" applyNumberFormat="0" applyProtection="0">
      <alignment horizontal="right" vertical="center"/>
    </xf>
    <xf numFmtId="186" fontId="56" fillId="40" borderId="263" applyNumberFormat="0" applyFont="0" applyAlignment="0" applyProtection="0"/>
    <xf numFmtId="186" fontId="56" fillId="14" borderId="244" applyNumberFormat="0" applyProtection="0">
      <alignment horizontal="left" vertical="top" indent="1"/>
    </xf>
    <xf numFmtId="190" fontId="5" fillId="70" borderId="8">
      <alignment horizontal="right" vertical="center"/>
      <protection locked="0"/>
    </xf>
    <xf numFmtId="188" fontId="5" fillId="7" borderId="8">
      <alignment vertical="center"/>
      <protection locked="0"/>
    </xf>
    <xf numFmtId="186" fontId="56" fillId="21" borderId="261" applyNumberFormat="0" applyProtection="0">
      <alignment horizontal="left" vertical="top" indent="1"/>
    </xf>
    <xf numFmtId="4" fontId="64" fillId="64" borderId="253" applyNumberFormat="0" applyProtection="0">
      <alignment horizontal="right" vertical="center"/>
    </xf>
    <xf numFmtId="186" fontId="56" fillId="63" borderId="244" applyNumberFormat="0" applyProtection="0">
      <alignment horizontal="left" vertical="top" indent="1"/>
    </xf>
    <xf numFmtId="191" fontId="28" fillId="50" borderId="249">
      <alignment vertical="center"/>
    </xf>
    <xf numFmtId="186" fontId="56" fillId="63" borderId="261" applyNumberFormat="0" applyProtection="0">
      <alignment horizontal="left" vertical="top" indent="1"/>
    </xf>
    <xf numFmtId="4" fontId="72" fillId="49" borderId="261" applyNumberFormat="0" applyProtection="0">
      <alignment horizontal="right" vertical="center"/>
    </xf>
    <xf numFmtId="186" fontId="56" fillId="15" borderId="252" applyNumberFormat="0" applyProtection="0">
      <alignment horizontal="left" vertical="top" indent="1"/>
    </xf>
    <xf numFmtId="186" fontId="56" fillId="14" borderId="252" applyNumberFormat="0" applyProtection="0">
      <alignment horizontal="left" vertical="top" indent="1"/>
    </xf>
    <xf numFmtId="186" fontId="50" fillId="41" borderId="242" applyNumberFormat="0" applyAlignment="0" applyProtection="0"/>
    <xf numFmtId="4" fontId="56" fillId="0" borderId="242" applyNumberFormat="0" applyProtection="0">
      <alignment horizontal="right" vertical="center"/>
    </xf>
    <xf numFmtId="4" fontId="27" fillId="21" borderId="257" applyNumberFormat="0" applyProtection="0">
      <alignment horizontal="left" vertical="center" indent="1"/>
    </xf>
    <xf numFmtId="186" fontId="56" fillId="21" borderId="252" applyNumberFormat="0" applyProtection="0">
      <alignment horizontal="left" vertical="top" indent="1"/>
    </xf>
    <xf numFmtId="191" fontId="28" fillId="50" borderId="249">
      <alignment vertical="center"/>
    </xf>
    <xf numFmtId="4" fontId="56" fillId="15" borderId="257" applyNumberFormat="0" applyProtection="0">
      <alignment horizontal="left" vertical="center" indent="1"/>
    </xf>
    <xf numFmtId="186" fontId="56" fillId="40" borderId="253" applyNumberFormat="0" applyFont="0" applyAlignment="0" applyProtection="0"/>
    <xf numFmtId="4" fontId="59" fillId="65" borderId="253" applyNumberFormat="0" applyProtection="0">
      <alignment horizontal="right" vertical="center"/>
    </xf>
    <xf numFmtId="186" fontId="56" fillId="14" borderId="252" applyNumberFormat="0" applyProtection="0">
      <alignment horizontal="left" vertical="top" indent="1"/>
    </xf>
    <xf numFmtId="186" fontId="56" fillId="40" borderId="263" applyNumberFormat="0" applyFont="0" applyAlignment="0" applyProtection="0"/>
    <xf numFmtId="196" fontId="5" fillId="70" borderId="8">
      <alignment horizontal="right" vertical="center"/>
      <protection locked="0"/>
    </xf>
    <xf numFmtId="4" fontId="56" fillId="54" borderId="253" applyNumberFormat="0" applyProtection="0">
      <alignment horizontal="left" vertical="center" indent="1"/>
    </xf>
    <xf numFmtId="186" fontId="56" fillId="40" borderId="253" applyNumberFormat="0" applyFont="0" applyAlignment="0" applyProtection="0"/>
    <xf numFmtId="186" fontId="56" fillId="40" borderId="263" applyNumberFormat="0" applyFont="0" applyAlignment="0" applyProtection="0"/>
    <xf numFmtId="194" fontId="33" fillId="0" borderId="231" applyFill="0"/>
    <xf numFmtId="186" fontId="56" fillId="21" borderId="244" applyNumberFormat="0" applyProtection="0">
      <alignment horizontal="left" vertical="top" indent="1"/>
    </xf>
    <xf numFmtId="186" fontId="56" fillId="21" borderId="244" applyNumberFormat="0" applyProtection="0">
      <alignment horizontal="left" vertical="top" indent="1"/>
    </xf>
    <xf numFmtId="188" fontId="28" fillId="49" borderId="259">
      <alignment vertical="center"/>
    </xf>
    <xf numFmtId="186" fontId="56" fillId="21" borderId="244" applyNumberFormat="0" applyProtection="0">
      <alignment horizontal="left" vertical="top" indent="1"/>
    </xf>
    <xf numFmtId="186" fontId="50" fillId="41" borderId="253" applyNumberFormat="0" applyAlignment="0" applyProtection="0"/>
    <xf numFmtId="4" fontId="59" fillId="53" borderId="253" applyNumberFormat="0" applyProtection="0">
      <alignment vertical="center"/>
    </xf>
    <xf numFmtId="186" fontId="56" fillId="14" borderId="261" applyNumberFormat="0" applyProtection="0">
      <alignment horizontal="left" vertical="top" indent="1"/>
    </xf>
    <xf numFmtId="186" fontId="28" fillId="51" borderId="259">
      <alignment horizontal="right" vertical="center"/>
      <protection locked="0"/>
    </xf>
    <xf numFmtId="191" fontId="28" fillId="49" borderId="8">
      <alignment vertical="center"/>
    </xf>
    <xf numFmtId="186" fontId="56" fillId="63" borderId="244" applyNumberFormat="0" applyProtection="0">
      <alignment horizontal="left" vertical="top" indent="1"/>
    </xf>
    <xf numFmtId="4" fontId="56" fillId="55" borderId="242" applyNumberFormat="0" applyProtection="0">
      <alignment horizontal="right" vertical="center"/>
    </xf>
    <xf numFmtId="191" fontId="5" fillId="13" borderId="8">
      <alignment vertical="center"/>
    </xf>
    <xf numFmtId="186" fontId="56" fillId="14" borderId="252" applyNumberFormat="0" applyProtection="0">
      <alignment horizontal="left" vertical="top" indent="1"/>
    </xf>
    <xf numFmtId="186" fontId="56" fillId="15" borderId="261" applyNumberFormat="0" applyProtection="0">
      <alignment horizontal="left" vertical="top" indent="1"/>
    </xf>
    <xf numFmtId="4" fontId="56" fillId="58" borderId="263" applyNumberFormat="0" applyProtection="0">
      <alignment horizontal="right" vertical="center"/>
    </xf>
    <xf numFmtId="186" fontId="61" fillId="21" borderId="255" applyBorder="0"/>
    <xf numFmtId="186" fontId="56" fillId="14" borderId="261" applyNumberFormat="0" applyProtection="0">
      <alignment horizontal="left" vertical="top" indent="1"/>
    </xf>
    <xf numFmtId="186" fontId="44" fillId="0" borderId="268" applyNumberFormat="0" applyFill="0" applyAlignment="0" applyProtection="0"/>
    <xf numFmtId="186" fontId="56" fillId="15" borderId="261" applyNumberFormat="0" applyProtection="0">
      <alignment horizontal="left" vertical="top" indent="1"/>
    </xf>
    <xf numFmtId="186" fontId="56" fillId="40" borderId="263" applyNumberFormat="0" applyFont="0" applyAlignment="0" applyProtection="0"/>
    <xf numFmtId="191" fontId="5" fillId="69" borderId="8">
      <alignment vertical="center"/>
    </xf>
    <xf numFmtId="186" fontId="61" fillId="21" borderId="255" applyBorder="0"/>
    <xf numFmtId="186" fontId="56" fillId="63" borderId="244" applyNumberFormat="0" applyProtection="0">
      <alignment horizontal="left" vertical="top" indent="1"/>
    </xf>
    <xf numFmtId="186" fontId="50" fillId="41" borderId="253" applyNumberFormat="0" applyAlignment="0" applyProtection="0"/>
    <xf numFmtId="4" fontId="72" fillId="83" borderId="252" applyNumberFormat="0" applyProtection="0">
      <alignment horizontal="right" vertical="center"/>
    </xf>
    <xf numFmtId="186" fontId="56" fillId="21" borderId="252" applyNumberFormat="0" applyProtection="0">
      <alignment horizontal="left" vertical="top" indent="1"/>
    </xf>
    <xf numFmtId="4" fontId="59" fillId="65" borderId="242" applyNumberFormat="0" applyProtection="0">
      <alignment horizontal="right" vertical="center"/>
    </xf>
    <xf numFmtId="186" fontId="57" fillId="44" borderId="243" applyNumberFormat="0" applyAlignment="0" applyProtection="0"/>
    <xf numFmtId="186" fontId="60" fillId="52" borderId="261" applyNumberFormat="0" applyProtection="0">
      <alignment horizontal="left" vertical="top" indent="1"/>
    </xf>
    <xf numFmtId="191" fontId="28" fillId="12" borderId="259">
      <alignment vertical="center"/>
      <protection locked="0"/>
    </xf>
    <xf numFmtId="186" fontId="56" fillId="40" borderId="263" applyNumberFormat="0" applyFont="0" applyAlignment="0" applyProtection="0"/>
    <xf numFmtId="4" fontId="56" fillId="59" borderId="263" applyNumberFormat="0" applyProtection="0">
      <alignment horizontal="right" vertical="center"/>
    </xf>
    <xf numFmtId="186" fontId="56" fillId="14" borderId="252" applyNumberFormat="0" applyProtection="0">
      <alignment horizontal="left" vertical="top" indent="1"/>
    </xf>
    <xf numFmtId="4" fontId="59" fillId="65" borderId="263" applyNumberFormat="0" applyProtection="0">
      <alignment horizontal="right" vertical="center"/>
    </xf>
    <xf numFmtId="186" fontId="56" fillId="63" borderId="242" applyNumberFormat="0" applyProtection="0">
      <alignment horizontal="left" vertical="center" indent="1"/>
    </xf>
    <xf numFmtId="4" fontId="56" fillId="54" borderId="263" applyNumberFormat="0" applyProtection="0">
      <alignment horizontal="left" vertical="center" indent="1"/>
    </xf>
    <xf numFmtId="186" fontId="56" fillId="62" borderId="263" applyNumberFormat="0" applyProtection="0">
      <alignment horizontal="left" vertical="center" indent="1"/>
    </xf>
    <xf numFmtId="4" fontId="56" fillId="52" borderId="263" applyNumberFormat="0" applyProtection="0">
      <alignment vertical="center"/>
    </xf>
    <xf numFmtId="4" fontId="62" fillId="11" borderId="261"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61" fillId="21" borderId="255" applyBorder="0"/>
    <xf numFmtId="186" fontId="56" fillId="21" borderId="261" applyNumberFormat="0" applyProtection="0">
      <alignment horizontal="left" vertical="top" indent="1"/>
    </xf>
    <xf numFmtId="190" fontId="28" fillId="49" borderId="259">
      <alignment vertical="center"/>
    </xf>
    <xf numFmtId="186" fontId="56" fillId="15" borderId="261" applyNumberFormat="0" applyProtection="0">
      <alignment horizontal="left" vertical="top" indent="1"/>
    </xf>
    <xf numFmtId="186" fontId="56" fillId="14" borderId="252" applyNumberFormat="0" applyProtection="0">
      <alignment horizontal="left" vertical="top" indent="1"/>
    </xf>
    <xf numFmtId="4" fontId="56" fillId="59" borderId="263" applyNumberFormat="0" applyProtection="0">
      <alignment horizontal="right" vertical="center"/>
    </xf>
    <xf numFmtId="4" fontId="56" fillId="0" borderId="263" applyNumberFormat="0" applyProtection="0">
      <alignment horizontal="right" vertical="center"/>
    </xf>
    <xf numFmtId="186" fontId="56" fillId="40" borderId="263" applyNumberFormat="0" applyFont="0" applyAlignment="0" applyProtection="0"/>
    <xf numFmtId="4" fontId="56" fillId="15" borderId="267" applyNumberFormat="0" applyProtection="0">
      <alignment horizontal="left" vertical="center" indent="1"/>
    </xf>
    <xf numFmtId="37" fontId="33" fillId="0" borderId="266" applyNumberFormat="0"/>
    <xf numFmtId="186" fontId="56" fillId="63" borderId="261" applyNumberFormat="0" applyProtection="0">
      <alignment horizontal="left" vertical="top" indent="1"/>
    </xf>
    <xf numFmtId="186" fontId="56" fillId="62" borderId="263" applyNumberFormat="0" applyProtection="0">
      <alignment horizontal="left" vertical="center" indent="1"/>
    </xf>
    <xf numFmtId="186" fontId="56" fillId="21" borderId="261" applyNumberFormat="0" applyProtection="0">
      <alignment horizontal="left" vertical="top" indent="1"/>
    </xf>
    <xf numFmtId="186" fontId="42" fillId="44" borderId="263" applyNumberFormat="0" applyAlignment="0" applyProtection="0"/>
    <xf numFmtId="186" fontId="56" fillId="63" borderId="261" applyNumberFormat="0" applyProtection="0">
      <alignment horizontal="left" vertical="top" indent="1"/>
    </xf>
    <xf numFmtId="186" fontId="27" fillId="15" borderId="261" applyNumberFormat="0" applyProtection="0">
      <alignment horizontal="left" vertical="top" indent="1"/>
    </xf>
    <xf numFmtId="186" fontId="57" fillId="44" borderId="264" applyNumberFormat="0" applyAlignment="0" applyProtection="0"/>
    <xf numFmtId="186" fontId="62" fillId="15" borderId="261" applyNumberFormat="0" applyProtection="0">
      <alignment horizontal="left" vertical="top" indent="1"/>
    </xf>
    <xf numFmtId="186" fontId="56" fillId="40" borderId="263" applyNumberFormat="0" applyFont="0" applyAlignment="0" applyProtection="0"/>
    <xf numFmtId="4" fontId="56" fillId="16" borderId="263" applyNumberFormat="0" applyProtection="0">
      <alignment horizontal="right" vertical="center"/>
    </xf>
    <xf numFmtId="4" fontId="56" fillId="55" borderId="263" applyNumberFormat="0" applyProtection="0">
      <alignment horizontal="right" vertical="center"/>
    </xf>
    <xf numFmtId="186" fontId="27" fillId="63" borderId="252" applyNumberFormat="0" applyProtection="0">
      <alignment horizontal="left" vertical="center" indent="1"/>
    </xf>
    <xf numFmtId="186" fontId="56" fillId="14" borderId="263" applyNumberFormat="0" applyProtection="0">
      <alignment horizontal="left" vertical="center" indent="1"/>
    </xf>
    <xf numFmtId="4" fontId="56" fillId="15" borderId="263" applyNumberFormat="0" applyProtection="0">
      <alignment horizontal="right" vertical="center"/>
    </xf>
    <xf numFmtId="186" fontId="56" fillId="21" borderId="261" applyNumberFormat="0" applyProtection="0">
      <alignment horizontal="left" vertical="top" indent="1"/>
    </xf>
    <xf numFmtId="191" fontId="5" fillId="13" borderId="8">
      <alignment vertical="center"/>
    </xf>
    <xf numFmtId="186" fontId="61" fillId="21" borderId="265" applyBorder="0"/>
    <xf numFmtId="4" fontId="56" fillId="55" borderId="263" applyNumberFormat="0" applyProtection="0">
      <alignment horizontal="right" vertical="center"/>
    </xf>
    <xf numFmtId="186" fontId="56" fillId="15" borderId="261" applyNumberFormat="0" applyProtection="0">
      <alignment horizontal="left" vertical="top" indent="1"/>
    </xf>
    <xf numFmtId="186" fontId="57" fillId="44" borderId="264" applyNumberFormat="0" applyAlignment="0" applyProtection="0"/>
    <xf numFmtId="4" fontId="56" fillId="23" borderId="263" applyNumberFormat="0" applyProtection="0">
      <alignment horizontal="right" vertical="center"/>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27" fillId="21" borderId="261" applyNumberFormat="0" applyProtection="0">
      <alignment horizontal="left" vertical="center" indent="1"/>
    </xf>
    <xf numFmtId="4" fontId="56" fillId="0" borderId="263" applyNumberFormat="0" applyProtection="0">
      <alignment horizontal="right" vertical="center"/>
    </xf>
    <xf numFmtId="4" fontId="56" fillId="61" borderId="267" applyNumberFormat="0" applyProtection="0">
      <alignment horizontal="left" vertical="center" indent="1"/>
    </xf>
    <xf numFmtId="4" fontId="56" fillId="15" borderId="263" applyNumberFormat="0" applyProtection="0">
      <alignment horizontal="right" vertical="center"/>
    </xf>
    <xf numFmtId="186" fontId="42" fillId="44" borderId="263" applyNumberFormat="0" applyAlignment="0" applyProtection="0"/>
    <xf numFmtId="4" fontId="56" fillId="53" borderId="263" applyNumberFormat="0" applyProtection="0">
      <alignment horizontal="left" vertical="center" indent="1"/>
    </xf>
    <xf numFmtId="186" fontId="56" fillId="40" borderId="263" applyNumberFormat="0" applyFont="0" applyAlignment="0" applyProtection="0"/>
    <xf numFmtId="4" fontId="63" fillId="66" borderId="267"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56"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21" borderId="261" applyNumberFormat="0" applyProtection="0">
      <alignment horizontal="left" vertical="top" indent="1"/>
    </xf>
    <xf numFmtId="186" fontId="56" fillId="63" borderId="261" applyNumberFormat="0" applyProtection="0">
      <alignment horizontal="left" vertical="top" indent="1"/>
    </xf>
    <xf numFmtId="4" fontId="63" fillId="66" borderId="25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4" fontId="56" fillId="54" borderId="263" applyNumberFormat="0" applyProtection="0">
      <alignment horizontal="left" vertical="center" indent="1"/>
    </xf>
    <xf numFmtId="186" fontId="56" fillId="14" borderId="263" applyNumberFormat="0" applyProtection="0">
      <alignment horizontal="left" vertical="center" indent="1"/>
    </xf>
    <xf numFmtId="4" fontId="56" fillId="1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186" fontId="56" fillId="6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23" borderId="263" applyNumberFormat="0" applyProtection="0">
      <alignment horizontal="right" vertical="center"/>
    </xf>
    <xf numFmtId="186" fontId="27" fillId="15"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4" fontId="56" fillId="0" borderId="263" applyNumberFormat="0" applyProtection="0">
      <alignment horizontal="right" vertical="center"/>
    </xf>
    <xf numFmtId="186" fontId="56" fillId="63" borderId="261" applyNumberFormat="0" applyProtection="0">
      <alignment horizontal="left" vertical="top" indent="1"/>
    </xf>
    <xf numFmtId="186" fontId="57" fillId="44" borderId="264" applyNumberFormat="0" applyAlignment="0" applyProtection="0"/>
    <xf numFmtId="186" fontId="56" fillId="63"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2" borderId="263" applyNumberFormat="0" applyProtection="0">
      <alignment vertical="center"/>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63" fillId="66" borderId="267" applyNumberFormat="0" applyProtection="0">
      <alignment horizontal="left" vertical="center" indent="1"/>
    </xf>
    <xf numFmtId="186" fontId="42" fillId="44" borderId="263" applyNumberFormat="0" applyAlignment="0" applyProtection="0"/>
    <xf numFmtId="186" fontId="56" fillId="14" borderId="261" applyNumberFormat="0" applyProtection="0">
      <alignment horizontal="left" vertical="top" indent="1"/>
    </xf>
    <xf numFmtId="4" fontId="64" fillId="64"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4" fontId="56" fillId="55" borderId="263" applyNumberFormat="0" applyProtection="0">
      <alignment horizontal="right" vertical="center"/>
    </xf>
    <xf numFmtId="186" fontId="56" fillId="21"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27" fillId="21" borderId="261" applyNumberFormat="0" applyProtection="0">
      <alignment horizontal="left" vertical="center" indent="1"/>
    </xf>
    <xf numFmtId="186" fontId="57" fillId="44" borderId="264" applyNumberFormat="0" applyAlignment="0" applyProtection="0"/>
    <xf numFmtId="4" fontId="59" fillId="65" borderId="263" applyNumberFormat="0" applyProtection="0">
      <alignment horizontal="right" vertical="center"/>
    </xf>
    <xf numFmtId="186" fontId="56" fillId="63" borderId="263" applyNumberFormat="0" applyProtection="0">
      <alignment horizontal="left" vertical="center" indent="1"/>
    </xf>
    <xf numFmtId="186" fontId="56" fillId="14" borderId="261" applyNumberFormat="0" applyProtection="0">
      <alignment horizontal="left" vertical="top" indent="1"/>
    </xf>
    <xf numFmtId="186" fontId="56" fillId="15" borderId="261" applyNumberFormat="0" applyProtection="0">
      <alignment horizontal="left" vertical="top" indent="1"/>
    </xf>
    <xf numFmtId="4" fontId="56" fillId="54" borderId="263" applyNumberFormat="0" applyProtection="0">
      <alignment horizontal="left" vertical="center" indent="1"/>
    </xf>
    <xf numFmtId="186" fontId="56" fillId="63" borderId="263" applyNumberFormat="0" applyProtection="0">
      <alignment horizontal="left" vertical="center" indent="1"/>
    </xf>
    <xf numFmtId="4" fontId="56" fillId="15" borderId="263" applyNumberFormat="0" applyProtection="0">
      <alignment horizontal="right" vertical="center"/>
    </xf>
    <xf numFmtId="4" fontId="56" fillId="58" borderId="263" applyNumberFormat="0" applyProtection="0">
      <alignment horizontal="right" vertical="center"/>
    </xf>
    <xf numFmtId="186" fontId="56" fillId="14" borderId="261" applyNumberFormat="0" applyProtection="0">
      <alignment horizontal="left" vertical="top" indent="1"/>
    </xf>
    <xf numFmtId="4" fontId="56" fillId="58" borderId="263" applyNumberFormat="0" applyProtection="0">
      <alignment horizontal="right" vertical="center"/>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4" fontId="56" fillId="54" borderId="263" applyNumberFormat="0" applyProtection="0">
      <alignment horizontal="left" vertical="center" indent="1"/>
    </xf>
    <xf numFmtId="4" fontId="56" fillId="16" borderId="263" applyNumberFormat="0" applyProtection="0">
      <alignment horizontal="right" vertical="center"/>
    </xf>
    <xf numFmtId="186" fontId="56" fillId="63" borderId="261" applyNumberFormat="0" applyProtection="0">
      <alignment horizontal="left" vertical="top" indent="1"/>
    </xf>
    <xf numFmtId="186" fontId="56" fillId="63" borderId="263" applyNumberFormat="0" applyProtection="0">
      <alignment horizontal="left" vertical="center" indent="1"/>
    </xf>
    <xf numFmtId="186" fontId="27" fillId="15" borderId="261" applyNumberFormat="0" applyProtection="0">
      <alignment horizontal="left" vertical="center" indent="1"/>
    </xf>
    <xf numFmtId="4" fontId="27" fillId="21" borderId="267" applyNumberFormat="0" applyProtection="0">
      <alignment horizontal="left" vertical="center" indent="1"/>
    </xf>
    <xf numFmtId="4" fontId="56" fillId="52" borderId="263" applyNumberFormat="0" applyProtection="0">
      <alignment vertical="center"/>
    </xf>
    <xf numFmtId="4" fontId="56" fillId="53" borderId="263" applyNumberFormat="0" applyProtection="0">
      <alignment horizontal="left" vertical="center" indent="1"/>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4" borderId="263" applyNumberFormat="0" applyProtection="0">
      <alignment horizontal="left" vertical="center" indent="1"/>
    </xf>
    <xf numFmtId="4" fontId="56" fillId="56" borderId="263" applyNumberFormat="0" applyProtection="0">
      <alignment horizontal="right" vertical="center"/>
    </xf>
    <xf numFmtId="4" fontId="27" fillId="21"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56" fillId="15" borderId="263" applyNumberFormat="0" applyProtection="0">
      <alignment horizontal="right" vertical="center"/>
    </xf>
    <xf numFmtId="186" fontId="62" fillId="15"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6" fillId="52" borderId="263" applyNumberFormat="0" applyProtection="0">
      <alignment vertical="center"/>
    </xf>
    <xf numFmtId="4" fontId="56" fillId="58" borderId="263" applyNumberFormat="0" applyProtection="0">
      <alignment horizontal="right" vertical="center"/>
    </xf>
    <xf numFmtId="186" fontId="27" fillId="21"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59" borderId="263" applyNumberFormat="0" applyProtection="0">
      <alignment horizontal="right" vertical="center"/>
    </xf>
    <xf numFmtId="4" fontId="59" fillId="53" borderId="263" applyNumberFormat="0" applyProtection="0">
      <alignment vertical="center"/>
    </xf>
    <xf numFmtId="186" fontId="56" fillId="40" borderId="263" applyNumberFormat="0" applyFont="0" applyAlignment="0" applyProtection="0"/>
    <xf numFmtId="4" fontId="56" fillId="57" borderId="267" applyNumberFormat="0" applyProtection="0">
      <alignment horizontal="right" vertical="center"/>
    </xf>
    <xf numFmtId="4" fontId="56" fillId="14" borderId="267" applyNumberFormat="0" applyProtection="0">
      <alignment horizontal="left" vertical="center"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4" fontId="59" fillId="65" borderId="263" applyNumberFormat="0" applyProtection="0">
      <alignment horizontal="right" vertical="center"/>
    </xf>
    <xf numFmtId="186" fontId="42" fillId="44" borderId="263" applyNumberFormat="0" applyAlignment="0" applyProtection="0"/>
    <xf numFmtId="186" fontId="56" fillId="14" borderId="263" applyNumberFormat="0" applyProtection="0">
      <alignment horizontal="left" vertical="center" indent="1"/>
    </xf>
    <xf numFmtId="186" fontId="56" fillId="21" borderId="261" applyNumberFormat="0" applyProtection="0">
      <alignment horizontal="left" vertical="top" indent="1"/>
    </xf>
    <xf numFmtId="186" fontId="57" fillId="44" borderId="264" applyNumberFormat="0" applyAlignment="0" applyProtection="0"/>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60" borderId="263" applyNumberFormat="0" applyProtection="0">
      <alignment horizontal="right" vertical="center"/>
    </xf>
    <xf numFmtId="4" fontId="64" fillId="64" borderId="263" applyNumberFormat="0" applyProtection="0">
      <alignment horizontal="right" vertical="center"/>
    </xf>
    <xf numFmtId="186" fontId="56" fillId="21" borderId="261" applyNumberFormat="0" applyProtection="0">
      <alignment horizontal="left" vertical="top" indent="1"/>
    </xf>
    <xf numFmtId="37" fontId="33" fillId="0" borderId="247" applyNumberFormat="0"/>
    <xf numFmtId="186" fontId="56" fillId="15" borderId="244" applyNumberFormat="0" applyProtection="0">
      <alignment horizontal="left" vertical="top" indent="1"/>
    </xf>
    <xf numFmtId="186" fontId="56" fillId="63" borderId="244" applyNumberFormat="0" applyProtection="0">
      <alignment horizontal="left" vertical="top" indent="1"/>
    </xf>
    <xf numFmtId="4" fontId="72" fillId="49" borderId="244" applyNumberFormat="0" applyProtection="0">
      <alignment horizontal="right" vertical="center"/>
    </xf>
    <xf numFmtId="186" fontId="56" fillId="15" borderId="244" applyNumberFormat="0" applyProtection="0">
      <alignment horizontal="left" vertical="top" indent="1"/>
    </xf>
    <xf numFmtId="186" fontId="44" fillId="0" borderId="258" applyNumberFormat="0" applyFill="0" applyAlignment="0" applyProtection="0"/>
    <xf numFmtId="4" fontId="56" fillId="60" borderId="253" applyNumberFormat="0" applyProtection="0">
      <alignment horizontal="right" vertical="center"/>
    </xf>
    <xf numFmtId="4" fontId="56" fillId="19" borderId="242" applyNumberFormat="0" applyProtection="0">
      <alignment horizontal="righ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40" borderId="253" applyNumberFormat="0" applyFont="0" applyAlignment="0" applyProtection="0"/>
    <xf numFmtId="186" fontId="56" fillId="40" borderId="253" applyNumberFormat="0" applyFont="0" applyAlignment="0" applyProtection="0"/>
    <xf numFmtId="4" fontId="56" fillId="54" borderId="242" applyNumberFormat="0" applyProtection="0">
      <alignment horizontal="left" vertical="center" indent="1"/>
    </xf>
    <xf numFmtId="4" fontId="56" fillId="59" borderId="253" applyNumberFormat="0" applyProtection="0">
      <alignment horizontal="right" vertical="center"/>
    </xf>
    <xf numFmtId="186" fontId="42" fillId="44" borderId="253" applyNumberFormat="0" applyAlignment="0" applyProtection="0"/>
    <xf numFmtId="4" fontId="56" fillId="58" borderId="253" applyNumberFormat="0" applyProtection="0">
      <alignment horizontal="right" vertical="center"/>
    </xf>
    <xf numFmtId="191" fontId="28" fillId="51" borderId="249">
      <alignment horizontal="right" vertical="center"/>
      <protection locked="0"/>
    </xf>
    <xf numFmtId="186" fontId="56" fillId="63" borderId="244" applyNumberFormat="0" applyProtection="0">
      <alignment horizontal="left" vertical="top" indent="1"/>
    </xf>
    <xf numFmtId="186" fontId="50" fillId="41" borderId="253" applyNumberFormat="0" applyAlignment="0" applyProtection="0"/>
    <xf numFmtId="186" fontId="56" fillId="40" borderId="242" applyNumberFormat="0" applyFont="0" applyAlignment="0" applyProtection="0"/>
    <xf numFmtId="4" fontId="56" fillId="53" borderId="242" applyNumberFormat="0" applyProtection="0">
      <alignment horizontal="left" vertical="center" indent="1"/>
    </xf>
    <xf numFmtId="4" fontId="56" fillId="14" borderId="257" applyNumberFormat="0" applyProtection="0">
      <alignment horizontal="left" vertical="center" indent="1"/>
    </xf>
    <xf numFmtId="186" fontId="50" fillId="41" borderId="253" applyNumberFormat="0" applyAlignment="0" applyProtection="0"/>
    <xf numFmtId="186" fontId="56" fillId="15" borderId="244" applyNumberFormat="0" applyProtection="0">
      <alignment horizontal="left" vertical="top" indent="1"/>
    </xf>
    <xf numFmtId="186" fontId="56" fillId="63" borderId="252" applyNumberFormat="0" applyProtection="0">
      <alignment horizontal="left" vertical="top" indent="1"/>
    </xf>
    <xf numFmtId="196" fontId="5" fillId="13" borderId="249">
      <alignment vertical="center"/>
    </xf>
    <xf numFmtId="4" fontId="72" fillId="83" borderId="252" applyNumberFormat="0" applyProtection="0">
      <alignment horizontal="right" vertical="center"/>
    </xf>
    <xf numFmtId="186" fontId="56" fillId="40" borderId="253" applyNumberFormat="0" applyFont="0" applyAlignment="0" applyProtection="0"/>
    <xf numFmtId="186" fontId="56" fillId="15" borderId="252" applyNumberFormat="0" applyProtection="0">
      <alignment horizontal="left" vertical="top" indent="1"/>
    </xf>
    <xf numFmtId="191" fontId="5" fillId="13" borderId="8">
      <alignment vertical="center"/>
    </xf>
    <xf numFmtId="186" fontId="56" fillId="15" borderId="252" applyNumberFormat="0" applyProtection="0">
      <alignment horizontal="left" vertical="top" indent="1"/>
    </xf>
    <xf numFmtId="4" fontId="27" fillId="21" borderId="257" applyNumberFormat="0" applyProtection="0">
      <alignment horizontal="left" vertical="center" indent="1"/>
    </xf>
    <xf numFmtId="37" fontId="33" fillId="0" borderId="266" applyNumberFormat="0"/>
    <xf numFmtId="186" fontId="56" fillId="14" borderId="252" applyNumberFormat="0" applyProtection="0">
      <alignment horizontal="left" vertical="top" indent="1"/>
    </xf>
    <xf numFmtId="4" fontId="59" fillId="65" borderId="263" applyNumberFormat="0" applyProtection="0">
      <alignment horizontal="right" vertical="center"/>
    </xf>
    <xf numFmtId="186" fontId="27" fillId="63" borderId="261" applyNumberFormat="0" applyProtection="0">
      <alignment horizontal="left" vertical="center" indent="1"/>
    </xf>
    <xf numFmtId="186" fontId="56" fillId="14" borderId="261" applyNumberFormat="0" applyProtection="0">
      <alignment horizontal="left" vertical="top" indent="1"/>
    </xf>
    <xf numFmtId="4" fontId="56" fillId="19" borderId="253" applyNumberFormat="0" applyProtection="0">
      <alignment horizontal="right" vertical="center"/>
    </xf>
    <xf numFmtId="186" fontId="56" fillId="40" borderId="263" applyNumberFormat="0" applyFont="0" applyAlignment="0" applyProtection="0"/>
    <xf numFmtId="4" fontId="56" fillId="15" borderId="253" applyNumberFormat="0" applyProtection="0">
      <alignment horizontal="right" vertical="center"/>
    </xf>
    <xf numFmtId="186" fontId="44" fillId="0" borderId="268" applyNumberFormat="0" applyFill="0" applyAlignment="0" applyProtection="0"/>
    <xf numFmtId="186" fontId="56" fillId="40" borderId="263" applyNumberFormat="0" applyFont="0" applyAlignment="0" applyProtection="0"/>
    <xf numFmtId="186" fontId="56" fillId="40" borderId="263" applyNumberFormat="0" applyFont="0" applyAlignment="0" applyProtection="0"/>
    <xf numFmtId="186" fontId="27" fillId="63" borderId="252" applyNumberFormat="0" applyProtection="0">
      <alignment horizontal="left" vertical="top" indent="1"/>
    </xf>
    <xf numFmtId="186" fontId="56" fillId="40" borderId="263" applyNumberFormat="0" applyFont="0" applyAlignment="0" applyProtection="0"/>
    <xf numFmtId="186" fontId="27" fillId="14" borderId="261" applyNumberFormat="0" applyProtection="0">
      <alignment horizontal="left" vertical="top" indent="1"/>
    </xf>
    <xf numFmtId="4" fontId="56" fillId="54" borderId="253" applyNumberFormat="0" applyProtection="0">
      <alignment horizontal="left" vertical="center" indent="1"/>
    </xf>
    <xf numFmtId="186" fontId="56" fillId="63" borderId="252" applyNumberFormat="0" applyProtection="0">
      <alignment horizontal="left" vertical="top" indent="1"/>
    </xf>
    <xf numFmtId="190" fontId="5" fillId="70" borderId="259">
      <alignment horizontal="right" vertical="center"/>
      <protection locked="0"/>
    </xf>
    <xf numFmtId="186" fontId="56" fillId="63" borderId="252" applyNumberFormat="0" applyProtection="0">
      <alignment horizontal="left" vertical="top" indent="1"/>
    </xf>
    <xf numFmtId="186" fontId="44" fillId="0" borderId="268" applyNumberFormat="0" applyFill="0" applyAlignment="0" applyProtection="0"/>
    <xf numFmtId="186" fontId="56" fillId="14" borderId="252"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186" fontId="56" fillId="15" borderId="252" applyNumberFormat="0" applyProtection="0">
      <alignment horizontal="left" vertical="top" indent="1"/>
    </xf>
    <xf numFmtId="186" fontId="27" fillId="21" borderId="252" applyNumberFormat="0" applyProtection="0">
      <alignment horizontal="left" vertical="center" indent="1"/>
    </xf>
    <xf numFmtId="186" fontId="56" fillId="14" borderId="244" applyNumberFormat="0" applyProtection="0">
      <alignment horizontal="left" vertical="top" indent="1"/>
    </xf>
    <xf numFmtId="194" fontId="33" fillId="0" borderId="231" applyFill="0"/>
    <xf numFmtId="4" fontId="56" fillId="19" borderId="242" applyNumberFormat="0" applyProtection="0">
      <alignment horizontal="right" vertical="center"/>
    </xf>
    <xf numFmtId="186" fontId="56" fillId="40" borderId="242" applyNumberFormat="0" applyFont="0" applyAlignment="0" applyProtection="0"/>
    <xf numFmtId="186" fontId="56" fillId="14" borderId="263"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194" fontId="33" fillId="0" borderId="231" applyFill="0"/>
    <xf numFmtId="186" fontId="62" fillId="48" borderId="244" applyNumberFormat="0" applyProtection="0">
      <alignment horizontal="left" vertical="top" indent="1"/>
    </xf>
    <xf numFmtId="4" fontId="56" fillId="52" borderId="253" applyNumberFormat="0" applyProtection="0">
      <alignment vertical="center"/>
    </xf>
    <xf numFmtId="186" fontId="56" fillId="63" borderId="244" applyNumberFormat="0" applyProtection="0">
      <alignment horizontal="left" vertical="top" indent="1"/>
    </xf>
    <xf numFmtId="191" fontId="28" fillId="50" borderId="8">
      <alignment vertical="center"/>
    </xf>
    <xf numFmtId="186" fontId="56" fillId="21" borderId="252" applyNumberFormat="0" applyProtection="0">
      <alignment horizontal="left" vertical="top"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63" borderId="252" applyNumberFormat="0" applyProtection="0">
      <alignment horizontal="left" vertical="top" indent="1"/>
    </xf>
    <xf numFmtId="4" fontId="63" fillId="66" borderId="267" applyNumberFormat="0" applyProtection="0">
      <alignment horizontal="left" vertical="center" indent="1"/>
    </xf>
    <xf numFmtId="186" fontId="56" fillId="21" borderId="252" applyNumberFormat="0" applyProtection="0">
      <alignment horizontal="left" vertical="top" indent="1"/>
    </xf>
    <xf numFmtId="186" fontId="56" fillId="14" borderId="252" applyNumberFormat="0" applyProtection="0">
      <alignment horizontal="left" vertical="top" indent="1"/>
    </xf>
    <xf numFmtId="186" fontId="28" fillId="50" borderId="259">
      <alignment vertical="center"/>
    </xf>
    <xf numFmtId="186" fontId="42" fillId="44" borderId="263" applyNumberFormat="0" applyAlignment="0" applyProtection="0"/>
    <xf numFmtId="186" fontId="56" fillId="40" borderId="263" applyNumberFormat="0" applyFont="0" applyAlignment="0" applyProtection="0"/>
    <xf numFmtId="188" fontId="28" fillId="50" borderId="259">
      <alignment vertical="center"/>
    </xf>
    <xf numFmtId="186" fontId="56" fillId="21" borderId="252" applyNumberFormat="0" applyProtection="0">
      <alignment horizontal="left" vertical="top" indent="1"/>
    </xf>
    <xf numFmtId="186" fontId="56" fillId="21" borderId="261" applyNumberFormat="0" applyProtection="0">
      <alignment horizontal="left" vertical="top" indent="1"/>
    </xf>
    <xf numFmtId="186" fontId="56" fillId="14" borderId="263" applyNumberFormat="0" applyProtection="0">
      <alignment horizontal="left" vertical="center" indent="1"/>
    </xf>
    <xf numFmtId="186" fontId="56" fillId="40" borderId="263" applyNumberFormat="0" applyFont="0" applyAlignment="0" applyProtection="0"/>
    <xf numFmtId="37" fontId="33" fillId="0" borderId="266" applyNumberFormat="0"/>
    <xf numFmtId="186" fontId="56" fillId="14" borderId="252" applyNumberFormat="0" applyProtection="0">
      <alignment horizontal="left" vertical="top" indent="1"/>
    </xf>
    <xf numFmtId="186" fontId="27" fillId="14" borderId="252" applyNumberFormat="0" applyProtection="0">
      <alignment horizontal="left" vertical="top" indent="1"/>
    </xf>
    <xf numFmtId="4" fontId="59" fillId="53" borderId="253" applyNumberFormat="0" applyProtection="0">
      <alignment vertical="center"/>
    </xf>
    <xf numFmtId="4" fontId="64" fillId="64" borderId="253" applyNumberFormat="0" applyProtection="0">
      <alignment horizontal="right" vertical="center"/>
    </xf>
    <xf numFmtId="4" fontId="56" fillId="53" borderId="263" applyNumberFormat="0" applyProtection="0">
      <alignment horizontal="left" vertical="center" indent="1"/>
    </xf>
    <xf numFmtId="186" fontId="50" fillId="41" borderId="263" applyNumberFormat="0" applyAlignment="0" applyProtection="0"/>
    <xf numFmtId="4" fontId="56" fillId="15" borderId="263" applyNumberFormat="0" applyProtection="0">
      <alignment horizontal="right" vertical="center"/>
    </xf>
    <xf numFmtId="4" fontId="59" fillId="65" borderId="263" applyNumberFormat="0" applyProtection="0">
      <alignment horizontal="right" vertical="center"/>
    </xf>
    <xf numFmtId="186" fontId="27" fillId="14" borderId="261" applyNumberFormat="0" applyProtection="0">
      <alignment horizontal="left" vertical="top" indent="1"/>
    </xf>
    <xf numFmtId="4" fontId="56" fillId="54" borderId="263" applyNumberFormat="0" applyProtection="0">
      <alignment horizontal="left" vertical="center" indent="1"/>
    </xf>
    <xf numFmtId="186" fontId="27" fillId="63" borderId="261" applyNumberFormat="0" applyProtection="0">
      <alignment horizontal="left" vertical="center" indent="1"/>
    </xf>
    <xf numFmtId="186" fontId="56" fillId="14" borderId="252" applyNumberFormat="0" applyProtection="0">
      <alignment horizontal="left" vertical="top" indent="1"/>
    </xf>
    <xf numFmtId="186" fontId="56" fillId="63" borderId="263" applyNumberFormat="0" applyProtection="0">
      <alignment horizontal="left" vertical="center" indent="1"/>
    </xf>
    <xf numFmtId="186" fontId="56" fillId="15" borderId="252" applyNumberFormat="0" applyProtection="0">
      <alignment horizontal="left" vertical="top" indent="1"/>
    </xf>
    <xf numFmtId="186" fontId="56" fillId="15" borderId="252" applyNumberFormat="0" applyProtection="0">
      <alignment horizontal="left" vertical="top" indent="1"/>
    </xf>
    <xf numFmtId="186" fontId="56" fillId="14" borderId="261" applyNumberFormat="0" applyProtection="0">
      <alignment horizontal="left" vertical="top" indent="1"/>
    </xf>
    <xf numFmtId="4" fontId="74" fillId="87" borderId="261" applyNumberFormat="0" applyProtection="0">
      <alignment horizontal="right" vertical="center"/>
    </xf>
    <xf numFmtId="186" fontId="56" fillId="15" borderId="261" applyNumberFormat="0" applyProtection="0">
      <alignment horizontal="left" vertical="top" indent="1"/>
    </xf>
    <xf numFmtId="191" fontId="5" fillId="13" borderId="8">
      <alignment vertical="center"/>
    </xf>
    <xf numFmtId="186" fontId="27" fillId="63" borderId="252" applyNumberFormat="0" applyProtection="0">
      <alignment horizontal="left" vertical="top" indent="1"/>
    </xf>
    <xf numFmtId="186" fontId="27" fillId="15" borderId="261" applyNumberFormat="0" applyProtection="0">
      <alignment horizontal="left" vertical="center" indent="1"/>
    </xf>
    <xf numFmtId="4" fontId="27" fillId="21" borderId="257" applyNumberFormat="0" applyProtection="0">
      <alignment horizontal="left" vertical="center" indent="1"/>
    </xf>
    <xf numFmtId="4" fontId="56" fillId="15" borderId="267" applyNumberFormat="0" applyProtection="0">
      <alignment horizontal="left" vertical="center" indent="1"/>
    </xf>
    <xf numFmtId="186" fontId="50" fillId="41" borderId="263" applyNumberFormat="0" applyAlignment="0" applyProtection="0"/>
    <xf numFmtId="4" fontId="56" fillId="52" borderId="253" applyNumberFormat="0" applyProtection="0">
      <alignment vertical="center"/>
    </xf>
    <xf numFmtId="186" fontId="56" fillId="40" borderId="263" applyNumberFormat="0" applyFont="0" applyAlignment="0" applyProtection="0"/>
    <xf numFmtId="186" fontId="56" fillId="21" borderId="252" applyNumberFormat="0" applyProtection="0">
      <alignment horizontal="left" vertical="top" indent="1"/>
    </xf>
    <xf numFmtId="186" fontId="57" fillId="44" borderId="254" applyNumberFormat="0" applyAlignment="0" applyProtection="0"/>
    <xf numFmtId="186" fontId="42" fillId="44" borderId="253" applyNumberFormat="0" applyAlignment="0" applyProtection="0"/>
    <xf numFmtId="4" fontId="56" fillId="59" borderId="253" applyNumberFormat="0" applyProtection="0">
      <alignment horizontal="right" vertical="center"/>
    </xf>
    <xf numFmtId="4" fontId="64" fillId="64" borderId="253" applyNumberFormat="0" applyProtection="0">
      <alignment horizontal="right" vertical="center"/>
    </xf>
    <xf numFmtId="4" fontId="56" fillId="61" borderId="257" applyNumberFormat="0" applyProtection="0">
      <alignment horizontal="left" vertical="center" indent="1"/>
    </xf>
    <xf numFmtId="186" fontId="56" fillId="14" borderId="263" applyNumberFormat="0" applyProtection="0">
      <alignment horizontal="left" vertical="center" indent="1"/>
    </xf>
    <xf numFmtId="186" fontId="56" fillId="14" borderId="252" applyNumberFormat="0" applyProtection="0">
      <alignment horizontal="left" vertical="top" indent="1"/>
    </xf>
    <xf numFmtId="4" fontId="56" fillId="61" borderId="257" applyNumberFormat="0" applyProtection="0">
      <alignment horizontal="left" vertical="center" indent="1"/>
    </xf>
    <xf numFmtId="186" fontId="56" fillId="21" borderId="244" applyNumberFormat="0" applyProtection="0">
      <alignment horizontal="left" vertical="top" indent="1"/>
    </xf>
    <xf numFmtId="190" fontId="5" fillId="69" borderId="259">
      <alignment vertical="center"/>
    </xf>
    <xf numFmtId="186" fontId="56" fillId="14" borderId="244" applyNumberFormat="0" applyProtection="0">
      <alignment horizontal="left" vertical="top" indent="1"/>
    </xf>
    <xf numFmtId="186" fontId="56" fillId="40" borderId="263" applyNumberFormat="0" applyFont="0" applyAlignment="0" applyProtection="0"/>
    <xf numFmtId="186" fontId="60" fillId="52" borderId="261" applyNumberFormat="0" applyProtection="0">
      <alignment horizontal="left" vertical="top" indent="1"/>
    </xf>
    <xf numFmtId="186" fontId="44" fillId="0" borderId="268" applyNumberFormat="0" applyFill="0" applyAlignment="0" applyProtection="0"/>
    <xf numFmtId="4" fontId="56" fillId="55" borderId="263" applyNumberFormat="0" applyProtection="0">
      <alignment horizontal="right" vertical="center"/>
    </xf>
    <xf numFmtId="4" fontId="62" fillId="11"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62" borderId="263" applyNumberFormat="0" applyProtection="0">
      <alignment horizontal="left" vertical="center" indent="1"/>
    </xf>
    <xf numFmtId="186" fontId="56" fillId="63" borderId="252" applyNumberFormat="0" applyProtection="0">
      <alignment horizontal="left" vertical="top" indent="1"/>
    </xf>
    <xf numFmtId="4" fontId="27" fillId="21" borderId="267" applyNumberFormat="0" applyProtection="0">
      <alignment horizontal="left" vertical="center" indent="1"/>
    </xf>
    <xf numFmtId="186" fontId="56" fillId="62" borderId="253" applyNumberFormat="0" applyProtection="0">
      <alignment horizontal="left" vertical="center" indent="1"/>
    </xf>
    <xf numFmtId="186" fontId="56" fillId="21" borderId="252" applyNumberFormat="0" applyProtection="0">
      <alignment horizontal="left" vertical="top" indent="1"/>
    </xf>
    <xf numFmtId="186" fontId="56" fillId="63" borderId="261" applyNumberFormat="0" applyProtection="0">
      <alignment horizontal="left" vertical="top" indent="1"/>
    </xf>
    <xf numFmtId="0" fontId="27" fillId="15" borderId="261" applyNumberFormat="0" applyProtection="0">
      <alignment horizontal="left" vertical="center" indent="1"/>
    </xf>
    <xf numFmtId="4" fontId="56" fillId="14" borderId="267" applyNumberFormat="0" applyProtection="0">
      <alignment horizontal="left" vertical="center" indent="1"/>
    </xf>
    <xf numFmtId="4" fontId="56" fillId="54" borderId="263" applyNumberFormat="0" applyProtection="0">
      <alignment horizontal="left" vertical="center" indent="1"/>
    </xf>
    <xf numFmtId="4" fontId="56" fillId="54" borderId="253" applyNumberFormat="0" applyProtection="0">
      <alignment horizontal="left" vertical="center" indent="1"/>
    </xf>
    <xf numFmtId="4" fontId="59" fillId="65" borderId="263" applyNumberFormat="0" applyProtection="0">
      <alignment horizontal="right" vertical="center"/>
    </xf>
    <xf numFmtId="188" fontId="28" fillId="49" borderId="259">
      <alignment vertical="center"/>
    </xf>
    <xf numFmtId="186" fontId="56" fillId="14" borderId="253" applyNumberFormat="0" applyProtection="0">
      <alignment horizontal="left" vertical="center" indent="1"/>
    </xf>
    <xf numFmtId="186" fontId="56" fillId="21" borderId="261" applyNumberFormat="0" applyProtection="0">
      <alignment horizontal="left" vertical="top" indent="1"/>
    </xf>
    <xf numFmtId="186" fontId="56" fillId="14" borderId="252" applyNumberFormat="0" applyProtection="0">
      <alignment horizontal="left" vertical="top" indent="1"/>
    </xf>
    <xf numFmtId="186" fontId="60" fillId="52" borderId="252" applyNumberFormat="0" applyProtection="0">
      <alignment horizontal="left" vertical="top" indent="1"/>
    </xf>
    <xf numFmtId="4" fontId="63" fillId="66" borderId="257" applyNumberFormat="0" applyProtection="0">
      <alignment horizontal="left" vertical="center" indent="1"/>
    </xf>
    <xf numFmtId="186" fontId="56" fillId="62" borderId="253" applyNumberFormat="0" applyProtection="0">
      <alignment horizontal="left" vertical="center" indent="1"/>
    </xf>
    <xf numFmtId="186" fontId="56" fillId="14" borderId="261" applyNumberFormat="0" applyProtection="0">
      <alignment horizontal="left" vertical="top" indent="1"/>
    </xf>
    <xf numFmtId="0" fontId="37" fillId="48" borderId="252" applyNumberFormat="0" applyProtection="0">
      <alignment horizontal="left" vertical="top" indent="1"/>
    </xf>
    <xf numFmtId="186" fontId="57" fillId="44" borderId="254" applyNumberFormat="0" applyAlignment="0" applyProtection="0"/>
    <xf numFmtId="186" fontId="27" fillId="21" borderId="252" applyNumberFormat="0" applyProtection="0">
      <alignment horizontal="left" vertical="top" indent="1"/>
    </xf>
    <xf numFmtId="4" fontId="56" fillId="15" borderId="245" applyNumberFormat="0" applyProtection="0">
      <alignment horizontal="left" vertical="center" indent="1"/>
    </xf>
    <xf numFmtId="186" fontId="56" fillId="21" borderId="252" applyNumberFormat="0" applyProtection="0">
      <alignment horizontal="left" vertical="top" indent="1"/>
    </xf>
    <xf numFmtId="186" fontId="56" fillId="63" borderId="244" applyNumberFormat="0" applyProtection="0">
      <alignment horizontal="left" vertical="top" indent="1"/>
    </xf>
    <xf numFmtId="186" fontId="27" fillId="21" borderId="244" applyNumberFormat="0" applyProtection="0">
      <alignment horizontal="left" vertical="top" indent="1"/>
    </xf>
    <xf numFmtId="191" fontId="28" fillId="50" borderId="259">
      <alignment vertical="center"/>
    </xf>
    <xf numFmtId="186" fontId="56" fillId="63" borderId="244" applyNumberFormat="0" applyProtection="0">
      <alignment horizontal="left" vertical="top" indent="1"/>
    </xf>
    <xf numFmtId="186" fontId="57" fillId="44" borderId="254" applyNumberFormat="0" applyAlignment="0" applyProtection="0"/>
    <xf numFmtId="186" fontId="27" fillId="15" borderId="252" applyNumberFormat="0" applyProtection="0">
      <alignment horizontal="left" vertical="center" indent="1"/>
    </xf>
    <xf numFmtId="191" fontId="28" fillId="50" borderId="259">
      <alignment vertical="center"/>
    </xf>
    <xf numFmtId="186" fontId="27" fillId="63" borderId="252" applyNumberFormat="0" applyProtection="0">
      <alignment horizontal="left" vertical="center" indent="1"/>
    </xf>
    <xf numFmtId="186" fontId="56" fillId="14" borderId="253" applyNumberFormat="0" applyProtection="0">
      <alignment horizontal="left" vertical="center" indent="1"/>
    </xf>
    <xf numFmtId="190" fontId="28" fillId="50" borderId="259">
      <alignment vertical="center"/>
    </xf>
    <xf numFmtId="186" fontId="56" fillId="15" borderId="252" applyNumberFormat="0" applyProtection="0">
      <alignment horizontal="left" vertical="top" indent="1"/>
    </xf>
    <xf numFmtId="186" fontId="56" fillId="15" borderId="252" applyNumberFormat="0" applyProtection="0">
      <alignment horizontal="left" vertical="top" indent="1"/>
    </xf>
    <xf numFmtId="4" fontId="56" fillId="57" borderId="267" applyNumberFormat="0" applyProtection="0">
      <alignment horizontal="right" vertical="center"/>
    </xf>
    <xf numFmtId="186" fontId="42" fillId="44" borderId="253" applyNumberFormat="0" applyAlignment="0" applyProtection="0"/>
    <xf numFmtId="191" fontId="28" fillId="50" borderId="259">
      <alignment vertical="center"/>
    </xf>
    <xf numFmtId="186" fontId="56" fillId="15" borderId="252" applyNumberFormat="0" applyProtection="0">
      <alignment horizontal="left" vertical="top"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1" borderId="253" applyNumberFormat="0" applyProtection="0">
      <alignment horizontal="left" vertical="center" indent="1"/>
    </xf>
    <xf numFmtId="172" fontId="28" fillId="12" borderId="269">
      <alignment vertical="center"/>
      <protection locked="0"/>
    </xf>
    <xf numFmtId="186" fontId="56" fillId="14" borderId="252" applyNumberFormat="0" applyProtection="0">
      <alignment horizontal="left" vertical="top" indent="1"/>
    </xf>
    <xf numFmtId="186" fontId="56" fillId="14" borderId="252" applyNumberFormat="0" applyProtection="0">
      <alignment horizontal="left" vertical="top" indent="1"/>
    </xf>
    <xf numFmtId="4" fontId="56" fillId="23" borderId="253" applyNumberFormat="0" applyProtection="0">
      <alignment horizontal="right" vertical="center"/>
    </xf>
    <xf numFmtId="4" fontId="64" fillId="64" borderId="263" applyNumberFormat="0" applyProtection="0">
      <alignment horizontal="right" vertical="center"/>
    </xf>
    <xf numFmtId="4" fontId="56" fillId="58" borderId="263" applyNumberFormat="0" applyProtection="0">
      <alignment horizontal="right" vertical="center"/>
    </xf>
    <xf numFmtId="186" fontId="61" fillId="21" borderId="265" applyBorder="0"/>
    <xf numFmtId="4" fontId="56" fillId="59" borderId="263" applyNumberFormat="0" applyProtection="0">
      <alignment horizontal="right" vertical="center"/>
    </xf>
    <xf numFmtId="186" fontId="27" fillId="21" borderId="261" applyNumberFormat="0" applyProtection="0">
      <alignment horizontal="left" vertical="center" indent="1"/>
    </xf>
    <xf numFmtId="4" fontId="56" fillId="19"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1" fillId="21" borderId="255" applyBorder="0"/>
    <xf numFmtId="4" fontId="59" fillId="53" borderId="263" applyNumberFormat="0" applyProtection="0">
      <alignment vertical="center"/>
    </xf>
    <xf numFmtId="186" fontId="56" fillId="63" borderId="252" applyNumberFormat="0" applyProtection="0">
      <alignment horizontal="left" vertical="top" indent="1"/>
    </xf>
    <xf numFmtId="186" fontId="56" fillId="63" borderId="252" applyNumberFormat="0" applyProtection="0">
      <alignment horizontal="left" vertical="top" indent="1"/>
    </xf>
    <xf numFmtId="193" fontId="28" fillId="12" borderId="269">
      <alignment vertical="center"/>
      <protection locked="0"/>
    </xf>
    <xf numFmtId="186" fontId="56" fillId="63" borderId="261" applyNumberFormat="0" applyProtection="0">
      <alignment horizontal="left" vertical="top" indent="1"/>
    </xf>
    <xf numFmtId="0" fontId="5" fillId="13" borderId="8">
      <alignment vertical="center"/>
    </xf>
    <xf numFmtId="191" fontId="28" fillId="12" borderId="269">
      <alignment vertical="center"/>
      <protection locked="0"/>
    </xf>
    <xf numFmtId="186" fontId="44" fillId="0" borderId="268" applyNumberFormat="0" applyFill="0" applyAlignment="0" applyProtection="0"/>
    <xf numFmtId="186" fontId="56" fillId="21" borderId="252" applyNumberFormat="0" applyProtection="0">
      <alignment horizontal="left" vertical="top" indent="1"/>
    </xf>
    <xf numFmtId="4" fontId="59" fillId="65" borderId="253" applyNumberFormat="0" applyProtection="0">
      <alignment horizontal="right" vertical="center"/>
    </xf>
    <xf numFmtId="4" fontId="56" fillId="56" borderId="253" applyNumberFormat="0" applyProtection="0">
      <alignment horizontal="right" vertical="center"/>
    </xf>
    <xf numFmtId="186" fontId="50" fillId="41" borderId="253" applyNumberFormat="0" applyAlignment="0" applyProtection="0"/>
    <xf numFmtId="186" fontId="56" fillId="40" borderId="263" applyNumberFormat="0" applyFont="0" applyAlignment="0" applyProtection="0"/>
    <xf numFmtId="186" fontId="62" fillId="48" borderId="261" applyNumberFormat="0" applyProtection="0">
      <alignment horizontal="left" vertical="top" indent="1"/>
    </xf>
    <xf numFmtId="186" fontId="56" fillId="63" borderId="261" applyNumberFormat="0" applyProtection="0">
      <alignment horizontal="left" vertical="top" indent="1"/>
    </xf>
    <xf numFmtId="186" fontId="56" fillId="21" borderId="252" applyNumberFormat="0" applyProtection="0">
      <alignment horizontal="left" vertical="top" indent="1"/>
    </xf>
    <xf numFmtId="186" fontId="28" fillId="50" borderId="8">
      <alignment vertical="center"/>
    </xf>
    <xf numFmtId="4" fontId="56" fillId="14" borderId="267" applyNumberFormat="0" applyProtection="0">
      <alignment horizontal="left" vertical="center" indent="1"/>
    </xf>
    <xf numFmtId="191" fontId="28" fillId="49" borderId="259">
      <alignment vertical="center"/>
    </xf>
    <xf numFmtId="186" fontId="56" fillId="15" borderId="252" applyNumberFormat="0" applyProtection="0">
      <alignment horizontal="left" vertical="top" indent="1"/>
    </xf>
    <xf numFmtId="186" fontId="28" fillId="51" borderId="259">
      <alignment horizontal="right" vertical="center"/>
      <protection locked="0"/>
    </xf>
    <xf numFmtId="186" fontId="56" fillId="21" borderId="252" applyNumberFormat="0" applyProtection="0">
      <alignment horizontal="left" vertical="top" indent="1"/>
    </xf>
    <xf numFmtId="186" fontId="44" fillId="0" borderId="258" applyNumberFormat="0" applyFill="0" applyAlignment="0" applyProtection="0"/>
    <xf numFmtId="4" fontId="56" fillId="15" borderId="253" applyNumberFormat="0" applyProtection="0">
      <alignment horizontal="right" vertical="center"/>
    </xf>
    <xf numFmtId="4" fontId="56" fillId="15" borderId="257" applyNumberFormat="0" applyProtection="0">
      <alignment horizontal="left" vertical="center" indent="1"/>
    </xf>
    <xf numFmtId="4" fontId="56" fillId="57" borderId="267" applyNumberFormat="0" applyProtection="0">
      <alignment horizontal="right" vertical="center"/>
    </xf>
    <xf numFmtId="186" fontId="56" fillId="63" borderId="252" applyNumberFormat="0" applyProtection="0">
      <alignment horizontal="left" vertical="top" indent="1"/>
    </xf>
    <xf numFmtId="186" fontId="44" fillId="0" borderId="268" applyNumberFormat="0" applyFill="0" applyAlignment="0" applyProtection="0"/>
    <xf numFmtId="191" fontId="5" fillId="7" borderId="259">
      <alignment vertical="center"/>
      <protection locked="0"/>
    </xf>
    <xf numFmtId="186" fontId="56" fillId="21" borderId="252" applyNumberFormat="0" applyProtection="0">
      <alignment horizontal="left" vertical="top" indent="1"/>
    </xf>
    <xf numFmtId="191" fontId="28" fillId="51" borderId="259">
      <alignment horizontal="right" vertical="center"/>
      <protection locked="0"/>
    </xf>
    <xf numFmtId="4" fontId="56" fillId="15" borderId="257" applyNumberFormat="0" applyProtection="0">
      <alignment horizontal="left" vertical="center" indent="1"/>
    </xf>
    <xf numFmtId="186" fontId="56" fillId="63" borderId="252" applyNumberFormat="0" applyProtection="0">
      <alignment horizontal="left" vertical="top" indent="1"/>
    </xf>
    <xf numFmtId="186" fontId="57" fillId="44" borderId="254" applyNumberFormat="0" applyAlignment="0" applyProtection="0"/>
    <xf numFmtId="186" fontId="56" fillId="14" borderId="252" applyNumberFormat="0" applyProtection="0">
      <alignment horizontal="left" vertical="top" indent="1"/>
    </xf>
    <xf numFmtId="186" fontId="56" fillId="15" borderId="261" applyNumberFormat="0" applyProtection="0">
      <alignment horizontal="left" vertical="top" indent="1"/>
    </xf>
    <xf numFmtId="186" fontId="56" fillId="63" borderId="252" applyNumberFormat="0" applyProtection="0">
      <alignment horizontal="left" vertical="top" indent="1"/>
    </xf>
    <xf numFmtId="186" fontId="56" fillId="40" borderId="253" applyNumberFormat="0" applyFont="0" applyAlignment="0" applyProtection="0"/>
    <xf numFmtId="4" fontId="62" fillId="48" borderId="244" applyNumberFormat="0" applyProtection="0">
      <alignment vertical="center"/>
    </xf>
    <xf numFmtId="186" fontId="56" fillId="21" borderId="252" applyNumberFormat="0" applyProtection="0">
      <alignment horizontal="left" vertical="top" indent="1"/>
    </xf>
    <xf numFmtId="4" fontId="56" fillId="58" borderId="253" applyNumberFormat="0" applyProtection="0">
      <alignment horizontal="right" vertical="center"/>
    </xf>
    <xf numFmtId="186" fontId="44" fillId="0" borderId="268" applyNumberFormat="0" applyFill="0" applyAlignment="0" applyProtection="0"/>
    <xf numFmtId="186" fontId="56" fillId="14" borderId="261" applyNumberFormat="0" applyProtection="0">
      <alignment horizontal="left" vertical="top" indent="1"/>
    </xf>
    <xf numFmtId="4" fontId="56" fillId="14" borderId="267" applyNumberFormat="0" applyProtection="0">
      <alignment horizontal="left" vertical="center" indent="1"/>
    </xf>
    <xf numFmtId="186" fontId="27" fillId="21" borderId="252" applyNumberFormat="0" applyProtection="0">
      <alignment horizontal="left" vertical="center" indent="1"/>
    </xf>
    <xf numFmtId="186" fontId="56" fillId="15" borderId="244" applyNumberFormat="0" applyProtection="0">
      <alignment horizontal="left" vertical="top" indent="1"/>
    </xf>
    <xf numFmtId="186" fontId="56" fillId="15" borderId="252" applyNumberFormat="0" applyProtection="0">
      <alignment horizontal="left" vertical="top" indent="1"/>
    </xf>
    <xf numFmtId="186" fontId="56" fillId="63" borderId="261" applyNumberFormat="0" applyProtection="0">
      <alignment horizontal="left" vertical="top" indent="1"/>
    </xf>
    <xf numFmtId="186" fontId="50" fillId="41" borderId="263" applyNumberFormat="0" applyAlignment="0" applyProtection="0"/>
    <xf numFmtId="186" fontId="56" fillId="63" borderId="252" applyNumberFormat="0" applyProtection="0">
      <alignment horizontal="left" vertical="top" indent="1"/>
    </xf>
    <xf numFmtId="186" fontId="27" fillId="15" borderId="261" applyNumberFormat="0" applyProtection="0">
      <alignment horizontal="left" vertical="top" indent="1"/>
    </xf>
    <xf numFmtId="37" fontId="33" fillId="0" borderId="266" applyNumberFormat="0"/>
    <xf numFmtId="4" fontId="56" fillId="23" borderId="242" applyNumberFormat="0" applyProtection="0">
      <alignment horizontal="right" vertical="center"/>
    </xf>
    <xf numFmtId="186" fontId="56" fillId="63" borderId="263" applyNumberFormat="0" applyProtection="0">
      <alignment horizontal="left" vertical="center" indent="1"/>
    </xf>
    <xf numFmtId="186" fontId="27" fillId="21" borderId="252" applyNumberFormat="0" applyProtection="0">
      <alignment horizontal="left" vertical="top" indent="1"/>
    </xf>
    <xf numFmtId="0" fontId="27" fillId="21" borderId="252" applyNumberFormat="0" applyProtection="0">
      <alignment horizontal="left" vertical="top" indent="1"/>
    </xf>
    <xf numFmtId="186" fontId="50" fillId="41" borderId="253" applyNumberFormat="0" applyAlignment="0" applyProtection="0"/>
    <xf numFmtId="186" fontId="56" fillId="40" borderId="253" applyNumberFormat="0" applyFont="0" applyAlignment="0" applyProtection="0"/>
    <xf numFmtId="186" fontId="56" fillId="40" borderId="253" applyNumberFormat="0" applyFont="0" applyAlignment="0" applyProtection="0"/>
    <xf numFmtId="186" fontId="62" fillId="48" borderId="252"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91" fontId="28" fillId="49" borderId="8">
      <alignment vertical="center"/>
    </xf>
    <xf numFmtId="186" fontId="27" fillId="21" borderId="252" applyNumberFormat="0" applyProtection="0">
      <alignment horizontal="left" vertical="top" indent="1"/>
    </xf>
    <xf numFmtId="186" fontId="56" fillId="14" borderId="252" applyNumberFormat="0" applyProtection="0">
      <alignment horizontal="left" vertical="top" indent="1"/>
    </xf>
    <xf numFmtId="4" fontId="56" fillId="0" borderId="253" applyNumberFormat="0" applyProtection="0">
      <alignment horizontal="right" vertical="center"/>
    </xf>
    <xf numFmtId="4" fontId="56" fillId="55" borderId="263" applyNumberFormat="0" applyProtection="0">
      <alignment horizontal="right" vertical="center"/>
    </xf>
    <xf numFmtId="186" fontId="56" fillId="40" borderId="253" applyNumberFormat="0" applyFont="0" applyAlignment="0" applyProtection="0"/>
    <xf numFmtId="186" fontId="27" fillId="21" borderId="252" applyNumberFormat="0" applyProtection="0">
      <alignment horizontal="left" vertical="center" indent="1"/>
    </xf>
    <xf numFmtId="186" fontId="56" fillId="14" borderId="261" applyNumberFormat="0" applyProtection="0">
      <alignment horizontal="left" vertical="top" indent="1"/>
    </xf>
    <xf numFmtId="186" fontId="56" fillId="15" borderId="252" applyNumberFormat="0" applyProtection="0">
      <alignment horizontal="left" vertical="top" indent="1"/>
    </xf>
    <xf numFmtId="186" fontId="57" fillId="44" borderId="264" applyNumberFormat="0" applyAlignment="0" applyProtection="0"/>
    <xf numFmtId="186" fontId="27" fillId="21" borderId="261" applyNumberFormat="0" applyProtection="0">
      <alignment horizontal="left" vertical="top" indent="1"/>
    </xf>
    <xf numFmtId="186" fontId="56" fillId="15" borderId="261" applyNumberFormat="0" applyProtection="0">
      <alignment horizontal="left" vertical="top" indent="1"/>
    </xf>
    <xf numFmtId="186" fontId="44" fillId="0" borderId="268" applyNumberFormat="0" applyFill="0" applyAlignment="0" applyProtection="0"/>
    <xf numFmtId="4" fontId="27" fillId="21" borderId="267" applyNumberFormat="0" applyProtection="0">
      <alignment horizontal="left" vertical="center" indent="1"/>
    </xf>
    <xf numFmtId="4" fontId="72" fillId="80" borderId="261" applyNumberFormat="0" applyProtection="0">
      <alignment horizontal="right" vertical="center"/>
    </xf>
    <xf numFmtId="186" fontId="56" fillId="15" borderId="244" applyNumberFormat="0" applyProtection="0">
      <alignment horizontal="left" vertical="top" indent="1"/>
    </xf>
    <xf numFmtId="4" fontId="64" fillId="64" borderId="263" applyNumberFormat="0" applyProtection="0">
      <alignment horizontal="right" vertical="center"/>
    </xf>
    <xf numFmtId="4" fontId="63" fillId="66" borderId="267" applyNumberFormat="0" applyProtection="0">
      <alignment horizontal="left" vertical="center" indent="1"/>
    </xf>
    <xf numFmtId="186" fontId="56" fillId="21" borderId="261" applyNumberFormat="0" applyProtection="0">
      <alignment horizontal="left" vertical="top" indent="1"/>
    </xf>
    <xf numFmtId="186" fontId="56" fillId="14" borderId="261" applyNumberFormat="0" applyProtection="0">
      <alignment horizontal="left" vertical="top" indent="1"/>
    </xf>
    <xf numFmtId="186" fontId="56" fillId="21" borderId="261" applyNumberFormat="0" applyProtection="0">
      <alignment horizontal="left" vertical="top" indent="1"/>
    </xf>
    <xf numFmtId="4" fontId="56" fillId="0" borderId="263" applyNumberFormat="0" applyProtection="0">
      <alignment horizontal="right" vertical="center"/>
    </xf>
    <xf numFmtId="186" fontId="50" fillId="41" borderId="263" applyNumberForma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62" fillId="48" borderId="261" applyNumberFormat="0" applyProtection="0">
      <alignment horizontal="left" vertical="top" indent="1"/>
    </xf>
    <xf numFmtId="186" fontId="56" fillId="40" borderId="263" applyNumberFormat="0" applyFont="0" applyAlignment="0" applyProtection="0"/>
    <xf numFmtId="4" fontId="56" fillId="0" borderId="263" applyNumberFormat="0" applyProtection="0">
      <alignment horizontal="right" vertical="center"/>
    </xf>
    <xf numFmtId="186" fontId="27" fillId="15" borderId="261" applyNumberFormat="0" applyProtection="0">
      <alignment horizontal="left" vertical="top" indent="1"/>
    </xf>
    <xf numFmtId="186" fontId="44" fillId="0" borderId="268" applyNumberFormat="0" applyFill="0" applyAlignment="0" applyProtection="0"/>
    <xf numFmtId="186" fontId="56" fillId="40" borderId="263" applyNumberFormat="0" applyFont="0" applyAlignment="0" applyProtection="0"/>
    <xf numFmtId="186" fontId="56" fillId="15" borderId="261" applyNumberFormat="0" applyProtection="0">
      <alignment horizontal="left" vertical="top" indent="1"/>
    </xf>
    <xf numFmtId="186" fontId="56" fillId="11" borderId="263" applyNumberFormat="0" applyProtection="0">
      <alignment horizontal="left" vertical="center" indent="1"/>
    </xf>
    <xf numFmtId="186" fontId="50" fillId="41" borderId="263" applyNumberFormat="0" applyAlignment="0" applyProtection="0"/>
    <xf numFmtId="186" fontId="44" fillId="0" borderId="268" applyNumberFormat="0" applyFill="0" applyAlignment="0" applyProtection="0"/>
    <xf numFmtId="4" fontId="56" fillId="56" borderId="263" applyNumberFormat="0" applyProtection="0">
      <alignment horizontal="right" vertical="center"/>
    </xf>
    <xf numFmtId="186" fontId="42" fillId="44" borderId="263" applyNumberFormat="0" applyAlignment="0" applyProtection="0"/>
    <xf numFmtId="4" fontId="59" fillId="53" borderId="263" applyNumberFormat="0" applyProtection="0">
      <alignment vertical="center"/>
    </xf>
    <xf numFmtId="186" fontId="56" fillId="21" borderId="261" applyNumberFormat="0" applyProtection="0">
      <alignment horizontal="left" vertical="top" indent="1"/>
    </xf>
    <xf numFmtId="186" fontId="56" fillId="40" borderId="263" applyNumberFormat="0" applyFont="0" applyAlignment="0" applyProtection="0"/>
    <xf numFmtId="4" fontId="56" fillId="56" borderId="263" applyNumberFormat="0" applyProtection="0">
      <alignment horizontal="right" vertical="center"/>
    </xf>
    <xf numFmtId="4" fontId="59" fillId="53" borderId="263" applyNumberFormat="0" applyProtection="0">
      <alignment vertical="center"/>
    </xf>
    <xf numFmtId="4" fontId="56" fillId="55" borderId="263" applyNumberFormat="0" applyProtection="0">
      <alignment horizontal="right" vertical="center"/>
    </xf>
    <xf numFmtId="186" fontId="56" fillId="14" borderId="261" applyNumberFormat="0" applyProtection="0">
      <alignment horizontal="left" vertical="top" indent="1"/>
    </xf>
    <xf numFmtId="186" fontId="56" fillId="11" borderId="263"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186" fontId="56" fillId="40" borderId="263" applyNumberFormat="0" applyFont="0" applyAlignment="0" applyProtection="0"/>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60" borderId="263" applyNumberFormat="0" applyProtection="0">
      <alignment horizontal="right" vertical="center"/>
    </xf>
    <xf numFmtId="4" fontId="56" fillId="58" borderId="263" applyNumberFormat="0" applyProtection="0">
      <alignment horizontal="right" vertical="center"/>
    </xf>
    <xf numFmtId="4" fontId="56" fillId="52" borderId="263" applyNumberFormat="0" applyProtection="0">
      <alignment vertical="center"/>
    </xf>
    <xf numFmtId="186" fontId="56" fillId="40" borderId="263" applyNumberFormat="0" applyFon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6" borderId="263" applyNumberFormat="0" applyProtection="0">
      <alignment horizontal="right" vertical="center"/>
    </xf>
    <xf numFmtId="4" fontId="56" fillId="23" borderId="263" applyNumberFormat="0" applyProtection="0">
      <alignment horizontal="right" vertical="center"/>
    </xf>
    <xf numFmtId="4" fontId="56" fillId="15" borderId="263" applyNumberFormat="0" applyProtection="0">
      <alignment horizontal="right" vertical="center"/>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63" borderId="263" applyNumberFormat="0" applyProtection="0">
      <alignment horizontal="left" vertical="center"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4" fillId="64" borderId="263" applyNumberFormat="0" applyProtection="0">
      <alignment horizontal="right" vertical="center"/>
    </xf>
    <xf numFmtId="186" fontId="42" fillId="44" borderId="263" applyNumberFormat="0" applyAlignment="0" applyProtection="0"/>
    <xf numFmtId="186" fontId="56" fillId="14" borderId="261" applyNumberFormat="0" applyProtection="0">
      <alignment horizontal="left" vertical="top" indent="1"/>
    </xf>
    <xf numFmtId="37" fontId="33" fillId="0" borderId="266" applyNumberFormat="0"/>
    <xf numFmtId="4" fontId="56" fillId="53" borderId="263" applyNumberFormat="0" applyProtection="0">
      <alignment horizontal="left" vertical="center" indent="1"/>
    </xf>
    <xf numFmtId="4" fontId="56" fillId="19" borderId="263" applyNumberFormat="0" applyProtection="0">
      <alignment horizontal="right" vertical="center"/>
    </xf>
    <xf numFmtId="186" fontId="56" fillId="21" borderId="261" applyNumberFormat="0" applyProtection="0">
      <alignment horizontal="left" vertical="top" indent="1"/>
    </xf>
    <xf numFmtId="186" fontId="27"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4" borderId="261" applyNumberFormat="0" applyProtection="0">
      <alignment horizontal="left" vertical="center"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4" fontId="56" fillId="23" borderId="263" applyNumberFormat="0" applyProtection="0">
      <alignment horizontal="right" vertical="center"/>
    </xf>
    <xf numFmtId="186" fontId="57" fillId="44" borderId="264" applyNumberFormat="0" applyAlignment="0" applyProtection="0"/>
    <xf numFmtId="186" fontId="56" fillId="40" borderId="263" applyNumberFormat="0" applyFont="0" applyAlignment="0" applyProtection="0"/>
    <xf numFmtId="4" fontId="56" fillId="19" borderId="263" applyNumberFormat="0" applyProtection="0">
      <alignment horizontal="right" vertical="center"/>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27" fillId="14" borderId="261" applyNumberFormat="0" applyProtection="0">
      <alignment horizontal="left" vertical="top" indent="1"/>
    </xf>
    <xf numFmtId="186" fontId="62" fillId="15" borderId="261" applyNumberFormat="0" applyProtection="0">
      <alignment horizontal="left" vertical="top" indent="1"/>
    </xf>
    <xf numFmtId="4" fontId="56" fillId="14" borderId="267" applyNumberFormat="0" applyProtection="0">
      <alignment horizontal="left" vertical="center" indent="1"/>
    </xf>
    <xf numFmtId="186" fontId="50" fillId="41" borderId="263" applyNumberFormat="0" applyAlignment="0" applyProtection="0"/>
    <xf numFmtId="186" fontId="50" fillId="41" borderId="263" applyNumberFormat="0" applyAlignment="0" applyProtection="0"/>
    <xf numFmtId="186" fontId="44" fillId="0" borderId="268" applyNumberFormat="0" applyFill="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4" fontId="56" fillId="15" borderId="267"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center" indent="1"/>
    </xf>
    <xf numFmtId="186" fontId="56" fillId="15"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4" fontId="63" fillId="66" borderId="267" applyNumberFormat="0" applyProtection="0">
      <alignment horizontal="left" vertical="center" indent="1"/>
    </xf>
    <xf numFmtId="4" fontId="59" fillId="65" borderId="263" applyNumberFormat="0" applyProtection="0">
      <alignment horizontal="right" vertical="center"/>
    </xf>
    <xf numFmtId="186" fontId="56" fillId="40" borderId="263" applyNumberFormat="0" applyFont="0" applyAlignment="0" applyProtection="0"/>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6" fillId="14" borderId="267" applyNumberFormat="0" applyProtection="0">
      <alignment horizontal="left" vertical="center" indent="1"/>
    </xf>
    <xf numFmtId="4" fontId="56" fillId="56" borderId="263" applyNumberFormat="0" applyProtection="0">
      <alignment horizontal="right" vertical="center"/>
    </xf>
    <xf numFmtId="186" fontId="56" fillId="63" borderId="261" applyNumberFormat="0" applyProtection="0">
      <alignment horizontal="left" vertical="top" indent="1"/>
    </xf>
    <xf numFmtId="186" fontId="56" fillId="40" borderId="263" applyNumberFormat="0" applyFont="0" applyAlignment="0" applyProtection="0"/>
    <xf numFmtId="186" fontId="56" fillId="40" borderId="263" applyNumberFormat="0" applyFont="0" applyAlignment="0" applyProtection="0"/>
    <xf numFmtId="186" fontId="56" fillId="63" borderId="263" applyNumberFormat="0" applyProtection="0">
      <alignment horizontal="left" vertical="center"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4" fontId="59" fillId="65" borderId="263" applyNumberFormat="0" applyProtection="0">
      <alignment horizontal="right" vertical="center"/>
    </xf>
    <xf numFmtId="186" fontId="56" fillId="40" borderId="263" applyNumberFormat="0" applyFont="0" applyAlignment="0" applyProtection="0"/>
    <xf numFmtId="4" fontId="56" fillId="57" borderId="267" applyNumberFormat="0" applyProtection="0">
      <alignment horizontal="right" vertical="center"/>
    </xf>
    <xf numFmtId="4" fontId="56" fillId="58"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56" fillId="21"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3" applyNumberFormat="0" applyProtection="0">
      <alignment horizontal="left" vertical="center"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37" fontId="33" fillId="0" borderId="266" applyNumberFormat="0"/>
    <xf numFmtId="4" fontId="64" fillId="64" borderId="263" applyNumberFormat="0" applyProtection="0">
      <alignment horizontal="right" vertical="center"/>
    </xf>
    <xf numFmtId="186" fontId="56" fillId="15" borderId="261" applyNumberFormat="0" applyProtection="0">
      <alignment horizontal="left" vertical="top" indent="1"/>
    </xf>
    <xf numFmtId="186" fontId="62" fillId="15" borderId="261" applyNumberFormat="0" applyProtection="0">
      <alignment horizontal="left" vertical="top" indent="1"/>
    </xf>
    <xf numFmtId="186" fontId="56" fillId="14" borderId="261" applyNumberFormat="0" applyProtection="0">
      <alignment horizontal="left" vertical="top" indent="1"/>
    </xf>
    <xf numFmtId="186" fontId="27" fillId="63" borderId="261" applyNumberFormat="0" applyProtection="0">
      <alignment horizontal="left" vertical="center"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4" fontId="27" fillId="21" borderId="267" applyNumberFormat="0" applyProtection="0">
      <alignment horizontal="left" vertical="center" indent="1"/>
    </xf>
    <xf numFmtId="4" fontId="56" fillId="54" borderId="263" applyNumberFormat="0" applyProtection="0">
      <alignment horizontal="left" vertical="center" indent="1"/>
    </xf>
    <xf numFmtId="186" fontId="56" fillId="21" borderId="261" applyNumberFormat="0" applyProtection="0">
      <alignment horizontal="left" vertical="top" indent="1"/>
    </xf>
    <xf numFmtId="186" fontId="56" fillId="40" borderId="263" applyNumberFormat="0" applyFont="0" applyAlignment="0" applyProtection="0"/>
    <xf numFmtId="4" fontId="59" fillId="65" borderId="263" applyNumberFormat="0" applyProtection="0">
      <alignment horizontal="right" vertical="center"/>
    </xf>
    <xf numFmtId="186" fontId="27" fillId="14" borderId="261" applyNumberFormat="0" applyProtection="0">
      <alignment horizontal="left" vertical="top" indent="1"/>
    </xf>
    <xf numFmtId="186" fontId="56" fillId="15" borderId="261" applyNumberFormat="0" applyProtection="0">
      <alignment horizontal="left" vertical="top" indent="1"/>
    </xf>
    <xf numFmtId="4" fontId="56" fillId="61" borderId="267" applyNumberFormat="0" applyProtection="0">
      <alignment horizontal="left" vertical="center" indent="1"/>
    </xf>
    <xf numFmtId="4" fontId="56" fillId="57" borderId="267" applyNumberFormat="0" applyProtection="0">
      <alignment horizontal="right" vertical="center"/>
    </xf>
    <xf numFmtId="4" fontId="62" fillId="11" borderId="261" applyNumberFormat="0" applyProtection="0">
      <alignment horizontal="left" vertical="center" indent="1"/>
    </xf>
    <xf numFmtId="186" fontId="44" fillId="0" borderId="268" applyNumberFormat="0" applyFill="0" applyAlignment="0" applyProtection="0"/>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40" borderId="263" applyNumberFormat="0" applyFont="0" applyAlignment="0" applyProtection="0"/>
    <xf numFmtId="4" fontId="59" fillId="53" borderId="263" applyNumberFormat="0" applyProtection="0">
      <alignmen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186" fontId="62" fillId="48" borderId="261" applyNumberFormat="0" applyProtection="0">
      <alignment horizontal="left" vertical="top" indent="1"/>
    </xf>
    <xf numFmtId="186" fontId="44" fillId="0" borderId="268" applyNumberFormat="0" applyFill="0" applyAlignment="0" applyProtection="0"/>
    <xf numFmtId="186" fontId="56" fillId="14" borderId="261" applyNumberFormat="0" applyProtection="0">
      <alignment horizontal="left" vertical="top" indent="1"/>
    </xf>
    <xf numFmtId="186" fontId="56" fillId="63" borderId="263" applyNumberFormat="0" applyProtection="0">
      <alignment horizontal="left" vertical="center"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4" fontId="27" fillId="21" borderId="267" applyNumberFormat="0" applyProtection="0">
      <alignment horizontal="left" vertical="center" indent="1"/>
    </xf>
    <xf numFmtId="4" fontId="56" fillId="19" borderId="263" applyNumberFormat="0" applyProtection="0">
      <alignment horizontal="right" vertical="center"/>
    </xf>
    <xf numFmtId="186" fontId="56" fillId="40" borderId="263" applyNumberFormat="0" applyFont="0" applyAlignment="0" applyProtection="0"/>
    <xf numFmtId="4" fontId="56" fillId="52" borderId="263" applyNumberFormat="0" applyProtection="0">
      <alignment vertical="center"/>
    </xf>
    <xf numFmtId="4" fontId="56" fillId="61" borderId="267" applyNumberFormat="0" applyProtection="0">
      <alignment horizontal="left" vertical="center" indent="1"/>
    </xf>
    <xf numFmtId="186" fontId="27" fillId="21" borderId="261" applyNumberFormat="0" applyProtection="0">
      <alignment horizontal="left" vertical="center" indent="1"/>
    </xf>
    <xf numFmtId="186" fontId="27" fillId="15" borderId="261" applyNumberFormat="0" applyProtection="0">
      <alignment horizontal="left" vertical="top" indent="1"/>
    </xf>
    <xf numFmtId="186" fontId="56" fillId="40" borderId="263" applyNumberFormat="0" applyFont="0" applyAlignment="0" applyProtection="0"/>
    <xf numFmtId="186" fontId="56" fillId="14" borderId="261" applyNumberFormat="0" applyProtection="0">
      <alignment horizontal="left" vertical="top"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4" fontId="56" fillId="15" borderId="263" applyNumberFormat="0" applyProtection="0">
      <alignment horizontal="right" vertical="center"/>
    </xf>
    <xf numFmtId="4" fontId="56" fillId="53" borderId="263" applyNumberFormat="0" applyProtection="0">
      <alignment horizontal="left" vertical="center" indent="1"/>
    </xf>
    <xf numFmtId="4" fontId="59" fillId="65" borderId="263" applyNumberFormat="0" applyProtection="0">
      <alignment horizontal="right" vertical="center"/>
    </xf>
    <xf numFmtId="186" fontId="56" fillId="14" borderId="261" applyNumberFormat="0" applyProtection="0">
      <alignment horizontal="left" vertical="top" indent="1"/>
    </xf>
    <xf numFmtId="186" fontId="62" fillId="15" borderId="261" applyNumberFormat="0" applyProtection="0">
      <alignment horizontal="left" vertical="top" indent="1"/>
    </xf>
    <xf numFmtId="4" fontId="64" fillId="64" borderId="263" applyNumberFormat="0" applyProtection="0">
      <alignment horizontal="right" vertical="center"/>
    </xf>
    <xf numFmtId="4" fontId="62" fillId="11" borderId="261" applyNumberFormat="0" applyProtection="0">
      <alignment horizontal="left" vertical="center"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21" borderId="261" applyNumberFormat="0" applyProtection="0">
      <alignment horizontal="left" vertical="top" indent="1"/>
    </xf>
    <xf numFmtId="186" fontId="27" fillId="14" borderId="261" applyNumberFormat="0" applyProtection="0">
      <alignment horizontal="left" vertical="top" indent="1"/>
    </xf>
    <xf numFmtId="4" fontId="27" fillId="21" borderId="267" applyNumberFormat="0" applyProtection="0">
      <alignment horizontal="left" vertical="center" indent="1"/>
    </xf>
    <xf numFmtId="186" fontId="27" fillId="21" borderId="261" applyNumberFormat="0" applyProtection="0">
      <alignment horizontal="left" vertical="top" indent="1"/>
    </xf>
    <xf numFmtId="4" fontId="56" fillId="57" borderId="267" applyNumberFormat="0" applyProtection="0">
      <alignment horizontal="right" vertical="center"/>
    </xf>
    <xf numFmtId="186" fontId="56" fillId="11" borderId="263" applyNumberFormat="0" applyProtection="0">
      <alignment horizontal="left" vertical="center" indent="1"/>
    </xf>
    <xf numFmtId="4" fontId="56" fillId="53" borderId="263" applyNumberFormat="0" applyProtection="0">
      <alignment horizontal="left" vertical="center" indent="1"/>
    </xf>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6" fillId="40" borderId="263" applyNumberFormat="0" applyFont="0" applyAlignment="0" applyProtection="0"/>
    <xf numFmtId="4" fontId="56" fillId="55" borderId="263" applyNumberFormat="0" applyProtection="0">
      <alignment horizontal="right" vertical="center"/>
    </xf>
    <xf numFmtId="4" fontId="56" fillId="61" borderId="267" applyNumberFormat="0" applyProtection="0">
      <alignment horizontal="left" vertical="center" indent="1"/>
    </xf>
    <xf numFmtId="186" fontId="27" fillId="21" borderId="261" applyNumberFormat="0" applyProtection="0">
      <alignment horizontal="left" vertical="top" indent="1"/>
    </xf>
    <xf numFmtId="186" fontId="56" fillId="62" borderId="263" applyNumberFormat="0" applyProtection="0">
      <alignment horizontal="left" vertical="center" indent="1"/>
    </xf>
    <xf numFmtId="186" fontId="56" fillId="15" borderId="261" applyNumberFormat="0" applyProtection="0">
      <alignment horizontal="left" vertical="top" indent="1"/>
    </xf>
    <xf numFmtId="186" fontId="56" fillId="63" borderId="261" applyNumberFormat="0" applyProtection="0">
      <alignment horizontal="left" vertical="top" indent="1"/>
    </xf>
    <xf numFmtId="4" fontId="56" fillId="60" borderId="263" applyNumberFormat="0" applyProtection="0">
      <alignment horizontal="right" vertical="center"/>
    </xf>
    <xf numFmtId="4" fontId="56" fillId="16" borderId="263" applyNumberFormat="0" applyProtection="0">
      <alignment horizontal="right" vertical="center"/>
    </xf>
    <xf numFmtId="186" fontId="56" fillId="21" borderId="261" applyNumberFormat="0" applyProtection="0">
      <alignment horizontal="left" vertical="top" indent="1"/>
    </xf>
    <xf numFmtId="186" fontId="56" fillId="63" borderId="261" applyNumberFormat="0" applyProtection="0">
      <alignment horizontal="left" vertical="top" indent="1"/>
    </xf>
    <xf numFmtId="186" fontId="42" fillId="44" borderId="263" applyNumberFormat="0" applyAlignment="0" applyProtection="0"/>
    <xf numFmtId="186" fontId="56" fillId="15" borderId="261" applyNumberFormat="0" applyProtection="0">
      <alignment horizontal="left" vertical="top" indent="1"/>
    </xf>
    <xf numFmtId="186" fontId="56" fillId="14" borderId="261" applyNumberFormat="0" applyProtection="0">
      <alignment horizontal="left" vertical="top" indent="1"/>
    </xf>
    <xf numFmtId="4" fontId="56" fillId="54" borderId="263" applyNumberFormat="0" applyProtection="0">
      <alignment horizontal="left" vertical="center" indent="1"/>
    </xf>
    <xf numFmtId="4" fontId="56" fillId="0" borderId="263" applyNumberFormat="0" applyProtection="0">
      <alignment horizontal="right" vertical="center"/>
    </xf>
    <xf numFmtId="186" fontId="56" fillId="40" borderId="263" applyNumberFormat="0" applyFont="0" applyAlignment="0" applyProtection="0"/>
    <xf numFmtId="186" fontId="50" fillId="41" borderId="263" applyNumberFormat="0" applyAlignment="0" applyProtection="0"/>
    <xf numFmtId="186" fontId="60" fillId="52" borderId="261" applyNumberFormat="0" applyProtection="0">
      <alignment horizontal="left" vertical="top" indent="1"/>
    </xf>
    <xf numFmtId="186" fontId="56" fillId="40" borderId="263" applyNumberFormat="0" applyFont="0" applyAlignment="0" applyProtection="0"/>
    <xf numFmtId="186" fontId="56" fillId="14" borderId="263" applyNumberFormat="0" applyProtection="0">
      <alignment horizontal="left" vertical="center" indent="1"/>
    </xf>
    <xf numFmtId="186" fontId="42" fillId="44" borderId="263" applyNumberFormat="0" applyAlignment="0" applyProtection="0"/>
    <xf numFmtId="4" fontId="59" fillId="65" borderId="263" applyNumberFormat="0" applyProtection="0">
      <alignment horizontal="right" vertical="center"/>
    </xf>
    <xf numFmtId="186" fontId="50" fillId="41" borderId="263" applyNumberFormat="0" applyAlignment="0" applyProtection="0"/>
    <xf numFmtId="186" fontId="42" fillId="44" borderId="263" applyNumberFormat="0" applyAlignment="0" applyProtection="0"/>
    <xf numFmtId="4" fontId="56" fillId="53" borderId="263" applyNumberFormat="0" applyProtection="0">
      <alignment horizontal="left" vertical="center" indent="1"/>
    </xf>
    <xf numFmtId="186" fontId="50" fillId="41" borderId="263" applyNumberFormat="0" applyAlignment="0" applyProtection="0"/>
    <xf numFmtId="4" fontId="56" fillId="54" borderId="263" applyNumberFormat="0" applyProtection="0">
      <alignment horizontal="left" vertical="center" indent="1"/>
    </xf>
    <xf numFmtId="4" fontId="56" fillId="19" borderId="263" applyNumberFormat="0" applyProtection="0">
      <alignment horizontal="right" vertical="center"/>
    </xf>
    <xf numFmtId="4" fontId="64" fillId="64" borderId="263" applyNumberFormat="0" applyProtection="0">
      <alignment horizontal="right" vertical="center"/>
    </xf>
    <xf numFmtId="4" fontId="56" fillId="23" borderId="263" applyNumberFormat="0" applyProtection="0">
      <alignment horizontal="right" vertical="center"/>
    </xf>
    <xf numFmtId="186" fontId="42" fillId="44"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top" indent="1"/>
    </xf>
    <xf numFmtId="186" fontId="56" fillId="14" borderId="261" applyNumberFormat="0" applyProtection="0">
      <alignment horizontal="left" vertical="top" indent="1"/>
    </xf>
    <xf numFmtId="186" fontId="27" fillId="14" borderId="261" applyNumberFormat="0" applyProtection="0">
      <alignment horizontal="left" vertical="center"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top" indent="1"/>
    </xf>
    <xf numFmtId="186" fontId="56" fillId="63" borderId="261" applyNumberFormat="0" applyProtection="0">
      <alignment horizontal="left" vertical="top" indent="1"/>
    </xf>
    <xf numFmtId="186" fontId="27" fillId="63" borderId="261" applyNumberFormat="0" applyProtection="0">
      <alignment horizontal="left" vertical="center"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top" indent="1"/>
    </xf>
    <xf numFmtId="186" fontId="56" fillId="15" borderId="261" applyNumberFormat="0" applyProtection="0">
      <alignment horizontal="left" vertical="top" indent="1"/>
    </xf>
    <xf numFmtId="186" fontId="27" fillId="15" borderId="261" applyNumberFormat="0" applyProtection="0">
      <alignment horizontal="left" vertical="center"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top" indent="1"/>
    </xf>
    <xf numFmtId="186" fontId="56" fillId="21" borderId="261" applyNumberFormat="0" applyProtection="0">
      <alignment horizontal="left" vertical="top" indent="1"/>
    </xf>
    <xf numFmtId="186" fontId="27" fillId="21" borderId="261" applyNumberFormat="0" applyProtection="0">
      <alignment horizontal="left" vertical="center" indent="1"/>
    </xf>
    <xf numFmtId="186" fontId="60" fillId="52" borderId="261" applyNumberFormat="0" applyProtection="0">
      <alignment horizontal="left" vertical="top" indent="1"/>
    </xf>
    <xf numFmtId="186" fontId="57" fillId="44" borderId="264" applyNumberFormat="0" applyAlignment="0" applyProtection="0"/>
    <xf numFmtId="186" fontId="57" fillId="44" borderId="264" applyNumberForma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56" fillId="14" borderId="261" applyNumberFormat="0" applyProtection="0">
      <alignment horizontal="left" vertical="top" indent="1"/>
    </xf>
    <xf numFmtId="186" fontId="61" fillId="21" borderId="265" applyBorder="0"/>
    <xf numFmtId="4" fontId="62" fillId="48" borderId="261" applyNumberFormat="0" applyProtection="0">
      <alignment vertical="center"/>
    </xf>
    <xf numFmtId="4" fontId="62" fillId="11" borderId="261" applyNumberFormat="0" applyProtection="0">
      <alignment horizontal="left" vertical="center" indent="1"/>
    </xf>
    <xf numFmtId="186" fontId="62" fillId="48" borderId="261" applyNumberFormat="0" applyProtection="0">
      <alignment horizontal="left" vertical="top" indent="1"/>
    </xf>
    <xf numFmtId="186" fontId="62" fillId="15" borderId="261" applyNumberFormat="0" applyProtection="0">
      <alignment horizontal="left" vertical="top" indent="1"/>
    </xf>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7" fillId="44" borderId="264" applyNumberForma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3" borderId="263" applyNumberFormat="0" applyProtection="0">
      <alignment horizontal="left" vertical="center" indent="1"/>
    </xf>
    <xf numFmtId="186" fontId="61" fillId="21" borderId="265" applyBorder="0"/>
    <xf numFmtId="37" fontId="33" fillId="0" borderId="266" applyNumberFormat="0"/>
    <xf numFmtId="186" fontId="44" fillId="0" borderId="268" applyNumberFormat="0" applyFill="0" applyAlignment="0" applyProtection="0"/>
    <xf numFmtId="186" fontId="44" fillId="0" borderId="268" applyNumberFormat="0" applyFill="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4" fillId="0" borderId="268" applyNumberFormat="0" applyFill="0" applyAlignment="0" applyProtection="0"/>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56" fillId="63" borderId="263" applyNumberFormat="0" applyProtection="0">
      <alignment horizontal="left" vertical="center" indent="1"/>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42" fillId="44" borderId="263" applyNumberFormat="0" applyAlignment="0" applyProtection="0"/>
    <xf numFmtId="186" fontId="42" fillId="44"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0" fillId="41" borderId="263" applyNumberForma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5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4" fontId="56" fillId="52" borderId="263" applyNumberFormat="0" applyProtection="0">
      <alignment vertical="center"/>
    </xf>
    <xf numFmtId="4" fontId="59" fillId="53" borderId="263" applyNumberFormat="0" applyProtection="0">
      <alignment vertical="center"/>
    </xf>
    <xf numFmtId="4" fontId="56" fillId="53" borderId="263" applyNumberFormat="0" applyProtection="0">
      <alignment horizontal="left" vertical="center" indent="1"/>
    </xf>
    <xf numFmtId="4" fontId="56" fillId="54" borderId="263" applyNumberFormat="0" applyProtection="0">
      <alignment horizontal="left" vertical="center" indent="1"/>
    </xf>
    <xf numFmtId="4" fontId="56" fillId="55" borderId="263" applyNumberFormat="0" applyProtection="0">
      <alignment horizontal="right" vertical="center"/>
    </xf>
    <xf numFmtId="4" fontId="56" fillId="56" borderId="263" applyNumberFormat="0" applyProtection="0">
      <alignment horizontal="right" vertical="center"/>
    </xf>
    <xf numFmtId="4" fontId="56" fillId="23" borderId="263" applyNumberFormat="0" applyProtection="0">
      <alignment horizontal="right" vertical="center"/>
    </xf>
    <xf numFmtId="4" fontId="56" fillId="58" borderId="263" applyNumberFormat="0" applyProtection="0">
      <alignment horizontal="right" vertical="center"/>
    </xf>
    <xf numFmtId="4" fontId="56" fillId="59" borderId="263" applyNumberFormat="0" applyProtection="0">
      <alignment horizontal="right" vertical="center"/>
    </xf>
    <xf numFmtId="4" fontId="56" fillId="19" borderId="263" applyNumberFormat="0" applyProtection="0">
      <alignment horizontal="right" vertical="center"/>
    </xf>
    <xf numFmtId="4" fontId="56" fillId="16" borderId="263" applyNumberFormat="0" applyProtection="0">
      <alignment horizontal="right" vertical="center"/>
    </xf>
    <xf numFmtId="4" fontId="56" fillId="60" borderId="263" applyNumberFormat="0" applyProtection="0">
      <alignment horizontal="right" vertical="center"/>
    </xf>
    <xf numFmtId="4" fontId="56" fillId="15" borderId="263" applyNumberFormat="0" applyProtection="0">
      <alignment horizontal="right" vertical="center"/>
    </xf>
    <xf numFmtId="186" fontId="56" fillId="11" borderId="263" applyNumberFormat="0" applyProtection="0">
      <alignment horizontal="left" vertical="center" indent="1"/>
    </xf>
    <xf numFmtId="186" fontId="56" fillId="62" borderId="263" applyNumberFormat="0" applyProtection="0">
      <alignment horizontal="left" vertical="center" indent="1"/>
    </xf>
    <xf numFmtId="186" fontId="56" fillId="63" borderId="263" applyNumberFormat="0" applyProtection="0">
      <alignment horizontal="left" vertical="center" indent="1"/>
    </xf>
    <xf numFmtId="186" fontId="56" fillId="14" borderId="263" applyNumberFormat="0" applyProtection="0">
      <alignment horizontal="left" vertical="center" indent="1"/>
    </xf>
    <xf numFmtId="186" fontId="56" fillId="63" borderId="263" applyNumberFormat="0" applyProtection="0">
      <alignment horizontal="left" vertical="center" indent="1"/>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42" fillId="44" borderId="263" applyNumberFormat="0" applyAlignment="0" applyProtection="0"/>
    <xf numFmtId="186" fontId="42" fillId="44" borderId="263" applyNumberFormat="0" applyAlignment="0" applyProtection="0"/>
    <xf numFmtId="4" fontId="56" fillId="23" borderId="263" applyNumberFormat="0" applyProtection="0">
      <alignment horizontal="right" vertical="center"/>
    </xf>
    <xf numFmtId="4" fontId="56" fillId="58" borderId="263" applyNumberFormat="0" applyProtection="0">
      <alignment horizontal="right" vertical="center"/>
    </xf>
    <xf numFmtId="186" fontId="56" fillId="62" borderId="263" applyNumberFormat="0" applyProtection="0">
      <alignment horizontal="left" vertical="center" indent="1"/>
    </xf>
    <xf numFmtId="4" fontId="56" fillId="19" borderId="263" applyNumberFormat="0" applyProtection="0">
      <alignment horizontal="right" vertical="center"/>
    </xf>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14" borderId="263" applyNumberFormat="0" applyProtection="0">
      <alignment horizontal="left" vertical="center" indent="1"/>
    </xf>
    <xf numFmtId="186" fontId="42" fillId="44" borderId="263" applyNumberFormat="0" applyAlignment="0" applyProtection="0"/>
    <xf numFmtId="186" fontId="42" fillId="44" borderId="263" applyNumberFormat="0" applyAlignment="0" applyProtection="0"/>
    <xf numFmtId="4" fontId="56" fillId="0" borderId="263" applyNumberFormat="0" applyProtection="0">
      <alignment horizontal="right" vertical="center"/>
    </xf>
    <xf numFmtId="4" fontId="59" fillId="65" borderId="263" applyNumberFormat="0" applyProtection="0">
      <alignment horizontal="right" vertical="center"/>
    </xf>
    <xf numFmtId="4" fontId="56" fillId="54" borderId="263" applyNumberFormat="0" applyProtection="0">
      <alignment horizontal="left" vertical="center" indent="1"/>
    </xf>
    <xf numFmtId="4" fontId="64" fillId="64" borderId="263" applyNumberFormat="0" applyProtection="0">
      <alignment horizontal="right" vertical="center"/>
    </xf>
    <xf numFmtId="186" fontId="56" fillId="63" borderId="263" applyNumberFormat="0" applyProtection="0">
      <alignment horizontal="left" vertical="center" indent="1"/>
    </xf>
    <xf numFmtId="186" fontId="56" fillId="40" borderId="263" applyNumberFormat="0" applyFont="0" applyAlignment="0" applyProtection="0"/>
    <xf numFmtId="186" fontId="42" fillId="44" borderId="263" applyNumberFormat="0" applyAlignment="0" applyProtection="0"/>
    <xf numFmtId="4" fontId="64" fillId="64" borderId="263" applyNumberFormat="0" applyProtection="0">
      <alignment horizontal="right" vertical="center"/>
    </xf>
    <xf numFmtId="4" fontId="56" fillId="54" borderId="263" applyNumberFormat="0" applyProtection="0">
      <alignment horizontal="left" vertical="center" indent="1"/>
    </xf>
    <xf numFmtId="4" fontId="59" fillId="65" borderId="263" applyNumberFormat="0" applyProtection="0">
      <alignment horizontal="right" vertical="center"/>
    </xf>
    <xf numFmtId="4" fontId="56" fillId="0" borderId="263" applyNumberFormat="0" applyProtection="0">
      <alignment horizontal="right" vertical="center"/>
    </xf>
    <xf numFmtId="186" fontId="56" fillId="62" borderId="263" applyNumberFormat="0" applyProtection="0">
      <alignment horizontal="left" vertical="center" indent="1"/>
    </xf>
    <xf numFmtId="186" fontId="56" fillId="11" borderId="263" applyNumberFormat="0" applyProtection="0">
      <alignment horizontal="left" vertical="center" indent="1"/>
    </xf>
    <xf numFmtId="4" fontId="56" fillId="15" borderId="263" applyNumberFormat="0" applyProtection="0">
      <alignment horizontal="right" vertical="center"/>
    </xf>
    <xf numFmtId="4" fontId="56" fillId="60" borderId="263" applyNumberFormat="0" applyProtection="0">
      <alignment horizontal="right" vertical="center"/>
    </xf>
    <xf numFmtId="4" fontId="56" fillId="16" borderId="263" applyNumberFormat="0" applyProtection="0">
      <alignment horizontal="right" vertical="center"/>
    </xf>
    <xf numFmtId="4" fontId="56" fillId="19" borderId="263" applyNumberFormat="0" applyProtection="0">
      <alignment horizontal="right" vertical="center"/>
    </xf>
    <xf numFmtId="4" fontId="56" fillId="59" borderId="263" applyNumberFormat="0" applyProtection="0">
      <alignment horizontal="right" vertical="center"/>
    </xf>
    <xf numFmtId="4" fontId="56" fillId="58" borderId="263" applyNumberFormat="0" applyProtection="0">
      <alignment horizontal="right" vertical="center"/>
    </xf>
    <xf numFmtId="4" fontId="56" fillId="23" borderId="263" applyNumberFormat="0" applyProtection="0">
      <alignment horizontal="right" vertical="center"/>
    </xf>
    <xf numFmtId="4" fontId="56" fillId="56" borderId="263" applyNumberFormat="0" applyProtection="0">
      <alignment horizontal="right" vertical="center"/>
    </xf>
    <xf numFmtId="4" fontId="56" fillId="55" borderId="263" applyNumberFormat="0" applyProtection="0">
      <alignment horizontal="right" vertical="center"/>
    </xf>
    <xf numFmtId="4" fontId="56" fillId="54" borderId="263" applyNumberFormat="0" applyProtection="0">
      <alignment horizontal="left" vertical="center" indent="1"/>
    </xf>
    <xf numFmtId="4" fontId="56" fillId="53" borderId="263" applyNumberFormat="0" applyProtection="0">
      <alignment horizontal="left" vertical="center" indent="1"/>
    </xf>
    <xf numFmtId="4" fontId="59" fillId="53" borderId="263" applyNumberFormat="0" applyProtection="0">
      <alignment vertical="center"/>
    </xf>
    <xf numFmtId="4" fontId="56" fillId="52" borderId="263" applyNumberFormat="0" applyProtection="0">
      <alignment vertical="center"/>
    </xf>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6" fillId="40" borderId="263" applyNumberFormat="0" applyFont="0" applyAlignment="0" applyProtection="0"/>
    <xf numFmtId="186" fontId="50" fillId="41" borderId="263" applyNumberFormat="0" applyAlignment="0" applyProtection="0"/>
    <xf numFmtId="186" fontId="50" fillId="41" borderId="263" applyNumberFormat="0" applyAlignment="0" applyProtection="0"/>
    <xf numFmtId="186" fontId="42" fillId="44" borderId="263" applyNumberFormat="0" applyAlignment="0" applyProtection="0"/>
    <xf numFmtId="186" fontId="56" fillId="40" borderId="263" applyNumberFormat="0" applyFont="0" applyAlignment="0" applyProtection="0"/>
    <xf numFmtId="186" fontId="56" fillId="14" borderId="263" applyNumberFormat="0" applyProtection="0">
      <alignment horizontal="left" vertical="center" indent="1"/>
    </xf>
    <xf numFmtId="0" fontId="114" fillId="0" borderId="0" applyNumberFormat="0" applyFill="0" applyBorder="0" applyAlignment="0" applyProtection="0"/>
    <xf numFmtId="0" fontId="116" fillId="0" borderId="0"/>
    <xf numFmtId="0" fontId="2" fillId="0" borderId="0"/>
    <xf numFmtId="0" fontId="2" fillId="0" borderId="0"/>
    <xf numFmtId="0" fontId="117" fillId="0" borderId="0"/>
    <xf numFmtId="164" fontId="116" fillId="0" borderId="0" applyFont="0" applyFill="0" applyBorder="0" applyAlignment="0" applyProtection="0"/>
    <xf numFmtId="0" fontId="2" fillId="0" borderId="0"/>
    <xf numFmtId="0" fontId="2" fillId="105" borderId="0" applyNumberFormat="0" applyBorder="0" applyAlignment="0" applyProtection="0"/>
    <xf numFmtId="0" fontId="2" fillId="105" borderId="0" applyNumberFormat="0" applyBorder="0" applyAlignment="0" applyProtection="0"/>
    <xf numFmtId="0" fontId="2" fillId="109" borderId="0" applyNumberFormat="0" applyBorder="0" applyAlignment="0" applyProtection="0"/>
    <xf numFmtId="0" fontId="2" fillId="109" borderId="0" applyNumberFormat="0" applyBorder="0" applyAlignment="0" applyProtection="0"/>
    <xf numFmtId="0" fontId="2" fillId="113" borderId="0" applyNumberFormat="0" applyBorder="0" applyAlignment="0" applyProtection="0"/>
    <xf numFmtId="0" fontId="2" fillId="113" borderId="0" applyNumberFormat="0" applyBorder="0" applyAlignment="0" applyProtection="0"/>
    <xf numFmtId="0" fontId="2" fillId="117" borderId="0" applyNumberFormat="0" applyBorder="0" applyAlignment="0" applyProtection="0"/>
    <xf numFmtId="0" fontId="2" fillId="117" borderId="0" applyNumberFormat="0" applyBorder="0" applyAlignment="0" applyProtection="0"/>
    <xf numFmtId="0" fontId="2" fillId="121" borderId="0" applyNumberFormat="0" applyBorder="0" applyAlignment="0" applyProtection="0"/>
    <xf numFmtId="0" fontId="2" fillId="121" borderId="0" applyNumberFormat="0" applyBorder="0" applyAlignment="0" applyProtection="0"/>
    <xf numFmtId="0" fontId="2" fillId="125" borderId="0" applyNumberFormat="0" applyBorder="0" applyAlignment="0" applyProtection="0"/>
    <xf numFmtId="0" fontId="2" fillId="125" borderId="0" applyNumberFormat="0" applyBorder="0" applyAlignment="0" applyProtection="0"/>
    <xf numFmtId="0" fontId="2" fillId="106" borderId="0" applyNumberFormat="0" applyBorder="0" applyAlignment="0" applyProtection="0"/>
    <xf numFmtId="0" fontId="2" fillId="106" borderId="0" applyNumberFormat="0" applyBorder="0" applyAlignment="0" applyProtection="0"/>
    <xf numFmtId="0" fontId="2" fillId="110" borderId="0" applyNumberFormat="0" applyBorder="0" applyAlignment="0" applyProtection="0"/>
    <xf numFmtId="0" fontId="2" fillId="110" borderId="0" applyNumberFormat="0" applyBorder="0" applyAlignment="0" applyProtection="0"/>
    <xf numFmtId="0" fontId="2" fillId="114" borderId="0" applyNumberFormat="0" applyBorder="0" applyAlignment="0" applyProtection="0"/>
    <xf numFmtId="0" fontId="2" fillId="114" borderId="0" applyNumberFormat="0" applyBorder="0" applyAlignment="0" applyProtection="0"/>
    <xf numFmtId="0" fontId="2" fillId="118" borderId="0" applyNumberFormat="0" applyBorder="0" applyAlignment="0" applyProtection="0"/>
    <xf numFmtId="0" fontId="2" fillId="118" borderId="0" applyNumberFormat="0" applyBorder="0" applyAlignment="0" applyProtection="0"/>
    <xf numFmtId="0" fontId="2" fillId="122" borderId="0" applyNumberFormat="0" applyBorder="0" applyAlignment="0" applyProtection="0"/>
    <xf numFmtId="0" fontId="2" fillId="122" borderId="0" applyNumberFormat="0" applyBorder="0" applyAlignment="0" applyProtection="0"/>
    <xf numFmtId="0" fontId="2" fillId="126" borderId="0" applyNumberFormat="0" applyBorder="0" applyAlignment="0" applyProtection="0"/>
    <xf numFmtId="0" fontId="2" fillId="126" borderId="0" applyNumberFormat="0" applyBorder="0" applyAlignment="0" applyProtection="0"/>
    <xf numFmtId="0" fontId="111" fillId="107" borderId="0" applyNumberFormat="0" applyBorder="0" applyAlignment="0" applyProtection="0"/>
    <xf numFmtId="0" fontId="111" fillId="107" borderId="0" applyNumberFormat="0" applyBorder="0" applyAlignment="0" applyProtection="0"/>
    <xf numFmtId="0" fontId="111" fillId="111" borderId="0" applyNumberFormat="0" applyBorder="0" applyAlignment="0" applyProtection="0"/>
    <xf numFmtId="0" fontId="111" fillId="111" borderId="0" applyNumberFormat="0" applyBorder="0" applyAlignment="0" applyProtection="0"/>
    <xf numFmtId="0" fontId="111" fillId="115" borderId="0" applyNumberFormat="0" applyBorder="0" applyAlignment="0" applyProtection="0"/>
    <xf numFmtId="0" fontId="111" fillId="115" borderId="0" applyNumberFormat="0" applyBorder="0" applyAlignment="0" applyProtection="0"/>
    <xf numFmtId="0" fontId="111" fillId="119" borderId="0" applyNumberFormat="0" applyBorder="0" applyAlignment="0" applyProtection="0"/>
    <xf numFmtId="0" fontId="111" fillId="119" borderId="0" applyNumberFormat="0" applyBorder="0" applyAlignment="0" applyProtection="0"/>
    <xf numFmtId="0" fontId="111" fillId="123" borderId="0" applyNumberFormat="0" applyBorder="0" applyAlignment="0" applyProtection="0"/>
    <xf numFmtId="0" fontId="111" fillId="123" borderId="0" applyNumberFormat="0" applyBorder="0" applyAlignment="0" applyProtection="0"/>
    <xf numFmtId="0" fontId="111" fillId="127" borderId="0" applyNumberFormat="0" applyBorder="0" applyAlignment="0" applyProtection="0"/>
    <xf numFmtId="0" fontId="111" fillId="127" borderId="0" applyNumberFormat="0" applyBorder="0" applyAlignment="0" applyProtection="0"/>
    <xf numFmtId="0" fontId="118" fillId="0" borderId="0" applyNumberFormat="0" applyFill="0" applyBorder="0" applyAlignment="0" applyProtection="0">
      <alignment vertical="top"/>
      <protection locked="0"/>
    </xf>
    <xf numFmtId="0" fontId="103" fillId="99" borderId="0" applyNumberFormat="0" applyBorder="0" applyAlignment="0" applyProtection="0"/>
    <xf numFmtId="0" fontId="103" fillId="99" borderId="0" applyNumberFormat="0" applyBorder="0" applyAlignment="0" applyProtection="0"/>
    <xf numFmtId="0" fontId="27" fillId="0" borderId="0"/>
    <xf numFmtId="0" fontId="2" fillId="0" borderId="0"/>
    <xf numFmtId="0" fontId="27" fillId="0" borderId="0"/>
    <xf numFmtId="0" fontId="27" fillId="0" borderId="0"/>
    <xf numFmtId="0" fontId="27" fillId="0" borderId="0"/>
    <xf numFmtId="0" fontId="27" fillId="0" borderId="0"/>
    <xf numFmtId="0" fontId="2" fillId="103" borderId="165" applyNumberFormat="0" applyFont="0" applyAlignment="0" applyProtection="0"/>
    <xf numFmtId="0" fontId="2" fillId="103" borderId="165" applyNumberFormat="0" applyFont="0" applyAlignment="0" applyProtection="0"/>
    <xf numFmtId="0" fontId="2" fillId="103" borderId="165" applyNumberFormat="0" applyFont="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35" fillId="0" borderId="0"/>
    <xf numFmtId="0" fontId="116" fillId="0" borderId="0"/>
    <xf numFmtId="0" fontId="119" fillId="99" borderId="0" applyNumberFormat="0" applyBorder="0" applyAlignment="0" applyProtection="0"/>
    <xf numFmtId="0" fontId="5" fillId="107" borderId="0" applyNumberFormat="0" applyBorder="0" applyAlignment="0" applyProtection="0"/>
    <xf numFmtId="0" fontId="5" fillId="111" borderId="0" applyNumberFormat="0" applyBorder="0" applyAlignment="0" applyProtection="0"/>
    <xf numFmtId="0" fontId="5" fillId="115" borderId="0" applyNumberFormat="0" applyBorder="0" applyAlignment="0" applyProtection="0"/>
    <xf numFmtId="0" fontId="5" fillId="119" borderId="0" applyNumberFormat="0" applyBorder="0" applyAlignment="0" applyProtection="0"/>
    <xf numFmtId="0" fontId="5" fillId="123" borderId="0" applyNumberFormat="0" applyBorder="0" applyAlignment="0" applyProtection="0"/>
    <xf numFmtId="0" fontId="5" fillId="127" borderId="0" applyNumberFormat="0" applyBorder="0" applyAlignment="0" applyProtection="0"/>
    <xf numFmtId="0" fontId="116" fillId="0" borderId="0"/>
    <xf numFmtId="0" fontId="117" fillId="0" borderId="0"/>
    <xf numFmtId="0" fontId="116" fillId="0" borderId="0"/>
    <xf numFmtId="0" fontId="116" fillId="0" borderId="0"/>
    <xf numFmtId="164" fontId="116" fillId="0" borderId="0" applyFont="0" applyFill="0" applyBorder="0" applyAlignment="0" applyProtection="0"/>
    <xf numFmtId="0" fontId="116" fillId="0" borderId="0"/>
    <xf numFmtId="0" fontId="117" fillId="0" borderId="0"/>
    <xf numFmtId="0" fontId="116" fillId="0" borderId="0"/>
    <xf numFmtId="0" fontId="116" fillId="0" borderId="0"/>
    <xf numFmtId="164" fontId="116" fillId="0" borderId="0" applyFont="0" applyFill="0" applyBorder="0" applyAlignment="0" applyProtection="0"/>
    <xf numFmtId="0" fontId="2" fillId="0" borderId="0"/>
    <xf numFmtId="0" fontId="115" fillId="99" borderId="0" applyNumberFormat="0" applyBorder="0" applyAlignment="0" applyProtection="0"/>
    <xf numFmtId="0" fontId="2" fillId="103" borderId="165" applyNumberFormat="0" applyFont="0" applyAlignment="0" applyProtection="0"/>
    <xf numFmtId="0" fontId="2" fillId="105" borderId="0" applyNumberFormat="0" applyBorder="0" applyAlignment="0" applyProtection="0"/>
    <xf numFmtId="0" fontId="2" fillId="106" borderId="0" applyNumberFormat="0" applyBorder="0" applyAlignment="0" applyProtection="0"/>
    <xf numFmtId="0" fontId="2" fillId="107" borderId="0" applyNumberFormat="0" applyBorder="0" applyAlignment="0" applyProtection="0"/>
    <xf numFmtId="0" fontId="2" fillId="109" borderId="0" applyNumberFormat="0" applyBorder="0" applyAlignment="0" applyProtection="0"/>
    <xf numFmtId="0" fontId="2" fillId="110" borderId="0" applyNumberFormat="0" applyBorder="0" applyAlignment="0" applyProtection="0"/>
    <xf numFmtId="0" fontId="2" fillId="111" borderId="0" applyNumberFormat="0" applyBorder="0" applyAlignment="0" applyProtection="0"/>
    <xf numFmtId="0" fontId="2" fillId="113" borderId="0" applyNumberFormat="0" applyBorder="0" applyAlignment="0" applyProtection="0"/>
    <xf numFmtId="0" fontId="2" fillId="114" borderId="0" applyNumberFormat="0" applyBorder="0" applyAlignment="0" applyProtection="0"/>
    <xf numFmtId="0" fontId="2" fillId="115" borderId="0" applyNumberFormat="0" applyBorder="0" applyAlignment="0" applyProtection="0"/>
    <xf numFmtId="0" fontId="2" fillId="117" borderId="0" applyNumberFormat="0" applyBorder="0" applyAlignment="0" applyProtection="0"/>
    <xf numFmtId="0" fontId="2" fillId="118" borderId="0" applyNumberFormat="0" applyBorder="0" applyAlignment="0" applyProtection="0"/>
    <xf numFmtId="0" fontId="2" fillId="119" borderId="0" applyNumberFormat="0" applyBorder="0" applyAlignment="0" applyProtection="0"/>
    <xf numFmtId="0" fontId="2" fillId="121" borderId="0" applyNumberFormat="0" applyBorder="0" applyAlignment="0" applyProtection="0"/>
    <xf numFmtId="0" fontId="2" fillId="122" borderId="0" applyNumberFormat="0" applyBorder="0" applyAlignment="0" applyProtection="0"/>
    <xf numFmtId="0" fontId="2" fillId="123" borderId="0" applyNumberFormat="0" applyBorder="0" applyAlignment="0" applyProtection="0"/>
    <xf numFmtId="0" fontId="2" fillId="125" borderId="0" applyNumberFormat="0" applyBorder="0" applyAlignment="0" applyProtection="0"/>
    <xf numFmtId="0" fontId="2" fillId="126" borderId="0" applyNumberFormat="0" applyBorder="0" applyAlignment="0" applyProtection="0"/>
    <xf numFmtId="0" fontId="2" fillId="127" borderId="0" applyNumberFormat="0" applyBorder="0" applyAlignment="0" applyProtection="0"/>
    <xf numFmtId="0" fontId="1" fillId="0" borderId="0"/>
    <xf numFmtId="0" fontId="1" fillId="0" borderId="0"/>
    <xf numFmtId="164" fontId="5" fillId="0" borderId="0" applyFont="0" applyFill="0" applyBorder="0" applyAlignment="0" applyProtection="0"/>
    <xf numFmtId="0" fontId="68" fillId="0" borderId="0" applyNumberFormat="0" applyFill="0" applyBorder="0" applyAlignment="0" applyProtection="0"/>
    <xf numFmtId="168" fontId="11" fillId="0" borderId="0">
      <alignment vertical="center"/>
    </xf>
  </cellStyleXfs>
  <cellXfs count="552">
    <xf numFmtId="0" fontId="0" fillId="0" borderId="0" xfId="0"/>
    <xf numFmtId="169" fontId="8" fillId="2" borderId="2" xfId="0" applyNumberFormat="1" applyFont="1" applyFill="1" applyBorder="1" applyAlignment="1">
      <alignment vertical="center"/>
    </xf>
    <xf numFmtId="168" fontId="8" fillId="0" borderId="0" xfId="0" applyNumberFormat="1" applyFont="1" applyAlignment="1">
      <alignment vertical="center"/>
    </xf>
    <xf numFmtId="170" fontId="8" fillId="0" borderId="2" xfId="0" applyNumberFormat="1" applyFont="1" applyBorder="1" applyAlignment="1">
      <alignment vertical="center"/>
    </xf>
    <xf numFmtId="168" fontId="13" fillId="5" borderId="0" xfId="4">
      <alignment vertical="center"/>
    </xf>
    <xf numFmtId="168" fontId="13" fillId="5" borderId="2" xfId="4" applyBorder="1">
      <alignment vertical="center"/>
    </xf>
    <xf numFmtId="171" fontId="8" fillId="0" borderId="0" xfId="0" applyNumberFormat="1" applyFont="1" applyAlignment="1">
      <alignment vertical="center"/>
    </xf>
    <xf numFmtId="168" fontId="13" fillId="0" borderId="0" xfId="0" applyNumberFormat="1" applyFont="1" applyAlignment="1">
      <alignment vertical="center"/>
    </xf>
    <xf numFmtId="168" fontId="11" fillId="0" borderId="0" xfId="0" applyNumberFormat="1" applyFont="1" applyAlignment="1">
      <alignment vertical="center"/>
    </xf>
    <xf numFmtId="168" fontId="11" fillId="0" borderId="2" xfId="0" applyNumberFormat="1" applyFont="1" applyBorder="1" applyAlignment="1">
      <alignment vertical="center"/>
    </xf>
    <xf numFmtId="168" fontId="13" fillId="6" borderId="0" xfId="5"/>
    <xf numFmtId="168" fontId="13" fillId="6" borderId="2" xfId="5" applyBorder="1"/>
    <xf numFmtId="168" fontId="13" fillId="5" borderId="0" xfId="4" applyBorder="1">
      <alignment vertical="center"/>
    </xf>
    <xf numFmtId="170" fontId="13" fillId="0" borderId="0" xfId="0" applyNumberFormat="1" applyFont="1" applyAlignment="1">
      <alignment vertical="center"/>
    </xf>
    <xf numFmtId="172" fontId="8" fillId="0" borderId="0" xfId="0" applyNumberFormat="1" applyFont="1" applyAlignment="1">
      <alignment vertical="center"/>
    </xf>
    <xf numFmtId="168" fontId="14" fillId="0" borderId="0" xfId="2" applyFill="1"/>
    <xf numFmtId="168" fontId="10" fillId="2" borderId="2" xfId="0" applyNumberFormat="1" applyFont="1" applyFill="1" applyBorder="1" applyAlignment="1">
      <alignment horizontal="center" vertical="center"/>
    </xf>
    <xf numFmtId="168" fontId="8" fillId="2" borderId="2" xfId="0" applyNumberFormat="1" applyFont="1" applyFill="1" applyBorder="1" applyAlignment="1">
      <alignment vertical="center"/>
    </xf>
    <xf numFmtId="169" fontId="13" fillId="7" borderId="0" xfId="0" applyNumberFormat="1" applyFont="1" applyFill="1" applyAlignment="1">
      <alignment vertical="center"/>
    </xf>
    <xf numFmtId="168" fontId="17" fillId="0" borderId="0" xfId="0" applyNumberFormat="1" applyFont="1" applyAlignment="1">
      <alignment horizontal="right" vertical="center"/>
    </xf>
    <xf numFmtId="168" fontId="8" fillId="4" borderId="0" xfId="3"/>
    <xf numFmtId="0" fontId="13" fillId="0" borderId="0" xfId="0" applyFont="1" applyAlignment="1">
      <alignment vertical="center"/>
    </xf>
    <xf numFmtId="168" fontId="14" fillId="3" borderId="0" xfId="2"/>
    <xf numFmtId="170" fontId="16" fillId="0" borderId="0" xfId="0" applyNumberFormat="1" applyFont="1" applyAlignment="1">
      <alignment vertical="center"/>
    </xf>
    <xf numFmtId="168" fontId="13" fillId="4" borderId="0" xfId="3" applyFont="1"/>
    <xf numFmtId="176" fontId="11" fillId="0" borderId="0" xfId="1" applyNumberFormat="1" applyFont="1" applyAlignment="1">
      <alignment vertical="center"/>
    </xf>
    <xf numFmtId="173" fontId="13" fillId="0" borderId="0" xfId="1" applyNumberFormat="1" applyFont="1" applyFill="1" applyBorder="1" applyAlignment="1">
      <alignment vertical="center"/>
    </xf>
    <xf numFmtId="168" fontId="13" fillId="0" borderId="0" xfId="5" applyFill="1"/>
    <xf numFmtId="168" fontId="8" fillId="4" borderId="0" xfId="3" applyAlignment="1">
      <alignment vertical="center"/>
    </xf>
    <xf numFmtId="168" fontId="8" fillId="4" borderId="2" xfId="3" applyBorder="1" applyAlignment="1">
      <alignment vertical="center"/>
    </xf>
    <xf numFmtId="168" fontId="16" fillId="0" borderId="0" xfId="0" applyNumberFormat="1" applyFont="1" applyAlignment="1">
      <alignment vertical="center"/>
    </xf>
    <xf numFmtId="174" fontId="13" fillId="3" borderId="0" xfId="2" applyNumberFormat="1" applyFont="1"/>
    <xf numFmtId="177" fontId="13" fillId="3" borderId="0" xfId="2" applyNumberFormat="1" applyFont="1"/>
    <xf numFmtId="177" fontId="13" fillId="3" borderId="2" xfId="2" applyNumberFormat="1" applyFont="1" applyBorder="1"/>
    <xf numFmtId="168" fontId="13" fillId="0" borderId="0" xfId="4" applyFill="1">
      <alignment vertical="center"/>
    </xf>
    <xf numFmtId="168" fontId="13" fillId="0" borderId="0" xfId="4" applyFill="1" applyBorder="1">
      <alignment vertical="center"/>
    </xf>
    <xf numFmtId="168" fontId="13" fillId="0" borderId="2" xfId="4" applyFill="1" applyBorder="1">
      <alignment vertical="center"/>
    </xf>
    <xf numFmtId="168" fontId="14" fillId="3" borderId="0" xfId="2" applyAlignment="1">
      <alignment vertical="center"/>
    </xf>
    <xf numFmtId="168" fontId="14" fillId="3" borderId="2" xfId="2" applyBorder="1" applyAlignment="1">
      <alignment vertical="center"/>
    </xf>
    <xf numFmtId="168" fontId="8" fillId="4" borderId="2" xfId="3" applyBorder="1"/>
    <xf numFmtId="172" fontId="16" fillId="0" borderId="0" xfId="0" applyNumberFormat="1" applyFont="1" applyAlignment="1">
      <alignment vertical="center"/>
    </xf>
    <xf numFmtId="168" fontId="8" fillId="0" borderId="0" xfId="0" applyNumberFormat="1" applyFont="1" applyAlignment="1">
      <alignment horizontal="left" vertical="center"/>
    </xf>
    <xf numFmtId="168" fontId="8" fillId="0" borderId="0" xfId="0" applyNumberFormat="1" applyFont="1" applyAlignment="1">
      <alignment horizontal="center" vertical="center"/>
    </xf>
    <xf numFmtId="168" fontId="13" fillId="0" borderId="0" xfId="0" applyNumberFormat="1" applyFont="1" applyAlignment="1">
      <alignment horizontal="center" vertical="center"/>
    </xf>
    <xf numFmtId="169" fontId="8" fillId="0" borderId="0" xfId="0" applyNumberFormat="1" applyFont="1" applyAlignment="1">
      <alignment vertical="center"/>
    </xf>
    <xf numFmtId="0" fontId="19" fillId="0" borderId="0" xfId="0" applyFont="1"/>
    <xf numFmtId="175" fontId="13" fillId="0" borderId="0" xfId="0" applyNumberFormat="1" applyFont="1" applyAlignment="1">
      <alignment vertical="center"/>
    </xf>
    <xf numFmtId="0" fontId="13" fillId="0" borderId="0" xfId="0" applyFont="1" applyAlignment="1">
      <alignment horizontal="left" vertical="center"/>
    </xf>
    <xf numFmtId="178" fontId="13" fillId="0" borderId="0" xfId="0" applyNumberFormat="1" applyFont="1" applyAlignment="1">
      <alignment vertical="center"/>
    </xf>
    <xf numFmtId="173" fontId="11" fillId="0" borderId="0" xfId="0" applyNumberFormat="1" applyFont="1" applyAlignment="1">
      <alignment vertical="center"/>
    </xf>
    <xf numFmtId="170" fontId="13" fillId="0" borderId="2" xfId="0" applyNumberFormat="1" applyFont="1" applyBorder="1" applyAlignment="1">
      <alignment vertical="center"/>
    </xf>
    <xf numFmtId="168" fontId="14" fillId="3" borderId="0" xfId="0" applyNumberFormat="1" applyFont="1" applyFill="1" applyAlignment="1">
      <alignment vertical="center"/>
    </xf>
    <xf numFmtId="168" fontId="14" fillId="3" borderId="0" xfId="0" applyNumberFormat="1" applyFont="1" applyFill="1" applyAlignment="1">
      <alignment horizontal="left" vertical="center"/>
    </xf>
    <xf numFmtId="168" fontId="14" fillId="3" borderId="0" xfId="0" applyNumberFormat="1" applyFont="1" applyFill="1" applyAlignment="1">
      <alignment horizontal="center" vertical="center"/>
    </xf>
    <xf numFmtId="168" fontId="14" fillId="3" borderId="2" xfId="0" applyNumberFormat="1" applyFont="1" applyFill="1" applyBorder="1" applyAlignment="1">
      <alignment vertical="center"/>
    </xf>
    <xf numFmtId="168" fontId="20" fillId="0" borderId="0" xfId="0" applyNumberFormat="1" applyFont="1" applyAlignment="1">
      <alignment vertical="center"/>
    </xf>
    <xf numFmtId="168" fontId="13" fillId="0" borderId="0" xfId="0" applyNumberFormat="1" applyFont="1" applyAlignment="1">
      <alignment horizontal="left" vertical="center"/>
    </xf>
    <xf numFmtId="168" fontId="8" fillId="0" borderId="2" xfId="0" applyNumberFormat="1" applyFont="1" applyBorder="1" applyAlignment="1">
      <alignment vertical="center"/>
    </xf>
    <xf numFmtId="179" fontId="8" fillId="4" borderId="0" xfId="3" applyNumberFormat="1" applyAlignment="1">
      <alignment vertical="center"/>
    </xf>
    <xf numFmtId="179" fontId="8" fillId="4" borderId="2" xfId="3" applyNumberFormat="1" applyBorder="1" applyAlignment="1">
      <alignment vertical="center"/>
    </xf>
    <xf numFmtId="168" fontId="13" fillId="6" borderId="0" xfId="0" applyNumberFormat="1" applyFont="1" applyFill="1" applyAlignment="1">
      <alignment vertical="center"/>
    </xf>
    <xf numFmtId="168" fontId="8" fillId="6" borderId="0" xfId="0" applyNumberFormat="1" applyFont="1" applyFill="1" applyAlignment="1">
      <alignment horizontal="left" vertical="center"/>
    </xf>
    <xf numFmtId="168" fontId="8" fillId="6" borderId="0" xfId="0" applyNumberFormat="1" applyFont="1" applyFill="1" applyAlignment="1">
      <alignment vertical="center"/>
    </xf>
    <xf numFmtId="168" fontId="8" fillId="6" borderId="0" xfId="0" applyNumberFormat="1" applyFont="1" applyFill="1" applyAlignment="1">
      <alignment horizontal="center" vertical="center"/>
    </xf>
    <xf numFmtId="168" fontId="8" fillId="6" borderId="2" xfId="0" applyNumberFormat="1" applyFont="1" applyFill="1" applyBorder="1" applyAlignment="1">
      <alignment vertical="center"/>
    </xf>
    <xf numFmtId="168" fontId="13" fillId="0" borderId="2" xfId="0" applyNumberFormat="1" applyFont="1" applyBorder="1" applyAlignment="1">
      <alignment vertical="center"/>
    </xf>
    <xf numFmtId="168" fontId="13" fillId="6" borderId="0" xfId="0" applyNumberFormat="1" applyFont="1" applyFill="1" applyAlignment="1">
      <alignment horizontal="left" vertical="center"/>
    </xf>
    <xf numFmtId="168" fontId="13" fillId="6" borderId="0" xfId="0" applyNumberFormat="1" applyFont="1" applyFill="1" applyAlignment="1">
      <alignment horizontal="center" vertical="center"/>
    </xf>
    <xf numFmtId="168" fontId="13" fillId="6" borderId="2" xfId="0" applyNumberFormat="1" applyFont="1" applyFill="1" applyBorder="1" applyAlignment="1">
      <alignment vertical="center"/>
    </xf>
    <xf numFmtId="168" fontId="8" fillId="6" borderId="2" xfId="0" applyNumberFormat="1" applyFont="1" applyFill="1" applyBorder="1" applyAlignment="1">
      <alignment horizontal="left" vertical="center"/>
    </xf>
    <xf numFmtId="168" fontId="8" fillId="0" borderId="0" xfId="0" quotePrefix="1" applyNumberFormat="1" applyFont="1" applyAlignment="1">
      <alignment horizontal="center" vertical="center"/>
    </xf>
    <xf numFmtId="168" fontId="8" fillId="0" borderId="2" xfId="0" applyNumberFormat="1" applyFont="1" applyBorder="1" applyAlignment="1">
      <alignment horizontal="center" vertical="center"/>
    </xf>
    <xf numFmtId="168" fontId="18" fillId="0" borderId="0" xfId="0" applyNumberFormat="1" applyFont="1" applyAlignment="1">
      <alignment vertical="center"/>
    </xf>
    <xf numFmtId="168" fontId="21" fillId="0" borderId="0" xfId="0" applyNumberFormat="1" applyFont="1" applyAlignment="1">
      <alignment vertical="center"/>
    </xf>
    <xf numFmtId="168" fontId="18" fillId="0" borderId="0" xfId="0" applyNumberFormat="1" applyFont="1" applyAlignment="1">
      <alignment horizontal="left" vertical="center"/>
    </xf>
    <xf numFmtId="168" fontId="18" fillId="0" borderId="0" xfId="0" applyNumberFormat="1" applyFont="1" applyAlignment="1">
      <alignment horizontal="center" vertical="center"/>
    </xf>
    <xf numFmtId="168" fontId="17" fillId="0" borderId="0" xfId="0" applyNumberFormat="1" applyFont="1" applyAlignment="1">
      <alignment horizontal="left" vertical="center"/>
    </xf>
    <xf numFmtId="168" fontId="17" fillId="0" borderId="0" xfId="4" applyFont="1" applyFill="1">
      <alignment vertical="center"/>
    </xf>
    <xf numFmtId="0" fontId="22" fillId="0" borderId="0" xfId="0" applyFont="1"/>
    <xf numFmtId="168" fontId="23" fillId="0" borderId="0" xfId="0" applyNumberFormat="1" applyFont="1" applyAlignment="1">
      <alignment vertical="center"/>
    </xf>
    <xf numFmtId="9" fontId="13" fillId="0" borderId="0" xfId="1" applyFont="1" applyBorder="1" applyAlignment="1">
      <alignment vertical="center"/>
    </xf>
    <xf numFmtId="168" fontId="11" fillId="0" borderId="0" xfId="4" applyFont="1" applyFill="1">
      <alignment vertical="center"/>
    </xf>
    <xf numFmtId="0" fontId="8" fillId="0" borderId="0" xfId="0" applyFont="1"/>
    <xf numFmtId="168" fontId="14" fillId="0" borderId="0" xfId="2" applyFill="1" applyAlignment="1">
      <alignment vertical="center"/>
    </xf>
    <xf numFmtId="168" fontId="8" fillId="4" borderId="0" xfId="3" quotePrefix="1" applyAlignment="1">
      <alignment vertical="center"/>
    </xf>
    <xf numFmtId="168" fontId="9" fillId="0" borderId="0" xfId="0" applyNumberFormat="1" applyFont="1" applyAlignment="1">
      <alignment vertical="center"/>
    </xf>
    <xf numFmtId="168" fontId="13" fillId="0" borderId="0" xfId="0" applyNumberFormat="1" applyFont="1" applyAlignment="1">
      <alignment horizontal="right" vertical="center"/>
    </xf>
    <xf numFmtId="168" fontId="12" fillId="5" borderId="0" xfId="4" applyFont="1">
      <alignment vertical="center"/>
    </xf>
    <xf numFmtId="172" fontId="11" fillId="0" borderId="0" xfId="0" applyNumberFormat="1" applyFont="1" applyAlignment="1">
      <alignment vertical="center"/>
    </xf>
    <xf numFmtId="168" fontId="13" fillId="0" borderId="4" xfId="0" applyNumberFormat="1" applyFont="1" applyBorder="1" applyAlignment="1">
      <alignment vertical="center"/>
    </xf>
    <xf numFmtId="180" fontId="16" fillId="7" borderId="0" xfId="0" applyNumberFormat="1" applyFont="1" applyFill="1" applyAlignment="1">
      <alignment vertical="center"/>
    </xf>
    <xf numFmtId="0" fontId="8" fillId="4" borderId="0" xfId="0" applyFont="1" applyFill="1"/>
    <xf numFmtId="180" fontId="11" fillId="0" borderId="0" xfId="0" applyNumberFormat="1" applyFont="1" applyAlignment="1">
      <alignment vertical="center"/>
    </xf>
    <xf numFmtId="170" fontId="11" fillId="0" borderId="0" xfId="0" applyNumberFormat="1" applyFont="1" applyAlignment="1">
      <alignment vertical="center"/>
    </xf>
    <xf numFmtId="168" fontId="25" fillId="0" borderId="0" xfId="0" applyNumberFormat="1" applyFont="1" applyAlignment="1">
      <alignment vertical="center"/>
    </xf>
    <xf numFmtId="181" fontId="13" fillId="0" borderId="0" xfId="0" applyNumberFormat="1" applyFont="1" applyAlignment="1">
      <alignment vertical="center"/>
    </xf>
    <xf numFmtId="10" fontId="8" fillId="0" borderId="0" xfId="0" applyNumberFormat="1" applyFont="1" applyAlignment="1">
      <alignment vertical="center"/>
    </xf>
    <xf numFmtId="168" fontId="13" fillId="6" borderId="0" xfId="5" applyAlignment="1">
      <alignment vertical="center"/>
    </xf>
    <xf numFmtId="4" fontId="13" fillId="0" borderId="0" xfId="0" applyNumberFormat="1" applyFont="1" applyAlignment="1">
      <alignment vertical="center"/>
    </xf>
    <xf numFmtId="168" fontId="13" fillId="0" borderId="0" xfId="3" applyFont="1" applyFill="1" applyAlignment="1">
      <alignment vertical="center"/>
    </xf>
    <xf numFmtId="4" fontId="8" fillId="0" borderId="0" xfId="0" applyNumberFormat="1" applyFont="1" applyAlignment="1">
      <alignment vertical="center"/>
    </xf>
    <xf numFmtId="173" fontId="13" fillId="0" borderId="0" xfId="0" applyNumberFormat="1" applyFont="1" applyAlignment="1">
      <alignment horizontal="center" vertical="center"/>
    </xf>
    <xf numFmtId="172" fontId="13" fillId="0" borderId="2" xfId="0" applyNumberFormat="1" applyFont="1" applyBorder="1" applyAlignment="1">
      <alignment vertical="center"/>
    </xf>
    <xf numFmtId="173" fontId="8" fillId="0" borderId="0" xfId="0" applyNumberFormat="1" applyFont="1"/>
    <xf numFmtId="173" fontId="11" fillId="0" borderId="0" xfId="0" applyNumberFormat="1" applyFont="1"/>
    <xf numFmtId="168" fontId="13" fillId="0" borderId="0" xfId="0" quotePrefix="1" applyNumberFormat="1" applyFont="1" applyAlignment="1">
      <alignment vertical="center"/>
    </xf>
    <xf numFmtId="168" fontId="13" fillId="0" borderId="2" xfId="0" quotePrefix="1" applyNumberFormat="1" applyFont="1" applyBorder="1" applyAlignment="1">
      <alignment vertical="center"/>
    </xf>
    <xf numFmtId="9" fontId="13" fillId="0" borderId="0" xfId="1" applyFont="1" applyFill="1" applyBorder="1" applyAlignment="1">
      <alignment vertical="center"/>
    </xf>
    <xf numFmtId="168" fontId="13" fillId="0" borderId="2" xfId="0" applyNumberFormat="1" applyFont="1" applyBorder="1" applyAlignment="1">
      <alignment horizontal="center" vertical="center"/>
    </xf>
    <xf numFmtId="181" fontId="13" fillId="0" borderId="0" xfId="0" applyNumberFormat="1" applyFont="1" applyAlignment="1">
      <alignment horizontal="center" vertical="center"/>
    </xf>
    <xf numFmtId="181" fontId="25" fillId="0" borderId="0" xfId="0" applyNumberFormat="1" applyFont="1" applyAlignment="1">
      <alignment horizontal="left" vertical="center"/>
    </xf>
    <xf numFmtId="181" fontId="25" fillId="0" borderId="0" xfId="0" applyNumberFormat="1" applyFont="1" applyAlignment="1">
      <alignment horizontal="center" vertical="center"/>
    </xf>
    <xf numFmtId="173" fontId="8" fillId="0" borderId="0" xfId="0" applyNumberFormat="1" applyFont="1" applyAlignment="1">
      <alignment vertical="center"/>
    </xf>
    <xf numFmtId="181" fontId="13" fillId="6" borderId="0" xfId="5" applyNumberFormat="1"/>
    <xf numFmtId="181" fontId="13" fillId="0" borderId="0" xfId="0" quotePrefix="1" applyNumberFormat="1" applyFont="1" applyAlignment="1">
      <alignment vertical="center"/>
    </xf>
    <xf numFmtId="182" fontId="8" fillId="0" borderId="0" xfId="0" applyNumberFormat="1" applyFont="1" applyAlignment="1">
      <alignment vertical="center"/>
    </xf>
    <xf numFmtId="183" fontId="13" fillId="0" borderId="2" xfId="0" applyNumberFormat="1" applyFont="1" applyBorder="1" applyAlignment="1">
      <alignment horizontal="center" vertical="center"/>
    </xf>
    <xf numFmtId="183" fontId="13" fillId="6" borderId="2" xfId="5" applyNumberFormat="1" applyBorder="1"/>
    <xf numFmtId="179" fontId="13" fillId="0" borderId="0" xfId="0" applyNumberFormat="1" applyFont="1" applyAlignment="1">
      <alignment vertical="center"/>
    </xf>
    <xf numFmtId="9" fontId="11" fillId="0" borderId="0" xfId="1" applyFont="1" applyFill="1" applyBorder="1" applyAlignment="1">
      <alignment vertical="center"/>
    </xf>
    <xf numFmtId="182" fontId="13" fillId="6" borderId="0" xfId="5" applyNumberFormat="1"/>
    <xf numFmtId="180" fontId="13" fillId="0" borderId="0" xfId="0" applyNumberFormat="1" applyFont="1" applyAlignment="1">
      <alignment vertical="center"/>
    </xf>
    <xf numFmtId="184" fontId="8" fillId="4" borderId="0" xfId="3" applyNumberFormat="1" applyAlignment="1">
      <alignment vertical="center"/>
    </xf>
    <xf numFmtId="10" fontId="11" fillId="0" borderId="5" xfId="0" applyNumberFormat="1" applyFont="1" applyBorder="1" applyAlignment="1">
      <alignment vertical="center"/>
    </xf>
    <xf numFmtId="168" fontId="13" fillId="4" borderId="0" xfId="3" applyFont="1" applyAlignment="1">
      <alignment vertical="center"/>
    </xf>
    <xf numFmtId="10" fontId="13" fillId="0" borderId="5" xfId="0" applyNumberFormat="1" applyFont="1" applyBorder="1" applyAlignment="1">
      <alignment vertical="center"/>
    </xf>
    <xf numFmtId="10" fontId="13" fillId="0" borderId="0" xfId="1" applyNumberFormat="1" applyFont="1" applyFill="1" applyBorder="1" applyAlignment="1">
      <alignment vertical="center"/>
    </xf>
    <xf numFmtId="168" fontId="8" fillId="4" borderId="0" xfId="3" applyAlignment="1">
      <alignment horizontal="center" vertical="center"/>
    </xf>
    <xf numFmtId="10" fontId="16" fillId="0" borderId="0" xfId="0" applyNumberFormat="1" applyFont="1" applyAlignment="1">
      <alignment vertical="center"/>
    </xf>
    <xf numFmtId="168" fontId="17" fillId="0" borderId="0" xfId="0" applyNumberFormat="1" applyFont="1" applyAlignment="1">
      <alignment vertical="center"/>
    </xf>
    <xf numFmtId="173" fontId="8" fillId="0" borderId="0" xfId="1" applyNumberFormat="1" applyFont="1" applyAlignment="1">
      <alignment vertical="center"/>
    </xf>
    <xf numFmtId="168" fontId="26" fillId="0" borderId="0" xfId="0" applyNumberFormat="1" applyFont="1" applyAlignment="1">
      <alignment vertical="center"/>
    </xf>
    <xf numFmtId="10" fontId="11" fillId="0" borderId="0" xfId="1" applyNumberFormat="1" applyFont="1" applyFill="1" applyBorder="1" applyAlignment="1">
      <alignment vertical="center"/>
    </xf>
    <xf numFmtId="0" fontId="9" fillId="0" borderId="0" xfId="0" applyFont="1" applyAlignment="1">
      <alignment vertical="center"/>
    </xf>
    <xf numFmtId="0" fontId="17" fillId="0" borderId="0" xfId="0" applyFont="1" applyAlignment="1">
      <alignment vertical="center"/>
    </xf>
    <xf numFmtId="1" fontId="8" fillId="0" borderId="0" xfId="3" applyNumberFormat="1" applyFill="1" applyAlignment="1">
      <alignment vertical="center"/>
    </xf>
    <xf numFmtId="10" fontId="8" fillId="0" borderId="0" xfId="1" applyNumberFormat="1" applyFont="1" applyFill="1" applyAlignment="1">
      <alignment vertical="center"/>
    </xf>
    <xf numFmtId="176" fontId="13" fillId="0" borderId="0" xfId="1" applyNumberFormat="1" applyFont="1" applyAlignment="1">
      <alignment vertical="center"/>
    </xf>
    <xf numFmtId="174" fontId="13" fillId="0" borderId="0" xfId="2" applyNumberFormat="1" applyFont="1" applyFill="1"/>
    <xf numFmtId="177" fontId="13" fillId="0" borderId="0" xfId="2" applyNumberFormat="1" applyFont="1" applyFill="1"/>
    <xf numFmtId="177" fontId="13" fillId="0" borderId="2" xfId="2" applyNumberFormat="1" applyFont="1" applyFill="1" applyBorder="1"/>
    <xf numFmtId="168" fontId="8" fillId="0" borderId="0" xfId="3" applyFill="1"/>
    <xf numFmtId="9" fontId="13" fillId="0" borderId="0" xfId="1" applyFont="1" applyFill="1" applyAlignment="1">
      <alignment vertical="center"/>
    </xf>
    <xf numFmtId="9" fontId="0" fillId="0" borderId="0" xfId="1" applyFont="1" applyFill="1"/>
    <xf numFmtId="164" fontId="11" fillId="0" borderId="0" xfId="6" applyFont="1" applyAlignment="1">
      <alignment vertical="center"/>
    </xf>
    <xf numFmtId="10" fontId="8" fillId="0" borderId="0" xfId="1" applyNumberFormat="1" applyFont="1" applyBorder="1" applyAlignment="1">
      <alignment vertical="center"/>
    </xf>
    <xf numFmtId="10" fontId="0" fillId="0" borderId="0" xfId="1" applyNumberFormat="1" applyFont="1"/>
    <xf numFmtId="0" fontId="8" fillId="0" borderId="2" xfId="0" applyFont="1" applyBorder="1"/>
    <xf numFmtId="168" fontId="17" fillId="0" borderId="0" xfId="0" applyNumberFormat="1" applyFont="1" applyAlignment="1">
      <alignment horizontal="center" vertical="center"/>
    </xf>
    <xf numFmtId="168" fontId="29" fillId="0" borderId="0" xfId="0" applyNumberFormat="1" applyFont="1" applyAlignment="1">
      <alignment vertical="center"/>
    </xf>
    <xf numFmtId="0" fontId="0" fillId="10" borderId="0" xfId="0" applyFill="1"/>
    <xf numFmtId="0" fontId="8" fillId="2" borderId="0" xfId="0" applyFont="1" applyFill="1" applyAlignment="1">
      <alignment horizontal="left" vertical="center"/>
    </xf>
    <xf numFmtId="0" fontId="7" fillId="2" borderId="0" xfId="0" applyFont="1" applyFill="1" applyAlignment="1">
      <alignment horizontal="left" vertical="center"/>
    </xf>
    <xf numFmtId="0" fontId="31" fillId="2" borderId="0" xfId="0" applyFont="1" applyFill="1" applyAlignment="1">
      <alignment horizontal="left" vertical="center"/>
    </xf>
    <xf numFmtId="0" fontId="31" fillId="2" borderId="0" xfId="0" applyFont="1" applyFill="1" applyAlignment="1">
      <alignment vertical="center"/>
    </xf>
    <xf numFmtId="0" fontId="10" fillId="2" borderId="0" xfId="0" applyFont="1" applyFill="1" applyAlignment="1">
      <alignment vertical="top" wrapText="1"/>
    </xf>
    <xf numFmtId="0" fontId="32" fillId="2" borderId="0" xfId="0" applyFont="1" applyFill="1" applyAlignment="1">
      <alignment horizontal="left" vertical="center"/>
    </xf>
    <xf numFmtId="168" fontId="11" fillId="2" borderId="0" xfId="0" applyNumberFormat="1" applyFont="1" applyFill="1" applyAlignment="1">
      <alignment vertical="center"/>
    </xf>
    <xf numFmtId="0" fontId="8" fillId="2" borderId="0" xfId="0" applyFont="1" applyFill="1" applyAlignment="1">
      <alignment vertical="center"/>
    </xf>
    <xf numFmtId="0" fontId="8" fillId="0" borderId="0" xfId="0" applyFont="1" applyAlignment="1">
      <alignment vertical="center"/>
    </xf>
    <xf numFmtId="187" fontId="8" fillId="0" borderId="0" xfId="0" applyNumberFormat="1" applyFont="1" applyAlignment="1">
      <alignment vertical="center"/>
    </xf>
    <xf numFmtId="168" fontId="8" fillId="0" borderId="9" xfId="0" applyNumberFormat="1" applyFont="1" applyBorder="1" applyAlignment="1">
      <alignment vertical="center"/>
    </xf>
    <xf numFmtId="187" fontId="30" fillId="0" borderId="0" xfId="0" applyNumberFormat="1" applyFont="1" applyAlignment="1">
      <alignment vertical="center"/>
    </xf>
    <xf numFmtId="187" fontId="8" fillId="0" borderId="0" xfId="0" applyNumberFormat="1" applyFont="1" applyAlignment="1">
      <alignment horizontal="left" vertical="center"/>
    </xf>
    <xf numFmtId="187" fontId="30" fillId="0" borderId="0" xfId="0" applyNumberFormat="1" applyFont="1" applyAlignment="1">
      <alignment horizontal="left" vertical="center"/>
    </xf>
    <xf numFmtId="170" fontId="8" fillId="0" borderId="0" xfId="0" applyNumberFormat="1" applyFont="1" applyAlignment="1">
      <alignment vertical="center"/>
    </xf>
    <xf numFmtId="168" fontId="16" fillId="7" borderId="0" xfId="0" applyNumberFormat="1" applyFont="1" applyFill="1" applyAlignment="1">
      <alignment vertical="center"/>
    </xf>
    <xf numFmtId="0" fontId="8" fillId="7" borderId="11" xfId="0" applyFont="1" applyFill="1" applyBorder="1" applyAlignment="1">
      <alignment vertical="center"/>
    </xf>
    <xf numFmtId="169" fontId="8" fillId="2" borderId="0" xfId="0" applyNumberFormat="1" applyFont="1" applyFill="1" applyAlignment="1">
      <alignment vertical="center"/>
    </xf>
    <xf numFmtId="169" fontId="11" fillId="2" borderId="0" xfId="0" applyNumberFormat="1" applyFont="1" applyFill="1" applyAlignment="1">
      <alignment vertical="center"/>
    </xf>
    <xf numFmtId="168" fontId="9" fillId="2" borderId="0" xfId="0" applyNumberFormat="1" applyFont="1" applyFill="1" applyAlignment="1">
      <alignment horizontal="center" vertical="center"/>
    </xf>
    <xf numFmtId="168" fontId="10" fillId="2" borderId="0" xfId="0" applyNumberFormat="1" applyFont="1" applyFill="1" applyAlignment="1">
      <alignment horizontal="center" vertical="center"/>
    </xf>
    <xf numFmtId="168" fontId="13" fillId="2" borderId="0" xfId="0" applyNumberFormat="1" applyFont="1" applyFill="1" applyAlignment="1">
      <alignment vertical="center"/>
    </xf>
    <xf numFmtId="0" fontId="8" fillId="2" borderId="10" xfId="0" applyFont="1" applyFill="1" applyBorder="1" applyAlignment="1">
      <alignment vertical="center"/>
    </xf>
    <xf numFmtId="168" fontId="13" fillId="91" borderId="0" xfId="0" applyNumberFormat="1" applyFont="1" applyFill="1" applyAlignment="1">
      <alignment vertical="center"/>
    </xf>
    <xf numFmtId="172" fontId="13" fillId="7" borderId="0" xfId="0" applyNumberFormat="1" applyFont="1" applyFill="1" applyAlignment="1">
      <alignment vertical="center"/>
    </xf>
    <xf numFmtId="10" fontId="13" fillId="6" borderId="0" xfId="17" applyFont="1" applyFill="1" applyBorder="1" applyAlignment="1" applyProtection="1">
      <alignment vertical="center"/>
      <protection locked="0"/>
    </xf>
    <xf numFmtId="172" fontId="13" fillId="9" borderId="0" xfId="0" applyNumberFormat="1" applyFont="1" applyFill="1" applyAlignment="1">
      <alignment vertical="center"/>
    </xf>
    <xf numFmtId="172" fontId="13" fillId="8" borderId="0" xfId="0" applyNumberFormat="1" applyFont="1" applyFill="1" applyAlignment="1">
      <alignment vertical="center"/>
    </xf>
    <xf numFmtId="168" fontId="12" fillId="2" borderId="0" xfId="0" applyNumberFormat="1" applyFont="1" applyFill="1" applyAlignment="1">
      <alignment vertical="center"/>
    </xf>
    <xf numFmtId="168" fontId="10" fillId="0" borderId="0" xfId="0" applyNumberFormat="1" applyFont="1" applyAlignment="1">
      <alignment vertical="center"/>
    </xf>
    <xf numFmtId="168" fontId="8" fillId="2" borderId="0" xfId="0" applyNumberFormat="1" applyFont="1" applyFill="1" applyAlignment="1">
      <alignment vertical="center"/>
    </xf>
    <xf numFmtId="0" fontId="18" fillId="0" borderId="0" xfId="0" applyFont="1"/>
    <xf numFmtId="172" fontId="13" fillId="0" borderId="0" xfId="0" applyNumberFormat="1" applyFont="1" applyAlignment="1">
      <alignment vertical="center"/>
    </xf>
    <xf numFmtId="175" fontId="8" fillId="0" borderId="0" xfId="0" applyNumberFormat="1" applyFont="1" applyAlignment="1">
      <alignment vertical="center"/>
    </xf>
    <xf numFmtId="10" fontId="13" fillId="0" borderId="0" xfId="0" applyNumberFormat="1" applyFont="1" applyAlignment="1">
      <alignment vertical="center"/>
    </xf>
    <xf numFmtId="173" fontId="16" fillId="0" borderId="0" xfId="0" applyNumberFormat="1" applyFont="1" applyAlignment="1">
      <alignment vertical="center"/>
    </xf>
    <xf numFmtId="173" fontId="13" fillId="0" borderId="2" xfId="0" applyNumberFormat="1" applyFont="1" applyBorder="1" applyAlignment="1">
      <alignment vertical="center"/>
    </xf>
    <xf numFmtId="175" fontId="13" fillId="0" borderId="2" xfId="0" applyNumberFormat="1" applyFont="1" applyBorder="1" applyAlignment="1">
      <alignment vertical="center"/>
    </xf>
    <xf numFmtId="168" fontId="8" fillId="0" borderId="2" xfId="3" applyFill="1" applyBorder="1" applyAlignment="1">
      <alignment vertical="center"/>
    </xf>
    <xf numFmtId="10" fontId="13" fillId="0" borderId="2" xfId="0" applyNumberFormat="1" applyFont="1" applyBorder="1" applyAlignment="1">
      <alignment vertical="center"/>
    </xf>
    <xf numFmtId="173" fontId="16" fillId="0" borderId="2" xfId="0" applyNumberFormat="1" applyFont="1" applyBorder="1" applyAlignment="1">
      <alignment vertical="center"/>
    </xf>
    <xf numFmtId="168" fontId="13" fillId="0" borderId="2" xfId="5" applyFill="1" applyBorder="1"/>
    <xf numFmtId="173" fontId="13" fillId="0" borderId="0" xfId="0" applyNumberFormat="1" applyFont="1" applyAlignment="1">
      <alignment vertical="center"/>
    </xf>
    <xf numFmtId="168" fontId="8" fillId="0" borderId="0" xfId="3" applyFill="1" applyAlignment="1">
      <alignment vertical="center"/>
    </xf>
    <xf numFmtId="168" fontId="7" fillId="2" borderId="0" xfId="0" applyNumberFormat="1" applyFont="1" applyFill="1" applyAlignment="1">
      <alignment vertical="center"/>
    </xf>
    <xf numFmtId="168" fontId="8" fillId="2" borderId="0" xfId="0" applyNumberFormat="1" applyFont="1" applyFill="1" applyAlignment="1">
      <alignment horizontal="center" vertical="center"/>
    </xf>
    <xf numFmtId="168" fontId="14" fillId="3" borderId="2" xfId="2" applyBorder="1"/>
    <xf numFmtId="0" fontId="8" fillId="7" borderId="6" xfId="0" applyFont="1" applyFill="1" applyBorder="1"/>
    <xf numFmtId="0" fontId="8" fillId="7" borderId="7" xfId="0" applyFont="1" applyFill="1" applyBorder="1"/>
    <xf numFmtId="0" fontId="8" fillId="0" borderId="149" xfId="0" applyFont="1" applyBorder="1"/>
    <xf numFmtId="10" fontId="11" fillId="0" borderId="0" xfId="1" applyNumberFormat="1" applyFont="1" applyAlignment="1">
      <alignment vertical="center"/>
    </xf>
    <xf numFmtId="169" fontId="13" fillId="0" borderId="0" xfId="0" applyNumberFormat="1" applyFont="1" applyAlignment="1">
      <alignment vertical="center"/>
    </xf>
    <xf numFmtId="168" fontId="8" fillId="2" borderId="0" xfId="0" applyNumberFormat="1" applyFont="1" applyFill="1" applyAlignment="1">
      <alignment vertical="center" wrapText="1"/>
    </xf>
    <xf numFmtId="169" fontId="8" fillId="2" borderId="2" xfId="0" applyNumberFormat="1" applyFont="1" applyFill="1" applyBorder="1" applyAlignment="1">
      <alignment vertical="center" wrapText="1"/>
    </xf>
    <xf numFmtId="0" fontId="8" fillId="0" borderId="0" xfId="0" applyFont="1" applyAlignment="1">
      <alignment wrapText="1"/>
    </xf>
    <xf numFmtId="202" fontId="8" fillId="0" borderId="0" xfId="0" applyNumberFormat="1" applyFont="1"/>
    <xf numFmtId="202" fontId="8" fillId="0" borderId="0" xfId="3" applyNumberFormat="1" applyFill="1" applyAlignment="1">
      <alignment vertical="center"/>
    </xf>
    <xf numFmtId="0" fontId="25" fillId="0" borderId="0" xfId="0" applyFont="1" applyAlignment="1">
      <alignment vertical="center"/>
    </xf>
    <xf numFmtId="10" fontId="16" fillId="7" borderId="0" xfId="1" applyNumberFormat="1" applyFont="1" applyFill="1" applyBorder="1" applyAlignment="1">
      <alignment vertical="center"/>
    </xf>
    <xf numFmtId="10" fontId="8" fillId="0" borderId="0" xfId="1" applyNumberFormat="1" applyFont="1" applyAlignment="1">
      <alignment vertical="center"/>
    </xf>
    <xf numFmtId="10" fontId="11" fillId="0" borderId="0" xfId="1" applyNumberFormat="1" applyFont="1" applyFill="1" applyAlignment="1">
      <alignment vertical="center"/>
    </xf>
    <xf numFmtId="10" fontId="13" fillId="0" borderId="0" xfId="1" applyNumberFormat="1" applyFont="1" applyFill="1" applyAlignment="1">
      <alignment vertical="center"/>
    </xf>
    <xf numFmtId="164" fontId="13" fillId="0" borderId="0" xfId="6" applyFont="1" applyFill="1" applyBorder="1" applyAlignment="1">
      <alignment vertical="center"/>
    </xf>
    <xf numFmtId="173" fontId="11" fillId="0" borderId="2" xfId="0" applyNumberFormat="1" applyFont="1" applyBorder="1" applyAlignment="1">
      <alignment vertical="center"/>
    </xf>
    <xf numFmtId="180" fontId="11" fillId="0" borderId="2" xfId="0" applyNumberFormat="1" applyFont="1" applyBorder="1" applyAlignment="1">
      <alignment vertical="center"/>
    </xf>
    <xf numFmtId="10" fontId="11" fillId="0" borderId="2" xfId="1" applyNumberFormat="1" applyFont="1" applyFill="1" applyBorder="1" applyAlignment="1">
      <alignment vertical="center"/>
    </xf>
    <xf numFmtId="168" fontId="23" fillId="0" borderId="2" xfId="0" applyNumberFormat="1" applyFont="1" applyBorder="1" applyAlignment="1">
      <alignment vertical="center"/>
    </xf>
    <xf numFmtId="168" fontId="16" fillId="0" borderId="2" xfId="0" applyNumberFormat="1" applyFont="1" applyBorder="1" applyAlignment="1">
      <alignment vertical="center"/>
    </xf>
    <xf numFmtId="172" fontId="16" fillId="0" borderId="2" xfId="0" applyNumberFormat="1" applyFont="1" applyBorder="1" applyAlignment="1">
      <alignment vertical="center"/>
    </xf>
    <xf numFmtId="0" fontId="0" fillId="0" borderId="2" xfId="0" applyBorder="1"/>
    <xf numFmtId="168" fontId="13" fillId="4" borderId="2" xfId="3" applyFont="1" applyBorder="1"/>
    <xf numFmtId="173" fontId="13" fillId="0" borderId="2" xfId="1" applyNumberFormat="1" applyFont="1" applyFill="1" applyBorder="1" applyAlignment="1">
      <alignment vertical="center"/>
    </xf>
    <xf numFmtId="168" fontId="18" fillId="0" borderId="2" xfId="0" applyNumberFormat="1" applyFont="1" applyBorder="1" applyAlignment="1">
      <alignment vertical="center"/>
    </xf>
    <xf numFmtId="168" fontId="11" fillId="0" borderId="2" xfId="4" applyFont="1" applyFill="1" applyBorder="1">
      <alignment vertical="center"/>
    </xf>
    <xf numFmtId="10" fontId="8" fillId="0" borderId="2" xfId="1" applyNumberFormat="1" applyFont="1" applyBorder="1" applyAlignment="1">
      <alignment vertical="center"/>
    </xf>
    <xf numFmtId="177" fontId="13" fillId="0" borderId="0" xfId="0" applyNumberFormat="1" applyFont="1" applyAlignment="1">
      <alignment vertical="center"/>
    </xf>
    <xf numFmtId="10" fontId="13" fillId="0" borderId="2" xfId="1" applyNumberFormat="1" applyFont="1" applyFill="1" applyBorder="1" applyAlignment="1">
      <alignment vertical="center"/>
    </xf>
    <xf numFmtId="173" fontId="8" fillId="0" borderId="2" xfId="0" applyNumberFormat="1" applyFont="1" applyBorder="1"/>
    <xf numFmtId="173" fontId="11" fillId="0" borderId="2" xfId="0" applyNumberFormat="1" applyFont="1" applyBorder="1"/>
    <xf numFmtId="182" fontId="8" fillId="0" borderId="2" xfId="0" applyNumberFormat="1" applyFont="1" applyBorder="1" applyAlignment="1">
      <alignment vertical="center"/>
    </xf>
    <xf numFmtId="180" fontId="13" fillId="0" borderId="2" xfId="0" applyNumberFormat="1" applyFont="1" applyBorder="1" applyAlignment="1">
      <alignment vertical="center"/>
    </xf>
    <xf numFmtId="168" fontId="29" fillId="0" borderId="2" xfId="0" applyNumberFormat="1" applyFont="1" applyBorder="1" applyAlignment="1">
      <alignment vertical="center"/>
    </xf>
    <xf numFmtId="178" fontId="13" fillId="0" borderId="2" xfId="0" applyNumberFormat="1" applyFont="1" applyBorder="1" applyAlignment="1">
      <alignment vertical="center"/>
    </xf>
    <xf numFmtId="168" fontId="13" fillId="6" borderId="2" xfId="5" applyBorder="1" applyAlignment="1">
      <alignment vertical="center"/>
    </xf>
    <xf numFmtId="0" fontId="13" fillId="0" borderId="2" xfId="0" applyFont="1" applyBorder="1" applyAlignment="1">
      <alignment vertical="center"/>
    </xf>
    <xf numFmtId="10" fontId="11" fillId="0" borderId="152" xfId="0" applyNumberFormat="1" applyFont="1" applyBorder="1" applyAlignment="1">
      <alignment vertical="center"/>
    </xf>
    <xf numFmtId="168" fontId="13" fillId="4" borderId="2" xfId="3" applyFont="1" applyBorder="1" applyAlignment="1">
      <alignment vertical="center"/>
    </xf>
    <xf numFmtId="168" fontId="17" fillId="0" borderId="2" xfId="0" applyNumberFormat="1" applyFont="1" applyBorder="1" applyAlignment="1">
      <alignment vertical="center"/>
    </xf>
    <xf numFmtId="10" fontId="13" fillId="0" borderId="152" xfId="0" applyNumberFormat="1" applyFont="1" applyBorder="1" applyAlignment="1">
      <alignment vertical="center"/>
    </xf>
    <xf numFmtId="168" fontId="9" fillId="0" borderId="2" xfId="0" applyNumberFormat="1" applyFont="1" applyBorder="1" applyAlignment="1">
      <alignment vertical="center"/>
    </xf>
    <xf numFmtId="170" fontId="11" fillId="0" borderId="2" xfId="0" applyNumberFormat="1" applyFont="1" applyBorder="1" applyAlignment="1">
      <alignment vertical="center"/>
    </xf>
    <xf numFmtId="10" fontId="11" fillId="0" borderId="2" xfId="1" applyNumberFormat="1" applyFont="1" applyBorder="1" applyAlignment="1">
      <alignment vertical="center"/>
    </xf>
    <xf numFmtId="175" fontId="8" fillId="0" borderId="2" xfId="0" applyNumberFormat="1" applyFont="1" applyBorder="1" applyAlignment="1">
      <alignment vertical="center"/>
    </xf>
    <xf numFmtId="202" fontId="8" fillId="0" borderId="2" xfId="3" applyNumberFormat="1" applyFill="1" applyBorder="1" applyAlignment="1">
      <alignment vertical="center"/>
    </xf>
    <xf numFmtId="1" fontId="8" fillId="0" borderId="2" xfId="3" applyNumberFormat="1" applyFill="1" applyBorder="1" applyAlignment="1">
      <alignment vertical="center"/>
    </xf>
    <xf numFmtId="168" fontId="13" fillId="0" borderId="5" xfId="0" applyNumberFormat="1" applyFont="1" applyBorder="1" applyAlignment="1">
      <alignment vertical="center"/>
    </xf>
    <xf numFmtId="0" fontId="0" fillId="2" borderId="0" xfId="0" applyFill="1"/>
    <xf numFmtId="203" fontId="13" fillId="0" borderId="0" xfId="0" applyNumberFormat="1" applyFont="1"/>
    <xf numFmtId="0" fontId="13" fillId="94" borderId="0" xfId="0" applyFont="1" applyFill="1"/>
    <xf numFmtId="175" fontId="11" fillId="0" borderId="0" xfId="0" applyNumberFormat="1" applyFont="1" applyAlignment="1">
      <alignment vertical="center"/>
    </xf>
    <xf numFmtId="0" fontId="13" fillId="0" borderId="0" xfId="0" applyFont="1"/>
    <xf numFmtId="202" fontId="16" fillId="0" borderId="0" xfId="0" applyNumberFormat="1" applyFont="1"/>
    <xf numFmtId="201" fontId="16" fillId="0" borderId="0" xfId="0" applyNumberFormat="1" applyFont="1"/>
    <xf numFmtId="177" fontId="16" fillId="0" borderId="0" xfId="2542" applyNumberFormat="1" applyFont="1"/>
    <xf numFmtId="2" fontId="8" fillId="0" borderId="0" xfId="0" applyNumberFormat="1" applyFont="1"/>
    <xf numFmtId="180" fontId="16" fillId="0" borderId="0" xfId="0" applyNumberFormat="1" applyFont="1" applyAlignment="1">
      <alignment vertical="center"/>
    </xf>
    <xf numFmtId="10" fontId="13" fillId="0" borderId="0" xfId="1" applyNumberFormat="1" applyFont="1" applyFill="1"/>
    <xf numFmtId="202" fontId="0" fillId="0" borderId="0" xfId="0" applyNumberFormat="1"/>
    <xf numFmtId="0" fontId="10" fillId="0" borderId="0" xfId="0" applyFont="1"/>
    <xf numFmtId="0" fontId="11" fillId="0" borderId="0" xfId="0" applyFont="1"/>
    <xf numFmtId="169" fontId="11" fillId="7" borderId="0" xfId="0" applyNumberFormat="1" applyFont="1" applyFill="1" applyAlignment="1">
      <alignment vertical="center"/>
    </xf>
    <xf numFmtId="10" fontId="16" fillId="0" borderId="0" xfId="1" applyNumberFormat="1" applyFont="1" applyFill="1" applyBorder="1" applyAlignment="1">
      <alignment vertical="center"/>
    </xf>
    <xf numFmtId="9" fontId="8" fillId="0" borderId="0" xfId="1" applyFont="1" applyFill="1" applyAlignment="1">
      <alignment vertical="center"/>
    </xf>
    <xf numFmtId="200" fontId="8" fillId="4" borderId="0" xfId="3" applyNumberFormat="1"/>
    <xf numFmtId="180" fontId="9" fillId="2" borderId="0" xfId="0" applyNumberFormat="1" applyFont="1" applyFill="1" applyAlignment="1">
      <alignment horizontal="center" vertical="center"/>
    </xf>
    <xf numFmtId="180" fontId="10" fillId="2" borderId="0" xfId="0" applyNumberFormat="1" applyFont="1" applyFill="1" applyAlignment="1">
      <alignment horizontal="center" vertical="center"/>
    </xf>
    <xf numFmtId="180" fontId="10" fillId="2" borderId="2" xfId="0" applyNumberFormat="1" applyFont="1" applyFill="1" applyBorder="1" applyAlignment="1">
      <alignment horizontal="center" vertical="center"/>
    </xf>
    <xf numFmtId="175" fontId="78" fillId="0" borderId="0" xfId="403" applyNumberFormat="1" applyFont="1" applyAlignment="1">
      <alignment vertical="center"/>
    </xf>
    <xf numFmtId="168" fontId="14" fillId="0" borderId="2" xfId="2" applyFill="1" applyBorder="1" applyAlignment="1">
      <alignment vertical="center"/>
    </xf>
    <xf numFmtId="0" fontId="8" fillId="0" borderId="155" xfId="0" applyFont="1" applyBorder="1"/>
    <xf numFmtId="168" fontId="13" fillId="0" borderId="153" xfId="5" applyFill="1" applyBorder="1"/>
    <xf numFmtId="168" fontId="13" fillId="0" borderId="154" xfId="5" applyFill="1" applyBorder="1"/>
    <xf numFmtId="170" fontId="8" fillId="91" borderId="0" xfId="0" applyNumberFormat="1" applyFont="1" applyFill="1" applyAlignment="1">
      <alignment vertical="center"/>
    </xf>
    <xf numFmtId="0" fontId="8" fillId="95" borderId="0" xfId="0" applyFont="1" applyFill="1"/>
    <xf numFmtId="168" fontId="79" fillId="2" borderId="0" xfId="0" applyNumberFormat="1" applyFont="1" applyFill="1" applyAlignment="1">
      <alignment horizontal="right" vertical="center"/>
    </xf>
    <xf numFmtId="168" fontId="13" fillId="0" borderId="152" xfId="0" applyNumberFormat="1" applyFont="1" applyBorder="1" applyAlignment="1">
      <alignment vertical="center"/>
    </xf>
    <xf numFmtId="168" fontId="8" fillId="0" borderId="0" xfId="3" applyFill="1" applyAlignment="1">
      <alignment horizontal="center" vertical="center"/>
    </xf>
    <xf numFmtId="0" fontId="18" fillId="0" borderId="0" xfId="0" applyFont="1" applyAlignment="1">
      <alignment horizontal="right"/>
    </xf>
    <xf numFmtId="0" fontId="78" fillId="0" borderId="0" xfId="0" applyFont="1"/>
    <xf numFmtId="170" fontId="18" fillId="91" borderId="0" xfId="0" applyNumberFormat="1" applyFont="1" applyFill="1" applyAlignment="1">
      <alignment vertical="center"/>
    </xf>
    <xf numFmtId="0" fontId="18" fillId="95" borderId="0" xfId="0" applyFont="1" applyFill="1"/>
    <xf numFmtId="0" fontId="81" fillId="2" borderId="0" xfId="0" applyFont="1" applyFill="1" applyAlignment="1">
      <alignment horizontal="centerContinuous" vertical="center"/>
    </xf>
    <xf numFmtId="168" fontId="9" fillId="2" borderId="0" xfId="0" applyNumberFormat="1" applyFont="1" applyFill="1" applyAlignment="1">
      <alignment horizontal="centerContinuous" vertical="center"/>
    </xf>
    <xf numFmtId="168" fontId="8" fillId="2" borderId="0" xfId="0" applyNumberFormat="1" applyFont="1" applyFill="1" applyAlignment="1">
      <alignment horizontal="centerContinuous" vertical="center"/>
    </xf>
    <xf numFmtId="168" fontId="0" fillId="0" borderId="0" xfId="0" applyNumberFormat="1"/>
    <xf numFmtId="9" fontId="16" fillId="0" borderId="0" xfId="1" applyFont="1" applyFill="1" applyBorder="1" applyAlignment="1">
      <alignment vertical="center"/>
    </xf>
    <xf numFmtId="9" fontId="11" fillId="0" borderId="0" xfId="1" applyFont="1" applyFill="1"/>
    <xf numFmtId="9" fontId="8" fillId="0" borderId="0" xfId="1" applyFont="1" applyAlignment="1">
      <alignment vertical="center"/>
    </xf>
    <xf numFmtId="10" fontId="8" fillId="0" borderId="0" xfId="1" applyNumberFormat="1" applyFont="1"/>
    <xf numFmtId="2" fontId="13" fillId="94" borderId="0" xfId="0" applyNumberFormat="1" applyFont="1" applyFill="1"/>
    <xf numFmtId="10" fontId="13" fillId="0" borderId="0" xfId="1" applyNumberFormat="1" applyFont="1" applyBorder="1" applyAlignment="1">
      <alignment vertical="center"/>
    </xf>
    <xf numFmtId="168" fontId="13" fillId="96" borderId="0" xfId="0" applyNumberFormat="1" applyFont="1" applyFill="1" applyAlignment="1">
      <alignment vertical="center"/>
    </xf>
    <xf numFmtId="0" fontId="8" fillId="0" borderId="0" xfId="0" applyFont="1" applyAlignment="1">
      <alignment horizontal="left"/>
    </xf>
    <xf numFmtId="10" fontId="13" fillId="0" borderId="0" xfId="1" applyNumberFormat="1" applyFont="1" applyAlignment="1">
      <alignment vertical="center"/>
    </xf>
    <xf numFmtId="10" fontId="13" fillId="0" borderId="2" xfId="1" applyNumberFormat="1" applyFont="1" applyBorder="1" applyAlignment="1">
      <alignment vertical="center"/>
    </xf>
    <xf numFmtId="175" fontId="23" fillId="0" borderId="0" xfId="0" applyNumberFormat="1" applyFont="1" applyAlignment="1">
      <alignment vertical="center"/>
    </xf>
    <xf numFmtId="180" fontId="16" fillId="0" borderId="2" xfId="0" applyNumberFormat="1" applyFont="1" applyBorder="1" applyAlignment="1">
      <alignment vertical="center"/>
    </xf>
    <xf numFmtId="10" fontId="16" fillId="0" borderId="2" xfId="1" applyNumberFormat="1" applyFont="1" applyFill="1" applyBorder="1" applyAlignment="1">
      <alignment vertical="center"/>
    </xf>
    <xf numFmtId="168" fontId="13" fillId="0" borderId="156" xfId="5" applyFill="1" applyBorder="1"/>
    <xf numFmtId="168" fontId="13" fillId="0" borderId="157" xfId="5" applyFill="1" applyBorder="1"/>
    <xf numFmtId="14" fontId="11" fillId="0" borderId="0" xfId="0" applyNumberFormat="1" applyFont="1" applyAlignment="1">
      <alignment vertical="center"/>
    </xf>
    <xf numFmtId="173" fontId="11" fillId="0" borderId="0" xfId="1" applyNumberFormat="1" applyFont="1" applyAlignment="1">
      <alignment vertical="center"/>
    </xf>
    <xf numFmtId="173" fontId="13" fillId="0" borderId="0" xfId="1" applyNumberFormat="1" applyFont="1" applyAlignment="1">
      <alignment vertical="center"/>
    </xf>
    <xf numFmtId="10" fontId="18" fillId="0" borderId="0" xfId="1" applyNumberFormat="1" applyFont="1" applyAlignment="1">
      <alignment vertical="center"/>
    </xf>
    <xf numFmtId="10" fontId="11" fillId="0" borderId="0" xfId="1" applyNumberFormat="1" applyFont="1"/>
    <xf numFmtId="10" fontId="18" fillId="0" borderId="2" xfId="1" applyNumberFormat="1" applyFont="1" applyBorder="1" applyAlignment="1">
      <alignment vertical="center"/>
    </xf>
    <xf numFmtId="205" fontId="13" fillId="0" borderId="0" xfId="6" applyNumberFormat="1" applyFont="1" applyAlignment="1">
      <alignment vertical="center"/>
    </xf>
    <xf numFmtId="205" fontId="13" fillId="0" borderId="2" xfId="6" applyNumberFormat="1" applyFont="1" applyBorder="1" applyAlignment="1">
      <alignment vertical="center"/>
    </xf>
    <xf numFmtId="0" fontId="11" fillId="0" borderId="0" xfId="0" applyFont="1" applyAlignment="1">
      <alignment vertical="center"/>
    </xf>
    <xf numFmtId="164" fontId="13" fillId="0" borderId="2" xfId="6" applyFont="1" applyFill="1" applyBorder="1" applyAlignment="1">
      <alignment vertical="center"/>
    </xf>
    <xf numFmtId="10" fontId="8" fillId="0" borderId="0" xfId="0" applyNumberFormat="1" applyFont="1"/>
    <xf numFmtId="200" fontId="13" fillId="0" borderId="2" xfId="0" applyNumberFormat="1" applyFont="1" applyBorder="1" applyAlignment="1">
      <alignment vertical="center"/>
    </xf>
    <xf numFmtId="208" fontId="0" fillId="0" borderId="2" xfId="0" applyNumberFormat="1" applyBorder="1"/>
    <xf numFmtId="181" fontId="25" fillId="0" borderId="2" xfId="0" applyNumberFormat="1" applyFont="1" applyBorder="1" applyAlignment="1">
      <alignment horizontal="center" vertical="center"/>
    </xf>
    <xf numFmtId="175" fontId="112" fillId="0" borderId="0" xfId="0" applyNumberFormat="1" applyFont="1" applyAlignment="1">
      <alignment vertical="center"/>
    </xf>
    <xf numFmtId="168" fontId="8" fillId="0" borderId="2" xfId="3" applyFill="1" applyBorder="1"/>
    <xf numFmtId="175" fontId="13" fillId="7" borderId="0" xfId="0" applyNumberFormat="1" applyFont="1" applyFill="1" applyAlignment="1">
      <alignment vertical="center"/>
    </xf>
    <xf numFmtId="168" fontId="13" fillId="0" borderId="0" xfId="0" applyNumberFormat="1" applyFont="1" applyAlignment="1">
      <alignment horizontal="left" vertical="center" indent="1"/>
    </xf>
    <xf numFmtId="0" fontId="6" fillId="0" borderId="0" xfId="0" applyFont="1"/>
    <xf numFmtId="175" fontId="13" fillId="0" borderId="0" xfId="4" applyNumberFormat="1" applyFill="1">
      <alignment vertical="center"/>
    </xf>
    <xf numFmtId="2" fontId="8" fillId="0" borderId="0" xfId="3" applyNumberFormat="1" applyFill="1" applyAlignment="1">
      <alignment vertical="center"/>
    </xf>
    <xf numFmtId="10" fontId="16" fillId="0" borderId="0" xfId="2542" applyNumberFormat="1" applyFont="1"/>
    <xf numFmtId="14" fontId="13" fillId="0" borderId="0" xfId="0" applyNumberFormat="1" applyFont="1"/>
    <xf numFmtId="168" fontId="10" fillId="2" borderId="0" xfId="0" applyNumberFormat="1" applyFont="1" applyFill="1"/>
    <xf numFmtId="168" fontId="10" fillId="2" borderId="0" xfId="0" applyNumberFormat="1" applyFont="1" applyFill="1" applyAlignment="1">
      <alignment wrapText="1"/>
    </xf>
    <xf numFmtId="0" fontId="10" fillId="2" borderId="0" xfId="0" applyFont="1" applyFill="1"/>
    <xf numFmtId="0" fontId="6" fillId="2" borderId="0" xfId="0" applyFont="1" applyFill="1"/>
    <xf numFmtId="10" fontId="8" fillId="4" borderId="0" xfId="3" applyNumberFormat="1" applyAlignment="1">
      <alignment vertical="center"/>
    </xf>
    <xf numFmtId="10" fontId="8" fillId="4" borderId="2" xfId="3" applyNumberFormat="1" applyBorder="1" applyAlignment="1">
      <alignment vertical="center"/>
    </xf>
    <xf numFmtId="168" fontId="11" fillId="0" borderId="0" xfId="4" applyFont="1" applyFill="1" applyBorder="1">
      <alignment vertical="center"/>
    </xf>
    <xf numFmtId="168" fontId="79" fillId="2" borderId="0" xfId="0" applyNumberFormat="1" applyFont="1" applyFill="1" applyAlignment="1">
      <alignment horizontal="right" vertical="center" indent="4"/>
    </xf>
    <xf numFmtId="0" fontId="8" fillId="93" borderId="10" xfId="0" applyFont="1" applyFill="1" applyBorder="1" applyAlignment="1">
      <alignment vertical="center"/>
    </xf>
    <xf numFmtId="202" fontId="15" fillId="0" borderId="0" xfId="0" applyNumberFormat="1" applyFont="1" applyAlignment="1">
      <alignment vertical="center"/>
    </xf>
    <xf numFmtId="168" fontId="15" fillId="0" borderId="0" xfId="0" applyNumberFormat="1" applyFont="1" applyAlignment="1">
      <alignment vertical="center"/>
    </xf>
    <xf numFmtId="168" fontId="17" fillId="91" borderId="0" xfId="0" applyNumberFormat="1" applyFont="1" applyFill="1" applyAlignment="1">
      <alignment vertical="center"/>
    </xf>
    <xf numFmtId="168" fontId="17" fillId="91" borderId="2" xfId="0" applyNumberFormat="1" applyFont="1" applyFill="1" applyBorder="1" applyAlignment="1">
      <alignment vertical="center"/>
    </xf>
    <xf numFmtId="168" fontId="79" fillId="0" borderId="0" xfId="0" applyNumberFormat="1" applyFont="1" applyAlignment="1">
      <alignment vertical="center"/>
    </xf>
    <xf numFmtId="204" fontId="8" fillId="0" borderId="0" xfId="6" applyNumberFormat="1" applyFont="1"/>
    <xf numFmtId="204" fontId="17" fillId="91" borderId="0" xfId="6" applyNumberFormat="1" applyFont="1" applyFill="1" applyAlignment="1">
      <alignment vertical="center"/>
    </xf>
    <xf numFmtId="204" fontId="18" fillId="0" borderId="0" xfId="6" applyNumberFormat="1" applyFont="1"/>
    <xf numFmtId="168" fontId="18" fillId="0" borderId="0" xfId="3" applyFont="1" applyFill="1" applyAlignment="1">
      <alignment horizontal="center" vertical="center"/>
    </xf>
    <xf numFmtId="168" fontId="113" fillId="129" borderId="0" xfId="3" applyFont="1" applyFill="1" applyAlignment="1">
      <alignment horizontal="center" vertical="center"/>
    </xf>
    <xf numFmtId="168" fontId="113" fillId="129" borderId="64" xfId="3" applyFont="1" applyFill="1" applyBorder="1" applyAlignment="1">
      <alignment horizontal="center" vertical="center"/>
    </xf>
    <xf numFmtId="168" fontId="11" fillId="0" borderId="152" xfId="0" applyNumberFormat="1" applyFont="1" applyBorder="1" applyAlignment="1">
      <alignment vertical="center"/>
    </xf>
    <xf numFmtId="168" fontId="13" fillId="0" borderId="0" xfId="4" quotePrefix="1" applyFill="1">
      <alignment vertical="center"/>
    </xf>
    <xf numFmtId="0" fontId="8" fillId="0" borderId="0" xfId="0" applyFont="1" applyAlignment="1">
      <alignment horizontal="left" indent="1"/>
    </xf>
    <xf numFmtId="170" fontId="8" fillId="0" borderId="0" xfId="0" applyNumberFormat="1" applyFont="1"/>
    <xf numFmtId="0" fontId="13" fillId="0" borderId="2" xfId="0" applyFont="1" applyBorder="1"/>
    <xf numFmtId="175" fontId="8" fillId="4" borderId="0" xfId="3" applyNumberFormat="1" applyAlignment="1">
      <alignment vertical="center"/>
    </xf>
    <xf numFmtId="2" fontId="8" fillId="0" borderId="2" xfId="0" applyNumberFormat="1" applyFont="1" applyBorder="1"/>
    <xf numFmtId="0" fontId="8" fillId="6" borderId="0" xfId="0" applyFont="1" applyFill="1"/>
    <xf numFmtId="168" fontId="8" fillId="0" borderId="0" xfId="0" applyNumberFormat="1" applyFont="1"/>
    <xf numFmtId="2" fontId="11" fillId="0" borderId="0" xfId="0" applyNumberFormat="1" applyFont="1"/>
    <xf numFmtId="0" fontId="8" fillId="2" borderId="0" xfId="0" applyFont="1" applyFill="1" applyAlignment="1">
      <alignment vertical="center" wrapText="1"/>
    </xf>
    <xf numFmtId="169" fontId="11" fillId="2" borderId="0" xfId="0" applyNumberFormat="1" applyFont="1" applyFill="1" applyAlignment="1">
      <alignment vertical="center" wrapText="1"/>
    </xf>
    <xf numFmtId="169" fontId="8" fillId="2" borderId="0" xfId="0" applyNumberFormat="1" applyFont="1" applyFill="1" applyAlignment="1">
      <alignment vertical="center" wrapText="1"/>
    </xf>
    <xf numFmtId="168" fontId="15" fillId="0" borderId="2" xfId="0" applyNumberFormat="1" applyFont="1" applyBorder="1" applyAlignment="1">
      <alignment vertical="center"/>
    </xf>
    <xf numFmtId="172" fontId="8" fillId="0" borderId="0" xfId="1" applyNumberFormat="1" applyFont="1" applyAlignment="1">
      <alignment vertical="center"/>
    </xf>
    <xf numFmtId="202" fontId="8" fillId="0" borderId="2" xfId="0" applyNumberFormat="1" applyFont="1" applyBorder="1"/>
    <xf numFmtId="173" fontId="8" fillId="0" borderId="2" xfId="1" applyNumberFormat="1" applyFont="1" applyBorder="1" applyAlignment="1">
      <alignment vertical="center"/>
    </xf>
    <xf numFmtId="173" fontId="8" fillId="0" borderId="0" xfId="1" applyNumberFormat="1" applyFont="1" applyBorder="1" applyAlignment="1">
      <alignment vertical="center"/>
    </xf>
    <xf numFmtId="171" fontId="8" fillId="0" borderId="0" xfId="0" applyNumberFormat="1" applyFont="1"/>
    <xf numFmtId="0" fontId="8" fillId="0" borderId="0" xfId="0" applyFont="1" applyAlignment="1">
      <alignment horizontal="left" indent="2"/>
    </xf>
    <xf numFmtId="10" fontId="8" fillId="0" borderId="0" xfId="1" applyNumberFormat="1" applyFont="1" applyFill="1" applyBorder="1" applyAlignment="1">
      <alignment vertical="center"/>
    </xf>
    <xf numFmtId="168" fontId="17" fillId="0" borderId="0" xfId="4" applyFont="1" applyFill="1" applyBorder="1">
      <alignment vertical="center"/>
    </xf>
    <xf numFmtId="168" fontId="13" fillId="128" borderId="0" xfId="4" applyFill="1">
      <alignment vertical="center"/>
    </xf>
    <xf numFmtId="168" fontId="9" fillId="0" borderId="0" xfId="4" applyFont="1" applyFill="1">
      <alignment vertical="center"/>
    </xf>
    <xf numFmtId="170" fontId="13" fillId="0" borderId="0" xfId="4" applyNumberFormat="1" applyFill="1" applyBorder="1">
      <alignment vertical="center"/>
    </xf>
    <xf numFmtId="9" fontId="0" fillId="0" borderId="2" xfId="1" applyFont="1" applyFill="1" applyBorder="1"/>
    <xf numFmtId="9" fontId="0" fillId="7" borderId="0" xfId="0" applyNumberFormat="1" applyFill="1"/>
    <xf numFmtId="10" fontId="13" fillId="7" borderId="0" xfId="1" applyNumberFormat="1" applyFont="1" applyFill="1" applyAlignment="1">
      <alignment vertical="center"/>
    </xf>
    <xf numFmtId="168" fontId="9" fillId="0" borderId="2" xfId="4" applyFont="1" applyFill="1" applyBorder="1">
      <alignment vertical="center"/>
    </xf>
    <xf numFmtId="168" fontId="9" fillId="0" borderId="0" xfId="4" applyFont="1" applyFill="1" applyBorder="1">
      <alignment vertical="center"/>
    </xf>
    <xf numFmtId="168" fontId="17" fillId="0" borderId="2" xfId="4" applyFont="1" applyFill="1" applyBorder="1">
      <alignment vertical="center"/>
    </xf>
    <xf numFmtId="170" fontId="13" fillId="0" borderId="2" xfId="4" applyNumberFormat="1" applyFill="1" applyBorder="1">
      <alignment vertical="center"/>
    </xf>
    <xf numFmtId="175" fontId="8" fillId="0" borderId="0" xfId="0" applyNumberFormat="1" applyFont="1"/>
    <xf numFmtId="175" fontId="8" fillId="0" borderId="2" xfId="0" applyNumberFormat="1" applyFont="1" applyBorder="1"/>
    <xf numFmtId="175" fontId="0" fillId="0" borderId="0" xfId="0" applyNumberFormat="1"/>
    <xf numFmtId="179" fontId="11" fillId="0" borderId="0" xfId="0" applyNumberFormat="1" applyFont="1" applyAlignment="1">
      <alignment vertical="center"/>
    </xf>
    <xf numFmtId="10" fontId="13" fillId="0" borderId="0" xfId="4" applyNumberFormat="1" applyFill="1" applyBorder="1">
      <alignment vertical="center"/>
    </xf>
    <xf numFmtId="0" fontId="8" fillId="7" borderId="271" xfId="0" applyFont="1" applyFill="1" applyBorder="1"/>
    <xf numFmtId="168" fontId="8" fillId="0" borderId="272" xfId="0" applyNumberFormat="1" applyFont="1" applyBorder="1" applyAlignment="1">
      <alignment vertical="center"/>
    </xf>
    <xf numFmtId="180" fontId="8" fillId="0" borderId="272" xfId="0" applyNumberFormat="1" applyFont="1" applyBorder="1" applyAlignment="1">
      <alignment vertical="center"/>
    </xf>
    <xf numFmtId="170" fontId="8" fillId="0" borderId="272" xfId="0" applyNumberFormat="1" applyFont="1" applyBorder="1" applyAlignment="1">
      <alignment vertical="center"/>
    </xf>
    <xf numFmtId="168" fontId="16" fillId="0" borderId="272" xfId="0" applyNumberFormat="1" applyFont="1" applyBorder="1" applyAlignment="1">
      <alignment vertical="center"/>
    </xf>
    <xf numFmtId="168" fontId="13" fillId="0" borderId="272" xfId="0" applyNumberFormat="1" applyFont="1" applyBorder="1" applyAlignment="1">
      <alignment vertical="center"/>
    </xf>
    <xf numFmtId="173" fontId="13" fillId="0" borderId="272" xfId="0" applyNumberFormat="1" applyFont="1" applyBorder="1" applyAlignment="1">
      <alignment vertical="center"/>
    </xf>
    <xf numFmtId="173" fontId="8" fillId="0" borderId="272" xfId="0" applyNumberFormat="1" applyFont="1" applyBorder="1" applyAlignment="1">
      <alignment vertical="center"/>
    </xf>
    <xf numFmtId="168" fontId="13" fillId="0" borderId="272" xfId="0" quotePrefix="1" applyNumberFormat="1" applyFont="1" applyBorder="1" applyAlignment="1">
      <alignment vertical="center"/>
    </xf>
    <xf numFmtId="10" fontId="8" fillId="4" borderId="0" xfId="1" applyNumberFormat="1" applyFont="1" applyFill="1" applyAlignment="1">
      <alignment vertical="center"/>
    </xf>
    <xf numFmtId="180" fontId="8" fillId="4" borderId="0" xfId="3" applyNumberFormat="1"/>
    <xf numFmtId="10" fontId="8" fillId="0" borderId="0" xfId="1" applyNumberFormat="1" applyFont="1" applyAlignment="1">
      <alignment horizontal="center" vertical="center"/>
    </xf>
    <xf numFmtId="0" fontId="8" fillId="0" borderId="0" xfId="0" quotePrefix="1" applyFont="1"/>
    <xf numFmtId="10" fontId="8" fillId="4" borderId="0" xfId="1" applyNumberFormat="1" applyFont="1" applyFill="1"/>
    <xf numFmtId="10" fontId="8" fillId="4" borderId="0" xfId="1" applyNumberFormat="1" applyFont="1" applyFill="1" applyBorder="1" applyAlignment="1">
      <alignment vertical="center"/>
    </xf>
    <xf numFmtId="177" fontId="13" fillId="6" borderId="0" xfId="1" applyNumberFormat="1" applyFont="1" applyFill="1"/>
    <xf numFmtId="177" fontId="13" fillId="0" borderId="0" xfId="1" applyNumberFormat="1" applyFont="1" applyAlignment="1">
      <alignment vertical="center"/>
    </xf>
    <xf numFmtId="10" fontId="13" fillId="6" borderId="0" xfId="1" applyNumberFormat="1" applyFont="1" applyFill="1" applyBorder="1"/>
    <xf numFmtId="177" fontId="13" fillId="0" borderId="0" xfId="1" applyNumberFormat="1" applyFont="1" applyAlignment="1">
      <alignment horizontal="right" vertical="center"/>
    </xf>
    <xf numFmtId="205" fontId="11" fillId="0" borderId="0" xfId="6" applyNumberFormat="1" applyFont="1" applyAlignment="1">
      <alignment vertical="center"/>
    </xf>
    <xf numFmtId="170" fontId="13" fillId="0" borderId="0" xfId="0" quotePrefix="1" applyNumberFormat="1" applyFont="1" applyAlignment="1">
      <alignment vertical="center"/>
    </xf>
    <xf numFmtId="201" fontId="8" fillId="0" borderId="0" xfId="0" applyNumberFormat="1" applyFont="1"/>
    <xf numFmtId="175" fontId="8" fillId="4" borderId="0" xfId="0" applyNumberFormat="1" applyFont="1" applyFill="1" applyAlignment="1">
      <alignment vertical="center"/>
    </xf>
    <xf numFmtId="175" fontId="8" fillId="4" borderId="2" xfId="0" applyNumberFormat="1" applyFont="1" applyFill="1" applyBorder="1" applyAlignment="1">
      <alignment vertical="center"/>
    </xf>
    <xf numFmtId="175" fontId="8" fillId="92" borderId="0" xfId="0" applyNumberFormat="1" applyFont="1" applyFill="1" applyAlignment="1">
      <alignment vertical="center"/>
    </xf>
    <xf numFmtId="10" fontId="8" fillId="92" borderId="0" xfId="1" applyNumberFormat="1" applyFont="1" applyFill="1" applyBorder="1" applyAlignment="1">
      <alignment vertical="center"/>
    </xf>
    <xf numFmtId="175" fontId="8" fillId="92" borderId="2" xfId="0" applyNumberFormat="1" applyFont="1" applyFill="1" applyBorder="1" applyAlignment="1">
      <alignment vertical="center"/>
    </xf>
    <xf numFmtId="0" fontId="8" fillId="92" borderId="0" xfId="0" applyFont="1" applyFill="1"/>
    <xf numFmtId="10" fontId="8" fillId="7" borderId="0" xfId="1" applyNumberFormat="1" applyFont="1" applyFill="1" applyAlignment="1">
      <alignment vertical="center"/>
    </xf>
    <xf numFmtId="9" fontId="8" fillId="7" borderId="0" xfId="1" applyFont="1" applyFill="1" applyAlignment="1">
      <alignment vertical="center"/>
    </xf>
    <xf numFmtId="204" fontId="8" fillId="7" borderId="0" xfId="6" applyNumberFormat="1" applyFont="1" applyFill="1" applyAlignment="1">
      <alignment vertical="center"/>
    </xf>
    <xf numFmtId="1" fontId="8" fillId="7" borderId="2" xfId="3" applyNumberFormat="1" applyFill="1" applyBorder="1" applyAlignment="1">
      <alignment vertical="center"/>
    </xf>
    <xf numFmtId="1" fontId="8" fillId="7" borderId="0" xfId="3" applyNumberFormat="1" applyFill="1" applyAlignment="1">
      <alignment vertical="center"/>
    </xf>
    <xf numFmtId="204" fontId="8" fillId="0" borderId="0" xfId="6" applyNumberFormat="1" applyFont="1" applyFill="1" applyAlignment="1">
      <alignment vertical="center"/>
    </xf>
    <xf numFmtId="205" fontId="8" fillId="7" borderId="0" xfId="6" applyNumberFormat="1" applyFont="1" applyFill="1" applyAlignment="1">
      <alignment vertical="center"/>
    </xf>
    <xf numFmtId="14" fontId="8" fillId="7" borderId="0" xfId="6" applyNumberFormat="1" applyFont="1" applyFill="1" applyAlignment="1">
      <alignment vertical="center"/>
    </xf>
    <xf numFmtId="2" fontId="8" fillId="7" borderId="0" xfId="3" applyNumberFormat="1" applyFill="1" applyAlignment="1">
      <alignment vertical="center"/>
    </xf>
    <xf numFmtId="175" fontId="8" fillId="9" borderId="2" xfId="0" applyNumberFormat="1" applyFont="1" applyFill="1" applyBorder="1" applyAlignment="1">
      <alignment vertical="center"/>
    </xf>
    <xf numFmtId="175" fontId="8" fillId="9" borderId="0" xfId="0" applyNumberFormat="1" applyFont="1" applyFill="1" applyAlignment="1">
      <alignment vertical="center"/>
    </xf>
    <xf numFmtId="10" fontId="8" fillId="9" borderId="0" xfId="1" applyNumberFormat="1" applyFont="1" applyFill="1" applyAlignment="1">
      <alignment vertical="center"/>
    </xf>
    <xf numFmtId="168" fontId="120" fillId="0" borderId="0" xfId="0" applyNumberFormat="1" applyFont="1" applyAlignment="1">
      <alignment vertical="center"/>
    </xf>
    <xf numFmtId="168" fontId="78" fillId="0" borderId="0" xfId="0" applyNumberFormat="1" applyFont="1" applyAlignment="1">
      <alignment vertical="center"/>
    </xf>
    <xf numFmtId="10" fontId="25" fillId="0" borderId="0" xfId="1" applyNumberFormat="1" applyFont="1" applyFill="1"/>
    <xf numFmtId="49" fontId="8" fillId="0" borderId="0" xfId="0" applyNumberFormat="1" applyFont="1" applyAlignment="1">
      <alignment vertical="center"/>
    </xf>
    <xf numFmtId="207" fontId="13" fillId="0" borderId="0" xfId="6" applyNumberFormat="1" applyFont="1" applyFill="1" applyAlignment="1">
      <alignment vertical="center"/>
    </xf>
    <xf numFmtId="207" fontId="13" fillId="0" borderId="2" xfId="6" applyNumberFormat="1" applyFont="1" applyBorder="1" applyAlignment="1">
      <alignment vertical="center"/>
    </xf>
    <xf numFmtId="170" fontId="16" fillId="0" borderId="273" xfId="0" applyNumberFormat="1" applyFont="1" applyBorder="1" applyAlignment="1">
      <alignment vertical="center"/>
    </xf>
    <xf numFmtId="0" fontId="10" fillId="0" borderId="0" xfId="0" applyFont="1" applyAlignment="1">
      <alignment horizontal="left"/>
    </xf>
    <xf numFmtId="168" fontId="11" fillId="6" borderId="0" xfId="5" applyFont="1"/>
    <xf numFmtId="168" fontId="11" fillId="6" borderId="2" xfId="5" applyFont="1" applyBorder="1"/>
    <xf numFmtId="168" fontId="13" fillId="0" borderId="274" xfId="0" applyNumberFormat="1" applyFont="1" applyBorder="1" applyAlignment="1">
      <alignment vertical="center"/>
    </xf>
    <xf numFmtId="168" fontId="8" fillId="0" borderId="274" xfId="0" applyNumberFormat="1" applyFont="1" applyBorder="1" applyAlignment="1">
      <alignment vertical="center"/>
    </xf>
    <xf numFmtId="0" fontId="18" fillId="6" borderId="0" xfId="0" applyFont="1" applyFill="1"/>
    <xf numFmtId="9" fontId="8" fillId="0" borderId="2" xfId="1" applyFont="1" applyBorder="1"/>
    <xf numFmtId="200" fontId="11" fillId="0" borderId="2" xfId="0" applyNumberFormat="1" applyFont="1" applyBorder="1" applyAlignment="1">
      <alignment vertical="center"/>
    </xf>
    <xf numFmtId="9" fontId="11" fillId="0" borderId="0" xfId="1" applyFont="1" applyAlignment="1">
      <alignment vertical="center"/>
    </xf>
    <xf numFmtId="204" fontId="11" fillId="0" borderId="0" xfId="6" applyNumberFormat="1" applyFont="1" applyAlignment="1">
      <alignment vertical="center"/>
    </xf>
    <xf numFmtId="205" fontId="8" fillId="0" borderId="0" xfId="0" applyNumberFormat="1" applyFont="1"/>
    <xf numFmtId="172" fontId="11" fillId="0" borderId="0" xfId="1" applyNumberFormat="1" applyFont="1" applyAlignment="1">
      <alignment vertical="center"/>
    </xf>
    <xf numFmtId="168" fontId="8" fillId="0" borderId="274" xfId="3" applyFill="1" applyBorder="1" applyAlignment="1">
      <alignment vertical="center"/>
    </xf>
    <xf numFmtId="180" fontId="11" fillId="6" borderId="0" xfId="0" applyNumberFormat="1" applyFont="1" applyFill="1" applyAlignment="1">
      <alignment vertical="center"/>
    </xf>
    <xf numFmtId="204" fontId="11" fillId="6" borderId="0" xfId="6" applyNumberFormat="1" applyFont="1" applyFill="1" applyAlignment="1">
      <alignment vertical="center"/>
    </xf>
    <xf numFmtId="180" fontId="11" fillId="6" borderId="2" xfId="0" applyNumberFormat="1" applyFont="1" applyFill="1" applyBorder="1" applyAlignment="1">
      <alignment vertical="center"/>
    </xf>
    <xf numFmtId="168" fontId="13" fillId="6" borderId="0" xfId="5" applyAlignment="1">
      <alignment horizontal="left" vertical="center"/>
    </xf>
    <xf numFmtId="168" fontId="13" fillId="6" borderId="0" xfId="5" applyAlignment="1">
      <alignment horizontal="center" vertical="center"/>
    </xf>
    <xf numFmtId="205" fontId="8" fillId="0" borderId="0" xfId="6" applyNumberFormat="1" applyFont="1" applyBorder="1"/>
    <xf numFmtId="168" fontId="13" fillId="0" borderId="276" xfId="0" applyNumberFormat="1" applyFont="1" applyBorder="1" applyAlignment="1">
      <alignment vertical="center"/>
    </xf>
    <xf numFmtId="205" fontId="13" fillId="0" borderId="276" xfId="0" applyNumberFormat="1" applyFont="1" applyBorder="1" applyAlignment="1">
      <alignment vertical="center"/>
    </xf>
    <xf numFmtId="205" fontId="13" fillId="0" borderId="274" xfId="0" applyNumberFormat="1" applyFont="1" applyBorder="1" applyAlignment="1">
      <alignment vertical="center"/>
    </xf>
    <xf numFmtId="172" fontId="13" fillId="0" borderId="0" xfId="1" applyNumberFormat="1" applyFont="1" applyFill="1" applyBorder="1" applyAlignment="1">
      <alignment vertical="center"/>
    </xf>
    <xf numFmtId="172" fontId="13" fillId="0" borderId="274" xfId="1" applyNumberFormat="1" applyFont="1" applyFill="1" applyBorder="1" applyAlignment="1">
      <alignment vertical="center"/>
    </xf>
    <xf numFmtId="168" fontId="13" fillId="0" borderId="277" xfId="0" applyNumberFormat="1" applyFont="1" applyBorder="1" applyAlignment="1">
      <alignment vertical="center"/>
    </xf>
    <xf numFmtId="168" fontId="16" fillId="0" borderId="1" xfId="0" applyNumberFormat="1" applyFont="1" applyBorder="1" applyAlignment="1">
      <alignment vertical="center"/>
    </xf>
    <xf numFmtId="175" fontId="11" fillId="0" borderId="0" xfId="4" applyNumberFormat="1" applyFont="1" applyFill="1">
      <alignment vertical="center"/>
    </xf>
    <xf numFmtId="205" fontId="13" fillId="0" borderId="0" xfId="6" applyNumberFormat="1" applyFont="1" applyFill="1" applyBorder="1" applyAlignment="1">
      <alignment vertical="center"/>
    </xf>
    <xf numFmtId="9" fontId="8" fillId="7" borderId="2" xfId="1" applyFont="1" applyFill="1" applyBorder="1" applyAlignment="1">
      <alignment vertical="center"/>
    </xf>
    <xf numFmtId="10" fontId="8" fillId="7" borderId="2" xfId="1" applyNumberFormat="1" applyFont="1" applyFill="1" applyBorder="1" applyAlignment="1">
      <alignment vertical="center"/>
    </xf>
    <xf numFmtId="173" fontId="8" fillId="0" borderId="276" xfId="0" applyNumberFormat="1" applyFont="1" applyBorder="1"/>
    <xf numFmtId="173" fontId="8" fillId="0" borderId="274" xfId="0" applyNumberFormat="1" applyFont="1" applyBorder="1"/>
    <xf numFmtId="173" fontId="13" fillId="0" borderId="270" xfId="0" applyNumberFormat="1" applyFont="1" applyBorder="1" applyAlignment="1">
      <alignment vertical="center"/>
    </xf>
    <xf numFmtId="168" fontId="13" fillId="0" borderId="270" xfId="0" applyNumberFormat="1" applyFont="1" applyBorder="1" applyAlignment="1">
      <alignment vertical="center"/>
    </xf>
    <xf numFmtId="173" fontId="8" fillId="0" borderId="270" xfId="0" applyNumberFormat="1" applyFont="1" applyBorder="1" applyAlignment="1">
      <alignment vertical="center"/>
    </xf>
    <xf numFmtId="168" fontId="13" fillId="0" borderId="270" xfId="0" quotePrefix="1" applyNumberFormat="1" applyFont="1" applyBorder="1" applyAlignment="1">
      <alignment vertical="center"/>
    </xf>
    <xf numFmtId="168" fontId="8" fillId="0" borderId="270" xfId="0" applyNumberFormat="1" applyFont="1" applyBorder="1" applyAlignment="1">
      <alignment vertical="center"/>
    </xf>
    <xf numFmtId="164" fontId="8" fillId="0" borderId="0" xfId="6" applyFont="1" applyFill="1" applyBorder="1" applyAlignment="1">
      <alignment vertical="center"/>
    </xf>
    <xf numFmtId="164" fontId="8" fillId="0" borderId="276" xfId="6" applyFont="1" applyFill="1" applyBorder="1" applyAlignment="1">
      <alignment vertical="center"/>
    </xf>
    <xf numFmtId="164" fontId="8" fillId="0" borderId="274" xfId="6" applyFont="1" applyFill="1" applyBorder="1" applyAlignment="1">
      <alignment vertical="center"/>
    </xf>
    <xf numFmtId="170" fontId="13" fillId="6" borderId="0" xfId="5" applyNumberFormat="1" applyAlignment="1">
      <alignment vertical="center"/>
    </xf>
    <xf numFmtId="170" fontId="13" fillId="6" borderId="0" xfId="5" applyNumberFormat="1"/>
    <xf numFmtId="170" fontId="13" fillId="5" borderId="0" xfId="4" applyNumberFormat="1" applyBorder="1">
      <alignment vertical="center"/>
    </xf>
    <xf numFmtId="170" fontId="13" fillId="0" borderId="0" xfId="1" applyNumberFormat="1" applyFont="1" applyFill="1" applyBorder="1" applyAlignment="1">
      <alignment vertical="center"/>
    </xf>
    <xf numFmtId="168" fontId="10" fillId="2" borderId="0" xfId="0" applyNumberFormat="1" applyFont="1" applyFill="1" applyAlignment="1">
      <alignment vertical="center"/>
    </xf>
    <xf numFmtId="9" fontId="18" fillId="0" borderId="0" xfId="1" applyFont="1" applyFill="1" applyAlignment="1">
      <alignment vertical="center"/>
    </xf>
    <xf numFmtId="204" fontId="17" fillId="0" borderId="0" xfId="6" applyNumberFormat="1" applyFont="1" applyFill="1" applyAlignment="1">
      <alignment vertical="center"/>
    </xf>
    <xf numFmtId="180" fontId="11" fillId="0" borderId="2" xfId="0" applyNumberFormat="1" applyFont="1" applyBorder="1" applyAlignment="1">
      <alignment horizontal="right" vertical="center"/>
    </xf>
    <xf numFmtId="168" fontId="8" fillId="9" borderId="0" xfId="0" applyNumberFormat="1" applyFont="1" applyFill="1" applyAlignment="1">
      <alignment vertical="center"/>
    </xf>
    <xf numFmtId="168" fontId="8" fillId="9" borderId="2" xfId="0" applyNumberFormat="1" applyFont="1" applyFill="1" applyBorder="1" applyAlignment="1">
      <alignment vertical="center"/>
    </xf>
    <xf numFmtId="168" fontId="123" fillId="2" borderId="0" xfId="55254" applyNumberFormat="1" applyFont="1" applyFill="1" applyAlignment="1">
      <alignment vertical="center"/>
    </xf>
    <xf numFmtId="172" fontId="8" fillId="0" borderId="2" xfId="1" applyNumberFormat="1" applyFont="1" applyBorder="1" applyAlignment="1">
      <alignment vertical="center"/>
    </xf>
    <xf numFmtId="10" fontId="9" fillId="0" borderId="0" xfId="1" applyNumberFormat="1" applyFont="1" applyAlignment="1">
      <alignment vertical="center"/>
    </xf>
    <xf numFmtId="180" fontId="0" fillId="0" borderId="0" xfId="0" applyNumberFormat="1"/>
    <xf numFmtId="168" fontId="8" fillId="0" borderId="2" xfId="0" quotePrefix="1" applyNumberFormat="1" applyFont="1" applyBorder="1" applyAlignment="1">
      <alignment horizontal="center" vertical="center"/>
    </xf>
    <xf numFmtId="168" fontId="8" fillId="4" borderId="2" xfId="3" quotePrefix="1" applyBorder="1" applyAlignment="1">
      <alignment vertical="center"/>
    </xf>
    <xf numFmtId="185" fontId="13" fillId="0" borderId="0" xfId="0" applyNumberFormat="1" applyFont="1" applyAlignment="1">
      <alignment vertical="center"/>
    </xf>
    <xf numFmtId="185" fontId="11" fillId="0" borderId="0" xfId="0" applyNumberFormat="1" applyFont="1" applyAlignment="1">
      <alignment vertical="center"/>
    </xf>
    <xf numFmtId="10" fontId="16" fillId="0" borderId="2" xfId="0" applyNumberFormat="1" applyFont="1" applyBorder="1" applyAlignment="1">
      <alignment vertical="center"/>
    </xf>
    <xf numFmtId="14" fontId="16" fillId="0" borderId="0" xfId="0" applyNumberFormat="1" applyFont="1" applyAlignment="1">
      <alignment vertical="center"/>
    </xf>
    <xf numFmtId="206" fontId="16" fillId="0" borderId="0" xfId="0" applyNumberFormat="1" applyFont="1" applyAlignment="1">
      <alignment vertical="center"/>
    </xf>
    <xf numFmtId="9" fontId="16" fillId="0" borderId="0" xfId="1" applyFont="1" applyFill="1" applyAlignment="1">
      <alignment vertical="center"/>
    </xf>
    <xf numFmtId="10" fontId="8" fillId="0" borderId="0" xfId="1" applyNumberFormat="1" applyFont="1" applyFill="1" applyBorder="1"/>
    <xf numFmtId="170" fontId="16" fillId="0" borderId="2" xfId="0" applyNumberFormat="1" applyFont="1" applyBorder="1" applyAlignment="1">
      <alignment vertical="center"/>
    </xf>
    <xf numFmtId="10" fontId="11" fillId="0" borderId="153" xfId="1" applyNumberFormat="1" applyFont="1" applyFill="1" applyBorder="1" applyAlignment="1">
      <alignment vertical="center"/>
    </xf>
    <xf numFmtId="10" fontId="11" fillId="0" borderId="154" xfId="1" applyNumberFormat="1" applyFont="1" applyFill="1" applyBorder="1" applyAlignment="1">
      <alignment vertical="center"/>
    </xf>
    <xf numFmtId="9" fontId="8" fillId="0" borderId="2" xfId="1" applyFont="1" applyFill="1" applyBorder="1" applyAlignment="1">
      <alignment vertical="center"/>
    </xf>
    <xf numFmtId="175" fontId="8" fillId="0" borderId="0" xfId="0" applyNumberFormat="1" applyFont="1" applyAlignment="1">
      <alignment vertical="center" wrapText="1"/>
    </xf>
    <xf numFmtId="175" fontId="8" fillId="0" borderId="2" xfId="0" applyNumberFormat="1" applyFont="1" applyBorder="1" applyAlignment="1">
      <alignment vertical="center" wrapText="1"/>
    </xf>
    <xf numFmtId="10" fontId="8" fillId="0" borderId="0" xfId="1" applyNumberFormat="1" applyFont="1" applyFill="1" applyBorder="1" applyAlignment="1">
      <alignment vertical="center" wrapText="1"/>
    </xf>
    <xf numFmtId="168" fontId="11" fillId="6" borderId="0" xfId="0" applyNumberFormat="1" applyFont="1" applyFill="1" applyAlignment="1">
      <alignment vertical="center"/>
    </xf>
    <xf numFmtId="0" fontId="13" fillId="130" borderId="0" xfId="0" applyFont="1" applyFill="1"/>
    <xf numFmtId="0" fontId="0" fillId="6" borderId="0" xfId="0" applyFill="1"/>
    <xf numFmtId="0" fontId="11" fillId="0" borderId="0" xfId="344" applyNumberFormat="1" applyFont="1" applyFill="1" applyAlignment="1">
      <alignment vertical="center"/>
    </xf>
    <xf numFmtId="172" fontId="8" fillId="0" borderId="0" xfId="1" applyNumberFormat="1" applyFont="1" applyBorder="1" applyAlignment="1">
      <alignment vertical="center"/>
    </xf>
    <xf numFmtId="0" fontId="8" fillId="0" borderId="2" xfId="0" applyFont="1" applyBorder="1" applyAlignment="1">
      <alignment vertical="center"/>
    </xf>
    <xf numFmtId="202" fontId="16" fillId="0" borderId="2" xfId="0" applyNumberFormat="1" applyFont="1" applyBorder="1"/>
    <xf numFmtId="10" fontId="16" fillId="0" borderId="2" xfId="2542" applyNumberFormat="1" applyFont="1" applyBorder="1"/>
    <xf numFmtId="201" fontId="16" fillId="0" borderId="2" xfId="0" applyNumberFormat="1" applyFont="1" applyBorder="1"/>
    <xf numFmtId="10" fontId="11" fillId="0" borderId="2" xfId="1" applyNumberFormat="1" applyFont="1" applyBorder="1"/>
    <xf numFmtId="9" fontId="8" fillId="9" borderId="0" xfId="1" applyFont="1" applyFill="1" applyAlignment="1">
      <alignment vertical="center"/>
    </xf>
    <xf numFmtId="173" fontId="0" fillId="0" borderId="0" xfId="0" applyNumberFormat="1"/>
    <xf numFmtId="0" fontId="124" fillId="0" borderId="0" xfId="0" applyFont="1"/>
    <xf numFmtId="168" fontId="125" fillId="0" borderId="0" xfId="0" applyNumberFormat="1" applyFont="1" applyAlignment="1">
      <alignment horizontal="left" vertical="center"/>
    </xf>
    <xf numFmtId="168" fontId="126" fillId="0" borderId="0" xfId="0" applyNumberFormat="1" applyFont="1" applyAlignment="1">
      <alignment horizontal="left" vertical="center" indent="1"/>
    </xf>
    <xf numFmtId="168" fontId="126" fillId="0" borderId="0" xfId="0" applyNumberFormat="1" applyFont="1" applyAlignment="1">
      <alignment horizontal="left" vertical="center"/>
    </xf>
    <xf numFmtId="168" fontId="127" fillId="0" borderId="0" xfId="0" applyNumberFormat="1" applyFont="1" applyAlignment="1">
      <alignment vertical="center"/>
    </xf>
    <xf numFmtId="164" fontId="0" fillId="0" borderId="0" xfId="6" applyFont="1" applyFill="1"/>
    <xf numFmtId="164" fontId="8" fillId="0" borderId="0" xfId="6" applyFont="1"/>
    <xf numFmtId="168" fontId="8" fillId="0" borderId="0" xfId="1" applyNumberFormat="1" applyFont="1" applyBorder="1" applyAlignment="1">
      <alignment vertical="center"/>
    </xf>
    <xf numFmtId="168" fontId="8" fillId="0" borderId="0" xfId="1" applyNumberFormat="1" applyFont="1" applyFill="1" applyBorder="1" applyAlignment="1">
      <alignment vertical="center"/>
    </xf>
    <xf numFmtId="168" fontId="8" fillId="4" borderId="0" xfId="1" applyNumberFormat="1" applyFont="1" applyFill="1" applyBorder="1" applyAlignment="1">
      <alignment vertical="center"/>
    </xf>
    <xf numFmtId="168" fontId="8" fillId="4" borderId="0" xfId="0" applyNumberFormat="1" applyFont="1" applyFill="1" applyAlignment="1">
      <alignment vertical="center"/>
    </xf>
    <xf numFmtId="9" fontId="22" fillId="0" borderId="0" xfId="0" applyNumberFormat="1" applyFont="1"/>
    <xf numFmtId="2" fontId="18" fillId="0" borderId="0" xfId="0" applyNumberFormat="1" applyFont="1"/>
    <xf numFmtId="9" fontId="18" fillId="0" borderId="0" xfId="0" applyNumberFormat="1" applyFont="1"/>
    <xf numFmtId="0" fontId="8" fillId="0" borderId="209" xfId="0" applyFont="1" applyBorder="1" applyAlignment="1">
      <alignment horizontal="center" vertical="center"/>
    </xf>
    <xf numFmtId="168" fontId="16" fillId="0" borderId="276" xfId="0" applyNumberFormat="1" applyFont="1" applyBorder="1" applyAlignment="1">
      <alignment vertical="center"/>
    </xf>
    <xf numFmtId="168" fontId="16" fillId="0" borderId="274" xfId="0" applyNumberFormat="1" applyFont="1" applyBorder="1" applyAlignment="1">
      <alignment vertical="center"/>
    </xf>
    <xf numFmtId="10" fontId="11" fillId="0" borderId="5" xfId="1" applyNumberFormat="1" applyFont="1" applyBorder="1" applyAlignment="1">
      <alignment vertical="center"/>
    </xf>
    <xf numFmtId="168" fontId="8" fillId="7" borderId="0" xfId="0" applyNumberFormat="1" applyFont="1" applyFill="1" applyAlignment="1">
      <alignment vertical="center"/>
    </xf>
    <xf numFmtId="175" fontId="8" fillId="2" borderId="0" xfId="0" applyNumberFormat="1" applyFont="1" applyFill="1" applyAlignment="1">
      <alignment vertical="center"/>
    </xf>
    <xf numFmtId="168" fontId="8" fillId="0" borderId="269" xfId="0" applyNumberFormat="1" applyFont="1" applyBorder="1" applyAlignment="1">
      <alignment vertical="center"/>
    </xf>
    <xf numFmtId="168" fontId="16" fillId="0" borderId="275" xfId="0" applyNumberFormat="1" applyFont="1" applyBorder="1" applyAlignment="1">
      <alignment vertical="center"/>
    </xf>
    <xf numFmtId="173" fontId="13" fillId="0" borderId="274" xfId="0" applyNumberFormat="1" applyFont="1" applyBorder="1" applyAlignment="1">
      <alignment vertical="center"/>
    </xf>
    <xf numFmtId="168" fontId="13" fillId="0" borderId="275" xfId="0" applyNumberFormat="1" applyFont="1" applyBorder="1" applyAlignment="1">
      <alignment vertical="center"/>
    </xf>
    <xf numFmtId="168" fontId="8" fillId="0" borderId="275" xfId="0" applyNumberFormat="1" applyFont="1" applyBorder="1" applyAlignment="1">
      <alignment vertical="center"/>
    </xf>
    <xf numFmtId="168" fontId="8" fillId="91" borderId="274" xfId="0" applyNumberFormat="1" applyFont="1" applyFill="1" applyBorder="1" applyAlignment="1">
      <alignment vertical="center"/>
    </xf>
    <xf numFmtId="180" fontId="8" fillId="0" borderId="270" xfId="0" applyNumberFormat="1" applyFont="1" applyBorder="1" applyAlignment="1">
      <alignment vertical="center"/>
    </xf>
    <xf numFmtId="170" fontId="8" fillId="0" borderId="270" xfId="0" applyNumberFormat="1" applyFont="1" applyBorder="1" applyAlignment="1">
      <alignment vertical="center"/>
    </xf>
    <xf numFmtId="168" fontId="16" fillId="0" borderId="270" xfId="0" applyNumberFormat="1" applyFont="1" applyBorder="1" applyAlignment="1">
      <alignment vertical="center"/>
    </xf>
    <xf numFmtId="168" fontId="9" fillId="0" borderId="274" xfId="0" applyNumberFormat="1" applyFont="1" applyBorder="1" applyAlignment="1">
      <alignment vertical="center"/>
    </xf>
    <xf numFmtId="200" fontId="9" fillId="0" borderId="275" xfId="0" applyNumberFormat="1" applyFont="1" applyBorder="1" applyAlignment="1">
      <alignment vertical="center"/>
    </xf>
    <xf numFmtId="168" fontId="25" fillId="0" borderId="274" xfId="0" applyNumberFormat="1" applyFont="1" applyBorder="1" applyAlignment="1">
      <alignment vertical="center"/>
    </xf>
    <xf numFmtId="200" fontId="25" fillId="0" borderId="275" xfId="0" applyNumberFormat="1" applyFont="1" applyBorder="1" applyAlignment="1">
      <alignment vertical="center"/>
    </xf>
    <xf numFmtId="168" fontId="11" fillId="0" borderId="276" xfId="0" applyNumberFormat="1" applyFont="1" applyBorder="1" applyAlignment="1">
      <alignment vertical="center"/>
    </xf>
    <xf numFmtId="168" fontId="11" fillId="0" borderId="274" xfId="0" applyNumberFormat="1" applyFont="1" applyBorder="1" applyAlignment="1">
      <alignment vertical="center"/>
    </xf>
    <xf numFmtId="205" fontId="13" fillId="0" borderId="276" xfId="6" applyNumberFormat="1" applyFont="1" applyFill="1" applyBorder="1" applyAlignment="1">
      <alignment vertical="center"/>
    </xf>
    <xf numFmtId="205" fontId="13" fillId="0" borderId="274" xfId="6" applyNumberFormat="1" applyFont="1" applyFill="1" applyBorder="1" applyAlignment="1">
      <alignment vertical="center"/>
    </xf>
    <xf numFmtId="10" fontId="13" fillId="0" borderId="275" xfId="1" applyNumberFormat="1" applyFont="1" applyFill="1" applyBorder="1" applyAlignment="1">
      <alignment vertical="center"/>
    </xf>
    <xf numFmtId="10" fontId="13" fillId="0" borderId="274" xfId="1" applyNumberFormat="1" applyFont="1" applyFill="1" applyBorder="1" applyAlignment="1">
      <alignment vertical="center"/>
    </xf>
    <xf numFmtId="168" fontId="8" fillId="0" borderId="155" xfId="0" applyNumberFormat="1" applyFont="1" applyBorder="1" applyAlignment="1">
      <alignment vertical="center"/>
    </xf>
    <xf numFmtId="168" fontId="14" fillId="3" borderId="155" xfId="2" applyBorder="1"/>
    <xf numFmtId="14" fontId="10" fillId="2" borderId="0" xfId="0" applyNumberFormat="1" applyFont="1" applyFill="1" applyAlignment="1">
      <alignment vertical="top" wrapText="1"/>
    </xf>
  </cellXfs>
  <cellStyles count="55256">
    <cellStyle name=" 1" xfId="2152"/>
    <cellStyle name="%" xfId="30"/>
    <cellStyle name="% 10" xfId="31"/>
    <cellStyle name="% 10 2" xfId="1313"/>
    <cellStyle name="% 114" xfId="55211"/>
    <cellStyle name="% 2" xfId="32"/>
    <cellStyle name="% 2 2" xfId="33"/>
    <cellStyle name="% 2 2 2" xfId="34"/>
    <cellStyle name="% 2 2 3" xfId="2155"/>
    <cellStyle name="% 2 2_3.1.2 DB Pension Detail" xfId="1314"/>
    <cellStyle name="% 2 3" xfId="2154"/>
    <cellStyle name="% 3" xfId="35"/>
    <cellStyle name="% 4" xfId="36"/>
    <cellStyle name="% 4 2" xfId="37"/>
    <cellStyle name="% 4 3" xfId="38"/>
    <cellStyle name="% 4 4" xfId="39"/>
    <cellStyle name="% 4 5" xfId="40"/>
    <cellStyle name="% 4 6" xfId="41"/>
    <cellStyle name="% 4 7" xfId="42"/>
    <cellStyle name="% 4 8" xfId="43"/>
    <cellStyle name="% 5" xfId="2153"/>
    <cellStyle name="%_3.3 Tax" xfId="44"/>
    <cellStyle name="%_3.3 Tax 2" xfId="45"/>
    <cellStyle name="%_3.3 Tax 2 2" xfId="2157"/>
    <cellStyle name="%_3.3 Tax 3" xfId="2156"/>
    <cellStyle name="%_4.2 Activity Indicators" xfId="1315"/>
    <cellStyle name="%_BP10+ GTO Capex Split CN" xfId="46"/>
    <cellStyle name="%_GTO Non Operational Capex Roll-over submission (FINAL with property)" xfId="47"/>
    <cellStyle name="%_NGG Opex PCRRP Tables 31 Mar 2009" xfId="1316"/>
    <cellStyle name="%_NGG TPCR4 MG Workings" xfId="48"/>
    <cellStyle name="%_Opex Input" xfId="49"/>
    <cellStyle name="%_RRP Rec" xfId="2158"/>
    <cellStyle name="%_Sch 2.1 Eng schedule 2009-10 Final @ 270710" xfId="1317"/>
    <cellStyle name="%_Section 5" xfId="2159"/>
    <cellStyle name="%_Transmission PCRRP tables_SPTL_200809 V1" xfId="50"/>
    <cellStyle name="%_Transmission PCRRP tables_SPTL_200809 V1 2" xfId="2160"/>
    <cellStyle name="%_VR NGET Opex tables" xfId="51"/>
    <cellStyle name="%_VR Pensions Opex tables" xfId="52"/>
    <cellStyle name="_070323 - 5yr opex BPQ (Final)" xfId="53"/>
    <cellStyle name="_070323 - 5yr opex BPQ (Final) 2" xfId="2161"/>
    <cellStyle name="_0708 GSO Capex RRP (detail)" xfId="54"/>
    <cellStyle name="_0708 GSO Capex RRP (detail) 2" xfId="55"/>
    <cellStyle name="_0708 GSO Capex RRP (detail) 2 2" xfId="56"/>
    <cellStyle name="_0708 GSO Capex RRP (detail) 2 3" xfId="57"/>
    <cellStyle name="_0708 GSO Capex RRP (detail) 2 4" xfId="58"/>
    <cellStyle name="_0708 GSO Capex RRP (detail) 2 5" xfId="59"/>
    <cellStyle name="_0708 GSO Capex RRP (detail) 2 6" xfId="60"/>
    <cellStyle name="_0708 GSO Capex RRP (detail) 2 7" xfId="61"/>
    <cellStyle name="_0708 GSO Capex RRP (detail) 2 8" xfId="62"/>
    <cellStyle name="_0708 GSO Capex RRP (detail)_Opex Input" xfId="63"/>
    <cellStyle name="_0708 TO Non-Op Capex (detail)" xfId="64"/>
    <cellStyle name="_Book4" xfId="65"/>
    <cellStyle name="_Book4 2" xfId="66"/>
    <cellStyle name="_Book4 2 2" xfId="67"/>
    <cellStyle name="_Book4 2 3" xfId="68"/>
    <cellStyle name="_Book4 2 4" xfId="69"/>
    <cellStyle name="_Book4 2 5" xfId="70"/>
    <cellStyle name="_Book4 2 6" xfId="71"/>
    <cellStyle name="_Book4 2 7" xfId="72"/>
    <cellStyle name="_Book4 2 8" xfId="73"/>
    <cellStyle name="_BP10+ GTO Capex Split CN" xfId="74"/>
    <cellStyle name="_BP10+post TIC 1 Jun" xfId="75"/>
    <cellStyle name="_BP10+post TIC 1 Jun 2" xfId="76"/>
    <cellStyle name="_BP10+post TIC 1 Jun 2 2" xfId="77"/>
    <cellStyle name="_BP10+post TIC 1 Jun 2 3" xfId="78"/>
    <cellStyle name="_BP10+post TIC 1 Jun 2 4" xfId="79"/>
    <cellStyle name="_BP10+post TIC 1 Jun 2 5" xfId="80"/>
    <cellStyle name="_BP10+post TIC 1 Jun 2 6" xfId="81"/>
    <cellStyle name="_BP10+post TIC 1 Jun 2 7" xfId="82"/>
    <cellStyle name="_BP10+post TIC 1 Jun 2 8" xfId="83"/>
    <cellStyle name="_Capital Plan - IS UK" xfId="84"/>
    <cellStyle name="_Capital Plan - IS UK_0910 GSO Capex RRP - Final (Detail) v2 220710" xfId="85"/>
    <cellStyle name="_Capital Plan - IS UK_0910 GSO Capex RRP - Final (Detail) v2 220710 2" xfId="86"/>
    <cellStyle name="_Capital Plan - IS UK_0910 GSO Capex RRP - Final (Detail) v2 220710 2 2" xfId="87"/>
    <cellStyle name="_Capital Plan - IS UK_0910 GSO Capex RRP - Final (Detail) v2 220710 2 3" xfId="88"/>
    <cellStyle name="_Capital Plan - IS UK_0910 GSO Capex RRP - Final (Detail) v2 220710 2 4" xfId="89"/>
    <cellStyle name="_Capital Plan - IS UK_0910 GSO Capex RRP - Final (Detail) v2 220710 2 5" xfId="90"/>
    <cellStyle name="_Capital Plan - IS UK_0910 GSO Capex RRP - Final (Detail) v2 220710 2 6" xfId="91"/>
    <cellStyle name="_Capital Plan - IS UK_0910 GSO Capex RRP - Final (Detail) v2 220710 2 7" xfId="92"/>
    <cellStyle name="_Capital Plan - IS UK_0910 GSO Capex RRP - Final (Detail) v2 220710 2 8" xfId="93"/>
    <cellStyle name="_Capital Plan - IS UK_0910 GSO Capex RRP - Final (Detail) v2 220710_Opex Input" xfId="94"/>
    <cellStyle name="_Gas TO major Projects Forecast Jun-10" xfId="95"/>
    <cellStyle name="_Gas TO major Projects Forecast Jun-10 2" xfId="96"/>
    <cellStyle name="_Gas TO major Projects Forecast Jun-10 2 2" xfId="97"/>
    <cellStyle name="_Gas TO major Projects Forecast Jun-10 2 3" xfId="98"/>
    <cellStyle name="_Gas TO major Projects Forecast Jun-10 2 4" xfId="99"/>
    <cellStyle name="_Gas TO major Projects Forecast Jun-10 2 5" xfId="100"/>
    <cellStyle name="_Gas TO major Projects Forecast Jun-10 2 6" xfId="101"/>
    <cellStyle name="_Gas TO major Projects Forecast Jun-10 2 7" xfId="102"/>
    <cellStyle name="_Gas TO major Projects Forecast Jun-10 2 8" xfId="103"/>
    <cellStyle name="_Gas TO major Projects Forecast May-10 BP10+ v5" xfId="104"/>
    <cellStyle name="_Gas TO major Projects Forecast May-10 BP10+ v5 2" xfId="105"/>
    <cellStyle name="_Gas TO major Projects Forecast May-10 BP10+ v5 2 2" xfId="106"/>
    <cellStyle name="_Gas TO major Projects Forecast May-10 BP10+ v5 2 3" xfId="107"/>
    <cellStyle name="_Gas TO major Projects Forecast May-10 BP10+ v5 2 4" xfId="108"/>
    <cellStyle name="_Gas TO major Projects Forecast May-10 BP10+ v5 2 5" xfId="109"/>
    <cellStyle name="_Gas TO major Projects Forecast May-10 BP10+ v5 2 6" xfId="110"/>
    <cellStyle name="_Gas TO major Projects Forecast May-10 BP10+ v5 2 7" xfId="111"/>
    <cellStyle name="_Gas TO major Projects Forecast May-10 BP10+ v5 2 8" xfId="112"/>
    <cellStyle name="_GTO Non Operational Capex Roll-over submission (FINAL with property)" xfId="113"/>
    <cellStyle name="_Test scoring_UKGDx_20070924_Pilot (DV)" xfId="114"/>
    <cellStyle name="=C:\WINNT\SYSTEM32\COMMAND.COM" xfId="28"/>
    <cellStyle name="=C:\WINNT\SYSTEM32\COMMAND.COM 10" xfId="26"/>
    <cellStyle name="=C:\WINNT\SYSTEM32\COMMAND.COM 11" xfId="115"/>
    <cellStyle name="=C:\WINNT\SYSTEM32\COMMAND.COM 12" xfId="116"/>
    <cellStyle name="=C:\WINNT\SYSTEM32\COMMAND.COM 13" xfId="117"/>
    <cellStyle name="=C:\WINNT\SYSTEM32\COMMAND.COM 14" xfId="118"/>
    <cellStyle name="=C:\WINNT\SYSTEM32\COMMAND.COM 15" xfId="119"/>
    <cellStyle name="=C:\WINNT\SYSTEM32\COMMAND.COM 16" xfId="120"/>
    <cellStyle name="=C:\WINNT\SYSTEM32\COMMAND.COM 17" xfId="121"/>
    <cellStyle name="=C:\WINNT\SYSTEM32\COMMAND.COM 18" xfId="122"/>
    <cellStyle name="=C:\WINNT\SYSTEM32\COMMAND.COM 19" xfId="123"/>
    <cellStyle name="=C:\WINNT\SYSTEM32\COMMAND.COM 2" xfId="24"/>
    <cellStyle name="=C:\WINNT\SYSTEM32\COMMAND.COM 2 10" xfId="2162"/>
    <cellStyle name="=C:\WINNT\SYSTEM32\COMMAND.COM 2 10 2" xfId="8300"/>
    <cellStyle name="=C:\WINNT\SYSTEM32\COMMAND.COM 2 2" xfId="124"/>
    <cellStyle name="=C:\WINNT\SYSTEM32\COMMAND.COM 2 2 10" xfId="2164"/>
    <cellStyle name="=C:\WINNT\SYSTEM32\COMMAND.COM 2 2 2" xfId="125"/>
    <cellStyle name="=C:\WINNT\SYSTEM32\COMMAND.COM 2 2 2 2" xfId="126"/>
    <cellStyle name="=C:\WINNT\SYSTEM32\COMMAND.COM 2 2 2 3" xfId="127"/>
    <cellStyle name="=C:\WINNT\SYSTEM32\COMMAND.COM 2 2 2 4" xfId="2165"/>
    <cellStyle name="=C:\WINNT\SYSTEM32\COMMAND.COM 2 2 2_Opex Input" xfId="128"/>
    <cellStyle name="=C:\WINNT\SYSTEM32\COMMAND.COM 2 2 3" xfId="129"/>
    <cellStyle name="=C:\WINNT\SYSTEM32\COMMAND.COM 2 2 4" xfId="2163"/>
    <cellStyle name="=C:\WINNT\SYSTEM32\COMMAND.COM 2 2_Opex Input" xfId="130"/>
    <cellStyle name="=C:\WINNT\SYSTEM32\COMMAND.COM 2 3" xfId="131"/>
    <cellStyle name="=C:\WINNT\SYSTEM32\COMMAND.COM 2 4" xfId="1345"/>
    <cellStyle name="=C:\WINNT\SYSTEM32\COMMAND.COM 2 5" xfId="1585"/>
    <cellStyle name="=C:\WINNT\SYSTEM32\COMMAND.COM 2 6" xfId="1703"/>
    <cellStyle name="=C:\WINNT\SYSTEM32\COMMAND.COM 2 7" xfId="1965"/>
    <cellStyle name="=C:\WINNT\SYSTEM32\COMMAND.COM 2 8" xfId="2142"/>
    <cellStyle name="=C:\WINNT\SYSTEM32\COMMAND.COM 2 9" xfId="2143"/>
    <cellStyle name="=C:\WINNT\SYSTEM32\COMMAND.COM 2_Opex Input" xfId="132"/>
    <cellStyle name="=C:\WINNT\SYSTEM32\COMMAND.COM 20" xfId="133"/>
    <cellStyle name="=C:\WINNT\SYSTEM32\COMMAND.COM 21" xfId="134"/>
    <cellStyle name="=C:\WINNT\SYSTEM32\COMMAND.COM 22" xfId="135"/>
    <cellStyle name="=C:\WINNT\SYSTEM32\COMMAND.COM 23" xfId="136"/>
    <cellStyle name="=C:\WINNT\SYSTEM32\COMMAND.COM 23 2" xfId="137"/>
    <cellStyle name="=C:\WINNT\SYSTEM32\COMMAND.COM 24" xfId="138"/>
    <cellStyle name="=C:\WINNT\SYSTEM32\COMMAND.COM 25" xfId="139"/>
    <cellStyle name="=C:\WINNT\SYSTEM32\COMMAND.COM 25 2" xfId="140"/>
    <cellStyle name="=C:\WINNT\SYSTEM32\COMMAND.COM 25 3" xfId="141"/>
    <cellStyle name="=C:\WINNT\SYSTEM32\COMMAND.COM 26" xfId="142"/>
    <cellStyle name="=C:\WINNT\SYSTEM32\COMMAND.COM 27" xfId="143"/>
    <cellStyle name="=C:\WINNT\SYSTEM32\COMMAND.COM 28" xfId="144"/>
    <cellStyle name="=C:\WINNT\SYSTEM32\COMMAND.COM 29" xfId="145"/>
    <cellStyle name="=C:\WINNT\SYSTEM32\COMMAND.COM 3" xfId="25"/>
    <cellStyle name="=C:\WINNT\SYSTEM32\COMMAND.COM 30" xfId="146"/>
    <cellStyle name="=C:\WINNT\SYSTEM32\COMMAND.COM 31" xfId="147"/>
    <cellStyle name="=C:\WINNT\SYSTEM32\COMMAND.COM 32" xfId="148"/>
    <cellStyle name="=C:\WINNT\SYSTEM32\COMMAND.COM 33" xfId="149"/>
    <cellStyle name="=C:\WINNT\SYSTEM32\COMMAND.COM 4" xfId="150"/>
    <cellStyle name="=C:\WINNT\SYSTEM32\COMMAND.COM 4 2" xfId="151"/>
    <cellStyle name="=C:\WINNT\SYSTEM32\COMMAND.COM 4 3" xfId="152"/>
    <cellStyle name="=C:\WINNT\SYSTEM32\COMMAND.COM 4 4" xfId="2166"/>
    <cellStyle name="=C:\WINNT\SYSTEM32\COMMAND.COM 4_Opex Input" xfId="153"/>
    <cellStyle name="=C:\WINNT\SYSTEM32\COMMAND.COM 5" xfId="154"/>
    <cellStyle name="=C:\WINNT\SYSTEM32\COMMAND.COM 6" xfId="155"/>
    <cellStyle name="=C:\WINNT\SYSTEM32\COMMAND.COM 7" xfId="156"/>
    <cellStyle name="=C:\WINNT\SYSTEM32\COMMAND.COM 8" xfId="157"/>
    <cellStyle name="=C:\WINNT\SYSTEM32\COMMAND.COM 9" xfId="158"/>
    <cellStyle name="=C:\WINNT\SYSTEM32\COMMAND.COM_Gas_Run_060918" xfId="2167"/>
    <cellStyle name="=C:\WINNT35\SYSTEM32\COMMAND.COM" xfId="159"/>
    <cellStyle name="=C:\WINNT35\SYSTEM32\COMMAND.COM 2" xfId="2168"/>
    <cellStyle name="20% - Accent1" xfId="8095" builtinId="30" customBuiltin="1"/>
    <cellStyle name="20% - Accent1 2" xfId="160"/>
    <cellStyle name="20% - Accent1 2 2" xfId="10537"/>
    <cellStyle name="20% - Accent1 2 3" xfId="10511"/>
    <cellStyle name="20% - Accent1 2 3 2" xfId="21165"/>
    <cellStyle name="20% - Accent1 2 3 2 2" xfId="47579"/>
    <cellStyle name="20% - Accent1 2 3 3" xfId="36983"/>
    <cellStyle name="20% - Accent1 2 4" xfId="55162"/>
    <cellStyle name="20% - Accent1 3" xfId="161"/>
    <cellStyle name="20% - Accent1 3 2" xfId="55161"/>
    <cellStyle name="20% - Accent1 4" xfId="55233"/>
    <cellStyle name="20% - Accent2" xfId="8098" builtinId="34" customBuiltin="1"/>
    <cellStyle name="20% - Accent2 2" xfId="162"/>
    <cellStyle name="20% - Accent2 2 2" xfId="10538"/>
    <cellStyle name="20% - Accent2 2 3" xfId="10515"/>
    <cellStyle name="20% - Accent2 2 3 2" xfId="21168"/>
    <cellStyle name="20% - Accent2 2 3 2 2" xfId="47582"/>
    <cellStyle name="20% - Accent2 2 3 3" xfId="36985"/>
    <cellStyle name="20% - Accent2 2 4" xfId="55164"/>
    <cellStyle name="20% - Accent2 3" xfId="163"/>
    <cellStyle name="20% - Accent2 3 2" xfId="55163"/>
    <cellStyle name="20% - Accent2 4" xfId="55236"/>
    <cellStyle name="20% - Accent3" xfId="8101" builtinId="38" customBuiltin="1"/>
    <cellStyle name="20% - Accent3 2" xfId="164"/>
    <cellStyle name="20% - Accent3 2 2" xfId="10539"/>
    <cellStyle name="20% - Accent3 2 3" xfId="10519"/>
    <cellStyle name="20% - Accent3 2 3 2" xfId="21172"/>
    <cellStyle name="20% - Accent3 2 3 2 2" xfId="47586"/>
    <cellStyle name="20% - Accent3 2 3 3" xfId="36987"/>
    <cellStyle name="20% - Accent3 2 4" xfId="55166"/>
    <cellStyle name="20% - Accent3 3" xfId="165"/>
    <cellStyle name="20% - Accent3 3 2" xfId="55165"/>
    <cellStyle name="20% - Accent3 4" xfId="55239"/>
    <cellStyle name="20% - Accent4" xfId="8104" builtinId="42" customBuiltin="1"/>
    <cellStyle name="20% - Accent4 2" xfId="166"/>
    <cellStyle name="20% - Accent4 2 2" xfId="10540"/>
    <cellStyle name="20% - Accent4 2 3" xfId="10523"/>
    <cellStyle name="20% - Accent4 2 3 2" xfId="21176"/>
    <cellStyle name="20% - Accent4 2 3 2 2" xfId="47590"/>
    <cellStyle name="20% - Accent4 2 3 3" xfId="36989"/>
    <cellStyle name="20% - Accent4 2 4" xfId="55168"/>
    <cellStyle name="20% - Accent4 3" xfId="167"/>
    <cellStyle name="20% - Accent4 3 2" xfId="55167"/>
    <cellStyle name="20% - Accent4 4" xfId="55242"/>
    <cellStyle name="20% - Accent5" xfId="8107" builtinId="46" customBuiltin="1"/>
    <cellStyle name="20% - Accent5 2" xfId="168"/>
    <cellStyle name="20% - Accent5 2 2" xfId="10541"/>
    <cellStyle name="20% - Accent5 2 3" xfId="10527"/>
    <cellStyle name="20% - Accent5 2 3 2" xfId="21180"/>
    <cellStyle name="20% - Accent5 2 3 2 2" xfId="47594"/>
    <cellStyle name="20% - Accent5 2 3 3" xfId="36991"/>
    <cellStyle name="20% - Accent5 2 4" xfId="55170"/>
    <cellStyle name="20% - Accent5 3" xfId="169"/>
    <cellStyle name="20% - Accent5 3 2" xfId="55169"/>
    <cellStyle name="20% - Accent5 4" xfId="55245"/>
    <cellStyle name="20% - Accent6" xfId="8110" builtinId="50" customBuiltin="1"/>
    <cellStyle name="20% - Accent6 2" xfId="170"/>
    <cellStyle name="20% - Accent6 2 2" xfId="10542"/>
    <cellStyle name="20% - Accent6 2 3" xfId="10531"/>
    <cellStyle name="20% - Accent6 2 3 2" xfId="21184"/>
    <cellStyle name="20% - Accent6 2 3 2 2" xfId="47598"/>
    <cellStyle name="20% - Accent6 2 3 3" xfId="36993"/>
    <cellStyle name="20% - Accent6 2 4" xfId="55172"/>
    <cellStyle name="20% - Accent6 3" xfId="171"/>
    <cellStyle name="20% - Accent6 3 2" xfId="55171"/>
    <cellStyle name="20% - Accent6 4" xfId="55248"/>
    <cellStyle name="40% - Accent1" xfId="8096" builtinId="31" customBuiltin="1"/>
    <cellStyle name="40% - Accent1 2" xfId="172"/>
    <cellStyle name="40% - Accent1 2 2" xfId="10543"/>
    <cellStyle name="40% - Accent1 2 3" xfId="10512"/>
    <cellStyle name="40% - Accent1 2 3 2" xfId="21166"/>
    <cellStyle name="40% - Accent1 2 3 2 2" xfId="47580"/>
    <cellStyle name="40% - Accent1 2 3 3" xfId="36984"/>
    <cellStyle name="40% - Accent1 2 4" xfId="55174"/>
    <cellStyle name="40% - Accent1 3" xfId="173"/>
    <cellStyle name="40% - Accent1 3 2" xfId="55173"/>
    <cellStyle name="40% - Accent1 4" xfId="55234"/>
    <cellStyle name="40% - Accent2" xfId="8099" builtinId="35" customBuiltin="1"/>
    <cellStyle name="40% - Accent2 2" xfId="174"/>
    <cellStyle name="40% - Accent2 2 2" xfId="10544"/>
    <cellStyle name="40% - Accent2 2 3" xfId="10516"/>
    <cellStyle name="40% - Accent2 2 3 2" xfId="21169"/>
    <cellStyle name="40% - Accent2 2 3 2 2" xfId="47583"/>
    <cellStyle name="40% - Accent2 2 3 3" xfId="36986"/>
    <cellStyle name="40% - Accent2 2 4" xfId="55176"/>
    <cellStyle name="40% - Accent2 3" xfId="175"/>
    <cellStyle name="40% - Accent2 3 2" xfId="55175"/>
    <cellStyle name="40% - Accent2 4" xfId="55237"/>
    <cellStyle name="40% - Accent3" xfId="8102" builtinId="39" customBuiltin="1"/>
    <cellStyle name="40% - Accent3 2" xfId="176"/>
    <cellStyle name="40% - Accent3 2 2" xfId="10545"/>
    <cellStyle name="40% - Accent3 2 3" xfId="10520"/>
    <cellStyle name="40% - Accent3 2 3 2" xfId="21173"/>
    <cellStyle name="40% - Accent3 2 3 2 2" xfId="47587"/>
    <cellStyle name="40% - Accent3 2 3 3" xfId="36988"/>
    <cellStyle name="40% - Accent3 2 4" xfId="55178"/>
    <cellStyle name="40% - Accent3 3" xfId="177"/>
    <cellStyle name="40% - Accent3 3 2" xfId="55177"/>
    <cellStyle name="40% - Accent3 4" xfId="55240"/>
    <cellStyle name="40% - Accent4" xfId="8105" builtinId="43" customBuiltin="1"/>
    <cellStyle name="40% - Accent4 2" xfId="178"/>
    <cellStyle name="40% - Accent4 2 2" xfId="10546"/>
    <cellStyle name="40% - Accent4 2 3" xfId="10524"/>
    <cellStyle name="40% - Accent4 2 3 2" xfId="21177"/>
    <cellStyle name="40% - Accent4 2 3 2 2" xfId="47591"/>
    <cellStyle name="40% - Accent4 2 3 3" xfId="36990"/>
    <cellStyle name="40% - Accent4 2 4" xfId="55180"/>
    <cellStyle name="40% - Accent4 3" xfId="179"/>
    <cellStyle name="40% - Accent4 3 2" xfId="55179"/>
    <cellStyle name="40% - Accent4 4" xfId="55243"/>
    <cellStyle name="40% - Accent5" xfId="8108" builtinId="47" customBuiltin="1"/>
    <cellStyle name="40% - Accent5 2" xfId="180"/>
    <cellStyle name="40% - Accent5 2 2" xfId="10547"/>
    <cellStyle name="40% - Accent5 2 3" xfId="10528"/>
    <cellStyle name="40% - Accent5 2 3 2" xfId="21181"/>
    <cellStyle name="40% - Accent5 2 3 2 2" xfId="47595"/>
    <cellStyle name="40% - Accent5 2 3 3" xfId="36992"/>
    <cellStyle name="40% - Accent5 2 4" xfId="55182"/>
    <cellStyle name="40% - Accent5 3" xfId="181"/>
    <cellStyle name="40% - Accent5 3 2" xfId="55181"/>
    <cellStyle name="40% - Accent5 4" xfId="55246"/>
    <cellStyle name="40% - Accent6" xfId="8111" builtinId="51" customBuiltin="1"/>
    <cellStyle name="40% - Accent6 2" xfId="182"/>
    <cellStyle name="40% - Accent6 2 2" xfId="10548"/>
    <cellStyle name="40% - Accent6 2 3" xfId="10532"/>
    <cellStyle name="40% - Accent6 2 3 2" xfId="21185"/>
    <cellStyle name="40% - Accent6 2 3 2 2" xfId="47599"/>
    <cellStyle name="40% - Accent6 2 3 3" xfId="36994"/>
    <cellStyle name="40% - Accent6 2 4" xfId="55184"/>
    <cellStyle name="40% - Accent6 3" xfId="183"/>
    <cellStyle name="40% - Accent6 3 2" xfId="55183"/>
    <cellStyle name="40% - Accent6 4" xfId="55249"/>
    <cellStyle name="60% - Accent1 2" xfId="184"/>
    <cellStyle name="60% - Accent1 2 2" xfId="10549"/>
    <cellStyle name="60% - Accent1 2 3" xfId="10513"/>
    <cellStyle name="60% - Accent1 3" xfId="185"/>
    <cellStyle name="60% - Accent1 3 2" xfId="55186"/>
    <cellStyle name="60% - Accent1 4" xfId="10486"/>
    <cellStyle name="60% - Accent1 4 2" xfId="55185"/>
    <cellStyle name="60% - Accent1 5" xfId="55235"/>
    <cellStyle name="60% - Accent1 6" xfId="55214"/>
    <cellStyle name="60% - Accent2 2" xfId="186"/>
    <cellStyle name="60% - Accent2 2 2" xfId="10550"/>
    <cellStyle name="60% - Accent2 2 3" xfId="10517"/>
    <cellStyle name="60% - Accent2 3" xfId="187"/>
    <cellStyle name="60% - Accent2 3 2" xfId="55188"/>
    <cellStyle name="60% - Accent2 4" xfId="10487"/>
    <cellStyle name="60% - Accent2 4 2" xfId="55187"/>
    <cellStyle name="60% - Accent2 5" xfId="55238"/>
    <cellStyle name="60% - Accent2 6" xfId="55215"/>
    <cellStyle name="60% - Accent3 2" xfId="188"/>
    <cellStyle name="60% - Accent3 2 2" xfId="10551"/>
    <cellStyle name="60% - Accent3 2 3" xfId="10521"/>
    <cellStyle name="60% - Accent3 3" xfId="189"/>
    <cellStyle name="60% - Accent3 3 2" xfId="55190"/>
    <cellStyle name="60% - Accent3 4" xfId="10488"/>
    <cellStyle name="60% - Accent3 4 2" xfId="55189"/>
    <cellStyle name="60% - Accent3 5" xfId="55241"/>
    <cellStyle name="60% - Accent3 6" xfId="55216"/>
    <cellStyle name="60% - Accent4 2" xfId="190"/>
    <cellStyle name="60% - Accent4 2 2" xfId="10552"/>
    <cellStyle name="60% - Accent4 2 3" xfId="10525"/>
    <cellStyle name="60% - Accent4 3" xfId="191"/>
    <cellStyle name="60% - Accent4 3 2" xfId="55192"/>
    <cellStyle name="60% - Accent4 4" xfId="10489"/>
    <cellStyle name="60% - Accent4 4 2" xfId="55191"/>
    <cellStyle name="60% - Accent4 5" xfId="55244"/>
    <cellStyle name="60% - Accent4 6" xfId="55217"/>
    <cellStyle name="60% - Accent5 2" xfId="192"/>
    <cellStyle name="60% - Accent5 2 2" xfId="10553"/>
    <cellStyle name="60% - Accent5 2 3" xfId="10529"/>
    <cellStyle name="60% - Accent5 3" xfId="193"/>
    <cellStyle name="60% - Accent5 3 2" xfId="55194"/>
    <cellStyle name="60% - Accent5 4" xfId="10490"/>
    <cellStyle name="60% - Accent5 4 2" xfId="55193"/>
    <cellStyle name="60% - Accent5 5" xfId="55247"/>
    <cellStyle name="60% - Accent5 6" xfId="55218"/>
    <cellStyle name="60% - Accent6 2" xfId="194"/>
    <cellStyle name="60% - Accent6 2 2" xfId="10554"/>
    <cellStyle name="60% - Accent6 2 3" xfId="10533"/>
    <cellStyle name="60% - Accent6 3" xfId="195"/>
    <cellStyle name="60% - Accent6 3 2" xfId="55196"/>
    <cellStyle name="60% - Accent6 4" xfId="10491"/>
    <cellStyle name="60% - Accent6 4 2" xfId="55195"/>
    <cellStyle name="60% - Accent6 5" xfId="55250"/>
    <cellStyle name="60% - Accent6 6" xfId="55219"/>
    <cellStyle name="Accent1" xfId="8094" builtinId="29" customBuiltin="1"/>
    <cellStyle name="Accent1 - 20%" xfId="196"/>
    <cellStyle name="Accent1 - 20% 2" xfId="2169"/>
    <cellStyle name="Accent1 - 40%" xfId="197"/>
    <cellStyle name="Accent1 - 40% 2" xfId="2170"/>
    <cellStyle name="Accent1 - 60%" xfId="198"/>
    <cellStyle name="Accent1 - 60% 2" xfId="2171"/>
    <cellStyle name="Accent1 2" xfId="199"/>
    <cellStyle name="Accent1 2 2" xfId="10555"/>
    <cellStyle name="Accent1 2 3" xfId="10510"/>
    <cellStyle name="Accent1 3" xfId="200"/>
    <cellStyle name="Accent2" xfId="8097" builtinId="33" customBuiltin="1"/>
    <cellStyle name="Accent2 - 20%" xfId="201"/>
    <cellStyle name="Accent2 - 20% 2" xfId="2172"/>
    <cellStyle name="Accent2 - 40%" xfId="202"/>
    <cellStyle name="Accent2 - 40% 2" xfId="2173"/>
    <cellStyle name="Accent2 - 60%" xfId="203"/>
    <cellStyle name="Accent2 - 60% 2" xfId="2174"/>
    <cellStyle name="Accent2 2" xfId="204"/>
    <cellStyle name="Accent2 2 2" xfId="10556"/>
    <cellStyle name="Accent2 2 3" xfId="10514"/>
    <cellStyle name="Accent2 3" xfId="205"/>
    <cellStyle name="Accent3" xfId="8100" builtinId="37" customBuiltin="1"/>
    <cellStyle name="Accent3 - 20%" xfId="206"/>
    <cellStyle name="Accent3 - 20% 2" xfId="2175"/>
    <cellStyle name="Accent3 - 40%" xfId="207"/>
    <cellStyle name="Accent3 - 40% 2" xfId="2176"/>
    <cellStyle name="Accent3 - 60%" xfId="208"/>
    <cellStyle name="Accent3 - 60% 2" xfId="2177"/>
    <cellStyle name="Accent3 2" xfId="209"/>
    <cellStyle name="Accent3 2 2" xfId="10557"/>
    <cellStyle name="Accent3 2 3" xfId="10518"/>
    <cellStyle name="Accent3 3" xfId="210"/>
    <cellStyle name="Accent4" xfId="8103" builtinId="41" customBuiltin="1"/>
    <cellStyle name="Accent4 - 20%" xfId="211"/>
    <cellStyle name="Accent4 - 20% 2" xfId="2178"/>
    <cellStyle name="Accent4 - 40%" xfId="212"/>
    <cellStyle name="Accent4 - 40% 2" xfId="2179"/>
    <cellStyle name="Accent4 - 60%" xfId="213"/>
    <cellStyle name="Accent4 - 60% 2" xfId="2180"/>
    <cellStyle name="Accent4 2" xfId="214"/>
    <cellStyle name="Accent4 2 2" xfId="10558"/>
    <cellStyle name="Accent4 2 3" xfId="10522"/>
    <cellStyle name="Accent4 3" xfId="215"/>
    <cellStyle name="Accent5" xfId="8106" builtinId="45" customBuiltin="1"/>
    <cellStyle name="Accent5 - 20%" xfId="216"/>
    <cellStyle name="Accent5 - 20% 2" xfId="2181"/>
    <cellStyle name="Accent5 - 40%" xfId="217"/>
    <cellStyle name="Accent5 - 40% 2" xfId="2182"/>
    <cellStyle name="Accent5 - 60%" xfId="218"/>
    <cellStyle name="Accent5 - 60% 2" xfId="2183"/>
    <cellStyle name="Accent5 2" xfId="219"/>
    <cellStyle name="Accent5 2 2" xfId="10559"/>
    <cellStyle name="Accent5 2 3" xfId="10526"/>
    <cellStyle name="Accent5 3" xfId="220"/>
    <cellStyle name="Accent6" xfId="8109" builtinId="49" customBuiltin="1"/>
    <cellStyle name="Accent6 - 20%" xfId="221"/>
    <cellStyle name="Accent6 - 20% 2" xfId="2184"/>
    <cellStyle name="Accent6 - 40%" xfId="222"/>
    <cellStyle name="Accent6 - 40% 2" xfId="2185"/>
    <cellStyle name="Accent6 - 60%" xfId="223"/>
    <cellStyle name="Accent6 - 60% 2" xfId="2186"/>
    <cellStyle name="Accent6 2" xfId="224"/>
    <cellStyle name="Accent6 2 2" xfId="10560"/>
    <cellStyle name="Accent6 2 3" xfId="10530"/>
    <cellStyle name="Accent6 3" xfId="225"/>
    <cellStyle name="Bad" xfId="8084" builtinId="27" customBuiltin="1"/>
    <cellStyle name="Bad 2" xfId="226"/>
    <cellStyle name="Bad 2 2" xfId="10561"/>
    <cellStyle name="Bad 2 3" xfId="10499"/>
    <cellStyle name="Bad 3" xfId="227"/>
    <cellStyle name="Calculation" xfId="8087" builtinId="22" customBuiltin="1"/>
    <cellStyle name="Calculation 2" xfId="228"/>
    <cellStyle name="Calculation 2 10" xfId="2933"/>
    <cellStyle name="Calculation 2 10 2" xfId="10503"/>
    <cellStyle name="Calculation 2 10 3" xfId="27255"/>
    <cellStyle name="Calculation 2 10 3 2" xfId="53669"/>
    <cellStyle name="Calculation 2 10 4" xfId="29603"/>
    <cellStyle name="Calculation 2 11" xfId="12494"/>
    <cellStyle name="Calculation 2 11 2" xfId="38915"/>
    <cellStyle name="Calculation 2 12" xfId="26553"/>
    <cellStyle name="Calculation 2 12 2" xfId="52967"/>
    <cellStyle name="Calculation 2 2" xfId="1347"/>
    <cellStyle name="Calculation 2 2 10" xfId="8361"/>
    <cellStyle name="Calculation 2 2 10 2" xfId="19021"/>
    <cellStyle name="Calculation 2 2 10 2 2" xfId="45435"/>
    <cellStyle name="Calculation 2 2 10 3" xfId="12181"/>
    <cellStyle name="Calculation 2 2 10 3 2" xfId="38602"/>
    <cellStyle name="Calculation 2 2 10 4" xfId="34857"/>
    <cellStyle name="Calculation 2 2 11" xfId="12101"/>
    <cellStyle name="Calculation 2 2 11 2" xfId="38522"/>
    <cellStyle name="Calculation 2 2 12" xfId="22113"/>
    <cellStyle name="Calculation 2 2 12 2" xfId="48527"/>
    <cellStyle name="Calculation 2 2 2" xfId="3349"/>
    <cellStyle name="Calculation 2 2 2 2" xfId="9055"/>
    <cellStyle name="Calculation 2 2 2 2 2" xfId="19715"/>
    <cellStyle name="Calculation 2 2 2 2 2 2" xfId="46129"/>
    <cellStyle name="Calculation 2 2 2 2 3" xfId="16958"/>
    <cellStyle name="Calculation 2 2 2 2 3 2" xfId="43376"/>
    <cellStyle name="Calculation 2 2 2 2 4" xfId="35551"/>
    <cellStyle name="Calculation 2 2 2 3" xfId="10221"/>
    <cellStyle name="Calculation 2 2 2 3 2" xfId="20881"/>
    <cellStyle name="Calculation 2 2 2 3 2 2" xfId="47295"/>
    <cellStyle name="Calculation 2 2 2 3 3" xfId="26066"/>
    <cellStyle name="Calculation 2 2 2 3 3 2" xfId="52480"/>
    <cellStyle name="Calculation 2 2 2 3 4" xfId="36717"/>
    <cellStyle name="Calculation 2 2 2 4" xfId="10896"/>
    <cellStyle name="Calculation 2 2 2 4 2" xfId="21541"/>
    <cellStyle name="Calculation 2 2 2 4 2 2" xfId="47955"/>
    <cellStyle name="Calculation 2 2 2 4 3" xfId="28630"/>
    <cellStyle name="Calculation 2 2 2 4 3 2" xfId="55044"/>
    <cellStyle name="Calculation 2 2 2 4 4" xfId="37317"/>
    <cellStyle name="Calculation 2 2 2 5" xfId="8668"/>
    <cellStyle name="Calculation 2 2 2 5 2" xfId="19328"/>
    <cellStyle name="Calculation 2 2 2 5 2 2" xfId="45742"/>
    <cellStyle name="Calculation 2 2 2 5 3" xfId="16650"/>
    <cellStyle name="Calculation 2 2 2 5 3 2" xfId="43068"/>
    <cellStyle name="Calculation 2 2 2 5 4" xfId="35164"/>
    <cellStyle name="Calculation 2 2 2 6" xfId="14136"/>
    <cellStyle name="Calculation 2 2 2 6 2" xfId="40556"/>
    <cellStyle name="Calculation 2 2 2 7" xfId="25061"/>
    <cellStyle name="Calculation 2 2 2 7 2" xfId="51475"/>
    <cellStyle name="Calculation 2 2 2 8" xfId="30019"/>
    <cellStyle name="Calculation 2 2 3" xfId="3378"/>
    <cellStyle name="Calculation 2 2 3 2" xfId="10787"/>
    <cellStyle name="Calculation 2 2 3 2 2" xfId="21432"/>
    <cellStyle name="Calculation 2 2 3 2 2 2" xfId="47846"/>
    <cellStyle name="Calculation 2 2 3 2 3" xfId="28521"/>
    <cellStyle name="Calculation 2 2 3 2 3 2" xfId="54935"/>
    <cellStyle name="Calculation 2 2 3 2 4" xfId="37208"/>
    <cellStyle name="Calculation 2 2 3 3" xfId="9424"/>
    <cellStyle name="Calculation 2 2 3 3 2" xfId="20084"/>
    <cellStyle name="Calculation 2 2 3 3 2 2" xfId="46498"/>
    <cellStyle name="Calculation 2 2 3 3 3" xfId="16448"/>
    <cellStyle name="Calculation 2 2 3 3 3 2" xfId="42866"/>
    <cellStyle name="Calculation 2 2 3 3 4" xfId="35920"/>
    <cellStyle name="Calculation 2 2 3 4" xfId="14165"/>
    <cellStyle name="Calculation 2 2 3 4 2" xfId="40585"/>
    <cellStyle name="Calculation 2 2 3 5" xfId="26275"/>
    <cellStyle name="Calculation 2 2 3 5 2" xfId="52689"/>
    <cellStyle name="Calculation 2 2 3 6" xfId="30048"/>
    <cellStyle name="Calculation 2 2 4" xfId="5080"/>
    <cellStyle name="Calculation 2 2 4 2" xfId="10150"/>
    <cellStyle name="Calculation 2 2 4 2 2" xfId="20810"/>
    <cellStyle name="Calculation 2 2 4 2 2 2" xfId="47224"/>
    <cellStyle name="Calculation 2 2 4 2 3" xfId="12758"/>
    <cellStyle name="Calculation 2 2 4 2 3 2" xfId="39179"/>
    <cellStyle name="Calculation 2 2 4 2 4" xfId="36646"/>
    <cellStyle name="Calculation 2 2 4 3" xfId="15857"/>
    <cellStyle name="Calculation 2 2 4 3 2" xfId="42276"/>
    <cellStyle name="Calculation 2 2 4 4" xfId="23928"/>
    <cellStyle name="Calculation 2 2 4 4 2" xfId="50342"/>
    <cellStyle name="Calculation 2 2 4 5" xfId="31750"/>
    <cellStyle name="Calculation 2 2 5" xfId="5674"/>
    <cellStyle name="Calculation 2 2 5 2" xfId="10562"/>
    <cellStyle name="Calculation 2 2 5 2 2" xfId="21211"/>
    <cellStyle name="Calculation 2 2 5 2 2 2" xfId="47625"/>
    <cellStyle name="Calculation 2 2 5 2 3" xfId="28404"/>
    <cellStyle name="Calculation 2 2 5 2 3 2" xfId="54818"/>
    <cellStyle name="Calculation 2 2 5 2 4" xfId="36997"/>
    <cellStyle name="Calculation 2 2 5 3" xfId="16438"/>
    <cellStyle name="Calculation 2 2 5 3 2" xfId="42856"/>
    <cellStyle name="Calculation 2 2 5 4" xfId="28073"/>
    <cellStyle name="Calculation 2 2 5 4 2" xfId="54487"/>
    <cellStyle name="Calculation 2 2 5 5" xfId="32344"/>
    <cellStyle name="Calculation 2 2 6" xfId="5667"/>
    <cellStyle name="Calculation 2 2 6 2" xfId="16431"/>
    <cellStyle name="Calculation 2 2 6 2 2" xfId="42849"/>
    <cellStyle name="Calculation 2 2 6 3" xfId="27983"/>
    <cellStyle name="Calculation 2 2 6 3 2" xfId="54397"/>
    <cellStyle name="Calculation 2 2 6 4" xfId="32337"/>
    <cellStyle name="Calculation 2 2 7" xfId="5597"/>
    <cellStyle name="Calculation 2 2 7 2" xfId="26652"/>
    <cellStyle name="Calculation 2 2 7 2 2" xfId="53066"/>
    <cellStyle name="Calculation 2 2 7 3" xfId="32267"/>
    <cellStyle name="Calculation 2 2 8" xfId="3385"/>
    <cellStyle name="Calculation 2 2 8 2" xfId="14172"/>
    <cellStyle name="Calculation 2 2 8 2 2" xfId="40592"/>
    <cellStyle name="Calculation 2 2 8 3" xfId="22091"/>
    <cellStyle name="Calculation 2 2 8 3 2" xfId="48505"/>
    <cellStyle name="Calculation 2 2 8 4" xfId="30055"/>
    <cellStyle name="Calculation 2 2 9" xfId="2908"/>
    <cellStyle name="Calculation 2 2 9 2" xfId="13700"/>
    <cellStyle name="Calculation 2 2 9 2 2" xfId="40120"/>
    <cellStyle name="Calculation 2 2 9 3" xfId="27201"/>
    <cellStyle name="Calculation 2 2 9 3 2" xfId="53615"/>
    <cellStyle name="Calculation 2 2 9 4" xfId="29578"/>
    <cellStyle name="Calculation 2 3" xfId="1440"/>
    <cellStyle name="Calculation 2 3 10" xfId="8479"/>
    <cellStyle name="Calculation 2 3 10 2" xfId="19139"/>
    <cellStyle name="Calculation 2 3 10 2 2" xfId="45553"/>
    <cellStyle name="Calculation 2 3 10 3" xfId="12728"/>
    <cellStyle name="Calculation 2 3 10 3 2" xfId="39149"/>
    <cellStyle name="Calculation 2 3 10 4" xfId="34975"/>
    <cellStyle name="Calculation 2 3 11" xfId="12083"/>
    <cellStyle name="Calculation 2 3 11 2" xfId="38504"/>
    <cellStyle name="Calculation 2 3 12" xfId="24348"/>
    <cellStyle name="Calculation 2 3 12 2" xfId="50762"/>
    <cellStyle name="Calculation 2 3 2" xfId="3434"/>
    <cellStyle name="Calculation 2 3 2 2" xfId="8941"/>
    <cellStyle name="Calculation 2 3 2 2 2" xfId="19601"/>
    <cellStyle name="Calculation 2 3 2 2 2 2" xfId="46015"/>
    <cellStyle name="Calculation 2 3 2 2 3" xfId="17087"/>
    <cellStyle name="Calculation 2 3 2 2 3 2" xfId="43505"/>
    <cellStyle name="Calculation 2 3 2 2 4" xfId="35437"/>
    <cellStyle name="Calculation 2 3 2 3" xfId="10399"/>
    <cellStyle name="Calculation 2 3 2 3 2" xfId="21059"/>
    <cellStyle name="Calculation 2 3 2 3 2 2" xfId="47473"/>
    <cellStyle name="Calculation 2 3 2 3 3" xfId="28324"/>
    <cellStyle name="Calculation 2 3 2 3 3 2" xfId="54738"/>
    <cellStyle name="Calculation 2 3 2 3 4" xfId="36895"/>
    <cellStyle name="Calculation 2 3 2 4" xfId="10956"/>
    <cellStyle name="Calculation 2 3 2 4 2" xfId="21601"/>
    <cellStyle name="Calculation 2 3 2 4 2 2" xfId="48015"/>
    <cellStyle name="Calculation 2 3 2 4 3" xfId="28690"/>
    <cellStyle name="Calculation 2 3 2 4 3 2" xfId="55104"/>
    <cellStyle name="Calculation 2 3 2 4 4" xfId="37377"/>
    <cellStyle name="Calculation 2 3 2 5" xfId="8795"/>
    <cellStyle name="Calculation 2 3 2 5 2" xfId="19455"/>
    <cellStyle name="Calculation 2 3 2 5 2 2" xfId="45869"/>
    <cellStyle name="Calculation 2 3 2 5 3" xfId="21944"/>
    <cellStyle name="Calculation 2 3 2 5 3 2" xfId="48358"/>
    <cellStyle name="Calculation 2 3 2 5 4" xfId="35291"/>
    <cellStyle name="Calculation 2 3 2 6" xfId="14219"/>
    <cellStyle name="Calculation 2 3 2 6 2" xfId="40639"/>
    <cellStyle name="Calculation 2 3 2 7" xfId="23428"/>
    <cellStyle name="Calculation 2 3 2 7 2" xfId="49842"/>
    <cellStyle name="Calculation 2 3 2 8" xfId="30104"/>
    <cellStyle name="Calculation 2 3 3" xfId="4312"/>
    <cellStyle name="Calculation 2 3 3 2" xfId="9298"/>
    <cellStyle name="Calculation 2 3 3 2 2" xfId="19958"/>
    <cellStyle name="Calculation 2 3 3 2 2 2" xfId="46372"/>
    <cellStyle name="Calculation 2 3 3 2 3" xfId="28231"/>
    <cellStyle name="Calculation 2 3 3 2 3 2" xfId="54645"/>
    <cellStyle name="Calculation 2 3 3 2 4" xfId="35794"/>
    <cellStyle name="Calculation 2 3 3 3" xfId="15091"/>
    <cellStyle name="Calculation 2 3 3 3 2" xfId="41511"/>
    <cellStyle name="Calculation 2 3 3 4" xfId="26091"/>
    <cellStyle name="Calculation 2 3 3 4 2" xfId="52505"/>
    <cellStyle name="Calculation 2 3 3 5" xfId="30982"/>
    <cellStyle name="Calculation 2 3 4" xfId="3969"/>
    <cellStyle name="Calculation 2 3 4 2" xfId="10299"/>
    <cellStyle name="Calculation 2 3 4 2 2" xfId="20959"/>
    <cellStyle name="Calculation 2 3 4 2 2 2" xfId="47373"/>
    <cellStyle name="Calculation 2 3 4 2 3" xfId="12992"/>
    <cellStyle name="Calculation 2 3 4 2 3 2" xfId="39413"/>
    <cellStyle name="Calculation 2 3 4 2 4" xfId="36795"/>
    <cellStyle name="Calculation 2 3 4 3" xfId="14752"/>
    <cellStyle name="Calculation 2 3 4 3 2" xfId="41172"/>
    <cellStyle name="Calculation 2 3 4 4" xfId="11151"/>
    <cellStyle name="Calculation 2 3 4 4 2" xfId="37572"/>
    <cellStyle name="Calculation 2 3 4 5" xfId="30639"/>
    <cellStyle name="Calculation 2 3 5" xfId="5172"/>
    <cellStyle name="Calculation 2 3 5 2" xfId="10707"/>
    <cellStyle name="Calculation 2 3 5 2 2" xfId="21352"/>
    <cellStyle name="Calculation 2 3 5 2 2 2" xfId="47766"/>
    <cellStyle name="Calculation 2 3 5 2 3" xfId="28450"/>
    <cellStyle name="Calculation 2 3 5 2 3 2" xfId="54864"/>
    <cellStyle name="Calculation 2 3 5 2 4" xfId="37131"/>
    <cellStyle name="Calculation 2 3 5 3" xfId="15949"/>
    <cellStyle name="Calculation 2 3 5 3 2" xfId="42368"/>
    <cellStyle name="Calculation 2 3 5 4" xfId="27276"/>
    <cellStyle name="Calculation 2 3 5 4 2" xfId="53690"/>
    <cellStyle name="Calculation 2 3 5 5" xfId="31842"/>
    <cellStyle name="Calculation 2 3 6" xfId="6246"/>
    <cellStyle name="Calculation 2 3 6 2" xfId="16987"/>
    <cellStyle name="Calculation 2 3 6 2 2" xfId="43405"/>
    <cellStyle name="Calculation 2 3 6 3" xfId="24902"/>
    <cellStyle name="Calculation 2 3 6 3 2" xfId="51316"/>
    <cellStyle name="Calculation 2 3 6 4" xfId="32916"/>
    <cellStyle name="Calculation 2 3 7" xfId="5478"/>
    <cellStyle name="Calculation 2 3 7 2" xfId="25322"/>
    <cellStyle name="Calculation 2 3 7 2 2" xfId="51736"/>
    <cellStyle name="Calculation 2 3 7 3" xfId="32148"/>
    <cellStyle name="Calculation 2 3 8" xfId="7094"/>
    <cellStyle name="Calculation 2 3 8 2" xfId="17782"/>
    <cellStyle name="Calculation 2 3 8 2 2" xfId="44199"/>
    <cellStyle name="Calculation 2 3 8 3" xfId="23108"/>
    <cellStyle name="Calculation 2 3 8 3 2" xfId="49522"/>
    <cellStyle name="Calculation 2 3 8 4" xfId="33764"/>
    <cellStyle name="Calculation 2 3 9" xfId="6936"/>
    <cellStyle name="Calculation 2 3 9 2" xfId="17641"/>
    <cellStyle name="Calculation 2 3 9 2 2" xfId="44058"/>
    <cellStyle name="Calculation 2 3 9 3" xfId="22964"/>
    <cellStyle name="Calculation 2 3 9 3 2" xfId="49378"/>
    <cellStyle name="Calculation 2 3 9 4" xfId="33606"/>
    <cellStyle name="Calculation 2 4" xfId="1715"/>
    <cellStyle name="Calculation 2 4 10" xfId="8506"/>
    <cellStyle name="Calculation 2 4 10 2" xfId="19166"/>
    <cellStyle name="Calculation 2 4 10 2 2" xfId="45580"/>
    <cellStyle name="Calculation 2 4 10 3" xfId="12784"/>
    <cellStyle name="Calculation 2 4 10 3 2" xfId="39205"/>
    <cellStyle name="Calculation 2 4 10 4" xfId="35002"/>
    <cellStyle name="Calculation 2 4 11" xfId="11855"/>
    <cellStyle name="Calculation 2 4 11 2" xfId="38276"/>
    <cellStyle name="Calculation 2 4 12" xfId="23708"/>
    <cellStyle name="Calculation 2 4 12 2" xfId="50122"/>
    <cellStyle name="Calculation 2 4 2" xfId="3706"/>
    <cellStyle name="Calculation 2 4 2 2" xfId="9802"/>
    <cellStyle name="Calculation 2 4 2 2 2" xfId="20462"/>
    <cellStyle name="Calculation 2 4 2 2 2 2" xfId="46876"/>
    <cellStyle name="Calculation 2 4 2 2 3" xfId="11965"/>
    <cellStyle name="Calculation 2 4 2 2 3 2" xfId="38386"/>
    <cellStyle name="Calculation 2 4 2 2 4" xfId="36298"/>
    <cellStyle name="Calculation 2 4 2 3" xfId="9938"/>
    <cellStyle name="Calculation 2 4 2 3 2" xfId="20598"/>
    <cellStyle name="Calculation 2 4 2 3 2 2" xfId="47012"/>
    <cellStyle name="Calculation 2 4 2 3 3" xfId="25814"/>
    <cellStyle name="Calculation 2 4 2 3 3 2" xfId="52228"/>
    <cellStyle name="Calculation 2 4 2 3 4" xfId="36434"/>
    <cellStyle name="Calculation 2 4 2 4" xfId="10967"/>
    <cellStyle name="Calculation 2 4 2 4 2" xfId="21612"/>
    <cellStyle name="Calculation 2 4 2 4 2 2" xfId="48026"/>
    <cellStyle name="Calculation 2 4 2 4 3" xfId="28701"/>
    <cellStyle name="Calculation 2 4 2 4 3 2" xfId="55115"/>
    <cellStyle name="Calculation 2 4 2 4 4" xfId="37388"/>
    <cellStyle name="Calculation 2 4 2 5" xfId="8825"/>
    <cellStyle name="Calculation 2 4 2 5 2" xfId="19485"/>
    <cellStyle name="Calculation 2 4 2 5 2 2" xfId="45899"/>
    <cellStyle name="Calculation 2 4 2 5 3" xfId="27298"/>
    <cellStyle name="Calculation 2 4 2 5 3 2" xfId="53712"/>
    <cellStyle name="Calculation 2 4 2 5 4" xfId="35321"/>
    <cellStyle name="Calculation 2 4 2 6" xfId="14490"/>
    <cellStyle name="Calculation 2 4 2 6 2" xfId="40910"/>
    <cellStyle name="Calculation 2 4 2 7" xfId="23861"/>
    <cellStyle name="Calculation 2 4 2 7 2" xfId="50275"/>
    <cellStyle name="Calculation 2 4 2 8" xfId="30376"/>
    <cellStyle name="Calculation 2 4 3" xfId="2628"/>
    <cellStyle name="Calculation 2 4 3 2" xfId="8909"/>
    <cellStyle name="Calculation 2 4 3 2 2" xfId="19569"/>
    <cellStyle name="Calculation 2 4 3 2 2 2" xfId="45983"/>
    <cellStyle name="Calculation 2 4 3 2 3" xfId="27751"/>
    <cellStyle name="Calculation 2 4 3 2 3 2" xfId="54165"/>
    <cellStyle name="Calculation 2 4 3 2 4" xfId="35405"/>
    <cellStyle name="Calculation 2 4 3 3" xfId="13420"/>
    <cellStyle name="Calculation 2 4 3 3 2" xfId="39840"/>
    <cellStyle name="Calculation 2 4 3 4" xfId="23668"/>
    <cellStyle name="Calculation 2 4 3 4 2" xfId="50082"/>
    <cellStyle name="Calculation 2 4 3 5" xfId="29298"/>
    <cellStyle name="Calculation 2 4 4" xfId="4857"/>
    <cellStyle name="Calculation 2 4 4 2" xfId="9717"/>
    <cellStyle name="Calculation 2 4 4 2 2" xfId="20377"/>
    <cellStyle name="Calculation 2 4 4 2 2 2" xfId="46791"/>
    <cellStyle name="Calculation 2 4 4 2 3" xfId="26713"/>
    <cellStyle name="Calculation 2 4 4 2 3 2" xfId="53127"/>
    <cellStyle name="Calculation 2 4 4 2 4" xfId="36213"/>
    <cellStyle name="Calculation 2 4 4 3" xfId="15634"/>
    <cellStyle name="Calculation 2 4 4 3 2" xfId="42054"/>
    <cellStyle name="Calculation 2 4 4 4" xfId="24525"/>
    <cellStyle name="Calculation 2 4 4 4 2" xfId="50939"/>
    <cellStyle name="Calculation 2 4 4 5" xfId="31527"/>
    <cellStyle name="Calculation 2 4 5" xfId="4353"/>
    <cellStyle name="Calculation 2 4 5 2" xfId="10831"/>
    <cellStyle name="Calculation 2 4 5 2 2" xfId="21476"/>
    <cellStyle name="Calculation 2 4 5 2 2 2" xfId="47890"/>
    <cellStyle name="Calculation 2 4 5 2 3" xfId="28565"/>
    <cellStyle name="Calculation 2 4 5 2 3 2" xfId="54979"/>
    <cellStyle name="Calculation 2 4 5 2 4" xfId="37252"/>
    <cellStyle name="Calculation 2 4 5 3" xfId="15131"/>
    <cellStyle name="Calculation 2 4 5 3 2" xfId="41551"/>
    <cellStyle name="Calculation 2 4 5 4" xfId="24309"/>
    <cellStyle name="Calculation 2 4 5 4 2" xfId="50723"/>
    <cellStyle name="Calculation 2 4 5 5" xfId="31023"/>
    <cellStyle name="Calculation 2 4 6" xfId="4726"/>
    <cellStyle name="Calculation 2 4 6 2" xfId="15503"/>
    <cellStyle name="Calculation 2 4 6 2 2" xfId="41923"/>
    <cellStyle name="Calculation 2 4 6 3" xfId="22447"/>
    <cellStyle name="Calculation 2 4 6 3 2" xfId="48861"/>
    <cellStyle name="Calculation 2 4 6 4" xfId="31396"/>
    <cellStyle name="Calculation 2 4 7" xfId="6172"/>
    <cellStyle name="Calculation 2 4 7 2" xfId="22024"/>
    <cellStyle name="Calculation 2 4 7 2 2" xfId="48438"/>
    <cellStyle name="Calculation 2 4 7 3" xfId="32842"/>
    <cellStyle name="Calculation 2 4 8" xfId="6066"/>
    <cellStyle name="Calculation 2 4 8 2" xfId="16817"/>
    <cellStyle name="Calculation 2 4 8 2 2" xfId="43235"/>
    <cellStyle name="Calculation 2 4 8 3" xfId="22822"/>
    <cellStyle name="Calculation 2 4 8 3 2" xfId="49236"/>
    <cellStyle name="Calculation 2 4 8 4" xfId="32736"/>
    <cellStyle name="Calculation 2 4 9" xfId="7764"/>
    <cellStyle name="Calculation 2 4 9 2" xfId="18431"/>
    <cellStyle name="Calculation 2 4 9 2 2" xfId="44847"/>
    <cellStyle name="Calculation 2 4 9 3" xfId="23365"/>
    <cellStyle name="Calculation 2 4 9 3 2" xfId="49779"/>
    <cellStyle name="Calculation 2 4 9 4" xfId="34434"/>
    <cellStyle name="Calculation 2 5" xfId="1706"/>
    <cellStyle name="Calculation 2 5 10" xfId="8512"/>
    <cellStyle name="Calculation 2 5 10 2" xfId="19172"/>
    <cellStyle name="Calculation 2 5 10 2 2" xfId="45586"/>
    <cellStyle name="Calculation 2 5 10 3" xfId="16374"/>
    <cellStyle name="Calculation 2 5 10 3 2" xfId="42792"/>
    <cellStyle name="Calculation 2 5 10 4" xfId="35008"/>
    <cellStyle name="Calculation 2 5 11" xfId="11864"/>
    <cellStyle name="Calculation 2 5 11 2" xfId="38285"/>
    <cellStyle name="Calculation 2 5 12" xfId="26204"/>
    <cellStyle name="Calculation 2 5 12 2" xfId="52618"/>
    <cellStyle name="Calculation 2 5 2" xfId="3697"/>
    <cellStyle name="Calculation 2 5 2 2" xfId="9684"/>
    <cellStyle name="Calculation 2 5 2 2 2" xfId="20344"/>
    <cellStyle name="Calculation 2 5 2 2 2 2" xfId="46758"/>
    <cellStyle name="Calculation 2 5 2 2 3" xfId="25915"/>
    <cellStyle name="Calculation 2 5 2 2 3 2" xfId="52329"/>
    <cellStyle name="Calculation 2 5 2 2 4" xfId="36180"/>
    <cellStyle name="Calculation 2 5 2 3" xfId="14481"/>
    <cellStyle name="Calculation 2 5 2 3 2" xfId="40901"/>
    <cellStyle name="Calculation 2 5 2 4" xfId="23246"/>
    <cellStyle name="Calculation 2 5 2 4 2" xfId="49660"/>
    <cellStyle name="Calculation 2 5 2 5" xfId="30367"/>
    <cellStyle name="Calculation 2 5 3" xfId="2637"/>
    <cellStyle name="Calculation 2 5 3 2" xfId="10172"/>
    <cellStyle name="Calculation 2 5 3 2 2" xfId="20832"/>
    <cellStyle name="Calculation 2 5 3 2 2 2" xfId="47246"/>
    <cellStyle name="Calculation 2 5 3 2 3" xfId="12275"/>
    <cellStyle name="Calculation 2 5 3 2 3 2" xfId="38696"/>
    <cellStyle name="Calculation 2 5 3 2 4" xfId="36668"/>
    <cellStyle name="Calculation 2 5 3 3" xfId="13429"/>
    <cellStyle name="Calculation 2 5 3 3 2" xfId="39849"/>
    <cellStyle name="Calculation 2 5 3 4" xfId="23703"/>
    <cellStyle name="Calculation 2 5 3 4 2" xfId="50117"/>
    <cellStyle name="Calculation 2 5 3 5" xfId="29307"/>
    <cellStyle name="Calculation 2 5 4" xfId="3117"/>
    <cellStyle name="Calculation 2 5 4 2" xfId="10836"/>
    <cellStyle name="Calculation 2 5 4 2 2" xfId="21481"/>
    <cellStyle name="Calculation 2 5 4 2 2 2" xfId="47895"/>
    <cellStyle name="Calculation 2 5 4 2 3" xfId="28570"/>
    <cellStyle name="Calculation 2 5 4 2 3 2" xfId="54984"/>
    <cellStyle name="Calculation 2 5 4 2 4" xfId="37257"/>
    <cellStyle name="Calculation 2 5 4 3" xfId="13908"/>
    <cellStyle name="Calculation 2 5 4 3 2" xfId="40328"/>
    <cellStyle name="Calculation 2 5 4 4" xfId="22952"/>
    <cellStyle name="Calculation 2 5 4 4 2" xfId="49366"/>
    <cellStyle name="Calculation 2 5 4 5" xfId="29787"/>
    <cellStyle name="Calculation 2 5 5" xfId="4328"/>
    <cellStyle name="Calculation 2 5 5 2" xfId="15106"/>
    <cellStyle name="Calculation 2 5 5 2 2" xfId="41526"/>
    <cellStyle name="Calculation 2 5 5 3" xfId="22604"/>
    <cellStyle name="Calculation 2 5 5 3 2" xfId="49018"/>
    <cellStyle name="Calculation 2 5 5 4" xfId="30998"/>
    <cellStyle name="Calculation 2 5 6" xfId="5568"/>
    <cellStyle name="Calculation 2 5 6 2" xfId="16338"/>
    <cellStyle name="Calculation 2 5 6 2 2" xfId="42757"/>
    <cellStyle name="Calculation 2 5 6 3" xfId="25630"/>
    <cellStyle name="Calculation 2 5 6 3 2" xfId="52044"/>
    <cellStyle name="Calculation 2 5 6 4" xfId="32238"/>
    <cellStyle name="Calculation 2 5 7" xfId="6622"/>
    <cellStyle name="Calculation 2 5 7 2" xfId="22987"/>
    <cellStyle name="Calculation 2 5 7 2 2" xfId="49401"/>
    <cellStyle name="Calculation 2 5 7 3" xfId="33292"/>
    <cellStyle name="Calculation 2 5 8" xfId="6068"/>
    <cellStyle name="Calculation 2 5 8 2" xfId="16819"/>
    <cellStyle name="Calculation 2 5 8 2 2" xfId="43237"/>
    <cellStyle name="Calculation 2 5 8 3" xfId="24065"/>
    <cellStyle name="Calculation 2 5 8 3 2" xfId="50479"/>
    <cellStyle name="Calculation 2 5 8 4" xfId="32738"/>
    <cellStyle name="Calculation 2 5 9" xfId="6094"/>
    <cellStyle name="Calculation 2 5 9 2" xfId="16844"/>
    <cellStyle name="Calculation 2 5 9 2 2" xfId="43262"/>
    <cellStyle name="Calculation 2 5 9 3" xfId="23354"/>
    <cellStyle name="Calculation 2 5 9 3 2" xfId="49768"/>
    <cellStyle name="Calculation 2 5 9 4" xfId="32764"/>
    <cellStyle name="Calculation 2 6" xfId="2397"/>
    <cellStyle name="Calculation 2 6 10" xfId="21761"/>
    <cellStyle name="Calculation 2 6 10 2" xfId="48175"/>
    <cellStyle name="Calculation 2 6 2" xfId="4304"/>
    <cellStyle name="Calculation 2 6 2 2" xfId="9817"/>
    <cellStyle name="Calculation 2 6 2 2 2" xfId="20477"/>
    <cellStyle name="Calculation 2 6 2 2 2 2" xfId="46891"/>
    <cellStyle name="Calculation 2 6 2 2 3" xfId="26704"/>
    <cellStyle name="Calculation 2 6 2 2 3 2" xfId="53118"/>
    <cellStyle name="Calculation 2 6 2 2 4" xfId="36313"/>
    <cellStyle name="Calculation 2 6 2 3" xfId="15083"/>
    <cellStyle name="Calculation 2 6 2 3 2" xfId="41503"/>
    <cellStyle name="Calculation 2 6 2 4" xfId="27651"/>
    <cellStyle name="Calculation 2 6 2 4 2" xfId="54065"/>
    <cellStyle name="Calculation 2 6 2 5" xfId="30974"/>
    <cellStyle name="Calculation 2 6 3" xfId="5031"/>
    <cellStyle name="Calculation 2 6 3 2" xfId="10208"/>
    <cellStyle name="Calculation 2 6 3 2 2" xfId="20868"/>
    <cellStyle name="Calculation 2 6 3 2 2 2" xfId="47282"/>
    <cellStyle name="Calculation 2 6 3 2 3" xfId="11968"/>
    <cellStyle name="Calculation 2 6 3 2 3 2" xfId="38389"/>
    <cellStyle name="Calculation 2 6 3 2 4" xfId="36704"/>
    <cellStyle name="Calculation 2 6 3 3" xfId="15808"/>
    <cellStyle name="Calculation 2 6 3 3 2" xfId="42227"/>
    <cellStyle name="Calculation 2 6 3 4" xfId="24620"/>
    <cellStyle name="Calculation 2 6 3 4 2" xfId="51034"/>
    <cellStyle name="Calculation 2 6 3 5" xfId="31701"/>
    <cellStyle name="Calculation 2 6 4" xfId="6220"/>
    <cellStyle name="Calculation 2 6 4 2" xfId="10974"/>
    <cellStyle name="Calculation 2 6 4 2 2" xfId="21619"/>
    <cellStyle name="Calculation 2 6 4 2 2 2" xfId="48033"/>
    <cellStyle name="Calculation 2 6 4 2 3" xfId="28708"/>
    <cellStyle name="Calculation 2 6 4 2 3 2" xfId="55122"/>
    <cellStyle name="Calculation 2 6 4 2 4" xfId="37395"/>
    <cellStyle name="Calculation 2 6 4 3" xfId="16961"/>
    <cellStyle name="Calculation 2 6 4 3 2" xfId="43379"/>
    <cellStyle name="Calculation 2 6 4 4" xfId="24229"/>
    <cellStyle name="Calculation 2 6 4 4 2" xfId="50643"/>
    <cellStyle name="Calculation 2 6 4 5" xfId="32890"/>
    <cellStyle name="Calculation 2 6 5" xfId="6805"/>
    <cellStyle name="Calculation 2 6 5 2" xfId="17517"/>
    <cellStyle name="Calculation 2 6 5 2 2" xfId="43934"/>
    <cellStyle name="Calculation 2 6 5 3" xfId="12064"/>
    <cellStyle name="Calculation 2 6 5 3 2" xfId="38485"/>
    <cellStyle name="Calculation 2 6 5 4" xfId="33475"/>
    <cellStyle name="Calculation 2 6 6" xfId="7358"/>
    <cellStyle name="Calculation 2 6 6 2" xfId="18025"/>
    <cellStyle name="Calculation 2 6 6 2 2" xfId="44441"/>
    <cellStyle name="Calculation 2 6 6 3" xfId="23237"/>
    <cellStyle name="Calculation 2 6 6 3 2" xfId="49651"/>
    <cellStyle name="Calculation 2 6 6 4" xfId="34028"/>
    <cellStyle name="Calculation 2 6 7" xfId="8003"/>
    <cellStyle name="Calculation 2 6 7 2" xfId="18670"/>
    <cellStyle name="Calculation 2 6 7 2 2" xfId="45084"/>
    <cellStyle name="Calculation 2 6 7 3" xfId="14138"/>
    <cellStyle name="Calculation 2 6 7 3 2" xfId="40558"/>
    <cellStyle name="Calculation 2 6 7 4" xfId="34608"/>
    <cellStyle name="Calculation 2 6 8" xfId="13194"/>
    <cellStyle name="Calculation 2 6 8 2" xfId="39614"/>
    <cellStyle name="Calculation 2 6 9" xfId="21207"/>
    <cellStyle name="Calculation 2 6 9 2" xfId="47621"/>
    <cellStyle name="Calculation 2 7" xfId="2790"/>
    <cellStyle name="Calculation 2 7 2" xfId="9711"/>
    <cellStyle name="Calculation 2 7 2 2" xfId="20371"/>
    <cellStyle name="Calculation 2 7 2 2 2" xfId="46785"/>
    <cellStyle name="Calculation 2 7 2 3" xfId="17682"/>
    <cellStyle name="Calculation 2 7 2 3 2" xfId="44099"/>
    <cellStyle name="Calculation 2 7 2 4" xfId="36207"/>
    <cellStyle name="Calculation 2 7 3" xfId="13582"/>
    <cellStyle name="Calculation 2 7 3 2" xfId="40002"/>
    <cellStyle name="Calculation 2 7 4" xfId="24205"/>
    <cellStyle name="Calculation 2 7 4 2" xfId="50619"/>
    <cellStyle name="Calculation 2 7 5" xfId="29460"/>
    <cellStyle name="Calculation 2 8" xfId="3354"/>
    <cellStyle name="Calculation 2 8 2" xfId="9629"/>
    <cellStyle name="Calculation 2 8 2 2" xfId="20289"/>
    <cellStyle name="Calculation 2 8 2 2 2" xfId="46703"/>
    <cellStyle name="Calculation 2 8 2 3" xfId="14212"/>
    <cellStyle name="Calculation 2 8 2 3 2" xfId="40632"/>
    <cellStyle name="Calculation 2 8 2 4" xfId="36125"/>
    <cellStyle name="Calculation 2 8 3" xfId="14141"/>
    <cellStyle name="Calculation 2 8 3 2" xfId="40561"/>
    <cellStyle name="Calculation 2 8 4" xfId="27921"/>
    <cellStyle name="Calculation 2 8 4 2" xfId="54335"/>
    <cellStyle name="Calculation 2 8 5" xfId="30024"/>
    <cellStyle name="Calculation 2 9" xfId="5514"/>
    <cellStyle name="Calculation 2 9 2" xfId="10472"/>
    <cellStyle name="Calculation 2 9 2 2" xfId="21132"/>
    <cellStyle name="Calculation 2 9 2 2 2" xfId="47546"/>
    <cellStyle name="Calculation 2 9 2 3" xfId="28394"/>
    <cellStyle name="Calculation 2 9 2 3 2" xfId="54808"/>
    <cellStyle name="Calculation 2 9 2 4" xfId="36968"/>
    <cellStyle name="Calculation 2 9 3" xfId="16285"/>
    <cellStyle name="Calculation 2 9 3 2" xfId="42704"/>
    <cellStyle name="Calculation 2 9 4" xfId="21903"/>
    <cellStyle name="Calculation 2 9 4 2" xfId="48317"/>
    <cellStyle name="Calculation 2 9 5" xfId="32184"/>
    <cellStyle name="Calculation 3" xfId="229"/>
    <cellStyle name="Calculation 3 10" xfId="6084"/>
    <cellStyle name="Calculation 3 10 2" xfId="22343"/>
    <cellStyle name="Calculation 3 10 2 2" xfId="48757"/>
    <cellStyle name="Calculation 3 10 3" xfId="32754"/>
    <cellStyle name="Calculation 3 11" xfId="17242"/>
    <cellStyle name="Calculation 3 11 2" xfId="43660"/>
    <cellStyle name="Calculation 3 12" xfId="22486"/>
    <cellStyle name="Calculation 3 12 2" xfId="48900"/>
    <cellStyle name="Calculation 3 2" xfId="1348"/>
    <cellStyle name="Calculation 3 2 10" xfId="8362"/>
    <cellStyle name="Calculation 3 2 10 2" xfId="19022"/>
    <cellStyle name="Calculation 3 2 10 2 2" xfId="45436"/>
    <cellStyle name="Calculation 3 2 10 3" xfId="12546"/>
    <cellStyle name="Calculation 3 2 10 3 2" xfId="38967"/>
    <cellStyle name="Calculation 3 2 10 4" xfId="34858"/>
    <cellStyle name="Calculation 3 2 11" xfId="16815"/>
    <cellStyle name="Calculation 3 2 11 2" xfId="43233"/>
    <cellStyle name="Calculation 3 2 12" xfId="27612"/>
    <cellStyle name="Calculation 3 2 12 2" xfId="54026"/>
    <cellStyle name="Calculation 3 2 2" xfId="3350"/>
    <cellStyle name="Calculation 3 2 2 2" xfId="9054"/>
    <cellStyle name="Calculation 3 2 2 2 2" xfId="19714"/>
    <cellStyle name="Calculation 3 2 2 2 2 2" xfId="46128"/>
    <cellStyle name="Calculation 3 2 2 2 3" xfId="11964"/>
    <cellStyle name="Calculation 3 2 2 2 3 2" xfId="38385"/>
    <cellStyle name="Calculation 3 2 2 2 4" xfId="35550"/>
    <cellStyle name="Calculation 3 2 2 3" xfId="10192"/>
    <cellStyle name="Calculation 3 2 2 3 2" xfId="20852"/>
    <cellStyle name="Calculation 3 2 2 3 2 2" xfId="47266"/>
    <cellStyle name="Calculation 3 2 2 3 3" xfId="16098"/>
    <cellStyle name="Calculation 3 2 2 3 3 2" xfId="42517"/>
    <cellStyle name="Calculation 3 2 2 3 4" xfId="36688"/>
    <cellStyle name="Calculation 3 2 2 4" xfId="10897"/>
    <cellStyle name="Calculation 3 2 2 4 2" xfId="21542"/>
    <cellStyle name="Calculation 3 2 2 4 2 2" xfId="47956"/>
    <cellStyle name="Calculation 3 2 2 4 3" xfId="28631"/>
    <cellStyle name="Calculation 3 2 2 4 3 2" xfId="55045"/>
    <cellStyle name="Calculation 3 2 2 4 4" xfId="37318"/>
    <cellStyle name="Calculation 3 2 2 5" xfId="8669"/>
    <cellStyle name="Calculation 3 2 2 5 2" xfId="19329"/>
    <cellStyle name="Calculation 3 2 2 5 2 2" xfId="45743"/>
    <cellStyle name="Calculation 3 2 2 5 3" xfId="12479"/>
    <cellStyle name="Calculation 3 2 2 5 3 2" xfId="38900"/>
    <cellStyle name="Calculation 3 2 2 5 4" xfId="35165"/>
    <cellStyle name="Calculation 3 2 2 6" xfId="14137"/>
    <cellStyle name="Calculation 3 2 2 6 2" xfId="40557"/>
    <cellStyle name="Calculation 3 2 2 7" xfId="24351"/>
    <cellStyle name="Calculation 3 2 2 7 2" xfId="50765"/>
    <cellStyle name="Calculation 3 2 2 8" xfId="30020"/>
    <cellStyle name="Calculation 3 2 3" xfId="2847"/>
    <cellStyle name="Calculation 3 2 3 2" xfId="9423"/>
    <cellStyle name="Calculation 3 2 3 2 2" xfId="20083"/>
    <cellStyle name="Calculation 3 2 3 2 2 2" xfId="46497"/>
    <cellStyle name="Calculation 3 2 3 2 3" xfId="11577"/>
    <cellStyle name="Calculation 3 2 3 2 3 2" xfId="37998"/>
    <cellStyle name="Calculation 3 2 3 2 4" xfId="35919"/>
    <cellStyle name="Calculation 3 2 3 3" xfId="13639"/>
    <cellStyle name="Calculation 3 2 3 3 2" xfId="40059"/>
    <cellStyle name="Calculation 3 2 3 4" xfId="23256"/>
    <cellStyle name="Calculation 3 2 3 4 2" xfId="49670"/>
    <cellStyle name="Calculation 3 2 3 5" xfId="29517"/>
    <cellStyle name="Calculation 3 2 4" xfId="4481"/>
    <cellStyle name="Calculation 3 2 4 2" xfId="10448"/>
    <cellStyle name="Calculation 3 2 4 2 2" xfId="21108"/>
    <cellStyle name="Calculation 3 2 4 2 2 2" xfId="47522"/>
    <cellStyle name="Calculation 3 2 4 2 3" xfId="28372"/>
    <cellStyle name="Calculation 3 2 4 2 3 2" xfId="54786"/>
    <cellStyle name="Calculation 3 2 4 2 4" xfId="36944"/>
    <cellStyle name="Calculation 3 2 4 3" xfId="15259"/>
    <cellStyle name="Calculation 3 2 4 3 2" xfId="41679"/>
    <cellStyle name="Calculation 3 2 4 4" xfId="23411"/>
    <cellStyle name="Calculation 3 2 4 4 2" xfId="49825"/>
    <cellStyle name="Calculation 3 2 4 5" xfId="31151"/>
    <cellStyle name="Calculation 3 2 5" xfId="4446"/>
    <cellStyle name="Calculation 3 2 5 2" xfId="10708"/>
    <cellStyle name="Calculation 3 2 5 2 2" xfId="21353"/>
    <cellStyle name="Calculation 3 2 5 2 2 2" xfId="47767"/>
    <cellStyle name="Calculation 3 2 5 2 3" xfId="28451"/>
    <cellStyle name="Calculation 3 2 5 2 3 2" xfId="54865"/>
    <cellStyle name="Calculation 3 2 5 2 4" xfId="37132"/>
    <cellStyle name="Calculation 3 2 5 3" xfId="15224"/>
    <cellStyle name="Calculation 3 2 5 3 2" xfId="41644"/>
    <cellStyle name="Calculation 3 2 5 4" xfId="26879"/>
    <cellStyle name="Calculation 3 2 5 4 2" xfId="53293"/>
    <cellStyle name="Calculation 3 2 5 5" xfId="31116"/>
    <cellStyle name="Calculation 3 2 6" xfId="5099"/>
    <cellStyle name="Calculation 3 2 6 2" xfId="15876"/>
    <cellStyle name="Calculation 3 2 6 2 2" xfId="42295"/>
    <cellStyle name="Calculation 3 2 6 3" xfId="24297"/>
    <cellStyle name="Calculation 3 2 6 3 2" xfId="50711"/>
    <cellStyle name="Calculation 3 2 6 4" xfId="31769"/>
    <cellStyle name="Calculation 3 2 7" xfId="6362"/>
    <cellStyle name="Calculation 3 2 7 2" xfId="24895"/>
    <cellStyle name="Calculation 3 2 7 2 2" xfId="51309"/>
    <cellStyle name="Calculation 3 2 7 3" xfId="33032"/>
    <cellStyle name="Calculation 3 2 8" xfId="6950"/>
    <cellStyle name="Calculation 3 2 8 2" xfId="17655"/>
    <cellStyle name="Calculation 3 2 8 2 2" xfId="44072"/>
    <cellStyle name="Calculation 3 2 8 3" xfId="25734"/>
    <cellStyle name="Calculation 3 2 8 3 2" xfId="52148"/>
    <cellStyle name="Calculation 3 2 8 4" xfId="33620"/>
    <cellStyle name="Calculation 3 2 9" xfId="7809"/>
    <cellStyle name="Calculation 3 2 9 2" xfId="18476"/>
    <cellStyle name="Calculation 3 2 9 2 2" xfId="44891"/>
    <cellStyle name="Calculation 3 2 9 3" xfId="24138"/>
    <cellStyle name="Calculation 3 2 9 3 2" xfId="50552"/>
    <cellStyle name="Calculation 3 2 9 4" xfId="34479"/>
    <cellStyle name="Calculation 3 3" xfId="1439"/>
    <cellStyle name="Calculation 3 3 10" xfId="8478"/>
    <cellStyle name="Calculation 3 3 10 2" xfId="19138"/>
    <cellStyle name="Calculation 3 3 10 2 2" xfId="45552"/>
    <cellStyle name="Calculation 3 3 10 3" xfId="17816"/>
    <cellStyle name="Calculation 3 3 10 3 2" xfId="44233"/>
    <cellStyle name="Calculation 3 3 10 4" xfId="34974"/>
    <cellStyle name="Calculation 3 3 11" xfId="12084"/>
    <cellStyle name="Calculation 3 3 11 2" xfId="38505"/>
    <cellStyle name="Calculation 3 3 12" xfId="25076"/>
    <cellStyle name="Calculation 3 3 12 2" xfId="51490"/>
    <cellStyle name="Calculation 3 3 2" xfId="3433"/>
    <cellStyle name="Calculation 3 3 2 2" xfId="9658"/>
    <cellStyle name="Calculation 3 3 2 2 2" xfId="20318"/>
    <cellStyle name="Calculation 3 3 2 2 2 2" xfId="46732"/>
    <cellStyle name="Calculation 3 3 2 2 3" xfId="28194"/>
    <cellStyle name="Calculation 3 3 2 2 3 2" xfId="54608"/>
    <cellStyle name="Calculation 3 3 2 2 4" xfId="36154"/>
    <cellStyle name="Calculation 3 3 2 3" xfId="9955"/>
    <cellStyle name="Calculation 3 3 2 3 2" xfId="20615"/>
    <cellStyle name="Calculation 3 3 2 3 2 2" xfId="47029"/>
    <cellStyle name="Calculation 3 3 2 3 3" xfId="11137"/>
    <cellStyle name="Calculation 3 3 2 3 3 2" xfId="37558"/>
    <cellStyle name="Calculation 3 3 2 3 4" xfId="36451"/>
    <cellStyle name="Calculation 3 3 2 4" xfId="10955"/>
    <cellStyle name="Calculation 3 3 2 4 2" xfId="21600"/>
    <cellStyle name="Calculation 3 3 2 4 2 2" xfId="48014"/>
    <cellStyle name="Calculation 3 3 2 4 3" xfId="28689"/>
    <cellStyle name="Calculation 3 3 2 4 3 2" xfId="55103"/>
    <cellStyle name="Calculation 3 3 2 4 4" xfId="37376"/>
    <cellStyle name="Calculation 3 3 2 5" xfId="8794"/>
    <cellStyle name="Calculation 3 3 2 5 2" xfId="19454"/>
    <cellStyle name="Calculation 3 3 2 5 2 2" xfId="45868"/>
    <cellStyle name="Calculation 3 3 2 5 3" xfId="26126"/>
    <cellStyle name="Calculation 3 3 2 5 3 2" xfId="52540"/>
    <cellStyle name="Calculation 3 3 2 5 4" xfId="35290"/>
    <cellStyle name="Calculation 3 3 2 6" xfId="14218"/>
    <cellStyle name="Calculation 3 3 2 6 2" xfId="40638"/>
    <cellStyle name="Calculation 3 3 2 7" xfId="27447"/>
    <cellStyle name="Calculation 3 3 2 7 2" xfId="53861"/>
    <cellStyle name="Calculation 3 3 2 8" xfId="30103"/>
    <cellStyle name="Calculation 3 3 3" xfId="2815"/>
    <cellStyle name="Calculation 3 3 3 2" xfId="9299"/>
    <cellStyle name="Calculation 3 3 3 2 2" xfId="19959"/>
    <cellStyle name="Calculation 3 3 3 2 2 2" xfId="46373"/>
    <cellStyle name="Calculation 3 3 3 2 3" xfId="11251"/>
    <cellStyle name="Calculation 3 3 3 2 3 2" xfId="37672"/>
    <cellStyle name="Calculation 3 3 3 2 4" xfId="35795"/>
    <cellStyle name="Calculation 3 3 3 3" xfId="13607"/>
    <cellStyle name="Calculation 3 3 3 3 2" xfId="40027"/>
    <cellStyle name="Calculation 3 3 3 4" xfId="22554"/>
    <cellStyle name="Calculation 3 3 3 4 2" xfId="48968"/>
    <cellStyle name="Calculation 3 3 3 5" xfId="29485"/>
    <cellStyle name="Calculation 3 3 4" xfId="4710"/>
    <cellStyle name="Calculation 3 3 4 2" xfId="10044"/>
    <cellStyle name="Calculation 3 3 4 2 2" xfId="20704"/>
    <cellStyle name="Calculation 3 3 4 2 2 2" xfId="47118"/>
    <cellStyle name="Calculation 3 3 4 2 3" xfId="18741"/>
    <cellStyle name="Calculation 3 3 4 2 3 2" xfId="45155"/>
    <cellStyle name="Calculation 3 3 4 2 4" xfId="36540"/>
    <cellStyle name="Calculation 3 3 4 3" xfId="15487"/>
    <cellStyle name="Calculation 3 3 4 3 2" xfId="41907"/>
    <cellStyle name="Calculation 3 3 4 4" xfId="26332"/>
    <cellStyle name="Calculation 3 3 4 4 2" xfId="52746"/>
    <cellStyle name="Calculation 3 3 4 5" xfId="31380"/>
    <cellStyle name="Calculation 3 3 5" xfId="4918"/>
    <cellStyle name="Calculation 3 3 5 2" xfId="10819"/>
    <cellStyle name="Calculation 3 3 5 2 2" xfId="21464"/>
    <cellStyle name="Calculation 3 3 5 2 2 2" xfId="47878"/>
    <cellStyle name="Calculation 3 3 5 2 3" xfId="28553"/>
    <cellStyle name="Calculation 3 3 5 2 3 2" xfId="54967"/>
    <cellStyle name="Calculation 3 3 5 2 4" xfId="37240"/>
    <cellStyle name="Calculation 3 3 5 3" xfId="15695"/>
    <cellStyle name="Calculation 3 3 5 3 2" xfId="42115"/>
    <cellStyle name="Calculation 3 3 5 4" xfId="25249"/>
    <cellStyle name="Calculation 3 3 5 4 2" xfId="51663"/>
    <cellStyle name="Calculation 3 3 5 5" xfId="31588"/>
    <cellStyle name="Calculation 3 3 6" xfId="5702"/>
    <cellStyle name="Calculation 3 3 6 2" xfId="16465"/>
    <cellStyle name="Calculation 3 3 6 2 2" xfId="42883"/>
    <cellStyle name="Calculation 3 3 6 3" xfId="27060"/>
    <cellStyle name="Calculation 3 3 6 3 2" xfId="53474"/>
    <cellStyle name="Calculation 3 3 6 4" xfId="32372"/>
    <cellStyle name="Calculation 3 3 7" xfId="4018"/>
    <cellStyle name="Calculation 3 3 7 2" xfId="26266"/>
    <cellStyle name="Calculation 3 3 7 2 2" xfId="52680"/>
    <cellStyle name="Calculation 3 3 7 3" xfId="30688"/>
    <cellStyle name="Calculation 3 3 8" xfId="6176"/>
    <cellStyle name="Calculation 3 3 8 2" xfId="16917"/>
    <cellStyle name="Calculation 3 3 8 2 2" xfId="43335"/>
    <cellStyle name="Calculation 3 3 8 3" xfId="23014"/>
    <cellStyle name="Calculation 3 3 8 3 2" xfId="49428"/>
    <cellStyle name="Calculation 3 3 8 4" xfId="32846"/>
    <cellStyle name="Calculation 3 3 9" xfId="7667"/>
    <cellStyle name="Calculation 3 3 9 2" xfId="18334"/>
    <cellStyle name="Calculation 3 3 9 2 2" xfId="44750"/>
    <cellStyle name="Calculation 3 3 9 3" xfId="22663"/>
    <cellStyle name="Calculation 3 3 9 3 2" xfId="49077"/>
    <cellStyle name="Calculation 3 3 9 4" xfId="34337"/>
    <cellStyle name="Calculation 3 4" xfId="1716"/>
    <cellStyle name="Calculation 3 4 10" xfId="8505"/>
    <cellStyle name="Calculation 3 4 10 2" xfId="19165"/>
    <cellStyle name="Calculation 3 4 10 2 2" xfId="45579"/>
    <cellStyle name="Calculation 3 4 10 3" xfId="16246"/>
    <cellStyle name="Calculation 3 4 10 3 2" xfId="42665"/>
    <cellStyle name="Calculation 3 4 10 4" xfId="35001"/>
    <cellStyle name="Calculation 3 4 11" xfId="11854"/>
    <cellStyle name="Calculation 3 4 11 2" xfId="38275"/>
    <cellStyle name="Calculation 3 4 12" xfId="23137"/>
    <cellStyle name="Calculation 3 4 12 2" xfId="49551"/>
    <cellStyle name="Calculation 3 4 2" xfId="3707"/>
    <cellStyle name="Calculation 3 4 2 2" xfId="9801"/>
    <cellStyle name="Calculation 3 4 2 2 2" xfId="20461"/>
    <cellStyle name="Calculation 3 4 2 2 2 2" xfId="46875"/>
    <cellStyle name="Calculation 3 4 2 2 3" xfId="21303"/>
    <cellStyle name="Calculation 3 4 2 2 3 2" xfId="47717"/>
    <cellStyle name="Calculation 3 4 2 2 4" xfId="36297"/>
    <cellStyle name="Calculation 3 4 2 3" xfId="9748"/>
    <cellStyle name="Calculation 3 4 2 3 2" xfId="20408"/>
    <cellStyle name="Calculation 3 4 2 3 2 2" xfId="46822"/>
    <cellStyle name="Calculation 3 4 2 3 3" xfId="25907"/>
    <cellStyle name="Calculation 3 4 2 3 3 2" xfId="52321"/>
    <cellStyle name="Calculation 3 4 2 3 4" xfId="36244"/>
    <cellStyle name="Calculation 3 4 2 4" xfId="10966"/>
    <cellStyle name="Calculation 3 4 2 4 2" xfId="21611"/>
    <cellStyle name="Calculation 3 4 2 4 2 2" xfId="48025"/>
    <cellStyle name="Calculation 3 4 2 4 3" xfId="28700"/>
    <cellStyle name="Calculation 3 4 2 4 3 2" xfId="55114"/>
    <cellStyle name="Calculation 3 4 2 4 4" xfId="37387"/>
    <cellStyle name="Calculation 3 4 2 5" xfId="8824"/>
    <cellStyle name="Calculation 3 4 2 5 2" xfId="19484"/>
    <cellStyle name="Calculation 3 4 2 5 2 2" xfId="45898"/>
    <cellStyle name="Calculation 3 4 2 5 3" xfId="23665"/>
    <cellStyle name="Calculation 3 4 2 5 3 2" xfId="50079"/>
    <cellStyle name="Calculation 3 4 2 5 4" xfId="35320"/>
    <cellStyle name="Calculation 3 4 2 6" xfId="14491"/>
    <cellStyle name="Calculation 3 4 2 6 2" xfId="40911"/>
    <cellStyle name="Calculation 3 4 2 7" xfId="27665"/>
    <cellStyle name="Calculation 3 4 2 7 2" xfId="54079"/>
    <cellStyle name="Calculation 3 4 2 8" xfId="30377"/>
    <cellStyle name="Calculation 3 4 3" xfId="2627"/>
    <cellStyle name="Calculation 3 4 3 2" xfId="8910"/>
    <cellStyle name="Calculation 3 4 3 2 2" xfId="19570"/>
    <cellStyle name="Calculation 3 4 3 2 2 2" xfId="45984"/>
    <cellStyle name="Calculation 3 4 3 2 3" xfId="27898"/>
    <cellStyle name="Calculation 3 4 3 2 3 2" xfId="54312"/>
    <cellStyle name="Calculation 3 4 3 2 4" xfId="35406"/>
    <cellStyle name="Calculation 3 4 3 3" xfId="13419"/>
    <cellStyle name="Calculation 3 4 3 3 2" xfId="39839"/>
    <cellStyle name="Calculation 3 4 3 4" xfId="24701"/>
    <cellStyle name="Calculation 3 4 3 4 2" xfId="51115"/>
    <cellStyle name="Calculation 3 4 3 5" xfId="29297"/>
    <cellStyle name="Calculation 3 4 4" xfId="3330"/>
    <cellStyle name="Calculation 3 4 4 2" xfId="9770"/>
    <cellStyle name="Calculation 3 4 4 2 2" xfId="20430"/>
    <cellStyle name="Calculation 3 4 4 2 2 2" xfId="46844"/>
    <cellStyle name="Calculation 3 4 4 2 3" xfId="27822"/>
    <cellStyle name="Calculation 3 4 4 2 3 2" xfId="54236"/>
    <cellStyle name="Calculation 3 4 4 2 4" xfId="36266"/>
    <cellStyle name="Calculation 3 4 4 3" xfId="14118"/>
    <cellStyle name="Calculation 3 4 4 3 2" xfId="40538"/>
    <cellStyle name="Calculation 3 4 4 4" xfId="26863"/>
    <cellStyle name="Calculation 3 4 4 4 2" xfId="53277"/>
    <cellStyle name="Calculation 3 4 4 5" xfId="30000"/>
    <cellStyle name="Calculation 3 4 5" xfId="3760"/>
    <cellStyle name="Calculation 3 4 5 2" xfId="10830"/>
    <cellStyle name="Calculation 3 4 5 2 2" xfId="21475"/>
    <cellStyle name="Calculation 3 4 5 2 2 2" xfId="47889"/>
    <cellStyle name="Calculation 3 4 5 2 3" xfId="28564"/>
    <cellStyle name="Calculation 3 4 5 2 3 2" xfId="54978"/>
    <cellStyle name="Calculation 3 4 5 2 4" xfId="37251"/>
    <cellStyle name="Calculation 3 4 5 3" xfId="14543"/>
    <cellStyle name="Calculation 3 4 5 3 2" xfId="40963"/>
    <cellStyle name="Calculation 3 4 5 4" xfId="25332"/>
    <cellStyle name="Calculation 3 4 5 4 2" xfId="51746"/>
    <cellStyle name="Calculation 3 4 5 5" xfId="30430"/>
    <cellStyle name="Calculation 3 4 6" xfId="5577"/>
    <cellStyle name="Calculation 3 4 6 2" xfId="16347"/>
    <cellStyle name="Calculation 3 4 6 2 2" xfId="42766"/>
    <cellStyle name="Calculation 3 4 6 3" xfId="23273"/>
    <cellStyle name="Calculation 3 4 6 3 2" xfId="49687"/>
    <cellStyle name="Calculation 3 4 6 4" xfId="32247"/>
    <cellStyle name="Calculation 3 4 7" xfId="6635"/>
    <cellStyle name="Calculation 3 4 7 2" xfId="25754"/>
    <cellStyle name="Calculation 3 4 7 2 2" xfId="52168"/>
    <cellStyle name="Calculation 3 4 7 3" xfId="33305"/>
    <cellStyle name="Calculation 3 4 8" xfId="3735"/>
    <cellStyle name="Calculation 3 4 8 2" xfId="14518"/>
    <cellStyle name="Calculation 3 4 8 2 2" xfId="40938"/>
    <cellStyle name="Calculation 3 4 8 3" xfId="22543"/>
    <cellStyle name="Calculation 3 4 8 3 2" xfId="48957"/>
    <cellStyle name="Calculation 3 4 8 4" xfId="30405"/>
    <cellStyle name="Calculation 3 4 9" xfId="7209"/>
    <cellStyle name="Calculation 3 4 9 2" xfId="17876"/>
    <cellStyle name="Calculation 3 4 9 2 2" xfId="44293"/>
    <cellStyle name="Calculation 3 4 9 3" xfId="26645"/>
    <cellStyle name="Calculation 3 4 9 3 2" xfId="53059"/>
    <cellStyle name="Calculation 3 4 9 4" xfId="33879"/>
    <cellStyle name="Calculation 3 5" xfId="1807"/>
    <cellStyle name="Calculation 3 5 10" xfId="8513"/>
    <cellStyle name="Calculation 3 5 10 2" xfId="19173"/>
    <cellStyle name="Calculation 3 5 10 2 2" xfId="45587"/>
    <cellStyle name="Calculation 3 5 10 3" xfId="12194"/>
    <cellStyle name="Calculation 3 5 10 3 2" xfId="38615"/>
    <cellStyle name="Calculation 3 5 10 4" xfId="35009"/>
    <cellStyle name="Calculation 3 5 11" xfId="11773"/>
    <cellStyle name="Calculation 3 5 11 2" xfId="38194"/>
    <cellStyle name="Calculation 3 5 12" xfId="27242"/>
    <cellStyle name="Calculation 3 5 12 2" xfId="53656"/>
    <cellStyle name="Calculation 3 5 2" xfId="3784"/>
    <cellStyle name="Calculation 3 5 2 2" xfId="9742"/>
    <cellStyle name="Calculation 3 5 2 2 2" xfId="20402"/>
    <cellStyle name="Calculation 3 5 2 2 2 2" xfId="46816"/>
    <cellStyle name="Calculation 3 5 2 2 3" xfId="27825"/>
    <cellStyle name="Calculation 3 5 2 2 3 2" xfId="54239"/>
    <cellStyle name="Calculation 3 5 2 2 4" xfId="36238"/>
    <cellStyle name="Calculation 3 5 2 3" xfId="14567"/>
    <cellStyle name="Calculation 3 5 2 3 2" xfId="40987"/>
    <cellStyle name="Calculation 3 5 2 4" xfId="22854"/>
    <cellStyle name="Calculation 3 5 2 4 2" xfId="49268"/>
    <cellStyle name="Calculation 3 5 2 5" xfId="30454"/>
    <cellStyle name="Calculation 3 5 3" xfId="4511"/>
    <cellStyle name="Calculation 3 5 3 2" xfId="10460"/>
    <cellStyle name="Calculation 3 5 3 2 2" xfId="21120"/>
    <cellStyle name="Calculation 3 5 3 2 2 2" xfId="47534"/>
    <cellStyle name="Calculation 3 5 3 2 3" xfId="28384"/>
    <cellStyle name="Calculation 3 5 3 2 3 2" xfId="54798"/>
    <cellStyle name="Calculation 3 5 3 2 4" xfId="36956"/>
    <cellStyle name="Calculation 3 5 3 3" xfId="15289"/>
    <cellStyle name="Calculation 3 5 3 3 2" xfId="41709"/>
    <cellStyle name="Calculation 3 5 3 4" xfId="26331"/>
    <cellStyle name="Calculation 3 5 3 4 2" xfId="52745"/>
    <cellStyle name="Calculation 3 5 3 5" xfId="31181"/>
    <cellStyle name="Calculation 3 5 4" xfId="4208"/>
    <cellStyle name="Calculation 3 5 4 2" xfId="10837"/>
    <cellStyle name="Calculation 3 5 4 2 2" xfId="21482"/>
    <cellStyle name="Calculation 3 5 4 2 2 2" xfId="47896"/>
    <cellStyle name="Calculation 3 5 4 2 3" xfId="28571"/>
    <cellStyle name="Calculation 3 5 4 2 3 2" xfId="54985"/>
    <cellStyle name="Calculation 3 5 4 2 4" xfId="37258"/>
    <cellStyle name="Calculation 3 5 4 3" xfId="14987"/>
    <cellStyle name="Calculation 3 5 4 3 2" xfId="41407"/>
    <cellStyle name="Calculation 3 5 4 4" xfId="25595"/>
    <cellStyle name="Calculation 3 5 4 4 2" xfId="52009"/>
    <cellStyle name="Calculation 3 5 4 5" xfId="30878"/>
    <cellStyle name="Calculation 3 5 5" xfId="3751"/>
    <cellStyle name="Calculation 3 5 5 2" xfId="14534"/>
    <cellStyle name="Calculation 3 5 5 2 2" xfId="40954"/>
    <cellStyle name="Calculation 3 5 5 3" xfId="24256"/>
    <cellStyle name="Calculation 3 5 5 3 2" xfId="50670"/>
    <cellStyle name="Calculation 3 5 5 4" xfId="30421"/>
    <cellStyle name="Calculation 3 5 6" xfId="5726"/>
    <cellStyle name="Calculation 3 5 6 2" xfId="16488"/>
    <cellStyle name="Calculation 3 5 6 2 2" xfId="42906"/>
    <cellStyle name="Calculation 3 5 6 3" xfId="21906"/>
    <cellStyle name="Calculation 3 5 6 3 2" xfId="48320"/>
    <cellStyle name="Calculation 3 5 6 4" xfId="32396"/>
    <cellStyle name="Calculation 3 5 7" xfId="5490"/>
    <cellStyle name="Calculation 3 5 7 2" xfId="22651"/>
    <cellStyle name="Calculation 3 5 7 2 2" xfId="49065"/>
    <cellStyle name="Calculation 3 5 7 3" xfId="32160"/>
    <cellStyle name="Calculation 3 5 8" xfId="7470"/>
    <cellStyle name="Calculation 3 5 8 2" xfId="18137"/>
    <cellStyle name="Calculation 3 5 8 2 2" xfId="44553"/>
    <cellStyle name="Calculation 3 5 8 3" xfId="26615"/>
    <cellStyle name="Calculation 3 5 8 3 2" xfId="53029"/>
    <cellStyle name="Calculation 3 5 8 4" xfId="34140"/>
    <cellStyle name="Calculation 3 5 9" xfId="6534"/>
    <cellStyle name="Calculation 3 5 9 2" xfId="17259"/>
    <cellStyle name="Calculation 3 5 9 2 2" xfId="43677"/>
    <cellStyle name="Calculation 3 5 9 3" xfId="25764"/>
    <cellStyle name="Calculation 3 5 9 3 2" xfId="52178"/>
    <cellStyle name="Calculation 3 5 9 4" xfId="33204"/>
    <cellStyle name="Calculation 3 6" xfId="2398"/>
    <cellStyle name="Calculation 3 6 10" xfId="26301"/>
    <cellStyle name="Calculation 3 6 10 2" xfId="52715"/>
    <cellStyle name="Calculation 3 6 2" xfId="4305"/>
    <cellStyle name="Calculation 3 6 2 2" xfId="9893"/>
    <cellStyle name="Calculation 3 6 2 2 2" xfId="20553"/>
    <cellStyle name="Calculation 3 6 2 2 2 2" xfId="46967"/>
    <cellStyle name="Calculation 3 6 2 2 3" xfId="26469"/>
    <cellStyle name="Calculation 3 6 2 2 3 2" xfId="52883"/>
    <cellStyle name="Calculation 3 6 2 2 4" xfId="36389"/>
    <cellStyle name="Calculation 3 6 2 3" xfId="15084"/>
    <cellStyle name="Calculation 3 6 2 3 2" xfId="41504"/>
    <cellStyle name="Calculation 3 6 2 4" xfId="22088"/>
    <cellStyle name="Calculation 3 6 2 4 2" xfId="48502"/>
    <cellStyle name="Calculation 3 6 2 5" xfId="30975"/>
    <cellStyle name="Calculation 3 6 3" xfId="5032"/>
    <cellStyle name="Calculation 3 6 3 2" xfId="10099"/>
    <cellStyle name="Calculation 3 6 3 2 2" xfId="20759"/>
    <cellStyle name="Calculation 3 6 3 2 2 2" xfId="47173"/>
    <cellStyle name="Calculation 3 6 3 2 3" xfId="27776"/>
    <cellStyle name="Calculation 3 6 3 2 3 2" xfId="54190"/>
    <cellStyle name="Calculation 3 6 3 2 4" xfId="36595"/>
    <cellStyle name="Calculation 3 6 3 3" xfId="15809"/>
    <cellStyle name="Calculation 3 6 3 3 2" xfId="42228"/>
    <cellStyle name="Calculation 3 6 3 4" xfId="28019"/>
    <cellStyle name="Calculation 3 6 3 4 2" xfId="54433"/>
    <cellStyle name="Calculation 3 6 3 5" xfId="31702"/>
    <cellStyle name="Calculation 3 6 4" xfId="6221"/>
    <cellStyle name="Calculation 3 6 4 2" xfId="11003"/>
    <cellStyle name="Calculation 3 6 4 2 2" xfId="21648"/>
    <cellStyle name="Calculation 3 6 4 2 2 2" xfId="48062"/>
    <cellStyle name="Calculation 3 6 4 2 3" xfId="28737"/>
    <cellStyle name="Calculation 3 6 4 2 3 2" xfId="55151"/>
    <cellStyle name="Calculation 3 6 4 2 4" xfId="37424"/>
    <cellStyle name="Calculation 3 6 4 3" xfId="16962"/>
    <cellStyle name="Calculation 3 6 4 3 2" xfId="43380"/>
    <cellStyle name="Calculation 3 6 4 4" xfId="23343"/>
    <cellStyle name="Calculation 3 6 4 4 2" xfId="49757"/>
    <cellStyle name="Calculation 3 6 4 5" xfId="32891"/>
    <cellStyle name="Calculation 3 6 5" xfId="6806"/>
    <cellStyle name="Calculation 3 6 5 2" xfId="17518"/>
    <cellStyle name="Calculation 3 6 5 2 2" xfId="43935"/>
    <cellStyle name="Calculation 3 6 5 3" xfId="24117"/>
    <cellStyle name="Calculation 3 6 5 3 2" xfId="50531"/>
    <cellStyle name="Calculation 3 6 5 4" xfId="33476"/>
    <cellStyle name="Calculation 3 6 6" xfId="7359"/>
    <cellStyle name="Calculation 3 6 6 2" xfId="18026"/>
    <cellStyle name="Calculation 3 6 6 2 2" xfId="44442"/>
    <cellStyle name="Calculation 3 6 6 3" xfId="26375"/>
    <cellStyle name="Calculation 3 6 6 3 2" xfId="52789"/>
    <cellStyle name="Calculation 3 6 6 4" xfId="34029"/>
    <cellStyle name="Calculation 3 6 7" xfId="8004"/>
    <cellStyle name="Calculation 3 6 7 2" xfId="18671"/>
    <cellStyle name="Calculation 3 6 7 2 2" xfId="45085"/>
    <cellStyle name="Calculation 3 6 7 3" xfId="11189"/>
    <cellStyle name="Calculation 3 6 7 3 2" xfId="37610"/>
    <cellStyle name="Calculation 3 6 7 4" xfId="34609"/>
    <cellStyle name="Calculation 3 6 8" xfId="13195"/>
    <cellStyle name="Calculation 3 6 8 2" xfId="39615"/>
    <cellStyle name="Calculation 3 6 9" xfId="11273"/>
    <cellStyle name="Calculation 3 6 9 2" xfId="37694"/>
    <cellStyle name="Calculation 3 7" xfId="2791"/>
    <cellStyle name="Calculation 3 7 2" xfId="9732"/>
    <cellStyle name="Calculation 3 7 2 2" xfId="20392"/>
    <cellStyle name="Calculation 3 7 2 2 2" xfId="46806"/>
    <cellStyle name="Calculation 3 7 2 3" xfId="11270"/>
    <cellStyle name="Calculation 3 7 2 3 2" xfId="37691"/>
    <cellStyle name="Calculation 3 7 2 4" xfId="36228"/>
    <cellStyle name="Calculation 3 7 3" xfId="13583"/>
    <cellStyle name="Calculation 3 7 3 2" xfId="40003"/>
    <cellStyle name="Calculation 3 7 4" xfId="27355"/>
    <cellStyle name="Calculation 3 7 4 2" xfId="53769"/>
    <cellStyle name="Calculation 3 7 5" xfId="29461"/>
    <cellStyle name="Calculation 3 8" xfId="3356"/>
    <cellStyle name="Calculation 3 8 2" xfId="9690"/>
    <cellStyle name="Calculation 3 8 2 2" xfId="20350"/>
    <cellStyle name="Calculation 3 8 2 2 2" xfId="46764"/>
    <cellStyle name="Calculation 3 8 2 3" xfId="11604"/>
    <cellStyle name="Calculation 3 8 2 3 2" xfId="38025"/>
    <cellStyle name="Calculation 3 8 2 4" xfId="36186"/>
    <cellStyle name="Calculation 3 8 3" xfId="14143"/>
    <cellStyle name="Calculation 3 8 3 2" xfId="40563"/>
    <cellStyle name="Calculation 3 8 4" xfId="27034"/>
    <cellStyle name="Calculation 3 8 4 2" xfId="53448"/>
    <cellStyle name="Calculation 3 8 5" xfId="30026"/>
    <cellStyle name="Calculation 3 9" xfId="5510"/>
    <cellStyle name="Calculation 3 9 2" xfId="10476"/>
    <cellStyle name="Calculation 3 9 2 2" xfId="21136"/>
    <cellStyle name="Calculation 3 9 2 2 2" xfId="47550"/>
    <cellStyle name="Calculation 3 9 2 3" xfId="28397"/>
    <cellStyle name="Calculation 3 9 2 3 2" xfId="54811"/>
    <cellStyle name="Calculation 3 9 2 4" xfId="36972"/>
    <cellStyle name="Calculation 3 9 3" xfId="16281"/>
    <cellStyle name="Calculation 3 9 3 2" xfId="42700"/>
    <cellStyle name="Calculation 3 9 4" xfId="22703"/>
    <cellStyle name="Calculation 3 9 4 2" xfId="49117"/>
    <cellStyle name="Calculation 3 9 5" xfId="32180"/>
    <cellStyle name="Check Cell" xfId="8089" builtinId="23" customBuiltin="1"/>
    <cellStyle name="Check Cell 2" xfId="230"/>
    <cellStyle name="Check Cell 2 2" xfId="10563"/>
    <cellStyle name="Check Cell 2 3" xfId="10505"/>
    <cellStyle name="Check Cell 3" xfId="231"/>
    <cellStyle name="column Head Underlined" xfId="232"/>
    <cellStyle name="Column Heading" xfId="233"/>
    <cellStyle name="Comma" xfId="6" builtinId="3"/>
    <cellStyle name="Comma [1]" xfId="234"/>
    <cellStyle name="Comma [1] 2" xfId="235"/>
    <cellStyle name="Comma [1] 2 2" xfId="236"/>
    <cellStyle name="Comma [1] 2 3" xfId="237"/>
    <cellStyle name="Comma [1] 2 4" xfId="238"/>
    <cellStyle name="Comma [1] 2 5" xfId="239"/>
    <cellStyle name="Comma [1] 2 6" xfId="240"/>
    <cellStyle name="Comma [1] 2 7" xfId="241"/>
    <cellStyle name="Comma [1] 2 8" xfId="242"/>
    <cellStyle name="Comma 10" xfId="7"/>
    <cellStyle name="Comma 10 2" xfId="1349"/>
    <cellStyle name="Comma 10 2 2" xfId="1971"/>
    <cellStyle name="Comma 10 2 2 2" xfId="12842"/>
    <cellStyle name="Comma 10 2 2 2 2" xfId="39263"/>
    <cellStyle name="Comma 10 2 2 3" xfId="29042"/>
    <cellStyle name="Comma 10 2 3" xfId="9135"/>
    <cellStyle name="Comma 10 2 3 2" xfId="19795"/>
    <cellStyle name="Comma 10 2 3 2 2" xfId="46209"/>
    <cellStyle name="Comma 10 2 3 3" xfId="35631"/>
    <cellStyle name="Comma 10 2 4" xfId="12297"/>
    <cellStyle name="Comma 10 2 4 2" xfId="38718"/>
    <cellStyle name="Comma 10 2 5" xfId="28852"/>
    <cellStyle name="Comma 10 3" xfId="1717"/>
    <cellStyle name="Comma 10 3 2" xfId="10564"/>
    <cellStyle name="Comma 10 3 2 2" xfId="21212"/>
    <cellStyle name="Comma 10 3 2 2 2" xfId="47626"/>
    <cellStyle name="Comma 10 3 2 3" xfId="36998"/>
    <cellStyle name="Comma 10 3 3" xfId="12618"/>
    <cellStyle name="Comma 10 3 3 2" xfId="39039"/>
    <cellStyle name="Comma 10 3 4" xfId="28945"/>
    <cellStyle name="Comma 10 4" xfId="2187"/>
    <cellStyle name="Comma 10 4 2" xfId="11009"/>
    <cellStyle name="Comma 10 4 2 2" xfId="21654"/>
    <cellStyle name="Comma 10 4 2 2 2" xfId="48068"/>
    <cellStyle name="Comma 10 4 2 3" xfId="37430"/>
    <cellStyle name="Comma 10 4 3" xfId="13032"/>
    <cellStyle name="Comma 10 4 3 2" xfId="39453"/>
    <cellStyle name="Comma 10 4 4" xfId="29130"/>
    <cellStyle name="Comma 10 5" xfId="8115"/>
    <cellStyle name="Comma 10 5 2" xfId="18776"/>
    <cellStyle name="Comma 10 5 2 2" xfId="45190"/>
    <cellStyle name="Comma 10 5 3" xfId="34679"/>
    <cellStyle name="Comma 10 6" xfId="11111"/>
    <cellStyle name="Comma 10 6 2" xfId="37532"/>
    <cellStyle name="Comma 10 7" xfId="21751"/>
    <cellStyle name="Comma 10 7 2" xfId="48165"/>
    <cellStyle name="Comma 10 8" xfId="28741"/>
    <cellStyle name="Comma 11" xfId="19"/>
    <cellStyle name="Comma 11 2" xfId="1343"/>
    <cellStyle name="Comma 11 2 2" xfId="1969"/>
    <cellStyle name="Comma 11 2 2 2" xfId="12840"/>
    <cellStyle name="Comma 11 2 2 2 2" xfId="39261"/>
    <cellStyle name="Comma 11 2 2 3" xfId="29040"/>
    <cellStyle name="Comma 11 2 3" xfId="8913"/>
    <cellStyle name="Comma 11 2 3 2" xfId="19573"/>
    <cellStyle name="Comma 11 2 3 2 2" xfId="45987"/>
    <cellStyle name="Comma 11 2 3 3" xfId="35409"/>
    <cellStyle name="Comma 11 2 4" xfId="12293"/>
    <cellStyle name="Comma 11 2 4 2" xfId="38714"/>
    <cellStyle name="Comma 11 2 5" xfId="28850"/>
    <cellStyle name="Comma 11 3" xfId="1700"/>
    <cellStyle name="Comma 11 3 2" xfId="10535"/>
    <cellStyle name="Comma 11 3 2 2" xfId="21188"/>
    <cellStyle name="Comma 11 3 2 2 2" xfId="47602"/>
    <cellStyle name="Comma 11 3 2 3" xfId="36995"/>
    <cellStyle name="Comma 11 3 3" xfId="12603"/>
    <cellStyle name="Comma 11 3 3 2" xfId="39024"/>
    <cellStyle name="Comma 11 3 4" xfId="28943"/>
    <cellStyle name="Comma 11 4" xfId="2188"/>
    <cellStyle name="Comma 11 4 2" xfId="11007"/>
    <cellStyle name="Comma 11 4 2 2" xfId="21652"/>
    <cellStyle name="Comma 11 4 2 2 2" xfId="48066"/>
    <cellStyle name="Comma 11 4 2 3" xfId="37428"/>
    <cellStyle name="Comma 11 4 3" xfId="13033"/>
    <cellStyle name="Comma 11 4 3 2" xfId="39454"/>
    <cellStyle name="Comma 11 4 4" xfId="29131"/>
    <cellStyle name="Comma 11 5" xfId="8112"/>
    <cellStyle name="Comma 11 5 2" xfId="18773"/>
    <cellStyle name="Comma 11 5 2 2" xfId="45187"/>
    <cellStyle name="Comma 11 5 3" xfId="34677"/>
    <cellStyle name="Comma 11 6" xfId="11123"/>
    <cellStyle name="Comma 11 6 2" xfId="37544"/>
    <cellStyle name="Comma 11 7" xfId="28749"/>
    <cellStyle name="Comma 12" xfId="244"/>
    <cellStyle name="Comma 12 2" xfId="1350"/>
    <cellStyle name="Comma 12 2 2" xfId="1972"/>
    <cellStyle name="Comma 12 2 2 2" xfId="12843"/>
    <cellStyle name="Comma 12 2 2 2 2" xfId="39264"/>
    <cellStyle name="Comma 12 2 2 3" xfId="29043"/>
    <cellStyle name="Comma 12 2 3" xfId="9136"/>
    <cellStyle name="Comma 12 2 3 2" xfId="19796"/>
    <cellStyle name="Comma 12 2 3 2 2" xfId="46210"/>
    <cellStyle name="Comma 12 2 3 3" xfId="35632"/>
    <cellStyle name="Comma 12 2 4" xfId="12298"/>
    <cellStyle name="Comma 12 2 4 2" xfId="38719"/>
    <cellStyle name="Comma 12 2 5" xfId="28853"/>
    <cellStyle name="Comma 12 3" xfId="1718"/>
    <cellStyle name="Comma 12 3 2" xfId="10565"/>
    <cellStyle name="Comma 12 3 2 2" xfId="21213"/>
    <cellStyle name="Comma 12 3 2 2 2" xfId="47627"/>
    <cellStyle name="Comma 12 3 2 3" xfId="36999"/>
    <cellStyle name="Comma 12 3 3" xfId="12619"/>
    <cellStyle name="Comma 12 3 3 2" xfId="39040"/>
    <cellStyle name="Comma 12 3 4" xfId="28946"/>
    <cellStyle name="Comma 12 4" xfId="2189"/>
    <cellStyle name="Comma 12 4 2" xfId="11010"/>
    <cellStyle name="Comma 12 4 2 2" xfId="21655"/>
    <cellStyle name="Comma 12 4 2 2 2" xfId="48069"/>
    <cellStyle name="Comma 12 4 2 3" xfId="37431"/>
    <cellStyle name="Comma 12 4 3" xfId="13034"/>
    <cellStyle name="Comma 12 4 3 2" xfId="39455"/>
    <cellStyle name="Comma 12 4 4" xfId="29132"/>
    <cellStyle name="Comma 12 5" xfId="8116"/>
    <cellStyle name="Comma 12 5 2" xfId="18777"/>
    <cellStyle name="Comma 12 5 2 2" xfId="45191"/>
    <cellStyle name="Comma 12 5 3" xfId="34680"/>
    <cellStyle name="Comma 12 6" xfId="11307"/>
    <cellStyle name="Comma 12 6 2" xfId="37728"/>
    <cellStyle name="Comma 12 7" xfId="28752"/>
    <cellStyle name="Comma 13" xfId="245"/>
    <cellStyle name="Comma 13 2" xfId="1351"/>
    <cellStyle name="Comma 13 2 2" xfId="1973"/>
    <cellStyle name="Comma 13 2 2 2" xfId="12844"/>
    <cellStyle name="Comma 13 2 2 2 2" xfId="39265"/>
    <cellStyle name="Comma 13 2 2 3" xfId="29044"/>
    <cellStyle name="Comma 13 2 3" xfId="9137"/>
    <cellStyle name="Comma 13 2 3 2" xfId="19797"/>
    <cellStyle name="Comma 13 2 3 2 2" xfId="46211"/>
    <cellStyle name="Comma 13 2 3 3" xfId="35633"/>
    <cellStyle name="Comma 13 2 4" xfId="12299"/>
    <cellStyle name="Comma 13 2 4 2" xfId="38720"/>
    <cellStyle name="Comma 13 2 5" xfId="28854"/>
    <cellStyle name="Comma 13 3" xfId="1719"/>
    <cellStyle name="Comma 13 3 2" xfId="10566"/>
    <cellStyle name="Comma 13 3 2 2" xfId="21214"/>
    <cellStyle name="Comma 13 3 2 2 2" xfId="47628"/>
    <cellStyle name="Comma 13 3 2 3" xfId="37000"/>
    <cellStyle name="Comma 13 3 3" xfId="12620"/>
    <cellStyle name="Comma 13 3 3 2" xfId="39041"/>
    <cellStyle name="Comma 13 3 4" xfId="28947"/>
    <cellStyle name="Comma 13 4" xfId="2190"/>
    <cellStyle name="Comma 13 4 2" xfId="11011"/>
    <cellStyle name="Comma 13 4 2 2" xfId="21656"/>
    <cellStyle name="Comma 13 4 2 2 2" xfId="48070"/>
    <cellStyle name="Comma 13 4 2 3" xfId="37432"/>
    <cellStyle name="Comma 13 4 3" xfId="13035"/>
    <cellStyle name="Comma 13 4 3 2" xfId="39456"/>
    <cellStyle name="Comma 13 4 4" xfId="29133"/>
    <cellStyle name="Comma 13 5" xfId="8117"/>
    <cellStyle name="Comma 13 5 2" xfId="18778"/>
    <cellStyle name="Comma 13 5 2 2" xfId="45192"/>
    <cellStyle name="Comma 13 5 3" xfId="34681"/>
    <cellStyle name="Comma 13 6" xfId="11308"/>
    <cellStyle name="Comma 13 6 2" xfId="37729"/>
    <cellStyle name="Comma 13 7" xfId="28753"/>
    <cellStyle name="Comma 14" xfId="1590"/>
    <cellStyle name="Comma 14 2" xfId="2191"/>
    <cellStyle name="Comma 14 2 2" xfId="10757"/>
    <cellStyle name="Comma 14 2 2 2" xfId="21402"/>
    <cellStyle name="Comma 14 2 2 2 2" xfId="47816"/>
    <cellStyle name="Comma 14 2 2 3" xfId="37178"/>
    <cellStyle name="Comma 14 2 3" xfId="13036"/>
    <cellStyle name="Comma 14 2 3 2" xfId="39457"/>
    <cellStyle name="Comma 14 2 4" xfId="29134"/>
    <cellStyle name="Comma 14 3" xfId="9653"/>
    <cellStyle name="Comma 14 3 2" xfId="20313"/>
    <cellStyle name="Comma 14 3 2 2" xfId="46727"/>
    <cellStyle name="Comma 14 3 3" xfId="36149"/>
    <cellStyle name="Comma 14 4" xfId="12514"/>
    <cellStyle name="Comma 14 4 2" xfId="38935"/>
    <cellStyle name="Comma 14 5" xfId="21750"/>
    <cellStyle name="Comma 14 5 2" xfId="48164"/>
    <cellStyle name="Comma 14 6" xfId="28938"/>
    <cellStyle name="Comma 15" xfId="1698"/>
    <cellStyle name="Comma 15 2" xfId="11006"/>
    <cellStyle name="Comma 15 2 2" xfId="21651"/>
    <cellStyle name="Comma 15 2 2 2" xfId="48065"/>
    <cellStyle name="Comma 15 2 3" xfId="37427"/>
    <cellStyle name="Comma 15 3" xfId="9498"/>
    <cellStyle name="Comma 15 3 2" xfId="20158"/>
    <cellStyle name="Comma 15 3 2 2" xfId="46572"/>
    <cellStyle name="Comma 15 3 3" xfId="35994"/>
    <cellStyle name="Comma 15 4" xfId="12601"/>
    <cellStyle name="Comma 15 4 2" xfId="39022"/>
    <cellStyle name="Comma 15 5" xfId="28942"/>
    <cellStyle name="Comma 16" xfId="2555"/>
    <cellStyle name="Comma 16 2" xfId="9944"/>
    <cellStyle name="Comma 16 2 2" xfId="20604"/>
    <cellStyle name="Comma 16 2 2 2" xfId="47018"/>
    <cellStyle name="Comma 16 2 3" xfId="36440"/>
    <cellStyle name="Comma 16 3" xfId="13349"/>
    <cellStyle name="Comma 16 3 2" xfId="39769"/>
    <cellStyle name="Comma 16 4" xfId="29244"/>
    <cellStyle name="Comma 17" xfId="2192"/>
    <cellStyle name="Comma 17 2" xfId="9628"/>
    <cellStyle name="Comma 17 2 2" xfId="20288"/>
    <cellStyle name="Comma 17 2 2 2" xfId="46702"/>
    <cellStyle name="Comma 17 2 3" xfId="36124"/>
    <cellStyle name="Comma 17 3" xfId="13037"/>
    <cellStyle name="Comma 17 3 2" xfId="39458"/>
    <cellStyle name="Comma 17 4" xfId="29135"/>
    <cellStyle name="Comma 18" xfId="2193"/>
    <cellStyle name="Comma 18 2" xfId="10009"/>
    <cellStyle name="Comma 18 2 2" xfId="20669"/>
    <cellStyle name="Comma 18 2 2 2" xfId="47083"/>
    <cellStyle name="Comma 18 2 3" xfId="36505"/>
    <cellStyle name="Comma 18 3" xfId="13038"/>
    <cellStyle name="Comma 18 3 2" xfId="39459"/>
    <cellStyle name="Comma 18 4" xfId="29136"/>
    <cellStyle name="Comma 19" xfId="2549"/>
    <cellStyle name="Comma 19 2" xfId="2580"/>
    <cellStyle name="Comma 19 2 2" xfId="13373"/>
    <cellStyle name="Comma 19 2 2 2" xfId="39793"/>
    <cellStyle name="Comma 19 2 3" xfId="29253"/>
    <cellStyle name="Comma 19 3" xfId="10470"/>
    <cellStyle name="Comma 19 3 2" xfId="21130"/>
    <cellStyle name="Comma 19 3 2 2" xfId="47544"/>
    <cellStyle name="Comma 19 3 3" xfId="36966"/>
    <cellStyle name="Comma 19 4" xfId="13344"/>
    <cellStyle name="Comma 19 4 2" xfId="39764"/>
    <cellStyle name="Comma 19 5" xfId="29241"/>
    <cellStyle name="Comma 2" xfId="246"/>
    <cellStyle name="Comma 2 10" xfId="247"/>
    <cellStyle name="Comma 2 10 2" xfId="1353"/>
    <cellStyle name="Comma 2 10 2 2" xfId="1975"/>
    <cellStyle name="Comma 2 10 2 2 2" xfId="12846"/>
    <cellStyle name="Comma 2 10 2 2 2 2" xfId="39267"/>
    <cellStyle name="Comma 2 10 2 2 3" xfId="29046"/>
    <cellStyle name="Comma 2 10 2 3" xfId="9139"/>
    <cellStyle name="Comma 2 10 2 3 2" xfId="19799"/>
    <cellStyle name="Comma 2 10 2 3 2 2" xfId="46213"/>
    <cellStyle name="Comma 2 10 2 3 3" xfId="35635"/>
    <cellStyle name="Comma 2 10 2 4" xfId="12301"/>
    <cellStyle name="Comma 2 10 2 4 2" xfId="38722"/>
    <cellStyle name="Comma 2 10 2 5" xfId="28856"/>
    <cellStyle name="Comma 2 10 3" xfId="1721"/>
    <cellStyle name="Comma 2 10 3 2" xfId="10568"/>
    <cellStyle name="Comma 2 10 3 2 2" xfId="21216"/>
    <cellStyle name="Comma 2 10 3 2 2 2" xfId="47630"/>
    <cellStyle name="Comma 2 10 3 2 3" xfId="37002"/>
    <cellStyle name="Comma 2 10 3 3" xfId="12622"/>
    <cellStyle name="Comma 2 10 3 3 2" xfId="39043"/>
    <cellStyle name="Comma 2 10 3 4" xfId="28949"/>
    <cellStyle name="Comma 2 10 4" xfId="2399"/>
    <cellStyle name="Comma 2 10 4 2" xfId="11013"/>
    <cellStyle name="Comma 2 10 4 2 2" xfId="21658"/>
    <cellStyle name="Comma 2 10 4 2 2 2" xfId="48072"/>
    <cellStyle name="Comma 2 10 4 2 3" xfId="37434"/>
    <cellStyle name="Comma 2 10 4 3" xfId="13196"/>
    <cellStyle name="Comma 2 10 4 3 2" xfId="39616"/>
    <cellStyle name="Comma 2 10 4 4" xfId="29158"/>
    <cellStyle name="Comma 2 10 5" xfId="8119"/>
    <cellStyle name="Comma 2 10 5 2" xfId="18780"/>
    <cellStyle name="Comma 2 10 5 2 2" xfId="45194"/>
    <cellStyle name="Comma 2 10 5 3" xfId="34683"/>
    <cellStyle name="Comma 2 10 6" xfId="11310"/>
    <cellStyle name="Comma 2 10 6 2" xfId="37731"/>
    <cellStyle name="Comma 2 10 7" xfId="28755"/>
    <cellStyle name="Comma 2 11" xfId="248"/>
    <cellStyle name="Comma 2 11 2" xfId="1354"/>
    <cellStyle name="Comma 2 11 2 2" xfId="1976"/>
    <cellStyle name="Comma 2 11 2 2 2" xfId="12847"/>
    <cellStyle name="Comma 2 11 2 2 2 2" xfId="39268"/>
    <cellStyle name="Comma 2 11 2 2 3" xfId="29047"/>
    <cellStyle name="Comma 2 11 2 3" xfId="9140"/>
    <cellStyle name="Comma 2 11 2 3 2" xfId="19800"/>
    <cellStyle name="Comma 2 11 2 3 2 2" xfId="46214"/>
    <cellStyle name="Comma 2 11 2 3 3" xfId="35636"/>
    <cellStyle name="Comma 2 11 2 4" xfId="12302"/>
    <cellStyle name="Comma 2 11 2 4 2" xfId="38723"/>
    <cellStyle name="Comma 2 11 2 5" xfId="28857"/>
    <cellStyle name="Comma 2 11 3" xfId="1722"/>
    <cellStyle name="Comma 2 11 3 2" xfId="10569"/>
    <cellStyle name="Comma 2 11 3 2 2" xfId="21217"/>
    <cellStyle name="Comma 2 11 3 2 2 2" xfId="47631"/>
    <cellStyle name="Comma 2 11 3 2 3" xfId="37003"/>
    <cellStyle name="Comma 2 11 3 3" xfId="12623"/>
    <cellStyle name="Comma 2 11 3 3 2" xfId="39044"/>
    <cellStyle name="Comma 2 11 3 4" xfId="28950"/>
    <cellStyle name="Comma 2 11 4" xfId="2400"/>
    <cellStyle name="Comma 2 11 4 2" xfId="11014"/>
    <cellStyle name="Comma 2 11 4 2 2" xfId="21659"/>
    <cellStyle name="Comma 2 11 4 2 2 2" xfId="48073"/>
    <cellStyle name="Comma 2 11 4 2 3" xfId="37435"/>
    <cellStyle name="Comma 2 11 4 3" xfId="13197"/>
    <cellStyle name="Comma 2 11 4 3 2" xfId="39617"/>
    <cellStyle name="Comma 2 11 4 4" xfId="29159"/>
    <cellStyle name="Comma 2 11 5" xfId="8120"/>
    <cellStyle name="Comma 2 11 5 2" xfId="18781"/>
    <cellStyle name="Comma 2 11 5 2 2" xfId="45195"/>
    <cellStyle name="Comma 2 11 5 3" xfId="34684"/>
    <cellStyle name="Comma 2 11 6" xfId="11311"/>
    <cellStyle name="Comma 2 11 6 2" xfId="37732"/>
    <cellStyle name="Comma 2 11 7" xfId="28756"/>
    <cellStyle name="Comma 2 12" xfId="249"/>
    <cellStyle name="Comma 2 12 2" xfId="1355"/>
    <cellStyle name="Comma 2 12 2 2" xfId="1977"/>
    <cellStyle name="Comma 2 12 2 2 2" xfId="12848"/>
    <cellStyle name="Comma 2 12 2 2 2 2" xfId="39269"/>
    <cellStyle name="Comma 2 12 2 2 3" xfId="29048"/>
    <cellStyle name="Comma 2 12 2 3" xfId="9141"/>
    <cellStyle name="Comma 2 12 2 3 2" xfId="19801"/>
    <cellStyle name="Comma 2 12 2 3 2 2" xfId="46215"/>
    <cellStyle name="Comma 2 12 2 3 3" xfId="35637"/>
    <cellStyle name="Comma 2 12 2 4" xfId="12303"/>
    <cellStyle name="Comma 2 12 2 4 2" xfId="38724"/>
    <cellStyle name="Comma 2 12 2 5" xfId="28858"/>
    <cellStyle name="Comma 2 12 3" xfId="1723"/>
    <cellStyle name="Comma 2 12 3 2" xfId="10570"/>
    <cellStyle name="Comma 2 12 3 2 2" xfId="21218"/>
    <cellStyle name="Comma 2 12 3 2 2 2" xfId="47632"/>
    <cellStyle name="Comma 2 12 3 2 3" xfId="37004"/>
    <cellStyle name="Comma 2 12 3 3" xfId="12624"/>
    <cellStyle name="Comma 2 12 3 3 2" xfId="39045"/>
    <cellStyle name="Comma 2 12 3 4" xfId="28951"/>
    <cellStyle name="Comma 2 12 4" xfId="2401"/>
    <cellStyle name="Comma 2 12 4 2" xfId="11015"/>
    <cellStyle name="Comma 2 12 4 2 2" xfId="21660"/>
    <cellStyle name="Comma 2 12 4 2 2 2" xfId="48074"/>
    <cellStyle name="Comma 2 12 4 2 3" xfId="37436"/>
    <cellStyle name="Comma 2 12 4 3" xfId="13198"/>
    <cellStyle name="Comma 2 12 4 3 2" xfId="39618"/>
    <cellStyle name="Comma 2 12 4 4" xfId="29160"/>
    <cellStyle name="Comma 2 12 5" xfId="8121"/>
    <cellStyle name="Comma 2 12 5 2" xfId="18782"/>
    <cellStyle name="Comma 2 12 5 2 2" xfId="45196"/>
    <cellStyle name="Comma 2 12 5 3" xfId="34685"/>
    <cellStyle name="Comma 2 12 6" xfId="11312"/>
    <cellStyle name="Comma 2 12 6 2" xfId="37733"/>
    <cellStyle name="Comma 2 12 7" xfId="28757"/>
    <cellStyle name="Comma 2 128" xfId="8074"/>
    <cellStyle name="Comma 2 128 2" xfId="18740"/>
    <cellStyle name="Comma 2 128 2 2" xfId="45154"/>
    <cellStyle name="Comma 2 128 3" xfId="34674"/>
    <cellStyle name="Comma 2 13" xfId="250"/>
    <cellStyle name="Comma 2 13 2" xfId="1356"/>
    <cellStyle name="Comma 2 13 2 2" xfId="1978"/>
    <cellStyle name="Comma 2 13 2 2 2" xfId="12849"/>
    <cellStyle name="Comma 2 13 2 2 2 2" xfId="39270"/>
    <cellStyle name="Comma 2 13 2 2 3" xfId="29049"/>
    <cellStyle name="Comma 2 13 2 3" xfId="9142"/>
    <cellStyle name="Comma 2 13 2 3 2" xfId="19802"/>
    <cellStyle name="Comma 2 13 2 3 2 2" xfId="46216"/>
    <cellStyle name="Comma 2 13 2 3 3" xfId="35638"/>
    <cellStyle name="Comma 2 13 2 4" xfId="12304"/>
    <cellStyle name="Comma 2 13 2 4 2" xfId="38725"/>
    <cellStyle name="Comma 2 13 2 5" xfId="28859"/>
    <cellStyle name="Comma 2 13 3" xfId="1724"/>
    <cellStyle name="Comma 2 13 3 2" xfId="10571"/>
    <cellStyle name="Comma 2 13 3 2 2" xfId="21219"/>
    <cellStyle name="Comma 2 13 3 2 2 2" xfId="47633"/>
    <cellStyle name="Comma 2 13 3 2 3" xfId="37005"/>
    <cellStyle name="Comma 2 13 3 3" xfId="12625"/>
    <cellStyle name="Comma 2 13 3 3 2" xfId="39046"/>
    <cellStyle name="Comma 2 13 3 4" xfId="28952"/>
    <cellStyle name="Comma 2 13 4" xfId="2402"/>
    <cellStyle name="Comma 2 13 4 2" xfId="11016"/>
    <cellStyle name="Comma 2 13 4 2 2" xfId="21661"/>
    <cellStyle name="Comma 2 13 4 2 2 2" xfId="48075"/>
    <cellStyle name="Comma 2 13 4 2 3" xfId="37437"/>
    <cellStyle name="Comma 2 13 4 3" xfId="13199"/>
    <cellStyle name="Comma 2 13 4 3 2" xfId="39619"/>
    <cellStyle name="Comma 2 13 4 4" xfId="29161"/>
    <cellStyle name="Comma 2 13 5" xfId="8122"/>
    <cellStyle name="Comma 2 13 5 2" xfId="18783"/>
    <cellStyle name="Comma 2 13 5 2 2" xfId="45197"/>
    <cellStyle name="Comma 2 13 5 3" xfId="34686"/>
    <cellStyle name="Comma 2 13 6" xfId="11313"/>
    <cellStyle name="Comma 2 13 6 2" xfId="37734"/>
    <cellStyle name="Comma 2 13 7" xfId="28758"/>
    <cellStyle name="Comma 2 14" xfId="251"/>
    <cellStyle name="Comma 2 14 2" xfId="1357"/>
    <cellStyle name="Comma 2 14 2 2" xfId="1979"/>
    <cellStyle name="Comma 2 14 2 2 2" xfId="12850"/>
    <cellStyle name="Comma 2 14 2 2 2 2" xfId="39271"/>
    <cellStyle name="Comma 2 14 2 2 3" xfId="29050"/>
    <cellStyle name="Comma 2 14 2 3" xfId="9143"/>
    <cellStyle name="Comma 2 14 2 3 2" xfId="19803"/>
    <cellStyle name="Comma 2 14 2 3 2 2" xfId="46217"/>
    <cellStyle name="Comma 2 14 2 3 3" xfId="35639"/>
    <cellStyle name="Comma 2 14 2 4" xfId="12305"/>
    <cellStyle name="Comma 2 14 2 4 2" xfId="38726"/>
    <cellStyle name="Comma 2 14 2 5" xfId="28860"/>
    <cellStyle name="Comma 2 14 3" xfId="1725"/>
    <cellStyle name="Comma 2 14 3 2" xfId="10572"/>
    <cellStyle name="Comma 2 14 3 2 2" xfId="21220"/>
    <cellStyle name="Comma 2 14 3 2 2 2" xfId="47634"/>
    <cellStyle name="Comma 2 14 3 2 3" xfId="37006"/>
    <cellStyle name="Comma 2 14 3 3" xfId="12626"/>
    <cellStyle name="Comma 2 14 3 3 2" xfId="39047"/>
    <cellStyle name="Comma 2 14 3 4" xfId="28953"/>
    <cellStyle name="Comma 2 14 4" xfId="2403"/>
    <cellStyle name="Comma 2 14 4 2" xfId="11017"/>
    <cellStyle name="Comma 2 14 4 2 2" xfId="21662"/>
    <cellStyle name="Comma 2 14 4 2 2 2" xfId="48076"/>
    <cellStyle name="Comma 2 14 4 2 3" xfId="37438"/>
    <cellStyle name="Comma 2 14 4 3" xfId="13200"/>
    <cellStyle name="Comma 2 14 4 3 2" xfId="39620"/>
    <cellStyle name="Comma 2 14 4 4" xfId="29162"/>
    <cellStyle name="Comma 2 14 5" xfId="8123"/>
    <cellStyle name="Comma 2 14 5 2" xfId="18784"/>
    <cellStyle name="Comma 2 14 5 2 2" xfId="45198"/>
    <cellStyle name="Comma 2 14 5 3" xfId="34687"/>
    <cellStyle name="Comma 2 14 6" xfId="11314"/>
    <cellStyle name="Comma 2 14 6 2" xfId="37735"/>
    <cellStyle name="Comma 2 14 7" xfId="28759"/>
    <cellStyle name="Comma 2 15" xfId="252"/>
    <cellStyle name="Comma 2 15 2" xfId="1358"/>
    <cellStyle name="Comma 2 15 2 2" xfId="1980"/>
    <cellStyle name="Comma 2 15 2 2 2" xfId="12851"/>
    <cellStyle name="Comma 2 15 2 2 2 2" xfId="39272"/>
    <cellStyle name="Comma 2 15 2 2 3" xfId="29051"/>
    <cellStyle name="Comma 2 15 2 3" xfId="9144"/>
    <cellStyle name="Comma 2 15 2 3 2" xfId="19804"/>
    <cellStyle name="Comma 2 15 2 3 2 2" xfId="46218"/>
    <cellStyle name="Comma 2 15 2 3 3" xfId="35640"/>
    <cellStyle name="Comma 2 15 2 4" xfId="12306"/>
    <cellStyle name="Comma 2 15 2 4 2" xfId="38727"/>
    <cellStyle name="Comma 2 15 2 5" xfId="28861"/>
    <cellStyle name="Comma 2 15 3" xfId="1726"/>
    <cellStyle name="Comma 2 15 3 2" xfId="10573"/>
    <cellStyle name="Comma 2 15 3 2 2" xfId="21221"/>
    <cellStyle name="Comma 2 15 3 2 2 2" xfId="47635"/>
    <cellStyle name="Comma 2 15 3 2 3" xfId="37007"/>
    <cellStyle name="Comma 2 15 3 3" xfId="12627"/>
    <cellStyle name="Comma 2 15 3 3 2" xfId="39048"/>
    <cellStyle name="Comma 2 15 3 4" xfId="28954"/>
    <cellStyle name="Comma 2 15 4" xfId="2404"/>
    <cellStyle name="Comma 2 15 4 2" xfId="11018"/>
    <cellStyle name="Comma 2 15 4 2 2" xfId="21663"/>
    <cellStyle name="Comma 2 15 4 2 2 2" xfId="48077"/>
    <cellStyle name="Comma 2 15 4 2 3" xfId="37439"/>
    <cellStyle name="Comma 2 15 4 3" xfId="13201"/>
    <cellStyle name="Comma 2 15 4 3 2" xfId="39621"/>
    <cellStyle name="Comma 2 15 4 4" xfId="29163"/>
    <cellStyle name="Comma 2 15 5" xfId="8124"/>
    <cellStyle name="Comma 2 15 5 2" xfId="18785"/>
    <cellStyle name="Comma 2 15 5 2 2" xfId="45199"/>
    <cellStyle name="Comma 2 15 5 3" xfId="34688"/>
    <cellStyle name="Comma 2 15 6" xfId="11315"/>
    <cellStyle name="Comma 2 15 6 2" xfId="37736"/>
    <cellStyle name="Comma 2 15 7" xfId="28760"/>
    <cellStyle name="Comma 2 16" xfId="253"/>
    <cellStyle name="Comma 2 16 2" xfId="1359"/>
    <cellStyle name="Comma 2 16 2 2" xfId="1981"/>
    <cellStyle name="Comma 2 16 2 2 2" xfId="12852"/>
    <cellStyle name="Comma 2 16 2 2 2 2" xfId="39273"/>
    <cellStyle name="Comma 2 16 2 2 3" xfId="29052"/>
    <cellStyle name="Comma 2 16 2 3" xfId="9145"/>
    <cellStyle name="Comma 2 16 2 3 2" xfId="19805"/>
    <cellStyle name="Comma 2 16 2 3 2 2" xfId="46219"/>
    <cellStyle name="Comma 2 16 2 3 3" xfId="35641"/>
    <cellStyle name="Comma 2 16 2 4" xfId="12307"/>
    <cellStyle name="Comma 2 16 2 4 2" xfId="38728"/>
    <cellStyle name="Comma 2 16 2 5" xfId="28862"/>
    <cellStyle name="Comma 2 16 3" xfId="1727"/>
    <cellStyle name="Comma 2 16 3 2" xfId="10574"/>
    <cellStyle name="Comma 2 16 3 2 2" xfId="21222"/>
    <cellStyle name="Comma 2 16 3 2 2 2" xfId="47636"/>
    <cellStyle name="Comma 2 16 3 2 3" xfId="37008"/>
    <cellStyle name="Comma 2 16 3 3" xfId="12628"/>
    <cellStyle name="Comma 2 16 3 3 2" xfId="39049"/>
    <cellStyle name="Comma 2 16 3 4" xfId="28955"/>
    <cellStyle name="Comma 2 16 4" xfId="2405"/>
    <cellStyle name="Comma 2 16 4 2" xfId="11019"/>
    <cellStyle name="Comma 2 16 4 2 2" xfId="21664"/>
    <cellStyle name="Comma 2 16 4 2 2 2" xfId="48078"/>
    <cellStyle name="Comma 2 16 4 2 3" xfId="37440"/>
    <cellStyle name="Comma 2 16 4 3" xfId="13202"/>
    <cellStyle name="Comma 2 16 4 3 2" xfId="39622"/>
    <cellStyle name="Comma 2 16 4 4" xfId="29164"/>
    <cellStyle name="Comma 2 16 5" xfId="8125"/>
    <cellStyle name="Comma 2 16 5 2" xfId="18786"/>
    <cellStyle name="Comma 2 16 5 2 2" xfId="45200"/>
    <cellStyle name="Comma 2 16 5 3" xfId="34689"/>
    <cellStyle name="Comma 2 16 6" xfId="11316"/>
    <cellStyle name="Comma 2 16 6 2" xfId="37737"/>
    <cellStyle name="Comma 2 16 7" xfId="28761"/>
    <cellStyle name="Comma 2 17" xfId="254"/>
    <cellStyle name="Comma 2 17 2" xfId="1360"/>
    <cellStyle name="Comma 2 17 2 2" xfId="1982"/>
    <cellStyle name="Comma 2 17 2 2 2" xfId="12853"/>
    <cellStyle name="Comma 2 17 2 2 2 2" xfId="39274"/>
    <cellStyle name="Comma 2 17 2 2 3" xfId="29053"/>
    <cellStyle name="Comma 2 17 2 3" xfId="9146"/>
    <cellStyle name="Comma 2 17 2 3 2" xfId="19806"/>
    <cellStyle name="Comma 2 17 2 3 2 2" xfId="46220"/>
    <cellStyle name="Comma 2 17 2 3 3" xfId="35642"/>
    <cellStyle name="Comma 2 17 2 4" xfId="12308"/>
    <cellStyle name="Comma 2 17 2 4 2" xfId="38729"/>
    <cellStyle name="Comma 2 17 2 5" xfId="28863"/>
    <cellStyle name="Comma 2 17 3" xfId="1728"/>
    <cellStyle name="Comma 2 17 3 2" xfId="10575"/>
    <cellStyle name="Comma 2 17 3 2 2" xfId="21223"/>
    <cellStyle name="Comma 2 17 3 2 2 2" xfId="47637"/>
    <cellStyle name="Comma 2 17 3 2 3" xfId="37009"/>
    <cellStyle name="Comma 2 17 3 3" xfId="12629"/>
    <cellStyle name="Comma 2 17 3 3 2" xfId="39050"/>
    <cellStyle name="Comma 2 17 3 4" xfId="28956"/>
    <cellStyle name="Comma 2 17 4" xfId="2406"/>
    <cellStyle name="Comma 2 17 4 2" xfId="11020"/>
    <cellStyle name="Comma 2 17 4 2 2" xfId="21665"/>
    <cellStyle name="Comma 2 17 4 2 2 2" xfId="48079"/>
    <cellStyle name="Comma 2 17 4 2 3" xfId="37441"/>
    <cellStyle name="Comma 2 17 4 3" xfId="13203"/>
    <cellStyle name="Comma 2 17 4 3 2" xfId="39623"/>
    <cellStyle name="Comma 2 17 4 4" xfId="29165"/>
    <cellStyle name="Comma 2 17 5" xfId="8126"/>
    <cellStyle name="Comma 2 17 5 2" xfId="18787"/>
    <cellStyle name="Comma 2 17 5 2 2" xfId="45201"/>
    <cellStyle name="Comma 2 17 5 3" xfId="34690"/>
    <cellStyle name="Comma 2 17 6" xfId="11317"/>
    <cellStyle name="Comma 2 17 6 2" xfId="37738"/>
    <cellStyle name="Comma 2 17 7" xfId="28762"/>
    <cellStyle name="Comma 2 18" xfId="255"/>
    <cellStyle name="Comma 2 18 2" xfId="1361"/>
    <cellStyle name="Comma 2 18 2 2" xfId="1983"/>
    <cellStyle name="Comma 2 18 2 2 2" xfId="12854"/>
    <cellStyle name="Comma 2 18 2 2 2 2" xfId="39275"/>
    <cellStyle name="Comma 2 18 2 2 3" xfId="29054"/>
    <cellStyle name="Comma 2 18 2 3" xfId="9147"/>
    <cellStyle name="Comma 2 18 2 3 2" xfId="19807"/>
    <cellStyle name="Comma 2 18 2 3 2 2" xfId="46221"/>
    <cellStyle name="Comma 2 18 2 3 3" xfId="35643"/>
    <cellStyle name="Comma 2 18 2 4" xfId="12309"/>
    <cellStyle name="Comma 2 18 2 4 2" xfId="38730"/>
    <cellStyle name="Comma 2 18 2 5" xfId="28864"/>
    <cellStyle name="Comma 2 18 3" xfId="1729"/>
    <cellStyle name="Comma 2 18 3 2" xfId="10576"/>
    <cellStyle name="Comma 2 18 3 2 2" xfId="21224"/>
    <cellStyle name="Comma 2 18 3 2 2 2" xfId="47638"/>
    <cellStyle name="Comma 2 18 3 2 3" xfId="37010"/>
    <cellStyle name="Comma 2 18 3 3" xfId="12630"/>
    <cellStyle name="Comma 2 18 3 3 2" xfId="39051"/>
    <cellStyle name="Comma 2 18 3 4" xfId="28957"/>
    <cellStyle name="Comma 2 18 4" xfId="2407"/>
    <cellStyle name="Comma 2 18 4 2" xfId="11021"/>
    <cellStyle name="Comma 2 18 4 2 2" xfId="21666"/>
    <cellStyle name="Comma 2 18 4 2 2 2" xfId="48080"/>
    <cellStyle name="Comma 2 18 4 2 3" xfId="37442"/>
    <cellStyle name="Comma 2 18 4 3" xfId="13204"/>
    <cellStyle name="Comma 2 18 4 3 2" xfId="39624"/>
    <cellStyle name="Comma 2 18 4 4" xfId="29166"/>
    <cellStyle name="Comma 2 18 5" xfId="8127"/>
    <cellStyle name="Comma 2 18 5 2" xfId="18788"/>
    <cellStyle name="Comma 2 18 5 2 2" xfId="45202"/>
    <cellStyle name="Comma 2 18 5 3" xfId="34691"/>
    <cellStyle name="Comma 2 18 6" xfId="11318"/>
    <cellStyle name="Comma 2 18 6 2" xfId="37739"/>
    <cellStyle name="Comma 2 18 7" xfId="28763"/>
    <cellStyle name="Comma 2 19" xfId="256"/>
    <cellStyle name="Comma 2 19 2" xfId="1362"/>
    <cellStyle name="Comma 2 19 2 2" xfId="1984"/>
    <cellStyle name="Comma 2 19 2 2 2" xfId="12855"/>
    <cellStyle name="Comma 2 19 2 2 2 2" xfId="39276"/>
    <cellStyle name="Comma 2 19 2 2 3" xfId="29055"/>
    <cellStyle name="Comma 2 19 2 3" xfId="9148"/>
    <cellStyle name="Comma 2 19 2 3 2" xfId="19808"/>
    <cellStyle name="Comma 2 19 2 3 2 2" xfId="46222"/>
    <cellStyle name="Comma 2 19 2 3 3" xfId="35644"/>
    <cellStyle name="Comma 2 19 2 4" xfId="12310"/>
    <cellStyle name="Comma 2 19 2 4 2" xfId="38731"/>
    <cellStyle name="Comma 2 19 2 5" xfId="28865"/>
    <cellStyle name="Comma 2 19 3" xfId="1730"/>
    <cellStyle name="Comma 2 19 3 2" xfId="10577"/>
    <cellStyle name="Comma 2 19 3 2 2" xfId="21225"/>
    <cellStyle name="Comma 2 19 3 2 2 2" xfId="47639"/>
    <cellStyle name="Comma 2 19 3 2 3" xfId="37011"/>
    <cellStyle name="Comma 2 19 3 3" xfId="12631"/>
    <cellStyle name="Comma 2 19 3 3 2" xfId="39052"/>
    <cellStyle name="Comma 2 19 3 4" xfId="28958"/>
    <cellStyle name="Comma 2 19 4" xfId="2408"/>
    <cellStyle name="Comma 2 19 4 2" xfId="11022"/>
    <cellStyle name="Comma 2 19 4 2 2" xfId="21667"/>
    <cellStyle name="Comma 2 19 4 2 2 2" xfId="48081"/>
    <cellStyle name="Comma 2 19 4 2 3" xfId="37443"/>
    <cellStyle name="Comma 2 19 4 3" xfId="13205"/>
    <cellStyle name="Comma 2 19 4 3 2" xfId="39625"/>
    <cellStyle name="Comma 2 19 4 4" xfId="29167"/>
    <cellStyle name="Comma 2 19 5" xfId="8128"/>
    <cellStyle name="Comma 2 19 5 2" xfId="18789"/>
    <cellStyle name="Comma 2 19 5 2 2" xfId="45203"/>
    <cellStyle name="Comma 2 19 5 3" xfId="34692"/>
    <cellStyle name="Comma 2 19 6" xfId="11319"/>
    <cellStyle name="Comma 2 19 6 2" xfId="37740"/>
    <cellStyle name="Comma 2 19 7" xfId="28764"/>
    <cellStyle name="Comma 2 2" xfId="257"/>
    <cellStyle name="Comma 2 2 10" xfId="258"/>
    <cellStyle name="Comma 2 2 10 2" xfId="1364"/>
    <cellStyle name="Comma 2 2 10 2 2" xfId="1986"/>
    <cellStyle name="Comma 2 2 10 2 2 2" xfId="12857"/>
    <cellStyle name="Comma 2 2 10 2 2 2 2" xfId="39278"/>
    <cellStyle name="Comma 2 2 10 2 2 3" xfId="29057"/>
    <cellStyle name="Comma 2 2 10 2 3" xfId="9150"/>
    <cellStyle name="Comma 2 2 10 2 3 2" xfId="19810"/>
    <cellStyle name="Comma 2 2 10 2 3 2 2" xfId="46224"/>
    <cellStyle name="Comma 2 2 10 2 3 3" xfId="35646"/>
    <cellStyle name="Comma 2 2 10 2 4" xfId="12312"/>
    <cellStyle name="Comma 2 2 10 2 4 2" xfId="38733"/>
    <cellStyle name="Comma 2 2 10 2 5" xfId="28867"/>
    <cellStyle name="Comma 2 2 10 3" xfId="1732"/>
    <cellStyle name="Comma 2 2 10 3 2" xfId="10579"/>
    <cellStyle name="Comma 2 2 10 3 2 2" xfId="21227"/>
    <cellStyle name="Comma 2 2 10 3 2 2 2" xfId="47641"/>
    <cellStyle name="Comma 2 2 10 3 2 3" xfId="37013"/>
    <cellStyle name="Comma 2 2 10 3 3" xfId="12633"/>
    <cellStyle name="Comma 2 2 10 3 3 2" xfId="39054"/>
    <cellStyle name="Comma 2 2 10 3 4" xfId="28960"/>
    <cellStyle name="Comma 2 2 10 4" xfId="2409"/>
    <cellStyle name="Comma 2 2 10 4 2" xfId="11024"/>
    <cellStyle name="Comma 2 2 10 4 2 2" xfId="21669"/>
    <cellStyle name="Comma 2 2 10 4 2 2 2" xfId="48083"/>
    <cellStyle name="Comma 2 2 10 4 2 3" xfId="37445"/>
    <cellStyle name="Comma 2 2 10 4 3" xfId="13206"/>
    <cellStyle name="Comma 2 2 10 4 3 2" xfId="39626"/>
    <cellStyle name="Comma 2 2 10 4 4" xfId="29168"/>
    <cellStyle name="Comma 2 2 10 5" xfId="8130"/>
    <cellStyle name="Comma 2 2 10 5 2" xfId="18791"/>
    <cellStyle name="Comma 2 2 10 5 2 2" xfId="45205"/>
    <cellStyle name="Comma 2 2 10 5 3" xfId="34694"/>
    <cellStyle name="Comma 2 2 10 6" xfId="11321"/>
    <cellStyle name="Comma 2 2 10 6 2" xfId="37742"/>
    <cellStyle name="Comma 2 2 10 7" xfId="28766"/>
    <cellStyle name="Comma 2 2 11" xfId="259"/>
    <cellStyle name="Comma 2 2 11 2" xfId="1365"/>
    <cellStyle name="Comma 2 2 11 2 2" xfId="1987"/>
    <cellStyle name="Comma 2 2 11 2 2 2" xfId="12858"/>
    <cellStyle name="Comma 2 2 11 2 2 2 2" xfId="39279"/>
    <cellStyle name="Comma 2 2 11 2 2 3" xfId="29058"/>
    <cellStyle name="Comma 2 2 11 2 3" xfId="9151"/>
    <cellStyle name="Comma 2 2 11 2 3 2" xfId="19811"/>
    <cellStyle name="Comma 2 2 11 2 3 2 2" xfId="46225"/>
    <cellStyle name="Comma 2 2 11 2 3 3" xfId="35647"/>
    <cellStyle name="Comma 2 2 11 2 4" xfId="12313"/>
    <cellStyle name="Comma 2 2 11 2 4 2" xfId="38734"/>
    <cellStyle name="Comma 2 2 11 2 5" xfId="28868"/>
    <cellStyle name="Comma 2 2 11 3" xfId="1733"/>
    <cellStyle name="Comma 2 2 11 3 2" xfId="10580"/>
    <cellStyle name="Comma 2 2 11 3 2 2" xfId="21228"/>
    <cellStyle name="Comma 2 2 11 3 2 2 2" xfId="47642"/>
    <cellStyle name="Comma 2 2 11 3 2 3" xfId="37014"/>
    <cellStyle name="Comma 2 2 11 3 3" xfId="12634"/>
    <cellStyle name="Comma 2 2 11 3 3 2" xfId="39055"/>
    <cellStyle name="Comma 2 2 11 3 4" xfId="28961"/>
    <cellStyle name="Comma 2 2 11 4" xfId="2410"/>
    <cellStyle name="Comma 2 2 11 4 2" xfId="11025"/>
    <cellStyle name="Comma 2 2 11 4 2 2" xfId="21670"/>
    <cellStyle name="Comma 2 2 11 4 2 2 2" xfId="48084"/>
    <cellStyle name="Comma 2 2 11 4 2 3" xfId="37446"/>
    <cellStyle name="Comma 2 2 11 4 3" xfId="13207"/>
    <cellStyle name="Comma 2 2 11 4 3 2" xfId="39627"/>
    <cellStyle name="Comma 2 2 11 4 4" xfId="29169"/>
    <cellStyle name="Comma 2 2 11 5" xfId="8131"/>
    <cellStyle name="Comma 2 2 11 5 2" xfId="18792"/>
    <cellStyle name="Comma 2 2 11 5 2 2" xfId="45206"/>
    <cellStyle name="Comma 2 2 11 5 3" xfId="34695"/>
    <cellStyle name="Comma 2 2 11 6" xfId="11322"/>
    <cellStyle name="Comma 2 2 11 6 2" xfId="37743"/>
    <cellStyle name="Comma 2 2 11 7" xfId="28767"/>
    <cellStyle name="Comma 2 2 12" xfId="260"/>
    <cellStyle name="Comma 2 2 12 2" xfId="1366"/>
    <cellStyle name="Comma 2 2 12 2 2" xfId="1988"/>
    <cellStyle name="Comma 2 2 12 2 2 2" xfId="12859"/>
    <cellStyle name="Comma 2 2 12 2 2 2 2" xfId="39280"/>
    <cellStyle name="Comma 2 2 12 2 2 3" xfId="29059"/>
    <cellStyle name="Comma 2 2 12 2 3" xfId="9152"/>
    <cellStyle name="Comma 2 2 12 2 3 2" xfId="19812"/>
    <cellStyle name="Comma 2 2 12 2 3 2 2" xfId="46226"/>
    <cellStyle name="Comma 2 2 12 2 3 3" xfId="35648"/>
    <cellStyle name="Comma 2 2 12 2 4" xfId="12314"/>
    <cellStyle name="Comma 2 2 12 2 4 2" xfId="38735"/>
    <cellStyle name="Comma 2 2 12 2 5" xfId="28869"/>
    <cellStyle name="Comma 2 2 12 3" xfId="1734"/>
    <cellStyle name="Comma 2 2 12 3 2" xfId="10581"/>
    <cellStyle name="Comma 2 2 12 3 2 2" xfId="21229"/>
    <cellStyle name="Comma 2 2 12 3 2 2 2" xfId="47643"/>
    <cellStyle name="Comma 2 2 12 3 2 3" xfId="37015"/>
    <cellStyle name="Comma 2 2 12 3 3" xfId="12635"/>
    <cellStyle name="Comma 2 2 12 3 3 2" xfId="39056"/>
    <cellStyle name="Comma 2 2 12 3 4" xfId="28962"/>
    <cellStyle name="Comma 2 2 12 4" xfId="2411"/>
    <cellStyle name="Comma 2 2 12 4 2" xfId="11026"/>
    <cellStyle name="Comma 2 2 12 4 2 2" xfId="21671"/>
    <cellStyle name="Comma 2 2 12 4 2 2 2" xfId="48085"/>
    <cellStyle name="Comma 2 2 12 4 2 3" xfId="37447"/>
    <cellStyle name="Comma 2 2 12 4 3" xfId="13208"/>
    <cellStyle name="Comma 2 2 12 4 3 2" xfId="39628"/>
    <cellStyle name="Comma 2 2 12 4 4" xfId="29170"/>
    <cellStyle name="Comma 2 2 12 5" xfId="8132"/>
    <cellStyle name="Comma 2 2 12 5 2" xfId="18793"/>
    <cellStyle name="Comma 2 2 12 5 2 2" xfId="45207"/>
    <cellStyle name="Comma 2 2 12 5 3" xfId="34696"/>
    <cellStyle name="Comma 2 2 12 6" xfId="11323"/>
    <cellStyle name="Comma 2 2 12 6 2" xfId="37744"/>
    <cellStyle name="Comma 2 2 12 7" xfId="28768"/>
    <cellStyle name="Comma 2 2 13" xfId="261"/>
    <cellStyle name="Comma 2 2 13 2" xfId="1367"/>
    <cellStyle name="Comma 2 2 13 2 2" xfId="1989"/>
    <cellStyle name="Comma 2 2 13 2 2 2" xfId="12860"/>
    <cellStyle name="Comma 2 2 13 2 2 2 2" xfId="39281"/>
    <cellStyle name="Comma 2 2 13 2 2 3" xfId="29060"/>
    <cellStyle name="Comma 2 2 13 2 3" xfId="9153"/>
    <cellStyle name="Comma 2 2 13 2 3 2" xfId="19813"/>
    <cellStyle name="Comma 2 2 13 2 3 2 2" xfId="46227"/>
    <cellStyle name="Comma 2 2 13 2 3 3" xfId="35649"/>
    <cellStyle name="Comma 2 2 13 2 4" xfId="12315"/>
    <cellStyle name="Comma 2 2 13 2 4 2" xfId="38736"/>
    <cellStyle name="Comma 2 2 13 2 5" xfId="28870"/>
    <cellStyle name="Comma 2 2 13 3" xfId="1735"/>
    <cellStyle name="Comma 2 2 13 3 2" xfId="10582"/>
    <cellStyle name="Comma 2 2 13 3 2 2" xfId="21230"/>
    <cellStyle name="Comma 2 2 13 3 2 2 2" xfId="47644"/>
    <cellStyle name="Comma 2 2 13 3 2 3" xfId="37016"/>
    <cellStyle name="Comma 2 2 13 3 3" xfId="12636"/>
    <cellStyle name="Comma 2 2 13 3 3 2" xfId="39057"/>
    <cellStyle name="Comma 2 2 13 3 4" xfId="28963"/>
    <cellStyle name="Comma 2 2 13 4" xfId="2412"/>
    <cellStyle name="Comma 2 2 13 4 2" xfId="11027"/>
    <cellStyle name="Comma 2 2 13 4 2 2" xfId="21672"/>
    <cellStyle name="Comma 2 2 13 4 2 2 2" xfId="48086"/>
    <cellStyle name="Comma 2 2 13 4 2 3" xfId="37448"/>
    <cellStyle name="Comma 2 2 13 4 3" xfId="13209"/>
    <cellStyle name="Comma 2 2 13 4 3 2" xfId="39629"/>
    <cellStyle name="Comma 2 2 13 4 4" xfId="29171"/>
    <cellStyle name="Comma 2 2 13 5" xfId="8133"/>
    <cellStyle name="Comma 2 2 13 5 2" xfId="18794"/>
    <cellStyle name="Comma 2 2 13 5 2 2" xfId="45208"/>
    <cellStyle name="Comma 2 2 13 5 3" xfId="34697"/>
    <cellStyle name="Comma 2 2 13 6" xfId="11324"/>
    <cellStyle name="Comma 2 2 13 6 2" xfId="37745"/>
    <cellStyle name="Comma 2 2 13 7" xfId="28769"/>
    <cellStyle name="Comma 2 2 14" xfId="262"/>
    <cellStyle name="Comma 2 2 14 2" xfId="1368"/>
    <cellStyle name="Comma 2 2 14 2 2" xfId="1990"/>
    <cellStyle name="Comma 2 2 14 2 2 2" xfId="12861"/>
    <cellStyle name="Comma 2 2 14 2 2 2 2" xfId="39282"/>
    <cellStyle name="Comma 2 2 14 2 2 3" xfId="29061"/>
    <cellStyle name="Comma 2 2 14 2 3" xfId="9154"/>
    <cellStyle name="Comma 2 2 14 2 3 2" xfId="19814"/>
    <cellStyle name="Comma 2 2 14 2 3 2 2" xfId="46228"/>
    <cellStyle name="Comma 2 2 14 2 3 3" xfId="35650"/>
    <cellStyle name="Comma 2 2 14 2 4" xfId="12316"/>
    <cellStyle name="Comma 2 2 14 2 4 2" xfId="38737"/>
    <cellStyle name="Comma 2 2 14 2 5" xfId="28871"/>
    <cellStyle name="Comma 2 2 14 3" xfId="1736"/>
    <cellStyle name="Comma 2 2 14 3 2" xfId="10583"/>
    <cellStyle name="Comma 2 2 14 3 2 2" xfId="21231"/>
    <cellStyle name="Comma 2 2 14 3 2 2 2" xfId="47645"/>
    <cellStyle name="Comma 2 2 14 3 2 3" xfId="37017"/>
    <cellStyle name="Comma 2 2 14 3 3" xfId="12637"/>
    <cellStyle name="Comma 2 2 14 3 3 2" xfId="39058"/>
    <cellStyle name="Comma 2 2 14 3 4" xfId="28964"/>
    <cellStyle name="Comma 2 2 14 4" xfId="2413"/>
    <cellStyle name="Comma 2 2 14 4 2" xfId="11028"/>
    <cellStyle name="Comma 2 2 14 4 2 2" xfId="21673"/>
    <cellStyle name="Comma 2 2 14 4 2 2 2" xfId="48087"/>
    <cellStyle name="Comma 2 2 14 4 2 3" xfId="37449"/>
    <cellStyle name="Comma 2 2 14 4 3" xfId="13210"/>
    <cellStyle name="Comma 2 2 14 4 3 2" xfId="39630"/>
    <cellStyle name="Comma 2 2 14 4 4" xfId="29172"/>
    <cellStyle name="Comma 2 2 14 5" xfId="8134"/>
    <cellStyle name="Comma 2 2 14 5 2" xfId="18795"/>
    <cellStyle name="Comma 2 2 14 5 2 2" xfId="45209"/>
    <cellStyle name="Comma 2 2 14 5 3" xfId="34698"/>
    <cellStyle name="Comma 2 2 14 6" xfId="11325"/>
    <cellStyle name="Comma 2 2 14 6 2" xfId="37746"/>
    <cellStyle name="Comma 2 2 14 7" xfId="28770"/>
    <cellStyle name="Comma 2 2 15" xfId="263"/>
    <cellStyle name="Comma 2 2 15 2" xfId="1369"/>
    <cellStyle name="Comma 2 2 15 2 2" xfId="1991"/>
    <cellStyle name="Comma 2 2 15 2 2 2" xfId="12862"/>
    <cellStyle name="Comma 2 2 15 2 2 2 2" xfId="39283"/>
    <cellStyle name="Comma 2 2 15 2 2 3" xfId="29062"/>
    <cellStyle name="Comma 2 2 15 2 3" xfId="9155"/>
    <cellStyle name="Comma 2 2 15 2 3 2" xfId="19815"/>
    <cellStyle name="Comma 2 2 15 2 3 2 2" xfId="46229"/>
    <cellStyle name="Comma 2 2 15 2 3 3" xfId="35651"/>
    <cellStyle name="Comma 2 2 15 2 4" xfId="12317"/>
    <cellStyle name="Comma 2 2 15 2 4 2" xfId="38738"/>
    <cellStyle name="Comma 2 2 15 2 5" xfId="28872"/>
    <cellStyle name="Comma 2 2 15 3" xfId="1737"/>
    <cellStyle name="Comma 2 2 15 3 2" xfId="10584"/>
    <cellStyle name="Comma 2 2 15 3 2 2" xfId="21232"/>
    <cellStyle name="Comma 2 2 15 3 2 2 2" xfId="47646"/>
    <cellStyle name="Comma 2 2 15 3 2 3" xfId="37018"/>
    <cellStyle name="Comma 2 2 15 3 3" xfId="12638"/>
    <cellStyle name="Comma 2 2 15 3 3 2" xfId="39059"/>
    <cellStyle name="Comma 2 2 15 3 4" xfId="28965"/>
    <cellStyle name="Comma 2 2 15 4" xfId="2414"/>
    <cellStyle name="Comma 2 2 15 4 2" xfId="11029"/>
    <cellStyle name="Comma 2 2 15 4 2 2" xfId="21674"/>
    <cellStyle name="Comma 2 2 15 4 2 2 2" xfId="48088"/>
    <cellStyle name="Comma 2 2 15 4 2 3" xfId="37450"/>
    <cellStyle name="Comma 2 2 15 4 3" xfId="13211"/>
    <cellStyle name="Comma 2 2 15 4 3 2" xfId="39631"/>
    <cellStyle name="Comma 2 2 15 4 4" xfId="29173"/>
    <cellStyle name="Comma 2 2 15 5" xfId="8135"/>
    <cellStyle name="Comma 2 2 15 5 2" xfId="18796"/>
    <cellStyle name="Comma 2 2 15 5 2 2" xfId="45210"/>
    <cellStyle name="Comma 2 2 15 5 3" xfId="34699"/>
    <cellStyle name="Comma 2 2 15 6" xfId="11326"/>
    <cellStyle name="Comma 2 2 15 6 2" xfId="37747"/>
    <cellStyle name="Comma 2 2 15 7" xfId="28771"/>
    <cellStyle name="Comma 2 2 16" xfId="264"/>
    <cellStyle name="Comma 2 2 16 2" xfId="1370"/>
    <cellStyle name="Comma 2 2 16 2 2" xfId="1992"/>
    <cellStyle name="Comma 2 2 16 2 2 2" xfId="12863"/>
    <cellStyle name="Comma 2 2 16 2 2 2 2" xfId="39284"/>
    <cellStyle name="Comma 2 2 16 2 2 3" xfId="29063"/>
    <cellStyle name="Comma 2 2 16 2 3" xfId="9156"/>
    <cellStyle name="Comma 2 2 16 2 3 2" xfId="19816"/>
    <cellStyle name="Comma 2 2 16 2 3 2 2" xfId="46230"/>
    <cellStyle name="Comma 2 2 16 2 3 3" xfId="35652"/>
    <cellStyle name="Comma 2 2 16 2 4" xfId="12318"/>
    <cellStyle name="Comma 2 2 16 2 4 2" xfId="38739"/>
    <cellStyle name="Comma 2 2 16 2 5" xfId="28873"/>
    <cellStyle name="Comma 2 2 16 3" xfId="1738"/>
    <cellStyle name="Comma 2 2 16 3 2" xfId="10585"/>
    <cellStyle name="Comma 2 2 16 3 2 2" xfId="21233"/>
    <cellStyle name="Comma 2 2 16 3 2 2 2" xfId="47647"/>
    <cellStyle name="Comma 2 2 16 3 2 3" xfId="37019"/>
    <cellStyle name="Comma 2 2 16 3 3" xfId="12639"/>
    <cellStyle name="Comma 2 2 16 3 3 2" xfId="39060"/>
    <cellStyle name="Comma 2 2 16 3 4" xfId="28966"/>
    <cellStyle name="Comma 2 2 16 4" xfId="2415"/>
    <cellStyle name="Comma 2 2 16 4 2" xfId="11030"/>
    <cellStyle name="Comma 2 2 16 4 2 2" xfId="21675"/>
    <cellStyle name="Comma 2 2 16 4 2 2 2" xfId="48089"/>
    <cellStyle name="Comma 2 2 16 4 2 3" xfId="37451"/>
    <cellStyle name="Comma 2 2 16 4 3" xfId="13212"/>
    <cellStyle name="Comma 2 2 16 4 3 2" xfId="39632"/>
    <cellStyle name="Comma 2 2 16 4 4" xfId="29174"/>
    <cellStyle name="Comma 2 2 16 5" xfId="8136"/>
    <cellStyle name="Comma 2 2 16 5 2" xfId="18797"/>
    <cellStyle name="Comma 2 2 16 5 2 2" xfId="45211"/>
    <cellStyle name="Comma 2 2 16 5 3" xfId="34700"/>
    <cellStyle name="Comma 2 2 16 6" xfId="11327"/>
    <cellStyle name="Comma 2 2 16 6 2" xfId="37748"/>
    <cellStyle name="Comma 2 2 16 7" xfId="28772"/>
    <cellStyle name="Comma 2 2 17" xfId="265"/>
    <cellStyle name="Comma 2 2 17 2" xfId="1371"/>
    <cellStyle name="Comma 2 2 17 2 2" xfId="1993"/>
    <cellStyle name="Comma 2 2 17 2 2 2" xfId="12864"/>
    <cellStyle name="Comma 2 2 17 2 2 2 2" xfId="39285"/>
    <cellStyle name="Comma 2 2 17 2 2 3" xfId="29064"/>
    <cellStyle name="Comma 2 2 17 2 3" xfId="9157"/>
    <cellStyle name="Comma 2 2 17 2 3 2" xfId="19817"/>
    <cellStyle name="Comma 2 2 17 2 3 2 2" xfId="46231"/>
    <cellStyle name="Comma 2 2 17 2 3 3" xfId="35653"/>
    <cellStyle name="Comma 2 2 17 2 4" xfId="12319"/>
    <cellStyle name="Comma 2 2 17 2 4 2" xfId="38740"/>
    <cellStyle name="Comma 2 2 17 2 5" xfId="28874"/>
    <cellStyle name="Comma 2 2 17 3" xfId="1739"/>
    <cellStyle name="Comma 2 2 17 3 2" xfId="10586"/>
    <cellStyle name="Comma 2 2 17 3 2 2" xfId="21234"/>
    <cellStyle name="Comma 2 2 17 3 2 2 2" xfId="47648"/>
    <cellStyle name="Comma 2 2 17 3 2 3" xfId="37020"/>
    <cellStyle name="Comma 2 2 17 3 3" xfId="12640"/>
    <cellStyle name="Comma 2 2 17 3 3 2" xfId="39061"/>
    <cellStyle name="Comma 2 2 17 3 4" xfId="28967"/>
    <cellStyle name="Comma 2 2 17 4" xfId="2416"/>
    <cellStyle name="Comma 2 2 17 4 2" xfId="11031"/>
    <cellStyle name="Comma 2 2 17 4 2 2" xfId="21676"/>
    <cellStyle name="Comma 2 2 17 4 2 2 2" xfId="48090"/>
    <cellStyle name="Comma 2 2 17 4 2 3" xfId="37452"/>
    <cellStyle name="Comma 2 2 17 4 3" xfId="13213"/>
    <cellStyle name="Comma 2 2 17 4 3 2" xfId="39633"/>
    <cellStyle name="Comma 2 2 17 4 4" xfId="29175"/>
    <cellStyle name="Comma 2 2 17 5" xfId="8137"/>
    <cellStyle name="Comma 2 2 17 5 2" xfId="18798"/>
    <cellStyle name="Comma 2 2 17 5 2 2" xfId="45212"/>
    <cellStyle name="Comma 2 2 17 5 3" xfId="34701"/>
    <cellStyle name="Comma 2 2 17 6" xfId="11328"/>
    <cellStyle name="Comma 2 2 17 6 2" xfId="37749"/>
    <cellStyle name="Comma 2 2 17 7" xfId="28773"/>
    <cellStyle name="Comma 2 2 18" xfId="266"/>
    <cellStyle name="Comma 2 2 18 2" xfId="1372"/>
    <cellStyle name="Comma 2 2 18 2 2" xfId="1994"/>
    <cellStyle name="Comma 2 2 18 2 2 2" xfId="12865"/>
    <cellStyle name="Comma 2 2 18 2 2 2 2" xfId="39286"/>
    <cellStyle name="Comma 2 2 18 2 2 3" xfId="29065"/>
    <cellStyle name="Comma 2 2 18 2 3" xfId="9158"/>
    <cellStyle name="Comma 2 2 18 2 3 2" xfId="19818"/>
    <cellStyle name="Comma 2 2 18 2 3 2 2" xfId="46232"/>
    <cellStyle name="Comma 2 2 18 2 3 3" xfId="35654"/>
    <cellStyle name="Comma 2 2 18 2 4" xfId="12320"/>
    <cellStyle name="Comma 2 2 18 2 4 2" xfId="38741"/>
    <cellStyle name="Comma 2 2 18 2 5" xfId="28875"/>
    <cellStyle name="Comma 2 2 18 3" xfId="1740"/>
    <cellStyle name="Comma 2 2 18 3 2" xfId="10587"/>
    <cellStyle name="Comma 2 2 18 3 2 2" xfId="21235"/>
    <cellStyle name="Comma 2 2 18 3 2 2 2" xfId="47649"/>
    <cellStyle name="Comma 2 2 18 3 2 3" xfId="37021"/>
    <cellStyle name="Comma 2 2 18 3 3" xfId="12641"/>
    <cellStyle name="Comma 2 2 18 3 3 2" xfId="39062"/>
    <cellStyle name="Comma 2 2 18 3 4" xfId="28968"/>
    <cellStyle name="Comma 2 2 18 4" xfId="2417"/>
    <cellStyle name="Comma 2 2 18 4 2" xfId="11032"/>
    <cellStyle name="Comma 2 2 18 4 2 2" xfId="21677"/>
    <cellStyle name="Comma 2 2 18 4 2 2 2" xfId="48091"/>
    <cellStyle name="Comma 2 2 18 4 2 3" xfId="37453"/>
    <cellStyle name="Comma 2 2 18 4 3" xfId="13214"/>
    <cellStyle name="Comma 2 2 18 4 3 2" xfId="39634"/>
    <cellStyle name="Comma 2 2 18 4 4" xfId="29176"/>
    <cellStyle name="Comma 2 2 18 5" xfId="8138"/>
    <cellStyle name="Comma 2 2 18 5 2" xfId="18799"/>
    <cellStyle name="Comma 2 2 18 5 2 2" xfId="45213"/>
    <cellStyle name="Comma 2 2 18 5 3" xfId="34702"/>
    <cellStyle name="Comma 2 2 18 6" xfId="11329"/>
    <cellStyle name="Comma 2 2 18 6 2" xfId="37750"/>
    <cellStyle name="Comma 2 2 18 7" xfId="28774"/>
    <cellStyle name="Comma 2 2 19" xfId="267"/>
    <cellStyle name="Comma 2 2 19 2" xfId="1373"/>
    <cellStyle name="Comma 2 2 19 2 2" xfId="1995"/>
    <cellStyle name="Comma 2 2 19 2 2 2" xfId="12866"/>
    <cellStyle name="Comma 2 2 19 2 2 2 2" xfId="39287"/>
    <cellStyle name="Comma 2 2 19 2 2 3" xfId="29066"/>
    <cellStyle name="Comma 2 2 19 2 3" xfId="9159"/>
    <cellStyle name="Comma 2 2 19 2 3 2" xfId="19819"/>
    <cellStyle name="Comma 2 2 19 2 3 2 2" xfId="46233"/>
    <cellStyle name="Comma 2 2 19 2 3 3" xfId="35655"/>
    <cellStyle name="Comma 2 2 19 2 4" xfId="12321"/>
    <cellStyle name="Comma 2 2 19 2 4 2" xfId="38742"/>
    <cellStyle name="Comma 2 2 19 2 5" xfId="28876"/>
    <cellStyle name="Comma 2 2 19 3" xfId="1741"/>
    <cellStyle name="Comma 2 2 19 3 2" xfId="10588"/>
    <cellStyle name="Comma 2 2 19 3 2 2" xfId="21236"/>
    <cellStyle name="Comma 2 2 19 3 2 2 2" xfId="47650"/>
    <cellStyle name="Comma 2 2 19 3 2 3" xfId="37022"/>
    <cellStyle name="Comma 2 2 19 3 3" xfId="12642"/>
    <cellStyle name="Comma 2 2 19 3 3 2" xfId="39063"/>
    <cellStyle name="Comma 2 2 19 3 4" xfId="28969"/>
    <cellStyle name="Comma 2 2 19 4" xfId="2418"/>
    <cellStyle name="Comma 2 2 19 4 2" xfId="11033"/>
    <cellStyle name="Comma 2 2 19 4 2 2" xfId="21678"/>
    <cellStyle name="Comma 2 2 19 4 2 2 2" xfId="48092"/>
    <cellStyle name="Comma 2 2 19 4 2 3" xfId="37454"/>
    <cellStyle name="Comma 2 2 19 4 3" xfId="13215"/>
    <cellStyle name="Comma 2 2 19 4 3 2" xfId="39635"/>
    <cellStyle name="Comma 2 2 19 4 4" xfId="29177"/>
    <cellStyle name="Comma 2 2 19 5" xfId="8139"/>
    <cellStyle name="Comma 2 2 19 5 2" xfId="18800"/>
    <cellStyle name="Comma 2 2 19 5 2 2" xfId="45214"/>
    <cellStyle name="Comma 2 2 19 5 3" xfId="34703"/>
    <cellStyle name="Comma 2 2 19 6" xfId="11330"/>
    <cellStyle name="Comma 2 2 19 6 2" xfId="37751"/>
    <cellStyle name="Comma 2 2 19 7" xfId="28775"/>
    <cellStyle name="Comma 2 2 2" xfId="268"/>
    <cellStyle name="Comma 2 2 2 10" xfId="269"/>
    <cellStyle name="Comma 2 2 2 11" xfId="270"/>
    <cellStyle name="Comma 2 2 2 12" xfId="271"/>
    <cellStyle name="Comma 2 2 2 13" xfId="272"/>
    <cellStyle name="Comma 2 2 2 14" xfId="273"/>
    <cellStyle name="Comma 2 2 2 15" xfId="274"/>
    <cellStyle name="Comma 2 2 2 16" xfId="275"/>
    <cellStyle name="Comma 2 2 2 17" xfId="276"/>
    <cellStyle name="Comma 2 2 2 18" xfId="277"/>
    <cellStyle name="Comma 2 2 2 19" xfId="1374"/>
    <cellStyle name="Comma 2 2 2 19 2" xfId="1996"/>
    <cellStyle name="Comma 2 2 2 19 2 2" xfId="12867"/>
    <cellStyle name="Comma 2 2 2 19 2 2 2" xfId="39288"/>
    <cellStyle name="Comma 2 2 2 19 2 3" xfId="29067"/>
    <cellStyle name="Comma 2 2 2 19 3" xfId="9160"/>
    <cellStyle name="Comma 2 2 2 19 3 2" xfId="19820"/>
    <cellStyle name="Comma 2 2 2 19 3 2 2" xfId="46234"/>
    <cellStyle name="Comma 2 2 2 19 3 3" xfId="35656"/>
    <cellStyle name="Comma 2 2 2 19 4" xfId="12322"/>
    <cellStyle name="Comma 2 2 2 19 4 2" xfId="38743"/>
    <cellStyle name="Comma 2 2 2 19 5" xfId="28877"/>
    <cellStyle name="Comma 2 2 2 2" xfId="278"/>
    <cellStyle name="Comma 2 2 2 2 2" xfId="279"/>
    <cellStyle name="Comma 2 2 2 2 2 10" xfId="2420"/>
    <cellStyle name="Comma 2 2 2 2 2 10 2" xfId="11035"/>
    <cellStyle name="Comma 2 2 2 2 2 10 2 2" xfId="21680"/>
    <cellStyle name="Comma 2 2 2 2 2 10 2 2 2" xfId="48094"/>
    <cellStyle name="Comma 2 2 2 2 2 10 2 3" xfId="37456"/>
    <cellStyle name="Comma 2 2 2 2 2 10 3" xfId="13217"/>
    <cellStyle name="Comma 2 2 2 2 2 10 3 2" xfId="39637"/>
    <cellStyle name="Comma 2 2 2 2 2 10 4" xfId="29179"/>
    <cellStyle name="Comma 2 2 2 2 2 11" xfId="8141"/>
    <cellStyle name="Comma 2 2 2 2 2 11 2" xfId="18802"/>
    <cellStyle name="Comma 2 2 2 2 2 11 2 2" xfId="45216"/>
    <cellStyle name="Comma 2 2 2 2 2 11 3" xfId="34705"/>
    <cellStyle name="Comma 2 2 2 2 2 12" xfId="11339"/>
    <cellStyle name="Comma 2 2 2 2 2 12 2" xfId="37760"/>
    <cellStyle name="Comma 2 2 2 2 2 13" xfId="28777"/>
    <cellStyle name="Comma 2 2 2 2 2 2" xfId="280"/>
    <cellStyle name="Comma 2 2 2 2 2 3" xfId="281"/>
    <cellStyle name="Comma 2 2 2 2 2 4" xfId="282"/>
    <cellStyle name="Comma 2 2 2 2 2 5" xfId="283"/>
    <cellStyle name="Comma 2 2 2 2 2 6" xfId="284"/>
    <cellStyle name="Comma 2 2 2 2 2 7" xfId="285"/>
    <cellStyle name="Comma 2 2 2 2 2 8" xfId="1375"/>
    <cellStyle name="Comma 2 2 2 2 2 8 2" xfId="1997"/>
    <cellStyle name="Comma 2 2 2 2 2 8 2 2" xfId="12868"/>
    <cellStyle name="Comma 2 2 2 2 2 8 2 2 2" xfId="39289"/>
    <cellStyle name="Comma 2 2 2 2 2 8 2 3" xfId="29068"/>
    <cellStyle name="Comma 2 2 2 2 2 8 3" xfId="9171"/>
    <cellStyle name="Comma 2 2 2 2 2 8 3 2" xfId="19831"/>
    <cellStyle name="Comma 2 2 2 2 2 8 3 2 2" xfId="46245"/>
    <cellStyle name="Comma 2 2 2 2 2 8 3 3" xfId="35667"/>
    <cellStyle name="Comma 2 2 2 2 2 8 4" xfId="12323"/>
    <cellStyle name="Comma 2 2 2 2 2 8 4 2" xfId="38744"/>
    <cellStyle name="Comma 2 2 2 2 2 8 5" xfId="28878"/>
    <cellStyle name="Comma 2 2 2 2 2 9" xfId="1743"/>
    <cellStyle name="Comma 2 2 2 2 2 9 2" xfId="10590"/>
    <cellStyle name="Comma 2 2 2 2 2 9 2 2" xfId="21238"/>
    <cellStyle name="Comma 2 2 2 2 2 9 2 2 2" xfId="47652"/>
    <cellStyle name="Comma 2 2 2 2 2 9 2 3" xfId="37024"/>
    <cellStyle name="Comma 2 2 2 2 2 9 3" xfId="12644"/>
    <cellStyle name="Comma 2 2 2 2 2 9 3 2" xfId="39065"/>
    <cellStyle name="Comma 2 2 2 2 2 9 4" xfId="28971"/>
    <cellStyle name="Comma 2 2 2 2 3" xfId="286"/>
    <cellStyle name="Comma 2 2 2 2 4" xfId="287"/>
    <cellStyle name="Comma 2 2 2 2 4 2" xfId="1376"/>
    <cellStyle name="Comma 2 2 2 2 4 2 2" xfId="1998"/>
    <cellStyle name="Comma 2 2 2 2 4 2 2 2" xfId="12869"/>
    <cellStyle name="Comma 2 2 2 2 4 2 2 2 2" xfId="39290"/>
    <cellStyle name="Comma 2 2 2 2 4 2 2 3" xfId="29069"/>
    <cellStyle name="Comma 2 2 2 2 4 2 3" xfId="9179"/>
    <cellStyle name="Comma 2 2 2 2 4 2 3 2" xfId="19839"/>
    <cellStyle name="Comma 2 2 2 2 4 2 3 2 2" xfId="46253"/>
    <cellStyle name="Comma 2 2 2 2 4 2 3 3" xfId="35675"/>
    <cellStyle name="Comma 2 2 2 2 4 2 4" xfId="12324"/>
    <cellStyle name="Comma 2 2 2 2 4 2 4 2" xfId="38745"/>
    <cellStyle name="Comma 2 2 2 2 4 2 5" xfId="28879"/>
    <cellStyle name="Comma 2 2 2 2 4 3" xfId="1744"/>
    <cellStyle name="Comma 2 2 2 2 4 3 2" xfId="10591"/>
    <cellStyle name="Comma 2 2 2 2 4 3 2 2" xfId="21239"/>
    <cellStyle name="Comma 2 2 2 2 4 3 2 2 2" xfId="47653"/>
    <cellStyle name="Comma 2 2 2 2 4 3 2 3" xfId="37025"/>
    <cellStyle name="Comma 2 2 2 2 4 3 3" xfId="12645"/>
    <cellStyle name="Comma 2 2 2 2 4 3 3 2" xfId="39066"/>
    <cellStyle name="Comma 2 2 2 2 4 3 4" xfId="28972"/>
    <cellStyle name="Comma 2 2 2 2 4 4" xfId="2421"/>
    <cellStyle name="Comma 2 2 2 2 4 4 2" xfId="11036"/>
    <cellStyle name="Comma 2 2 2 2 4 4 2 2" xfId="21681"/>
    <cellStyle name="Comma 2 2 2 2 4 4 2 2 2" xfId="48095"/>
    <cellStyle name="Comma 2 2 2 2 4 4 2 3" xfId="37457"/>
    <cellStyle name="Comma 2 2 2 2 4 4 3" xfId="13218"/>
    <cellStyle name="Comma 2 2 2 2 4 4 3 2" xfId="39638"/>
    <cellStyle name="Comma 2 2 2 2 4 4 4" xfId="29180"/>
    <cellStyle name="Comma 2 2 2 2 4 5" xfId="8142"/>
    <cellStyle name="Comma 2 2 2 2 4 5 2" xfId="18803"/>
    <cellStyle name="Comma 2 2 2 2 4 5 2 2" xfId="45217"/>
    <cellStyle name="Comma 2 2 2 2 4 5 3" xfId="34706"/>
    <cellStyle name="Comma 2 2 2 2 4 6" xfId="11344"/>
    <cellStyle name="Comma 2 2 2 2 4 6 2" xfId="37765"/>
    <cellStyle name="Comma 2 2 2 2 4 7" xfId="28778"/>
    <cellStyle name="Comma 2 2 2 2 5" xfId="288"/>
    <cellStyle name="Comma 2 2 2 2 5 2" xfId="1377"/>
    <cellStyle name="Comma 2 2 2 2 5 2 2" xfId="1999"/>
    <cellStyle name="Comma 2 2 2 2 5 2 2 2" xfId="12870"/>
    <cellStyle name="Comma 2 2 2 2 5 2 2 2 2" xfId="39291"/>
    <cellStyle name="Comma 2 2 2 2 5 2 2 3" xfId="29070"/>
    <cellStyle name="Comma 2 2 2 2 5 2 3" xfId="9180"/>
    <cellStyle name="Comma 2 2 2 2 5 2 3 2" xfId="19840"/>
    <cellStyle name="Comma 2 2 2 2 5 2 3 2 2" xfId="46254"/>
    <cellStyle name="Comma 2 2 2 2 5 2 3 3" xfId="35676"/>
    <cellStyle name="Comma 2 2 2 2 5 2 4" xfId="12325"/>
    <cellStyle name="Comma 2 2 2 2 5 2 4 2" xfId="38746"/>
    <cellStyle name="Comma 2 2 2 2 5 2 5" xfId="28880"/>
    <cellStyle name="Comma 2 2 2 2 5 3" xfId="1745"/>
    <cellStyle name="Comma 2 2 2 2 5 3 2" xfId="10592"/>
    <cellStyle name="Comma 2 2 2 2 5 3 2 2" xfId="21240"/>
    <cellStyle name="Comma 2 2 2 2 5 3 2 2 2" xfId="47654"/>
    <cellStyle name="Comma 2 2 2 2 5 3 2 3" xfId="37026"/>
    <cellStyle name="Comma 2 2 2 2 5 3 3" xfId="12646"/>
    <cellStyle name="Comma 2 2 2 2 5 3 3 2" xfId="39067"/>
    <cellStyle name="Comma 2 2 2 2 5 3 4" xfId="28973"/>
    <cellStyle name="Comma 2 2 2 2 5 4" xfId="2422"/>
    <cellStyle name="Comma 2 2 2 2 5 4 2" xfId="11037"/>
    <cellStyle name="Comma 2 2 2 2 5 4 2 2" xfId="21682"/>
    <cellStyle name="Comma 2 2 2 2 5 4 2 2 2" xfId="48096"/>
    <cellStyle name="Comma 2 2 2 2 5 4 2 3" xfId="37458"/>
    <cellStyle name="Comma 2 2 2 2 5 4 3" xfId="13219"/>
    <cellStyle name="Comma 2 2 2 2 5 4 3 2" xfId="39639"/>
    <cellStyle name="Comma 2 2 2 2 5 4 4" xfId="29181"/>
    <cellStyle name="Comma 2 2 2 2 5 5" xfId="8143"/>
    <cellStyle name="Comma 2 2 2 2 5 5 2" xfId="18804"/>
    <cellStyle name="Comma 2 2 2 2 5 5 2 2" xfId="45218"/>
    <cellStyle name="Comma 2 2 2 2 5 5 3" xfId="34707"/>
    <cellStyle name="Comma 2 2 2 2 5 6" xfId="11345"/>
    <cellStyle name="Comma 2 2 2 2 5 6 2" xfId="37766"/>
    <cellStyle name="Comma 2 2 2 2 5 7" xfId="28779"/>
    <cellStyle name="Comma 2 2 2 2 6" xfId="289"/>
    <cellStyle name="Comma 2 2 2 2 6 2" xfId="1378"/>
    <cellStyle name="Comma 2 2 2 2 6 2 2" xfId="2000"/>
    <cellStyle name="Comma 2 2 2 2 6 2 2 2" xfId="12871"/>
    <cellStyle name="Comma 2 2 2 2 6 2 2 2 2" xfId="39292"/>
    <cellStyle name="Comma 2 2 2 2 6 2 2 3" xfId="29071"/>
    <cellStyle name="Comma 2 2 2 2 6 2 3" xfId="9181"/>
    <cellStyle name="Comma 2 2 2 2 6 2 3 2" xfId="19841"/>
    <cellStyle name="Comma 2 2 2 2 6 2 3 2 2" xfId="46255"/>
    <cellStyle name="Comma 2 2 2 2 6 2 3 3" xfId="35677"/>
    <cellStyle name="Comma 2 2 2 2 6 2 4" xfId="12326"/>
    <cellStyle name="Comma 2 2 2 2 6 2 4 2" xfId="38747"/>
    <cellStyle name="Comma 2 2 2 2 6 2 5" xfId="28881"/>
    <cellStyle name="Comma 2 2 2 2 6 3" xfId="1746"/>
    <cellStyle name="Comma 2 2 2 2 6 3 2" xfId="10593"/>
    <cellStyle name="Comma 2 2 2 2 6 3 2 2" xfId="21241"/>
    <cellStyle name="Comma 2 2 2 2 6 3 2 2 2" xfId="47655"/>
    <cellStyle name="Comma 2 2 2 2 6 3 2 3" xfId="37027"/>
    <cellStyle name="Comma 2 2 2 2 6 3 3" xfId="12647"/>
    <cellStyle name="Comma 2 2 2 2 6 3 3 2" xfId="39068"/>
    <cellStyle name="Comma 2 2 2 2 6 3 4" xfId="28974"/>
    <cellStyle name="Comma 2 2 2 2 6 4" xfId="2423"/>
    <cellStyle name="Comma 2 2 2 2 6 4 2" xfId="11038"/>
    <cellStyle name="Comma 2 2 2 2 6 4 2 2" xfId="21683"/>
    <cellStyle name="Comma 2 2 2 2 6 4 2 2 2" xfId="48097"/>
    <cellStyle name="Comma 2 2 2 2 6 4 2 3" xfId="37459"/>
    <cellStyle name="Comma 2 2 2 2 6 4 3" xfId="13220"/>
    <cellStyle name="Comma 2 2 2 2 6 4 3 2" xfId="39640"/>
    <cellStyle name="Comma 2 2 2 2 6 4 4" xfId="29182"/>
    <cellStyle name="Comma 2 2 2 2 6 5" xfId="8144"/>
    <cellStyle name="Comma 2 2 2 2 6 5 2" xfId="18805"/>
    <cellStyle name="Comma 2 2 2 2 6 5 2 2" xfId="45219"/>
    <cellStyle name="Comma 2 2 2 2 6 5 3" xfId="34708"/>
    <cellStyle name="Comma 2 2 2 2 6 6" xfId="11346"/>
    <cellStyle name="Comma 2 2 2 2 6 6 2" xfId="37767"/>
    <cellStyle name="Comma 2 2 2 2 6 7" xfId="28780"/>
    <cellStyle name="Comma 2 2 2 2 7" xfId="290"/>
    <cellStyle name="Comma 2 2 2 2 7 2" xfId="1379"/>
    <cellStyle name="Comma 2 2 2 2 7 2 2" xfId="2001"/>
    <cellStyle name="Comma 2 2 2 2 7 2 2 2" xfId="12872"/>
    <cellStyle name="Comma 2 2 2 2 7 2 2 2 2" xfId="39293"/>
    <cellStyle name="Comma 2 2 2 2 7 2 2 3" xfId="29072"/>
    <cellStyle name="Comma 2 2 2 2 7 2 3" xfId="9182"/>
    <cellStyle name="Comma 2 2 2 2 7 2 3 2" xfId="19842"/>
    <cellStyle name="Comma 2 2 2 2 7 2 3 2 2" xfId="46256"/>
    <cellStyle name="Comma 2 2 2 2 7 2 3 3" xfId="35678"/>
    <cellStyle name="Comma 2 2 2 2 7 2 4" xfId="12327"/>
    <cellStyle name="Comma 2 2 2 2 7 2 4 2" xfId="38748"/>
    <cellStyle name="Comma 2 2 2 2 7 2 5" xfId="28882"/>
    <cellStyle name="Comma 2 2 2 2 7 3" xfId="1747"/>
    <cellStyle name="Comma 2 2 2 2 7 3 2" xfId="10594"/>
    <cellStyle name="Comma 2 2 2 2 7 3 2 2" xfId="21242"/>
    <cellStyle name="Comma 2 2 2 2 7 3 2 2 2" xfId="47656"/>
    <cellStyle name="Comma 2 2 2 2 7 3 2 3" xfId="37028"/>
    <cellStyle name="Comma 2 2 2 2 7 3 3" xfId="12648"/>
    <cellStyle name="Comma 2 2 2 2 7 3 3 2" xfId="39069"/>
    <cellStyle name="Comma 2 2 2 2 7 3 4" xfId="28975"/>
    <cellStyle name="Comma 2 2 2 2 7 4" xfId="2424"/>
    <cellStyle name="Comma 2 2 2 2 7 4 2" xfId="11039"/>
    <cellStyle name="Comma 2 2 2 2 7 4 2 2" xfId="21684"/>
    <cellStyle name="Comma 2 2 2 2 7 4 2 2 2" xfId="48098"/>
    <cellStyle name="Comma 2 2 2 2 7 4 2 3" xfId="37460"/>
    <cellStyle name="Comma 2 2 2 2 7 4 3" xfId="13221"/>
    <cellStyle name="Comma 2 2 2 2 7 4 3 2" xfId="39641"/>
    <cellStyle name="Comma 2 2 2 2 7 4 4" xfId="29183"/>
    <cellStyle name="Comma 2 2 2 2 7 5" xfId="8145"/>
    <cellStyle name="Comma 2 2 2 2 7 5 2" xfId="18806"/>
    <cellStyle name="Comma 2 2 2 2 7 5 2 2" xfId="45220"/>
    <cellStyle name="Comma 2 2 2 2 7 5 3" xfId="34709"/>
    <cellStyle name="Comma 2 2 2 2 7 6" xfId="11347"/>
    <cellStyle name="Comma 2 2 2 2 7 6 2" xfId="37768"/>
    <cellStyle name="Comma 2 2 2 2 7 7" xfId="28781"/>
    <cellStyle name="Comma 2 2 2 2 8" xfId="291"/>
    <cellStyle name="Comma 2 2 2 2 8 2" xfId="1380"/>
    <cellStyle name="Comma 2 2 2 2 8 2 2" xfId="2002"/>
    <cellStyle name="Comma 2 2 2 2 8 2 2 2" xfId="12873"/>
    <cellStyle name="Comma 2 2 2 2 8 2 2 2 2" xfId="39294"/>
    <cellStyle name="Comma 2 2 2 2 8 2 2 3" xfId="29073"/>
    <cellStyle name="Comma 2 2 2 2 8 2 3" xfId="9183"/>
    <cellStyle name="Comma 2 2 2 2 8 2 3 2" xfId="19843"/>
    <cellStyle name="Comma 2 2 2 2 8 2 3 2 2" xfId="46257"/>
    <cellStyle name="Comma 2 2 2 2 8 2 3 3" xfId="35679"/>
    <cellStyle name="Comma 2 2 2 2 8 2 4" xfId="12328"/>
    <cellStyle name="Comma 2 2 2 2 8 2 4 2" xfId="38749"/>
    <cellStyle name="Comma 2 2 2 2 8 2 5" xfId="28883"/>
    <cellStyle name="Comma 2 2 2 2 8 3" xfId="1748"/>
    <cellStyle name="Comma 2 2 2 2 8 3 2" xfId="10595"/>
    <cellStyle name="Comma 2 2 2 2 8 3 2 2" xfId="21243"/>
    <cellStyle name="Comma 2 2 2 2 8 3 2 2 2" xfId="47657"/>
    <cellStyle name="Comma 2 2 2 2 8 3 2 3" xfId="37029"/>
    <cellStyle name="Comma 2 2 2 2 8 3 3" xfId="12649"/>
    <cellStyle name="Comma 2 2 2 2 8 3 3 2" xfId="39070"/>
    <cellStyle name="Comma 2 2 2 2 8 3 4" xfId="28976"/>
    <cellStyle name="Comma 2 2 2 2 8 4" xfId="2425"/>
    <cellStyle name="Comma 2 2 2 2 8 4 2" xfId="11040"/>
    <cellStyle name="Comma 2 2 2 2 8 4 2 2" xfId="21685"/>
    <cellStyle name="Comma 2 2 2 2 8 4 2 2 2" xfId="48099"/>
    <cellStyle name="Comma 2 2 2 2 8 4 2 3" xfId="37461"/>
    <cellStyle name="Comma 2 2 2 2 8 4 3" xfId="13222"/>
    <cellStyle name="Comma 2 2 2 2 8 4 3 2" xfId="39642"/>
    <cellStyle name="Comma 2 2 2 2 8 4 4" xfId="29184"/>
    <cellStyle name="Comma 2 2 2 2 8 5" xfId="8146"/>
    <cellStyle name="Comma 2 2 2 2 8 5 2" xfId="18807"/>
    <cellStyle name="Comma 2 2 2 2 8 5 2 2" xfId="45221"/>
    <cellStyle name="Comma 2 2 2 2 8 5 3" xfId="34710"/>
    <cellStyle name="Comma 2 2 2 2 8 6" xfId="11348"/>
    <cellStyle name="Comma 2 2 2 2 8 6 2" xfId="37769"/>
    <cellStyle name="Comma 2 2 2 2 8 7" xfId="28782"/>
    <cellStyle name="Comma 2 2 2 20" xfId="1742"/>
    <cellStyle name="Comma 2 2 2 20 2" xfId="10589"/>
    <cellStyle name="Comma 2 2 2 20 2 2" xfId="21237"/>
    <cellStyle name="Comma 2 2 2 20 2 2 2" xfId="47651"/>
    <cellStyle name="Comma 2 2 2 20 2 3" xfId="37023"/>
    <cellStyle name="Comma 2 2 2 20 3" xfId="12643"/>
    <cellStyle name="Comma 2 2 2 20 3 2" xfId="39064"/>
    <cellStyle name="Comma 2 2 2 20 4" xfId="28970"/>
    <cellStyle name="Comma 2 2 2 21" xfId="2419"/>
    <cellStyle name="Comma 2 2 2 21 2" xfId="11034"/>
    <cellStyle name="Comma 2 2 2 21 2 2" xfId="21679"/>
    <cellStyle name="Comma 2 2 2 21 2 2 2" xfId="48093"/>
    <cellStyle name="Comma 2 2 2 21 2 3" xfId="37455"/>
    <cellStyle name="Comma 2 2 2 21 3" xfId="13216"/>
    <cellStyle name="Comma 2 2 2 21 3 2" xfId="39636"/>
    <cellStyle name="Comma 2 2 2 21 4" xfId="29178"/>
    <cellStyle name="Comma 2 2 2 22" xfId="8140"/>
    <cellStyle name="Comma 2 2 2 22 2" xfId="18801"/>
    <cellStyle name="Comma 2 2 2 22 2 2" xfId="45215"/>
    <cellStyle name="Comma 2 2 2 22 3" xfId="34704"/>
    <cellStyle name="Comma 2 2 2 23" xfId="11331"/>
    <cellStyle name="Comma 2 2 2 23 2" xfId="37752"/>
    <cellStyle name="Comma 2 2 2 24" xfId="28776"/>
    <cellStyle name="Comma 2 2 2 3" xfId="292"/>
    <cellStyle name="Comma 2 2 2 4" xfId="293"/>
    <cellStyle name="Comma 2 2 2 5" xfId="294"/>
    <cellStyle name="Comma 2 2 2 5 2" xfId="295"/>
    <cellStyle name="Comma 2 2 2 5 2 2" xfId="1381"/>
    <cellStyle name="Comma 2 2 2 5 2 2 2" xfId="2003"/>
    <cellStyle name="Comma 2 2 2 5 2 2 2 2" xfId="12874"/>
    <cellStyle name="Comma 2 2 2 5 2 2 2 2 2" xfId="39295"/>
    <cellStyle name="Comma 2 2 2 5 2 2 2 3" xfId="29074"/>
    <cellStyle name="Comma 2 2 2 5 2 2 3" xfId="9187"/>
    <cellStyle name="Comma 2 2 2 5 2 2 3 2" xfId="19847"/>
    <cellStyle name="Comma 2 2 2 5 2 2 3 2 2" xfId="46261"/>
    <cellStyle name="Comma 2 2 2 5 2 2 3 3" xfId="35683"/>
    <cellStyle name="Comma 2 2 2 5 2 2 4" xfId="12329"/>
    <cellStyle name="Comma 2 2 2 5 2 2 4 2" xfId="38750"/>
    <cellStyle name="Comma 2 2 2 5 2 2 5" xfId="28884"/>
    <cellStyle name="Comma 2 2 2 5 2 3" xfId="1749"/>
    <cellStyle name="Comma 2 2 2 5 2 3 2" xfId="10596"/>
    <cellStyle name="Comma 2 2 2 5 2 3 2 2" xfId="21244"/>
    <cellStyle name="Comma 2 2 2 5 2 3 2 2 2" xfId="47658"/>
    <cellStyle name="Comma 2 2 2 5 2 3 2 3" xfId="37030"/>
    <cellStyle name="Comma 2 2 2 5 2 3 3" xfId="12650"/>
    <cellStyle name="Comma 2 2 2 5 2 3 3 2" xfId="39071"/>
    <cellStyle name="Comma 2 2 2 5 2 3 4" xfId="28977"/>
    <cellStyle name="Comma 2 2 2 5 2 4" xfId="2426"/>
    <cellStyle name="Comma 2 2 2 5 2 4 2" xfId="11041"/>
    <cellStyle name="Comma 2 2 2 5 2 4 2 2" xfId="21686"/>
    <cellStyle name="Comma 2 2 2 5 2 4 2 2 2" xfId="48100"/>
    <cellStyle name="Comma 2 2 2 5 2 4 2 3" xfId="37462"/>
    <cellStyle name="Comma 2 2 2 5 2 4 3" xfId="13223"/>
    <cellStyle name="Comma 2 2 2 5 2 4 3 2" xfId="39643"/>
    <cellStyle name="Comma 2 2 2 5 2 4 4" xfId="29185"/>
    <cellStyle name="Comma 2 2 2 5 2 5" xfId="8147"/>
    <cellStyle name="Comma 2 2 2 5 2 5 2" xfId="18808"/>
    <cellStyle name="Comma 2 2 2 5 2 5 2 2" xfId="45222"/>
    <cellStyle name="Comma 2 2 2 5 2 5 3" xfId="34711"/>
    <cellStyle name="Comma 2 2 2 5 2 6" xfId="11351"/>
    <cellStyle name="Comma 2 2 2 5 2 6 2" xfId="37772"/>
    <cellStyle name="Comma 2 2 2 5 2 7" xfId="28783"/>
    <cellStyle name="Comma 2 2 2 5 3" xfId="296"/>
    <cellStyle name="Comma 2 2 2 5 3 2" xfId="1382"/>
    <cellStyle name="Comma 2 2 2 5 3 2 2" xfId="2004"/>
    <cellStyle name="Comma 2 2 2 5 3 2 2 2" xfId="12875"/>
    <cellStyle name="Comma 2 2 2 5 3 2 2 2 2" xfId="39296"/>
    <cellStyle name="Comma 2 2 2 5 3 2 2 3" xfId="29075"/>
    <cellStyle name="Comma 2 2 2 5 3 2 3" xfId="9188"/>
    <cellStyle name="Comma 2 2 2 5 3 2 3 2" xfId="19848"/>
    <cellStyle name="Comma 2 2 2 5 3 2 3 2 2" xfId="46262"/>
    <cellStyle name="Comma 2 2 2 5 3 2 3 3" xfId="35684"/>
    <cellStyle name="Comma 2 2 2 5 3 2 4" xfId="12330"/>
    <cellStyle name="Comma 2 2 2 5 3 2 4 2" xfId="38751"/>
    <cellStyle name="Comma 2 2 2 5 3 2 5" xfId="28885"/>
    <cellStyle name="Comma 2 2 2 5 3 3" xfId="1750"/>
    <cellStyle name="Comma 2 2 2 5 3 3 2" xfId="10597"/>
    <cellStyle name="Comma 2 2 2 5 3 3 2 2" xfId="21245"/>
    <cellStyle name="Comma 2 2 2 5 3 3 2 2 2" xfId="47659"/>
    <cellStyle name="Comma 2 2 2 5 3 3 2 3" xfId="37031"/>
    <cellStyle name="Comma 2 2 2 5 3 3 3" xfId="12651"/>
    <cellStyle name="Comma 2 2 2 5 3 3 3 2" xfId="39072"/>
    <cellStyle name="Comma 2 2 2 5 3 3 4" xfId="28978"/>
    <cellStyle name="Comma 2 2 2 5 3 4" xfId="2427"/>
    <cellStyle name="Comma 2 2 2 5 3 4 2" xfId="11042"/>
    <cellStyle name="Comma 2 2 2 5 3 4 2 2" xfId="21687"/>
    <cellStyle name="Comma 2 2 2 5 3 4 2 2 2" xfId="48101"/>
    <cellStyle name="Comma 2 2 2 5 3 4 2 3" xfId="37463"/>
    <cellStyle name="Comma 2 2 2 5 3 4 3" xfId="13224"/>
    <cellStyle name="Comma 2 2 2 5 3 4 3 2" xfId="39644"/>
    <cellStyle name="Comma 2 2 2 5 3 4 4" xfId="29186"/>
    <cellStyle name="Comma 2 2 2 5 3 5" xfId="8148"/>
    <cellStyle name="Comma 2 2 2 5 3 5 2" xfId="18809"/>
    <cellStyle name="Comma 2 2 2 5 3 5 2 2" xfId="45223"/>
    <cellStyle name="Comma 2 2 2 5 3 5 3" xfId="34712"/>
    <cellStyle name="Comma 2 2 2 5 3 6" xfId="11352"/>
    <cellStyle name="Comma 2 2 2 5 3 6 2" xfId="37773"/>
    <cellStyle name="Comma 2 2 2 5 3 7" xfId="28784"/>
    <cellStyle name="Comma 2 2 2 5 4" xfId="297"/>
    <cellStyle name="Comma 2 2 2 5 4 2" xfId="1383"/>
    <cellStyle name="Comma 2 2 2 5 4 2 2" xfId="2005"/>
    <cellStyle name="Comma 2 2 2 5 4 2 2 2" xfId="12876"/>
    <cellStyle name="Comma 2 2 2 5 4 2 2 2 2" xfId="39297"/>
    <cellStyle name="Comma 2 2 2 5 4 2 2 3" xfId="29076"/>
    <cellStyle name="Comma 2 2 2 5 4 2 3" xfId="9189"/>
    <cellStyle name="Comma 2 2 2 5 4 2 3 2" xfId="19849"/>
    <cellStyle name="Comma 2 2 2 5 4 2 3 2 2" xfId="46263"/>
    <cellStyle name="Comma 2 2 2 5 4 2 3 3" xfId="35685"/>
    <cellStyle name="Comma 2 2 2 5 4 2 4" xfId="12331"/>
    <cellStyle name="Comma 2 2 2 5 4 2 4 2" xfId="38752"/>
    <cellStyle name="Comma 2 2 2 5 4 2 5" xfId="28886"/>
    <cellStyle name="Comma 2 2 2 5 4 3" xfId="1751"/>
    <cellStyle name="Comma 2 2 2 5 4 3 2" xfId="10598"/>
    <cellStyle name="Comma 2 2 2 5 4 3 2 2" xfId="21246"/>
    <cellStyle name="Comma 2 2 2 5 4 3 2 2 2" xfId="47660"/>
    <cellStyle name="Comma 2 2 2 5 4 3 2 3" xfId="37032"/>
    <cellStyle name="Comma 2 2 2 5 4 3 3" xfId="12652"/>
    <cellStyle name="Comma 2 2 2 5 4 3 3 2" xfId="39073"/>
    <cellStyle name="Comma 2 2 2 5 4 3 4" xfId="28979"/>
    <cellStyle name="Comma 2 2 2 5 4 4" xfId="2428"/>
    <cellStyle name="Comma 2 2 2 5 4 4 2" xfId="11043"/>
    <cellStyle name="Comma 2 2 2 5 4 4 2 2" xfId="21688"/>
    <cellStyle name="Comma 2 2 2 5 4 4 2 2 2" xfId="48102"/>
    <cellStyle name="Comma 2 2 2 5 4 4 2 3" xfId="37464"/>
    <cellStyle name="Comma 2 2 2 5 4 4 3" xfId="13225"/>
    <cellStyle name="Comma 2 2 2 5 4 4 3 2" xfId="39645"/>
    <cellStyle name="Comma 2 2 2 5 4 4 4" xfId="29187"/>
    <cellStyle name="Comma 2 2 2 5 4 5" xfId="8149"/>
    <cellStyle name="Comma 2 2 2 5 4 5 2" xfId="18810"/>
    <cellStyle name="Comma 2 2 2 5 4 5 2 2" xfId="45224"/>
    <cellStyle name="Comma 2 2 2 5 4 5 3" xfId="34713"/>
    <cellStyle name="Comma 2 2 2 5 4 6" xfId="11353"/>
    <cellStyle name="Comma 2 2 2 5 4 6 2" xfId="37774"/>
    <cellStyle name="Comma 2 2 2 5 4 7" xfId="28785"/>
    <cellStyle name="Comma 2 2 2 5 5" xfId="298"/>
    <cellStyle name="Comma 2 2 2 5 5 2" xfId="1384"/>
    <cellStyle name="Comma 2 2 2 5 5 2 2" xfId="2006"/>
    <cellStyle name="Comma 2 2 2 5 5 2 2 2" xfId="12877"/>
    <cellStyle name="Comma 2 2 2 5 5 2 2 2 2" xfId="39298"/>
    <cellStyle name="Comma 2 2 2 5 5 2 2 3" xfId="29077"/>
    <cellStyle name="Comma 2 2 2 5 5 2 3" xfId="9190"/>
    <cellStyle name="Comma 2 2 2 5 5 2 3 2" xfId="19850"/>
    <cellStyle name="Comma 2 2 2 5 5 2 3 2 2" xfId="46264"/>
    <cellStyle name="Comma 2 2 2 5 5 2 3 3" xfId="35686"/>
    <cellStyle name="Comma 2 2 2 5 5 2 4" xfId="12332"/>
    <cellStyle name="Comma 2 2 2 5 5 2 4 2" xfId="38753"/>
    <cellStyle name="Comma 2 2 2 5 5 2 5" xfId="28887"/>
    <cellStyle name="Comma 2 2 2 5 5 3" xfId="1752"/>
    <cellStyle name="Comma 2 2 2 5 5 3 2" xfId="10599"/>
    <cellStyle name="Comma 2 2 2 5 5 3 2 2" xfId="21247"/>
    <cellStyle name="Comma 2 2 2 5 5 3 2 2 2" xfId="47661"/>
    <cellStyle name="Comma 2 2 2 5 5 3 2 3" xfId="37033"/>
    <cellStyle name="Comma 2 2 2 5 5 3 3" xfId="12653"/>
    <cellStyle name="Comma 2 2 2 5 5 3 3 2" xfId="39074"/>
    <cellStyle name="Comma 2 2 2 5 5 3 4" xfId="28980"/>
    <cellStyle name="Comma 2 2 2 5 5 4" xfId="2429"/>
    <cellStyle name="Comma 2 2 2 5 5 4 2" xfId="11044"/>
    <cellStyle name="Comma 2 2 2 5 5 4 2 2" xfId="21689"/>
    <cellStyle name="Comma 2 2 2 5 5 4 2 2 2" xfId="48103"/>
    <cellStyle name="Comma 2 2 2 5 5 4 2 3" xfId="37465"/>
    <cellStyle name="Comma 2 2 2 5 5 4 3" xfId="13226"/>
    <cellStyle name="Comma 2 2 2 5 5 4 3 2" xfId="39646"/>
    <cellStyle name="Comma 2 2 2 5 5 4 4" xfId="29188"/>
    <cellStyle name="Comma 2 2 2 5 5 5" xfId="8150"/>
    <cellStyle name="Comma 2 2 2 5 5 5 2" xfId="18811"/>
    <cellStyle name="Comma 2 2 2 5 5 5 2 2" xfId="45225"/>
    <cellStyle name="Comma 2 2 2 5 5 5 3" xfId="34714"/>
    <cellStyle name="Comma 2 2 2 5 5 6" xfId="11354"/>
    <cellStyle name="Comma 2 2 2 5 5 6 2" xfId="37775"/>
    <cellStyle name="Comma 2 2 2 5 5 7" xfId="28786"/>
    <cellStyle name="Comma 2 2 2 5 6" xfId="299"/>
    <cellStyle name="Comma 2 2 2 5 6 2" xfId="1385"/>
    <cellStyle name="Comma 2 2 2 5 6 2 2" xfId="2007"/>
    <cellStyle name="Comma 2 2 2 5 6 2 2 2" xfId="12878"/>
    <cellStyle name="Comma 2 2 2 5 6 2 2 2 2" xfId="39299"/>
    <cellStyle name="Comma 2 2 2 5 6 2 2 3" xfId="29078"/>
    <cellStyle name="Comma 2 2 2 5 6 2 3" xfId="9191"/>
    <cellStyle name="Comma 2 2 2 5 6 2 3 2" xfId="19851"/>
    <cellStyle name="Comma 2 2 2 5 6 2 3 2 2" xfId="46265"/>
    <cellStyle name="Comma 2 2 2 5 6 2 3 3" xfId="35687"/>
    <cellStyle name="Comma 2 2 2 5 6 2 4" xfId="12333"/>
    <cellStyle name="Comma 2 2 2 5 6 2 4 2" xfId="38754"/>
    <cellStyle name="Comma 2 2 2 5 6 2 5" xfId="28888"/>
    <cellStyle name="Comma 2 2 2 5 6 3" xfId="1753"/>
    <cellStyle name="Comma 2 2 2 5 6 3 2" xfId="10600"/>
    <cellStyle name="Comma 2 2 2 5 6 3 2 2" xfId="21248"/>
    <cellStyle name="Comma 2 2 2 5 6 3 2 2 2" xfId="47662"/>
    <cellStyle name="Comma 2 2 2 5 6 3 2 3" xfId="37034"/>
    <cellStyle name="Comma 2 2 2 5 6 3 3" xfId="12654"/>
    <cellStyle name="Comma 2 2 2 5 6 3 3 2" xfId="39075"/>
    <cellStyle name="Comma 2 2 2 5 6 3 4" xfId="28981"/>
    <cellStyle name="Comma 2 2 2 5 6 4" xfId="2430"/>
    <cellStyle name="Comma 2 2 2 5 6 4 2" xfId="11045"/>
    <cellStyle name="Comma 2 2 2 5 6 4 2 2" xfId="21690"/>
    <cellStyle name="Comma 2 2 2 5 6 4 2 2 2" xfId="48104"/>
    <cellStyle name="Comma 2 2 2 5 6 4 2 3" xfId="37466"/>
    <cellStyle name="Comma 2 2 2 5 6 4 3" xfId="13227"/>
    <cellStyle name="Comma 2 2 2 5 6 4 3 2" xfId="39647"/>
    <cellStyle name="Comma 2 2 2 5 6 4 4" xfId="29189"/>
    <cellStyle name="Comma 2 2 2 5 6 5" xfId="8151"/>
    <cellStyle name="Comma 2 2 2 5 6 5 2" xfId="18812"/>
    <cellStyle name="Comma 2 2 2 5 6 5 2 2" xfId="45226"/>
    <cellStyle name="Comma 2 2 2 5 6 5 3" xfId="34715"/>
    <cellStyle name="Comma 2 2 2 5 6 6" xfId="11355"/>
    <cellStyle name="Comma 2 2 2 5 6 6 2" xfId="37776"/>
    <cellStyle name="Comma 2 2 2 5 6 7" xfId="28787"/>
    <cellStyle name="Comma 2 2 2 5 7" xfId="300"/>
    <cellStyle name="Comma 2 2 2 5 7 2" xfId="1386"/>
    <cellStyle name="Comma 2 2 2 5 7 2 2" xfId="2008"/>
    <cellStyle name="Comma 2 2 2 5 7 2 2 2" xfId="12879"/>
    <cellStyle name="Comma 2 2 2 5 7 2 2 2 2" xfId="39300"/>
    <cellStyle name="Comma 2 2 2 5 7 2 2 3" xfId="29079"/>
    <cellStyle name="Comma 2 2 2 5 7 2 3" xfId="9192"/>
    <cellStyle name="Comma 2 2 2 5 7 2 3 2" xfId="19852"/>
    <cellStyle name="Comma 2 2 2 5 7 2 3 2 2" xfId="46266"/>
    <cellStyle name="Comma 2 2 2 5 7 2 3 3" xfId="35688"/>
    <cellStyle name="Comma 2 2 2 5 7 2 4" xfId="12334"/>
    <cellStyle name="Comma 2 2 2 5 7 2 4 2" xfId="38755"/>
    <cellStyle name="Comma 2 2 2 5 7 2 5" xfId="28889"/>
    <cellStyle name="Comma 2 2 2 5 7 3" xfId="1754"/>
    <cellStyle name="Comma 2 2 2 5 7 3 2" xfId="10601"/>
    <cellStyle name="Comma 2 2 2 5 7 3 2 2" xfId="21249"/>
    <cellStyle name="Comma 2 2 2 5 7 3 2 2 2" xfId="47663"/>
    <cellStyle name="Comma 2 2 2 5 7 3 2 3" xfId="37035"/>
    <cellStyle name="Comma 2 2 2 5 7 3 3" xfId="12655"/>
    <cellStyle name="Comma 2 2 2 5 7 3 3 2" xfId="39076"/>
    <cellStyle name="Comma 2 2 2 5 7 3 4" xfId="28982"/>
    <cellStyle name="Comma 2 2 2 5 7 4" xfId="2431"/>
    <cellStyle name="Comma 2 2 2 5 7 4 2" xfId="11046"/>
    <cellStyle name="Comma 2 2 2 5 7 4 2 2" xfId="21691"/>
    <cellStyle name="Comma 2 2 2 5 7 4 2 2 2" xfId="48105"/>
    <cellStyle name="Comma 2 2 2 5 7 4 2 3" xfId="37467"/>
    <cellStyle name="Comma 2 2 2 5 7 4 3" xfId="13228"/>
    <cellStyle name="Comma 2 2 2 5 7 4 3 2" xfId="39648"/>
    <cellStyle name="Comma 2 2 2 5 7 4 4" xfId="29190"/>
    <cellStyle name="Comma 2 2 2 5 7 5" xfId="8152"/>
    <cellStyle name="Comma 2 2 2 5 7 5 2" xfId="18813"/>
    <cellStyle name="Comma 2 2 2 5 7 5 2 2" xfId="45227"/>
    <cellStyle name="Comma 2 2 2 5 7 5 3" xfId="34716"/>
    <cellStyle name="Comma 2 2 2 5 7 6" xfId="11356"/>
    <cellStyle name="Comma 2 2 2 5 7 6 2" xfId="37777"/>
    <cellStyle name="Comma 2 2 2 5 7 7" xfId="28788"/>
    <cellStyle name="Comma 2 2 2 6" xfId="301"/>
    <cellStyle name="Comma 2 2 2 7" xfId="302"/>
    <cellStyle name="Comma 2 2 2 8" xfId="303"/>
    <cellStyle name="Comma 2 2 2 9" xfId="304"/>
    <cellStyle name="Comma 2 2 20" xfId="1363"/>
    <cellStyle name="Comma 2 2 20 2" xfId="1985"/>
    <cellStyle name="Comma 2 2 20 2 2" xfId="12856"/>
    <cellStyle name="Comma 2 2 20 2 2 2" xfId="39277"/>
    <cellStyle name="Comma 2 2 20 2 3" xfId="29056"/>
    <cellStyle name="Comma 2 2 20 3" xfId="9149"/>
    <cellStyle name="Comma 2 2 20 3 2" xfId="19809"/>
    <cellStyle name="Comma 2 2 20 3 2 2" xfId="46223"/>
    <cellStyle name="Comma 2 2 20 3 3" xfId="35645"/>
    <cellStyle name="Comma 2 2 20 4" xfId="12311"/>
    <cellStyle name="Comma 2 2 20 4 2" xfId="38732"/>
    <cellStyle name="Comma 2 2 20 5" xfId="28866"/>
    <cellStyle name="Comma 2 2 21" xfId="1731"/>
    <cellStyle name="Comma 2 2 21 2" xfId="10578"/>
    <cellStyle name="Comma 2 2 21 2 2" xfId="21226"/>
    <cellStyle name="Comma 2 2 21 2 2 2" xfId="47640"/>
    <cellStyle name="Comma 2 2 21 2 3" xfId="37012"/>
    <cellStyle name="Comma 2 2 21 3" xfId="12632"/>
    <cellStyle name="Comma 2 2 21 3 2" xfId="39053"/>
    <cellStyle name="Comma 2 2 21 4" xfId="28959"/>
    <cellStyle name="Comma 2 2 22" xfId="11023"/>
    <cellStyle name="Comma 2 2 22 2" xfId="21668"/>
    <cellStyle name="Comma 2 2 22 2 2" xfId="48082"/>
    <cellStyle name="Comma 2 2 22 3" xfId="37444"/>
    <cellStyle name="Comma 2 2 23" xfId="8129"/>
    <cellStyle name="Comma 2 2 23 2" xfId="18790"/>
    <cellStyle name="Comma 2 2 23 2 2" xfId="45204"/>
    <cellStyle name="Comma 2 2 23 3" xfId="34693"/>
    <cellStyle name="Comma 2 2 24" xfId="11320"/>
    <cellStyle name="Comma 2 2 24 2" xfId="37741"/>
    <cellStyle name="Comma 2 2 25" xfId="28765"/>
    <cellStyle name="Comma 2 2 3" xfId="305"/>
    <cellStyle name="Comma 2 2 4" xfId="306"/>
    <cellStyle name="Comma 2 2 4 10" xfId="1755"/>
    <cellStyle name="Comma 2 2 4 10 2" xfId="10602"/>
    <cellStyle name="Comma 2 2 4 10 2 2" xfId="21250"/>
    <cellStyle name="Comma 2 2 4 10 2 2 2" xfId="47664"/>
    <cellStyle name="Comma 2 2 4 10 2 3" xfId="37036"/>
    <cellStyle name="Comma 2 2 4 10 3" xfId="12656"/>
    <cellStyle name="Comma 2 2 4 10 3 2" xfId="39077"/>
    <cellStyle name="Comma 2 2 4 10 4" xfId="28983"/>
    <cellStyle name="Comma 2 2 4 11" xfId="2432"/>
    <cellStyle name="Comma 2 2 4 11 2" xfId="11047"/>
    <cellStyle name="Comma 2 2 4 11 2 2" xfId="21692"/>
    <cellStyle name="Comma 2 2 4 11 2 2 2" xfId="48106"/>
    <cellStyle name="Comma 2 2 4 11 2 3" xfId="37468"/>
    <cellStyle name="Comma 2 2 4 11 3" xfId="13229"/>
    <cellStyle name="Comma 2 2 4 11 3 2" xfId="39649"/>
    <cellStyle name="Comma 2 2 4 11 4" xfId="29191"/>
    <cellStyle name="Comma 2 2 4 12" xfId="8153"/>
    <cellStyle name="Comma 2 2 4 12 2" xfId="18814"/>
    <cellStyle name="Comma 2 2 4 12 2 2" xfId="45228"/>
    <cellStyle name="Comma 2 2 4 12 3" xfId="34717"/>
    <cellStyle name="Comma 2 2 4 13" xfId="11360"/>
    <cellStyle name="Comma 2 2 4 13 2" xfId="37781"/>
    <cellStyle name="Comma 2 2 4 14" xfId="28789"/>
    <cellStyle name="Comma 2 2 4 2" xfId="307"/>
    <cellStyle name="Comma 2 2 4 2 10" xfId="2433"/>
    <cellStyle name="Comma 2 2 4 2 10 2" xfId="11048"/>
    <cellStyle name="Comma 2 2 4 2 10 2 2" xfId="21693"/>
    <cellStyle name="Comma 2 2 4 2 10 2 2 2" xfId="48107"/>
    <cellStyle name="Comma 2 2 4 2 10 2 3" xfId="37469"/>
    <cellStyle name="Comma 2 2 4 2 10 3" xfId="13230"/>
    <cellStyle name="Comma 2 2 4 2 10 3 2" xfId="39650"/>
    <cellStyle name="Comma 2 2 4 2 10 4" xfId="29192"/>
    <cellStyle name="Comma 2 2 4 2 11" xfId="8154"/>
    <cellStyle name="Comma 2 2 4 2 11 2" xfId="18815"/>
    <cellStyle name="Comma 2 2 4 2 11 2 2" xfId="45229"/>
    <cellStyle name="Comma 2 2 4 2 11 3" xfId="34718"/>
    <cellStyle name="Comma 2 2 4 2 12" xfId="11361"/>
    <cellStyle name="Comma 2 2 4 2 12 2" xfId="37782"/>
    <cellStyle name="Comma 2 2 4 2 13" xfId="28790"/>
    <cellStyle name="Comma 2 2 4 2 2" xfId="308"/>
    <cellStyle name="Comma 2 2 4 2 2 2" xfId="1389"/>
    <cellStyle name="Comma 2 2 4 2 2 2 2" xfId="2011"/>
    <cellStyle name="Comma 2 2 4 2 2 2 2 2" xfId="12882"/>
    <cellStyle name="Comma 2 2 4 2 2 2 2 2 2" xfId="39303"/>
    <cellStyle name="Comma 2 2 4 2 2 2 2 3" xfId="29082"/>
    <cellStyle name="Comma 2 2 4 2 2 2 3" xfId="9200"/>
    <cellStyle name="Comma 2 2 4 2 2 2 3 2" xfId="19860"/>
    <cellStyle name="Comma 2 2 4 2 2 2 3 2 2" xfId="46274"/>
    <cellStyle name="Comma 2 2 4 2 2 2 3 3" xfId="35696"/>
    <cellStyle name="Comma 2 2 4 2 2 2 4" xfId="12337"/>
    <cellStyle name="Comma 2 2 4 2 2 2 4 2" xfId="38758"/>
    <cellStyle name="Comma 2 2 4 2 2 2 5" xfId="28892"/>
    <cellStyle name="Comma 2 2 4 2 2 3" xfId="1757"/>
    <cellStyle name="Comma 2 2 4 2 2 3 2" xfId="10604"/>
    <cellStyle name="Comma 2 2 4 2 2 3 2 2" xfId="21252"/>
    <cellStyle name="Comma 2 2 4 2 2 3 2 2 2" xfId="47666"/>
    <cellStyle name="Comma 2 2 4 2 2 3 2 3" xfId="37038"/>
    <cellStyle name="Comma 2 2 4 2 2 3 3" xfId="12658"/>
    <cellStyle name="Comma 2 2 4 2 2 3 3 2" xfId="39079"/>
    <cellStyle name="Comma 2 2 4 2 2 3 4" xfId="28985"/>
    <cellStyle name="Comma 2 2 4 2 2 4" xfId="2434"/>
    <cellStyle name="Comma 2 2 4 2 2 4 2" xfId="11049"/>
    <cellStyle name="Comma 2 2 4 2 2 4 2 2" xfId="21694"/>
    <cellStyle name="Comma 2 2 4 2 2 4 2 2 2" xfId="48108"/>
    <cellStyle name="Comma 2 2 4 2 2 4 2 3" xfId="37470"/>
    <cellStyle name="Comma 2 2 4 2 2 4 3" xfId="13231"/>
    <cellStyle name="Comma 2 2 4 2 2 4 3 2" xfId="39651"/>
    <cellStyle name="Comma 2 2 4 2 2 4 4" xfId="29193"/>
    <cellStyle name="Comma 2 2 4 2 2 5" xfId="8155"/>
    <cellStyle name="Comma 2 2 4 2 2 5 2" xfId="18816"/>
    <cellStyle name="Comma 2 2 4 2 2 5 2 2" xfId="45230"/>
    <cellStyle name="Comma 2 2 4 2 2 5 3" xfId="34719"/>
    <cellStyle name="Comma 2 2 4 2 2 6" xfId="11362"/>
    <cellStyle name="Comma 2 2 4 2 2 6 2" xfId="37783"/>
    <cellStyle name="Comma 2 2 4 2 2 7" xfId="28791"/>
    <cellStyle name="Comma 2 2 4 2 3" xfId="309"/>
    <cellStyle name="Comma 2 2 4 2 3 2" xfId="1390"/>
    <cellStyle name="Comma 2 2 4 2 3 2 2" xfId="2012"/>
    <cellStyle name="Comma 2 2 4 2 3 2 2 2" xfId="12883"/>
    <cellStyle name="Comma 2 2 4 2 3 2 2 2 2" xfId="39304"/>
    <cellStyle name="Comma 2 2 4 2 3 2 2 3" xfId="29083"/>
    <cellStyle name="Comma 2 2 4 2 3 2 3" xfId="9201"/>
    <cellStyle name="Comma 2 2 4 2 3 2 3 2" xfId="19861"/>
    <cellStyle name="Comma 2 2 4 2 3 2 3 2 2" xfId="46275"/>
    <cellStyle name="Comma 2 2 4 2 3 2 3 3" xfId="35697"/>
    <cellStyle name="Comma 2 2 4 2 3 2 4" xfId="12338"/>
    <cellStyle name="Comma 2 2 4 2 3 2 4 2" xfId="38759"/>
    <cellStyle name="Comma 2 2 4 2 3 2 5" xfId="28893"/>
    <cellStyle name="Comma 2 2 4 2 3 3" xfId="1758"/>
    <cellStyle name="Comma 2 2 4 2 3 3 2" xfId="10605"/>
    <cellStyle name="Comma 2 2 4 2 3 3 2 2" xfId="21253"/>
    <cellStyle name="Comma 2 2 4 2 3 3 2 2 2" xfId="47667"/>
    <cellStyle name="Comma 2 2 4 2 3 3 2 3" xfId="37039"/>
    <cellStyle name="Comma 2 2 4 2 3 3 3" xfId="12659"/>
    <cellStyle name="Comma 2 2 4 2 3 3 3 2" xfId="39080"/>
    <cellStyle name="Comma 2 2 4 2 3 3 4" xfId="28986"/>
    <cellStyle name="Comma 2 2 4 2 3 4" xfId="2435"/>
    <cellStyle name="Comma 2 2 4 2 3 4 2" xfId="11050"/>
    <cellStyle name="Comma 2 2 4 2 3 4 2 2" xfId="21695"/>
    <cellStyle name="Comma 2 2 4 2 3 4 2 2 2" xfId="48109"/>
    <cellStyle name="Comma 2 2 4 2 3 4 2 3" xfId="37471"/>
    <cellStyle name="Comma 2 2 4 2 3 4 3" xfId="13232"/>
    <cellStyle name="Comma 2 2 4 2 3 4 3 2" xfId="39652"/>
    <cellStyle name="Comma 2 2 4 2 3 4 4" xfId="29194"/>
    <cellStyle name="Comma 2 2 4 2 3 5" xfId="8156"/>
    <cellStyle name="Comma 2 2 4 2 3 5 2" xfId="18817"/>
    <cellStyle name="Comma 2 2 4 2 3 5 2 2" xfId="45231"/>
    <cellStyle name="Comma 2 2 4 2 3 5 3" xfId="34720"/>
    <cellStyle name="Comma 2 2 4 2 3 6" xfId="11363"/>
    <cellStyle name="Comma 2 2 4 2 3 6 2" xfId="37784"/>
    <cellStyle name="Comma 2 2 4 2 3 7" xfId="28792"/>
    <cellStyle name="Comma 2 2 4 2 4" xfId="310"/>
    <cellStyle name="Comma 2 2 4 2 4 2" xfId="1391"/>
    <cellStyle name="Comma 2 2 4 2 4 2 2" xfId="2013"/>
    <cellStyle name="Comma 2 2 4 2 4 2 2 2" xfId="12884"/>
    <cellStyle name="Comma 2 2 4 2 4 2 2 2 2" xfId="39305"/>
    <cellStyle name="Comma 2 2 4 2 4 2 2 3" xfId="29084"/>
    <cellStyle name="Comma 2 2 4 2 4 2 3" xfId="9202"/>
    <cellStyle name="Comma 2 2 4 2 4 2 3 2" xfId="19862"/>
    <cellStyle name="Comma 2 2 4 2 4 2 3 2 2" xfId="46276"/>
    <cellStyle name="Comma 2 2 4 2 4 2 3 3" xfId="35698"/>
    <cellStyle name="Comma 2 2 4 2 4 2 4" xfId="12339"/>
    <cellStyle name="Comma 2 2 4 2 4 2 4 2" xfId="38760"/>
    <cellStyle name="Comma 2 2 4 2 4 2 5" xfId="28894"/>
    <cellStyle name="Comma 2 2 4 2 4 3" xfId="1759"/>
    <cellStyle name="Comma 2 2 4 2 4 3 2" xfId="10606"/>
    <cellStyle name="Comma 2 2 4 2 4 3 2 2" xfId="21254"/>
    <cellStyle name="Comma 2 2 4 2 4 3 2 2 2" xfId="47668"/>
    <cellStyle name="Comma 2 2 4 2 4 3 2 3" xfId="37040"/>
    <cellStyle name="Comma 2 2 4 2 4 3 3" xfId="12660"/>
    <cellStyle name="Comma 2 2 4 2 4 3 3 2" xfId="39081"/>
    <cellStyle name="Comma 2 2 4 2 4 3 4" xfId="28987"/>
    <cellStyle name="Comma 2 2 4 2 4 4" xfId="2436"/>
    <cellStyle name="Comma 2 2 4 2 4 4 2" xfId="11051"/>
    <cellStyle name="Comma 2 2 4 2 4 4 2 2" xfId="21696"/>
    <cellStyle name="Comma 2 2 4 2 4 4 2 2 2" xfId="48110"/>
    <cellStyle name="Comma 2 2 4 2 4 4 2 3" xfId="37472"/>
    <cellStyle name="Comma 2 2 4 2 4 4 3" xfId="13233"/>
    <cellStyle name="Comma 2 2 4 2 4 4 3 2" xfId="39653"/>
    <cellStyle name="Comma 2 2 4 2 4 4 4" xfId="29195"/>
    <cellStyle name="Comma 2 2 4 2 4 5" xfId="8157"/>
    <cellStyle name="Comma 2 2 4 2 4 5 2" xfId="18818"/>
    <cellStyle name="Comma 2 2 4 2 4 5 2 2" xfId="45232"/>
    <cellStyle name="Comma 2 2 4 2 4 5 3" xfId="34721"/>
    <cellStyle name="Comma 2 2 4 2 4 6" xfId="11364"/>
    <cellStyle name="Comma 2 2 4 2 4 6 2" xfId="37785"/>
    <cellStyle name="Comma 2 2 4 2 4 7" xfId="28793"/>
    <cellStyle name="Comma 2 2 4 2 5" xfId="311"/>
    <cellStyle name="Comma 2 2 4 2 5 2" xfId="1392"/>
    <cellStyle name="Comma 2 2 4 2 5 2 2" xfId="2014"/>
    <cellStyle name="Comma 2 2 4 2 5 2 2 2" xfId="12885"/>
    <cellStyle name="Comma 2 2 4 2 5 2 2 2 2" xfId="39306"/>
    <cellStyle name="Comma 2 2 4 2 5 2 2 3" xfId="29085"/>
    <cellStyle name="Comma 2 2 4 2 5 2 3" xfId="9203"/>
    <cellStyle name="Comma 2 2 4 2 5 2 3 2" xfId="19863"/>
    <cellStyle name="Comma 2 2 4 2 5 2 3 2 2" xfId="46277"/>
    <cellStyle name="Comma 2 2 4 2 5 2 3 3" xfId="35699"/>
    <cellStyle name="Comma 2 2 4 2 5 2 4" xfId="12340"/>
    <cellStyle name="Comma 2 2 4 2 5 2 4 2" xfId="38761"/>
    <cellStyle name="Comma 2 2 4 2 5 2 5" xfId="28895"/>
    <cellStyle name="Comma 2 2 4 2 5 3" xfId="1760"/>
    <cellStyle name="Comma 2 2 4 2 5 3 2" xfId="10607"/>
    <cellStyle name="Comma 2 2 4 2 5 3 2 2" xfId="21255"/>
    <cellStyle name="Comma 2 2 4 2 5 3 2 2 2" xfId="47669"/>
    <cellStyle name="Comma 2 2 4 2 5 3 2 3" xfId="37041"/>
    <cellStyle name="Comma 2 2 4 2 5 3 3" xfId="12661"/>
    <cellStyle name="Comma 2 2 4 2 5 3 3 2" xfId="39082"/>
    <cellStyle name="Comma 2 2 4 2 5 3 4" xfId="28988"/>
    <cellStyle name="Comma 2 2 4 2 5 4" xfId="2437"/>
    <cellStyle name="Comma 2 2 4 2 5 4 2" xfId="11052"/>
    <cellStyle name="Comma 2 2 4 2 5 4 2 2" xfId="21697"/>
    <cellStyle name="Comma 2 2 4 2 5 4 2 2 2" xfId="48111"/>
    <cellStyle name="Comma 2 2 4 2 5 4 2 3" xfId="37473"/>
    <cellStyle name="Comma 2 2 4 2 5 4 3" xfId="13234"/>
    <cellStyle name="Comma 2 2 4 2 5 4 3 2" xfId="39654"/>
    <cellStyle name="Comma 2 2 4 2 5 4 4" xfId="29196"/>
    <cellStyle name="Comma 2 2 4 2 5 5" xfId="8158"/>
    <cellStyle name="Comma 2 2 4 2 5 5 2" xfId="18819"/>
    <cellStyle name="Comma 2 2 4 2 5 5 2 2" xfId="45233"/>
    <cellStyle name="Comma 2 2 4 2 5 5 3" xfId="34722"/>
    <cellStyle name="Comma 2 2 4 2 5 6" xfId="11365"/>
    <cellStyle name="Comma 2 2 4 2 5 6 2" xfId="37786"/>
    <cellStyle name="Comma 2 2 4 2 5 7" xfId="28794"/>
    <cellStyle name="Comma 2 2 4 2 6" xfId="312"/>
    <cellStyle name="Comma 2 2 4 2 6 2" xfId="1393"/>
    <cellStyle name="Comma 2 2 4 2 6 2 2" xfId="2015"/>
    <cellStyle name="Comma 2 2 4 2 6 2 2 2" xfId="12886"/>
    <cellStyle name="Comma 2 2 4 2 6 2 2 2 2" xfId="39307"/>
    <cellStyle name="Comma 2 2 4 2 6 2 2 3" xfId="29086"/>
    <cellStyle name="Comma 2 2 4 2 6 2 3" xfId="9204"/>
    <cellStyle name="Comma 2 2 4 2 6 2 3 2" xfId="19864"/>
    <cellStyle name="Comma 2 2 4 2 6 2 3 2 2" xfId="46278"/>
    <cellStyle name="Comma 2 2 4 2 6 2 3 3" xfId="35700"/>
    <cellStyle name="Comma 2 2 4 2 6 2 4" xfId="12341"/>
    <cellStyle name="Comma 2 2 4 2 6 2 4 2" xfId="38762"/>
    <cellStyle name="Comma 2 2 4 2 6 2 5" xfId="28896"/>
    <cellStyle name="Comma 2 2 4 2 6 3" xfId="1761"/>
    <cellStyle name="Comma 2 2 4 2 6 3 2" xfId="10608"/>
    <cellStyle name="Comma 2 2 4 2 6 3 2 2" xfId="21256"/>
    <cellStyle name="Comma 2 2 4 2 6 3 2 2 2" xfId="47670"/>
    <cellStyle name="Comma 2 2 4 2 6 3 2 3" xfId="37042"/>
    <cellStyle name="Comma 2 2 4 2 6 3 3" xfId="12662"/>
    <cellStyle name="Comma 2 2 4 2 6 3 3 2" xfId="39083"/>
    <cellStyle name="Comma 2 2 4 2 6 3 4" xfId="28989"/>
    <cellStyle name="Comma 2 2 4 2 6 4" xfId="2438"/>
    <cellStyle name="Comma 2 2 4 2 6 4 2" xfId="11053"/>
    <cellStyle name="Comma 2 2 4 2 6 4 2 2" xfId="21698"/>
    <cellStyle name="Comma 2 2 4 2 6 4 2 2 2" xfId="48112"/>
    <cellStyle name="Comma 2 2 4 2 6 4 2 3" xfId="37474"/>
    <cellStyle name="Comma 2 2 4 2 6 4 3" xfId="13235"/>
    <cellStyle name="Comma 2 2 4 2 6 4 3 2" xfId="39655"/>
    <cellStyle name="Comma 2 2 4 2 6 4 4" xfId="29197"/>
    <cellStyle name="Comma 2 2 4 2 6 5" xfId="8159"/>
    <cellStyle name="Comma 2 2 4 2 6 5 2" xfId="18820"/>
    <cellStyle name="Comma 2 2 4 2 6 5 2 2" xfId="45234"/>
    <cellStyle name="Comma 2 2 4 2 6 5 3" xfId="34723"/>
    <cellStyle name="Comma 2 2 4 2 6 6" xfId="11366"/>
    <cellStyle name="Comma 2 2 4 2 6 6 2" xfId="37787"/>
    <cellStyle name="Comma 2 2 4 2 6 7" xfId="28795"/>
    <cellStyle name="Comma 2 2 4 2 7" xfId="313"/>
    <cellStyle name="Comma 2 2 4 2 7 2" xfId="1394"/>
    <cellStyle name="Comma 2 2 4 2 7 2 2" xfId="2016"/>
    <cellStyle name="Comma 2 2 4 2 7 2 2 2" xfId="12887"/>
    <cellStyle name="Comma 2 2 4 2 7 2 2 2 2" xfId="39308"/>
    <cellStyle name="Comma 2 2 4 2 7 2 2 3" xfId="29087"/>
    <cellStyle name="Comma 2 2 4 2 7 2 3" xfId="9205"/>
    <cellStyle name="Comma 2 2 4 2 7 2 3 2" xfId="19865"/>
    <cellStyle name="Comma 2 2 4 2 7 2 3 2 2" xfId="46279"/>
    <cellStyle name="Comma 2 2 4 2 7 2 3 3" xfId="35701"/>
    <cellStyle name="Comma 2 2 4 2 7 2 4" xfId="12342"/>
    <cellStyle name="Comma 2 2 4 2 7 2 4 2" xfId="38763"/>
    <cellStyle name="Comma 2 2 4 2 7 2 5" xfId="28897"/>
    <cellStyle name="Comma 2 2 4 2 7 3" xfId="1762"/>
    <cellStyle name="Comma 2 2 4 2 7 3 2" xfId="10609"/>
    <cellStyle name="Comma 2 2 4 2 7 3 2 2" xfId="21257"/>
    <cellStyle name="Comma 2 2 4 2 7 3 2 2 2" xfId="47671"/>
    <cellStyle name="Comma 2 2 4 2 7 3 2 3" xfId="37043"/>
    <cellStyle name="Comma 2 2 4 2 7 3 3" xfId="12663"/>
    <cellStyle name="Comma 2 2 4 2 7 3 3 2" xfId="39084"/>
    <cellStyle name="Comma 2 2 4 2 7 3 4" xfId="28990"/>
    <cellStyle name="Comma 2 2 4 2 7 4" xfId="2439"/>
    <cellStyle name="Comma 2 2 4 2 7 4 2" xfId="11054"/>
    <cellStyle name="Comma 2 2 4 2 7 4 2 2" xfId="21699"/>
    <cellStyle name="Comma 2 2 4 2 7 4 2 2 2" xfId="48113"/>
    <cellStyle name="Comma 2 2 4 2 7 4 2 3" xfId="37475"/>
    <cellStyle name="Comma 2 2 4 2 7 4 3" xfId="13236"/>
    <cellStyle name="Comma 2 2 4 2 7 4 3 2" xfId="39656"/>
    <cellStyle name="Comma 2 2 4 2 7 4 4" xfId="29198"/>
    <cellStyle name="Comma 2 2 4 2 7 5" xfId="8160"/>
    <cellStyle name="Comma 2 2 4 2 7 5 2" xfId="18821"/>
    <cellStyle name="Comma 2 2 4 2 7 5 2 2" xfId="45235"/>
    <cellStyle name="Comma 2 2 4 2 7 5 3" xfId="34724"/>
    <cellStyle name="Comma 2 2 4 2 7 6" xfId="11367"/>
    <cellStyle name="Comma 2 2 4 2 7 6 2" xfId="37788"/>
    <cellStyle name="Comma 2 2 4 2 7 7" xfId="28796"/>
    <cellStyle name="Comma 2 2 4 2 8" xfId="1388"/>
    <cellStyle name="Comma 2 2 4 2 8 2" xfId="2010"/>
    <cellStyle name="Comma 2 2 4 2 8 2 2" xfId="12881"/>
    <cellStyle name="Comma 2 2 4 2 8 2 2 2" xfId="39302"/>
    <cellStyle name="Comma 2 2 4 2 8 2 3" xfId="29081"/>
    <cellStyle name="Comma 2 2 4 2 8 3" xfId="9199"/>
    <cellStyle name="Comma 2 2 4 2 8 3 2" xfId="19859"/>
    <cellStyle name="Comma 2 2 4 2 8 3 2 2" xfId="46273"/>
    <cellStyle name="Comma 2 2 4 2 8 3 3" xfId="35695"/>
    <cellStyle name="Comma 2 2 4 2 8 4" xfId="12336"/>
    <cellStyle name="Comma 2 2 4 2 8 4 2" xfId="38757"/>
    <cellStyle name="Comma 2 2 4 2 8 5" xfId="28891"/>
    <cellStyle name="Comma 2 2 4 2 9" xfId="1756"/>
    <cellStyle name="Comma 2 2 4 2 9 2" xfId="10603"/>
    <cellStyle name="Comma 2 2 4 2 9 2 2" xfId="21251"/>
    <cellStyle name="Comma 2 2 4 2 9 2 2 2" xfId="47665"/>
    <cellStyle name="Comma 2 2 4 2 9 2 3" xfId="37037"/>
    <cellStyle name="Comma 2 2 4 2 9 3" xfId="12657"/>
    <cellStyle name="Comma 2 2 4 2 9 3 2" xfId="39078"/>
    <cellStyle name="Comma 2 2 4 2 9 4" xfId="28984"/>
    <cellStyle name="Comma 2 2 4 3" xfId="314"/>
    <cellStyle name="Comma 2 2 4 3 2" xfId="1395"/>
    <cellStyle name="Comma 2 2 4 3 2 2" xfId="2017"/>
    <cellStyle name="Comma 2 2 4 3 2 2 2" xfId="12888"/>
    <cellStyle name="Comma 2 2 4 3 2 2 2 2" xfId="39309"/>
    <cellStyle name="Comma 2 2 4 3 2 2 3" xfId="29088"/>
    <cellStyle name="Comma 2 2 4 3 2 3" xfId="9206"/>
    <cellStyle name="Comma 2 2 4 3 2 3 2" xfId="19866"/>
    <cellStyle name="Comma 2 2 4 3 2 3 2 2" xfId="46280"/>
    <cellStyle name="Comma 2 2 4 3 2 3 3" xfId="35702"/>
    <cellStyle name="Comma 2 2 4 3 2 4" xfId="12343"/>
    <cellStyle name="Comma 2 2 4 3 2 4 2" xfId="38764"/>
    <cellStyle name="Comma 2 2 4 3 2 5" xfId="28898"/>
    <cellStyle name="Comma 2 2 4 3 3" xfId="1763"/>
    <cellStyle name="Comma 2 2 4 3 3 2" xfId="10610"/>
    <cellStyle name="Comma 2 2 4 3 3 2 2" xfId="21258"/>
    <cellStyle name="Comma 2 2 4 3 3 2 2 2" xfId="47672"/>
    <cellStyle name="Comma 2 2 4 3 3 2 3" xfId="37044"/>
    <cellStyle name="Comma 2 2 4 3 3 3" xfId="12664"/>
    <cellStyle name="Comma 2 2 4 3 3 3 2" xfId="39085"/>
    <cellStyle name="Comma 2 2 4 3 3 4" xfId="28991"/>
    <cellStyle name="Comma 2 2 4 3 4" xfId="2440"/>
    <cellStyle name="Comma 2 2 4 3 4 2" xfId="11055"/>
    <cellStyle name="Comma 2 2 4 3 4 2 2" xfId="21700"/>
    <cellStyle name="Comma 2 2 4 3 4 2 2 2" xfId="48114"/>
    <cellStyle name="Comma 2 2 4 3 4 2 3" xfId="37476"/>
    <cellStyle name="Comma 2 2 4 3 4 3" xfId="13237"/>
    <cellStyle name="Comma 2 2 4 3 4 3 2" xfId="39657"/>
    <cellStyle name="Comma 2 2 4 3 4 4" xfId="29199"/>
    <cellStyle name="Comma 2 2 4 3 5" xfId="8161"/>
    <cellStyle name="Comma 2 2 4 3 5 2" xfId="18822"/>
    <cellStyle name="Comma 2 2 4 3 5 2 2" xfId="45236"/>
    <cellStyle name="Comma 2 2 4 3 5 3" xfId="34725"/>
    <cellStyle name="Comma 2 2 4 3 6" xfId="11368"/>
    <cellStyle name="Comma 2 2 4 3 6 2" xfId="37789"/>
    <cellStyle name="Comma 2 2 4 3 7" xfId="28797"/>
    <cellStyle name="Comma 2 2 4 4" xfId="315"/>
    <cellStyle name="Comma 2 2 4 4 2" xfId="1396"/>
    <cellStyle name="Comma 2 2 4 4 2 2" xfId="2018"/>
    <cellStyle name="Comma 2 2 4 4 2 2 2" xfId="12889"/>
    <cellStyle name="Comma 2 2 4 4 2 2 2 2" xfId="39310"/>
    <cellStyle name="Comma 2 2 4 4 2 2 3" xfId="29089"/>
    <cellStyle name="Comma 2 2 4 4 2 3" xfId="9207"/>
    <cellStyle name="Comma 2 2 4 4 2 3 2" xfId="19867"/>
    <cellStyle name="Comma 2 2 4 4 2 3 2 2" xfId="46281"/>
    <cellStyle name="Comma 2 2 4 4 2 3 3" xfId="35703"/>
    <cellStyle name="Comma 2 2 4 4 2 4" xfId="12344"/>
    <cellStyle name="Comma 2 2 4 4 2 4 2" xfId="38765"/>
    <cellStyle name="Comma 2 2 4 4 2 5" xfId="28899"/>
    <cellStyle name="Comma 2 2 4 4 3" xfId="1764"/>
    <cellStyle name="Comma 2 2 4 4 3 2" xfId="10611"/>
    <cellStyle name="Comma 2 2 4 4 3 2 2" xfId="21259"/>
    <cellStyle name="Comma 2 2 4 4 3 2 2 2" xfId="47673"/>
    <cellStyle name="Comma 2 2 4 4 3 2 3" xfId="37045"/>
    <cellStyle name="Comma 2 2 4 4 3 3" xfId="12665"/>
    <cellStyle name="Comma 2 2 4 4 3 3 2" xfId="39086"/>
    <cellStyle name="Comma 2 2 4 4 3 4" xfId="28992"/>
    <cellStyle name="Comma 2 2 4 4 4" xfId="2441"/>
    <cellStyle name="Comma 2 2 4 4 4 2" xfId="11056"/>
    <cellStyle name="Comma 2 2 4 4 4 2 2" xfId="21701"/>
    <cellStyle name="Comma 2 2 4 4 4 2 2 2" xfId="48115"/>
    <cellStyle name="Comma 2 2 4 4 4 2 3" xfId="37477"/>
    <cellStyle name="Comma 2 2 4 4 4 3" xfId="13238"/>
    <cellStyle name="Comma 2 2 4 4 4 3 2" xfId="39658"/>
    <cellStyle name="Comma 2 2 4 4 4 4" xfId="29200"/>
    <cellStyle name="Comma 2 2 4 4 5" xfId="8162"/>
    <cellStyle name="Comma 2 2 4 4 5 2" xfId="18823"/>
    <cellStyle name="Comma 2 2 4 4 5 2 2" xfId="45237"/>
    <cellStyle name="Comma 2 2 4 4 5 3" xfId="34726"/>
    <cellStyle name="Comma 2 2 4 4 6" xfId="11369"/>
    <cellStyle name="Comma 2 2 4 4 6 2" xfId="37790"/>
    <cellStyle name="Comma 2 2 4 4 7" xfId="28798"/>
    <cellStyle name="Comma 2 2 4 5" xfId="316"/>
    <cellStyle name="Comma 2 2 4 5 2" xfId="1397"/>
    <cellStyle name="Comma 2 2 4 5 2 2" xfId="2019"/>
    <cellStyle name="Comma 2 2 4 5 2 2 2" xfId="12890"/>
    <cellStyle name="Comma 2 2 4 5 2 2 2 2" xfId="39311"/>
    <cellStyle name="Comma 2 2 4 5 2 2 3" xfId="29090"/>
    <cellStyle name="Comma 2 2 4 5 2 3" xfId="9208"/>
    <cellStyle name="Comma 2 2 4 5 2 3 2" xfId="19868"/>
    <cellStyle name="Comma 2 2 4 5 2 3 2 2" xfId="46282"/>
    <cellStyle name="Comma 2 2 4 5 2 3 3" xfId="35704"/>
    <cellStyle name="Comma 2 2 4 5 2 4" xfId="12345"/>
    <cellStyle name="Comma 2 2 4 5 2 4 2" xfId="38766"/>
    <cellStyle name="Comma 2 2 4 5 2 5" xfId="28900"/>
    <cellStyle name="Comma 2 2 4 5 3" xfId="1765"/>
    <cellStyle name="Comma 2 2 4 5 3 2" xfId="10612"/>
    <cellStyle name="Comma 2 2 4 5 3 2 2" xfId="21260"/>
    <cellStyle name="Comma 2 2 4 5 3 2 2 2" xfId="47674"/>
    <cellStyle name="Comma 2 2 4 5 3 2 3" xfId="37046"/>
    <cellStyle name="Comma 2 2 4 5 3 3" xfId="12666"/>
    <cellStyle name="Comma 2 2 4 5 3 3 2" xfId="39087"/>
    <cellStyle name="Comma 2 2 4 5 3 4" xfId="28993"/>
    <cellStyle name="Comma 2 2 4 5 4" xfId="2442"/>
    <cellStyle name="Comma 2 2 4 5 4 2" xfId="11057"/>
    <cellStyle name="Comma 2 2 4 5 4 2 2" xfId="21702"/>
    <cellStyle name="Comma 2 2 4 5 4 2 2 2" xfId="48116"/>
    <cellStyle name="Comma 2 2 4 5 4 2 3" xfId="37478"/>
    <cellStyle name="Comma 2 2 4 5 4 3" xfId="13239"/>
    <cellStyle name="Comma 2 2 4 5 4 3 2" xfId="39659"/>
    <cellStyle name="Comma 2 2 4 5 4 4" xfId="29201"/>
    <cellStyle name="Comma 2 2 4 5 5" xfId="8163"/>
    <cellStyle name="Comma 2 2 4 5 5 2" xfId="18824"/>
    <cellStyle name="Comma 2 2 4 5 5 2 2" xfId="45238"/>
    <cellStyle name="Comma 2 2 4 5 5 3" xfId="34727"/>
    <cellStyle name="Comma 2 2 4 5 6" xfId="11370"/>
    <cellStyle name="Comma 2 2 4 5 6 2" xfId="37791"/>
    <cellStyle name="Comma 2 2 4 5 7" xfId="28799"/>
    <cellStyle name="Comma 2 2 4 6" xfId="317"/>
    <cellStyle name="Comma 2 2 4 6 2" xfId="1398"/>
    <cellStyle name="Comma 2 2 4 6 2 2" xfId="2020"/>
    <cellStyle name="Comma 2 2 4 6 2 2 2" xfId="12891"/>
    <cellStyle name="Comma 2 2 4 6 2 2 2 2" xfId="39312"/>
    <cellStyle name="Comma 2 2 4 6 2 2 3" xfId="29091"/>
    <cellStyle name="Comma 2 2 4 6 2 3" xfId="9209"/>
    <cellStyle name="Comma 2 2 4 6 2 3 2" xfId="19869"/>
    <cellStyle name="Comma 2 2 4 6 2 3 2 2" xfId="46283"/>
    <cellStyle name="Comma 2 2 4 6 2 3 3" xfId="35705"/>
    <cellStyle name="Comma 2 2 4 6 2 4" xfId="12346"/>
    <cellStyle name="Comma 2 2 4 6 2 4 2" xfId="38767"/>
    <cellStyle name="Comma 2 2 4 6 2 5" xfId="28901"/>
    <cellStyle name="Comma 2 2 4 6 3" xfId="1766"/>
    <cellStyle name="Comma 2 2 4 6 3 2" xfId="10613"/>
    <cellStyle name="Comma 2 2 4 6 3 2 2" xfId="21261"/>
    <cellStyle name="Comma 2 2 4 6 3 2 2 2" xfId="47675"/>
    <cellStyle name="Comma 2 2 4 6 3 2 3" xfId="37047"/>
    <cellStyle name="Comma 2 2 4 6 3 3" xfId="12667"/>
    <cellStyle name="Comma 2 2 4 6 3 3 2" xfId="39088"/>
    <cellStyle name="Comma 2 2 4 6 3 4" xfId="28994"/>
    <cellStyle name="Comma 2 2 4 6 4" xfId="2443"/>
    <cellStyle name="Comma 2 2 4 6 4 2" xfId="11058"/>
    <cellStyle name="Comma 2 2 4 6 4 2 2" xfId="21703"/>
    <cellStyle name="Comma 2 2 4 6 4 2 2 2" xfId="48117"/>
    <cellStyle name="Comma 2 2 4 6 4 2 3" xfId="37479"/>
    <cellStyle name="Comma 2 2 4 6 4 3" xfId="13240"/>
    <cellStyle name="Comma 2 2 4 6 4 3 2" xfId="39660"/>
    <cellStyle name="Comma 2 2 4 6 4 4" xfId="29202"/>
    <cellStyle name="Comma 2 2 4 6 5" xfId="8164"/>
    <cellStyle name="Comma 2 2 4 6 5 2" xfId="18825"/>
    <cellStyle name="Comma 2 2 4 6 5 2 2" xfId="45239"/>
    <cellStyle name="Comma 2 2 4 6 5 3" xfId="34728"/>
    <cellStyle name="Comma 2 2 4 6 6" xfId="11371"/>
    <cellStyle name="Comma 2 2 4 6 6 2" xfId="37792"/>
    <cellStyle name="Comma 2 2 4 6 7" xfId="28800"/>
    <cellStyle name="Comma 2 2 4 7" xfId="318"/>
    <cellStyle name="Comma 2 2 4 7 2" xfId="1399"/>
    <cellStyle name="Comma 2 2 4 7 2 2" xfId="2021"/>
    <cellStyle name="Comma 2 2 4 7 2 2 2" xfId="12892"/>
    <cellStyle name="Comma 2 2 4 7 2 2 2 2" xfId="39313"/>
    <cellStyle name="Comma 2 2 4 7 2 2 3" xfId="29092"/>
    <cellStyle name="Comma 2 2 4 7 2 3" xfId="9210"/>
    <cellStyle name="Comma 2 2 4 7 2 3 2" xfId="19870"/>
    <cellStyle name="Comma 2 2 4 7 2 3 2 2" xfId="46284"/>
    <cellStyle name="Comma 2 2 4 7 2 3 3" xfId="35706"/>
    <cellStyle name="Comma 2 2 4 7 2 4" xfId="12347"/>
    <cellStyle name="Comma 2 2 4 7 2 4 2" xfId="38768"/>
    <cellStyle name="Comma 2 2 4 7 2 5" xfId="28902"/>
    <cellStyle name="Comma 2 2 4 7 3" xfId="1767"/>
    <cellStyle name="Comma 2 2 4 7 3 2" xfId="10614"/>
    <cellStyle name="Comma 2 2 4 7 3 2 2" xfId="21262"/>
    <cellStyle name="Comma 2 2 4 7 3 2 2 2" xfId="47676"/>
    <cellStyle name="Comma 2 2 4 7 3 2 3" xfId="37048"/>
    <cellStyle name="Comma 2 2 4 7 3 3" xfId="12668"/>
    <cellStyle name="Comma 2 2 4 7 3 3 2" xfId="39089"/>
    <cellStyle name="Comma 2 2 4 7 3 4" xfId="28995"/>
    <cellStyle name="Comma 2 2 4 7 4" xfId="2444"/>
    <cellStyle name="Comma 2 2 4 7 4 2" xfId="11059"/>
    <cellStyle name="Comma 2 2 4 7 4 2 2" xfId="21704"/>
    <cellStyle name="Comma 2 2 4 7 4 2 2 2" xfId="48118"/>
    <cellStyle name="Comma 2 2 4 7 4 2 3" xfId="37480"/>
    <cellStyle name="Comma 2 2 4 7 4 3" xfId="13241"/>
    <cellStyle name="Comma 2 2 4 7 4 3 2" xfId="39661"/>
    <cellStyle name="Comma 2 2 4 7 4 4" xfId="29203"/>
    <cellStyle name="Comma 2 2 4 7 5" xfId="8165"/>
    <cellStyle name="Comma 2 2 4 7 5 2" xfId="18826"/>
    <cellStyle name="Comma 2 2 4 7 5 2 2" xfId="45240"/>
    <cellStyle name="Comma 2 2 4 7 5 3" xfId="34729"/>
    <cellStyle name="Comma 2 2 4 7 6" xfId="11372"/>
    <cellStyle name="Comma 2 2 4 7 6 2" xfId="37793"/>
    <cellStyle name="Comma 2 2 4 7 7" xfId="28801"/>
    <cellStyle name="Comma 2 2 4 8" xfId="319"/>
    <cellStyle name="Comma 2 2 4 8 2" xfId="1400"/>
    <cellStyle name="Comma 2 2 4 8 2 2" xfId="2022"/>
    <cellStyle name="Comma 2 2 4 8 2 2 2" xfId="12893"/>
    <cellStyle name="Comma 2 2 4 8 2 2 2 2" xfId="39314"/>
    <cellStyle name="Comma 2 2 4 8 2 2 3" xfId="29093"/>
    <cellStyle name="Comma 2 2 4 8 2 3" xfId="9211"/>
    <cellStyle name="Comma 2 2 4 8 2 3 2" xfId="19871"/>
    <cellStyle name="Comma 2 2 4 8 2 3 2 2" xfId="46285"/>
    <cellStyle name="Comma 2 2 4 8 2 3 3" xfId="35707"/>
    <cellStyle name="Comma 2 2 4 8 2 4" xfId="12348"/>
    <cellStyle name="Comma 2 2 4 8 2 4 2" xfId="38769"/>
    <cellStyle name="Comma 2 2 4 8 2 5" xfId="28903"/>
    <cellStyle name="Comma 2 2 4 8 3" xfId="1768"/>
    <cellStyle name="Comma 2 2 4 8 3 2" xfId="10615"/>
    <cellStyle name="Comma 2 2 4 8 3 2 2" xfId="21263"/>
    <cellStyle name="Comma 2 2 4 8 3 2 2 2" xfId="47677"/>
    <cellStyle name="Comma 2 2 4 8 3 2 3" xfId="37049"/>
    <cellStyle name="Comma 2 2 4 8 3 3" xfId="12669"/>
    <cellStyle name="Comma 2 2 4 8 3 3 2" xfId="39090"/>
    <cellStyle name="Comma 2 2 4 8 3 4" xfId="28996"/>
    <cellStyle name="Comma 2 2 4 8 4" xfId="2445"/>
    <cellStyle name="Comma 2 2 4 8 4 2" xfId="11060"/>
    <cellStyle name="Comma 2 2 4 8 4 2 2" xfId="21705"/>
    <cellStyle name="Comma 2 2 4 8 4 2 2 2" xfId="48119"/>
    <cellStyle name="Comma 2 2 4 8 4 2 3" xfId="37481"/>
    <cellStyle name="Comma 2 2 4 8 4 3" xfId="13242"/>
    <cellStyle name="Comma 2 2 4 8 4 3 2" xfId="39662"/>
    <cellStyle name="Comma 2 2 4 8 4 4" xfId="29204"/>
    <cellStyle name="Comma 2 2 4 8 5" xfId="8166"/>
    <cellStyle name="Comma 2 2 4 8 5 2" xfId="18827"/>
    <cellStyle name="Comma 2 2 4 8 5 2 2" xfId="45241"/>
    <cellStyle name="Comma 2 2 4 8 5 3" xfId="34730"/>
    <cellStyle name="Comma 2 2 4 8 6" xfId="11373"/>
    <cellStyle name="Comma 2 2 4 8 6 2" xfId="37794"/>
    <cellStyle name="Comma 2 2 4 8 7" xfId="28802"/>
    <cellStyle name="Comma 2 2 4 9" xfId="1387"/>
    <cellStyle name="Comma 2 2 4 9 2" xfId="2009"/>
    <cellStyle name="Comma 2 2 4 9 2 2" xfId="12880"/>
    <cellStyle name="Comma 2 2 4 9 2 2 2" xfId="39301"/>
    <cellStyle name="Comma 2 2 4 9 2 3" xfId="29080"/>
    <cellStyle name="Comma 2 2 4 9 3" xfId="9198"/>
    <cellStyle name="Comma 2 2 4 9 3 2" xfId="19858"/>
    <cellStyle name="Comma 2 2 4 9 3 2 2" xfId="46272"/>
    <cellStyle name="Comma 2 2 4 9 3 3" xfId="35694"/>
    <cellStyle name="Comma 2 2 4 9 4" xfId="12335"/>
    <cellStyle name="Comma 2 2 4 9 4 2" xfId="38756"/>
    <cellStyle name="Comma 2 2 4 9 5" xfId="28890"/>
    <cellStyle name="Comma 2 2 5" xfId="320"/>
    <cellStyle name="Comma 2 2 5 2" xfId="1401"/>
    <cellStyle name="Comma 2 2 5 2 2" xfId="2023"/>
    <cellStyle name="Comma 2 2 5 2 2 2" xfId="12894"/>
    <cellStyle name="Comma 2 2 5 2 2 2 2" xfId="39315"/>
    <cellStyle name="Comma 2 2 5 2 2 3" xfId="29094"/>
    <cellStyle name="Comma 2 2 5 2 3" xfId="9212"/>
    <cellStyle name="Comma 2 2 5 2 3 2" xfId="19872"/>
    <cellStyle name="Comma 2 2 5 2 3 2 2" xfId="46286"/>
    <cellStyle name="Comma 2 2 5 2 3 3" xfId="35708"/>
    <cellStyle name="Comma 2 2 5 2 4" xfId="12349"/>
    <cellStyle name="Comma 2 2 5 2 4 2" xfId="38770"/>
    <cellStyle name="Comma 2 2 5 2 5" xfId="28904"/>
    <cellStyle name="Comma 2 2 5 3" xfId="1769"/>
    <cellStyle name="Comma 2 2 5 3 2" xfId="10616"/>
    <cellStyle name="Comma 2 2 5 3 2 2" xfId="21264"/>
    <cellStyle name="Comma 2 2 5 3 2 2 2" xfId="47678"/>
    <cellStyle name="Comma 2 2 5 3 2 3" xfId="37050"/>
    <cellStyle name="Comma 2 2 5 3 3" xfId="12670"/>
    <cellStyle name="Comma 2 2 5 3 3 2" xfId="39091"/>
    <cellStyle name="Comma 2 2 5 3 4" xfId="28997"/>
    <cellStyle name="Comma 2 2 5 4" xfId="2446"/>
    <cellStyle name="Comma 2 2 5 4 2" xfId="11061"/>
    <cellStyle name="Comma 2 2 5 4 2 2" xfId="21706"/>
    <cellStyle name="Comma 2 2 5 4 2 2 2" xfId="48120"/>
    <cellStyle name="Comma 2 2 5 4 2 3" xfId="37482"/>
    <cellStyle name="Comma 2 2 5 4 3" xfId="13243"/>
    <cellStyle name="Comma 2 2 5 4 3 2" xfId="39663"/>
    <cellStyle name="Comma 2 2 5 4 4" xfId="29205"/>
    <cellStyle name="Comma 2 2 5 5" xfId="8167"/>
    <cellStyle name="Comma 2 2 5 5 2" xfId="18828"/>
    <cellStyle name="Comma 2 2 5 5 2 2" xfId="45242"/>
    <cellStyle name="Comma 2 2 5 5 3" xfId="34731"/>
    <cellStyle name="Comma 2 2 5 6" xfId="11374"/>
    <cellStyle name="Comma 2 2 5 6 2" xfId="37795"/>
    <cellStyle name="Comma 2 2 5 7" xfId="28803"/>
    <cellStyle name="Comma 2 2 6" xfId="321"/>
    <cellStyle name="Comma 2 2 6 10" xfId="2447"/>
    <cellStyle name="Comma 2 2 6 10 2" xfId="11062"/>
    <cellStyle name="Comma 2 2 6 10 2 2" xfId="21707"/>
    <cellStyle name="Comma 2 2 6 10 2 2 2" xfId="48121"/>
    <cellStyle name="Comma 2 2 6 10 2 3" xfId="37483"/>
    <cellStyle name="Comma 2 2 6 10 3" xfId="13244"/>
    <cellStyle name="Comma 2 2 6 10 3 2" xfId="39664"/>
    <cellStyle name="Comma 2 2 6 10 4" xfId="29206"/>
    <cellStyle name="Comma 2 2 6 11" xfId="8168"/>
    <cellStyle name="Comma 2 2 6 11 2" xfId="18829"/>
    <cellStyle name="Comma 2 2 6 11 2 2" xfId="45243"/>
    <cellStyle name="Comma 2 2 6 11 3" xfId="34732"/>
    <cellStyle name="Comma 2 2 6 12" xfId="11375"/>
    <cellStyle name="Comma 2 2 6 12 2" xfId="37796"/>
    <cellStyle name="Comma 2 2 6 13" xfId="28804"/>
    <cellStyle name="Comma 2 2 6 2" xfId="322"/>
    <cellStyle name="Comma 2 2 6 2 2" xfId="1403"/>
    <cellStyle name="Comma 2 2 6 2 2 2" xfId="2025"/>
    <cellStyle name="Comma 2 2 6 2 2 2 2" xfId="12896"/>
    <cellStyle name="Comma 2 2 6 2 2 2 2 2" xfId="39317"/>
    <cellStyle name="Comma 2 2 6 2 2 2 3" xfId="29096"/>
    <cellStyle name="Comma 2 2 6 2 2 3" xfId="9214"/>
    <cellStyle name="Comma 2 2 6 2 2 3 2" xfId="19874"/>
    <cellStyle name="Comma 2 2 6 2 2 3 2 2" xfId="46288"/>
    <cellStyle name="Comma 2 2 6 2 2 3 3" xfId="35710"/>
    <cellStyle name="Comma 2 2 6 2 2 4" xfId="12351"/>
    <cellStyle name="Comma 2 2 6 2 2 4 2" xfId="38772"/>
    <cellStyle name="Comma 2 2 6 2 2 5" xfId="28906"/>
    <cellStyle name="Comma 2 2 6 2 3" xfId="1771"/>
    <cellStyle name="Comma 2 2 6 2 3 2" xfId="10618"/>
    <cellStyle name="Comma 2 2 6 2 3 2 2" xfId="21266"/>
    <cellStyle name="Comma 2 2 6 2 3 2 2 2" xfId="47680"/>
    <cellStyle name="Comma 2 2 6 2 3 2 3" xfId="37052"/>
    <cellStyle name="Comma 2 2 6 2 3 3" xfId="12672"/>
    <cellStyle name="Comma 2 2 6 2 3 3 2" xfId="39093"/>
    <cellStyle name="Comma 2 2 6 2 3 4" xfId="28999"/>
    <cellStyle name="Comma 2 2 6 2 4" xfId="2448"/>
    <cellStyle name="Comma 2 2 6 2 4 2" xfId="11063"/>
    <cellStyle name="Comma 2 2 6 2 4 2 2" xfId="21708"/>
    <cellStyle name="Comma 2 2 6 2 4 2 2 2" xfId="48122"/>
    <cellStyle name="Comma 2 2 6 2 4 2 3" xfId="37484"/>
    <cellStyle name="Comma 2 2 6 2 4 3" xfId="13245"/>
    <cellStyle name="Comma 2 2 6 2 4 3 2" xfId="39665"/>
    <cellStyle name="Comma 2 2 6 2 4 4" xfId="29207"/>
    <cellStyle name="Comma 2 2 6 2 5" xfId="8169"/>
    <cellStyle name="Comma 2 2 6 2 5 2" xfId="18830"/>
    <cellStyle name="Comma 2 2 6 2 5 2 2" xfId="45244"/>
    <cellStyle name="Comma 2 2 6 2 5 3" xfId="34733"/>
    <cellStyle name="Comma 2 2 6 2 6" xfId="11376"/>
    <cellStyle name="Comma 2 2 6 2 6 2" xfId="37797"/>
    <cellStyle name="Comma 2 2 6 2 7" xfId="28805"/>
    <cellStyle name="Comma 2 2 6 3" xfId="323"/>
    <cellStyle name="Comma 2 2 6 3 2" xfId="1404"/>
    <cellStyle name="Comma 2 2 6 3 2 2" xfId="2026"/>
    <cellStyle name="Comma 2 2 6 3 2 2 2" xfId="12897"/>
    <cellStyle name="Comma 2 2 6 3 2 2 2 2" xfId="39318"/>
    <cellStyle name="Comma 2 2 6 3 2 2 3" xfId="29097"/>
    <cellStyle name="Comma 2 2 6 3 2 3" xfId="9215"/>
    <cellStyle name="Comma 2 2 6 3 2 3 2" xfId="19875"/>
    <cellStyle name="Comma 2 2 6 3 2 3 2 2" xfId="46289"/>
    <cellStyle name="Comma 2 2 6 3 2 3 3" xfId="35711"/>
    <cellStyle name="Comma 2 2 6 3 2 4" xfId="12352"/>
    <cellStyle name="Comma 2 2 6 3 2 4 2" xfId="38773"/>
    <cellStyle name="Comma 2 2 6 3 2 5" xfId="28907"/>
    <cellStyle name="Comma 2 2 6 3 3" xfId="1772"/>
    <cellStyle name="Comma 2 2 6 3 3 2" xfId="10619"/>
    <cellStyle name="Comma 2 2 6 3 3 2 2" xfId="21267"/>
    <cellStyle name="Comma 2 2 6 3 3 2 2 2" xfId="47681"/>
    <cellStyle name="Comma 2 2 6 3 3 2 3" xfId="37053"/>
    <cellStyle name="Comma 2 2 6 3 3 3" xfId="12673"/>
    <cellStyle name="Comma 2 2 6 3 3 3 2" xfId="39094"/>
    <cellStyle name="Comma 2 2 6 3 3 4" xfId="29000"/>
    <cellStyle name="Comma 2 2 6 3 4" xfId="2449"/>
    <cellStyle name="Comma 2 2 6 3 4 2" xfId="11064"/>
    <cellStyle name="Comma 2 2 6 3 4 2 2" xfId="21709"/>
    <cellStyle name="Comma 2 2 6 3 4 2 2 2" xfId="48123"/>
    <cellStyle name="Comma 2 2 6 3 4 2 3" xfId="37485"/>
    <cellStyle name="Comma 2 2 6 3 4 3" xfId="13246"/>
    <cellStyle name="Comma 2 2 6 3 4 3 2" xfId="39666"/>
    <cellStyle name="Comma 2 2 6 3 4 4" xfId="29208"/>
    <cellStyle name="Comma 2 2 6 3 5" xfId="8170"/>
    <cellStyle name="Comma 2 2 6 3 5 2" xfId="18831"/>
    <cellStyle name="Comma 2 2 6 3 5 2 2" xfId="45245"/>
    <cellStyle name="Comma 2 2 6 3 5 3" xfId="34734"/>
    <cellStyle name="Comma 2 2 6 3 6" xfId="11377"/>
    <cellStyle name="Comma 2 2 6 3 6 2" xfId="37798"/>
    <cellStyle name="Comma 2 2 6 3 7" xfId="28806"/>
    <cellStyle name="Comma 2 2 6 4" xfId="324"/>
    <cellStyle name="Comma 2 2 6 4 2" xfId="1405"/>
    <cellStyle name="Comma 2 2 6 4 2 2" xfId="2027"/>
    <cellStyle name="Comma 2 2 6 4 2 2 2" xfId="12898"/>
    <cellStyle name="Comma 2 2 6 4 2 2 2 2" xfId="39319"/>
    <cellStyle name="Comma 2 2 6 4 2 2 3" xfId="29098"/>
    <cellStyle name="Comma 2 2 6 4 2 3" xfId="9216"/>
    <cellStyle name="Comma 2 2 6 4 2 3 2" xfId="19876"/>
    <cellStyle name="Comma 2 2 6 4 2 3 2 2" xfId="46290"/>
    <cellStyle name="Comma 2 2 6 4 2 3 3" xfId="35712"/>
    <cellStyle name="Comma 2 2 6 4 2 4" xfId="12353"/>
    <cellStyle name="Comma 2 2 6 4 2 4 2" xfId="38774"/>
    <cellStyle name="Comma 2 2 6 4 2 5" xfId="28908"/>
    <cellStyle name="Comma 2 2 6 4 3" xfId="1773"/>
    <cellStyle name="Comma 2 2 6 4 3 2" xfId="10620"/>
    <cellStyle name="Comma 2 2 6 4 3 2 2" xfId="21268"/>
    <cellStyle name="Comma 2 2 6 4 3 2 2 2" xfId="47682"/>
    <cellStyle name="Comma 2 2 6 4 3 2 3" xfId="37054"/>
    <cellStyle name="Comma 2 2 6 4 3 3" xfId="12674"/>
    <cellStyle name="Comma 2 2 6 4 3 3 2" xfId="39095"/>
    <cellStyle name="Comma 2 2 6 4 3 4" xfId="29001"/>
    <cellStyle name="Comma 2 2 6 4 4" xfId="2450"/>
    <cellStyle name="Comma 2 2 6 4 4 2" xfId="11065"/>
    <cellStyle name="Comma 2 2 6 4 4 2 2" xfId="21710"/>
    <cellStyle name="Comma 2 2 6 4 4 2 2 2" xfId="48124"/>
    <cellStyle name="Comma 2 2 6 4 4 2 3" xfId="37486"/>
    <cellStyle name="Comma 2 2 6 4 4 3" xfId="13247"/>
    <cellStyle name="Comma 2 2 6 4 4 3 2" xfId="39667"/>
    <cellStyle name="Comma 2 2 6 4 4 4" xfId="29209"/>
    <cellStyle name="Comma 2 2 6 4 5" xfId="8171"/>
    <cellStyle name="Comma 2 2 6 4 5 2" xfId="18832"/>
    <cellStyle name="Comma 2 2 6 4 5 2 2" xfId="45246"/>
    <cellStyle name="Comma 2 2 6 4 5 3" xfId="34735"/>
    <cellStyle name="Comma 2 2 6 4 6" xfId="11378"/>
    <cellStyle name="Comma 2 2 6 4 6 2" xfId="37799"/>
    <cellStyle name="Comma 2 2 6 4 7" xfId="28807"/>
    <cellStyle name="Comma 2 2 6 5" xfId="325"/>
    <cellStyle name="Comma 2 2 6 5 2" xfId="1406"/>
    <cellStyle name="Comma 2 2 6 5 2 2" xfId="2028"/>
    <cellStyle name="Comma 2 2 6 5 2 2 2" xfId="12899"/>
    <cellStyle name="Comma 2 2 6 5 2 2 2 2" xfId="39320"/>
    <cellStyle name="Comma 2 2 6 5 2 2 3" xfId="29099"/>
    <cellStyle name="Comma 2 2 6 5 2 3" xfId="9217"/>
    <cellStyle name="Comma 2 2 6 5 2 3 2" xfId="19877"/>
    <cellStyle name="Comma 2 2 6 5 2 3 2 2" xfId="46291"/>
    <cellStyle name="Comma 2 2 6 5 2 3 3" xfId="35713"/>
    <cellStyle name="Comma 2 2 6 5 2 4" xfId="12354"/>
    <cellStyle name="Comma 2 2 6 5 2 4 2" xfId="38775"/>
    <cellStyle name="Comma 2 2 6 5 2 5" xfId="28909"/>
    <cellStyle name="Comma 2 2 6 5 3" xfId="1774"/>
    <cellStyle name="Comma 2 2 6 5 3 2" xfId="10621"/>
    <cellStyle name="Comma 2 2 6 5 3 2 2" xfId="21269"/>
    <cellStyle name="Comma 2 2 6 5 3 2 2 2" xfId="47683"/>
    <cellStyle name="Comma 2 2 6 5 3 2 3" xfId="37055"/>
    <cellStyle name="Comma 2 2 6 5 3 3" xfId="12675"/>
    <cellStyle name="Comma 2 2 6 5 3 3 2" xfId="39096"/>
    <cellStyle name="Comma 2 2 6 5 3 4" xfId="29002"/>
    <cellStyle name="Comma 2 2 6 5 4" xfId="2451"/>
    <cellStyle name="Comma 2 2 6 5 4 2" xfId="11066"/>
    <cellStyle name="Comma 2 2 6 5 4 2 2" xfId="21711"/>
    <cellStyle name="Comma 2 2 6 5 4 2 2 2" xfId="48125"/>
    <cellStyle name="Comma 2 2 6 5 4 2 3" xfId="37487"/>
    <cellStyle name="Comma 2 2 6 5 4 3" xfId="13248"/>
    <cellStyle name="Comma 2 2 6 5 4 3 2" xfId="39668"/>
    <cellStyle name="Comma 2 2 6 5 4 4" xfId="29210"/>
    <cellStyle name="Comma 2 2 6 5 5" xfId="8172"/>
    <cellStyle name="Comma 2 2 6 5 5 2" xfId="18833"/>
    <cellStyle name="Comma 2 2 6 5 5 2 2" xfId="45247"/>
    <cellStyle name="Comma 2 2 6 5 5 3" xfId="34736"/>
    <cellStyle name="Comma 2 2 6 5 6" xfId="11379"/>
    <cellStyle name="Comma 2 2 6 5 6 2" xfId="37800"/>
    <cellStyle name="Comma 2 2 6 5 7" xfId="28808"/>
    <cellStyle name="Comma 2 2 6 6" xfId="326"/>
    <cellStyle name="Comma 2 2 6 6 2" xfId="1407"/>
    <cellStyle name="Comma 2 2 6 6 2 2" xfId="2029"/>
    <cellStyle name="Comma 2 2 6 6 2 2 2" xfId="12900"/>
    <cellStyle name="Comma 2 2 6 6 2 2 2 2" xfId="39321"/>
    <cellStyle name="Comma 2 2 6 6 2 2 3" xfId="29100"/>
    <cellStyle name="Comma 2 2 6 6 2 3" xfId="9218"/>
    <cellStyle name="Comma 2 2 6 6 2 3 2" xfId="19878"/>
    <cellStyle name="Comma 2 2 6 6 2 3 2 2" xfId="46292"/>
    <cellStyle name="Comma 2 2 6 6 2 3 3" xfId="35714"/>
    <cellStyle name="Comma 2 2 6 6 2 4" xfId="12355"/>
    <cellStyle name="Comma 2 2 6 6 2 4 2" xfId="38776"/>
    <cellStyle name="Comma 2 2 6 6 2 5" xfId="28910"/>
    <cellStyle name="Comma 2 2 6 6 3" xfId="1775"/>
    <cellStyle name="Comma 2 2 6 6 3 2" xfId="10622"/>
    <cellStyle name="Comma 2 2 6 6 3 2 2" xfId="21270"/>
    <cellStyle name="Comma 2 2 6 6 3 2 2 2" xfId="47684"/>
    <cellStyle name="Comma 2 2 6 6 3 2 3" xfId="37056"/>
    <cellStyle name="Comma 2 2 6 6 3 3" xfId="12676"/>
    <cellStyle name="Comma 2 2 6 6 3 3 2" xfId="39097"/>
    <cellStyle name="Comma 2 2 6 6 3 4" xfId="29003"/>
    <cellStyle name="Comma 2 2 6 6 4" xfId="2452"/>
    <cellStyle name="Comma 2 2 6 6 4 2" xfId="11067"/>
    <cellStyle name="Comma 2 2 6 6 4 2 2" xfId="21712"/>
    <cellStyle name="Comma 2 2 6 6 4 2 2 2" xfId="48126"/>
    <cellStyle name="Comma 2 2 6 6 4 2 3" xfId="37488"/>
    <cellStyle name="Comma 2 2 6 6 4 3" xfId="13249"/>
    <cellStyle name="Comma 2 2 6 6 4 3 2" xfId="39669"/>
    <cellStyle name="Comma 2 2 6 6 4 4" xfId="29211"/>
    <cellStyle name="Comma 2 2 6 6 5" xfId="8173"/>
    <cellStyle name="Comma 2 2 6 6 5 2" xfId="18834"/>
    <cellStyle name="Comma 2 2 6 6 5 2 2" xfId="45248"/>
    <cellStyle name="Comma 2 2 6 6 5 3" xfId="34737"/>
    <cellStyle name="Comma 2 2 6 6 6" xfId="11380"/>
    <cellStyle name="Comma 2 2 6 6 6 2" xfId="37801"/>
    <cellStyle name="Comma 2 2 6 6 7" xfId="28809"/>
    <cellStyle name="Comma 2 2 6 7" xfId="327"/>
    <cellStyle name="Comma 2 2 6 7 2" xfId="1408"/>
    <cellStyle name="Comma 2 2 6 7 2 2" xfId="2030"/>
    <cellStyle name="Comma 2 2 6 7 2 2 2" xfId="12901"/>
    <cellStyle name="Comma 2 2 6 7 2 2 2 2" xfId="39322"/>
    <cellStyle name="Comma 2 2 6 7 2 2 3" xfId="29101"/>
    <cellStyle name="Comma 2 2 6 7 2 3" xfId="9219"/>
    <cellStyle name="Comma 2 2 6 7 2 3 2" xfId="19879"/>
    <cellStyle name="Comma 2 2 6 7 2 3 2 2" xfId="46293"/>
    <cellStyle name="Comma 2 2 6 7 2 3 3" xfId="35715"/>
    <cellStyle name="Comma 2 2 6 7 2 4" xfId="12356"/>
    <cellStyle name="Comma 2 2 6 7 2 4 2" xfId="38777"/>
    <cellStyle name="Comma 2 2 6 7 2 5" xfId="28911"/>
    <cellStyle name="Comma 2 2 6 7 3" xfId="1776"/>
    <cellStyle name="Comma 2 2 6 7 3 2" xfId="10623"/>
    <cellStyle name="Comma 2 2 6 7 3 2 2" xfId="21271"/>
    <cellStyle name="Comma 2 2 6 7 3 2 2 2" xfId="47685"/>
    <cellStyle name="Comma 2 2 6 7 3 2 3" xfId="37057"/>
    <cellStyle name="Comma 2 2 6 7 3 3" xfId="12677"/>
    <cellStyle name="Comma 2 2 6 7 3 3 2" xfId="39098"/>
    <cellStyle name="Comma 2 2 6 7 3 4" xfId="29004"/>
    <cellStyle name="Comma 2 2 6 7 4" xfId="2453"/>
    <cellStyle name="Comma 2 2 6 7 4 2" xfId="11068"/>
    <cellStyle name="Comma 2 2 6 7 4 2 2" xfId="21713"/>
    <cellStyle name="Comma 2 2 6 7 4 2 2 2" xfId="48127"/>
    <cellStyle name="Comma 2 2 6 7 4 2 3" xfId="37489"/>
    <cellStyle name="Comma 2 2 6 7 4 3" xfId="13250"/>
    <cellStyle name="Comma 2 2 6 7 4 3 2" xfId="39670"/>
    <cellStyle name="Comma 2 2 6 7 4 4" xfId="29212"/>
    <cellStyle name="Comma 2 2 6 7 5" xfId="8174"/>
    <cellStyle name="Comma 2 2 6 7 5 2" xfId="18835"/>
    <cellStyle name="Comma 2 2 6 7 5 2 2" xfId="45249"/>
    <cellStyle name="Comma 2 2 6 7 5 3" xfId="34738"/>
    <cellStyle name="Comma 2 2 6 7 6" xfId="11381"/>
    <cellStyle name="Comma 2 2 6 7 6 2" xfId="37802"/>
    <cellStyle name="Comma 2 2 6 7 7" xfId="28810"/>
    <cellStyle name="Comma 2 2 6 8" xfId="1402"/>
    <cellStyle name="Comma 2 2 6 8 2" xfId="2024"/>
    <cellStyle name="Comma 2 2 6 8 2 2" xfId="12895"/>
    <cellStyle name="Comma 2 2 6 8 2 2 2" xfId="39316"/>
    <cellStyle name="Comma 2 2 6 8 2 3" xfId="29095"/>
    <cellStyle name="Comma 2 2 6 8 3" xfId="9213"/>
    <cellStyle name="Comma 2 2 6 8 3 2" xfId="19873"/>
    <cellStyle name="Comma 2 2 6 8 3 2 2" xfId="46287"/>
    <cellStyle name="Comma 2 2 6 8 3 3" xfId="35709"/>
    <cellStyle name="Comma 2 2 6 8 4" xfId="12350"/>
    <cellStyle name="Comma 2 2 6 8 4 2" xfId="38771"/>
    <cellStyle name="Comma 2 2 6 8 5" xfId="28905"/>
    <cellStyle name="Comma 2 2 6 9" xfId="1770"/>
    <cellStyle name="Comma 2 2 6 9 2" xfId="10617"/>
    <cellStyle name="Comma 2 2 6 9 2 2" xfId="21265"/>
    <cellStyle name="Comma 2 2 6 9 2 2 2" xfId="47679"/>
    <cellStyle name="Comma 2 2 6 9 2 3" xfId="37051"/>
    <cellStyle name="Comma 2 2 6 9 3" xfId="12671"/>
    <cellStyle name="Comma 2 2 6 9 3 2" xfId="39092"/>
    <cellStyle name="Comma 2 2 6 9 4" xfId="28998"/>
    <cellStyle name="Comma 2 2 7" xfId="328"/>
    <cellStyle name="Comma 2 2 7 2" xfId="1409"/>
    <cellStyle name="Comma 2 2 7 2 2" xfId="2031"/>
    <cellStyle name="Comma 2 2 7 2 2 2" xfId="12902"/>
    <cellStyle name="Comma 2 2 7 2 2 2 2" xfId="39323"/>
    <cellStyle name="Comma 2 2 7 2 2 3" xfId="29102"/>
    <cellStyle name="Comma 2 2 7 2 3" xfId="9220"/>
    <cellStyle name="Comma 2 2 7 2 3 2" xfId="19880"/>
    <cellStyle name="Comma 2 2 7 2 3 2 2" xfId="46294"/>
    <cellStyle name="Comma 2 2 7 2 3 3" xfId="35716"/>
    <cellStyle name="Comma 2 2 7 2 4" xfId="12357"/>
    <cellStyle name="Comma 2 2 7 2 4 2" xfId="38778"/>
    <cellStyle name="Comma 2 2 7 2 5" xfId="28912"/>
    <cellStyle name="Comma 2 2 7 3" xfId="1777"/>
    <cellStyle name="Comma 2 2 7 3 2" xfId="10624"/>
    <cellStyle name="Comma 2 2 7 3 2 2" xfId="21272"/>
    <cellStyle name="Comma 2 2 7 3 2 2 2" xfId="47686"/>
    <cellStyle name="Comma 2 2 7 3 2 3" xfId="37058"/>
    <cellStyle name="Comma 2 2 7 3 3" xfId="12678"/>
    <cellStyle name="Comma 2 2 7 3 3 2" xfId="39099"/>
    <cellStyle name="Comma 2 2 7 3 4" xfId="29005"/>
    <cellStyle name="Comma 2 2 7 4" xfId="2454"/>
    <cellStyle name="Comma 2 2 7 4 2" xfId="11069"/>
    <cellStyle name="Comma 2 2 7 4 2 2" xfId="21714"/>
    <cellStyle name="Comma 2 2 7 4 2 2 2" xfId="48128"/>
    <cellStyle name="Comma 2 2 7 4 2 3" xfId="37490"/>
    <cellStyle name="Comma 2 2 7 4 3" xfId="13251"/>
    <cellStyle name="Comma 2 2 7 4 3 2" xfId="39671"/>
    <cellStyle name="Comma 2 2 7 4 4" xfId="29213"/>
    <cellStyle name="Comma 2 2 7 5" xfId="8175"/>
    <cellStyle name="Comma 2 2 7 5 2" xfId="18836"/>
    <cellStyle name="Comma 2 2 7 5 2 2" xfId="45250"/>
    <cellStyle name="Comma 2 2 7 5 3" xfId="34739"/>
    <cellStyle name="Comma 2 2 7 6" xfId="11382"/>
    <cellStyle name="Comma 2 2 7 6 2" xfId="37803"/>
    <cellStyle name="Comma 2 2 7 7" xfId="28811"/>
    <cellStyle name="Comma 2 2 8" xfId="329"/>
    <cellStyle name="Comma 2 2 8 2" xfId="1410"/>
    <cellStyle name="Comma 2 2 8 2 2" xfId="2032"/>
    <cellStyle name="Comma 2 2 8 2 2 2" xfId="12903"/>
    <cellStyle name="Comma 2 2 8 2 2 2 2" xfId="39324"/>
    <cellStyle name="Comma 2 2 8 2 2 3" xfId="29103"/>
    <cellStyle name="Comma 2 2 8 2 3" xfId="9221"/>
    <cellStyle name="Comma 2 2 8 2 3 2" xfId="19881"/>
    <cellStyle name="Comma 2 2 8 2 3 2 2" xfId="46295"/>
    <cellStyle name="Comma 2 2 8 2 3 3" xfId="35717"/>
    <cellStyle name="Comma 2 2 8 2 4" xfId="12358"/>
    <cellStyle name="Comma 2 2 8 2 4 2" xfId="38779"/>
    <cellStyle name="Comma 2 2 8 2 5" xfId="28913"/>
    <cellStyle name="Comma 2 2 8 3" xfId="1778"/>
    <cellStyle name="Comma 2 2 8 3 2" xfId="10625"/>
    <cellStyle name="Comma 2 2 8 3 2 2" xfId="21273"/>
    <cellStyle name="Comma 2 2 8 3 2 2 2" xfId="47687"/>
    <cellStyle name="Comma 2 2 8 3 2 3" xfId="37059"/>
    <cellStyle name="Comma 2 2 8 3 3" xfId="12679"/>
    <cellStyle name="Comma 2 2 8 3 3 2" xfId="39100"/>
    <cellStyle name="Comma 2 2 8 3 4" xfId="29006"/>
    <cellStyle name="Comma 2 2 8 4" xfId="2455"/>
    <cellStyle name="Comma 2 2 8 4 2" xfId="11070"/>
    <cellStyle name="Comma 2 2 8 4 2 2" xfId="21715"/>
    <cellStyle name="Comma 2 2 8 4 2 2 2" xfId="48129"/>
    <cellStyle name="Comma 2 2 8 4 2 3" xfId="37491"/>
    <cellStyle name="Comma 2 2 8 4 3" xfId="13252"/>
    <cellStyle name="Comma 2 2 8 4 3 2" xfId="39672"/>
    <cellStyle name="Comma 2 2 8 4 4" xfId="29214"/>
    <cellStyle name="Comma 2 2 8 5" xfId="8176"/>
    <cellStyle name="Comma 2 2 8 5 2" xfId="18837"/>
    <cellStyle name="Comma 2 2 8 5 2 2" xfId="45251"/>
    <cellStyle name="Comma 2 2 8 5 3" xfId="34740"/>
    <cellStyle name="Comma 2 2 8 6" xfId="11383"/>
    <cellStyle name="Comma 2 2 8 6 2" xfId="37804"/>
    <cellStyle name="Comma 2 2 8 7" xfId="28812"/>
    <cellStyle name="Comma 2 2 9" xfId="330"/>
    <cellStyle name="Comma 2 2 9 2" xfId="1411"/>
    <cellStyle name="Comma 2 2 9 2 2" xfId="2033"/>
    <cellStyle name="Comma 2 2 9 2 2 2" xfId="12904"/>
    <cellStyle name="Comma 2 2 9 2 2 2 2" xfId="39325"/>
    <cellStyle name="Comma 2 2 9 2 2 3" xfId="29104"/>
    <cellStyle name="Comma 2 2 9 2 3" xfId="9222"/>
    <cellStyle name="Comma 2 2 9 2 3 2" xfId="19882"/>
    <cellStyle name="Comma 2 2 9 2 3 2 2" xfId="46296"/>
    <cellStyle name="Comma 2 2 9 2 3 3" xfId="35718"/>
    <cellStyle name="Comma 2 2 9 2 4" xfId="12359"/>
    <cellStyle name="Comma 2 2 9 2 4 2" xfId="38780"/>
    <cellStyle name="Comma 2 2 9 2 5" xfId="28914"/>
    <cellStyle name="Comma 2 2 9 3" xfId="1779"/>
    <cellStyle name="Comma 2 2 9 3 2" xfId="10626"/>
    <cellStyle name="Comma 2 2 9 3 2 2" xfId="21274"/>
    <cellStyle name="Comma 2 2 9 3 2 2 2" xfId="47688"/>
    <cellStyle name="Comma 2 2 9 3 2 3" xfId="37060"/>
    <cellStyle name="Comma 2 2 9 3 3" xfId="12680"/>
    <cellStyle name="Comma 2 2 9 3 3 2" xfId="39101"/>
    <cellStyle name="Comma 2 2 9 3 4" xfId="29007"/>
    <cellStyle name="Comma 2 2 9 4" xfId="2456"/>
    <cellStyle name="Comma 2 2 9 4 2" xfId="11071"/>
    <cellStyle name="Comma 2 2 9 4 2 2" xfId="21716"/>
    <cellStyle name="Comma 2 2 9 4 2 2 2" xfId="48130"/>
    <cellStyle name="Comma 2 2 9 4 2 3" xfId="37492"/>
    <cellStyle name="Comma 2 2 9 4 3" xfId="13253"/>
    <cellStyle name="Comma 2 2 9 4 3 2" xfId="39673"/>
    <cellStyle name="Comma 2 2 9 4 4" xfId="29215"/>
    <cellStyle name="Comma 2 2 9 5" xfId="8177"/>
    <cellStyle name="Comma 2 2 9 5 2" xfId="18838"/>
    <cellStyle name="Comma 2 2 9 5 2 2" xfId="45252"/>
    <cellStyle name="Comma 2 2 9 5 3" xfId="34741"/>
    <cellStyle name="Comma 2 2 9 6" xfId="11384"/>
    <cellStyle name="Comma 2 2 9 6 2" xfId="37805"/>
    <cellStyle name="Comma 2 2 9 7" xfId="28813"/>
    <cellStyle name="Comma 2 2_Opex Input" xfId="331"/>
    <cellStyle name="Comma 2 20" xfId="332"/>
    <cellStyle name="Comma 2 20 2" xfId="1412"/>
    <cellStyle name="Comma 2 20 2 2" xfId="2034"/>
    <cellStyle name="Comma 2 20 2 2 2" xfId="12905"/>
    <cellStyle name="Comma 2 20 2 2 2 2" xfId="39326"/>
    <cellStyle name="Comma 2 20 2 2 3" xfId="29105"/>
    <cellStyle name="Comma 2 20 2 3" xfId="9224"/>
    <cellStyle name="Comma 2 20 2 3 2" xfId="19884"/>
    <cellStyle name="Comma 2 20 2 3 2 2" xfId="46298"/>
    <cellStyle name="Comma 2 20 2 3 3" xfId="35720"/>
    <cellStyle name="Comma 2 20 2 4" xfId="12360"/>
    <cellStyle name="Comma 2 20 2 4 2" xfId="38781"/>
    <cellStyle name="Comma 2 20 2 5" xfId="28915"/>
    <cellStyle name="Comma 2 20 3" xfId="1780"/>
    <cellStyle name="Comma 2 20 3 2" xfId="10627"/>
    <cellStyle name="Comma 2 20 3 2 2" xfId="21275"/>
    <cellStyle name="Comma 2 20 3 2 2 2" xfId="47689"/>
    <cellStyle name="Comma 2 20 3 2 3" xfId="37061"/>
    <cellStyle name="Comma 2 20 3 3" xfId="12681"/>
    <cellStyle name="Comma 2 20 3 3 2" xfId="39102"/>
    <cellStyle name="Comma 2 20 3 4" xfId="29008"/>
    <cellStyle name="Comma 2 20 4" xfId="2457"/>
    <cellStyle name="Comma 2 20 4 2" xfId="11072"/>
    <cellStyle name="Comma 2 20 4 2 2" xfId="21717"/>
    <cellStyle name="Comma 2 20 4 2 2 2" xfId="48131"/>
    <cellStyle name="Comma 2 20 4 2 3" xfId="37493"/>
    <cellStyle name="Comma 2 20 4 3" xfId="13254"/>
    <cellStyle name="Comma 2 20 4 3 2" xfId="39674"/>
    <cellStyle name="Comma 2 20 4 4" xfId="29216"/>
    <cellStyle name="Comma 2 20 5" xfId="8178"/>
    <cellStyle name="Comma 2 20 5 2" xfId="18839"/>
    <cellStyle name="Comma 2 20 5 2 2" xfId="45253"/>
    <cellStyle name="Comma 2 20 5 3" xfId="34742"/>
    <cellStyle name="Comma 2 20 6" xfId="11386"/>
    <cellStyle name="Comma 2 20 6 2" xfId="37807"/>
    <cellStyle name="Comma 2 20 7" xfId="28814"/>
    <cellStyle name="Comma 2 21" xfId="1352"/>
    <cellStyle name="Comma 2 21 2" xfId="1974"/>
    <cellStyle name="Comma 2 21 2 2" xfId="9673"/>
    <cellStyle name="Comma 2 21 2 2 2" xfId="20333"/>
    <cellStyle name="Comma 2 21 2 2 2 2" xfId="46747"/>
    <cellStyle name="Comma 2 21 2 2 3" xfId="36169"/>
    <cellStyle name="Comma 2 21 2 3" xfId="12845"/>
    <cellStyle name="Comma 2 21 2 3 2" xfId="39266"/>
    <cellStyle name="Comma 2 21 2 4" xfId="29045"/>
    <cellStyle name="Comma 2 21 3" xfId="8078"/>
    <cellStyle name="Comma 2 21 3 2" xfId="10761"/>
    <cellStyle name="Comma 2 21 3 2 2" xfId="21406"/>
    <cellStyle name="Comma 2 21 3 2 2 2" xfId="47820"/>
    <cellStyle name="Comma 2 21 3 2 3" xfId="37182"/>
    <cellStyle name="Comma 2 21 3 3" xfId="18745"/>
    <cellStyle name="Comma 2 21 3 3 2" xfId="45159"/>
    <cellStyle name="Comma 2 21 3 4" xfId="34676"/>
    <cellStyle name="Comma 2 21 4" xfId="11098"/>
    <cellStyle name="Comma 2 21 4 2" xfId="21743"/>
    <cellStyle name="Comma 2 21 4 2 2" xfId="48157"/>
    <cellStyle name="Comma 2 21 4 3" xfId="37519"/>
    <cellStyle name="Comma 2 21 5" xfId="8298"/>
    <cellStyle name="Comma 2 21 5 2" xfId="18959"/>
    <cellStyle name="Comma 2 21 5 2 2" xfId="45373"/>
    <cellStyle name="Comma 2 21 5 3" xfId="34796"/>
    <cellStyle name="Comma 2 21 6" xfId="12300"/>
    <cellStyle name="Comma 2 21 6 2" xfId="38721"/>
    <cellStyle name="Comma 2 21 7" xfId="28855"/>
    <cellStyle name="Comma 2 22" xfId="1720"/>
    <cellStyle name="Comma 2 22 2" xfId="9138"/>
    <cellStyle name="Comma 2 22 2 2" xfId="19798"/>
    <cellStyle name="Comma 2 22 2 2 2" xfId="46212"/>
    <cellStyle name="Comma 2 22 2 3" xfId="35634"/>
    <cellStyle name="Comma 2 22 3" xfId="12621"/>
    <cellStyle name="Comma 2 22 3 2" xfId="39042"/>
    <cellStyle name="Comma 2 22 4" xfId="28948"/>
    <cellStyle name="Comma 2 23" xfId="2194"/>
    <cellStyle name="Comma 2 23 2" xfId="10567"/>
    <cellStyle name="Comma 2 23 2 2" xfId="21215"/>
    <cellStyle name="Comma 2 23 2 2 2" xfId="47629"/>
    <cellStyle name="Comma 2 23 2 3" xfId="37001"/>
    <cellStyle name="Comma 2 23 3" xfId="13039"/>
    <cellStyle name="Comma 2 23 3 2" xfId="39460"/>
    <cellStyle name="Comma 2 23 4" xfId="29137"/>
    <cellStyle name="Comma 2 24" xfId="2543"/>
    <cellStyle name="Comma 2 24 2" xfId="11012"/>
    <cellStyle name="Comma 2 24 2 2" xfId="21657"/>
    <cellStyle name="Comma 2 24 2 2 2" xfId="48071"/>
    <cellStyle name="Comma 2 24 2 3" xfId="37433"/>
    <cellStyle name="Comma 2 24 3" xfId="13339"/>
    <cellStyle name="Comma 2 24 3 2" xfId="39759"/>
    <cellStyle name="Comma 2 24 4" xfId="29238"/>
    <cellStyle name="Comma 2 25" xfId="2565"/>
    <cellStyle name="Comma 2 25 2" xfId="13359"/>
    <cellStyle name="Comma 2 25 2 2" xfId="39779"/>
    <cellStyle name="Comma 2 25 3" xfId="29245"/>
    <cellStyle name="Comma 2 26" xfId="2567"/>
    <cellStyle name="Comma 2 26 2" xfId="13361"/>
    <cellStyle name="Comma 2 26 2 2" xfId="39781"/>
    <cellStyle name="Comma 2 26 3" xfId="29247"/>
    <cellStyle name="Comma 2 27" xfId="2578"/>
    <cellStyle name="Comma 2 27 2" xfId="13371"/>
    <cellStyle name="Comma 2 27 2 2" xfId="39791"/>
    <cellStyle name="Comma 2 27 3" xfId="29251"/>
    <cellStyle name="Comma 2 28" xfId="8118"/>
    <cellStyle name="Comma 2 28 2" xfId="18779"/>
    <cellStyle name="Comma 2 28 2 2" xfId="45193"/>
    <cellStyle name="Comma 2 28 3" xfId="34682"/>
    <cellStyle name="Comma 2 29" xfId="11309"/>
    <cellStyle name="Comma 2 29 2" xfId="37730"/>
    <cellStyle name="Comma 2 3" xfId="333"/>
    <cellStyle name="Comma 2 3 2" xfId="334"/>
    <cellStyle name="Comma 2 3 2 2" xfId="335"/>
    <cellStyle name="Comma 2 3 2 2 2" xfId="1415"/>
    <cellStyle name="Comma 2 3 2 2 2 2" xfId="2037"/>
    <cellStyle name="Comma 2 3 2 2 2 2 2" xfId="12908"/>
    <cellStyle name="Comma 2 3 2 2 2 2 2 2" xfId="39329"/>
    <cellStyle name="Comma 2 3 2 2 2 2 3" xfId="29108"/>
    <cellStyle name="Comma 2 3 2 2 2 3" xfId="9227"/>
    <cellStyle name="Comma 2 3 2 2 2 3 2" xfId="19887"/>
    <cellStyle name="Comma 2 3 2 2 2 3 2 2" xfId="46301"/>
    <cellStyle name="Comma 2 3 2 2 2 3 3" xfId="35723"/>
    <cellStyle name="Comma 2 3 2 2 2 4" xfId="12363"/>
    <cellStyle name="Comma 2 3 2 2 2 4 2" xfId="38784"/>
    <cellStyle name="Comma 2 3 2 2 2 5" xfId="28918"/>
    <cellStyle name="Comma 2 3 2 2 3" xfId="1783"/>
    <cellStyle name="Comma 2 3 2 2 3 2" xfId="10630"/>
    <cellStyle name="Comma 2 3 2 2 3 2 2" xfId="21278"/>
    <cellStyle name="Comma 2 3 2 2 3 2 2 2" xfId="47692"/>
    <cellStyle name="Comma 2 3 2 2 3 2 3" xfId="37064"/>
    <cellStyle name="Comma 2 3 2 2 3 3" xfId="12684"/>
    <cellStyle name="Comma 2 3 2 2 3 3 2" xfId="39105"/>
    <cellStyle name="Comma 2 3 2 2 3 4" xfId="29011"/>
    <cellStyle name="Comma 2 3 2 2 4" xfId="2197"/>
    <cellStyle name="Comma 2 3 2 2 4 2" xfId="11075"/>
    <cellStyle name="Comma 2 3 2 2 4 2 2" xfId="21720"/>
    <cellStyle name="Comma 2 3 2 2 4 2 2 2" xfId="48134"/>
    <cellStyle name="Comma 2 3 2 2 4 2 3" xfId="37496"/>
    <cellStyle name="Comma 2 3 2 2 4 3" xfId="13041"/>
    <cellStyle name="Comma 2 3 2 2 4 3 2" xfId="39462"/>
    <cellStyle name="Comma 2 3 2 2 4 4" xfId="29139"/>
    <cellStyle name="Comma 2 3 2 2 5" xfId="8181"/>
    <cellStyle name="Comma 2 3 2 2 5 2" xfId="18842"/>
    <cellStyle name="Comma 2 3 2 2 5 2 2" xfId="45256"/>
    <cellStyle name="Comma 2 3 2 2 5 3" xfId="34745"/>
    <cellStyle name="Comma 2 3 2 2 6" xfId="11389"/>
    <cellStyle name="Comma 2 3 2 2 6 2" xfId="37810"/>
    <cellStyle name="Comma 2 3 2 2 7" xfId="28817"/>
    <cellStyle name="Comma 2 3 2 3" xfId="1414"/>
    <cellStyle name="Comma 2 3 2 3 2" xfId="2036"/>
    <cellStyle name="Comma 2 3 2 3 2 2" xfId="12907"/>
    <cellStyle name="Comma 2 3 2 3 2 2 2" xfId="39328"/>
    <cellStyle name="Comma 2 3 2 3 2 3" xfId="29107"/>
    <cellStyle name="Comma 2 3 2 3 3" xfId="9226"/>
    <cellStyle name="Comma 2 3 2 3 3 2" xfId="19886"/>
    <cellStyle name="Comma 2 3 2 3 3 2 2" xfId="46300"/>
    <cellStyle name="Comma 2 3 2 3 3 3" xfId="35722"/>
    <cellStyle name="Comma 2 3 2 3 4" xfId="12362"/>
    <cellStyle name="Comma 2 3 2 3 4 2" xfId="38783"/>
    <cellStyle name="Comma 2 3 2 3 5" xfId="28917"/>
    <cellStyle name="Comma 2 3 2 4" xfId="1782"/>
    <cellStyle name="Comma 2 3 2 4 2" xfId="10629"/>
    <cellStyle name="Comma 2 3 2 4 2 2" xfId="21277"/>
    <cellStyle name="Comma 2 3 2 4 2 2 2" xfId="47691"/>
    <cellStyle name="Comma 2 3 2 4 2 3" xfId="37063"/>
    <cellStyle name="Comma 2 3 2 4 3" xfId="12683"/>
    <cellStyle name="Comma 2 3 2 4 3 2" xfId="39104"/>
    <cellStyle name="Comma 2 3 2 4 4" xfId="29010"/>
    <cellStyle name="Comma 2 3 2 5" xfId="2196"/>
    <cellStyle name="Comma 2 3 2 5 2" xfId="11074"/>
    <cellStyle name="Comma 2 3 2 5 2 2" xfId="21719"/>
    <cellStyle name="Comma 2 3 2 5 2 2 2" xfId="48133"/>
    <cellStyle name="Comma 2 3 2 5 2 3" xfId="37495"/>
    <cellStyle name="Comma 2 3 2 5 3" xfId="13040"/>
    <cellStyle name="Comma 2 3 2 5 3 2" xfId="39461"/>
    <cellStyle name="Comma 2 3 2 5 4" xfId="29138"/>
    <cellStyle name="Comma 2 3 2 6" xfId="8180"/>
    <cellStyle name="Comma 2 3 2 6 2" xfId="18841"/>
    <cellStyle name="Comma 2 3 2 6 2 2" xfId="45255"/>
    <cellStyle name="Comma 2 3 2 6 3" xfId="34744"/>
    <cellStyle name="Comma 2 3 2 7" xfId="11388"/>
    <cellStyle name="Comma 2 3 2 7 2" xfId="37809"/>
    <cellStyle name="Comma 2 3 2 8" xfId="28816"/>
    <cellStyle name="Comma 2 3 3" xfId="336"/>
    <cellStyle name="Comma 2 3 3 2" xfId="1416"/>
    <cellStyle name="Comma 2 3 3 2 2" xfId="2038"/>
    <cellStyle name="Comma 2 3 3 2 2 2" xfId="12909"/>
    <cellStyle name="Comma 2 3 3 2 2 2 2" xfId="39330"/>
    <cellStyle name="Comma 2 3 3 2 2 3" xfId="29109"/>
    <cellStyle name="Comma 2 3 3 2 3" xfId="9228"/>
    <cellStyle name="Comma 2 3 3 2 3 2" xfId="19888"/>
    <cellStyle name="Comma 2 3 3 2 3 2 2" xfId="46302"/>
    <cellStyle name="Comma 2 3 3 2 3 3" xfId="35724"/>
    <cellStyle name="Comma 2 3 3 2 4" xfId="12364"/>
    <cellStyle name="Comma 2 3 3 2 4 2" xfId="38785"/>
    <cellStyle name="Comma 2 3 3 2 5" xfId="28919"/>
    <cellStyle name="Comma 2 3 3 3" xfId="1784"/>
    <cellStyle name="Comma 2 3 3 3 2" xfId="10631"/>
    <cellStyle name="Comma 2 3 3 3 2 2" xfId="21279"/>
    <cellStyle name="Comma 2 3 3 3 2 2 2" xfId="47693"/>
    <cellStyle name="Comma 2 3 3 3 2 3" xfId="37065"/>
    <cellStyle name="Comma 2 3 3 3 3" xfId="12685"/>
    <cellStyle name="Comma 2 3 3 3 3 2" xfId="39106"/>
    <cellStyle name="Comma 2 3 3 3 4" xfId="29012"/>
    <cellStyle name="Comma 2 3 3 4" xfId="2458"/>
    <cellStyle name="Comma 2 3 3 4 2" xfId="11076"/>
    <cellStyle name="Comma 2 3 3 4 2 2" xfId="21721"/>
    <cellStyle name="Comma 2 3 3 4 2 2 2" xfId="48135"/>
    <cellStyle name="Comma 2 3 3 4 2 3" xfId="37497"/>
    <cellStyle name="Comma 2 3 3 4 3" xfId="13255"/>
    <cellStyle name="Comma 2 3 3 4 3 2" xfId="39675"/>
    <cellStyle name="Comma 2 3 3 4 4" xfId="29217"/>
    <cellStyle name="Comma 2 3 3 5" xfId="8182"/>
    <cellStyle name="Comma 2 3 3 5 2" xfId="18843"/>
    <cellStyle name="Comma 2 3 3 5 2 2" xfId="45257"/>
    <cellStyle name="Comma 2 3 3 5 3" xfId="34746"/>
    <cellStyle name="Comma 2 3 3 6" xfId="11390"/>
    <cellStyle name="Comma 2 3 3 6 2" xfId="37811"/>
    <cellStyle name="Comma 2 3 3 7" xfId="28818"/>
    <cellStyle name="Comma 2 3 4" xfId="1413"/>
    <cellStyle name="Comma 2 3 4 2" xfId="2035"/>
    <cellStyle name="Comma 2 3 4 2 2" xfId="12906"/>
    <cellStyle name="Comma 2 3 4 2 2 2" xfId="39327"/>
    <cellStyle name="Comma 2 3 4 2 3" xfId="29106"/>
    <cellStyle name="Comma 2 3 4 3" xfId="9225"/>
    <cellStyle name="Comma 2 3 4 3 2" xfId="19885"/>
    <cellStyle name="Comma 2 3 4 3 2 2" xfId="46299"/>
    <cellStyle name="Comma 2 3 4 3 3" xfId="35721"/>
    <cellStyle name="Comma 2 3 4 4" xfId="12361"/>
    <cellStyle name="Comma 2 3 4 4 2" xfId="38782"/>
    <cellStyle name="Comma 2 3 4 5" xfId="28916"/>
    <cellStyle name="Comma 2 3 5" xfId="1781"/>
    <cellStyle name="Comma 2 3 5 2" xfId="10628"/>
    <cellStyle name="Comma 2 3 5 2 2" xfId="21276"/>
    <cellStyle name="Comma 2 3 5 2 2 2" xfId="47690"/>
    <cellStyle name="Comma 2 3 5 2 3" xfId="37062"/>
    <cellStyle name="Comma 2 3 5 3" xfId="12682"/>
    <cellStyle name="Comma 2 3 5 3 2" xfId="39103"/>
    <cellStyle name="Comma 2 3 5 4" xfId="29009"/>
    <cellStyle name="Comma 2 3 6" xfId="2195"/>
    <cellStyle name="Comma 2 3 6 2" xfId="11073"/>
    <cellStyle name="Comma 2 3 6 2 2" xfId="21718"/>
    <cellStyle name="Comma 2 3 6 2 2 2" xfId="48132"/>
    <cellStyle name="Comma 2 3 6 2 3" xfId="37494"/>
    <cellStyle name="Comma 2 3 7" xfId="8179"/>
    <cellStyle name="Comma 2 3 7 2" xfId="18840"/>
    <cellStyle name="Comma 2 3 7 2 2" xfId="45254"/>
    <cellStyle name="Comma 2 3 7 3" xfId="34743"/>
    <cellStyle name="Comma 2 3 8" xfId="11387"/>
    <cellStyle name="Comma 2 3 8 2" xfId="37808"/>
    <cellStyle name="Comma 2 3 9" xfId="28815"/>
    <cellStyle name="Comma 2 30" xfId="28754"/>
    <cellStyle name="Comma 2 31" xfId="55159"/>
    <cellStyle name="Comma 2 4" xfId="337"/>
    <cellStyle name="Comma 2 4 2" xfId="1417"/>
    <cellStyle name="Comma 2 4 2 2" xfId="2039"/>
    <cellStyle name="Comma 2 4 2 2 2" xfId="12910"/>
    <cellStyle name="Comma 2 4 2 2 2 2" xfId="39331"/>
    <cellStyle name="Comma 2 4 2 2 3" xfId="29110"/>
    <cellStyle name="Comma 2 4 2 3" xfId="9229"/>
    <cellStyle name="Comma 2 4 2 3 2" xfId="19889"/>
    <cellStyle name="Comma 2 4 2 3 2 2" xfId="46303"/>
    <cellStyle name="Comma 2 4 2 3 3" xfId="35725"/>
    <cellStyle name="Comma 2 4 2 4" xfId="12365"/>
    <cellStyle name="Comma 2 4 2 4 2" xfId="38786"/>
    <cellStyle name="Comma 2 4 2 5" xfId="28920"/>
    <cellStyle name="Comma 2 4 3" xfId="1785"/>
    <cellStyle name="Comma 2 4 3 2" xfId="10632"/>
    <cellStyle name="Comma 2 4 3 2 2" xfId="21280"/>
    <cellStyle name="Comma 2 4 3 2 2 2" xfId="47694"/>
    <cellStyle name="Comma 2 4 3 2 3" xfId="37066"/>
    <cellStyle name="Comma 2 4 3 3" xfId="12686"/>
    <cellStyle name="Comma 2 4 3 3 2" xfId="39107"/>
    <cellStyle name="Comma 2 4 3 4" xfId="29013"/>
    <cellStyle name="Comma 2 4 4" xfId="2459"/>
    <cellStyle name="Comma 2 4 4 2" xfId="11077"/>
    <cellStyle name="Comma 2 4 4 2 2" xfId="21722"/>
    <cellStyle name="Comma 2 4 4 2 2 2" xfId="48136"/>
    <cellStyle name="Comma 2 4 4 2 3" xfId="37498"/>
    <cellStyle name="Comma 2 4 4 3" xfId="13256"/>
    <cellStyle name="Comma 2 4 4 3 2" xfId="39676"/>
    <cellStyle name="Comma 2 4 4 4" xfId="29218"/>
    <cellStyle name="Comma 2 4 5" xfId="8183"/>
    <cellStyle name="Comma 2 4 5 2" xfId="18844"/>
    <cellStyle name="Comma 2 4 5 2 2" xfId="45258"/>
    <cellStyle name="Comma 2 4 5 3" xfId="34747"/>
    <cellStyle name="Comma 2 4 6" xfId="11391"/>
    <cellStyle name="Comma 2 4 6 2" xfId="37812"/>
    <cellStyle name="Comma 2 4 7" xfId="28819"/>
    <cellStyle name="Comma 2 5" xfId="338"/>
    <cellStyle name="Comma 2 5 2" xfId="1418"/>
    <cellStyle name="Comma 2 5 2 2" xfId="2040"/>
    <cellStyle name="Comma 2 5 2 2 2" xfId="12911"/>
    <cellStyle name="Comma 2 5 2 2 2 2" xfId="39332"/>
    <cellStyle name="Comma 2 5 2 2 3" xfId="29111"/>
    <cellStyle name="Comma 2 5 2 3" xfId="9230"/>
    <cellStyle name="Comma 2 5 2 3 2" xfId="19890"/>
    <cellStyle name="Comma 2 5 2 3 2 2" xfId="46304"/>
    <cellStyle name="Comma 2 5 2 3 3" xfId="35726"/>
    <cellStyle name="Comma 2 5 2 4" xfId="12366"/>
    <cellStyle name="Comma 2 5 2 4 2" xfId="38787"/>
    <cellStyle name="Comma 2 5 2 5" xfId="28921"/>
    <cellStyle name="Comma 2 5 3" xfId="1786"/>
    <cellStyle name="Comma 2 5 3 2" xfId="10633"/>
    <cellStyle name="Comma 2 5 3 2 2" xfId="21281"/>
    <cellStyle name="Comma 2 5 3 2 2 2" xfId="47695"/>
    <cellStyle name="Comma 2 5 3 2 3" xfId="37067"/>
    <cellStyle name="Comma 2 5 3 3" xfId="12687"/>
    <cellStyle name="Comma 2 5 3 3 2" xfId="39108"/>
    <cellStyle name="Comma 2 5 3 4" xfId="29014"/>
    <cellStyle name="Comma 2 5 4" xfId="2460"/>
    <cellStyle name="Comma 2 5 4 2" xfId="11078"/>
    <cellStyle name="Comma 2 5 4 2 2" xfId="21723"/>
    <cellStyle name="Comma 2 5 4 2 2 2" xfId="48137"/>
    <cellStyle name="Comma 2 5 4 2 3" xfId="37499"/>
    <cellStyle name="Comma 2 5 4 3" xfId="13257"/>
    <cellStyle name="Comma 2 5 4 3 2" xfId="39677"/>
    <cellStyle name="Comma 2 5 4 4" xfId="29219"/>
    <cellStyle name="Comma 2 5 5" xfId="8184"/>
    <cellStyle name="Comma 2 5 5 2" xfId="18845"/>
    <cellStyle name="Comma 2 5 5 2 2" xfId="45259"/>
    <cellStyle name="Comma 2 5 5 3" xfId="34748"/>
    <cellStyle name="Comma 2 5 6" xfId="11392"/>
    <cellStyle name="Comma 2 5 6 2" xfId="37813"/>
    <cellStyle name="Comma 2 5 7" xfId="28820"/>
    <cellStyle name="Comma 2 6" xfId="339"/>
    <cellStyle name="Comma 2 6 2" xfId="1419"/>
    <cellStyle name="Comma 2 6 2 2" xfId="2041"/>
    <cellStyle name="Comma 2 6 2 2 2" xfId="12912"/>
    <cellStyle name="Comma 2 6 2 2 2 2" xfId="39333"/>
    <cellStyle name="Comma 2 6 2 2 3" xfId="29112"/>
    <cellStyle name="Comma 2 6 2 3" xfId="9231"/>
    <cellStyle name="Comma 2 6 2 3 2" xfId="19891"/>
    <cellStyle name="Comma 2 6 2 3 2 2" xfId="46305"/>
    <cellStyle name="Comma 2 6 2 3 3" xfId="35727"/>
    <cellStyle name="Comma 2 6 2 4" xfId="12367"/>
    <cellStyle name="Comma 2 6 2 4 2" xfId="38788"/>
    <cellStyle name="Comma 2 6 2 5" xfId="28922"/>
    <cellStyle name="Comma 2 6 3" xfId="1787"/>
    <cellStyle name="Comma 2 6 3 2" xfId="10634"/>
    <cellStyle name="Comma 2 6 3 2 2" xfId="21282"/>
    <cellStyle name="Comma 2 6 3 2 2 2" xfId="47696"/>
    <cellStyle name="Comma 2 6 3 2 3" xfId="37068"/>
    <cellStyle name="Comma 2 6 3 3" xfId="12688"/>
    <cellStyle name="Comma 2 6 3 3 2" xfId="39109"/>
    <cellStyle name="Comma 2 6 3 4" xfId="29015"/>
    <cellStyle name="Comma 2 6 4" xfId="2461"/>
    <cellStyle name="Comma 2 6 4 2" xfId="11079"/>
    <cellStyle name="Comma 2 6 4 2 2" xfId="21724"/>
    <cellStyle name="Comma 2 6 4 2 2 2" xfId="48138"/>
    <cellStyle name="Comma 2 6 4 2 3" xfId="37500"/>
    <cellStyle name="Comma 2 6 4 3" xfId="13258"/>
    <cellStyle name="Comma 2 6 4 3 2" xfId="39678"/>
    <cellStyle name="Comma 2 6 4 4" xfId="29220"/>
    <cellStyle name="Comma 2 6 5" xfId="8185"/>
    <cellStyle name="Comma 2 6 5 2" xfId="18846"/>
    <cellStyle name="Comma 2 6 5 2 2" xfId="45260"/>
    <cellStyle name="Comma 2 6 5 3" xfId="34749"/>
    <cellStyle name="Comma 2 6 6" xfId="11393"/>
    <cellStyle name="Comma 2 6 6 2" xfId="37814"/>
    <cellStyle name="Comma 2 6 7" xfId="28821"/>
    <cellStyle name="Comma 2 7" xfId="340"/>
    <cellStyle name="Comma 2 7 2" xfId="1420"/>
    <cellStyle name="Comma 2 7 2 2" xfId="2042"/>
    <cellStyle name="Comma 2 7 2 2 2" xfId="12913"/>
    <cellStyle name="Comma 2 7 2 2 2 2" xfId="39334"/>
    <cellStyle name="Comma 2 7 2 2 3" xfId="29113"/>
    <cellStyle name="Comma 2 7 2 3" xfId="9232"/>
    <cellStyle name="Comma 2 7 2 3 2" xfId="19892"/>
    <cellStyle name="Comma 2 7 2 3 2 2" xfId="46306"/>
    <cellStyle name="Comma 2 7 2 3 3" xfId="35728"/>
    <cellStyle name="Comma 2 7 2 4" xfId="12368"/>
    <cellStyle name="Comma 2 7 2 4 2" xfId="38789"/>
    <cellStyle name="Comma 2 7 2 5" xfId="28923"/>
    <cellStyle name="Comma 2 7 3" xfId="1788"/>
    <cellStyle name="Comma 2 7 3 2" xfId="10635"/>
    <cellStyle name="Comma 2 7 3 2 2" xfId="21283"/>
    <cellStyle name="Comma 2 7 3 2 2 2" xfId="47697"/>
    <cellStyle name="Comma 2 7 3 2 3" xfId="37069"/>
    <cellStyle name="Comma 2 7 3 3" xfId="12689"/>
    <cellStyle name="Comma 2 7 3 3 2" xfId="39110"/>
    <cellStyle name="Comma 2 7 3 4" xfId="29016"/>
    <cellStyle name="Comma 2 7 4" xfId="2462"/>
    <cellStyle name="Comma 2 7 4 2" xfId="11080"/>
    <cellStyle name="Comma 2 7 4 2 2" xfId="21725"/>
    <cellStyle name="Comma 2 7 4 2 2 2" xfId="48139"/>
    <cellStyle name="Comma 2 7 4 2 3" xfId="37501"/>
    <cellStyle name="Comma 2 7 4 3" xfId="13259"/>
    <cellStyle name="Comma 2 7 4 3 2" xfId="39679"/>
    <cellStyle name="Comma 2 7 4 4" xfId="29221"/>
    <cellStyle name="Comma 2 7 5" xfId="8186"/>
    <cellStyle name="Comma 2 7 5 2" xfId="18847"/>
    <cellStyle name="Comma 2 7 5 2 2" xfId="45261"/>
    <cellStyle name="Comma 2 7 5 3" xfId="34750"/>
    <cellStyle name="Comma 2 7 6" xfId="11394"/>
    <cellStyle name="Comma 2 7 6 2" xfId="37815"/>
    <cellStyle name="Comma 2 7 7" xfId="28822"/>
    <cellStyle name="Comma 2 8" xfId="341"/>
    <cellStyle name="Comma 2 8 2" xfId="1421"/>
    <cellStyle name="Comma 2 8 2 2" xfId="2043"/>
    <cellStyle name="Comma 2 8 2 2 2" xfId="12914"/>
    <cellStyle name="Comma 2 8 2 2 2 2" xfId="39335"/>
    <cellStyle name="Comma 2 8 2 2 3" xfId="29114"/>
    <cellStyle name="Comma 2 8 2 3" xfId="9233"/>
    <cellStyle name="Comma 2 8 2 3 2" xfId="19893"/>
    <cellStyle name="Comma 2 8 2 3 2 2" xfId="46307"/>
    <cellStyle name="Comma 2 8 2 3 3" xfId="35729"/>
    <cellStyle name="Comma 2 8 2 4" xfId="12369"/>
    <cellStyle name="Comma 2 8 2 4 2" xfId="38790"/>
    <cellStyle name="Comma 2 8 2 5" xfId="28924"/>
    <cellStyle name="Comma 2 8 3" xfId="1789"/>
    <cellStyle name="Comma 2 8 3 2" xfId="10636"/>
    <cellStyle name="Comma 2 8 3 2 2" xfId="21284"/>
    <cellStyle name="Comma 2 8 3 2 2 2" xfId="47698"/>
    <cellStyle name="Comma 2 8 3 2 3" xfId="37070"/>
    <cellStyle name="Comma 2 8 3 3" xfId="12690"/>
    <cellStyle name="Comma 2 8 3 3 2" xfId="39111"/>
    <cellStyle name="Comma 2 8 3 4" xfId="29017"/>
    <cellStyle name="Comma 2 8 4" xfId="2463"/>
    <cellStyle name="Comma 2 8 4 2" xfId="11081"/>
    <cellStyle name="Comma 2 8 4 2 2" xfId="21726"/>
    <cellStyle name="Comma 2 8 4 2 2 2" xfId="48140"/>
    <cellStyle name="Comma 2 8 4 2 3" xfId="37502"/>
    <cellStyle name="Comma 2 8 4 3" xfId="13260"/>
    <cellStyle name="Comma 2 8 4 3 2" xfId="39680"/>
    <cellStyle name="Comma 2 8 4 4" xfId="29222"/>
    <cellStyle name="Comma 2 8 5" xfId="8187"/>
    <cellStyle name="Comma 2 8 5 2" xfId="18848"/>
    <cellStyle name="Comma 2 8 5 2 2" xfId="45262"/>
    <cellStyle name="Comma 2 8 5 3" xfId="34751"/>
    <cellStyle name="Comma 2 8 6" xfId="11395"/>
    <cellStyle name="Comma 2 8 6 2" xfId="37816"/>
    <cellStyle name="Comma 2 8 7" xfId="28823"/>
    <cellStyle name="Comma 2 9" xfId="342"/>
    <cellStyle name="Comma 2 9 2" xfId="1422"/>
    <cellStyle name="Comma 2 9 2 2" xfId="2044"/>
    <cellStyle name="Comma 2 9 2 2 2" xfId="12915"/>
    <cellStyle name="Comma 2 9 2 2 2 2" xfId="39336"/>
    <cellStyle name="Comma 2 9 2 2 3" xfId="29115"/>
    <cellStyle name="Comma 2 9 2 3" xfId="9234"/>
    <cellStyle name="Comma 2 9 2 3 2" xfId="19894"/>
    <cellStyle name="Comma 2 9 2 3 2 2" xfId="46308"/>
    <cellStyle name="Comma 2 9 2 3 3" xfId="35730"/>
    <cellStyle name="Comma 2 9 2 4" xfId="12370"/>
    <cellStyle name="Comma 2 9 2 4 2" xfId="38791"/>
    <cellStyle name="Comma 2 9 2 5" xfId="28925"/>
    <cellStyle name="Comma 2 9 3" xfId="1790"/>
    <cellStyle name="Comma 2 9 3 2" xfId="10637"/>
    <cellStyle name="Comma 2 9 3 2 2" xfId="21285"/>
    <cellStyle name="Comma 2 9 3 2 2 2" xfId="47699"/>
    <cellStyle name="Comma 2 9 3 2 3" xfId="37071"/>
    <cellStyle name="Comma 2 9 3 3" xfId="12691"/>
    <cellStyle name="Comma 2 9 3 3 2" xfId="39112"/>
    <cellStyle name="Comma 2 9 3 4" xfId="29018"/>
    <cellStyle name="Comma 2 9 4" xfId="2464"/>
    <cellStyle name="Comma 2 9 4 2" xfId="11082"/>
    <cellStyle name="Comma 2 9 4 2 2" xfId="21727"/>
    <cellStyle name="Comma 2 9 4 2 2 2" xfId="48141"/>
    <cellStyle name="Comma 2 9 4 2 3" xfId="37503"/>
    <cellStyle name="Comma 2 9 4 3" xfId="13261"/>
    <cellStyle name="Comma 2 9 4 3 2" xfId="39681"/>
    <cellStyle name="Comma 2 9 4 4" xfId="29223"/>
    <cellStyle name="Comma 2 9 5" xfId="8188"/>
    <cellStyle name="Comma 2 9 5 2" xfId="18849"/>
    <cellStyle name="Comma 2 9 5 2 2" xfId="45263"/>
    <cellStyle name="Comma 2 9 5 3" xfId="34752"/>
    <cellStyle name="Comma 2 9 6" xfId="11396"/>
    <cellStyle name="Comma 2 9 6 2" xfId="37817"/>
    <cellStyle name="Comma 2 9 7" xfId="28824"/>
    <cellStyle name="Comma 2_2.11 Staff NG BS" xfId="1318"/>
    <cellStyle name="Comma 20" xfId="2198"/>
    <cellStyle name="Comma 20 2" xfId="9614"/>
    <cellStyle name="Comma 20 2 2" xfId="20274"/>
    <cellStyle name="Comma 20 2 2 2" xfId="46688"/>
    <cellStyle name="Comma 20 2 3" xfId="36110"/>
    <cellStyle name="Comma 20 3" xfId="13042"/>
    <cellStyle name="Comma 20 3 2" xfId="39463"/>
    <cellStyle name="Comma 20 4" xfId="29140"/>
    <cellStyle name="Comma 21" xfId="2199"/>
    <cellStyle name="Comma 21 2" xfId="10481"/>
    <cellStyle name="Comma 21 2 2" xfId="21141"/>
    <cellStyle name="Comma 21 2 2 2" xfId="47555"/>
    <cellStyle name="Comma 21 2 3" xfId="36977"/>
    <cellStyle name="Comma 21 3" xfId="13043"/>
    <cellStyle name="Comma 21 3 2" xfId="39464"/>
    <cellStyle name="Comma 21 4" xfId="29141"/>
    <cellStyle name="Comma 22" xfId="2572"/>
    <cellStyle name="Comma 22 2" xfId="10139"/>
    <cellStyle name="Comma 22 2 2" xfId="20799"/>
    <cellStyle name="Comma 22 2 2 2" xfId="47213"/>
    <cellStyle name="Comma 22 2 3" xfId="36635"/>
    <cellStyle name="Comma 22 3" xfId="13366"/>
    <cellStyle name="Comma 22 3 2" xfId="39786"/>
    <cellStyle name="Comma 22 4" xfId="29248"/>
    <cellStyle name="Comma 23" xfId="2566"/>
    <cellStyle name="Comma 23 2" xfId="10475"/>
    <cellStyle name="Comma 23 2 2" xfId="21135"/>
    <cellStyle name="Comma 23 2 2 2" xfId="47549"/>
    <cellStyle name="Comma 23 2 3" xfId="36971"/>
    <cellStyle name="Comma 23 3" xfId="13360"/>
    <cellStyle name="Comma 23 3 2" xfId="39780"/>
    <cellStyle name="Comma 23 4" xfId="29246"/>
    <cellStyle name="Comma 24" xfId="2584"/>
    <cellStyle name="Comma 24 2" xfId="9608"/>
    <cellStyle name="Comma 24 2 2" xfId="20268"/>
    <cellStyle name="Comma 24 2 2 2" xfId="46682"/>
    <cellStyle name="Comma 24 2 3" xfId="36104"/>
    <cellStyle name="Comma 24 3" xfId="13377"/>
    <cellStyle name="Comma 24 3 2" xfId="39797"/>
    <cellStyle name="Comma 24 4" xfId="29256"/>
    <cellStyle name="Comma 25" xfId="2200"/>
    <cellStyle name="Comma 25 2" xfId="10471"/>
    <cellStyle name="Comma 25 2 2" xfId="21131"/>
    <cellStyle name="Comma 25 2 2 2" xfId="47545"/>
    <cellStyle name="Comma 25 2 3" xfId="36967"/>
    <cellStyle name="Comma 25 3" xfId="13044"/>
    <cellStyle name="Comma 25 3 2" xfId="39465"/>
    <cellStyle name="Comma 25 4" xfId="29142"/>
    <cellStyle name="Comma 26" xfId="2201"/>
    <cellStyle name="Comma 26 2" xfId="10011"/>
    <cellStyle name="Comma 26 2 2" xfId="20671"/>
    <cellStyle name="Comma 26 2 2 2" xfId="47085"/>
    <cellStyle name="Comma 26 2 3" xfId="36507"/>
    <cellStyle name="Comma 26 3" xfId="13045"/>
    <cellStyle name="Comma 26 3 2" xfId="39466"/>
    <cellStyle name="Comma 26 4" xfId="29143"/>
    <cellStyle name="Comma 27" xfId="2587"/>
    <cellStyle name="Comma 27 2" xfId="9746"/>
    <cellStyle name="Comma 27 2 2" xfId="20406"/>
    <cellStyle name="Comma 27 2 2 2" xfId="46820"/>
    <cellStyle name="Comma 27 2 3" xfId="36242"/>
    <cellStyle name="Comma 27 3" xfId="13380"/>
    <cellStyle name="Comma 27 3 2" xfId="39800"/>
    <cellStyle name="Comma 27 4" xfId="29257"/>
    <cellStyle name="Comma 28" xfId="1312"/>
    <cellStyle name="Comma 28 2" xfId="10492"/>
    <cellStyle name="Comma 28 2 2" xfId="21151"/>
    <cellStyle name="Comma 28 2 2 2" xfId="47565"/>
    <cellStyle name="Comma 28 2 3" xfId="36980"/>
    <cellStyle name="Comma 28 3" xfId="12269"/>
    <cellStyle name="Comma 28 3 2" xfId="38690"/>
    <cellStyle name="Comma 28 4" xfId="28847"/>
    <cellStyle name="Comma 29" xfId="3317"/>
    <cellStyle name="Comma 29 2" xfId="10662"/>
    <cellStyle name="Comma 29 2 2" xfId="21307"/>
    <cellStyle name="Comma 29 2 2 2" xfId="47721"/>
    <cellStyle name="Comma 29 2 3" xfId="37087"/>
    <cellStyle name="Comma 29 3" xfId="14107"/>
    <cellStyle name="Comma 29 3 2" xfId="40527"/>
    <cellStyle name="Comma 29 4" xfId="29987"/>
    <cellStyle name="Comma 3" xfId="343"/>
    <cellStyle name="Comma 3 10" xfId="11397"/>
    <cellStyle name="Comma 3 10 2" xfId="37818"/>
    <cellStyle name="Comma 3 11" xfId="28825"/>
    <cellStyle name="Comma 3 12" xfId="55224"/>
    <cellStyle name="Comma 3 13" xfId="1319"/>
    <cellStyle name="Comma 3 13 2" xfId="1591"/>
    <cellStyle name="Comma 3 13 2 2" xfId="9659"/>
    <cellStyle name="Comma 3 13 2 2 2" xfId="20319"/>
    <cellStyle name="Comma 3 13 2 2 2 2" xfId="46733"/>
    <cellStyle name="Comma 3 13 2 2 3" xfId="36155"/>
    <cellStyle name="Comma 3 13 2 3" xfId="12515"/>
    <cellStyle name="Comma 3 13 2 3 2" xfId="38936"/>
    <cellStyle name="Comma 3 13 2 4" xfId="28939"/>
    <cellStyle name="Comma 3 13 3" xfId="10758"/>
    <cellStyle name="Comma 3 13 3 2" xfId="21403"/>
    <cellStyle name="Comma 3 13 3 2 2" xfId="47817"/>
    <cellStyle name="Comma 3 13 3 3" xfId="37179"/>
    <cellStyle name="Comma 3 13 4" xfId="11096"/>
    <cellStyle name="Comma 3 13 4 2" xfId="21741"/>
    <cellStyle name="Comma 3 13 4 2 2" xfId="48155"/>
    <cellStyle name="Comma 3 13 4 3" xfId="37517"/>
    <cellStyle name="Comma 3 13 5" xfId="8283"/>
    <cellStyle name="Comma 3 13 5 2" xfId="18944"/>
    <cellStyle name="Comma 3 13 5 2 2" xfId="45358"/>
    <cellStyle name="Comma 3 13 5 3" xfId="34793"/>
    <cellStyle name="Comma 3 13 6" xfId="12273"/>
    <cellStyle name="Comma 3 13 6 2" xfId="38694"/>
    <cellStyle name="Comma 3 13 7" xfId="28848"/>
    <cellStyle name="Comma 3 2" xfId="344"/>
    <cellStyle name="Comma 3 2 2" xfId="345"/>
    <cellStyle name="Comma 3 2 2 2" xfId="1425"/>
    <cellStyle name="Comma 3 2 2 2 2" xfId="2047"/>
    <cellStyle name="Comma 3 2 2 2 2 2" xfId="12918"/>
    <cellStyle name="Comma 3 2 2 2 2 2 2" xfId="39339"/>
    <cellStyle name="Comma 3 2 2 2 2 3" xfId="29118"/>
    <cellStyle name="Comma 3 2 2 2 3" xfId="9237"/>
    <cellStyle name="Comma 3 2 2 2 3 2" xfId="19897"/>
    <cellStyle name="Comma 3 2 2 2 3 2 2" xfId="46311"/>
    <cellStyle name="Comma 3 2 2 2 3 3" xfId="35733"/>
    <cellStyle name="Comma 3 2 2 2 4" xfId="12373"/>
    <cellStyle name="Comma 3 2 2 2 4 2" xfId="38794"/>
    <cellStyle name="Comma 3 2 2 2 5" xfId="28928"/>
    <cellStyle name="Comma 3 2 2 3" xfId="1793"/>
    <cellStyle name="Comma 3 2 2 3 2" xfId="10640"/>
    <cellStyle name="Comma 3 2 2 3 2 2" xfId="21288"/>
    <cellStyle name="Comma 3 2 2 3 2 2 2" xfId="47702"/>
    <cellStyle name="Comma 3 2 2 3 2 3" xfId="37074"/>
    <cellStyle name="Comma 3 2 2 3 3" xfId="12694"/>
    <cellStyle name="Comma 3 2 2 3 3 2" xfId="39115"/>
    <cellStyle name="Comma 3 2 2 3 4" xfId="29021"/>
    <cellStyle name="Comma 3 2 2 4" xfId="2204"/>
    <cellStyle name="Comma 3 2 2 4 2" xfId="11085"/>
    <cellStyle name="Comma 3 2 2 4 2 2" xfId="21730"/>
    <cellStyle name="Comma 3 2 2 4 2 2 2" xfId="48144"/>
    <cellStyle name="Comma 3 2 2 4 2 3" xfId="37506"/>
    <cellStyle name="Comma 3 2 2 4 3" xfId="13048"/>
    <cellStyle name="Comma 3 2 2 4 3 2" xfId="39469"/>
    <cellStyle name="Comma 3 2 2 4 4" xfId="29146"/>
    <cellStyle name="Comma 3 2 2 5" xfId="8191"/>
    <cellStyle name="Comma 3 2 2 5 2" xfId="18852"/>
    <cellStyle name="Comma 3 2 2 5 2 2" xfId="45266"/>
    <cellStyle name="Comma 3 2 2 5 3" xfId="34755"/>
    <cellStyle name="Comma 3 2 2 6" xfId="11399"/>
    <cellStyle name="Comma 3 2 2 6 2" xfId="37820"/>
    <cellStyle name="Comma 3 2 2 7" xfId="28827"/>
    <cellStyle name="Comma 3 2 3" xfId="346"/>
    <cellStyle name="Comma 3 2 3 2" xfId="1426"/>
    <cellStyle name="Comma 3 2 3 2 2" xfId="2048"/>
    <cellStyle name="Comma 3 2 3 2 2 2" xfId="12919"/>
    <cellStyle name="Comma 3 2 3 2 2 2 2" xfId="39340"/>
    <cellStyle name="Comma 3 2 3 2 2 3" xfId="29119"/>
    <cellStyle name="Comma 3 2 3 2 3" xfId="9238"/>
    <cellStyle name="Comma 3 2 3 2 3 2" xfId="19898"/>
    <cellStyle name="Comma 3 2 3 2 3 2 2" xfId="46312"/>
    <cellStyle name="Comma 3 2 3 2 3 3" xfId="35734"/>
    <cellStyle name="Comma 3 2 3 2 4" xfId="12374"/>
    <cellStyle name="Comma 3 2 3 2 4 2" xfId="38795"/>
    <cellStyle name="Comma 3 2 3 2 5" xfId="28929"/>
    <cellStyle name="Comma 3 2 3 3" xfId="1794"/>
    <cellStyle name="Comma 3 2 3 3 2" xfId="10641"/>
    <cellStyle name="Comma 3 2 3 3 2 2" xfId="21289"/>
    <cellStyle name="Comma 3 2 3 3 2 2 2" xfId="47703"/>
    <cellStyle name="Comma 3 2 3 3 2 3" xfId="37075"/>
    <cellStyle name="Comma 3 2 3 3 3" xfId="12695"/>
    <cellStyle name="Comma 3 2 3 3 3 2" xfId="39116"/>
    <cellStyle name="Comma 3 2 3 3 4" xfId="29022"/>
    <cellStyle name="Comma 3 2 3 4" xfId="2465"/>
    <cellStyle name="Comma 3 2 3 4 2" xfId="11086"/>
    <cellStyle name="Comma 3 2 3 4 2 2" xfId="21731"/>
    <cellStyle name="Comma 3 2 3 4 2 2 2" xfId="48145"/>
    <cellStyle name="Comma 3 2 3 4 2 3" xfId="37507"/>
    <cellStyle name="Comma 3 2 3 4 3" xfId="13262"/>
    <cellStyle name="Comma 3 2 3 4 3 2" xfId="39682"/>
    <cellStyle name="Comma 3 2 3 4 4" xfId="29224"/>
    <cellStyle name="Comma 3 2 3 5" xfId="8192"/>
    <cellStyle name="Comma 3 2 3 5 2" xfId="18853"/>
    <cellStyle name="Comma 3 2 3 5 2 2" xfId="45267"/>
    <cellStyle name="Comma 3 2 3 5 3" xfId="34756"/>
    <cellStyle name="Comma 3 2 3 6" xfId="11400"/>
    <cellStyle name="Comma 3 2 3 6 2" xfId="37821"/>
    <cellStyle name="Comma 3 2 3 7" xfId="28828"/>
    <cellStyle name="Comma 3 2 4" xfId="1424"/>
    <cellStyle name="Comma 3 2 4 2" xfId="2046"/>
    <cellStyle name="Comma 3 2 4 2 2" xfId="12917"/>
    <cellStyle name="Comma 3 2 4 2 2 2" xfId="39338"/>
    <cellStyle name="Comma 3 2 4 2 3" xfId="29117"/>
    <cellStyle name="Comma 3 2 4 3" xfId="9236"/>
    <cellStyle name="Comma 3 2 4 3 2" xfId="19896"/>
    <cellStyle name="Comma 3 2 4 3 2 2" xfId="46310"/>
    <cellStyle name="Comma 3 2 4 3 3" xfId="35732"/>
    <cellStyle name="Comma 3 2 4 4" xfId="12372"/>
    <cellStyle name="Comma 3 2 4 4 2" xfId="38793"/>
    <cellStyle name="Comma 3 2 4 5" xfId="28927"/>
    <cellStyle name="Comma 3 2 5" xfId="1792"/>
    <cellStyle name="Comma 3 2 5 2" xfId="10639"/>
    <cellStyle name="Comma 3 2 5 2 2" xfId="21287"/>
    <cellStyle name="Comma 3 2 5 2 2 2" xfId="47701"/>
    <cellStyle name="Comma 3 2 5 2 3" xfId="37073"/>
    <cellStyle name="Comma 3 2 5 3" xfId="12693"/>
    <cellStyle name="Comma 3 2 5 3 2" xfId="39114"/>
    <cellStyle name="Comma 3 2 5 4" xfId="29020"/>
    <cellStyle name="Comma 3 2 6" xfId="2203"/>
    <cellStyle name="Comma 3 2 6 2" xfId="11084"/>
    <cellStyle name="Comma 3 2 6 2 2" xfId="21729"/>
    <cellStyle name="Comma 3 2 6 2 2 2" xfId="48143"/>
    <cellStyle name="Comma 3 2 6 2 3" xfId="37505"/>
    <cellStyle name="Comma 3 2 6 3" xfId="13047"/>
    <cellStyle name="Comma 3 2 6 3 2" xfId="39468"/>
    <cellStyle name="Comma 3 2 6 4" xfId="29145"/>
    <cellStyle name="Comma 3 2 7" xfId="8190"/>
    <cellStyle name="Comma 3 2 7 2" xfId="18851"/>
    <cellStyle name="Comma 3 2 7 2 2" xfId="45265"/>
    <cellStyle name="Comma 3 2 7 3" xfId="34754"/>
    <cellStyle name="Comma 3 2 8" xfId="11398"/>
    <cellStyle name="Comma 3 2 8 2" xfId="37819"/>
    <cellStyle name="Comma 3 2 9" xfId="28826"/>
    <cellStyle name="Comma 3 3" xfId="347"/>
    <cellStyle name="Comma 3 3 2" xfId="1320"/>
    <cellStyle name="Comma 3 3 2 2" xfId="1592"/>
    <cellStyle name="Comma 3 3 2 2 2" xfId="9660"/>
    <cellStyle name="Comma 3 3 2 2 2 2" xfId="20320"/>
    <cellStyle name="Comma 3 3 2 2 2 2 2" xfId="46734"/>
    <cellStyle name="Comma 3 3 2 2 2 3" xfId="36156"/>
    <cellStyle name="Comma 3 3 2 2 3" xfId="12516"/>
    <cellStyle name="Comma 3 3 2 2 3 2" xfId="38937"/>
    <cellStyle name="Comma 3 3 2 2 4" xfId="28940"/>
    <cellStyle name="Comma 3 3 2 3" xfId="2049"/>
    <cellStyle name="Comma 3 3 2 3 2" xfId="10759"/>
    <cellStyle name="Comma 3 3 2 3 2 2" xfId="21404"/>
    <cellStyle name="Comma 3 3 2 3 2 2 2" xfId="47818"/>
    <cellStyle name="Comma 3 3 2 3 2 3" xfId="37180"/>
    <cellStyle name="Comma 3 3 2 3 3" xfId="12920"/>
    <cellStyle name="Comma 3 3 2 3 3 2" xfId="39341"/>
    <cellStyle name="Comma 3 3 2 3 4" xfId="29120"/>
    <cellStyle name="Comma 3 3 2 4" xfId="2206"/>
    <cellStyle name="Comma 3 3 2 4 2" xfId="11097"/>
    <cellStyle name="Comma 3 3 2 4 2 2" xfId="21742"/>
    <cellStyle name="Comma 3 3 2 4 2 2 2" xfId="48156"/>
    <cellStyle name="Comma 3 3 2 4 2 3" xfId="37518"/>
    <cellStyle name="Comma 3 3 2 4 3" xfId="13050"/>
    <cellStyle name="Comma 3 3 2 4 3 2" xfId="39471"/>
    <cellStyle name="Comma 3 3 2 4 4" xfId="29148"/>
    <cellStyle name="Comma 3 3 2 5" xfId="8284"/>
    <cellStyle name="Comma 3 3 2 5 2" xfId="18945"/>
    <cellStyle name="Comma 3 3 2 5 2 2" xfId="45359"/>
    <cellStyle name="Comma 3 3 2 5 3" xfId="34794"/>
    <cellStyle name="Comma 3 3 2 6" xfId="12274"/>
    <cellStyle name="Comma 3 3 2 6 2" xfId="38695"/>
    <cellStyle name="Comma 3 3 2 7" xfId="28849"/>
    <cellStyle name="Comma 3 3 3" xfId="1427"/>
    <cellStyle name="Comma 3 3 3 2" xfId="9239"/>
    <cellStyle name="Comma 3 3 3 2 2" xfId="19899"/>
    <cellStyle name="Comma 3 3 3 2 2 2" xfId="46313"/>
    <cellStyle name="Comma 3 3 3 2 3" xfId="35735"/>
    <cellStyle name="Comma 3 3 3 3" xfId="12375"/>
    <cellStyle name="Comma 3 3 3 3 2" xfId="38796"/>
    <cellStyle name="Comma 3 3 3 4" xfId="28930"/>
    <cellStyle name="Comma 3 3 4" xfId="1795"/>
    <cellStyle name="Comma 3 3 4 2" xfId="10642"/>
    <cellStyle name="Comma 3 3 4 2 2" xfId="21290"/>
    <cellStyle name="Comma 3 3 4 2 2 2" xfId="47704"/>
    <cellStyle name="Comma 3 3 4 2 3" xfId="37076"/>
    <cellStyle name="Comma 3 3 4 3" xfId="12696"/>
    <cellStyle name="Comma 3 3 4 3 2" xfId="39117"/>
    <cellStyle name="Comma 3 3 4 4" xfId="29023"/>
    <cellStyle name="Comma 3 3 5" xfId="2205"/>
    <cellStyle name="Comma 3 3 5 2" xfId="11087"/>
    <cellStyle name="Comma 3 3 5 2 2" xfId="21732"/>
    <cellStyle name="Comma 3 3 5 2 2 2" xfId="48146"/>
    <cellStyle name="Comma 3 3 5 2 3" xfId="37508"/>
    <cellStyle name="Comma 3 3 5 3" xfId="13049"/>
    <cellStyle name="Comma 3 3 5 3 2" xfId="39470"/>
    <cellStyle name="Comma 3 3 5 4" xfId="29147"/>
    <cellStyle name="Comma 3 3 6" xfId="8193"/>
    <cellStyle name="Comma 3 3 6 2" xfId="18854"/>
    <cellStyle name="Comma 3 3 6 2 2" xfId="45268"/>
    <cellStyle name="Comma 3 3 6 3" xfId="34757"/>
    <cellStyle name="Comma 3 3 7" xfId="11401"/>
    <cellStyle name="Comma 3 3 7 2" xfId="37822"/>
    <cellStyle name="Comma 3 3 8" xfId="28829"/>
    <cellStyle name="Comma 3 4" xfId="1423"/>
    <cellStyle name="Comma 3 4 2" xfId="2045"/>
    <cellStyle name="Comma 3 4 2 2" xfId="12916"/>
    <cellStyle name="Comma 3 4 2 2 2" xfId="39337"/>
    <cellStyle name="Comma 3 4 2 3" xfId="29116"/>
    <cellStyle name="Comma 3 4 3" xfId="9235"/>
    <cellStyle name="Comma 3 4 3 2" xfId="19895"/>
    <cellStyle name="Comma 3 4 3 2 2" xfId="46309"/>
    <cellStyle name="Comma 3 4 3 3" xfId="35731"/>
    <cellStyle name="Comma 3 4 4" xfId="12371"/>
    <cellStyle name="Comma 3 4 4 2" xfId="38792"/>
    <cellStyle name="Comma 3 4 5" xfId="28926"/>
    <cellStyle name="Comma 3 5" xfId="1791"/>
    <cellStyle name="Comma 3 5 2" xfId="10638"/>
    <cellStyle name="Comma 3 5 2 2" xfId="21286"/>
    <cellStyle name="Comma 3 5 2 2 2" xfId="47700"/>
    <cellStyle name="Comma 3 5 2 3" xfId="37072"/>
    <cellStyle name="Comma 3 5 3" xfId="12692"/>
    <cellStyle name="Comma 3 5 3 2" xfId="39113"/>
    <cellStyle name="Comma 3 5 4" xfId="29019"/>
    <cellStyle name="Comma 3 6" xfId="2202"/>
    <cellStyle name="Comma 3 6 2" xfId="11083"/>
    <cellStyle name="Comma 3 6 2 2" xfId="21728"/>
    <cellStyle name="Comma 3 6 2 2 2" xfId="48142"/>
    <cellStyle name="Comma 3 6 2 3" xfId="37504"/>
    <cellStyle name="Comma 3 6 3" xfId="13046"/>
    <cellStyle name="Comma 3 6 3 2" xfId="39467"/>
    <cellStyle name="Comma 3 6 4" xfId="29144"/>
    <cellStyle name="Comma 3 7" xfId="2551"/>
    <cellStyle name="Comma 3 7 2" xfId="13346"/>
    <cellStyle name="Comma 3 7 2 2" xfId="39766"/>
    <cellStyle name="Comma 3 7 3" xfId="29242"/>
    <cellStyle name="Comma 3 8" xfId="2581"/>
    <cellStyle name="Comma 3 8 2" xfId="13374"/>
    <cellStyle name="Comma 3 8 2 2" xfId="39794"/>
    <cellStyle name="Comma 3 8 3" xfId="29254"/>
    <cellStyle name="Comma 3 9" xfId="8189"/>
    <cellStyle name="Comma 3 9 2" xfId="18850"/>
    <cellStyle name="Comma 3 9 2 2" xfId="45264"/>
    <cellStyle name="Comma 3 9 3" xfId="34753"/>
    <cellStyle name="Comma 3_Asset Health Themes (2)" xfId="348"/>
    <cellStyle name="Comma 30" xfId="3384"/>
    <cellStyle name="Comma 30 2" xfId="14171"/>
    <cellStyle name="Comma 30 2 2" xfId="40591"/>
    <cellStyle name="Comma 30 3" xfId="30054"/>
    <cellStyle name="Comma 31" xfId="3725"/>
    <cellStyle name="Comma 31 2" xfId="14509"/>
    <cellStyle name="Comma 31 2 2" xfId="40929"/>
    <cellStyle name="Comma 31 3" xfId="30395"/>
    <cellStyle name="Comma 32" xfId="3422"/>
    <cellStyle name="Comma 32 2" xfId="14208"/>
    <cellStyle name="Comma 32 2 2" xfId="40628"/>
    <cellStyle name="Comma 32 3" xfId="30092"/>
    <cellStyle name="Comma 33" xfId="6265"/>
    <cellStyle name="Comma 33 2" xfId="17004"/>
    <cellStyle name="Comma 33 2 2" xfId="43422"/>
    <cellStyle name="Comma 33 3" xfId="32935"/>
    <cellStyle name="Comma 34" xfId="6501"/>
    <cellStyle name="Comma 34 2" xfId="17231"/>
    <cellStyle name="Comma 34 2 2" xfId="43649"/>
    <cellStyle name="Comma 34 3" xfId="33171"/>
    <cellStyle name="Comma 35" xfId="4473"/>
    <cellStyle name="Comma 35 2" xfId="15251"/>
    <cellStyle name="Comma 35 2 2" xfId="41671"/>
    <cellStyle name="Comma 35 3" xfId="31143"/>
    <cellStyle name="Comma 36" xfId="3146"/>
    <cellStyle name="Comma 36 2" xfId="13937"/>
    <cellStyle name="Comma 36 2 2" xfId="40357"/>
    <cellStyle name="Comma 36 3" xfId="29816"/>
    <cellStyle name="Comma 37" xfId="8282"/>
    <cellStyle name="Comma 37 2" xfId="18943"/>
    <cellStyle name="Comma 37 2 2" xfId="45357"/>
    <cellStyle name="Comma 37 3" xfId="34792"/>
    <cellStyle name="Comma 38" xfId="11110"/>
    <cellStyle name="Comma 38 2" xfId="37531"/>
    <cellStyle name="Comma 39" xfId="12259"/>
    <cellStyle name="Comma 39 2" xfId="38680"/>
    <cellStyle name="Comma 4" xfId="349"/>
    <cellStyle name="Comma 4 2" xfId="1428"/>
    <cellStyle name="Comma 4 2 2" xfId="2050"/>
    <cellStyle name="Comma 4 2 2 2" xfId="12921"/>
    <cellStyle name="Comma 4 2 2 2 2" xfId="39342"/>
    <cellStyle name="Comma 4 2 2 3" xfId="29121"/>
    <cellStyle name="Comma 4 2 3" xfId="9240"/>
    <cellStyle name="Comma 4 2 3 2" xfId="19900"/>
    <cellStyle name="Comma 4 2 3 2 2" xfId="46314"/>
    <cellStyle name="Comma 4 2 3 3" xfId="35736"/>
    <cellStyle name="Comma 4 2 4" xfId="12376"/>
    <cellStyle name="Comma 4 2 4 2" xfId="38797"/>
    <cellStyle name="Comma 4 2 5" xfId="28931"/>
    <cellStyle name="Comma 4 3" xfId="1796"/>
    <cellStyle name="Comma 4 3 2" xfId="10643"/>
    <cellStyle name="Comma 4 3 2 2" xfId="21291"/>
    <cellStyle name="Comma 4 3 2 2 2" xfId="47705"/>
    <cellStyle name="Comma 4 3 2 3" xfId="37077"/>
    <cellStyle name="Comma 4 3 3" xfId="12697"/>
    <cellStyle name="Comma 4 3 3 2" xfId="39118"/>
    <cellStyle name="Comma 4 3 4" xfId="29024"/>
    <cellStyle name="Comma 4 4" xfId="2207"/>
    <cellStyle name="Comma 4 4 2" xfId="11088"/>
    <cellStyle name="Comma 4 4 2 2" xfId="21733"/>
    <cellStyle name="Comma 4 4 2 2 2" xfId="48147"/>
    <cellStyle name="Comma 4 4 2 3" xfId="37509"/>
    <cellStyle name="Comma 4 4 3" xfId="13051"/>
    <cellStyle name="Comma 4 4 3 2" xfId="39472"/>
    <cellStyle name="Comma 4 4 4" xfId="29149"/>
    <cellStyle name="Comma 4 5" xfId="8194"/>
    <cellStyle name="Comma 4 5 2" xfId="18855"/>
    <cellStyle name="Comma 4 5 2 2" xfId="45269"/>
    <cellStyle name="Comma 4 5 3" xfId="34758"/>
    <cellStyle name="Comma 4 6" xfId="11402"/>
    <cellStyle name="Comma 4 6 2" xfId="37823"/>
    <cellStyle name="Comma 4 7" xfId="28830"/>
    <cellStyle name="Comma 4 8" xfId="55229"/>
    <cellStyle name="Comma 40" xfId="12537"/>
    <cellStyle name="Comma 40 2" xfId="38958"/>
    <cellStyle name="Comma 41" xfId="28740"/>
    <cellStyle name="Comma 42" xfId="55253"/>
    <cellStyle name="Comma 5" xfId="350"/>
    <cellStyle name="Comma 5 2" xfId="1429"/>
    <cellStyle name="Comma 5 2 2" xfId="2051"/>
    <cellStyle name="Comma 5 2 2 2" xfId="12922"/>
    <cellStyle name="Comma 5 2 2 2 2" xfId="39343"/>
    <cellStyle name="Comma 5 2 2 3" xfId="29122"/>
    <cellStyle name="Comma 5 2 3" xfId="9241"/>
    <cellStyle name="Comma 5 2 3 2" xfId="19901"/>
    <cellStyle name="Comma 5 2 3 2 2" xfId="46315"/>
    <cellStyle name="Comma 5 2 3 3" xfId="35737"/>
    <cellStyle name="Comma 5 2 4" xfId="12377"/>
    <cellStyle name="Comma 5 2 4 2" xfId="38798"/>
    <cellStyle name="Comma 5 2 5" xfId="28932"/>
    <cellStyle name="Comma 5 3" xfId="1797"/>
    <cellStyle name="Comma 5 3 2" xfId="10644"/>
    <cellStyle name="Comma 5 3 2 2" xfId="21292"/>
    <cellStyle name="Comma 5 3 2 2 2" xfId="47706"/>
    <cellStyle name="Comma 5 3 2 3" xfId="37078"/>
    <cellStyle name="Comma 5 3 3" xfId="12698"/>
    <cellStyle name="Comma 5 3 3 2" xfId="39119"/>
    <cellStyle name="Comma 5 3 4" xfId="29025"/>
    <cellStyle name="Comma 5 4" xfId="2208"/>
    <cellStyle name="Comma 5 4 2" xfId="11089"/>
    <cellStyle name="Comma 5 4 2 2" xfId="21734"/>
    <cellStyle name="Comma 5 4 2 2 2" xfId="48148"/>
    <cellStyle name="Comma 5 4 2 3" xfId="37510"/>
    <cellStyle name="Comma 5 4 3" xfId="13052"/>
    <cellStyle name="Comma 5 4 3 2" xfId="39473"/>
    <cellStyle name="Comma 5 4 4" xfId="29150"/>
    <cellStyle name="Comma 5 5" xfId="8195"/>
    <cellStyle name="Comma 5 5 2" xfId="18856"/>
    <cellStyle name="Comma 5 5 2 2" xfId="45270"/>
    <cellStyle name="Comma 5 5 3" xfId="34759"/>
    <cellStyle name="Comma 5 6" xfId="11403"/>
    <cellStyle name="Comma 5 6 2" xfId="37824"/>
    <cellStyle name="Comma 5 7" xfId="28831"/>
    <cellStyle name="Comma 6" xfId="22"/>
    <cellStyle name="Comma 6 2" xfId="1344"/>
    <cellStyle name="Comma 6 2 2" xfId="1970"/>
    <cellStyle name="Comma 6 2 2 2" xfId="12841"/>
    <cellStyle name="Comma 6 2 2 2 2" xfId="39262"/>
    <cellStyle name="Comma 6 2 2 3" xfId="29041"/>
    <cellStyle name="Comma 6 2 3" xfId="8915"/>
    <cellStyle name="Comma 6 2 3 2" xfId="19575"/>
    <cellStyle name="Comma 6 2 3 2 2" xfId="45989"/>
    <cellStyle name="Comma 6 2 3 3" xfId="35411"/>
    <cellStyle name="Comma 6 2 4" xfId="12294"/>
    <cellStyle name="Comma 6 2 4 2" xfId="38715"/>
    <cellStyle name="Comma 6 2 5" xfId="28851"/>
    <cellStyle name="Comma 6 3" xfId="1702"/>
    <cellStyle name="Comma 6 3 2" xfId="10536"/>
    <cellStyle name="Comma 6 3 2 2" xfId="21189"/>
    <cellStyle name="Comma 6 3 2 2 2" xfId="47603"/>
    <cellStyle name="Comma 6 3 2 3" xfId="36996"/>
    <cellStyle name="Comma 6 3 3" xfId="12605"/>
    <cellStyle name="Comma 6 3 3 2" xfId="39026"/>
    <cellStyle name="Comma 6 3 4" xfId="28944"/>
    <cellStyle name="Comma 6 4" xfId="2209"/>
    <cellStyle name="Comma 6 4 2" xfId="11008"/>
    <cellStyle name="Comma 6 4 2 2" xfId="21653"/>
    <cellStyle name="Comma 6 4 2 2 2" xfId="48067"/>
    <cellStyle name="Comma 6 4 2 3" xfId="37429"/>
    <cellStyle name="Comma 6 4 3" xfId="13053"/>
    <cellStyle name="Comma 6 4 3 2" xfId="39474"/>
    <cellStyle name="Comma 6 4 4" xfId="29151"/>
    <cellStyle name="Comma 6 5" xfId="8113"/>
    <cellStyle name="Comma 6 5 2" xfId="18774"/>
    <cellStyle name="Comma 6 5 2 2" xfId="45188"/>
    <cellStyle name="Comma 6 5 3" xfId="34678"/>
    <cellStyle name="Comma 6 6" xfId="11125"/>
    <cellStyle name="Comma 6 6 2" xfId="37546"/>
    <cellStyle name="Comma 6 7" xfId="28750"/>
    <cellStyle name="Comma 7" xfId="351"/>
    <cellStyle name="Comma 7 2" xfId="1430"/>
    <cellStyle name="Comma 7 2 2" xfId="2052"/>
    <cellStyle name="Comma 7 2 2 2" xfId="12923"/>
    <cellStyle name="Comma 7 2 2 2 2" xfId="39344"/>
    <cellStyle name="Comma 7 2 2 3" xfId="29123"/>
    <cellStyle name="Comma 7 2 3" xfId="9242"/>
    <cellStyle name="Comma 7 2 3 2" xfId="19902"/>
    <cellStyle name="Comma 7 2 3 2 2" xfId="46316"/>
    <cellStyle name="Comma 7 2 3 3" xfId="35738"/>
    <cellStyle name="Comma 7 2 4" xfId="12378"/>
    <cellStyle name="Comma 7 2 4 2" xfId="38799"/>
    <cellStyle name="Comma 7 2 5" xfId="28933"/>
    <cellStyle name="Comma 7 3" xfId="1798"/>
    <cellStyle name="Comma 7 3 2" xfId="10645"/>
    <cellStyle name="Comma 7 3 2 2" xfId="21293"/>
    <cellStyle name="Comma 7 3 2 2 2" xfId="47707"/>
    <cellStyle name="Comma 7 3 2 3" xfId="37079"/>
    <cellStyle name="Comma 7 3 3" xfId="12699"/>
    <cellStyle name="Comma 7 3 3 2" xfId="39120"/>
    <cellStyle name="Comma 7 3 4" xfId="29026"/>
    <cellStyle name="Comma 7 4" xfId="2210"/>
    <cellStyle name="Comma 7 4 2" xfId="11090"/>
    <cellStyle name="Comma 7 4 2 2" xfId="21735"/>
    <cellStyle name="Comma 7 4 2 2 2" xfId="48149"/>
    <cellStyle name="Comma 7 4 2 3" xfId="37511"/>
    <cellStyle name="Comma 7 4 3" xfId="13054"/>
    <cellStyle name="Comma 7 4 3 2" xfId="39475"/>
    <cellStyle name="Comma 7 4 4" xfId="29152"/>
    <cellStyle name="Comma 7 5" xfId="8196"/>
    <cellStyle name="Comma 7 5 2" xfId="18857"/>
    <cellStyle name="Comma 7 5 2 2" xfId="45271"/>
    <cellStyle name="Comma 7 5 3" xfId="34760"/>
    <cellStyle name="Comma 7 6" xfId="11404"/>
    <cellStyle name="Comma 7 6 2" xfId="37825"/>
    <cellStyle name="Comma 7 7" xfId="28832"/>
    <cellStyle name="Comma 8" xfId="352"/>
    <cellStyle name="Comma 8 2" xfId="353"/>
    <cellStyle name="Comma 8 2 2" xfId="1432"/>
    <cellStyle name="Comma 8 2 2 2" xfId="2054"/>
    <cellStyle name="Comma 8 2 2 2 2" xfId="12925"/>
    <cellStyle name="Comma 8 2 2 2 2 2" xfId="39346"/>
    <cellStyle name="Comma 8 2 2 2 3" xfId="29125"/>
    <cellStyle name="Comma 8 2 2 3" xfId="9244"/>
    <cellStyle name="Comma 8 2 2 3 2" xfId="19904"/>
    <cellStyle name="Comma 8 2 2 3 2 2" xfId="46318"/>
    <cellStyle name="Comma 8 2 2 3 3" xfId="35740"/>
    <cellStyle name="Comma 8 2 2 4" xfId="12380"/>
    <cellStyle name="Comma 8 2 2 4 2" xfId="38801"/>
    <cellStyle name="Comma 8 2 2 5" xfId="28935"/>
    <cellStyle name="Comma 8 2 3" xfId="1800"/>
    <cellStyle name="Comma 8 2 3 2" xfId="10647"/>
    <cellStyle name="Comma 8 2 3 2 2" xfId="21295"/>
    <cellStyle name="Comma 8 2 3 2 2 2" xfId="47709"/>
    <cellStyle name="Comma 8 2 3 2 3" xfId="37081"/>
    <cellStyle name="Comma 8 2 3 3" xfId="12701"/>
    <cellStyle name="Comma 8 2 3 3 2" xfId="39122"/>
    <cellStyle name="Comma 8 2 3 4" xfId="29028"/>
    <cellStyle name="Comma 8 2 4" xfId="2466"/>
    <cellStyle name="Comma 8 2 4 2" xfId="11092"/>
    <cellStyle name="Comma 8 2 4 2 2" xfId="21737"/>
    <cellStyle name="Comma 8 2 4 2 2 2" xfId="48151"/>
    <cellStyle name="Comma 8 2 4 2 3" xfId="37513"/>
    <cellStyle name="Comma 8 2 4 3" xfId="13263"/>
    <cellStyle name="Comma 8 2 4 3 2" xfId="39683"/>
    <cellStyle name="Comma 8 2 4 4" xfId="29225"/>
    <cellStyle name="Comma 8 2 5" xfId="8198"/>
    <cellStyle name="Comma 8 2 5 2" xfId="18859"/>
    <cellStyle name="Comma 8 2 5 2 2" xfId="45273"/>
    <cellStyle name="Comma 8 2 5 3" xfId="34762"/>
    <cellStyle name="Comma 8 2 6" xfId="11406"/>
    <cellStyle name="Comma 8 2 6 2" xfId="37827"/>
    <cellStyle name="Comma 8 2 7" xfId="28834"/>
    <cellStyle name="Comma 8 3" xfId="354"/>
    <cellStyle name="Comma 8 3 2" xfId="1433"/>
    <cellStyle name="Comma 8 3 2 2" xfId="2055"/>
    <cellStyle name="Comma 8 3 2 2 2" xfId="12926"/>
    <cellStyle name="Comma 8 3 2 2 2 2" xfId="39347"/>
    <cellStyle name="Comma 8 3 2 2 3" xfId="29126"/>
    <cellStyle name="Comma 8 3 2 3" xfId="9245"/>
    <cellStyle name="Comma 8 3 2 3 2" xfId="19905"/>
    <cellStyle name="Comma 8 3 2 3 2 2" xfId="46319"/>
    <cellStyle name="Comma 8 3 2 3 3" xfId="35741"/>
    <cellStyle name="Comma 8 3 2 4" xfId="12381"/>
    <cellStyle name="Comma 8 3 2 4 2" xfId="38802"/>
    <cellStyle name="Comma 8 3 2 5" xfId="28936"/>
    <cellStyle name="Comma 8 3 3" xfId="1801"/>
    <cellStyle name="Comma 8 3 3 2" xfId="10648"/>
    <cellStyle name="Comma 8 3 3 2 2" xfId="21296"/>
    <cellStyle name="Comma 8 3 3 2 2 2" xfId="47710"/>
    <cellStyle name="Comma 8 3 3 2 3" xfId="37082"/>
    <cellStyle name="Comma 8 3 3 3" xfId="12702"/>
    <cellStyle name="Comma 8 3 3 3 2" xfId="39123"/>
    <cellStyle name="Comma 8 3 3 4" xfId="29029"/>
    <cellStyle name="Comma 8 3 4" xfId="2467"/>
    <cellStyle name="Comma 8 3 4 2" xfId="11093"/>
    <cellStyle name="Comma 8 3 4 2 2" xfId="21738"/>
    <cellStyle name="Comma 8 3 4 2 2 2" xfId="48152"/>
    <cellStyle name="Comma 8 3 4 2 3" xfId="37514"/>
    <cellStyle name="Comma 8 3 4 3" xfId="13264"/>
    <cellStyle name="Comma 8 3 4 3 2" xfId="39684"/>
    <cellStyle name="Comma 8 3 4 4" xfId="29226"/>
    <cellStyle name="Comma 8 3 5" xfId="8199"/>
    <cellStyle name="Comma 8 3 5 2" xfId="18860"/>
    <cellStyle name="Comma 8 3 5 2 2" xfId="45274"/>
    <cellStyle name="Comma 8 3 5 3" xfId="34763"/>
    <cellStyle name="Comma 8 3 6" xfId="11407"/>
    <cellStyle name="Comma 8 3 6 2" xfId="37828"/>
    <cellStyle name="Comma 8 3 7" xfId="28835"/>
    <cellStyle name="Comma 8 4" xfId="1431"/>
    <cellStyle name="Comma 8 4 2" xfId="2053"/>
    <cellStyle name="Comma 8 4 2 2" xfId="12924"/>
    <cellStyle name="Comma 8 4 2 2 2" xfId="39345"/>
    <cellStyle name="Comma 8 4 2 3" xfId="29124"/>
    <cellStyle name="Comma 8 4 3" xfId="9243"/>
    <cellStyle name="Comma 8 4 3 2" xfId="19903"/>
    <cellStyle name="Comma 8 4 3 2 2" xfId="46317"/>
    <cellStyle name="Comma 8 4 3 3" xfId="35739"/>
    <cellStyle name="Comma 8 4 4" xfId="12379"/>
    <cellStyle name="Comma 8 4 4 2" xfId="38800"/>
    <cellStyle name="Comma 8 4 5" xfId="28934"/>
    <cellStyle name="Comma 8 5" xfId="1799"/>
    <cellStyle name="Comma 8 5 2" xfId="10646"/>
    <cellStyle name="Comma 8 5 2 2" xfId="21294"/>
    <cellStyle name="Comma 8 5 2 2 2" xfId="47708"/>
    <cellStyle name="Comma 8 5 2 3" xfId="37080"/>
    <cellStyle name="Comma 8 5 3" xfId="12700"/>
    <cellStyle name="Comma 8 5 3 2" xfId="39121"/>
    <cellStyle name="Comma 8 5 4" xfId="29027"/>
    <cellStyle name="Comma 8 6" xfId="2211"/>
    <cellStyle name="Comma 8 6 2" xfId="11091"/>
    <cellStyle name="Comma 8 6 2 2" xfId="21736"/>
    <cellStyle name="Comma 8 6 2 2 2" xfId="48150"/>
    <cellStyle name="Comma 8 6 2 3" xfId="37512"/>
    <cellStyle name="Comma 8 6 3" xfId="13055"/>
    <cellStyle name="Comma 8 6 3 2" xfId="39476"/>
    <cellStyle name="Comma 8 6 4" xfId="29153"/>
    <cellStyle name="Comma 8 7" xfId="8197"/>
    <cellStyle name="Comma 8 7 2" xfId="18858"/>
    <cellStyle name="Comma 8 7 2 2" xfId="45272"/>
    <cellStyle name="Comma 8 7 3" xfId="34761"/>
    <cellStyle name="Comma 8 8" xfId="11405"/>
    <cellStyle name="Comma 8 8 2" xfId="37826"/>
    <cellStyle name="Comma 8 9" xfId="28833"/>
    <cellStyle name="Comma 9" xfId="355"/>
    <cellStyle name="Comma 9 2" xfId="1434"/>
    <cellStyle name="Comma 9 2 2" xfId="2056"/>
    <cellStyle name="Comma 9 2 2 2" xfId="12927"/>
    <cellStyle name="Comma 9 2 2 2 2" xfId="39348"/>
    <cellStyle name="Comma 9 2 2 3" xfId="29127"/>
    <cellStyle name="Comma 9 2 3" xfId="9246"/>
    <cellStyle name="Comma 9 2 3 2" xfId="19906"/>
    <cellStyle name="Comma 9 2 3 2 2" xfId="46320"/>
    <cellStyle name="Comma 9 2 3 3" xfId="35742"/>
    <cellStyle name="Comma 9 2 4" xfId="12382"/>
    <cellStyle name="Comma 9 2 4 2" xfId="38803"/>
    <cellStyle name="Comma 9 2 5" xfId="28937"/>
    <cellStyle name="Comma 9 3" xfId="1802"/>
    <cellStyle name="Comma 9 3 2" xfId="10649"/>
    <cellStyle name="Comma 9 3 2 2" xfId="21297"/>
    <cellStyle name="Comma 9 3 2 2 2" xfId="47711"/>
    <cellStyle name="Comma 9 3 2 3" xfId="37083"/>
    <cellStyle name="Comma 9 3 3" xfId="12703"/>
    <cellStyle name="Comma 9 3 3 2" xfId="39124"/>
    <cellStyle name="Comma 9 3 4" xfId="29030"/>
    <cellStyle name="Comma 9 4" xfId="2212"/>
    <cellStyle name="Comma 9 4 2" xfId="11094"/>
    <cellStyle name="Comma 9 4 2 2" xfId="21739"/>
    <cellStyle name="Comma 9 4 2 2 2" xfId="48153"/>
    <cellStyle name="Comma 9 4 2 3" xfId="37515"/>
    <cellStyle name="Comma 9 4 3" xfId="13056"/>
    <cellStyle name="Comma 9 4 3 2" xfId="39477"/>
    <cellStyle name="Comma 9 4 4" xfId="29154"/>
    <cellStyle name="Comma 9 5" xfId="8200"/>
    <cellStyle name="Comma 9 5 2" xfId="18861"/>
    <cellStyle name="Comma 9 5 2 2" xfId="45275"/>
    <cellStyle name="Comma 9 5 3" xfId="34764"/>
    <cellStyle name="Comma 9 6" xfId="11408"/>
    <cellStyle name="Comma 9 6 2" xfId="37829"/>
    <cellStyle name="Comma 9 7" xfId="28836"/>
    <cellStyle name="Comment" xfId="4"/>
    <cellStyle name="Currency 2" xfId="2546"/>
    <cellStyle name="Currency 2 2" xfId="2579"/>
    <cellStyle name="Currency 2 2 2" xfId="13372"/>
    <cellStyle name="Currency 2 2 2 2" xfId="39792"/>
    <cellStyle name="Currency 2 2 3" xfId="29252"/>
    <cellStyle name="Currency 2 3" xfId="13342"/>
    <cellStyle name="Currency 2 3 2" xfId="39762"/>
    <cellStyle name="Currency 2 4" xfId="29240"/>
    <cellStyle name="Currency 3" xfId="2553"/>
    <cellStyle name="Currency 3 2" xfId="2582"/>
    <cellStyle name="Currency 3 2 2" xfId="13375"/>
    <cellStyle name="Currency 3 2 2 2" xfId="39795"/>
    <cellStyle name="Currency 3 2 3" xfId="29255"/>
    <cellStyle name="Currency 3 3" xfId="13347"/>
    <cellStyle name="Currency 3 3 2" xfId="39767"/>
    <cellStyle name="Currency 3 4" xfId="29243"/>
    <cellStyle name="Date" xfId="356"/>
    <cellStyle name="Date 2" xfId="357"/>
    <cellStyle name="Date_0910 GSO Capex RRP - Final (Detail) v2 220710" xfId="358"/>
    <cellStyle name="Default Blue" xfId="55255"/>
    <cellStyle name="Dezimal [0]_Compiling Utility Macros" xfId="359"/>
    <cellStyle name="Dezimal_Compiling Utility Macros" xfId="360"/>
    <cellStyle name="Emphasis 1" xfId="361"/>
    <cellStyle name="Emphasis 1 2" xfId="2213"/>
    <cellStyle name="Emphasis 2" xfId="362"/>
    <cellStyle name="Emphasis 2 2" xfId="2214"/>
    <cellStyle name="Emphasis 3" xfId="363"/>
    <cellStyle name="Emphasis 3 2" xfId="2215"/>
    <cellStyle name="Euro" xfId="364"/>
    <cellStyle name="Euro 2" xfId="2216"/>
    <cellStyle name="Explanatory Text" xfId="8092" builtinId="53" customBuiltin="1"/>
    <cellStyle name="Explanatory Text 2" xfId="365"/>
    <cellStyle name="Explanatory Text 2 2" xfId="10650"/>
    <cellStyle name="Explanatory Text 2 3" xfId="10508"/>
    <cellStyle name="Explanatory Text 3" xfId="366"/>
    <cellStyle name="Good" xfId="8083" builtinId="26" customBuiltin="1"/>
    <cellStyle name="Good 2" xfId="367"/>
    <cellStyle name="Good 2 2" xfId="10651"/>
    <cellStyle name="Good 2 3" xfId="10498"/>
    <cellStyle name="Good 3" xfId="368"/>
    <cellStyle name="GreyOrWhite" xfId="369"/>
    <cellStyle name="GreyOrWhite 2" xfId="370"/>
    <cellStyle name="GreyOrWhite 2 2" xfId="371"/>
    <cellStyle name="GreyOrWhite 2 3" xfId="372"/>
    <cellStyle name="GreyOrWhite 2 4" xfId="373"/>
    <cellStyle name="GreyOrWhite 2 5" xfId="374"/>
    <cellStyle name="GreyOrWhite 2 6" xfId="375"/>
    <cellStyle name="GreyOrWhite 2 7" xfId="376"/>
    <cellStyle name="GreyOrWhite 2 8" xfId="377"/>
    <cellStyle name="Heading 1" xfId="8079" builtinId="16" customBuiltin="1"/>
    <cellStyle name="Heading 1 2" xfId="378"/>
    <cellStyle name="Heading 1 2 2" xfId="10652"/>
    <cellStyle name="Heading 1 2 3" xfId="10494"/>
    <cellStyle name="Heading 1 3" xfId="379"/>
    <cellStyle name="Heading 2" xfId="8080" builtinId="17" customBuiltin="1"/>
    <cellStyle name="Heading 2 2" xfId="380"/>
    <cellStyle name="Heading 2 2 2" xfId="10653"/>
    <cellStyle name="Heading 2 2 3" xfId="10495"/>
    <cellStyle name="Heading 2 3" xfId="381"/>
    <cellStyle name="Heading 3" xfId="8081" builtinId="18" customBuiltin="1"/>
    <cellStyle name="Heading 3 2" xfId="382"/>
    <cellStyle name="Heading 3 2 2" xfId="10654"/>
    <cellStyle name="Heading 3 2 3" xfId="10496"/>
    <cellStyle name="Heading 3 3" xfId="383"/>
    <cellStyle name="Heading 4" xfId="8082" builtinId="19" customBuiltin="1"/>
    <cellStyle name="Heading 4 2" xfId="384"/>
    <cellStyle name="Heading 4 2 2" xfId="10655"/>
    <cellStyle name="Heading 4 2 3" xfId="10497"/>
    <cellStyle name="Heading 4 3" xfId="385"/>
    <cellStyle name="Hyperlink" xfId="55254" builtinId="8"/>
    <cellStyle name="Hyperlink 2" xfId="1705"/>
    <cellStyle name="Hyperlink 2 2" xfId="55197"/>
    <cellStyle name="Imported" xfId="2586"/>
    <cellStyle name="Input" xfId="8085" builtinId="20" customBuiltin="1"/>
    <cellStyle name="Input 2" xfId="386"/>
    <cellStyle name="Input 2 10" xfId="6935"/>
    <cellStyle name="Input 2 10 2" xfId="10501"/>
    <cellStyle name="Input 2 10 3" xfId="23528"/>
    <cellStyle name="Input 2 10 3 2" xfId="49942"/>
    <cellStyle name="Input 2 10 4" xfId="33605"/>
    <cellStyle name="Input 2 11" xfId="12743"/>
    <cellStyle name="Input 2 11 2" xfId="39164"/>
    <cellStyle name="Input 2 12" xfId="21902"/>
    <cellStyle name="Input 2 12 2" xfId="48316"/>
    <cellStyle name="Input 2 2" xfId="1435"/>
    <cellStyle name="Input 2 2 10" xfId="8363"/>
    <cellStyle name="Input 2 2 10 2" xfId="19023"/>
    <cellStyle name="Input 2 2 10 2 2" xfId="45437"/>
    <cellStyle name="Input 2 2 10 3" xfId="16873"/>
    <cellStyle name="Input 2 2 10 3 2" xfId="43291"/>
    <cellStyle name="Input 2 2 10 4" xfId="34859"/>
    <cellStyle name="Input 2 2 11" xfId="12088"/>
    <cellStyle name="Input 2 2 11 2" xfId="38509"/>
    <cellStyle name="Input 2 2 12" xfId="23712"/>
    <cellStyle name="Input 2 2 12 2" xfId="50126"/>
    <cellStyle name="Input 2 2 2" xfId="3429"/>
    <cellStyle name="Input 2 2 2 2" xfId="9053"/>
    <cellStyle name="Input 2 2 2 2 2" xfId="19713"/>
    <cellStyle name="Input 2 2 2 2 2 2" xfId="46127"/>
    <cellStyle name="Input 2 2 2 2 3" xfId="27132"/>
    <cellStyle name="Input 2 2 2 2 3 2" xfId="53546"/>
    <cellStyle name="Input 2 2 2 2 4" xfId="35549"/>
    <cellStyle name="Input 2 2 2 3" xfId="10466"/>
    <cellStyle name="Input 2 2 2 3 2" xfId="21126"/>
    <cellStyle name="Input 2 2 2 3 2 2" xfId="47540"/>
    <cellStyle name="Input 2 2 2 3 3" xfId="28390"/>
    <cellStyle name="Input 2 2 2 3 3 2" xfId="54804"/>
    <cellStyle name="Input 2 2 2 3 4" xfId="36962"/>
    <cellStyle name="Input 2 2 2 4" xfId="10898"/>
    <cellStyle name="Input 2 2 2 4 2" xfId="21543"/>
    <cellStyle name="Input 2 2 2 4 2 2" xfId="47957"/>
    <cellStyle name="Input 2 2 2 4 3" xfId="28632"/>
    <cellStyle name="Input 2 2 2 4 3 2" xfId="55046"/>
    <cellStyle name="Input 2 2 2 4 4" xfId="37319"/>
    <cellStyle name="Input 2 2 2 5" xfId="8670"/>
    <cellStyle name="Input 2 2 2 5 2" xfId="19330"/>
    <cellStyle name="Input 2 2 2 5 2 2" xfId="45744"/>
    <cellStyle name="Input 2 2 2 5 3" xfId="16348"/>
    <cellStyle name="Input 2 2 2 5 3 2" xfId="42767"/>
    <cellStyle name="Input 2 2 2 5 4" xfId="35166"/>
    <cellStyle name="Input 2 2 2 6" xfId="14214"/>
    <cellStyle name="Input 2 2 2 6 2" xfId="40634"/>
    <cellStyle name="Input 2 2 2 7" xfId="25197"/>
    <cellStyle name="Input 2 2 2 7 2" xfId="51611"/>
    <cellStyle name="Input 2 2 2 8" xfId="30099"/>
    <cellStyle name="Input 2 2 3" xfId="4313"/>
    <cellStyle name="Input 2 2 3 2" xfId="10788"/>
    <cellStyle name="Input 2 2 3 2 2" xfId="21433"/>
    <cellStyle name="Input 2 2 3 2 2 2" xfId="47847"/>
    <cellStyle name="Input 2 2 3 2 3" xfId="28522"/>
    <cellStyle name="Input 2 2 3 2 3 2" xfId="54936"/>
    <cellStyle name="Input 2 2 3 2 4" xfId="37209"/>
    <cellStyle name="Input 2 2 3 3" xfId="9422"/>
    <cellStyle name="Input 2 2 3 3 2" xfId="20082"/>
    <cellStyle name="Input 2 2 3 3 2 2" xfId="46496"/>
    <cellStyle name="Input 2 2 3 3 3" xfId="26765"/>
    <cellStyle name="Input 2 2 3 3 3 2" xfId="53179"/>
    <cellStyle name="Input 2 2 3 3 4" xfId="35918"/>
    <cellStyle name="Input 2 2 3 4" xfId="15092"/>
    <cellStyle name="Input 2 2 3 4 2" xfId="41512"/>
    <cellStyle name="Input 2 2 3 5" xfId="24516"/>
    <cellStyle name="Input 2 2 3 5 2" xfId="50930"/>
    <cellStyle name="Input 2 2 3 6" xfId="30983"/>
    <cellStyle name="Input 2 2 4" xfId="3034"/>
    <cellStyle name="Input 2 2 4 2" xfId="9694"/>
    <cellStyle name="Input 2 2 4 2 2" xfId="20354"/>
    <cellStyle name="Input 2 2 4 2 2 2" xfId="46768"/>
    <cellStyle name="Input 2 2 4 2 3" xfId="25913"/>
    <cellStyle name="Input 2 2 4 2 3 2" xfId="52327"/>
    <cellStyle name="Input 2 2 4 2 4" xfId="36190"/>
    <cellStyle name="Input 2 2 4 3" xfId="13826"/>
    <cellStyle name="Input 2 2 4 3 2" xfId="40246"/>
    <cellStyle name="Input 2 2 4 4" xfId="27720"/>
    <cellStyle name="Input 2 2 4 4 2" xfId="54134"/>
    <cellStyle name="Input 2 2 4 5" xfId="29704"/>
    <cellStyle name="Input 2 2 5" xfId="5284"/>
    <cellStyle name="Input 2 2 5 2" xfId="10656"/>
    <cellStyle name="Input 2 2 5 2 2" xfId="21301"/>
    <cellStyle name="Input 2 2 5 2 2 2" xfId="47715"/>
    <cellStyle name="Input 2 2 5 2 3" xfId="28405"/>
    <cellStyle name="Input 2 2 5 2 3 2" xfId="54819"/>
    <cellStyle name="Input 2 2 5 2 4" xfId="37084"/>
    <cellStyle name="Input 2 2 5 3" xfId="16059"/>
    <cellStyle name="Input 2 2 5 3 2" xfId="42478"/>
    <cellStyle name="Input 2 2 5 4" xfId="23967"/>
    <cellStyle name="Input 2 2 5 4 2" xfId="50381"/>
    <cellStyle name="Input 2 2 5 5" xfId="31954"/>
    <cellStyle name="Input 2 2 6" xfId="6247"/>
    <cellStyle name="Input 2 2 6 2" xfId="16988"/>
    <cellStyle name="Input 2 2 6 2 2" xfId="43406"/>
    <cellStyle name="Input 2 2 6 3" xfId="23575"/>
    <cellStyle name="Input 2 2 6 3 2" xfId="49989"/>
    <cellStyle name="Input 2 2 6 4" xfId="32917"/>
    <cellStyle name="Input 2 2 7" xfId="5186"/>
    <cellStyle name="Input 2 2 7 2" xfId="25276"/>
    <cellStyle name="Input 2 2 7 2 2" xfId="51690"/>
    <cellStyle name="Input 2 2 7 3" xfId="31856"/>
    <cellStyle name="Input 2 2 8" xfId="7095"/>
    <cellStyle name="Input 2 2 8 2" xfId="17783"/>
    <cellStyle name="Input 2 2 8 2 2" xfId="44200"/>
    <cellStyle name="Input 2 2 8 3" xfId="25409"/>
    <cellStyle name="Input 2 2 8 3 2" xfId="51823"/>
    <cellStyle name="Input 2 2 8 4" xfId="33765"/>
    <cellStyle name="Input 2 2 9" xfId="7808"/>
    <cellStyle name="Input 2 2 9 2" xfId="18475"/>
    <cellStyle name="Input 2 2 9 2 2" xfId="44890"/>
    <cellStyle name="Input 2 2 9 3" xfId="24087"/>
    <cellStyle name="Input 2 2 9 3 2" xfId="50501"/>
    <cellStyle name="Input 2 2 9 4" xfId="34478"/>
    <cellStyle name="Input 2 3" xfId="1438"/>
    <cellStyle name="Input 2 3 10" xfId="8368"/>
    <cellStyle name="Input 2 3 10 2" xfId="19028"/>
    <cellStyle name="Input 2 3 10 2 2" xfId="45442"/>
    <cellStyle name="Input 2 3 10 3" xfId="12713"/>
    <cellStyle name="Input 2 3 10 3 2" xfId="39134"/>
    <cellStyle name="Input 2 3 10 4" xfId="34864"/>
    <cellStyle name="Input 2 3 11" xfId="12085"/>
    <cellStyle name="Input 2 3 11 2" xfId="38506"/>
    <cellStyle name="Input 2 3 12" xfId="25472"/>
    <cellStyle name="Input 2 3 12 2" xfId="51886"/>
    <cellStyle name="Input 2 3 2" xfId="3432"/>
    <cellStyle name="Input 2 3 2 2" xfId="9048"/>
    <cellStyle name="Input 2 3 2 2 2" xfId="19708"/>
    <cellStyle name="Input 2 3 2 2 2 2" xfId="46122"/>
    <cellStyle name="Input 2 3 2 2 3" xfId="26051"/>
    <cellStyle name="Input 2 3 2 2 3 2" xfId="52465"/>
    <cellStyle name="Input 2 3 2 2 4" xfId="35544"/>
    <cellStyle name="Input 2 3 2 3" xfId="9970"/>
    <cellStyle name="Input 2 3 2 3 2" xfId="20630"/>
    <cellStyle name="Input 2 3 2 3 2 2" xfId="47044"/>
    <cellStyle name="Input 2 3 2 3 3" xfId="28144"/>
    <cellStyle name="Input 2 3 2 3 3 2" xfId="54558"/>
    <cellStyle name="Input 2 3 2 3 4" xfId="36466"/>
    <cellStyle name="Input 2 3 2 4" xfId="10903"/>
    <cellStyle name="Input 2 3 2 4 2" xfId="21548"/>
    <cellStyle name="Input 2 3 2 4 2 2" xfId="47962"/>
    <cellStyle name="Input 2 3 2 4 3" xfId="28637"/>
    <cellStyle name="Input 2 3 2 4 3 2" xfId="55051"/>
    <cellStyle name="Input 2 3 2 4 4" xfId="37324"/>
    <cellStyle name="Input 2 3 2 5" xfId="8675"/>
    <cellStyle name="Input 2 3 2 5 2" xfId="19335"/>
    <cellStyle name="Input 2 3 2 5 2 2" xfId="45749"/>
    <cellStyle name="Input 2 3 2 5 3" xfId="12964"/>
    <cellStyle name="Input 2 3 2 5 3 2" xfId="39385"/>
    <cellStyle name="Input 2 3 2 5 4" xfId="35171"/>
    <cellStyle name="Input 2 3 2 6" xfId="14217"/>
    <cellStyle name="Input 2 3 2 6 2" xfId="40637"/>
    <cellStyle name="Input 2 3 2 7" xfId="23865"/>
    <cellStyle name="Input 2 3 2 7 2" xfId="50279"/>
    <cellStyle name="Input 2 3 2 8" xfId="30102"/>
    <cellStyle name="Input 2 3 3" xfId="3362"/>
    <cellStyle name="Input 2 3 3 2" xfId="9417"/>
    <cellStyle name="Input 2 3 3 2 2" xfId="20077"/>
    <cellStyle name="Input 2 3 3 2 2 2" xfId="46491"/>
    <cellStyle name="Input 2 3 3 2 3" xfId="25942"/>
    <cellStyle name="Input 2 3 3 2 3 2" xfId="52356"/>
    <cellStyle name="Input 2 3 3 2 4" xfId="35913"/>
    <cellStyle name="Input 2 3 3 3" xfId="14149"/>
    <cellStyle name="Input 2 3 3 3 2" xfId="40569"/>
    <cellStyle name="Input 2 3 3 4" xfId="23866"/>
    <cellStyle name="Input 2 3 3 4 2" xfId="50280"/>
    <cellStyle name="Input 2 3 3 5" xfId="30032"/>
    <cellStyle name="Input 2 3 4" xfId="2600"/>
    <cellStyle name="Input 2 3 4 2" xfId="10151"/>
    <cellStyle name="Input 2 3 4 2 2" xfId="20811"/>
    <cellStyle name="Input 2 3 4 2 2 2" xfId="47225"/>
    <cellStyle name="Input 2 3 4 2 3" xfId="25894"/>
    <cellStyle name="Input 2 3 4 2 3 2" xfId="52308"/>
    <cellStyle name="Input 2 3 4 2 4" xfId="36647"/>
    <cellStyle name="Input 2 3 4 3" xfId="13392"/>
    <cellStyle name="Input 2 3 4 3 2" xfId="39812"/>
    <cellStyle name="Input 2 3 4 4" xfId="24085"/>
    <cellStyle name="Input 2 3 4 4 2" xfId="50499"/>
    <cellStyle name="Input 2 3 4 5" xfId="29270"/>
    <cellStyle name="Input 2 3 5" xfId="2894"/>
    <cellStyle name="Input 2 3 5 2" xfId="10710"/>
    <cellStyle name="Input 2 3 5 2 2" xfId="21355"/>
    <cellStyle name="Input 2 3 5 2 2 2" xfId="47769"/>
    <cellStyle name="Input 2 3 5 2 3" xfId="28452"/>
    <cellStyle name="Input 2 3 5 2 3 2" xfId="54866"/>
    <cellStyle name="Input 2 3 5 2 4" xfId="37133"/>
    <cellStyle name="Input 2 3 5 3" xfId="13686"/>
    <cellStyle name="Input 2 3 5 3 2" xfId="40106"/>
    <cellStyle name="Input 2 3 5 4" xfId="26857"/>
    <cellStyle name="Input 2 3 5 4 2" xfId="53271"/>
    <cellStyle name="Input 2 3 5 5" xfId="29564"/>
    <cellStyle name="Input 2 3 6" xfId="5170"/>
    <cellStyle name="Input 2 3 6 2" xfId="15947"/>
    <cellStyle name="Input 2 3 6 2 2" xfId="42366"/>
    <cellStyle name="Input 2 3 6 3" xfId="27316"/>
    <cellStyle name="Input 2 3 6 3 2" xfId="53730"/>
    <cellStyle name="Input 2 3 6 4" xfId="31840"/>
    <cellStyle name="Input 2 3 7" xfId="5479"/>
    <cellStyle name="Input 2 3 7 2" xfId="24920"/>
    <cellStyle name="Input 2 3 7 2 2" xfId="51334"/>
    <cellStyle name="Input 2 3 7 3" xfId="32149"/>
    <cellStyle name="Input 2 3 8" xfId="7365"/>
    <cellStyle name="Input 2 3 8 2" xfId="18032"/>
    <cellStyle name="Input 2 3 8 2 2" xfId="44448"/>
    <cellStyle name="Input 2 3 8 3" xfId="25552"/>
    <cellStyle name="Input 2 3 8 3 2" xfId="51966"/>
    <cellStyle name="Input 2 3 8 4" xfId="34035"/>
    <cellStyle name="Input 2 3 9" xfId="7465"/>
    <cellStyle name="Input 2 3 9 2" xfId="18132"/>
    <cellStyle name="Input 2 3 9 2 2" xfId="44548"/>
    <cellStyle name="Input 2 3 9 3" xfId="26916"/>
    <cellStyle name="Input 2 3 9 3 2" xfId="53330"/>
    <cellStyle name="Input 2 3 9 4" xfId="34135"/>
    <cellStyle name="Input 2 4" xfId="1803"/>
    <cellStyle name="Input 2 4 10" xfId="8365"/>
    <cellStyle name="Input 2 4 10 2" xfId="19025"/>
    <cellStyle name="Input 2 4 10 2 2" xfId="45439"/>
    <cellStyle name="Input 2 4 10 3" xfId="17705"/>
    <cellStyle name="Input 2 4 10 3 2" xfId="44122"/>
    <cellStyle name="Input 2 4 10 4" xfId="34861"/>
    <cellStyle name="Input 2 4 11" xfId="11777"/>
    <cellStyle name="Input 2 4 11 2" xfId="38198"/>
    <cellStyle name="Input 2 4 12" xfId="24339"/>
    <cellStyle name="Input 2 4 12 2" xfId="50753"/>
    <cellStyle name="Input 2 4 2" xfId="3780"/>
    <cellStyle name="Input 2 4 2 2" xfId="9051"/>
    <cellStyle name="Input 2 4 2 2 2" xfId="19711"/>
    <cellStyle name="Input 2 4 2 2 2 2" xfId="46125"/>
    <cellStyle name="Input 2 4 2 2 3" xfId="27969"/>
    <cellStyle name="Input 2 4 2 2 3 2" xfId="54383"/>
    <cellStyle name="Input 2 4 2 2 4" xfId="35547"/>
    <cellStyle name="Input 2 4 2 3" xfId="10323"/>
    <cellStyle name="Input 2 4 2 3 2" xfId="20983"/>
    <cellStyle name="Input 2 4 2 3 2 2" xfId="47397"/>
    <cellStyle name="Input 2 4 2 3 3" xfId="16861"/>
    <cellStyle name="Input 2 4 2 3 3 2" xfId="43279"/>
    <cellStyle name="Input 2 4 2 3 4" xfId="36819"/>
    <cellStyle name="Input 2 4 2 4" xfId="10900"/>
    <cellStyle name="Input 2 4 2 4 2" xfId="21545"/>
    <cellStyle name="Input 2 4 2 4 2 2" xfId="47959"/>
    <cellStyle name="Input 2 4 2 4 3" xfId="28634"/>
    <cellStyle name="Input 2 4 2 4 3 2" xfId="55048"/>
    <cellStyle name="Input 2 4 2 4 4" xfId="37321"/>
    <cellStyle name="Input 2 4 2 5" xfId="8672"/>
    <cellStyle name="Input 2 4 2 5 2" xfId="19332"/>
    <cellStyle name="Input 2 4 2 5 2 2" xfId="45746"/>
    <cellStyle name="Input 2 4 2 5 3" xfId="16890"/>
    <cellStyle name="Input 2 4 2 5 3 2" xfId="43308"/>
    <cellStyle name="Input 2 4 2 5 4" xfId="35168"/>
    <cellStyle name="Input 2 4 2 6" xfId="14563"/>
    <cellStyle name="Input 2 4 2 6 2" xfId="40983"/>
    <cellStyle name="Input 2 4 2 7" xfId="23850"/>
    <cellStyle name="Input 2 4 2 7 2" xfId="50264"/>
    <cellStyle name="Input 2 4 2 8" xfId="30450"/>
    <cellStyle name="Input 2 4 3" xfId="4507"/>
    <cellStyle name="Input 2 4 3 2" xfId="9420"/>
    <cellStyle name="Input 2 4 3 2 2" xfId="20080"/>
    <cellStyle name="Input 2 4 3 2 2 2" xfId="46494"/>
    <cellStyle name="Input 2 4 3 2 3" xfId="27858"/>
    <cellStyle name="Input 2 4 3 2 3 2" xfId="54272"/>
    <cellStyle name="Input 2 4 3 2 4" xfId="35916"/>
    <cellStyle name="Input 2 4 3 3" xfId="15285"/>
    <cellStyle name="Input 2 4 3 3 2" xfId="41705"/>
    <cellStyle name="Input 2 4 3 4" xfId="27594"/>
    <cellStyle name="Input 2 4 3 4 2" xfId="54008"/>
    <cellStyle name="Input 2 4 3 5" xfId="31177"/>
    <cellStyle name="Input 2 4 4" xfId="3304"/>
    <cellStyle name="Input 2 4 4 2" xfId="10289"/>
    <cellStyle name="Input 2 4 4 2 2" xfId="20949"/>
    <cellStyle name="Input 2 4 4 2 2 2" xfId="47363"/>
    <cellStyle name="Input 2 4 4 2 3" xfId="12928"/>
    <cellStyle name="Input 2 4 4 2 3 2" xfId="39349"/>
    <cellStyle name="Input 2 4 4 2 4" xfId="36785"/>
    <cellStyle name="Input 2 4 4 3" xfId="14094"/>
    <cellStyle name="Input 2 4 4 3 2" xfId="40514"/>
    <cellStyle name="Input 2 4 4 4" xfId="27118"/>
    <cellStyle name="Input 2 4 4 4 2" xfId="53532"/>
    <cellStyle name="Input 2 4 4 5" xfId="29974"/>
    <cellStyle name="Input 2 4 5" xfId="3994"/>
    <cellStyle name="Input 2 4 5 2" xfId="10789"/>
    <cellStyle name="Input 2 4 5 2 2" xfId="21434"/>
    <cellStyle name="Input 2 4 5 2 2 2" xfId="47848"/>
    <cellStyle name="Input 2 4 5 2 3" xfId="28523"/>
    <cellStyle name="Input 2 4 5 2 3 2" xfId="54937"/>
    <cellStyle name="Input 2 4 5 2 4" xfId="37210"/>
    <cellStyle name="Input 2 4 5 3" xfId="14777"/>
    <cellStyle name="Input 2 4 5 3 2" xfId="41197"/>
    <cellStyle name="Input 2 4 5 4" xfId="27929"/>
    <cellStyle name="Input 2 4 5 4 2" xfId="54343"/>
    <cellStyle name="Input 2 4 5 5" xfId="30664"/>
    <cellStyle name="Input 2 4 6" xfId="5722"/>
    <cellStyle name="Input 2 4 6 2" xfId="16484"/>
    <cellStyle name="Input 2 4 6 2 2" xfId="42902"/>
    <cellStyle name="Input 2 4 6 3" xfId="25478"/>
    <cellStyle name="Input 2 4 6 3 2" xfId="51892"/>
    <cellStyle name="Input 2 4 6 4" xfId="32392"/>
    <cellStyle name="Input 2 4 7" xfId="5897"/>
    <cellStyle name="Input 2 4 7 2" xfId="26950"/>
    <cellStyle name="Input 2 4 7 2 2" xfId="53364"/>
    <cellStyle name="Input 2 4 7 3" xfId="32567"/>
    <cellStyle name="Input 2 4 8" xfId="7466"/>
    <cellStyle name="Input 2 4 8 2" xfId="18133"/>
    <cellStyle name="Input 2 4 8 2 2" xfId="44549"/>
    <cellStyle name="Input 2 4 8 3" xfId="22778"/>
    <cellStyle name="Input 2 4 8 3 2" xfId="49192"/>
    <cellStyle name="Input 2 4 8 4" xfId="34136"/>
    <cellStyle name="Input 2 4 9" xfId="7460"/>
    <cellStyle name="Input 2 4 9 2" xfId="18127"/>
    <cellStyle name="Input 2 4 9 2 2" xfId="44543"/>
    <cellStyle name="Input 2 4 9 3" xfId="24251"/>
    <cellStyle name="Input 2 4 9 3 2" xfId="50665"/>
    <cellStyle name="Input 2 4 9 4" xfId="34130"/>
    <cellStyle name="Input 2 5" xfId="1806"/>
    <cellStyle name="Input 2 5 10" xfId="8514"/>
    <cellStyle name="Input 2 5 10 2" xfId="19174"/>
    <cellStyle name="Input 2 5 10 2 2" xfId="45588"/>
    <cellStyle name="Input 2 5 10 3" xfId="17246"/>
    <cellStyle name="Input 2 5 10 3 2" xfId="43664"/>
    <cellStyle name="Input 2 5 10 4" xfId="35010"/>
    <cellStyle name="Input 2 5 11" xfId="11774"/>
    <cellStyle name="Input 2 5 11 2" xfId="38195"/>
    <cellStyle name="Input 2 5 12" xfId="23445"/>
    <cellStyle name="Input 2 5 12 2" xfId="49859"/>
    <cellStyle name="Input 2 5 2" xfId="3783"/>
    <cellStyle name="Input 2 5 2 2" xfId="9685"/>
    <cellStyle name="Input 2 5 2 2 2" xfId="20345"/>
    <cellStyle name="Input 2 5 2 2 2 2" xfId="46759"/>
    <cellStyle name="Input 2 5 2 2 3" xfId="28191"/>
    <cellStyle name="Input 2 5 2 2 3 2" xfId="54605"/>
    <cellStyle name="Input 2 5 2 2 4" xfId="36181"/>
    <cellStyle name="Input 2 5 2 3" xfId="14566"/>
    <cellStyle name="Input 2 5 2 3 2" xfId="40986"/>
    <cellStyle name="Input 2 5 2 4" xfId="27265"/>
    <cellStyle name="Input 2 5 2 4 2" xfId="53679"/>
    <cellStyle name="Input 2 5 2 5" xfId="30453"/>
    <cellStyle name="Input 2 5 3" xfId="4510"/>
    <cellStyle name="Input 2 5 3 2" xfId="9777"/>
    <cellStyle name="Input 2 5 3 2 2" xfId="20437"/>
    <cellStyle name="Input 2 5 3 2 2 2" xfId="46851"/>
    <cellStyle name="Input 2 5 3 2 3" xfId="28180"/>
    <cellStyle name="Input 2 5 3 2 3 2" xfId="54594"/>
    <cellStyle name="Input 2 5 3 2 4" xfId="36273"/>
    <cellStyle name="Input 2 5 3 3" xfId="15288"/>
    <cellStyle name="Input 2 5 3 3 2" xfId="41708"/>
    <cellStyle name="Input 2 5 3 4" xfId="22892"/>
    <cellStyle name="Input 2 5 3 4 2" xfId="49306"/>
    <cellStyle name="Input 2 5 3 5" xfId="31180"/>
    <cellStyle name="Input 2 5 4" xfId="3166"/>
    <cellStyle name="Input 2 5 4 2" xfId="10838"/>
    <cellStyle name="Input 2 5 4 2 2" xfId="21483"/>
    <cellStyle name="Input 2 5 4 2 2 2" xfId="47897"/>
    <cellStyle name="Input 2 5 4 2 3" xfId="28572"/>
    <cellStyle name="Input 2 5 4 2 3 2" xfId="54986"/>
    <cellStyle name="Input 2 5 4 2 4" xfId="37259"/>
    <cellStyle name="Input 2 5 4 3" xfId="13956"/>
    <cellStyle name="Input 2 5 4 3 2" xfId="40376"/>
    <cellStyle name="Input 2 5 4 4" xfId="26738"/>
    <cellStyle name="Input 2 5 4 4 2" xfId="53152"/>
    <cellStyle name="Input 2 5 4 5" xfId="29836"/>
    <cellStyle name="Input 2 5 5" xfId="4343"/>
    <cellStyle name="Input 2 5 5 2" xfId="15121"/>
    <cellStyle name="Input 2 5 5 2 2" xfId="41541"/>
    <cellStyle name="Input 2 5 5 3" xfId="22803"/>
    <cellStyle name="Input 2 5 5 3 2" xfId="49217"/>
    <cellStyle name="Input 2 5 5 4" xfId="31013"/>
    <cellStyle name="Input 2 5 6" xfId="5725"/>
    <cellStyle name="Input 2 5 6 2" xfId="16487"/>
    <cellStyle name="Input 2 5 6 2 2" xfId="42905"/>
    <cellStyle name="Input 2 5 6 3" xfId="28014"/>
    <cellStyle name="Input 2 5 6 3 2" xfId="54428"/>
    <cellStyle name="Input 2 5 6 4" xfId="32395"/>
    <cellStyle name="Input 2 5 7" xfId="4193"/>
    <cellStyle name="Input 2 5 7 2" xfId="25005"/>
    <cellStyle name="Input 2 5 7 2 2" xfId="51419"/>
    <cellStyle name="Input 2 5 7 3" xfId="30863"/>
    <cellStyle name="Input 2 5 8" xfId="7469"/>
    <cellStyle name="Input 2 5 8 2" xfId="18136"/>
    <cellStyle name="Input 2 5 8 2 2" xfId="44552"/>
    <cellStyle name="Input 2 5 8 3" xfId="27476"/>
    <cellStyle name="Input 2 5 8 3 2" xfId="53890"/>
    <cellStyle name="Input 2 5 8 4" xfId="34139"/>
    <cellStyle name="Input 2 5 9" xfId="5493"/>
    <cellStyle name="Input 2 5 9 2" xfId="16264"/>
    <cellStyle name="Input 2 5 9 2 2" xfId="42683"/>
    <cellStyle name="Input 2 5 9 3" xfId="25167"/>
    <cellStyle name="Input 2 5 9 3 2" xfId="51581"/>
    <cellStyle name="Input 2 5 9 4" xfId="32163"/>
    <cellStyle name="Input 2 6" xfId="2468"/>
    <cellStyle name="Input 2 6 10" xfId="26302"/>
    <cellStyle name="Input 2 6 10 2" xfId="52716"/>
    <cellStyle name="Input 2 6 2" xfId="4365"/>
    <cellStyle name="Input 2 6 2 2" xfId="9892"/>
    <cellStyle name="Input 2 6 2 2 2" xfId="20552"/>
    <cellStyle name="Input 2 6 2 2 2 2" xfId="46966"/>
    <cellStyle name="Input 2 6 2 2 3" xfId="13007"/>
    <cellStyle name="Input 2 6 2 2 3 2" xfId="39428"/>
    <cellStyle name="Input 2 6 2 2 4" xfId="36388"/>
    <cellStyle name="Input 2 6 2 3" xfId="15143"/>
    <cellStyle name="Input 2 6 2 3 2" xfId="41563"/>
    <cellStyle name="Input 2 6 2 4" xfId="22255"/>
    <cellStyle name="Input 2 6 2 4 2" xfId="48669"/>
    <cellStyle name="Input 2 6 2 5" xfId="31035"/>
    <cellStyle name="Input 2 6 3" xfId="5097"/>
    <cellStyle name="Input 2 6 3 2" xfId="9936"/>
    <cellStyle name="Input 2 6 3 2 2" xfId="20596"/>
    <cellStyle name="Input 2 6 3 2 2 2" xfId="47010"/>
    <cellStyle name="Input 2 6 3 2 3" xfId="27171"/>
    <cellStyle name="Input 2 6 3 2 3 2" xfId="53585"/>
    <cellStyle name="Input 2 6 3 2 4" xfId="36432"/>
    <cellStyle name="Input 2 6 3 3" xfId="15874"/>
    <cellStyle name="Input 2 6 3 3 2" xfId="42293"/>
    <cellStyle name="Input 2 6 3 4" xfId="25172"/>
    <cellStyle name="Input 2 6 3 4 2" xfId="51586"/>
    <cellStyle name="Input 2 6 3 5" xfId="31767"/>
    <cellStyle name="Input 2 6 4" xfId="6281"/>
    <cellStyle name="Input 2 6 4 2" xfId="11002"/>
    <cellStyle name="Input 2 6 4 2 2" xfId="21647"/>
    <cellStyle name="Input 2 6 4 2 2 2" xfId="48061"/>
    <cellStyle name="Input 2 6 4 2 3" xfId="28736"/>
    <cellStyle name="Input 2 6 4 2 3 2" xfId="55150"/>
    <cellStyle name="Input 2 6 4 2 4" xfId="37423"/>
    <cellStyle name="Input 2 6 4 3" xfId="17020"/>
    <cellStyle name="Input 2 6 4 3 2" xfId="43438"/>
    <cellStyle name="Input 2 6 4 4" xfId="22140"/>
    <cellStyle name="Input 2 6 4 4 2" xfId="48554"/>
    <cellStyle name="Input 2 6 4 5" xfId="32951"/>
    <cellStyle name="Input 2 6 5" xfId="6856"/>
    <cellStyle name="Input 2 6 5 2" xfId="17561"/>
    <cellStyle name="Input 2 6 5 2 2" xfId="43978"/>
    <cellStyle name="Input 2 6 5 3" xfId="22967"/>
    <cellStyle name="Input 2 6 5 3 2" xfId="49381"/>
    <cellStyle name="Input 2 6 5 4" xfId="33526"/>
    <cellStyle name="Input 2 6 6" xfId="7382"/>
    <cellStyle name="Input 2 6 6 2" xfId="18049"/>
    <cellStyle name="Input 2 6 6 2 2" xfId="44465"/>
    <cellStyle name="Input 2 6 6 3" xfId="25344"/>
    <cellStyle name="Input 2 6 6 3 2" xfId="51758"/>
    <cellStyle name="Input 2 6 6 4" xfId="34052"/>
    <cellStyle name="Input 2 6 7" xfId="8005"/>
    <cellStyle name="Input 2 6 7 2" xfId="18672"/>
    <cellStyle name="Input 2 6 7 2 2" xfId="45086"/>
    <cellStyle name="Input 2 6 7 3" xfId="16997"/>
    <cellStyle name="Input 2 6 7 3 2" xfId="43415"/>
    <cellStyle name="Input 2 6 7 4" xfId="34610"/>
    <cellStyle name="Input 2 6 8" xfId="13265"/>
    <cellStyle name="Input 2 6 8 2" xfId="39685"/>
    <cellStyle name="Input 2 6 9" xfId="21196"/>
    <cellStyle name="Input 2 6 9 2" xfId="47610"/>
    <cellStyle name="Input 2 7" xfId="2909"/>
    <cellStyle name="Input 2 7 2" xfId="9733"/>
    <cellStyle name="Input 2 7 2 2" xfId="20393"/>
    <cellStyle name="Input 2 7 2 2 2" xfId="46807"/>
    <cellStyle name="Input 2 7 2 3" xfId="27826"/>
    <cellStyle name="Input 2 7 2 3 2" xfId="54240"/>
    <cellStyle name="Input 2 7 2 4" xfId="36229"/>
    <cellStyle name="Input 2 7 3" xfId="13701"/>
    <cellStyle name="Input 2 7 3 2" xfId="40121"/>
    <cellStyle name="Input 2 7 4" xfId="25809"/>
    <cellStyle name="Input 2 7 4 2" xfId="52223"/>
    <cellStyle name="Input 2 7 5" xfId="29579"/>
    <cellStyle name="Input 2 8" xfId="4445"/>
    <cellStyle name="Input 2 8 2" xfId="9612"/>
    <cellStyle name="Input 2 8 2 2" xfId="20272"/>
    <cellStyle name="Input 2 8 2 2 2" xfId="46686"/>
    <cellStyle name="Input 2 8 2 3" xfId="25923"/>
    <cellStyle name="Input 2 8 2 3 2" xfId="52337"/>
    <cellStyle name="Input 2 8 2 4" xfId="36108"/>
    <cellStyle name="Input 2 8 3" xfId="15223"/>
    <cellStyle name="Input 2 8 3 2" xfId="41643"/>
    <cellStyle name="Input 2 8 4" xfId="22073"/>
    <cellStyle name="Input 2 8 4 2" xfId="48487"/>
    <cellStyle name="Input 2 8 5" xfId="31115"/>
    <cellStyle name="Input 2 9" xfId="2915"/>
    <cellStyle name="Input 2 9 2" xfId="10474"/>
    <cellStyle name="Input 2 9 2 2" xfId="21134"/>
    <cellStyle name="Input 2 9 2 2 2" xfId="47548"/>
    <cellStyle name="Input 2 9 2 3" xfId="28396"/>
    <cellStyle name="Input 2 9 2 3 2" xfId="54810"/>
    <cellStyle name="Input 2 9 2 4" xfId="36970"/>
    <cellStyle name="Input 2 9 3" xfId="13707"/>
    <cellStyle name="Input 2 9 3 2" xfId="40127"/>
    <cellStyle name="Input 2 9 4" xfId="24718"/>
    <cellStyle name="Input 2 9 4 2" xfId="51132"/>
    <cellStyle name="Input 2 9 5" xfId="29585"/>
    <cellStyle name="Input 3" xfId="387"/>
    <cellStyle name="Input 3 10" xfId="2911"/>
    <cellStyle name="Input 3 10 2" xfId="24935"/>
    <cellStyle name="Input 3 10 2 2" xfId="51349"/>
    <cellStyle name="Input 3 10 3" xfId="29581"/>
    <cellStyle name="Input 3 11" xfId="17833"/>
    <cellStyle name="Input 3 11 2" xfId="44250"/>
    <cellStyle name="Input 3 12" xfId="23769"/>
    <cellStyle name="Input 3 12 2" xfId="50183"/>
    <cellStyle name="Input 3 2" xfId="1436"/>
    <cellStyle name="Input 3 2 10" xfId="8364"/>
    <cellStyle name="Input 3 2 10 2" xfId="19024"/>
    <cellStyle name="Input 3 2 10 2 2" xfId="45438"/>
    <cellStyle name="Input 3 2 10 3" xfId="12772"/>
    <cellStyle name="Input 3 2 10 3 2" xfId="39193"/>
    <cellStyle name="Input 3 2 10 4" xfId="34860"/>
    <cellStyle name="Input 3 2 11" xfId="12087"/>
    <cellStyle name="Input 3 2 11 2" xfId="38508"/>
    <cellStyle name="Input 3 2 12" xfId="23141"/>
    <cellStyle name="Input 3 2 12 2" xfId="49555"/>
    <cellStyle name="Input 3 2 2" xfId="3430"/>
    <cellStyle name="Input 3 2 2 2" xfId="9052"/>
    <cellStyle name="Input 3 2 2 2 2" xfId="19712"/>
    <cellStyle name="Input 3 2 2 2 2 2" xfId="46126"/>
    <cellStyle name="Input 3 2 2 2 3" xfId="11550"/>
    <cellStyle name="Input 3 2 2 2 3 2" xfId="37971"/>
    <cellStyle name="Input 3 2 2 2 4" xfId="35548"/>
    <cellStyle name="Input 3 2 2 3" xfId="10067"/>
    <cellStyle name="Input 3 2 2 3 2" xfId="20727"/>
    <cellStyle name="Input 3 2 2 3 2 2" xfId="47141"/>
    <cellStyle name="Input 3 2 2 3 3" xfId="12577"/>
    <cellStyle name="Input 3 2 2 3 3 2" xfId="38998"/>
    <cellStyle name="Input 3 2 2 3 4" xfId="36563"/>
    <cellStyle name="Input 3 2 2 4" xfId="10899"/>
    <cellStyle name="Input 3 2 2 4 2" xfId="21544"/>
    <cellStyle name="Input 3 2 2 4 2 2" xfId="47958"/>
    <cellStyle name="Input 3 2 2 4 3" xfId="28633"/>
    <cellStyle name="Input 3 2 2 4 3 2" xfId="55047"/>
    <cellStyle name="Input 3 2 2 4 4" xfId="37320"/>
    <cellStyle name="Input 3 2 2 5" xfId="8671"/>
    <cellStyle name="Input 3 2 2 5 2" xfId="19331"/>
    <cellStyle name="Input 3 2 2 5 2 2" xfId="45745"/>
    <cellStyle name="Input 3 2 2 5 3" xfId="12570"/>
    <cellStyle name="Input 3 2 2 5 3 2" xfId="38991"/>
    <cellStyle name="Input 3 2 2 5 4" xfId="35167"/>
    <cellStyle name="Input 3 2 2 6" xfId="14215"/>
    <cellStyle name="Input 3 2 2 6 2" xfId="40635"/>
    <cellStyle name="Input 3 2 2 7" xfId="24764"/>
    <cellStyle name="Input 3 2 2 7 2" xfId="51178"/>
    <cellStyle name="Input 3 2 2 8" xfId="30100"/>
    <cellStyle name="Input 3 2 3" xfId="3719"/>
    <cellStyle name="Input 3 2 3 2" xfId="9421"/>
    <cellStyle name="Input 3 2 3 2 2" xfId="20081"/>
    <cellStyle name="Input 3 2 3 2 2 2" xfId="46495"/>
    <cellStyle name="Input 3 2 3 2 3" xfId="11815"/>
    <cellStyle name="Input 3 2 3 2 3 2" xfId="38236"/>
    <cellStyle name="Input 3 2 3 2 4" xfId="35917"/>
    <cellStyle name="Input 3 2 3 3" xfId="14503"/>
    <cellStyle name="Input 3 2 3 3 2" xfId="40923"/>
    <cellStyle name="Input 3 2 3 4" xfId="23300"/>
    <cellStyle name="Input 3 2 3 4 2" xfId="49714"/>
    <cellStyle name="Input 3 2 3 5" xfId="30389"/>
    <cellStyle name="Input 3 2 4" xfId="3035"/>
    <cellStyle name="Input 3 2 4 2" xfId="10034"/>
    <cellStyle name="Input 3 2 4 2 2" xfId="20694"/>
    <cellStyle name="Input 3 2 4 2 2 2" xfId="47108"/>
    <cellStyle name="Input 3 2 4 2 3" xfId="16993"/>
    <cellStyle name="Input 3 2 4 2 3 2" xfId="43411"/>
    <cellStyle name="Input 3 2 4 2 4" xfId="36530"/>
    <cellStyle name="Input 3 2 4 3" xfId="13827"/>
    <cellStyle name="Input 3 2 4 3 2" xfId="40247"/>
    <cellStyle name="Input 3 2 4 4" xfId="22096"/>
    <cellStyle name="Input 3 2 4 4 2" xfId="48510"/>
    <cellStyle name="Input 3 2 4 5" xfId="29705"/>
    <cellStyle name="Input 3 2 5" xfId="5074"/>
    <cellStyle name="Input 3 2 5 2" xfId="10711"/>
    <cellStyle name="Input 3 2 5 2 2" xfId="21356"/>
    <cellStyle name="Input 3 2 5 2 2 2" xfId="47770"/>
    <cellStyle name="Input 3 2 5 2 3" xfId="28453"/>
    <cellStyle name="Input 3 2 5 2 3 2" xfId="54867"/>
    <cellStyle name="Input 3 2 5 2 4" xfId="37134"/>
    <cellStyle name="Input 3 2 5 3" xfId="15851"/>
    <cellStyle name="Input 3 2 5 3 2" xfId="42270"/>
    <cellStyle name="Input 3 2 5 4" xfId="22442"/>
    <cellStyle name="Input 3 2 5 4 2" xfId="48856"/>
    <cellStyle name="Input 3 2 5 5" xfId="31744"/>
    <cellStyle name="Input 3 2 6" xfId="4994"/>
    <cellStyle name="Input 3 2 6 2" xfId="15771"/>
    <cellStyle name="Input 3 2 6 2 2" xfId="42191"/>
    <cellStyle name="Input 3 2 6 3" xfId="27655"/>
    <cellStyle name="Input 3 2 6 3 2" xfId="54069"/>
    <cellStyle name="Input 3 2 6 4" xfId="31664"/>
    <cellStyle name="Input 3 2 7" xfId="3776"/>
    <cellStyle name="Input 3 2 7 2" xfId="25591"/>
    <cellStyle name="Input 3 2 7 2 2" xfId="52005"/>
    <cellStyle name="Input 3 2 7 3" xfId="30446"/>
    <cellStyle name="Input 3 2 8" xfId="6499"/>
    <cellStyle name="Input 3 2 8 2" xfId="17229"/>
    <cellStyle name="Input 3 2 8 2 2" xfId="43647"/>
    <cellStyle name="Input 3 2 8 3" xfId="23635"/>
    <cellStyle name="Input 3 2 8 3 2" xfId="50049"/>
    <cellStyle name="Input 3 2 8 4" xfId="33169"/>
    <cellStyle name="Input 3 2 9" xfId="2907"/>
    <cellStyle name="Input 3 2 9 2" xfId="13699"/>
    <cellStyle name="Input 3 2 9 2 2" xfId="40119"/>
    <cellStyle name="Input 3 2 9 3" xfId="22043"/>
    <cellStyle name="Input 3 2 9 3 2" xfId="48457"/>
    <cellStyle name="Input 3 2 9 4" xfId="29577"/>
    <cellStyle name="Input 3 3" xfId="1437"/>
    <cellStyle name="Input 3 3 10" xfId="8367"/>
    <cellStyle name="Input 3 3 10 2" xfId="19027"/>
    <cellStyle name="Input 3 3 10 2 2" xfId="45441"/>
    <cellStyle name="Input 3 3 10 3" xfId="17807"/>
    <cellStyle name="Input 3 3 10 3 2" xfId="44224"/>
    <cellStyle name="Input 3 3 10 4" xfId="34863"/>
    <cellStyle name="Input 3 3 11" xfId="12086"/>
    <cellStyle name="Input 3 3 11 2" xfId="38507"/>
    <cellStyle name="Input 3 3 12" xfId="24714"/>
    <cellStyle name="Input 3 3 12 2" xfId="51128"/>
    <cellStyle name="Input 3 3 2" xfId="3431"/>
    <cellStyle name="Input 3 3 2 2" xfId="9049"/>
    <cellStyle name="Input 3 3 2 2 2" xfId="19709"/>
    <cellStyle name="Input 3 3 2 2 2 2" xfId="46123"/>
    <cellStyle name="Input 3 3 2 2 3" xfId="28256"/>
    <cellStyle name="Input 3 3 2 2 3 2" xfId="54670"/>
    <cellStyle name="Input 3 3 2 2 4" xfId="35545"/>
    <cellStyle name="Input 3 3 2 3" xfId="10321"/>
    <cellStyle name="Input 3 3 2 3 2" xfId="20981"/>
    <cellStyle name="Input 3 3 2 3 2 2" xfId="47395"/>
    <cellStyle name="Input 3 3 2 3 3" xfId="17236"/>
    <cellStyle name="Input 3 3 2 3 3 2" xfId="43654"/>
    <cellStyle name="Input 3 3 2 3 4" xfId="36817"/>
    <cellStyle name="Input 3 3 2 4" xfId="10902"/>
    <cellStyle name="Input 3 3 2 4 2" xfId="21547"/>
    <cellStyle name="Input 3 3 2 4 2 2" xfId="47961"/>
    <cellStyle name="Input 3 3 2 4 3" xfId="28636"/>
    <cellStyle name="Input 3 3 2 4 3 2" xfId="55050"/>
    <cellStyle name="Input 3 3 2 4 4" xfId="37323"/>
    <cellStyle name="Input 3 3 2 5" xfId="8674"/>
    <cellStyle name="Input 3 3 2 5 2" xfId="19334"/>
    <cellStyle name="Input 3 3 2 5 2 2" xfId="45748"/>
    <cellStyle name="Input 3 3 2 5 3" xfId="17730"/>
    <cellStyle name="Input 3 3 2 5 3 2" xfId="44147"/>
    <cellStyle name="Input 3 3 2 5 4" xfId="35170"/>
    <cellStyle name="Input 3 3 2 6" xfId="14216"/>
    <cellStyle name="Input 3 3 2 6 2" xfId="40636"/>
    <cellStyle name="Input 3 3 2 7" xfId="24322"/>
    <cellStyle name="Input 3 3 2 7 2" xfId="50736"/>
    <cellStyle name="Input 3 3 2 8" xfId="30101"/>
    <cellStyle name="Input 3 3 3" xfId="3959"/>
    <cellStyle name="Input 3 3 3 2" xfId="9418"/>
    <cellStyle name="Input 3 3 3 2 2" xfId="20078"/>
    <cellStyle name="Input 3 3 3 2 2 2" xfId="46492"/>
    <cellStyle name="Input 3 3 3 2 3" xfId="28218"/>
    <cellStyle name="Input 3 3 3 2 3 2" xfId="54632"/>
    <cellStyle name="Input 3 3 3 2 4" xfId="35914"/>
    <cellStyle name="Input 3 3 3 3" xfId="14742"/>
    <cellStyle name="Input 3 3 3 3 2" xfId="41162"/>
    <cellStyle name="Input 3 3 3 4" xfId="27548"/>
    <cellStyle name="Input 3 3 3 4 2" xfId="53962"/>
    <cellStyle name="Input 3 3 3 5" xfId="30629"/>
    <cellStyle name="Input 3 3 4" xfId="5065"/>
    <cellStyle name="Input 3 3 4 2" xfId="10257"/>
    <cellStyle name="Input 3 3 4 2 2" xfId="20917"/>
    <cellStyle name="Input 3 3 4 2 2 2" xfId="47331"/>
    <cellStyle name="Input 3 3 4 2 3" xfId="12506"/>
    <cellStyle name="Input 3 3 4 2 3 2" xfId="38927"/>
    <cellStyle name="Input 3 3 4 2 4" xfId="36753"/>
    <cellStyle name="Input 3 3 4 3" xfId="15842"/>
    <cellStyle name="Input 3 3 4 3 2" xfId="42261"/>
    <cellStyle name="Input 3 3 4 4" xfId="23057"/>
    <cellStyle name="Input 3 3 4 4 2" xfId="49471"/>
    <cellStyle name="Input 3 3 4 5" xfId="31735"/>
    <cellStyle name="Input 3 3 5" xfId="5168"/>
    <cellStyle name="Input 3 3 5 2" xfId="10791"/>
    <cellStyle name="Input 3 3 5 2 2" xfId="21436"/>
    <cellStyle name="Input 3 3 5 2 2 2" xfId="47850"/>
    <cellStyle name="Input 3 3 5 2 3" xfId="28525"/>
    <cellStyle name="Input 3 3 5 2 3 2" xfId="54939"/>
    <cellStyle name="Input 3 3 5 2 4" xfId="37212"/>
    <cellStyle name="Input 3 3 5 3" xfId="15945"/>
    <cellStyle name="Input 3 3 5 3 2" xfId="42364"/>
    <cellStyle name="Input 3 3 5 4" xfId="28152"/>
    <cellStyle name="Input 3 3 5 4 2" xfId="54566"/>
    <cellStyle name="Input 3 3 5 5" xfId="31838"/>
    <cellStyle name="Input 3 3 6" xfId="5891"/>
    <cellStyle name="Input 3 3 6 2" xfId="16646"/>
    <cellStyle name="Input 3 3 6 2 2" xfId="43064"/>
    <cellStyle name="Input 3 3 6 3" xfId="24418"/>
    <cellStyle name="Input 3 3 6 3 2" xfId="50832"/>
    <cellStyle name="Input 3 3 6 4" xfId="32561"/>
    <cellStyle name="Input 3 3 7" xfId="4015"/>
    <cellStyle name="Input 3 3 7 2" xfId="23296"/>
    <cellStyle name="Input 3 3 7 2 2" xfId="49710"/>
    <cellStyle name="Input 3 3 7 3" xfId="30685"/>
    <cellStyle name="Input 3 3 8" xfId="2922"/>
    <cellStyle name="Input 3 3 8 2" xfId="13714"/>
    <cellStyle name="Input 3 3 8 2 2" xfId="40134"/>
    <cellStyle name="Input 3 3 8 3" xfId="27925"/>
    <cellStyle name="Input 3 3 8 3 2" xfId="54339"/>
    <cellStyle name="Input 3 3 8 4" xfId="29592"/>
    <cellStyle name="Input 3 3 9" xfId="7807"/>
    <cellStyle name="Input 3 3 9 2" xfId="18474"/>
    <cellStyle name="Input 3 3 9 2 2" xfId="44889"/>
    <cellStyle name="Input 3 3 9 3" xfId="25436"/>
    <cellStyle name="Input 3 3 9 3 2" xfId="51850"/>
    <cellStyle name="Input 3 3 9 4" xfId="34477"/>
    <cellStyle name="Input 3 4" xfId="1804"/>
    <cellStyle name="Input 3 4 10" xfId="8366"/>
    <cellStyle name="Input 3 4 10 2" xfId="19026"/>
    <cellStyle name="Input 3 4 10 2 2" xfId="45440"/>
    <cellStyle name="Input 3 4 10 3" xfId="12939"/>
    <cellStyle name="Input 3 4 10 3 2" xfId="39360"/>
    <cellStyle name="Input 3 4 10 4" xfId="34862"/>
    <cellStyle name="Input 3 4 11" xfId="11776"/>
    <cellStyle name="Input 3 4 11 2" xfId="38197"/>
    <cellStyle name="Input 3 4 12" xfId="23883"/>
    <cellStyle name="Input 3 4 12 2" xfId="50297"/>
    <cellStyle name="Input 3 4 2" xfId="3781"/>
    <cellStyle name="Input 3 4 2 2" xfId="9050"/>
    <cellStyle name="Input 3 4 2 2 2" xfId="19710"/>
    <cellStyle name="Input 3 4 2 2 2 2" xfId="46124"/>
    <cellStyle name="Input 3 4 2 2 3" xfId="17075"/>
    <cellStyle name="Input 3 4 2 2 3 2" xfId="43493"/>
    <cellStyle name="Input 3 4 2 2 4" xfId="35546"/>
    <cellStyle name="Input 3 4 2 3" xfId="10065"/>
    <cellStyle name="Input 3 4 2 3 2" xfId="20725"/>
    <cellStyle name="Input 3 4 2 3 2 2" xfId="47139"/>
    <cellStyle name="Input 3 4 2 3 3" xfId="16851"/>
    <cellStyle name="Input 3 4 2 3 3 2" xfId="43269"/>
    <cellStyle name="Input 3 4 2 3 4" xfId="36561"/>
    <cellStyle name="Input 3 4 2 4" xfId="10901"/>
    <cellStyle name="Input 3 4 2 4 2" xfId="21546"/>
    <cellStyle name="Input 3 4 2 4 2 2" xfId="47960"/>
    <cellStyle name="Input 3 4 2 4 3" xfId="28635"/>
    <cellStyle name="Input 3 4 2 4 3 2" xfId="55049"/>
    <cellStyle name="Input 3 4 2 4 4" xfId="37322"/>
    <cellStyle name="Input 3 4 2 5" xfId="8673"/>
    <cellStyle name="Input 3 4 2 5 2" xfId="19333"/>
    <cellStyle name="Input 3 4 2 5 2 2" xfId="45747"/>
    <cellStyle name="Input 3 4 2 5 3" xfId="12798"/>
    <cellStyle name="Input 3 4 2 5 3 2" xfId="39219"/>
    <cellStyle name="Input 3 4 2 5 4" xfId="35169"/>
    <cellStyle name="Input 3 4 2 6" xfId="14564"/>
    <cellStyle name="Input 3 4 2 6 2" xfId="40984"/>
    <cellStyle name="Input 3 4 2 7" xfId="27682"/>
    <cellStyle name="Input 3 4 2 7 2" xfId="54096"/>
    <cellStyle name="Input 3 4 2 8" xfId="30451"/>
    <cellStyle name="Input 3 4 3" xfId="4508"/>
    <cellStyle name="Input 3 4 3 2" xfId="9419"/>
    <cellStyle name="Input 3 4 3 2 2" xfId="20079"/>
    <cellStyle name="Input 3 4 3 2 2 2" xfId="46493"/>
    <cellStyle name="Input 3 4 3 2 3" xfId="11257"/>
    <cellStyle name="Input 3 4 3 2 3 2" xfId="37678"/>
    <cellStyle name="Input 3 4 3 2 4" xfId="35915"/>
    <cellStyle name="Input 3 4 3 3" xfId="15286"/>
    <cellStyle name="Input 3 4 3 3 2" xfId="41706"/>
    <cellStyle name="Input 3 4 3 4" xfId="22087"/>
    <cellStyle name="Input 3 4 3 4 2" xfId="48501"/>
    <cellStyle name="Input 3 4 3 5" xfId="31178"/>
    <cellStyle name="Input 3 4 4" xfId="3165"/>
    <cellStyle name="Input 3 4 4 2" xfId="10000"/>
    <cellStyle name="Input 3 4 4 2 2" xfId="20660"/>
    <cellStyle name="Input 3 4 4 2 2 2" xfId="47074"/>
    <cellStyle name="Input 3 4 4 2 3" xfId="27996"/>
    <cellStyle name="Input 3 4 4 2 3 2" xfId="54410"/>
    <cellStyle name="Input 3 4 4 2 4" xfId="36496"/>
    <cellStyle name="Input 3 4 4 3" xfId="13955"/>
    <cellStyle name="Input 3 4 4 3 2" xfId="40375"/>
    <cellStyle name="Input 3 4 4 4" xfId="23308"/>
    <cellStyle name="Input 3 4 4 4 2" xfId="49722"/>
    <cellStyle name="Input 3 4 4 5" xfId="29835"/>
    <cellStyle name="Input 3 4 5" xfId="3399"/>
    <cellStyle name="Input 3 4 5 2" xfId="10790"/>
    <cellStyle name="Input 3 4 5 2 2" xfId="21435"/>
    <cellStyle name="Input 3 4 5 2 2 2" xfId="47849"/>
    <cellStyle name="Input 3 4 5 2 3" xfId="28524"/>
    <cellStyle name="Input 3 4 5 2 3 2" xfId="54938"/>
    <cellStyle name="Input 3 4 5 2 4" xfId="37211"/>
    <cellStyle name="Input 3 4 5 3" xfId="14185"/>
    <cellStyle name="Input 3 4 5 3 2" xfId="40605"/>
    <cellStyle name="Input 3 4 5 4" xfId="23170"/>
    <cellStyle name="Input 3 4 5 4 2" xfId="49584"/>
    <cellStyle name="Input 3 4 5 5" xfId="30069"/>
    <cellStyle name="Input 3 4 6" xfId="5723"/>
    <cellStyle name="Input 3 4 6 2" xfId="16485"/>
    <cellStyle name="Input 3 4 6 2 2" xfId="42903"/>
    <cellStyle name="Input 3 4 6 3" xfId="25082"/>
    <cellStyle name="Input 3 4 6 3 2" xfId="51496"/>
    <cellStyle name="Input 3 4 6 4" xfId="32393"/>
    <cellStyle name="Input 3 4 7" xfId="6632"/>
    <cellStyle name="Input 3 4 7 2" xfId="12412"/>
    <cellStyle name="Input 3 4 7 2 2" xfId="38833"/>
    <cellStyle name="Input 3 4 7 3" xfId="33302"/>
    <cellStyle name="Input 3 4 8" xfId="7467"/>
    <cellStyle name="Input 3 4 8 2" xfId="18134"/>
    <cellStyle name="Input 3 4 8 2 2" xfId="44550"/>
    <cellStyle name="Input 3 4 8 3" xfId="26383"/>
    <cellStyle name="Input 3 4 8 3 2" xfId="52797"/>
    <cellStyle name="Input 3 4 8 4" xfId="34137"/>
    <cellStyle name="Input 3 4 9" xfId="7459"/>
    <cellStyle name="Input 3 4 9 2" xfId="18126"/>
    <cellStyle name="Input 3 4 9 2 2" xfId="44542"/>
    <cellStyle name="Input 3 4 9 3" xfId="24962"/>
    <cellStyle name="Input 3 4 9 3 2" xfId="51376"/>
    <cellStyle name="Input 3 4 9 4" xfId="34129"/>
    <cellStyle name="Input 3 5" xfId="1805"/>
    <cellStyle name="Input 3 5 10" xfId="8515"/>
    <cellStyle name="Input 3 5 10 2" xfId="19175"/>
    <cellStyle name="Input 3 5 10 2 2" xfId="45589"/>
    <cellStyle name="Input 3 5 10 3" xfId="12466"/>
    <cellStyle name="Input 3 5 10 3 2" xfId="38887"/>
    <cellStyle name="Input 3 5 10 4" xfId="35011"/>
    <cellStyle name="Input 3 5 11" xfId="11775"/>
    <cellStyle name="Input 3 5 11 2" xfId="38196"/>
    <cellStyle name="Input 3 5 12" xfId="27478"/>
    <cellStyle name="Input 3 5 12 2" xfId="53892"/>
    <cellStyle name="Input 3 5 2" xfId="3782"/>
    <cellStyle name="Input 3 5 2 2" xfId="9739"/>
    <cellStyle name="Input 3 5 2 2 2" xfId="20399"/>
    <cellStyle name="Input 3 5 2 2 2 2" xfId="46813"/>
    <cellStyle name="Input 3 5 2 2 3" xfId="25908"/>
    <cellStyle name="Input 3 5 2 2 3 2" xfId="52322"/>
    <cellStyle name="Input 3 5 2 2 4" xfId="36235"/>
    <cellStyle name="Input 3 5 2 3" xfId="14565"/>
    <cellStyle name="Input 3 5 2 3 2" xfId="40985"/>
    <cellStyle name="Input 3 5 2 4" xfId="23413"/>
    <cellStyle name="Input 3 5 2 4 2" xfId="49827"/>
    <cellStyle name="Input 3 5 2 5" xfId="30452"/>
    <cellStyle name="Input 3 5 3" xfId="4509"/>
    <cellStyle name="Input 3 5 3 2" xfId="9978"/>
    <cellStyle name="Input 3 5 3 2 2" xfId="20638"/>
    <cellStyle name="Input 3 5 3 2 2 2" xfId="47052"/>
    <cellStyle name="Input 3 5 3 2 3" xfId="24510"/>
    <cellStyle name="Input 3 5 3 2 3 2" xfId="50924"/>
    <cellStyle name="Input 3 5 3 2 4" xfId="36474"/>
    <cellStyle name="Input 3 5 3 3" xfId="15287"/>
    <cellStyle name="Input 3 5 3 3 2" xfId="41707"/>
    <cellStyle name="Input 3 5 3 4" xfId="26967"/>
    <cellStyle name="Input 3 5 3 4 2" xfId="53381"/>
    <cellStyle name="Input 3 5 3 5" xfId="31179"/>
    <cellStyle name="Input 3 5 4" xfId="3335"/>
    <cellStyle name="Input 3 5 4 2" xfId="10839"/>
    <cellStyle name="Input 3 5 4 2 2" xfId="21484"/>
    <cellStyle name="Input 3 5 4 2 2 2" xfId="47898"/>
    <cellStyle name="Input 3 5 4 2 3" xfId="28573"/>
    <cellStyle name="Input 3 5 4 2 3 2" xfId="54987"/>
    <cellStyle name="Input 3 5 4 2 4" xfId="37260"/>
    <cellStyle name="Input 3 5 4 3" xfId="14122"/>
    <cellStyle name="Input 3 5 4 3 2" xfId="40542"/>
    <cellStyle name="Input 3 5 4 4" xfId="22468"/>
    <cellStyle name="Input 3 5 4 4 2" xfId="48882"/>
    <cellStyle name="Input 3 5 4 5" xfId="30005"/>
    <cellStyle name="Input 3 5 5" xfId="2874"/>
    <cellStyle name="Input 3 5 5 2" xfId="13666"/>
    <cellStyle name="Input 3 5 5 2 2" xfId="40086"/>
    <cellStyle name="Input 3 5 5 3" xfId="24595"/>
    <cellStyle name="Input 3 5 5 3 2" xfId="51009"/>
    <cellStyle name="Input 3 5 5 4" xfId="29544"/>
    <cellStyle name="Input 3 5 6" xfId="5724"/>
    <cellStyle name="Input 3 5 6 2" xfId="16486"/>
    <cellStyle name="Input 3 5 6 2 2" xfId="42904"/>
    <cellStyle name="Input 3 5 6 3" xfId="24611"/>
    <cellStyle name="Input 3 5 6 3 2" xfId="51025"/>
    <cellStyle name="Input 3 5 6 4" xfId="32394"/>
    <cellStyle name="Input 3 5 7" xfId="6336"/>
    <cellStyle name="Input 3 5 7 2" xfId="24810"/>
    <cellStyle name="Input 3 5 7 2 2" xfId="51224"/>
    <cellStyle name="Input 3 5 7 3" xfId="33006"/>
    <cellStyle name="Input 3 5 8" xfId="7468"/>
    <cellStyle name="Input 3 5 8 2" xfId="18135"/>
    <cellStyle name="Input 3 5 8 2 2" xfId="44551"/>
    <cellStyle name="Input 3 5 8 3" xfId="28107"/>
    <cellStyle name="Input 3 5 8 3 2" xfId="54521"/>
    <cellStyle name="Input 3 5 8 4" xfId="34138"/>
    <cellStyle name="Input 3 5 9" xfId="5719"/>
    <cellStyle name="Input 3 5 9 2" xfId="16481"/>
    <cellStyle name="Input 3 5 9 2 2" xfId="42899"/>
    <cellStyle name="Input 3 5 9 3" xfId="22836"/>
    <cellStyle name="Input 3 5 9 3 2" xfId="49250"/>
    <cellStyle name="Input 3 5 9 4" xfId="32389"/>
    <cellStyle name="Input 3 6" xfId="2469"/>
    <cellStyle name="Input 3 6 10" xfId="27514"/>
    <cellStyle name="Input 3 6 10 2" xfId="53928"/>
    <cellStyle name="Input 3 6 2" xfId="4366"/>
    <cellStyle name="Input 3 6 2 2" xfId="9891"/>
    <cellStyle name="Input 3 6 2 2 2" xfId="20551"/>
    <cellStyle name="Input 3 6 2 2 2 2" xfId="46965"/>
    <cellStyle name="Input 3 6 2 2 3" xfId="26529"/>
    <cellStyle name="Input 3 6 2 2 3 2" xfId="52943"/>
    <cellStyle name="Input 3 6 2 2 4" xfId="36387"/>
    <cellStyle name="Input 3 6 2 3" xfId="15144"/>
    <cellStyle name="Input 3 6 2 3 2" xfId="41564"/>
    <cellStyle name="Input 3 6 2 4" xfId="27701"/>
    <cellStyle name="Input 3 6 2 4 2" xfId="54115"/>
    <cellStyle name="Input 3 6 2 5" xfId="31036"/>
    <cellStyle name="Input 3 6 3" xfId="5098"/>
    <cellStyle name="Input 3 6 3 2" xfId="10218"/>
    <cellStyle name="Input 3 6 3 2 2" xfId="20878"/>
    <cellStyle name="Input 3 6 3 2 2 2" xfId="47292"/>
    <cellStyle name="Input 3 6 3 2 3" xfId="17230"/>
    <cellStyle name="Input 3 6 3 2 3 2" xfId="43648"/>
    <cellStyle name="Input 3 6 3 2 4" xfId="36714"/>
    <cellStyle name="Input 3 6 3 3" xfId="15875"/>
    <cellStyle name="Input 3 6 3 3 2" xfId="42294"/>
    <cellStyle name="Input 3 6 3 4" xfId="24739"/>
    <cellStyle name="Input 3 6 3 4 2" xfId="51153"/>
    <cellStyle name="Input 3 6 3 5" xfId="31768"/>
    <cellStyle name="Input 3 6 4" xfId="6282"/>
    <cellStyle name="Input 3 6 4 2" xfId="11001"/>
    <cellStyle name="Input 3 6 4 2 2" xfId="21646"/>
    <cellStyle name="Input 3 6 4 2 2 2" xfId="48060"/>
    <cellStyle name="Input 3 6 4 2 3" xfId="28735"/>
    <cellStyle name="Input 3 6 4 2 3 2" xfId="55149"/>
    <cellStyle name="Input 3 6 4 2 4" xfId="37422"/>
    <cellStyle name="Input 3 6 4 3" xfId="17021"/>
    <cellStyle name="Input 3 6 4 3 2" xfId="43439"/>
    <cellStyle name="Input 3 6 4 4" xfId="24067"/>
    <cellStyle name="Input 3 6 4 4 2" xfId="50481"/>
    <cellStyle name="Input 3 6 4 5" xfId="32952"/>
    <cellStyle name="Input 3 6 5" xfId="6857"/>
    <cellStyle name="Input 3 6 5 2" xfId="17562"/>
    <cellStyle name="Input 3 6 5 2 2" xfId="43979"/>
    <cellStyle name="Input 3 6 5 3" xfId="11413"/>
    <cellStyle name="Input 3 6 5 3 2" xfId="37834"/>
    <cellStyle name="Input 3 6 5 4" xfId="33527"/>
    <cellStyle name="Input 3 6 6" xfId="7383"/>
    <cellStyle name="Input 3 6 6 2" xfId="18050"/>
    <cellStyle name="Input 3 6 6 2 2" xfId="44466"/>
    <cellStyle name="Input 3 6 6 3" xfId="24024"/>
    <cellStyle name="Input 3 6 6 3 2" xfId="50438"/>
    <cellStyle name="Input 3 6 6 4" xfId="34053"/>
    <cellStyle name="Input 3 6 7" xfId="8006"/>
    <cellStyle name="Input 3 6 7 2" xfId="18673"/>
    <cellStyle name="Input 3 6 7 2 2" xfId="45087"/>
    <cellStyle name="Input 3 6 7 3" xfId="28257"/>
    <cellStyle name="Input 3 6 7 3 2" xfId="54671"/>
    <cellStyle name="Input 3 6 7 4" xfId="34611"/>
    <cellStyle name="Input 3 6 8" xfId="13266"/>
    <cellStyle name="Input 3 6 8 2" xfId="39686"/>
    <cellStyle name="Input 3 6 9" xfId="11245"/>
    <cellStyle name="Input 3 6 9 2" xfId="37666"/>
    <cellStyle name="Input 3 7" xfId="2910"/>
    <cellStyle name="Input 3 7 2" xfId="9675"/>
    <cellStyle name="Input 3 7 2 2" xfId="20335"/>
    <cellStyle name="Input 3 7 2 2 2" xfId="46749"/>
    <cellStyle name="Input 3 7 2 3" xfId="25916"/>
    <cellStyle name="Input 3 7 2 3 2" xfId="52330"/>
    <cellStyle name="Input 3 7 2 4" xfId="36171"/>
    <cellStyle name="Input 3 7 3" xfId="13702"/>
    <cellStyle name="Input 3 7 3 2" xfId="40122"/>
    <cellStyle name="Input 3 7 4" xfId="25334"/>
    <cellStyle name="Input 3 7 4 2" xfId="51748"/>
    <cellStyle name="Input 3 7 5" xfId="29580"/>
    <cellStyle name="Input 3 8" xfId="4471"/>
    <cellStyle name="Input 3 8 2" xfId="9609"/>
    <cellStyle name="Input 3 8 2 2" xfId="20269"/>
    <cellStyle name="Input 3 8 2 2 2" xfId="46683"/>
    <cellStyle name="Input 3 8 2 3" xfId="11595"/>
    <cellStyle name="Input 3 8 2 3 2" xfId="38016"/>
    <cellStyle name="Input 3 8 2 4" xfId="36105"/>
    <cellStyle name="Input 3 8 3" xfId="15249"/>
    <cellStyle name="Input 3 8 3 2" xfId="41669"/>
    <cellStyle name="Input 3 8 4" xfId="27267"/>
    <cellStyle name="Input 3 8 4 2" xfId="53681"/>
    <cellStyle name="Input 3 8 5" xfId="31141"/>
    <cellStyle name="Input 3 9" xfId="2914"/>
    <cellStyle name="Input 3 9 2" xfId="10478"/>
    <cellStyle name="Input 3 9 2 2" xfId="21138"/>
    <cellStyle name="Input 3 9 2 2 2" xfId="47552"/>
    <cellStyle name="Input 3 9 2 3" xfId="28399"/>
    <cellStyle name="Input 3 9 2 3 2" xfId="54813"/>
    <cellStyle name="Input 3 9 2 4" xfId="36974"/>
    <cellStyle name="Input 3 9 3" xfId="13706"/>
    <cellStyle name="Input 3 9 3 2" xfId="40126"/>
    <cellStyle name="Input 3 9 4" xfId="23037"/>
    <cellStyle name="Input 3 9 4 2" xfId="49451"/>
    <cellStyle name="Input 3 9 5" xfId="29584"/>
    <cellStyle name="InputData" xfId="388"/>
    <cellStyle name="InputData 2" xfId="2217"/>
    <cellStyle name="Level 1" xfId="2"/>
    <cellStyle name="Level 2" xfId="3"/>
    <cellStyle name="Level 3" xfId="5"/>
    <cellStyle name="Level 4" xfId="9"/>
    <cellStyle name="Level 4 2" xfId="2218"/>
    <cellStyle name="Linked Cell" xfId="8088" builtinId="24" customBuiltin="1"/>
    <cellStyle name="Linked Cell 2" xfId="389"/>
    <cellStyle name="Linked Cell 2 2" xfId="10657"/>
    <cellStyle name="Linked Cell 2 3" xfId="10504"/>
    <cellStyle name="Linked Cell 3" xfId="390"/>
    <cellStyle name="Main Heading" xfId="391"/>
    <cellStyle name="Neutral 2" xfId="392"/>
    <cellStyle name="Neutral 2 2" xfId="10658"/>
    <cellStyle name="Neutral 2 3" xfId="10500"/>
    <cellStyle name="Neutral 3" xfId="393"/>
    <cellStyle name="Neutral 3 2" xfId="55199"/>
    <cellStyle name="Neutral 4" xfId="10485"/>
    <cellStyle name="Neutral 4 2" xfId="55198"/>
    <cellStyle name="Neutral 5" xfId="55231"/>
    <cellStyle name="Neutral 6" xfId="55213"/>
    <cellStyle name="Normal" xfId="0" builtinId="0"/>
    <cellStyle name="Normal - Style1 2 2" xfId="8072"/>
    <cellStyle name="Normal 10" xfId="394"/>
    <cellStyle name="Normal 10 2" xfId="55222"/>
    <cellStyle name="Normal 10 2 2 2" xfId="2144"/>
    <cellStyle name="Normal 10 2 2 2 2" xfId="8073"/>
    <cellStyle name="Normal 11" xfId="8"/>
    <cellStyle name="Normal 11 2" xfId="395"/>
    <cellStyle name="Normal 11 2 2" xfId="2220"/>
    <cellStyle name="Normal 11 2 26" xfId="8075"/>
    <cellStyle name="Normal 11 3" xfId="2219"/>
    <cellStyle name="Normal 11 4" xfId="55223"/>
    <cellStyle name="Normal 11_3.15 Additional Data" xfId="2221"/>
    <cellStyle name="Normal 12" xfId="396"/>
    <cellStyle name="Normal 12 2" xfId="397"/>
    <cellStyle name="Normal 12 2 2" xfId="2223"/>
    <cellStyle name="Normal 12 3" xfId="2222"/>
    <cellStyle name="Normal 12 4" xfId="55230"/>
    <cellStyle name="Normal 12_3.15 Additional Data" xfId="2224"/>
    <cellStyle name="Normal 13" xfId="398"/>
    <cellStyle name="Normal 13 2" xfId="23"/>
    <cellStyle name="Normal 13 2 10" xfId="1309"/>
    <cellStyle name="Normal 13 2 2" xfId="1321"/>
    <cellStyle name="Normal 13 2 2 2 15" xfId="2470"/>
    <cellStyle name="Normal 14" xfId="20"/>
    <cellStyle name="Normal 14 2 10" xfId="1310"/>
    <cellStyle name="Normal 14 2_List of table gaps" xfId="2471"/>
    <cellStyle name="Normal 15" xfId="18"/>
    <cellStyle name="Normal 15 2" xfId="2225"/>
    <cellStyle name="Normal 16" xfId="399"/>
    <cellStyle name="Normal 16 2" xfId="2226"/>
    <cellStyle name="Normal 16 3" xfId="55200"/>
    <cellStyle name="Normal 17" xfId="400"/>
    <cellStyle name="Normal 17 2" xfId="2148"/>
    <cellStyle name="Normal 17 2 2" xfId="13000"/>
    <cellStyle name="Normal 17 2 2 2" xfId="39421"/>
    <cellStyle name="Normal 17 2 3" xfId="29128"/>
    <cellStyle name="Normal 18" xfId="401"/>
    <cellStyle name="Normal 19" xfId="402"/>
    <cellStyle name="Normal 2" xfId="403"/>
    <cellStyle name="Normal 2 10" xfId="404"/>
    <cellStyle name="Normal 2 11" xfId="405"/>
    <cellStyle name="Normal 2 12" xfId="406"/>
    <cellStyle name="Normal 2 13" xfId="407"/>
    <cellStyle name="Normal 2 130 2 2" xfId="8077"/>
    <cellStyle name="Normal 2 130 2 2 2" xfId="18744"/>
    <cellStyle name="Normal 2 130 2 2 2 2" xfId="45158"/>
    <cellStyle name="Normal 2 130 2 2 2 3" xfId="55252"/>
    <cellStyle name="Normal 2 130 2 2 3" xfId="34675"/>
    <cellStyle name="Normal 2 130 2 2 4" xfId="55251"/>
    <cellStyle name="Normal 2 14" xfId="408"/>
    <cellStyle name="Normal 2 15" xfId="409"/>
    <cellStyle name="Normal 2 16" xfId="410"/>
    <cellStyle name="Normal 2 17" xfId="411"/>
    <cellStyle name="Normal 2 18" xfId="412"/>
    <cellStyle name="Normal 2 19" xfId="413"/>
    <cellStyle name="Normal 2 2" xfId="414"/>
    <cellStyle name="Normal 2 2 10" xfId="415"/>
    <cellStyle name="Normal 2 2 11" xfId="416"/>
    <cellStyle name="Normal 2 2 11 2" xfId="417"/>
    <cellStyle name="Normal 2 2 11 2 2" xfId="418"/>
    <cellStyle name="Normal 2 2 11 2 3" xfId="419"/>
    <cellStyle name="Normal 2 2 11 2 4" xfId="420"/>
    <cellStyle name="Normal 2 2 11 2 5" xfId="421"/>
    <cellStyle name="Normal 2 2 11 2 6" xfId="422"/>
    <cellStyle name="Normal 2 2 11 2 7" xfId="423"/>
    <cellStyle name="Normal 2 2 11 3" xfId="424"/>
    <cellStyle name="Normal 2 2 11 4" xfId="425"/>
    <cellStyle name="Normal 2 2 11 5" xfId="426"/>
    <cellStyle name="Normal 2 2 11 6" xfId="427"/>
    <cellStyle name="Normal 2 2 11 7" xfId="428"/>
    <cellStyle name="Normal 2 2 11 8" xfId="429"/>
    <cellStyle name="Normal 2 2 12" xfId="430"/>
    <cellStyle name="Normal 2 2 13" xfId="431"/>
    <cellStyle name="Normal 2 2 13 2" xfId="432"/>
    <cellStyle name="Normal 2 2 13 3" xfId="433"/>
    <cellStyle name="Normal 2 2 13 4" xfId="434"/>
    <cellStyle name="Normal 2 2 13 5" xfId="435"/>
    <cellStyle name="Normal 2 2 13 6" xfId="436"/>
    <cellStyle name="Normal 2 2 13 7" xfId="437"/>
    <cellStyle name="Normal 2 2 14" xfId="438"/>
    <cellStyle name="Normal 2 2 15" xfId="439"/>
    <cellStyle name="Normal 2 2 16" xfId="440"/>
    <cellStyle name="Normal 2 2 17" xfId="441"/>
    <cellStyle name="Normal 2 2 18" xfId="442"/>
    <cellStyle name="Normal 2 2 19" xfId="443"/>
    <cellStyle name="Normal 2 2 2" xfId="444"/>
    <cellStyle name="Normal 2 2 2 10" xfId="445"/>
    <cellStyle name="Normal 2 2 2 11" xfId="446"/>
    <cellStyle name="Normal 2 2 2 11 2" xfId="447"/>
    <cellStyle name="Normal 2 2 2 11 2 2" xfId="448"/>
    <cellStyle name="Normal 2 2 2 11 2 3" xfId="449"/>
    <cellStyle name="Normal 2 2 2 11 2 4" xfId="450"/>
    <cellStyle name="Normal 2 2 2 11 2 5" xfId="451"/>
    <cellStyle name="Normal 2 2 2 11 2 6" xfId="452"/>
    <cellStyle name="Normal 2 2 2 11 2 7" xfId="453"/>
    <cellStyle name="Normal 2 2 2 11 3" xfId="454"/>
    <cellStyle name="Normal 2 2 2 11 4" xfId="455"/>
    <cellStyle name="Normal 2 2 2 11 5" xfId="456"/>
    <cellStyle name="Normal 2 2 2 11 6" xfId="457"/>
    <cellStyle name="Normal 2 2 2 11 7" xfId="458"/>
    <cellStyle name="Normal 2 2 2 11 8" xfId="459"/>
    <cellStyle name="Normal 2 2 2 12" xfId="460"/>
    <cellStyle name="Normal 2 2 2 13" xfId="461"/>
    <cellStyle name="Normal 2 2 2 13 2" xfId="462"/>
    <cellStyle name="Normal 2 2 2 13 3" xfId="463"/>
    <cellStyle name="Normal 2 2 2 13 4" xfId="464"/>
    <cellStyle name="Normal 2 2 2 13 5" xfId="465"/>
    <cellStyle name="Normal 2 2 2 13 6" xfId="466"/>
    <cellStyle name="Normal 2 2 2 13 7" xfId="467"/>
    <cellStyle name="Normal 2 2 2 14" xfId="468"/>
    <cellStyle name="Normal 2 2 2 15" xfId="469"/>
    <cellStyle name="Normal 2 2 2 16" xfId="470"/>
    <cellStyle name="Normal 2 2 2 17" xfId="471"/>
    <cellStyle name="Normal 2 2 2 18" xfId="472"/>
    <cellStyle name="Normal 2 2 2 19" xfId="473"/>
    <cellStyle name="Normal 2 2 2 2" xfId="474"/>
    <cellStyle name="Normal 2 2 2 2 10" xfId="475"/>
    <cellStyle name="Normal 2 2 2 2 11" xfId="476"/>
    <cellStyle name="Normal 2 2 2 2 11 2" xfId="477"/>
    <cellStyle name="Normal 2 2 2 2 11 3" xfId="478"/>
    <cellStyle name="Normal 2 2 2 2 11 4" xfId="479"/>
    <cellStyle name="Normal 2 2 2 2 11 5" xfId="480"/>
    <cellStyle name="Normal 2 2 2 2 11 6" xfId="481"/>
    <cellStyle name="Normal 2 2 2 2 11 7" xfId="482"/>
    <cellStyle name="Normal 2 2 2 2 12" xfId="483"/>
    <cellStyle name="Normal 2 2 2 2 13" xfId="484"/>
    <cellStyle name="Normal 2 2 2 2 14" xfId="485"/>
    <cellStyle name="Normal 2 2 2 2 15" xfId="486"/>
    <cellStyle name="Normal 2 2 2 2 16" xfId="487"/>
    <cellStyle name="Normal 2 2 2 2 17" xfId="488"/>
    <cellStyle name="Normal 2 2 2 2 18" xfId="489"/>
    <cellStyle name="Normal 2 2 2 2 19" xfId="490"/>
    <cellStyle name="Normal 2 2 2 2 2" xfId="491"/>
    <cellStyle name="Normal 2 2 2 2 2 10" xfId="492"/>
    <cellStyle name="Normal 2 2 2 2 2 11" xfId="493"/>
    <cellStyle name="Normal 2 2 2 2 2 11 2" xfId="494"/>
    <cellStyle name="Normal 2 2 2 2 2 11 3" xfId="495"/>
    <cellStyle name="Normal 2 2 2 2 2 11 4" xfId="496"/>
    <cellStyle name="Normal 2 2 2 2 2 11 5" xfId="497"/>
    <cellStyle name="Normal 2 2 2 2 2 11 6" xfId="498"/>
    <cellStyle name="Normal 2 2 2 2 2 11 7" xfId="499"/>
    <cellStyle name="Normal 2 2 2 2 2 12" xfId="500"/>
    <cellStyle name="Normal 2 2 2 2 2 13" xfId="501"/>
    <cellStyle name="Normal 2 2 2 2 2 14" xfId="502"/>
    <cellStyle name="Normal 2 2 2 2 2 15" xfId="503"/>
    <cellStyle name="Normal 2 2 2 2 2 16" xfId="504"/>
    <cellStyle name="Normal 2 2 2 2 2 17" xfId="505"/>
    <cellStyle name="Normal 2 2 2 2 2 18" xfId="506"/>
    <cellStyle name="Normal 2 2 2 2 2 19" xfId="507"/>
    <cellStyle name="Normal 2 2 2 2 2 2" xfId="508"/>
    <cellStyle name="Normal 2 2 2 2 2 2 10" xfId="509"/>
    <cellStyle name="Normal 2 2 2 2 2 2 10 2" xfId="510"/>
    <cellStyle name="Normal 2 2 2 2 2 2 10 3" xfId="511"/>
    <cellStyle name="Normal 2 2 2 2 2 2 10 4" xfId="512"/>
    <cellStyle name="Normal 2 2 2 2 2 2 10 5" xfId="513"/>
    <cellStyle name="Normal 2 2 2 2 2 2 10 6" xfId="514"/>
    <cellStyle name="Normal 2 2 2 2 2 2 10 7" xfId="515"/>
    <cellStyle name="Normal 2 2 2 2 2 2 11" xfId="516"/>
    <cellStyle name="Normal 2 2 2 2 2 2 12" xfId="517"/>
    <cellStyle name="Normal 2 2 2 2 2 2 13" xfId="518"/>
    <cellStyle name="Normal 2 2 2 2 2 2 14" xfId="519"/>
    <cellStyle name="Normal 2 2 2 2 2 2 15" xfId="520"/>
    <cellStyle name="Normal 2 2 2 2 2 2 16" xfId="521"/>
    <cellStyle name="Normal 2 2 2 2 2 2 17" xfId="522"/>
    <cellStyle name="Normal 2 2 2 2 2 2 18" xfId="523"/>
    <cellStyle name="Normal 2 2 2 2 2 2 19" xfId="524"/>
    <cellStyle name="Normal 2 2 2 2 2 2 2" xfId="525"/>
    <cellStyle name="Normal 2 2 2 2 2 2 2 10" xfId="526"/>
    <cellStyle name="Normal 2 2 2 2 2 2 2 10 2" xfId="527"/>
    <cellStyle name="Normal 2 2 2 2 2 2 2 10 3" xfId="528"/>
    <cellStyle name="Normal 2 2 2 2 2 2 2 10 4" xfId="529"/>
    <cellStyle name="Normal 2 2 2 2 2 2 2 10 5" xfId="530"/>
    <cellStyle name="Normal 2 2 2 2 2 2 2 10 6" xfId="531"/>
    <cellStyle name="Normal 2 2 2 2 2 2 2 10 7" xfId="532"/>
    <cellStyle name="Normal 2 2 2 2 2 2 2 11" xfId="533"/>
    <cellStyle name="Normal 2 2 2 2 2 2 2 12" xfId="534"/>
    <cellStyle name="Normal 2 2 2 2 2 2 2 13" xfId="535"/>
    <cellStyle name="Normal 2 2 2 2 2 2 2 14" xfId="536"/>
    <cellStyle name="Normal 2 2 2 2 2 2 2 15" xfId="537"/>
    <cellStyle name="Normal 2 2 2 2 2 2 2 16" xfId="538"/>
    <cellStyle name="Normal 2 2 2 2 2 2 2 17" xfId="539"/>
    <cellStyle name="Normal 2 2 2 2 2 2 2 18" xfId="540"/>
    <cellStyle name="Normal 2 2 2 2 2 2 2 19" xfId="541"/>
    <cellStyle name="Normal 2 2 2 2 2 2 2 2" xfId="542"/>
    <cellStyle name="Normal 2 2 2 2 2 2 2 2 10" xfId="543"/>
    <cellStyle name="Normal 2 2 2 2 2 2 2 2 11" xfId="544"/>
    <cellStyle name="Normal 2 2 2 2 2 2 2 2 12" xfId="545"/>
    <cellStyle name="Normal 2 2 2 2 2 2 2 2 13" xfId="546"/>
    <cellStyle name="Normal 2 2 2 2 2 2 2 2 14" xfId="547"/>
    <cellStyle name="Normal 2 2 2 2 2 2 2 2 15" xfId="548"/>
    <cellStyle name="Normal 2 2 2 2 2 2 2 2 16" xfId="549"/>
    <cellStyle name="Normal 2 2 2 2 2 2 2 2 17" xfId="550"/>
    <cellStyle name="Normal 2 2 2 2 2 2 2 2 18" xfId="551"/>
    <cellStyle name="Normal 2 2 2 2 2 2 2 2 19" xfId="552"/>
    <cellStyle name="Normal 2 2 2 2 2 2 2 2 2" xfId="553"/>
    <cellStyle name="Normal 2 2 2 2 2 2 2 2 2 10" xfId="554"/>
    <cellStyle name="Normal 2 2 2 2 2 2 2 2 2 11" xfId="555"/>
    <cellStyle name="Normal 2 2 2 2 2 2 2 2 2 12" xfId="556"/>
    <cellStyle name="Normal 2 2 2 2 2 2 2 2 2 13" xfId="557"/>
    <cellStyle name="Normal 2 2 2 2 2 2 2 2 2 14" xfId="558"/>
    <cellStyle name="Normal 2 2 2 2 2 2 2 2 2 15" xfId="559"/>
    <cellStyle name="Normal 2 2 2 2 2 2 2 2 2 16" xfId="560"/>
    <cellStyle name="Normal 2 2 2 2 2 2 2 2 2 17" xfId="561"/>
    <cellStyle name="Normal 2 2 2 2 2 2 2 2 2 18" xfId="562"/>
    <cellStyle name="Normal 2 2 2 2 2 2 2 2 2 19" xfId="563"/>
    <cellStyle name="Normal 2 2 2 2 2 2 2 2 2 2" xfId="564"/>
    <cellStyle name="Normal 2 2 2 2 2 2 2 2 2 2 10" xfId="565"/>
    <cellStyle name="Normal 2 2 2 2 2 2 2 2 2 2 11" xfId="566"/>
    <cellStyle name="Normal 2 2 2 2 2 2 2 2 2 2 12" xfId="567"/>
    <cellStyle name="Normal 2 2 2 2 2 2 2 2 2 2 13" xfId="568"/>
    <cellStyle name="Normal 2 2 2 2 2 2 2 2 2 2 14" xfId="569"/>
    <cellStyle name="Normal 2 2 2 2 2 2 2 2 2 2 15" xfId="570"/>
    <cellStyle name="Normal 2 2 2 2 2 2 2 2 2 2 16" xfId="571"/>
    <cellStyle name="Normal 2 2 2 2 2 2 2 2 2 2 17" xfId="572"/>
    <cellStyle name="Normal 2 2 2 2 2 2 2 2 2 2 18" xfId="573"/>
    <cellStyle name="Normal 2 2 2 2 2 2 2 2 2 2 2" xfId="574"/>
    <cellStyle name="Normal 2 2 2 2 2 2 2 2 2 2 2 2" xfId="575"/>
    <cellStyle name="Normal 2 2 2 2 2 2 2 2 2 2 2 2 2" xfId="576"/>
    <cellStyle name="Normal 2 2 2 2 2 2 2 2 2 2 2 2 3" xfId="577"/>
    <cellStyle name="Normal 2 2 2 2 2 2 2 2 2 2 2 2 4" xfId="578"/>
    <cellStyle name="Normal 2 2 2 2 2 2 2 2 2 2 2 2 5" xfId="579"/>
    <cellStyle name="Normal 2 2 2 2 2 2 2 2 2 2 2 2 6" xfId="580"/>
    <cellStyle name="Normal 2 2 2 2 2 2 2 2 2 2 2 2 7" xfId="581"/>
    <cellStyle name="Normal 2 2 2 2 2 2 2 2 2 2 2 3" xfId="582"/>
    <cellStyle name="Normal 2 2 2 2 2 2 2 2 2 2 2 4" xfId="583"/>
    <cellStyle name="Normal 2 2 2 2 2 2 2 2 2 2 2 5" xfId="584"/>
    <cellStyle name="Normal 2 2 2 2 2 2 2 2 2 2 2 6" xfId="585"/>
    <cellStyle name="Normal 2 2 2 2 2 2 2 2 2 2 2 7" xfId="586"/>
    <cellStyle name="Normal 2 2 2 2 2 2 2 2 2 2 2 8" xfId="587"/>
    <cellStyle name="Normal 2 2 2 2 2 2 2 2 2 2 3" xfId="588"/>
    <cellStyle name="Normal 2 2 2 2 2 2 2 2 2 2 4" xfId="589"/>
    <cellStyle name="Normal 2 2 2 2 2 2 2 2 2 2 5" xfId="590"/>
    <cellStyle name="Normal 2 2 2 2 2 2 2 2 2 2 5 2" xfId="591"/>
    <cellStyle name="Normal 2 2 2 2 2 2 2 2 2 2 5 3" xfId="592"/>
    <cellStyle name="Normal 2 2 2 2 2 2 2 2 2 2 5 4" xfId="593"/>
    <cellStyle name="Normal 2 2 2 2 2 2 2 2 2 2 5 5" xfId="594"/>
    <cellStyle name="Normal 2 2 2 2 2 2 2 2 2 2 5 6" xfId="595"/>
    <cellStyle name="Normal 2 2 2 2 2 2 2 2 2 2 5 7" xfId="596"/>
    <cellStyle name="Normal 2 2 2 2 2 2 2 2 2 2 6" xfId="597"/>
    <cellStyle name="Normal 2 2 2 2 2 2 2 2 2 2 7" xfId="598"/>
    <cellStyle name="Normal 2 2 2 2 2 2 2 2 2 2 8" xfId="599"/>
    <cellStyle name="Normal 2 2 2 2 2 2 2 2 2 2 9" xfId="600"/>
    <cellStyle name="Normal 2 2 2 2 2 2 2 2 2 3" xfId="601"/>
    <cellStyle name="Normal 2 2 2 2 2 2 2 2 2 4" xfId="602"/>
    <cellStyle name="Normal 2 2 2 2 2 2 2 2 2 4 2" xfId="603"/>
    <cellStyle name="Normal 2 2 2 2 2 2 2 2 2 4 2 2" xfId="604"/>
    <cellStyle name="Normal 2 2 2 2 2 2 2 2 2 4 2 3" xfId="605"/>
    <cellStyle name="Normal 2 2 2 2 2 2 2 2 2 4 2 4" xfId="606"/>
    <cellStyle name="Normal 2 2 2 2 2 2 2 2 2 4 2 5" xfId="607"/>
    <cellStyle name="Normal 2 2 2 2 2 2 2 2 2 4 2 6" xfId="608"/>
    <cellStyle name="Normal 2 2 2 2 2 2 2 2 2 4 2 7" xfId="609"/>
    <cellStyle name="Normal 2 2 2 2 2 2 2 2 2 4 3" xfId="610"/>
    <cellStyle name="Normal 2 2 2 2 2 2 2 2 2 4 4" xfId="611"/>
    <cellStyle name="Normal 2 2 2 2 2 2 2 2 2 4 5" xfId="612"/>
    <cellStyle name="Normal 2 2 2 2 2 2 2 2 2 4 6" xfId="613"/>
    <cellStyle name="Normal 2 2 2 2 2 2 2 2 2 4 7" xfId="614"/>
    <cellStyle name="Normal 2 2 2 2 2 2 2 2 2 4 8" xfId="615"/>
    <cellStyle name="Normal 2 2 2 2 2 2 2 2 2 5" xfId="616"/>
    <cellStyle name="Normal 2 2 2 2 2 2 2 2 2 6" xfId="617"/>
    <cellStyle name="Normal 2 2 2 2 2 2 2 2 2 6 2" xfId="618"/>
    <cellStyle name="Normal 2 2 2 2 2 2 2 2 2 6 3" xfId="619"/>
    <cellStyle name="Normal 2 2 2 2 2 2 2 2 2 6 4" xfId="620"/>
    <cellStyle name="Normal 2 2 2 2 2 2 2 2 2 6 5" xfId="621"/>
    <cellStyle name="Normal 2 2 2 2 2 2 2 2 2 6 6" xfId="622"/>
    <cellStyle name="Normal 2 2 2 2 2 2 2 2 2 6 7" xfId="623"/>
    <cellStyle name="Normal 2 2 2 2 2 2 2 2 2 7" xfId="624"/>
    <cellStyle name="Normal 2 2 2 2 2 2 2 2 2 8" xfId="625"/>
    <cellStyle name="Normal 2 2 2 2 2 2 2 2 2 9" xfId="626"/>
    <cellStyle name="Normal 2 2 2 2 2 2 2 2 2_Opex Input" xfId="627"/>
    <cellStyle name="Normal 2 2 2 2 2 2 2 2 20" xfId="628"/>
    <cellStyle name="Normal 2 2 2 2 2 2 2 2 3" xfId="629"/>
    <cellStyle name="Normal 2 2 2 2 2 2 2 2 4" xfId="630"/>
    <cellStyle name="Normal 2 2 2 2 2 2 2 2 5" xfId="631"/>
    <cellStyle name="Normal 2 2 2 2 2 2 2 2 5 2" xfId="632"/>
    <cellStyle name="Normal 2 2 2 2 2 2 2 2 5 2 2" xfId="633"/>
    <cellStyle name="Normal 2 2 2 2 2 2 2 2 5 2 3" xfId="634"/>
    <cellStyle name="Normal 2 2 2 2 2 2 2 2 5 2 4" xfId="635"/>
    <cellStyle name="Normal 2 2 2 2 2 2 2 2 5 2 5" xfId="636"/>
    <cellStyle name="Normal 2 2 2 2 2 2 2 2 5 2 6" xfId="637"/>
    <cellStyle name="Normal 2 2 2 2 2 2 2 2 5 2 7" xfId="638"/>
    <cellStyle name="Normal 2 2 2 2 2 2 2 2 5 3" xfId="639"/>
    <cellStyle name="Normal 2 2 2 2 2 2 2 2 5 4" xfId="640"/>
    <cellStyle name="Normal 2 2 2 2 2 2 2 2 5 5" xfId="641"/>
    <cellStyle name="Normal 2 2 2 2 2 2 2 2 5 6" xfId="642"/>
    <cellStyle name="Normal 2 2 2 2 2 2 2 2 5 7" xfId="643"/>
    <cellStyle name="Normal 2 2 2 2 2 2 2 2 5 8" xfId="644"/>
    <cellStyle name="Normal 2 2 2 2 2 2 2 2 6" xfId="645"/>
    <cellStyle name="Normal 2 2 2 2 2 2 2 2 7" xfId="646"/>
    <cellStyle name="Normal 2 2 2 2 2 2 2 2 7 2" xfId="647"/>
    <cellStyle name="Normal 2 2 2 2 2 2 2 2 7 3" xfId="648"/>
    <cellStyle name="Normal 2 2 2 2 2 2 2 2 7 4" xfId="649"/>
    <cellStyle name="Normal 2 2 2 2 2 2 2 2 7 5" xfId="650"/>
    <cellStyle name="Normal 2 2 2 2 2 2 2 2 7 6" xfId="651"/>
    <cellStyle name="Normal 2 2 2 2 2 2 2 2 7 7" xfId="652"/>
    <cellStyle name="Normal 2 2 2 2 2 2 2 2 8" xfId="653"/>
    <cellStyle name="Normal 2 2 2 2 2 2 2 2 9" xfId="654"/>
    <cellStyle name="Normal 2 2 2 2 2 2 2 2_ELEC SAP FCST UPLOAD" xfId="655"/>
    <cellStyle name="Normal 2 2 2 2 2 2 2 20" xfId="656"/>
    <cellStyle name="Normal 2 2 2 2 2 2 2 21" xfId="657"/>
    <cellStyle name="Normal 2 2 2 2 2 2 2 22" xfId="658"/>
    <cellStyle name="Normal 2 2 2 2 2 2 2 23" xfId="659"/>
    <cellStyle name="Normal 2 2 2 2 2 2 2 3" xfId="660"/>
    <cellStyle name="Normal 2 2 2 2 2 2 2 4" xfId="661"/>
    <cellStyle name="Normal 2 2 2 2 2 2 2 5" xfId="662"/>
    <cellStyle name="Normal 2 2 2 2 2 2 2 6" xfId="663"/>
    <cellStyle name="Normal 2 2 2 2 2 2 2 7" xfId="664"/>
    <cellStyle name="Normal 2 2 2 2 2 2 2 8" xfId="665"/>
    <cellStyle name="Normal 2 2 2 2 2 2 2 8 2" xfId="666"/>
    <cellStyle name="Normal 2 2 2 2 2 2 2 8 2 2" xfId="667"/>
    <cellStyle name="Normal 2 2 2 2 2 2 2 8 2 3" xfId="668"/>
    <cellStyle name="Normal 2 2 2 2 2 2 2 8 2 4" xfId="669"/>
    <cellStyle name="Normal 2 2 2 2 2 2 2 8 2 5" xfId="670"/>
    <cellStyle name="Normal 2 2 2 2 2 2 2 8 2 6" xfId="671"/>
    <cellStyle name="Normal 2 2 2 2 2 2 2 8 2 7" xfId="672"/>
    <cellStyle name="Normal 2 2 2 2 2 2 2 8 3" xfId="673"/>
    <cellStyle name="Normal 2 2 2 2 2 2 2 8 4" xfId="674"/>
    <cellStyle name="Normal 2 2 2 2 2 2 2 8 5" xfId="675"/>
    <cellStyle name="Normal 2 2 2 2 2 2 2 8 6" xfId="676"/>
    <cellStyle name="Normal 2 2 2 2 2 2 2 8 7" xfId="677"/>
    <cellStyle name="Normal 2 2 2 2 2 2 2 8 8" xfId="678"/>
    <cellStyle name="Normal 2 2 2 2 2 2 2 9" xfId="679"/>
    <cellStyle name="Normal 2 2 2 2 2 2 2_ELEC SAP FCST UPLOAD" xfId="680"/>
    <cellStyle name="Normal 2 2 2 2 2 2 20" xfId="681"/>
    <cellStyle name="Normal 2 2 2 2 2 2 21" xfId="682"/>
    <cellStyle name="Normal 2 2 2 2 2 2 22" xfId="683"/>
    <cellStyle name="Normal 2 2 2 2 2 2 23" xfId="684"/>
    <cellStyle name="Normal 2 2 2 2 2 2 3" xfId="685"/>
    <cellStyle name="Normal 2 2 2 2 2 2 3 2" xfId="686"/>
    <cellStyle name="Normal 2 2 2 2 2 2 3 3" xfId="687"/>
    <cellStyle name="Normal 2 2 2 2 2 2 3_ELEC SAP FCST UPLOAD" xfId="688"/>
    <cellStyle name="Normal 2 2 2 2 2 2 4" xfId="689"/>
    <cellStyle name="Normal 2 2 2 2 2 2 5" xfId="690"/>
    <cellStyle name="Normal 2 2 2 2 2 2 6" xfId="691"/>
    <cellStyle name="Normal 2 2 2 2 2 2 7" xfId="692"/>
    <cellStyle name="Normal 2 2 2 2 2 2 8" xfId="693"/>
    <cellStyle name="Normal 2 2 2 2 2 2 8 2" xfId="694"/>
    <cellStyle name="Normal 2 2 2 2 2 2 8 2 2" xfId="695"/>
    <cellStyle name="Normal 2 2 2 2 2 2 8 2 3" xfId="696"/>
    <cellStyle name="Normal 2 2 2 2 2 2 8 2 4" xfId="697"/>
    <cellStyle name="Normal 2 2 2 2 2 2 8 2 5" xfId="698"/>
    <cellStyle name="Normal 2 2 2 2 2 2 8 2 6" xfId="699"/>
    <cellStyle name="Normal 2 2 2 2 2 2 8 2 7" xfId="700"/>
    <cellStyle name="Normal 2 2 2 2 2 2 8 3" xfId="701"/>
    <cellStyle name="Normal 2 2 2 2 2 2 8 4" xfId="702"/>
    <cellStyle name="Normal 2 2 2 2 2 2 8 5" xfId="703"/>
    <cellStyle name="Normal 2 2 2 2 2 2 8 6" xfId="704"/>
    <cellStyle name="Normal 2 2 2 2 2 2 8 7" xfId="705"/>
    <cellStyle name="Normal 2 2 2 2 2 2 8 8" xfId="706"/>
    <cellStyle name="Normal 2 2 2 2 2 2 9" xfId="707"/>
    <cellStyle name="Normal 2 2 2 2 2 2_ELEC SAP FCST UPLOAD" xfId="708"/>
    <cellStyle name="Normal 2 2 2 2 2 20" xfId="709"/>
    <cellStyle name="Normal 2 2 2 2 2 21" xfId="710"/>
    <cellStyle name="Normal 2 2 2 2 2 22" xfId="711"/>
    <cellStyle name="Normal 2 2 2 2 2 23" xfId="712"/>
    <cellStyle name="Normal 2 2 2 2 2 24" xfId="713"/>
    <cellStyle name="Normal 2 2 2 2 2 3" xfId="714"/>
    <cellStyle name="Normal 2 2 2 2 2 3 2" xfId="715"/>
    <cellStyle name="Normal 2 2 2 2 2 3 3" xfId="716"/>
    <cellStyle name="Normal 2 2 2 2 2 3_ELEC SAP FCST UPLOAD" xfId="717"/>
    <cellStyle name="Normal 2 2 2 2 2 4" xfId="718"/>
    <cellStyle name="Normal 2 2 2 2 2 5" xfId="719"/>
    <cellStyle name="Normal 2 2 2 2 2 6" xfId="720"/>
    <cellStyle name="Normal 2 2 2 2 2 7" xfId="721"/>
    <cellStyle name="Normal 2 2 2 2 2 8" xfId="722"/>
    <cellStyle name="Normal 2 2 2 2 2 9" xfId="723"/>
    <cellStyle name="Normal 2 2 2 2 2 9 2" xfId="724"/>
    <cellStyle name="Normal 2 2 2 2 2 9 2 2" xfId="725"/>
    <cellStyle name="Normal 2 2 2 2 2 9 2 3" xfId="726"/>
    <cellStyle name="Normal 2 2 2 2 2 9 2 4" xfId="727"/>
    <cellStyle name="Normal 2 2 2 2 2 9 2 5" xfId="728"/>
    <cellStyle name="Normal 2 2 2 2 2 9 2 6" xfId="729"/>
    <cellStyle name="Normal 2 2 2 2 2 9 2 7" xfId="730"/>
    <cellStyle name="Normal 2 2 2 2 2 9 3" xfId="731"/>
    <cellStyle name="Normal 2 2 2 2 2 9 4" xfId="732"/>
    <cellStyle name="Normal 2 2 2 2 2 9 5" xfId="733"/>
    <cellStyle name="Normal 2 2 2 2 2 9 6" xfId="734"/>
    <cellStyle name="Normal 2 2 2 2 2 9 7" xfId="735"/>
    <cellStyle name="Normal 2 2 2 2 2 9 8" xfId="736"/>
    <cellStyle name="Normal 2 2 2 2 2_ELEC SAP FCST UPLOAD" xfId="737"/>
    <cellStyle name="Normal 2 2 2 2 20" xfId="738"/>
    <cellStyle name="Normal 2 2 2 2 21" xfId="739"/>
    <cellStyle name="Normal 2 2 2 2 22" xfId="740"/>
    <cellStyle name="Normal 2 2 2 2 23" xfId="741"/>
    <cellStyle name="Normal 2 2 2 2 24" xfId="742"/>
    <cellStyle name="Normal 2 2 2 2 3" xfId="743"/>
    <cellStyle name="Normal 2 2 2 2 3 2" xfId="744"/>
    <cellStyle name="Normal 2 2 2 2 3 2 2" xfId="745"/>
    <cellStyle name="Normal 2 2 2 2 3 2 3" xfId="746"/>
    <cellStyle name="Normal 2 2 2 2 3 2_ELEC SAP FCST UPLOAD" xfId="747"/>
    <cellStyle name="Normal 2 2 2 2 3 3" xfId="748"/>
    <cellStyle name="Normal 2 2 2 2 3 4" xfId="749"/>
    <cellStyle name="Normal 2 2 2 2 3 5" xfId="750"/>
    <cellStyle name="Normal 2 2 2 2 3 6" xfId="751"/>
    <cellStyle name="Normal 2 2 2 2 3_ELEC SAP FCST UPLOAD" xfId="752"/>
    <cellStyle name="Normal 2 2 2 2 4" xfId="753"/>
    <cellStyle name="Normal 2 2 2 2 4 2" xfId="754"/>
    <cellStyle name="Normal 2 2 2 2 4 3" xfId="755"/>
    <cellStyle name="Normal 2 2 2 2 4_ELEC SAP FCST UPLOAD" xfId="756"/>
    <cellStyle name="Normal 2 2 2 2 5" xfId="757"/>
    <cellStyle name="Normal 2 2 2 2 6" xfId="758"/>
    <cellStyle name="Normal 2 2 2 2 7" xfId="759"/>
    <cellStyle name="Normal 2 2 2 2 8" xfId="760"/>
    <cellStyle name="Normal 2 2 2 2 9" xfId="761"/>
    <cellStyle name="Normal 2 2 2 2 9 2" xfId="762"/>
    <cellStyle name="Normal 2 2 2 2 9 2 2" xfId="763"/>
    <cellStyle name="Normal 2 2 2 2 9 2 3" xfId="764"/>
    <cellStyle name="Normal 2 2 2 2 9 2 4" xfId="765"/>
    <cellStyle name="Normal 2 2 2 2 9 2 5" xfId="766"/>
    <cellStyle name="Normal 2 2 2 2 9 2 6" xfId="767"/>
    <cellStyle name="Normal 2 2 2 2 9 2 7" xfId="768"/>
    <cellStyle name="Normal 2 2 2 2 9 3" xfId="769"/>
    <cellStyle name="Normal 2 2 2 2 9 4" xfId="770"/>
    <cellStyle name="Normal 2 2 2 2 9 5" xfId="771"/>
    <cellStyle name="Normal 2 2 2 2 9 6" xfId="772"/>
    <cellStyle name="Normal 2 2 2 2 9 7" xfId="773"/>
    <cellStyle name="Normal 2 2 2 2 9 8" xfId="774"/>
    <cellStyle name="Normal 2 2 2 2_ELEC SAP FCST UPLOAD" xfId="775"/>
    <cellStyle name="Normal 2 2 2 20" xfId="776"/>
    <cellStyle name="Normal 2 2 2 21" xfId="777"/>
    <cellStyle name="Normal 2 2 2 22" xfId="778"/>
    <cellStyle name="Normal 2 2 2 23" xfId="779"/>
    <cellStyle name="Normal 2 2 2 24" xfId="780"/>
    <cellStyle name="Normal 2 2 2 25" xfId="781"/>
    <cellStyle name="Normal 2 2 2 26" xfId="782"/>
    <cellStyle name="Normal 2 2 2 27" xfId="2229"/>
    <cellStyle name="Normal 2 2 2 3" xfId="783"/>
    <cellStyle name="Normal 2 2 2 4" xfId="784"/>
    <cellStyle name="Normal 2 2 2 4 2" xfId="785"/>
    <cellStyle name="Normal 2 2 2 4 2 2" xfId="786"/>
    <cellStyle name="Normal 2 2 2 4 2 2 2" xfId="787"/>
    <cellStyle name="Normal 2 2 2 4 2 2 3" xfId="788"/>
    <cellStyle name="Normal 2 2 2 4 2 2_ELEC SAP FCST UPLOAD" xfId="789"/>
    <cellStyle name="Normal 2 2 2 4 2 3" xfId="790"/>
    <cellStyle name="Normal 2 2 2 4 2 4" xfId="791"/>
    <cellStyle name="Normal 2 2 2 4 2 5" xfId="792"/>
    <cellStyle name="Normal 2 2 2 4 2 6" xfId="793"/>
    <cellStyle name="Normal 2 2 2 4 2_ELEC SAP FCST UPLOAD" xfId="794"/>
    <cellStyle name="Normal 2 2 2 4 3" xfId="795"/>
    <cellStyle name="Normal 2 2 2 4 3 2" xfId="796"/>
    <cellStyle name="Normal 2 2 2 4 3 3" xfId="797"/>
    <cellStyle name="Normal 2 2 2 4 3_ELEC SAP FCST UPLOAD" xfId="798"/>
    <cellStyle name="Normal 2 2 2 4 4" xfId="799"/>
    <cellStyle name="Normal 2 2 2 4 5" xfId="800"/>
    <cellStyle name="Normal 2 2 2 4 6" xfId="801"/>
    <cellStyle name="Normal 2 2 2 4_ELEC SAP FCST UPLOAD" xfId="802"/>
    <cellStyle name="Normal 2 2 2 5" xfId="803"/>
    <cellStyle name="Normal 2 2 2 5 2" xfId="804"/>
    <cellStyle name="Normal 2 2 2 5 3" xfId="805"/>
    <cellStyle name="Normal 2 2 2 5_ELEC SAP FCST UPLOAD" xfId="806"/>
    <cellStyle name="Normal 2 2 2 6" xfId="807"/>
    <cellStyle name="Normal 2 2 2 7" xfId="808"/>
    <cellStyle name="Normal 2 2 2 8" xfId="809"/>
    <cellStyle name="Normal 2 2 2 9" xfId="810"/>
    <cellStyle name="Normal 2 2 2_ELEC SAP FCST UPLOAD" xfId="811"/>
    <cellStyle name="Normal 2 2 20" xfId="812"/>
    <cellStyle name="Normal 2 2 21" xfId="813"/>
    <cellStyle name="Normal 2 2 22" xfId="814"/>
    <cellStyle name="Normal 2 2 23" xfId="815"/>
    <cellStyle name="Normal 2 2 24" xfId="816"/>
    <cellStyle name="Normal 2 2 25" xfId="817"/>
    <cellStyle name="Normal 2 2 26" xfId="818"/>
    <cellStyle name="Normal 2 2 27" xfId="2228"/>
    <cellStyle name="Normal 2 2 28" xfId="2554"/>
    <cellStyle name="Normal 2 2 29" xfId="2571"/>
    <cellStyle name="Normal 2 2 3" xfId="819"/>
    <cellStyle name="Normal 2 2 3 2" xfId="820"/>
    <cellStyle name="Normal 2 2 3 2 2" xfId="821"/>
    <cellStyle name="Normal 2 2 3 2 2 2" xfId="822"/>
    <cellStyle name="Normal 2 2 3 2 2 2 2" xfId="823"/>
    <cellStyle name="Normal 2 2 3 2 2 2 2 2" xfId="824"/>
    <cellStyle name="Normal 2 2 3 2 2 2 2 3" xfId="825"/>
    <cellStyle name="Normal 2 2 3 2 2 2 2_ELEC SAP FCST UPLOAD" xfId="826"/>
    <cellStyle name="Normal 2 2 3 2 2 2 3" xfId="827"/>
    <cellStyle name="Normal 2 2 3 2 2 2 4" xfId="828"/>
    <cellStyle name="Normal 2 2 3 2 2 2 5" xfId="829"/>
    <cellStyle name="Normal 2 2 3 2 2 2 6" xfId="830"/>
    <cellStyle name="Normal 2 2 3 2 2 2_ELEC SAP FCST UPLOAD" xfId="831"/>
    <cellStyle name="Normal 2 2 3 2 2 3" xfId="832"/>
    <cellStyle name="Normal 2 2 3 2 2 3 2" xfId="833"/>
    <cellStyle name="Normal 2 2 3 2 2 3 3" xfId="834"/>
    <cellStyle name="Normal 2 2 3 2 2 3_ELEC SAP FCST UPLOAD" xfId="835"/>
    <cellStyle name="Normal 2 2 3 2 2 4" xfId="836"/>
    <cellStyle name="Normal 2 2 3 2 2 5" xfId="837"/>
    <cellStyle name="Normal 2 2 3 2 2 6" xfId="838"/>
    <cellStyle name="Normal 2 2 3 2 2_ELEC SAP FCST UPLOAD" xfId="839"/>
    <cellStyle name="Normal 2 2 3 2 3" xfId="840"/>
    <cellStyle name="Normal 2 2 3 2 3 2" xfId="841"/>
    <cellStyle name="Normal 2 2 3 2 3 3" xfId="842"/>
    <cellStyle name="Normal 2 2 3 2 3_ELEC SAP FCST UPLOAD" xfId="843"/>
    <cellStyle name="Normal 2 2 3 2 4" xfId="844"/>
    <cellStyle name="Normal 2 2 3 2 5" xfId="845"/>
    <cellStyle name="Normal 2 2 3 2 6" xfId="846"/>
    <cellStyle name="Normal 2 2 3 2 7" xfId="847"/>
    <cellStyle name="Normal 2 2 3 2_ELEC SAP FCST UPLOAD" xfId="848"/>
    <cellStyle name="Normal 2 2 3 3" xfId="849"/>
    <cellStyle name="Normal 2 2 3 3 2" xfId="850"/>
    <cellStyle name="Normal 2 2 3 3 2 2" xfId="851"/>
    <cellStyle name="Normal 2 2 3 3 2 3" xfId="852"/>
    <cellStyle name="Normal 2 2 3 3 2_ELEC SAP FCST UPLOAD" xfId="853"/>
    <cellStyle name="Normal 2 2 3 3 3" xfId="854"/>
    <cellStyle name="Normal 2 2 3 3 4" xfId="855"/>
    <cellStyle name="Normal 2 2 3 3 5" xfId="856"/>
    <cellStyle name="Normal 2 2 3 3 6" xfId="857"/>
    <cellStyle name="Normal 2 2 3 3_ELEC SAP FCST UPLOAD" xfId="858"/>
    <cellStyle name="Normal 2 2 3 4" xfId="859"/>
    <cellStyle name="Normal 2 2 3 4 2" xfId="860"/>
    <cellStyle name="Normal 2 2 3 4 3" xfId="861"/>
    <cellStyle name="Normal 2 2 3 4_ELEC SAP FCST UPLOAD" xfId="862"/>
    <cellStyle name="Normal 2 2 3 5" xfId="863"/>
    <cellStyle name="Normal 2 2 3 6" xfId="864"/>
    <cellStyle name="Normal 2 2 3 7" xfId="865"/>
    <cellStyle name="Normal 2 2 3_ELEC SAP FCST UPLOAD" xfId="866"/>
    <cellStyle name="Normal 2 2 30" xfId="2570"/>
    <cellStyle name="Normal 2 2 31" xfId="2583"/>
    <cellStyle name="Normal 2 2 32" xfId="55160"/>
    <cellStyle name="Normal 2 2 4" xfId="867"/>
    <cellStyle name="Normal 2 2 4 2" xfId="868"/>
    <cellStyle name="Normal 2 2 4 2 2" xfId="869"/>
    <cellStyle name="Normal 2 2 4 2 2 2" xfId="870"/>
    <cellStyle name="Normal 2 2 4 2 2 3" xfId="871"/>
    <cellStyle name="Normal 2 2 4 2 2_ELEC SAP FCST UPLOAD" xfId="872"/>
    <cellStyle name="Normal 2 2 4 2 3" xfId="873"/>
    <cellStyle name="Normal 2 2 4 2 4" xfId="874"/>
    <cellStyle name="Normal 2 2 4 2 5" xfId="875"/>
    <cellStyle name="Normal 2 2 4 2 6" xfId="876"/>
    <cellStyle name="Normal 2 2 4 2_ELEC SAP FCST UPLOAD" xfId="877"/>
    <cellStyle name="Normal 2 2 4 3" xfId="878"/>
    <cellStyle name="Normal 2 2 4 3 2" xfId="879"/>
    <cellStyle name="Normal 2 2 4 3 3" xfId="880"/>
    <cellStyle name="Normal 2 2 4 3_ELEC SAP FCST UPLOAD" xfId="881"/>
    <cellStyle name="Normal 2 2 4 4" xfId="882"/>
    <cellStyle name="Normal 2 2 4 5" xfId="883"/>
    <cellStyle name="Normal 2 2 4 6" xfId="884"/>
    <cellStyle name="Normal 2 2 4_ELEC SAP FCST UPLOAD" xfId="885"/>
    <cellStyle name="Normal 2 2 5" xfId="886"/>
    <cellStyle name="Normal 2 2 5 2" xfId="887"/>
    <cellStyle name="Normal 2 2 5 3" xfId="888"/>
    <cellStyle name="Normal 2 2 5_ELEC SAP FCST UPLOAD" xfId="889"/>
    <cellStyle name="Normal 2 2 54" xfId="2547"/>
    <cellStyle name="Normal 2 2 6" xfId="890"/>
    <cellStyle name="Normal 2 2 7" xfId="891"/>
    <cellStyle name="Normal 2 2 8" xfId="892"/>
    <cellStyle name="Normal 2 2 9" xfId="893"/>
    <cellStyle name="Normal 2 2_ELEC SAP FCST UPLOAD" xfId="894"/>
    <cellStyle name="Normal 2 20" xfId="895"/>
    <cellStyle name="Normal 2 21" xfId="896"/>
    <cellStyle name="Normal 2 22" xfId="897"/>
    <cellStyle name="Normal 2 23" xfId="898"/>
    <cellStyle name="Normal 2 24" xfId="899"/>
    <cellStyle name="Normal 2 25" xfId="900"/>
    <cellStyle name="Normal 2 26" xfId="901"/>
    <cellStyle name="Normal 2 27" xfId="902"/>
    <cellStyle name="Normal 2 28" xfId="2227"/>
    <cellStyle name="Normal 2 28 2" xfId="10659"/>
    <cellStyle name="Normal 2 29" xfId="10712"/>
    <cellStyle name="Normal 2 3" xfId="903"/>
    <cellStyle name="Normal 2 3 2" xfId="904"/>
    <cellStyle name="Normal 2 3 2 2" xfId="905"/>
    <cellStyle name="Normal 2 3 2 2 2" xfId="906"/>
    <cellStyle name="Normal 2 3 2 2 2 2" xfId="907"/>
    <cellStyle name="Normal 2 3 2 2 2 2 2" xfId="908"/>
    <cellStyle name="Normal 2 3 2 2 2 2 3" xfId="909"/>
    <cellStyle name="Normal 2 3 2 2 2 2_ELEC SAP FCST UPLOAD" xfId="910"/>
    <cellStyle name="Normal 2 3 2 2 2 3" xfId="911"/>
    <cellStyle name="Normal 2 3 2 2 2 4" xfId="912"/>
    <cellStyle name="Normal 2 3 2 2 2 5" xfId="913"/>
    <cellStyle name="Normal 2 3 2 2 2 6" xfId="914"/>
    <cellStyle name="Normal 2 3 2 2 2_ELEC SAP FCST UPLOAD" xfId="915"/>
    <cellStyle name="Normal 2 3 2 2 3" xfId="916"/>
    <cellStyle name="Normal 2 3 2 2 3 2" xfId="917"/>
    <cellStyle name="Normal 2 3 2 2 3 3" xfId="918"/>
    <cellStyle name="Normal 2 3 2 2 3_ELEC SAP FCST UPLOAD" xfId="919"/>
    <cellStyle name="Normal 2 3 2 2 4" xfId="920"/>
    <cellStyle name="Normal 2 3 2 2 5" xfId="921"/>
    <cellStyle name="Normal 2 3 2 2 6" xfId="922"/>
    <cellStyle name="Normal 2 3 2 2_ELEC SAP FCST UPLOAD" xfId="923"/>
    <cellStyle name="Normal 2 3 2 3" xfId="924"/>
    <cellStyle name="Normal 2 3 2 3 2" xfId="925"/>
    <cellStyle name="Normal 2 3 2 3 3" xfId="926"/>
    <cellStyle name="Normal 2 3 2 3_ELEC SAP FCST UPLOAD" xfId="927"/>
    <cellStyle name="Normal 2 3 2 4" xfId="928"/>
    <cellStyle name="Normal 2 3 2 5" xfId="929"/>
    <cellStyle name="Normal 2 3 2 6" xfId="930"/>
    <cellStyle name="Normal 2 3 2 7" xfId="931"/>
    <cellStyle name="Normal 2 3 2 8" xfId="2149"/>
    <cellStyle name="Normal 2 3 2_ELEC SAP FCST UPLOAD" xfId="932"/>
    <cellStyle name="Normal 2 3 3" xfId="933"/>
    <cellStyle name="Normal 2 3 3 2" xfId="934"/>
    <cellStyle name="Normal 2 3 3 2 2" xfId="935"/>
    <cellStyle name="Normal 2 3 3 2 3" xfId="936"/>
    <cellStyle name="Normal 2 3 3 2_ELEC SAP FCST UPLOAD" xfId="937"/>
    <cellStyle name="Normal 2 3 3 3" xfId="938"/>
    <cellStyle name="Normal 2 3 3 4" xfId="939"/>
    <cellStyle name="Normal 2 3 3 5" xfId="940"/>
    <cellStyle name="Normal 2 3 3 6" xfId="941"/>
    <cellStyle name="Normal 2 3 3_ELEC SAP FCST UPLOAD" xfId="942"/>
    <cellStyle name="Normal 2 3 4" xfId="943"/>
    <cellStyle name="Normal 2 3 4 2" xfId="944"/>
    <cellStyle name="Normal 2 3 4 3" xfId="945"/>
    <cellStyle name="Normal 2 3 4_ELEC SAP FCST UPLOAD" xfId="946"/>
    <cellStyle name="Normal 2 3 5" xfId="947"/>
    <cellStyle name="Normal 2 3 6" xfId="948"/>
    <cellStyle name="Normal 2 3 7" xfId="949"/>
    <cellStyle name="Normal 2 3 8" xfId="2230"/>
    <cellStyle name="Normal 2 3_ELEC SAP FCST UPLOAD" xfId="950"/>
    <cellStyle name="Normal 2 30" xfId="10713"/>
    <cellStyle name="Normal 2 31" xfId="10709"/>
    <cellStyle name="Normal 2 32" xfId="10493"/>
    <cellStyle name="Normal 2 32 2" xfId="21152"/>
    <cellStyle name="Normal 2 32 2 2" xfId="47566"/>
    <cellStyle name="Normal 2 32 3" xfId="36981"/>
    <cellStyle name="Normal 2 33" xfId="10661"/>
    <cellStyle name="Normal 2 33 2" xfId="21306"/>
    <cellStyle name="Normal 2 33 2 2" xfId="47720"/>
    <cellStyle name="Normal 2 33 3" xfId="37086"/>
    <cellStyle name="Normal 2 34" xfId="55155"/>
    <cellStyle name="Normal 2 35" xfId="2561"/>
    <cellStyle name="Normal 2 35 2" xfId="2544"/>
    <cellStyle name="Normal 2 4" xfId="951"/>
    <cellStyle name="Normal 2 4 2" xfId="1322"/>
    <cellStyle name="Normal 2 5" xfId="952"/>
    <cellStyle name="Normal 2 5 2" xfId="953"/>
    <cellStyle name="Normal 2 5 2 2" xfId="954"/>
    <cellStyle name="Normal 2 5 2 2 2" xfId="955"/>
    <cellStyle name="Normal 2 5 2 2 3" xfId="956"/>
    <cellStyle name="Normal 2 5 2 2_ELEC SAP FCST UPLOAD" xfId="957"/>
    <cellStyle name="Normal 2 5 2 3" xfId="958"/>
    <cellStyle name="Normal 2 5 2 4" xfId="959"/>
    <cellStyle name="Normal 2 5 2 5" xfId="960"/>
    <cellStyle name="Normal 2 5 2 6" xfId="961"/>
    <cellStyle name="Normal 2 5 2 7" xfId="2232"/>
    <cellStyle name="Normal 2 5 2_ELEC SAP FCST UPLOAD" xfId="962"/>
    <cellStyle name="Normal 2 5 3" xfId="963"/>
    <cellStyle name="Normal 2 5 3 2" xfId="964"/>
    <cellStyle name="Normal 2 5 3 3" xfId="965"/>
    <cellStyle name="Normal 2 5 3_ELEC SAP FCST UPLOAD" xfId="966"/>
    <cellStyle name="Normal 2 5 4" xfId="967"/>
    <cellStyle name="Normal 2 5 5" xfId="968"/>
    <cellStyle name="Normal 2 5 6" xfId="969"/>
    <cellStyle name="Normal 2 5 7" xfId="2231"/>
    <cellStyle name="Normal 2 5 9 2 2 3" xfId="2539"/>
    <cellStyle name="Normal 2 5_3.15 Additional Data" xfId="2233"/>
    <cellStyle name="Normal 2 6" xfId="970"/>
    <cellStyle name="Normal 2 6 2" xfId="1323"/>
    <cellStyle name="Normal 2 6 3" xfId="2234"/>
    <cellStyle name="Normal 2 7" xfId="971"/>
    <cellStyle name="Normal 2 8" xfId="972"/>
    <cellStyle name="Normal 2 9" xfId="973"/>
    <cellStyle name="Normal 20" xfId="974"/>
    <cellStyle name="Normal 209 2" xfId="55157"/>
    <cellStyle name="Normal 21" xfId="975"/>
    <cellStyle name="Normal 22" xfId="976"/>
    <cellStyle name="Normal 23" xfId="977"/>
    <cellStyle name="Normal 23 2" xfId="8369"/>
    <cellStyle name="Normal 23 2 2" xfId="8676"/>
    <cellStyle name="Normal 23 2 2 2" xfId="11102"/>
    <cellStyle name="Normal 23 2 2 2 2" xfId="21747"/>
    <cellStyle name="Normal 23 2 2 2 2 2" xfId="48161"/>
    <cellStyle name="Normal 23 2 2 2 3" xfId="37523"/>
    <cellStyle name="Normal 23 2 2 3" xfId="19336"/>
    <cellStyle name="Normal 23 2 2 3 2" xfId="45750"/>
    <cellStyle name="Normal 23 2 2 4" xfId="35172"/>
    <cellStyle name="Normal 23 2 3" xfId="11099"/>
    <cellStyle name="Normal 23 2 3 2" xfId="21744"/>
    <cellStyle name="Normal 23 2 3 2 2" xfId="48158"/>
    <cellStyle name="Normal 23 2 3 3" xfId="37520"/>
    <cellStyle name="Normal 23 2 4" xfId="19029"/>
    <cellStyle name="Normal 23 2 4 2" xfId="45443"/>
    <cellStyle name="Normal 23 2 5" xfId="34865"/>
    <cellStyle name="Normal 23 3" xfId="8516"/>
    <cellStyle name="Normal 23 3 2" xfId="8896"/>
    <cellStyle name="Normal 23 3 2 2" xfId="11103"/>
    <cellStyle name="Normal 23 3 2 2 2" xfId="21748"/>
    <cellStyle name="Normal 23 3 2 2 2 2" xfId="48162"/>
    <cellStyle name="Normal 23 3 2 2 3" xfId="37524"/>
    <cellStyle name="Normal 23 3 2 3" xfId="19556"/>
    <cellStyle name="Normal 23 3 2 3 2" xfId="45970"/>
    <cellStyle name="Normal 23 3 2 4" xfId="35392"/>
    <cellStyle name="Normal 23 3 3" xfId="11100"/>
    <cellStyle name="Normal 23 3 3 2" xfId="21745"/>
    <cellStyle name="Normal 23 3 3 2 2" xfId="48159"/>
    <cellStyle name="Normal 23 3 3 3" xfId="37521"/>
    <cellStyle name="Normal 23 3 4" xfId="19176"/>
    <cellStyle name="Normal 23 3 4 2" xfId="45590"/>
    <cellStyle name="Normal 23 3 5" xfId="35012"/>
    <cellStyle name="Normal 23 4" xfId="8601"/>
    <cellStyle name="Normal 23 4 2" xfId="11101"/>
    <cellStyle name="Normal 23 4 2 2" xfId="21746"/>
    <cellStyle name="Normal 23 4 2 2 2" xfId="48160"/>
    <cellStyle name="Normal 23 4 2 3" xfId="37522"/>
    <cellStyle name="Normal 23 4 3" xfId="19261"/>
    <cellStyle name="Normal 23 4 3 2" xfId="45675"/>
    <cellStyle name="Normal 23 4 4" xfId="35097"/>
    <cellStyle name="Normal 23 5" xfId="11095"/>
    <cellStyle name="Normal 23 5 2" xfId="21740"/>
    <cellStyle name="Normal 23 5 2 2" xfId="48154"/>
    <cellStyle name="Normal 23 5 3" xfId="37516"/>
    <cellStyle name="Normal 23 6" xfId="11986"/>
    <cellStyle name="Normal 23 6 2" xfId="38407"/>
    <cellStyle name="Normal 23 7" xfId="28837"/>
    <cellStyle name="Normal 24" xfId="1311"/>
    <cellStyle name="Normal 24 2" xfId="1589"/>
    <cellStyle name="Normal 24 3" xfId="2576"/>
    <cellStyle name="Normal 25" xfId="2540"/>
    <cellStyle name="Normal 25 2" xfId="13336"/>
    <cellStyle name="Normal 25 2 2" xfId="39756"/>
    <cellStyle name="Normal 25 3" xfId="29236"/>
    <cellStyle name="Normal 26" xfId="2541"/>
    <cellStyle name="Normal 26 2" xfId="13337"/>
    <cellStyle name="Normal 26 2 2" xfId="39757"/>
    <cellStyle name="Normal 26 3" xfId="29237"/>
    <cellStyle name="Normal 27" xfId="2574"/>
    <cellStyle name="Normal 27 2" xfId="13368"/>
    <cellStyle name="Normal 27 2 2" xfId="39788"/>
    <cellStyle name="Normal 27 3" xfId="29249"/>
    <cellStyle name="Normal 28" xfId="2577"/>
    <cellStyle name="Normal 28 2" xfId="13370"/>
    <cellStyle name="Normal 28 2 2" xfId="39790"/>
    <cellStyle name="Normal 28 3" xfId="29250"/>
    <cellStyle name="Normal 3" xfId="978"/>
    <cellStyle name="Normal 3 10" xfId="979"/>
    <cellStyle name="Normal 3 10 2" xfId="980"/>
    <cellStyle name="Normal 3 10 3" xfId="981"/>
    <cellStyle name="Normal 3 10 4" xfId="982"/>
    <cellStyle name="Normal 3 10 5" xfId="983"/>
    <cellStyle name="Normal 3 10 6" xfId="984"/>
    <cellStyle name="Normal 3 10 7" xfId="985"/>
    <cellStyle name="Normal 3 10 8" xfId="2558"/>
    <cellStyle name="Normal 3 11" xfId="986"/>
    <cellStyle name="Normal 3 12" xfId="987"/>
    <cellStyle name="Normal 3 13" xfId="988"/>
    <cellStyle name="Normal 3 14" xfId="989"/>
    <cellStyle name="Normal 3 15" xfId="990"/>
    <cellStyle name="Normal 3 16" xfId="991"/>
    <cellStyle name="Normal 3 17" xfId="992"/>
    <cellStyle name="Normal 3 18" xfId="993"/>
    <cellStyle name="Normal 3 19" xfId="994"/>
    <cellStyle name="Normal 3 2" xfId="995"/>
    <cellStyle name="Normal 3 2 10" xfId="996"/>
    <cellStyle name="Normal 3 2 11" xfId="997"/>
    <cellStyle name="Normal 3 2 12" xfId="998"/>
    <cellStyle name="Normal 3 2 13" xfId="999"/>
    <cellStyle name="Normal 3 2 14" xfId="1000"/>
    <cellStyle name="Normal 3 2 15" xfId="1001"/>
    <cellStyle name="Normal 3 2 16" xfId="1002"/>
    <cellStyle name="Normal 3 2 17" xfId="2150"/>
    <cellStyle name="Normal 3 2 18" xfId="55201"/>
    <cellStyle name="Normal 3 2 2" xfId="1003"/>
    <cellStyle name="Normal 3 2 2 2" xfId="1004"/>
    <cellStyle name="Normal 3 2 2 3" xfId="1005"/>
    <cellStyle name="Normal 3 2 2 4" xfId="1006"/>
    <cellStyle name="Normal 3 2 2 5" xfId="1007"/>
    <cellStyle name="Normal 3 2 2 6" xfId="1008"/>
    <cellStyle name="Normal 3 2 2 7" xfId="1009"/>
    <cellStyle name="Normal 3 2 3" xfId="1010"/>
    <cellStyle name="Normal 3 2 4" xfId="1011"/>
    <cellStyle name="Normal 3 2 5" xfId="1012"/>
    <cellStyle name="Normal 3 2 6" xfId="1013"/>
    <cellStyle name="Normal 3 2 7" xfId="1014"/>
    <cellStyle name="Normal 3 2 8" xfId="1015"/>
    <cellStyle name="Normal 3 2 9" xfId="1016"/>
    <cellStyle name="Normal 3 20" xfId="1017"/>
    <cellStyle name="Normal 3 21" xfId="2235"/>
    <cellStyle name="Normal 3 22" xfId="55158"/>
    <cellStyle name="Normal 3 3" xfId="1018"/>
    <cellStyle name="Normal 3 3 2" xfId="1019"/>
    <cellStyle name="Normal 3 3 2 2" xfId="1324"/>
    <cellStyle name="Normal 3 3 2 5" xfId="1325"/>
    <cellStyle name="Normal 3 3 2 5 10 2" xfId="2147"/>
    <cellStyle name="Normal 3 3 2 5 15" xfId="2472"/>
    <cellStyle name="Normal 3 3 2_3.15 Additional Data" xfId="2237"/>
    <cellStyle name="Normal 3 3 3" xfId="1326"/>
    <cellStyle name="Normal 3 3 4" xfId="2236"/>
    <cellStyle name="Normal 3 3_GTO Non Operational Capex Roll-over submission (FINAL with property)" xfId="1020"/>
    <cellStyle name="Normal 3 4" xfId="1021"/>
    <cellStyle name="Normal 3 4 2" xfId="2238"/>
    <cellStyle name="Normal 3 5" xfId="1022"/>
    <cellStyle name="Normal 3 6" xfId="1023"/>
    <cellStyle name="Normal 3 7" xfId="1024"/>
    <cellStyle name="Normal 3 8" xfId="1025"/>
    <cellStyle name="Normal 3 9" xfId="1026"/>
    <cellStyle name="Normal 3_3.15 Additional Data" xfId="2239"/>
    <cellStyle name="Normal 30" xfId="21749"/>
    <cellStyle name="Normal 30 2" xfId="48163"/>
    <cellStyle name="Normal 4" xfId="1027"/>
    <cellStyle name="Normal 4 10" xfId="2564"/>
    <cellStyle name="Normal 4 11" xfId="55202"/>
    <cellStyle name="Normal 4 2" xfId="1028"/>
    <cellStyle name="Normal 4 2 2" xfId="1029"/>
    <cellStyle name="Normal 4 2 2 2" xfId="1030"/>
    <cellStyle name="Normal 4 2 2 2 2" xfId="1031"/>
    <cellStyle name="Normal 4 2 2 2 2 2" xfId="1032"/>
    <cellStyle name="Normal 4 2 2 2 2 3" xfId="1033"/>
    <cellStyle name="Normal 4 2 2 2 2_ELEC SAP FCST UPLOAD" xfId="1034"/>
    <cellStyle name="Normal 4 2 2 2 3" xfId="1035"/>
    <cellStyle name="Normal 4 2 2 2 4" xfId="1036"/>
    <cellStyle name="Normal 4 2 2 2 5" xfId="1037"/>
    <cellStyle name="Normal 4 2 2 2 6" xfId="1038"/>
    <cellStyle name="Normal 4 2 2 2_ELEC SAP FCST UPLOAD" xfId="1039"/>
    <cellStyle name="Normal 4 2 2 3" xfId="1040"/>
    <cellStyle name="Normal 4 2 2 3 2" xfId="1041"/>
    <cellStyle name="Normal 4 2 2 3 3" xfId="1042"/>
    <cellStyle name="Normal 4 2 2 3_ELEC SAP FCST UPLOAD" xfId="1043"/>
    <cellStyle name="Normal 4 2 2 4" xfId="1044"/>
    <cellStyle name="Normal 4 2 2 5" xfId="1045"/>
    <cellStyle name="Normal 4 2 2 6" xfId="1046"/>
    <cellStyle name="Normal 4 2 2_ELEC SAP FCST UPLOAD" xfId="1047"/>
    <cellStyle name="Normal 4 2 24" xfId="2146"/>
    <cellStyle name="Normal 4 2 3" xfId="1048"/>
    <cellStyle name="Normal 4 2 3 2" xfId="1049"/>
    <cellStyle name="Normal 4 2 3 3" xfId="1050"/>
    <cellStyle name="Normal 4 2 3_ELEC SAP FCST UPLOAD" xfId="1051"/>
    <cellStyle name="Normal 4 2 4" xfId="1052"/>
    <cellStyle name="Normal 4 2 5" xfId="1053"/>
    <cellStyle name="Normal 4 2 6" xfId="1054"/>
    <cellStyle name="Normal 4 2 7" xfId="1055"/>
    <cellStyle name="Normal 4 2_ELEC SAP FCST UPLOAD" xfId="1056"/>
    <cellStyle name="Normal 4 3" xfId="1057"/>
    <cellStyle name="Normal 4 3 2" xfId="1058"/>
    <cellStyle name="Normal 4 3 2 2" xfId="1059"/>
    <cellStyle name="Normal 4 3 2 3" xfId="1060"/>
    <cellStyle name="Normal 4 3 2_ELEC SAP FCST UPLOAD" xfId="1061"/>
    <cellStyle name="Normal 4 3 3" xfId="1062"/>
    <cellStyle name="Normal 4 3 4" xfId="1063"/>
    <cellStyle name="Normal 4 3 5" xfId="1064"/>
    <cellStyle name="Normal 4 3 6" xfId="1065"/>
    <cellStyle name="Normal 4 3_ELEC SAP FCST UPLOAD" xfId="1066"/>
    <cellStyle name="Normal 4 4" xfId="1067"/>
    <cellStyle name="Normal 4 5" xfId="1068"/>
    <cellStyle name="Normal 4 6" xfId="1069"/>
    <cellStyle name="Normal 4 7" xfId="2240"/>
    <cellStyle name="Normal 4 8" xfId="2550"/>
    <cellStyle name="Normal 4 9" xfId="2568"/>
    <cellStyle name="Normal 4_ELEC SAP FCST UPLOAD" xfId="1070"/>
    <cellStyle name="Normal 5" xfId="1071"/>
    <cellStyle name="Normal 5 10" xfId="2585"/>
    <cellStyle name="Normal 5 11" xfId="55203"/>
    <cellStyle name="Normal 5 2" xfId="1072"/>
    <cellStyle name="Normal 5 2 2" xfId="1073"/>
    <cellStyle name="Normal 5 2 2 2" xfId="1074"/>
    <cellStyle name="Normal 5 2 2 3" xfId="1075"/>
    <cellStyle name="Normal 5 2 2_ELEC SAP FCST UPLOAD" xfId="1076"/>
    <cellStyle name="Normal 5 2 3" xfId="1077"/>
    <cellStyle name="Normal 5 2 4" xfId="1078"/>
    <cellStyle name="Normal 5 2 5" xfId="1079"/>
    <cellStyle name="Normal 5 2 6" xfId="1080"/>
    <cellStyle name="Normal 5 2 7" xfId="55204"/>
    <cellStyle name="Normal 5 2_ELEC SAP FCST UPLOAD" xfId="1081"/>
    <cellStyle name="Normal 5 3" xfId="1082"/>
    <cellStyle name="Normal 5 33" xfId="55156"/>
    <cellStyle name="Normal 5 4" xfId="1083"/>
    <cellStyle name="Normal 5 5" xfId="1084"/>
    <cellStyle name="Normal 5 6" xfId="2241"/>
    <cellStyle name="Normal 5 7" xfId="2556"/>
    <cellStyle name="Normal 5 8" xfId="2573"/>
    <cellStyle name="Normal 5 9" xfId="2569"/>
    <cellStyle name="Normal 5_ELEC SAP FCST UPLOAD" xfId="1085"/>
    <cellStyle name="Normal 54" xfId="1327"/>
    <cellStyle name="Normal 6" xfId="1086"/>
    <cellStyle name="Normal 6 2" xfId="2242"/>
    <cellStyle name="Normal 6 3" xfId="2559"/>
    <cellStyle name="Normal 6 4" xfId="55205"/>
    <cellStyle name="Normal 60 2 2" xfId="8076"/>
    <cellStyle name="Normal 62 2 2 2" xfId="2145"/>
    <cellStyle name="Normal 7" xfId="1087"/>
    <cellStyle name="Normal 7 2" xfId="1328"/>
    <cellStyle name="Normal 7 2 2" xfId="2473"/>
    <cellStyle name="Normal 7 2 3" xfId="55225"/>
    <cellStyle name="Normal 7 3" xfId="2562"/>
    <cellStyle name="Normal 7 4" xfId="55212"/>
    <cellStyle name="Normal 70" xfId="55227"/>
    <cellStyle name="Normal 71" xfId="55228"/>
    <cellStyle name="Normal 8" xfId="1088"/>
    <cellStyle name="Normal 8 2" xfId="2243"/>
    <cellStyle name="Normal 8 2 2" xfId="55226"/>
    <cellStyle name="Normal 8 3" xfId="55221"/>
    <cellStyle name="Normal 9" xfId="1089"/>
    <cellStyle name="Normal 9 10" xfId="2245"/>
    <cellStyle name="Normal 9 2" xfId="1090"/>
    <cellStyle name="Normal 9 2 2" xfId="2246"/>
    <cellStyle name="Normal 9 3" xfId="2244"/>
    <cellStyle name="Normal 9 4" xfId="55220"/>
    <cellStyle name="Normal 9_GTO Non Operational Capex Roll-over submission (FINAL with property)" xfId="1091"/>
    <cellStyle name="Normal U" xfId="1092"/>
    <cellStyle name="Note" xfId="8091" builtinId="10" customBuiltin="1"/>
    <cellStyle name="Note 2" xfId="1093"/>
    <cellStyle name="Note 2 10" xfId="6854"/>
    <cellStyle name="Note 2 10 2" xfId="10507"/>
    <cellStyle name="Note 2 10 2 2" xfId="21162"/>
    <cellStyle name="Note 2 10 2 2 2" xfId="47576"/>
    <cellStyle name="Note 2 10 2 3" xfId="36982"/>
    <cellStyle name="Note 2 10 3" xfId="24861"/>
    <cellStyle name="Note 2 10 3 2" xfId="51275"/>
    <cellStyle name="Note 2 10 4" xfId="33524"/>
    <cellStyle name="Note 2 11" xfId="12286"/>
    <cellStyle name="Note 2 11 2" xfId="38707"/>
    <cellStyle name="Note 2 12" xfId="25535"/>
    <cellStyle name="Note 2 12 2" xfId="51949"/>
    <cellStyle name="Note 2 13" xfId="55207"/>
    <cellStyle name="Note 2 2" xfId="1441"/>
    <cellStyle name="Note 2 2 10" xfId="8379"/>
    <cellStyle name="Note 2 2 10 2" xfId="19039"/>
    <cellStyle name="Note 2 2 10 2 2" xfId="45453"/>
    <cellStyle name="Note 2 2 10 3" xfId="12940"/>
    <cellStyle name="Note 2 2 10 3 2" xfId="39361"/>
    <cellStyle name="Note 2 2 10 4" xfId="34875"/>
    <cellStyle name="Note 2 2 11" xfId="12082"/>
    <cellStyle name="Note 2 2 11 2" xfId="38503"/>
    <cellStyle name="Note 2 2 12" xfId="23895"/>
    <cellStyle name="Note 2 2 12 2" xfId="50309"/>
    <cellStyle name="Note 2 2 2" xfId="3435"/>
    <cellStyle name="Note 2 2 2 2" xfId="9038"/>
    <cellStyle name="Note 2 2 2 2 2" xfId="19698"/>
    <cellStyle name="Note 2 2 2 2 2 2" xfId="46112"/>
    <cellStyle name="Note 2 2 2 2 3" xfId="26789"/>
    <cellStyle name="Note 2 2 2 2 3 2" xfId="53203"/>
    <cellStyle name="Note 2 2 2 2 4" xfId="35534"/>
    <cellStyle name="Note 2 2 2 3" xfId="10194"/>
    <cellStyle name="Note 2 2 2 3 2" xfId="20854"/>
    <cellStyle name="Note 2 2 2 3 2 2" xfId="47268"/>
    <cellStyle name="Note 2 2 2 3 3" xfId="17759"/>
    <cellStyle name="Note 2 2 2 3 3 2" xfId="44176"/>
    <cellStyle name="Note 2 2 2 3 4" xfId="36690"/>
    <cellStyle name="Note 2 2 2 4" xfId="10913"/>
    <cellStyle name="Note 2 2 2 4 2" xfId="21558"/>
    <cellStyle name="Note 2 2 2 4 2 2" xfId="47972"/>
    <cellStyle name="Note 2 2 2 4 3" xfId="28647"/>
    <cellStyle name="Note 2 2 2 4 3 2" xfId="55061"/>
    <cellStyle name="Note 2 2 2 4 4" xfId="37334"/>
    <cellStyle name="Note 2 2 2 5" xfId="8686"/>
    <cellStyle name="Note 2 2 2 5 2" xfId="19346"/>
    <cellStyle name="Note 2 2 2 5 2 2" xfId="45760"/>
    <cellStyle name="Note 2 2 2 5 3" xfId="12799"/>
    <cellStyle name="Note 2 2 2 5 3 2" xfId="39220"/>
    <cellStyle name="Note 2 2 2 5 4" xfId="35182"/>
    <cellStyle name="Note 2 2 2 6" xfId="14220"/>
    <cellStyle name="Note 2 2 2 6 2" xfId="40640"/>
    <cellStyle name="Note 2 2 2 7" xfId="27253"/>
    <cellStyle name="Note 2 2 2 7 2" xfId="53667"/>
    <cellStyle name="Note 2 2 2 8" xfId="30105"/>
    <cellStyle name="Note 2 2 3" xfId="3718"/>
    <cellStyle name="Note 2 2 3 2" xfId="10801"/>
    <cellStyle name="Note 2 2 3 2 2" xfId="21446"/>
    <cellStyle name="Note 2 2 3 2 2 2" xfId="47860"/>
    <cellStyle name="Note 2 2 3 2 3" xfId="28535"/>
    <cellStyle name="Note 2 2 3 2 3 2" xfId="54949"/>
    <cellStyle name="Note 2 2 3 2 4" xfId="37222"/>
    <cellStyle name="Note 2 2 3 3" xfId="9407"/>
    <cellStyle name="Note 2 2 3 3 2" xfId="20067"/>
    <cellStyle name="Note 2 2 3 3 2 2" xfId="46481"/>
    <cellStyle name="Note 2 2 3 3 3" xfId="12213"/>
    <cellStyle name="Note 2 2 3 3 3 2" xfId="38634"/>
    <cellStyle name="Note 2 2 3 3 4" xfId="35903"/>
    <cellStyle name="Note 2 2 3 4" xfId="14502"/>
    <cellStyle name="Note 2 2 3 4 2" xfId="40922"/>
    <cellStyle name="Note 2 2 3 5" xfId="27419"/>
    <cellStyle name="Note 2 2 3 5 2" xfId="53833"/>
    <cellStyle name="Note 2 2 3 6" xfId="30388"/>
    <cellStyle name="Note 2 2 4" xfId="4112"/>
    <cellStyle name="Note 2 2 4 2" xfId="10291"/>
    <cellStyle name="Note 2 2 4 2 2" xfId="20951"/>
    <cellStyle name="Note 2 2 4 2 2 2" xfId="47365"/>
    <cellStyle name="Note 2 2 4 2 3" xfId="17237"/>
    <cellStyle name="Note 2 2 4 2 3 2" xfId="43655"/>
    <cellStyle name="Note 2 2 4 2 4" xfId="36787"/>
    <cellStyle name="Note 2 2 4 3" xfId="14894"/>
    <cellStyle name="Note 2 2 4 3 2" xfId="41314"/>
    <cellStyle name="Note 2 2 4 4" xfId="26425"/>
    <cellStyle name="Note 2 2 4 4 2" xfId="52839"/>
    <cellStyle name="Note 2 2 4 5" xfId="30782"/>
    <cellStyle name="Note 2 2 5" xfId="5654"/>
    <cellStyle name="Note 2 2 5 2" xfId="10660"/>
    <cellStyle name="Note 2 2 5 2 2" xfId="21305"/>
    <cellStyle name="Note 2 2 5 2 2 2" xfId="47719"/>
    <cellStyle name="Note 2 2 5 2 3" xfId="28406"/>
    <cellStyle name="Note 2 2 5 2 3 2" xfId="54820"/>
    <cellStyle name="Note 2 2 5 2 4" xfId="37085"/>
    <cellStyle name="Note 2 2 5 3" xfId="16418"/>
    <cellStyle name="Note 2 2 5 3 2" xfId="42836"/>
    <cellStyle name="Note 2 2 5 4" xfId="23464"/>
    <cellStyle name="Note 2 2 5 4 2" xfId="49878"/>
    <cellStyle name="Note 2 2 5 5" xfId="32324"/>
    <cellStyle name="Note 2 2 6" xfId="4001"/>
    <cellStyle name="Note 2 2 6 2" xfId="14784"/>
    <cellStyle name="Note 2 2 6 2 2" xfId="41204"/>
    <cellStyle name="Note 2 2 6 3" xfId="24314"/>
    <cellStyle name="Note 2 2 6 3 2" xfId="50728"/>
    <cellStyle name="Note 2 2 6 4" xfId="30671"/>
    <cellStyle name="Note 2 2 7" xfId="5290"/>
    <cellStyle name="Note 2 2 7 2" xfId="21788"/>
    <cellStyle name="Note 2 2 7 2 2" xfId="48202"/>
    <cellStyle name="Note 2 2 7 3" xfId="31960"/>
    <cellStyle name="Note 2 2 8" xfId="5596"/>
    <cellStyle name="Note 2 2 8 2" xfId="16363"/>
    <cellStyle name="Note 2 2 8 2 2" xfId="42782"/>
    <cellStyle name="Note 2 2 8 3" xfId="27123"/>
    <cellStyle name="Note 2 2 8 3 2" xfId="53537"/>
    <cellStyle name="Note 2 2 8 4" xfId="32266"/>
    <cellStyle name="Note 2 2 9" xfId="4171"/>
    <cellStyle name="Note 2 2 9 2" xfId="14951"/>
    <cellStyle name="Note 2 2 9 2 2" xfId="41371"/>
    <cellStyle name="Note 2 2 9 3" xfId="22537"/>
    <cellStyle name="Note 2 2 9 3 2" xfId="48951"/>
    <cellStyle name="Note 2 2 9 4" xfId="30841"/>
    <cellStyle name="Note 2 3" xfId="1605"/>
    <cellStyle name="Note 2 3 10" xfId="8360"/>
    <cellStyle name="Note 2 3 10 2" xfId="19020"/>
    <cellStyle name="Note 2 3 10 2 2" xfId="45434"/>
    <cellStyle name="Note 2 3 10 3" xfId="17766"/>
    <cellStyle name="Note 2 3 10 3 2" xfId="44183"/>
    <cellStyle name="Note 2 3 10 4" xfId="34856"/>
    <cellStyle name="Note 2 3 11" xfId="11957"/>
    <cellStyle name="Note 2 3 11 2" xfId="38378"/>
    <cellStyle name="Note 2 3 12" xfId="23324"/>
    <cellStyle name="Note 2 3 12 2" xfId="49738"/>
    <cellStyle name="Note 2 3 2" xfId="3598"/>
    <cellStyle name="Note 2 3 2 2" xfId="9056"/>
    <cellStyle name="Note 2 3 2 2 2" xfId="19716"/>
    <cellStyle name="Note 2 3 2 2 2 2" xfId="46130"/>
    <cellStyle name="Note 2 3 2 2 3" xfId="16813"/>
    <cellStyle name="Note 2 3 2 2 3 2" xfId="43231"/>
    <cellStyle name="Note 2 3 2 2 4" xfId="35552"/>
    <cellStyle name="Note 2 3 2 3" xfId="9962"/>
    <cellStyle name="Note 2 3 2 3 2" xfId="20622"/>
    <cellStyle name="Note 2 3 2 3 2 2" xfId="47036"/>
    <cellStyle name="Note 2 3 2 3 3" xfId="23373"/>
    <cellStyle name="Note 2 3 2 3 3 2" xfId="49787"/>
    <cellStyle name="Note 2 3 2 3 4" xfId="36458"/>
    <cellStyle name="Note 2 3 2 4" xfId="10895"/>
    <cellStyle name="Note 2 3 2 4 2" xfId="21540"/>
    <cellStyle name="Note 2 3 2 4 2 2" xfId="47954"/>
    <cellStyle name="Note 2 3 2 4 3" xfId="28629"/>
    <cellStyle name="Note 2 3 2 4 3 2" xfId="55043"/>
    <cellStyle name="Note 2 3 2 4 4" xfId="37316"/>
    <cellStyle name="Note 2 3 2 5" xfId="8667"/>
    <cellStyle name="Note 2 3 2 5 2" xfId="19327"/>
    <cellStyle name="Note 2 3 2 5 2 2" xfId="45741"/>
    <cellStyle name="Note 2 3 2 5 3" xfId="12207"/>
    <cellStyle name="Note 2 3 2 5 3 2" xfId="38628"/>
    <cellStyle name="Note 2 3 2 5 4" xfId="35163"/>
    <cellStyle name="Note 2 3 2 6" xfId="14383"/>
    <cellStyle name="Note 2 3 2 6 2" xfId="40803"/>
    <cellStyle name="Note 2 3 2 7" xfId="26432"/>
    <cellStyle name="Note 2 3 2 7 2" xfId="52846"/>
    <cellStyle name="Note 2 3 2 8" xfId="30268"/>
    <cellStyle name="Note 2 3 3" xfId="4128"/>
    <cellStyle name="Note 2 3 3 2" xfId="9425"/>
    <cellStyle name="Note 2 3 3 2 2" xfId="20085"/>
    <cellStyle name="Note 2 3 3 2 2 2" xfId="46499"/>
    <cellStyle name="Note 2 3 3 2 3" xfId="12487"/>
    <cellStyle name="Note 2 3 3 2 3 2" xfId="38908"/>
    <cellStyle name="Note 2 3 3 2 4" xfId="35921"/>
    <cellStyle name="Note 2 3 3 3" xfId="14910"/>
    <cellStyle name="Note 2 3 3 3 2" xfId="41330"/>
    <cellStyle name="Note 2 3 3 4" xfId="25446"/>
    <cellStyle name="Note 2 3 3 4 2" xfId="51860"/>
    <cellStyle name="Note 2 3 3 5" xfId="30798"/>
    <cellStyle name="Note 2 3 4" xfId="4681"/>
    <cellStyle name="Note 2 3 4 2" xfId="10278"/>
    <cellStyle name="Note 2 3 4 2 2" xfId="20938"/>
    <cellStyle name="Note 2 3 4 2 2 2" xfId="47352"/>
    <cellStyle name="Note 2 3 4 2 3" xfId="14207"/>
    <cellStyle name="Note 2 3 4 2 3 2" xfId="40627"/>
    <cellStyle name="Note 2 3 4 2 4" xfId="36774"/>
    <cellStyle name="Note 2 3 4 3" xfId="15459"/>
    <cellStyle name="Note 2 3 4 3 2" xfId="41879"/>
    <cellStyle name="Note 2 3 4 4" xfId="25691"/>
    <cellStyle name="Note 2 3 4 4 2" xfId="52105"/>
    <cellStyle name="Note 2 3 4 5" xfId="31351"/>
    <cellStyle name="Note 2 3 5" xfId="5255"/>
    <cellStyle name="Note 2 3 5 2" xfId="10714"/>
    <cellStyle name="Note 2 3 5 2 2" xfId="21359"/>
    <cellStyle name="Note 2 3 5 2 2 2" xfId="47773"/>
    <cellStyle name="Note 2 3 5 2 3" xfId="28454"/>
    <cellStyle name="Note 2 3 5 2 3 2" xfId="54868"/>
    <cellStyle name="Note 2 3 5 2 4" xfId="37135"/>
    <cellStyle name="Note 2 3 5 3" xfId="16030"/>
    <cellStyle name="Note 2 3 5 3 2" xfId="42449"/>
    <cellStyle name="Note 2 3 5 4" xfId="25170"/>
    <cellStyle name="Note 2 3 5 4 2" xfId="51584"/>
    <cellStyle name="Note 2 3 5 5" xfId="31925"/>
    <cellStyle name="Note 2 3 6" xfId="6059"/>
    <cellStyle name="Note 2 3 6 2" xfId="16810"/>
    <cellStyle name="Note 2 3 6 2 2" xfId="43228"/>
    <cellStyle name="Note 2 3 6 3" xfId="27691"/>
    <cellStyle name="Note 2 3 6 3 2" xfId="54105"/>
    <cellStyle name="Note 2 3 6 4" xfId="32729"/>
    <cellStyle name="Note 2 3 7" xfId="6117"/>
    <cellStyle name="Note 2 3 7 2" xfId="23016"/>
    <cellStyle name="Note 2 3 7 2 2" xfId="49430"/>
    <cellStyle name="Note 2 3 7 3" xfId="32787"/>
    <cellStyle name="Note 2 3 8" xfId="7214"/>
    <cellStyle name="Note 2 3 8 2" xfId="17881"/>
    <cellStyle name="Note 2 3 8 2 2" xfId="44298"/>
    <cellStyle name="Note 2 3 8 3" xfId="24517"/>
    <cellStyle name="Note 2 3 8 3 2" xfId="50931"/>
    <cellStyle name="Note 2 3 8 4" xfId="33884"/>
    <cellStyle name="Note 2 3 9" xfId="7790"/>
    <cellStyle name="Note 2 3 9 2" xfId="18457"/>
    <cellStyle name="Note 2 3 9 2 2" xfId="44872"/>
    <cellStyle name="Note 2 3 9 3" xfId="27652"/>
    <cellStyle name="Note 2 3 9 3 2" xfId="54066"/>
    <cellStyle name="Note 2 3 9 4" xfId="34460"/>
    <cellStyle name="Note 2 4" xfId="1820"/>
    <cellStyle name="Note 2 4 10" xfId="8370"/>
    <cellStyle name="Note 2 4 10 2" xfId="19030"/>
    <cellStyle name="Note 2 4 10 2 2" xfId="45444"/>
    <cellStyle name="Note 2 4 10 3" xfId="17646"/>
    <cellStyle name="Note 2 4 10 3 2" xfId="44063"/>
    <cellStyle name="Note 2 4 10 4" xfId="34866"/>
    <cellStyle name="Note 2 4 11" xfId="11760"/>
    <cellStyle name="Note 2 4 11 2" xfId="38181"/>
    <cellStyle name="Note 2 4 12" xfId="26292"/>
    <cellStyle name="Note 2 4 12 2" xfId="52706"/>
    <cellStyle name="Note 2 4 2" xfId="3797"/>
    <cellStyle name="Note 2 4 2 2" xfId="9047"/>
    <cellStyle name="Note 2 4 2 2 2" xfId="19707"/>
    <cellStyle name="Note 2 4 2 2 2 2" xfId="46121"/>
    <cellStyle name="Note 2 4 2 2 3" xfId="12092"/>
    <cellStyle name="Note 2 4 2 2 3 2" xfId="38513"/>
    <cellStyle name="Note 2 4 2 2 4" xfId="35543"/>
    <cellStyle name="Note 2 4 2 3" xfId="10183"/>
    <cellStyle name="Note 2 4 2 3 2" xfId="20843"/>
    <cellStyle name="Note 2 4 2 3 2 2" xfId="47257"/>
    <cellStyle name="Note 2 4 2 3 3" xfId="17689"/>
    <cellStyle name="Note 2 4 2 3 3 2" xfId="44106"/>
    <cellStyle name="Note 2 4 2 3 4" xfId="36679"/>
    <cellStyle name="Note 2 4 2 4" xfId="10904"/>
    <cellStyle name="Note 2 4 2 4 2" xfId="21549"/>
    <cellStyle name="Note 2 4 2 4 2 2" xfId="47963"/>
    <cellStyle name="Note 2 4 2 4 3" xfId="28638"/>
    <cellStyle name="Note 2 4 2 4 3 2" xfId="55052"/>
    <cellStyle name="Note 2 4 2 4 4" xfId="37325"/>
    <cellStyle name="Note 2 4 2 5" xfId="8677"/>
    <cellStyle name="Note 2 4 2 5 2" xfId="19337"/>
    <cellStyle name="Note 2 4 2 5 2 2" xfId="45751"/>
    <cellStyle name="Note 2 4 2 5 3" xfId="12741"/>
    <cellStyle name="Note 2 4 2 5 3 2" xfId="39162"/>
    <cellStyle name="Note 2 4 2 5 4" xfId="35173"/>
    <cellStyle name="Note 2 4 2 6" xfId="14580"/>
    <cellStyle name="Note 2 4 2 6 2" xfId="41000"/>
    <cellStyle name="Note 2 4 2 7" xfId="25350"/>
    <cellStyle name="Note 2 4 2 7 2" xfId="51764"/>
    <cellStyle name="Note 2 4 2 8" xfId="30467"/>
    <cellStyle name="Note 2 4 3" xfId="4524"/>
    <cellStyle name="Note 2 4 3 2" xfId="9416"/>
    <cellStyle name="Note 2 4 3 2 2" xfId="20076"/>
    <cellStyle name="Note 2 4 3 2 2 2" xfId="46490"/>
    <cellStyle name="Note 2 4 3 2 3" xfId="17547"/>
    <cellStyle name="Note 2 4 3 2 3 2" xfId="43964"/>
    <cellStyle name="Note 2 4 3 2 4" xfId="35912"/>
    <cellStyle name="Note 2 4 3 3" xfId="15302"/>
    <cellStyle name="Note 2 4 3 3 2" xfId="41722"/>
    <cellStyle name="Note 2 4 3 4" xfId="22900"/>
    <cellStyle name="Note 2 4 3 4 2" xfId="49314"/>
    <cellStyle name="Note 2 4 3 5" xfId="31194"/>
    <cellStyle name="Note 2 4 4" xfId="3175"/>
    <cellStyle name="Note 2 4 4 2" xfId="9758"/>
    <cellStyle name="Note 2 4 4 2 2" xfId="20418"/>
    <cellStyle name="Note 2 4 4 2 2 2" xfId="46832"/>
    <cellStyle name="Note 2 4 4 2 3" xfId="25906"/>
    <cellStyle name="Note 2 4 4 2 3 2" xfId="52320"/>
    <cellStyle name="Note 2 4 4 2 4" xfId="36254"/>
    <cellStyle name="Note 2 4 4 3" xfId="13965"/>
    <cellStyle name="Note 2 4 4 3 2" xfId="40385"/>
    <cellStyle name="Note 2 4 4 4" xfId="22094"/>
    <cellStyle name="Note 2 4 4 4 2" xfId="48508"/>
    <cellStyle name="Note 2 4 4 5" xfId="29845"/>
    <cellStyle name="Note 2 4 5" xfId="2871"/>
    <cellStyle name="Note 2 4 5 2" xfId="10792"/>
    <cellStyle name="Note 2 4 5 2 2" xfId="21437"/>
    <cellStyle name="Note 2 4 5 2 2 2" xfId="47851"/>
    <cellStyle name="Note 2 4 5 2 3" xfId="28526"/>
    <cellStyle name="Note 2 4 5 2 3 2" xfId="54940"/>
    <cellStyle name="Note 2 4 5 2 4" xfId="37213"/>
    <cellStyle name="Note 2 4 5 3" xfId="13663"/>
    <cellStyle name="Note 2 4 5 3 2" xfId="40083"/>
    <cellStyle name="Note 2 4 5 4" xfId="22741"/>
    <cellStyle name="Note 2 4 5 4 2" xfId="49155"/>
    <cellStyle name="Note 2 4 5 5" xfId="29541"/>
    <cellStyle name="Note 2 4 6" xfId="5616"/>
    <cellStyle name="Note 2 4 6 2" xfId="16380"/>
    <cellStyle name="Note 2 4 6 2 2" xfId="42798"/>
    <cellStyle name="Note 2 4 6 3" xfId="26035"/>
    <cellStyle name="Note 2 4 6 3 2" xfId="52449"/>
    <cellStyle name="Note 2 4 6 4" xfId="32286"/>
    <cellStyle name="Note 2 4 7" xfId="3968"/>
    <cellStyle name="Note 2 4 7 2" xfId="27500"/>
    <cellStyle name="Note 2 4 7 2 2" xfId="53914"/>
    <cellStyle name="Note 2 4 7 3" xfId="30638"/>
    <cellStyle name="Note 2 4 8" xfId="7483"/>
    <cellStyle name="Note 2 4 8 2" xfId="18150"/>
    <cellStyle name="Note 2 4 8 2 2" xfId="44566"/>
    <cellStyle name="Note 2 4 8 3" xfId="28163"/>
    <cellStyle name="Note 2 4 8 3 2" xfId="54577"/>
    <cellStyle name="Note 2 4 8 4" xfId="34153"/>
    <cellStyle name="Note 2 4 9" xfId="7248"/>
    <cellStyle name="Note 2 4 9 2" xfId="17915"/>
    <cellStyle name="Note 2 4 9 2 2" xfId="44332"/>
    <cellStyle name="Note 2 4 9 3" xfId="27209"/>
    <cellStyle name="Note 2 4 9 3 2" xfId="53623"/>
    <cellStyle name="Note 2 4 9 4" xfId="33918"/>
    <cellStyle name="Note 2 5" xfId="1714"/>
    <cellStyle name="Note 2 5 10" xfId="8517"/>
    <cellStyle name="Note 2 5 10 2" xfId="19177"/>
    <cellStyle name="Note 2 5 10 2 2" xfId="45591"/>
    <cellStyle name="Note 2 5 10 3" xfId="12557"/>
    <cellStyle name="Note 2 5 10 3 2" xfId="38978"/>
    <cellStyle name="Note 2 5 10 4" xfId="35013"/>
    <cellStyle name="Note 2 5 11" xfId="11856"/>
    <cellStyle name="Note 2 5 11 2" xfId="38277"/>
    <cellStyle name="Note 2 5 12" xfId="24574"/>
    <cellStyle name="Note 2 5 12 2" xfId="50988"/>
    <cellStyle name="Note 2 5 2" xfId="3705"/>
    <cellStyle name="Note 2 5 2 2" xfId="9276"/>
    <cellStyle name="Note 2 5 2 2 2" xfId="19936"/>
    <cellStyle name="Note 2 5 2 2 2 2" xfId="46350"/>
    <cellStyle name="Note 2 5 2 2 3" xfId="11562"/>
    <cellStyle name="Note 2 5 2 2 3 2" xfId="37983"/>
    <cellStyle name="Note 2 5 2 2 4" xfId="35772"/>
    <cellStyle name="Note 2 5 2 3" xfId="14489"/>
    <cellStyle name="Note 2 5 2 3 2" xfId="40909"/>
    <cellStyle name="Note 2 5 2 4" xfId="24318"/>
    <cellStyle name="Note 2 5 2 4 2" xfId="50732"/>
    <cellStyle name="Note 2 5 2 5" xfId="30375"/>
    <cellStyle name="Note 2 5 3" xfId="2629"/>
    <cellStyle name="Note 2 5 3 2" xfId="9504"/>
    <cellStyle name="Note 2 5 3 2 2" xfId="20164"/>
    <cellStyle name="Note 2 5 3 2 2 2" xfId="46578"/>
    <cellStyle name="Note 2 5 3 2 3" xfId="21149"/>
    <cellStyle name="Note 2 5 3 2 3 2" xfId="47563"/>
    <cellStyle name="Note 2 5 3 2 4" xfId="36000"/>
    <cellStyle name="Note 2 5 3 3" xfId="13421"/>
    <cellStyle name="Note 2 5 3 3 2" xfId="39841"/>
    <cellStyle name="Note 2 5 3 4" xfId="22268"/>
    <cellStyle name="Note 2 5 3 4 2" xfId="48682"/>
    <cellStyle name="Note 2 5 3 5" xfId="29299"/>
    <cellStyle name="Note 2 5 4" xfId="3118"/>
    <cellStyle name="Note 2 5 4 2" xfId="10840"/>
    <cellStyle name="Note 2 5 4 2 2" xfId="21485"/>
    <cellStyle name="Note 2 5 4 2 2 2" xfId="47899"/>
    <cellStyle name="Note 2 5 4 2 3" xfId="28574"/>
    <cellStyle name="Note 2 5 4 2 3 2" xfId="54988"/>
    <cellStyle name="Note 2 5 4 2 4" xfId="37261"/>
    <cellStyle name="Note 2 5 4 3" xfId="13909"/>
    <cellStyle name="Note 2 5 4 3 2" xfId="40329"/>
    <cellStyle name="Note 2 5 4 4" xfId="27502"/>
    <cellStyle name="Note 2 5 4 4 2" xfId="53916"/>
    <cellStyle name="Note 2 5 4 5" xfId="29788"/>
    <cellStyle name="Note 2 5 5" xfId="4154"/>
    <cellStyle name="Note 2 5 5 2" xfId="14935"/>
    <cellStyle name="Note 2 5 5 2 2" xfId="41355"/>
    <cellStyle name="Note 2 5 5 3" xfId="27616"/>
    <cellStyle name="Note 2 5 5 3 2" xfId="54030"/>
    <cellStyle name="Note 2 5 5 4" xfId="30824"/>
    <cellStyle name="Note 2 5 6" xfId="5574"/>
    <cellStyle name="Note 2 5 6 2" xfId="16344"/>
    <cellStyle name="Note 2 5 6 2 2" xfId="42763"/>
    <cellStyle name="Note 2 5 6 3" xfId="27403"/>
    <cellStyle name="Note 2 5 6 3 2" xfId="53817"/>
    <cellStyle name="Note 2 5 6 4" xfId="32244"/>
    <cellStyle name="Note 2 5 7" xfId="4854"/>
    <cellStyle name="Note 2 5 7 2" xfId="26662"/>
    <cellStyle name="Note 2 5 7 2 2" xfId="53076"/>
    <cellStyle name="Note 2 5 7 3" xfId="31524"/>
    <cellStyle name="Note 2 5 8" xfId="6346"/>
    <cellStyle name="Note 2 5 8 2" xfId="17083"/>
    <cellStyle name="Note 2 5 8 2 2" xfId="43501"/>
    <cellStyle name="Note 2 5 8 3" xfId="22593"/>
    <cellStyle name="Note 2 5 8 3 2" xfId="49007"/>
    <cellStyle name="Note 2 5 8 4" xfId="33016"/>
    <cellStyle name="Note 2 5 9" xfId="5931"/>
    <cellStyle name="Note 2 5 9 2" xfId="16683"/>
    <cellStyle name="Note 2 5 9 2 2" xfId="43101"/>
    <cellStyle name="Note 2 5 9 3" xfId="25792"/>
    <cellStyle name="Note 2 5 9 3 2" xfId="52206"/>
    <cellStyle name="Note 2 5 9 4" xfId="32601"/>
    <cellStyle name="Note 2 6" xfId="2474"/>
    <cellStyle name="Note 2 6 10" xfId="25237"/>
    <cellStyle name="Note 2 6 10 2" xfId="51651"/>
    <cellStyle name="Note 2 6 2" xfId="4369"/>
    <cellStyle name="Note 2 6 2 2" xfId="9890"/>
    <cellStyle name="Note 2 6 2 2 2" xfId="20550"/>
    <cellStyle name="Note 2 6 2 2 2 2" xfId="46964"/>
    <cellStyle name="Note 2 6 2 2 3" xfId="22282"/>
    <cellStyle name="Note 2 6 2 2 3 2" xfId="48696"/>
    <cellStyle name="Note 2 6 2 2 4" xfId="36386"/>
    <cellStyle name="Note 2 6 2 3" xfId="15147"/>
    <cellStyle name="Note 2 6 2 3 2" xfId="41567"/>
    <cellStyle name="Note 2 6 2 4" xfId="22720"/>
    <cellStyle name="Note 2 6 2 4 2" xfId="49134"/>
    <cellStyle name="Note 2 6 2 5" xfId="31039"/>
    <cellStyle name="Note 2 6 3" xfId="5102"/>
    <cellStyle name="Note 2 6 3 2" xfId="10133"/>
    <cellStyle name="Note 2 6 3 2 2" xfId="20793"/>
    <cellStyle name="Note 2 6 3 2 2 2" xfId="47207"/>
    <cellStyle name="Note 2 6 3 2 3" xfId="27771"/>
    <cellStyle name="Note 2 6 3 2 3 2" xfId="54185"/>
    <cellStyle name="Note 2 6 3 2 4" xfId="36629"/>
    <cellStyle name="Note 2 6 3 3" xfId="15879"/>
    <cellStyle name="Note 2 6 3 3 2" xfId="42298"/>
    <cellStyle name="Note 2 6 3 4" xfId="27416"/>
    <cellStyle name="Note 2 6 3 4 2" xfId="53830"/>
    <cellStyle name="Note 2 6 3 5" xfId="31772"/>
    <cellStyle name="Note 2 6 4" xfId="6284"/>
    <cellStyle name="Note 2 6 4 2" xfId="11000"/>
    <cellStyle name="Note 2 6 4 2 2" xfId="21645"/>
    <cellStyle name="Note 2 6 4 2 2 2" xfId="48059"/>
    <cellStyle name="Note 2 6 4 2 3" xfId="28734"/>
    <cellStyle name="Note 2 6 4 2 3 2" xfId="55148"/>
    <cellStyle name="Note 2 6 4 2 4" xfId="37421"/>
    <cellStyle name="Note 2 6 4 3" xfId="17023"/>
    <cellStyle name="Note 2 6 4 3 2" xfId="43441"/>
    <cellStyle name="Note 2 6 4 4" xfId="22420"/>
    <cellStyle name="Note 2 6 4 4 2" xfId="48834"/>
    <cellStyle name="Note 2 6 4 5" xfId="32954"/>
    <cellStyle name="Note 2 6 5" xfId="6860"/>
    <cellStyle name="Note 2 6 5 2" xfId="17565"/>
    <cellStyle name="Note 2 6 5 2 2" xfId="43982"/>
    <cellStyle name="Note 2 6 5 3" xfId="21991"/>
    <cellStyle name="Note 2 6 5 3 2" xfId="48405"/>
    <cellStyle name="Note 2 6 5 4" xfId="33530"/>
    <cellStyle name="Note 2 6 6" xfId="7385"/>
    <cellStyle name="Note 2 6 6 2" xfId="18052"/>
    <cellStyle name="Note 2 6 6 2 2" xfId="44468"/>
    <cellStyle name="Note 2 6 6 3" xfId="27949"/>
    <cellStyle name="Note 2 6 6 3 2" xfId="54363"/>
    <cellStyle name="Note 2 6 6 4" xfId="34055"/>
    <cellStyle name="Note 2 6 7" xfId="8007"/>
    <cellStyle name="Note 2 6 7 2" xfId="18674"/>
    <cellStyle name="Note 2 6 7 2 2" xfId="45088"/>
    <cellStyle name="Note 2 6 7 3" xfId="18748"/>
    <cellStyle name="Note 2 6 7 3 2" xfId="45162"/>
    <cellStyle name="Note 2 6 7 4" xfId="34612"/>
    <cellStyle name="Note 2 6 8" xfId="13270"/>
    <cellStyle name="Note 2 6 8 2" xfId="39690"/>
    <cellStyle name="Note 2 6 9" xfId="18771"/>
    <cellStyle name="Note 2 6 9 2" xfId="45185"/>
    <cellStyle name="Note 2 7" xfId="3125"/>
    <cellStyle name="Note 2 7 2" xfId="9597"/>
    <cellStyle name="Note 2 7 2 2" xfId="20257"/>
    <cellStyle name="Note 2 7 2 2 2" xfId="46671"/>
    <cellStyle name="Note 2 7 2 3" xfId="16896"/>
    <cellStyle name="Note 2 7 2 3 2" xfId="43314"/>
    <cellStyle name="Note 2 7 2 4" xfId="36093"/>
    <cellStyle name="Note 2 7 3" xfId="13916"/>
    <cellStyle name="Note 2 7 3 2" xfId="40336"/>
    <cellStyle name="Note 2 7 4" xfId="22471"/>
    <cellStyle name="Note 2 7 4 2" xfId="48885"/>
    <cellStyle name="Note 2 7 5" xfId="29795"/>
    <cellStyle name="Note 2 8" xfId="4908"/>
    <cellStyle name="Note 2 8 2" xfId="9703"/>
    <cellStyle name="Note 2 8 2 2" xfId="20363"/>
    <cellStyle name="Note 2 8 2 2 2" xfId="46777"/>
    <cellStyle name="Note 2 8 2 3" xfId="25912"/>
    <cellStyle name="Note 2 8 2 3 2" xfId="52326"/>
    <cellStyle name="Note 2 8 2 4" xfId="36199"/>
    <cellStyle name="Note 2 8 3" xfId="15685"/>
    <cellStyle name="Note 2 8 3 2" xfId="42105"/>
    <cellStyle name="Note 2 8 4" xfId="22586"/>
    <cellStyle name="Note 2 8 4 2" xfId="49000"/>
    <cellStyle name="Note 2 8 5" xfId="31578"/>
    <cellStyle name="Note 2 9" xfId="4016"/>
    <cellStyle name="Note 2 9 2" xfId="9790"/>
    <cellStyle name="Note 2 9 2 2" xfId="20450"/>
    <cellStyle name="Note 2 9 2 2 2" xfId="46864"/>
    <cellStyle name="Note 2 9 2 3" xfId="11434"/>
    <cellStyle name="Note 2 9 2 3 2" xfId="37855"/>
    <cellStyle name="Note 2 9 2 4" xfId="36286"/>
    <cellStyle name="Note 2 9 3" xfId="14799"/>
    <cellStyle name="Note 2 9 3 2" xfId="41219"/>
    <cellStyle name="Note 2 9 4" xfId="26760"/>
    <cellStyle name="Note 2 9 4 2" xfId="53174"/>
    <cellStyle name="Note 2 9 5" xfId="30686"/>
    <cellStyle name="Note 3" xfId="1094"/>
    <cellStyle name="Note 3 10" xfId="1606"/>
    <cellStyle name="Note 3 10 10" xfId="8359"/>
    <cellStyle name="Note 3 10 10 2" xfId="19019"/>
    <cellStyle name="Note 3 10 10 2 2" xfId="45433"/>
    <cellStyle name="Note 3 10 10 3" xfId="12834"/>
    <cellStyle name="Note 3 10 10 3 2" xfId="39255"/>
    <cellStyle name="Note 3 10 10 4" xfId="34855"/>
    <cellStyle name="Note 3 10 11" xfId="11956"/>
    <cellStyle name="Note 3 10 11 2" xfId="38377"/>
    <cellStyle name="Note 3 10 12" xfId="26697"/>
    <cellStyle name="Note 3 10 12 2" xfId="53111"/>
    <cellStyle name="Note 3 10 2" xfId="3599"/>
    <cellStyle name="Note 3 10 2 2" xfId="9057"/>
    <cellStyle name="Note 3 10 2 2 2" xfId="19717"/>
    <cellStyle name="Note 3 10 2 2 2 2" xfId="46131"/>
    <cellStyle name="Note 3 10 2 2 3" xfId="25967"/>
    <cellStyle name="Note 3 10 2 2 3 2" xfId="52381"/>
    <cellStyle name="Note 3 10 2 2 4" xfId="35553"/>
    <cellStyle name="Note 3 10 2 3" xfId="10330"/>
    <cellStyle name="Note 3 10 2 3 2" xfId="20990"/>
    <cellStyle name="Note 3 10 2 3 2 2" xfId="47404"/>
    <cellStyle name="Note 3 10 2 3 3" xfId="17770"/>
    <cellStyle name="Note 3 10 2 3 3 2" xfId="44187"/>
    <cellStyle name="Note 3 10 2 3 4" xfId="36826"/>
    <cellStyle name="Note 3 10 2 4" xfId="10894"/>
    <cellStyle name="Note 3 10 2 4 2" xfId="21539"/>
    <cellStyle name="Note 3 10 2 4 2 2" xfId="47953"/>
    <cellStyle name="Note 3 10 2 4 3" xfId="28628"/>
    <cellStyle name="Note 3 10 2 4 3 2" xfId="55042"/>
    <cellStyle name="Note 3 10 2 4 4" xfId="37315"/>
    <cellStyle name="Note 3 10 2 5" xfId="8666"/>
    <cellStyle name="Note 3 10 2 5 2" xfId="19326"/>
    <cellStyle name="Note 3 10 2 5 2 2" xfId="45740"/>
    <cellStyle name="Note 3 10 2 5 3" xfId="17670"/>
    <cellStyle name="Note 3 10 2 5 3 2" xfId="44087"/>
    <cellStyle name="Note 3 10 2 5 4" xfId="35162"/>
    <cellStyle name="Note 3 10 2 6" xfId="14384"/>
    <cellStyle name="Note 3 10 2 6 2" xfId="40804"/>
    <cellStyle name="Note 3 10 2 7" xfId="27658"/>
    <cellStyle name="Note 3 10 2 7 2" xfId="54072"/>
    <cellStyle name="Note 3 10 2 8" xfId="30269"/>
    <cellStyle name="Note 3 10 3" xfId="2721"/>
    <cellStyle name="Note 3 10 3 2" xfId="9426"/>
    <cellStyle name="Note 3 10 3 2 2" xfId="20086"/>
    <cellStyle name="Note 3 10 3 2 2 2" xfId="46500"/>
    <cellStyle name="Note 3 10 3 2 3" xfId="25941"/>
    <cellStyle name="Note 3 10 3 2 3 2" xfId="52355"/>
    <cellStyle name="Note 3 10 3 2 4" xfId="35922"/>
    <cellStyle name="Note 3 10 3 3" xfId="13513"/>
    <cellStyle name="Note 3 10 3 3 2" xfId="39933"/>
    <cellStyle name="Note 3 10 3 4" xfId="23314"/>
    <cellStyle name="Note 3 10 3 4 2" xfId="49728"/>
    <cellStyle name="Note 3 10 3 5" xfId="29391"/>
    <cellStyle name="Note 3 10 4" xfId="2842"/>
    <cellStyle name="Note 3 10 4 2" xfId="10024"/>
    <cellStyle name="Note 3 10 4 2 2" xfId="20684"/>
    <cellStyle name="Note 3 10 4 2 2 2" xfId="47098"/>
    <cellStyle name="Note 3 10 4 2 3" xfId="12996"/>
    <cellStyle name="Note 3 10 4 2 3 2" xfId="39417"/>
    <cellStyle name="Note 3 10 4 2 4" xfId="36520"/>
    <cellStyle name="Note 3 10 4 3" xfId="13634"/>
    <cellStyle name="Note 3 10 4 3 2" xfId="40054"/>
    <cellStyle name="Note 3 10 4 4" xfId="25461"/>
    <cellStyle name="Note 3 10 4 4 2" xfId="51875"/>
    <cellStyle name="Note 3 10 4 5" xfId="29512"/>
    <cellStyle name="Note 3 10 5" xfId="3016"/>
    <cellStyle name="Note 3 10 5 2" xfId="10786"/>
    <cellStyle name="Note 3 10 5 2 2" xfId="21431"/>
    <cellStyle name="Note 3 10 5 2 2 2" xfId="47845"/>
    <cellStyle name="Note 3 10 5 2 3" xfId="28520"/>
    <cellStyle name="Note 3 10 5 2 3 2" xfId="54934"/>
    <cellStyle name="Note 3 10 5 2 4" xfId="37207"/>
    <cellStyle name="Note 3 10 5 3" xfId="13808"/>
    <cellStyle name="Note 3 10 5 3 2" xfId="40228"/>
    <cellStyle name="Note 3 10 5 4" xfId="22875"/>
    <cellStyle name="Note 3 10 5 4 2" xfId="49289"/>
    <cellStyle name="Note 3 10 5 5" xfId="29686"/>
    <cellStyle name="Note 3 10 6" xfId="3946"/>
    <cellStyle name="Note 3 10 6 2" xfId="14729"/>
    <cellStyle name="Note 3 10 6 2 2" xfId="41149"/>
    <cellStyle name="Note 3 10 6 3" xfId="26759"/>
    <cellStyle name="Note 3 10 6 3 2" xfId="53173"/>
    <cellStyle name="Note 3 10 6 4" xfId="30616"/>
    <cellStyle name="Note 3 10 7" xfId="6119"/>
    <cellStyle name="Note 3 10 7 2" xfId="24397"/>
    <cellStyle name="Note 3 10 7 2 2" xfId="50811"/>
    <cellStyle name="Note 3 10 7 3" xfId="32789"/>
    <cellStyle name="Note 3 10 8" xfId="6073"/>
    <cellStyle name="Note 3 10 8 2" xfId="16824"/>
    <cellStyle name="Note 3 10 8 2 2" xfId="43242"/>
    <cellStyle name="Note 3 10 8 3" xfId="26399"/>
    <cellStyle name="Note 3 10 8 3 2" xfId="52813"/>
    <cellStyle name="Note 3 10 8 4" xfId="32743"/>
    <cellStyle name="Note 3 10 9" xfId="5266"/>
    <cellStyle name="Note 3 10 9 2" xfId="16041"/>
    <cellStyle name="Note 3 10 9 2 2" xfId="42460"/>
    <cellStyle name="Note 3 10 9 3" xfId="25484"/>
    <cellStyle name="Note 3 10 9 3 2" xfId="51898"/>
    <cellStyle name="Note 3 10 9 4" xfId="31936"/>
    <cellStyle name="Note 3 11" xfId="1821"/>
    <cellStyle name="Note 3 11 10" xfId="8371"/>
    <cellStyle name="Note 3 11 10 2" xfId="19031"/>
    <cellStyle name="Note 3 11 10 2 2" xfId="45445"/>
    <cellStyle name="Note 3 11 10 3" xfId="12182"/>
    <cellStyle name="Note 3 11 10 3 2" xfId="38603"/>
    <cellStyle name="Note 3 11 10 4" xfId="34867"/>
    <cellStyle name="Note 3 11 11" xfId="11759"/>
    <cellStyle name="Note 3 11 11 2" xfId="38180"/>
    <cellStyle name="Note 3 11 12" xfId="25642"/>
    <cellStyle name="Note 3 11 12 2" xfId="52056"/>
    <cellStyle name="Note 3 11 2" xfId="3798"/>
    <cellStyle name="Note 3 11 2 2" xfId="9046"/>
    <cellStyle name="Note 3 11 2 2 2" xfId="19706"/>
    <cellStyle name="Note 3 11 2 2 2 2" xfId="46120"/>
    <cellStyle name="Note 3 11 2 2 3" xfId="26793"/>
    <cellStyle name="Note 3 11 2 2 3 2" xfId="53207"/>
    <cellStyle name="Note 3 11 2 2 4" xfId="35542"/>
    <cellStyle name="Note 3 11 2 3" xfId="10421"/>
    <cellStyle name="Note 3 11 2 3 2" xfId="21081"/>
    <cellStyle name="Note 3 11 2 3 2 2" xfId="47495"/>
    <cellStyle name="Note 3 11 2 3 3" xfId="28346"/>
    <cellStyle name="Note 3 11 2 3 3 2" xfId="54760"/>
    <cellStyle name="Note 3 11 2 3 4" xfId="36917"/>
    <cellStyle name="Note 3 11 2 4" xfId="10905"/>
    <cellStyle name="Note 3 11 2 4 2" xfId="21550"/>
    <cellStyle name="Note 3 11 2 4 2 2" xfId="47964"/>
    <cellStyle name="Note 3 11 2 4 3" xfId="28639"/>
    <cellStyle name="Note 3 11 2 4 3 2" xfId="55053"/>
    <cellStyle name="Note 3 11 2 4 4" xfId="37326"/>
    <cellStyle name="Note 3 11 2 5" xfId="8678"/>
    <cellStyle name="Note 3 11 2 5 2" xfId="19338"/>
    <cellStyle name="Note 3 11 2 5 2 2" xfId="45752"/>
    <cellStyle name="Note 3 11 2 5 3" xfId="17671"/>
    <cellStyle name="Note 3 11 2 5 3 2" xfId="44088"/>
    <cellStyle name="Note 3 11 2 5 4" xfId="35174"/>
    <cellStyle name="Note 3 11 2 6" xfId="14581"/>
    <cellStyle name="Note 3 11 2 6 2" xfId="41001"/>
    <cellStyle name="Note 3 11 2 7" xfId="23367"/>
    <cellStyle name="Note 3 11 2 7 2" xfId="49781"/>
    <cellStyle name="Note 3 11 2 8" xfId="30468"/>
    <cellStyle name="Note 3 11 3" xfId="4525"/>
    <cellStyle name="Note 3 11 3 2" xfId="9415"/>
    <cellStyle name="Note 3 11 3 2 2" xfId="20075"/>
    <cellStyle name="Note 3 11 3 2 2 2" xfId="46489"/>
    <cellStyle name="Note 3 11 3 2 3" xfId="12716"/>
    <cellStyle name="Note 3 11 3 2 3 2" xfId="39137"/>
    <cellStyle name="Note 3 11 3 2 4" xfId="35911"/>
    <cellStyle name="Note 3 11 3 3" xfId="15303"/>
    <cellStyle name="Note 3 11 3 3 2" xfId="41723"/>
    <cellStyle name="Note 3 11 3 4" xfId="26882"/>
    <cellStyle name="Note 3 11 3 4 2" xfId="53296"/>
    <cellStyle name="Note 3 11 3 5" xfId="31195"/>
    <cellStyle name="Note 3 11 4" xfId="3176"/>
    <cellStyle name="Note 3 11 4 2" xfId="10035"/>
    <cellStyle name="Note 3 11 4 2 2" xfId="20695"/>
    <cellStyle name="Note 3 11 4 2 2 2" xfId="47109"/>
    <cellStyle name="Note 3 11 4 2 3" xfId="11438"/>
    <cellStyle name="Note 3 11 4 2 3 2" xfId="37859"/>
    <cellStyle name="Note 3 11 4 2 4" xfId="36531"/>
    <cellStyle name="Note 3 11 4 3" xfId="13966"/>
    <cellStyle name="Note 3 11 4 3 2" xfId="40386"/>
    <cellStyle name="Note 3 11 4 4" xfId="26842"/>
    <cellStyle name="Note 3 11 4 4 2" xfId="53256"/>
    <cellStyle name="Note 3 11 4 5" xfId="29846"/>
    <cellStyle name="Note 3 11 5" xfId="3742"/>
    <cellStyle name="Note 3 11 5 2" xfId="10793"/>
    <cellStyle name="Note 3 11 5 2 2" xfId="21438"/>
    <cellStyle name="Note 3 11 5 2 2 2" xfId="47852"/>
    <cellStyle name="Note 3 11 5 2 3" xfId="28527"/>
    <cellStyle name="Note 3 11 5 2 3 2" xfId="54941"/>
    <cellStyle name="Note 3 11 5 2 4" xfId="37214"/>
    <cellStyle name="Note 3 11 5 3" xfId="14525"/>
    <cellStyle name="Note 3 11 5 3 2" xfId="40945"/>
    <cellStyle name="Note 3 11 5 4" xfId="27359"/>
    <cellStyle name="Note 3 11 5 4 2" xfId="53773"/>
    <cellStyle name="Note 3 11 5 5" xfId="30412"/>
    <cellStyle name="Note 3 11 6" xfId="5737"/>
    <cellStyle name="Note 3 11 6 2" xfId="16499"/>
    <cellStyle name="Note 3 11 6 2 2" xfId="42917"/>
    <cellStyle name="Note 3 11 6 3" xfId="25651"/>
    <cellStyle name="Note 3 11 6 3 2" xfId="52065"/>
    <cellStyle name="Note 3 11 6 4" xfId="32407"/>
    <cellStyle name="Note 3 11 7" xfId="5684"/>
    <cellStyle name="Note 3 11 7 2" xfId="24064"/>
    <cellStyle name="Note 3 11 7 2 2" xfId="50478"/>
    <cellStyle name="Note 3 11 7 3" xfId="32354"/>
    <cellStyle name="Note 3 11 8" xfId="7484"/>
    <cellStyle name="Note 3 11 8 2" xfId="18151"/>
    <cellStyle name="Note 3 11 8 2 2" xfId="44567"/>
    <cellStyle name="Note 3 11 8 3" xfId="24541"/>
    <cellStyle name="Note 3 11 8 3 2" xfId="50955"/>
    <cellStyle name="Note 3 11 8 4" xfId="34154"/>
    <cellStyle name="Note 3 11 9" xfId="7246"/>
    <cellStyle name="Note 3 11 9 2" xfId="17913"/>
    <cellStyle name="Note 3 11 9 2 2" xfId="44330"/>
    <cellStyle name="Note 3 11 9 3" xfId="27082"/>
    <cellStyle name="Note 3 11 9 3 2" xfId="53496"/>
    <cellStyle name="Note 3 11 9 4" xfId="33916"/>
    <cellStyle name="Note 3 12" xfId="1713"/>
    <cellStyle name="Note 3 12 10" xfId="8518"/>
    <cellStyle name="Note 3 12 10 2" xfId="19178"/>
    <cellStyle name="Note 3 12 10 2 2" xfId="45592"/>
    <cellStyle name="Note 3 12 10 3" xfId="14121"/>
    <cellStyle name="Note 3 12 10 3 2" xfId="40541"/>
    <cellStyle name="Note 3 12 10 4" xfId="35014"/>
    <cellStyle name="Note 3 12 11" xfId="11857"/>
    <cellStyle name="Note 3 12 11 2" xfId="38278"/>
    <cellStyle name="Note 3 12 12" xfId="25026"/>
    <cellStyle name="Note 3 12 12 2" xfId="51440"/>
    <cellStyle name="Note 3 12 2" xfId="3704"/>
    <cellStyle name="Note 3 12 2 2" xfId="9794"/>
    <cellStyle name="Note 3 12 2 2 2" xfId="20454"/>
    <cellStyle name="Note 3 12 2 2 2 2" xfId="46868"/>
    <cellStyle name="Note 3 12 2 2 3" xfId="11195"/>
    <cellStyle name="Note 3 12 2 2 3 2" xfId="37616"/>
    <cellStyle name="Note 3 12 2 2 4" xfId="36290"/>
    <cellStyle name="Note 3 12 2 3" xfId="14488"/>
    <cellStyle name="Note 3 12 2 3 2" xfId="40908"/>
    <cellStyle name="Note 3 12 2 4" xfId="24760"/>
    <cellStyle name="Note 3 12 2 4 2" xfId="51174"/>
    <cellStyle name="Note 3 12 2 5" xfId="30374"/>
    <cellStyle name="Note 3 12 3" xfId="2630"/>
    <cellStyle name="Note 3 12 3 2" xfId="9500"/>
    <cellStyle name="Note 3 12 3 2 2" xfId="20160"/>
    <cellStyle name="Note 3 12 3 2 2 2" xfId="46574"/>
    <cellStyle name="Note 3 12 3 2 3" xfId="12530"/>
    <cellStyle name="Note 3 12 3 2 3 2" xfId="38951"/>
    <cellStyle name="Note 3 12 3 2 4" xfId="35996"/>
    <cellStyle name="Note 3 12 3 3" xfId="13422"/>
    <cellStyle name="Note 3 12 3 3 2" xfId="39842"/>
    <cellStyle name="Note 3 12 3 4" xfId="22599"/>
    <cellStyle name="Note 3 12 3 4 2" xfId="49013"/>
    <cellStyle name="Note 3 12 3 5" xfId="29300"/>
    <cellStyle name="Note 3 12 4" xfId="4858"/>
    <cellStyle name="Note 3 12 4 2" xfId="10841"/>
    <cellStyle name="Note 3 12 4 2 2" xfId="21486"/>
    <cellStyle name="Note 3 12 4 2 2 2" xfId="47900"/>
    <cellStyle name="Note 3 12 4 2 3" xfId="28575"/>
    <cellStyle name="Note 3 12 4 2 3 2" xfId="54989"/>
    <cellStyle name="Note 3 12 4 2 4" xfId="37262"/>
    <cellStyle name="Note 3 12 4 3" xfId="15635"/>
    <cellStyle name="Note 3 12 4 3 2" xfId="42055"/>
    <cellStyle name="Note 3 12 4 4" xfId="23997"/>
    <cellStyle name="Note 3 12 4 4 2" xfId="50411"/>
    <cellStyle name="Note 3 12 4 5" xfId="31528"/>
    <cellStyle name="Note 3 12 5" xfId="2806"/>
    <cellStyle name="Note 3 12 5 2" xfId="13598"/>
    <cellStyle name="Note 3 12 5 2 2" xfId="40018"/>
    <cellStyle name="Note 3 12 5 3" xfId="23909"/>
    <cellStyle name="Note 3 12 5 3 2" xfId="50323"/>
    <cellStyle name="Note 3 12 5 4" xfId="29476"/>
    <cellStyle name="Note 3 12 6" xfId="5572"/>
    <cellStyle name="Note 3 12 6 2" xfId="16342"/>
    <cellStyle name="Note 3 12 6 2 2" xfId="42761"/>
    <cellStyle name="Note 3 12 6 3" xfId="28016"/>
    <cellStyle name="Note 3 12 6 3 2" xfId="54430"/>
    <cellStyle name="Note 3 12 6 4" xfId="32242"/>
    <cellStyle name="Note 3 12 7" xfId="6634"/>
    <cellStyle name="Note 3 12 7 2" xfId="22020"/>
    <cellStyle name="Note 3 12 7 2 2" xfId="48434"/>
    <cellStyle name="Note 3 12 7 3" xfId="33304"/>
    <cellStyle name="Note 3 12 8" xfId="6360"/>
    <cellStyle name="Note 3 12 8 2" xfId="17096"/>
    <cellStyle name="Note 3 12 8 2 2" xfId="43514"/>
    <cellStyle name="Note 3 12 8 3" xfId="23664"/>
    <cellStyle name="Note 3 12 8 3 2" xfId="50078"/>
    <cellStyle name="Note 3 12 8 4" xfId="33030"/>
    <cellStyle name="Note 3 12 9" xfId="7765"/>
    <cellStyle name="Note 3 12 9 2" xfId="18432"/>
    <cellStyle name="Note 3 12 9 2 2" xfId="44848"/>
    <cellStyle name="Note 3 12 9 3" xfId="27945"/>
    <cellStyle name="Note 3 12 9 3 2" xfId="54359"/>
    <cellStyle name="Note 3 12 9 4" xfId="34435"/>
    <cellStyle name="Note 3 13" xfId="2475"/>
    <cellStyle name="Note 3 13 10" xfId="24674"/>
    <cellStyle name="Note 3 13 10 2" xfId="51088"/>
    <cellStyle name="Note 3 13 2" xfId="4370"/>
    <cellStyle name="Note 3 13 2 2" xfId="9889"/>
    <cellStyle name="Note 3 13 2 2 2" xfId="20549"/>
    <cellStyle name="Note 3 13 2 2 2 2" xfId="46963"/>
    <cellStyle name="Note 3 13 2 2 3" xfId="27212"/>
    <cellStyle name="Note 3 13 2 2 3 2" xfId="53626"/>
    <cellStyle name="Note 3 13 2 2 4" xfId="36385"/>
    <cellStyle name="Note 3 13 2 3" xfId="15148"/>
    <cellStyle name="Note 3 13 2 3 2" xfId="41568"/>
    <cellStyle name="Note 3 13 2 4" xfId="26261"/>
    <cellStyle name="Note 3 13 2 4 2" xfId="52675"/>
    <cellStyle name="Note 3 13 2 5" xfId="31040"/>
    <cellStyle name="Note 3 13 3" xfId="5103"/>
    <cellStyle name="Note 3 13 3 2" xfId="10363"/>
    <cellStyle name="Note 3 13 3 2 2" xfId="21023"/>
    <cellStyle name="Note 3 13 3 2 2 2" xfId="47437"/>
    <cellStyle name="Note 3 13 3 2 3" xfId="28288"/>
    <cellStyle name="Note 3 13 3 2 3 2" xfId="54702"/>
    <cellStyle name="Note 3 13 3 2 4" xfId="36859"/>
    <cellStyle name="Note 3 13 3 3" xfId="15880"/>
    <cellStyle name="Note 3 13 3 3 2" xfId="42299"/>
    <cellStyle name="Note 3 13 3 4" xfId="23403"/>
    <cellStyle name="Note 3 13 3 4 2" xfId="49817"/>
    <cellStyle name="Note 3 13 3 5" xfId="31773"/>
    <cellStyle name="Note 3 13 4" xfId="6285"/>
    <cellStyle name="Note 3 13 4 2" xfId="10999"/>
    <cellStyle name="Note 3 13 4 2 2" xfId="21644"/>
    <cellStyle name="Note 3 13 4 2 2 2" xfId="48058"/>
    <cellStyle name="Note 3 13 4 2 3" xfId="28733"/>
    <cellStyle name="Note 3 13 4 2 3 2" xfId="55147"/>
    <cellStyle name="Note 3 13 4 2 4" xfId="37420"/>
    <cellStyle name="Note 3 13 4 3" xfId="17024"/>
    <cellStyle name="Note 3 13 4 3 2" xfId="43442"/>
    <cellStyle name="Note 3 13 4 4" xfId="12037"/>
    <cellStyle name="Note 3 13 4 4 2" xfId="38458"/>
    <cellStyle name="Note 3 13 4 5" xfId="32955"/>
    <cellStyle name="Note 3 13 5" xfId="6861"/>
    <cellStyle name="Note 3 13 5 2" xfId="17566"/>
    <cellStyle name="Note 3 13 5 2 2" xfId="43983"/>
    <cellStyle name="Note 3 13 5 3" xfId="23189"/>
    <cellStyle name="Note 3 13 5 3 2" xfId="49603"/>
    <cellStyle name="Note 3 13 5 4" xfId="33531"/>
    <cellStyle name="Note 3 13 6" xfId="7386"/>
    <cellStyle name="Note 3 13 6 2" xfId="18053"/>
    <cellStyle name="Note 3 13 6 2 2" xfId="44469"/>
    <cellStyle name="Note 3 13 6 3" xfId="24072"/>
    <cellStyle name="Note 3 13 6 3 2" xfId="50486"/>
    <cellStyle name="Note 3 13 6 4" xfId="34056"/>
    <cellStyle name="Note 3 13 7" xfId="8008"/>
    <cellStyle name="Note 3 13 7 2" xfId="18675"/>
    <cellStyle name="Note 3 13 7 2 2" xfId="45089"/>
    <cellStyle name="Note 3 13 7 3" xfId="12438"/>
    <cellStyle name="Note 3 13 7 3 2" xfId="38859"/>
    <cellStyle name="Note 3 13 7 4" xfId="34613"/>
    <cellStyle name="Note 3 13 8" xfId="13271"/>
    <cellStyle name="Note 3 13 8 2" xfId="39691"/>
    <cellStyle name="Note 3 13 9" xfId="11242"/>
    <cellStyle name="Note 3 13 9 2" xfId="37663"/>
    <cellStyle name="Note 3 14" xfId="3126"/>
    <cellStyle name="Note 3 14 2" xfId="9596"/>
    <cellStyle name="Note 3 14 2 2" xfId="20256"/>
    <cellStyle name="Note 3 14 2 2 2" xfId="46670"/>
    <cellStyle name="Note 3 14 2 3" xfId="12581"/>
    <cellStyle name="Note 3 14 2 3 2" xfId="39002"/>
    <cellStyle name="Note 3 14 2 4" xfId="36092"/>
    <cellStyle name="Note 3 14 3" xfId="13917"/>
    <cellStyle name="Note 3 14 3 2" xfId="40337"/>
    <cellStyle name="Note 3 14 4" xfId="26192"/>
    <cellStyle name="Note 3 14 4 2" xfId="52606"/>
    <cellStyle name="Note 3 14 5" xfId="29796"/>
    <cellStyle name="Note 3 15" xfId="2958"/>
    <cellStyle name="Note 3 15 2" xfId="9765"/>
    <cellStyle name="Note 3 15 2 2" xfId="20425"/>
    <cellStyle name="Note 3 15 2 2 2" xfId="46839"/>
    <cellStyle name="Note 3 15 2 3" xfId="12393"/>
    <cellStyle name="Note 3 15 2 3 2" xfId="38814"/>
    <cellStyle name="Note 3 15 2 4" xfId="36261"/>
    <cellStyle name="Note 3 15 3" xfId="13750"/>
    <cellStyle name="Note 3 15 3 2" xfId="40170"/>
    <cellStyle name="Note 3 15 4" xfId="26679"/>
    <cellStyle name="Note 3 15 4 2" xfId="53093"/>
    <cellStyle name="Note 3 15 5" xfId="29628"/>
    <cellStyle name="Note 3 16" xfId="3423"/>
    <cellStyle name="Note 3 16 2" xfId="9945"/>
    <cellStyle name="Note 3 16 2 2" xfId="20605"/>
    <cellStyle name="Note 3 16 2 2 2" xfId="47019"/>
    <cellStyle name="Note 3 16 2 3" xfId="27238"/>
    <cellStyle name="Note 3 16 2 3 2" xfId="53652"/>
    <cellStyle name="Note 3 16 2 4" xfId="36441"/>
    <cellStyle name="Note 3 16 3" xfId="14209"/>
    <cellStyle name="Note 3 16 3 2" xfId="40629"/>
    <cellStyle name="Note 3 16 4" xfId="23331"/>
    <cellStyle name="Note 3 16 4 2" xfId="49745"/>
    <cellStyle name="Note 3 16 5" xfId="30093"/>
    <cellStyle name="Note 3 17" xfId="5720"/>
    <cellStyle name="Note 3 17 2" xfId="26247"/>
    <cellStyle name="Note 3 17 2 2" xfId="52661"/>
    <cellStyle name="Note 3 17 3" xfId="32390"/>
    <cellStyle name="Note 3 18" xfId="12154"/>
    <cellStyle name="Note 3 18 2" xfId="38575"/>
    <cellStyle name="Note 3 19" xfId="25137"/>
    <cellStyle name="Note 3 19 2" xfId="51551"/>
    <cellStyle name="Note 3 2" xfId="1095"/>
    <cellStyle name="Note 3 2 10" xfId="6535"/>
    <cellStyle name="Note 3 2 10 2" xfId="24885"/>
    <cellStyle name="Note 3 2 10 2 2" xfId="51299"/>
    <cellStyle name="Note 3 2 10 3" xfId="33205"/>
    <cellStyle name="Note 3 2 11" xfId="17527"/>
    <cellStyle name="Note 3 2 11 2" xfId="43944"/>
    <cellStyle name="Note 3 2 12" xfId="24668"/>
    <cellStyle name="Note 3 2 12 2" xfId="51082"/>
    <cellStyle name="Note 3 2 2" xfId="1443"/>
    <cellStyle name="Note 3 2 2 10" xfId="8381"/>
    <cellStyle name="Note 3 2 2 10 2" xfId="19041"/>
    <cellStyle name="Note 3 2 2 10 2 2" xfId="45455"/>
    <cellStyle name="Note 3 2 2 10 3" xfId="12714"/>
    <cellStyle name="Note 3 2 2 10 3 2" xfId="39135"/>
    <cellStyle name="Note 3 2 2 10 4" xfId="34877"/>
    <cellStyle name="Note 3 2 2 11" xfId="12080"/>
    <cellStyle name="Note 3 2 2 11 2" xfId="38501"/>
    <cellStyle name="Note 3 2 2 12" xfId="23266"/>
    <cellStyle name="Note 3 2 2 12 2" xfId="49680"/>
    <cellStyle name="Note 3 2 2 2" xfId="3437"/>
    <cellStyle name="Note 3 2 2 2 2" xfId="9037"/>
    <cellStyle name="Note 3 2 2 2 2 2" xfId="19697"/>
    <cellStyle name="Note 3 2 2 2 2 2 2" xfId="46111"/>
    <cellStyle name="Note 3 2 2 2 2 3" xfId="11789"/>
    <cellStyle name="Note 3 2 2 2 2 3 2" xfId="38210"/>
    <cellStyle name="Note 3 2 2 2 2 4" xfId="35533"/>
    <cellStyle name="Note 3 2 2 2 3" xfId="10075"/>
    <cellStyle name="Note 3 2 2 2 3 2" xfId="20735"/>
    <cellStyle name="Note 3 2 2 2 3 2 2" xfId="47149"/>
    <cellStyle name="Note 3 2 2 2 3 3" xfId="11440"/>
    <cellStyle name="Note 3 2 2 2 3 3 2" xfId="37861"/>
    <cellStyle name="Note 3 2 2 2 3 4" xfId="36571"/>
    <cellStyle name="Note 3 2 2 2 4" xfId="10915"/>
    <cellStyle name="Note 3 2 2 2 4 2" xfId="21560"/>
    <cellStyle name="Note 3 2 2 2 4 2 2" xfId="47974"/>
    <cellStyle name="Note 3 2 2 2 4 3" xfId="28649"/>
    <cellStyle name="Note 3 2 2 2 4 3 2" xfId="55063"/>
    <cellStyle name="Note 3 2 2 2 4 4" xfId="37336"/>
    <cellStyle name="Note 3 2 2 2 5" xfId="8688"/>
    <cellStyle name="Note 3 2 2 2 5 2" xfId="19348"/>
    <cellStyle name="Note 3 2 2 2 5 2 2" xfId="45762"/>
    <cellStyle name="Note 3 2 2 2 5 3" xfId="11452"/>
    <cellStyle name="Note 3 2 2 2 5 3 2" xfId="37873"/>
    <cellStyle name="Note 3 2 2 2 5 4" xfId="35184"/>
    <cellStyle name="Note 3 2 2 2 6" xfId="14222"/>
    <cellStyle name="Note 3 2 2 2 6 2" xfId="40642"/>
    <cellStyle name="Note 3 2 2 2 7" xfId="26491"/>
    <cellStyle name="Note 3 2 2 2 7 2" xfId="52905"/>
    <cellStyle name="Note 3 2 2 2 8" xfId="30107"/>
    <cellStyle name="Note 3 2 2 3" xfId="3361"/>
    <cellStyle name="Note 3 2 2 3 2" xfId="9405"/>
    <cellStyle name="Note 3 2 2 3 2 2" xfId="20065"/>
    <cellStyle name="Note 3 2 2 3 2 2 2" xfId="46479"/>
    <cellStyle name="Note 3 2 2 3 2 3" xfId="11575"/>
    <cellStyle name="Note 3 2 2 3 2 3 2" xfId="37996"/>
    <cellStyle name="Note 3 2 2 3 2 4" xfId="35901"/>
    <cellStyle name="Note 3 2 2 3 3" xfId="14148"/>
    <cellStyle name="Note 3 2 2 3 3 2" xfId="40568"/>
    <cellStyle name="Note 3 2 2 3 4" xfId="24323"/>
    <cellStyle name="Note 3 2 2 3 4 2" xfId="50737"/>
    <cellStyle name="Note 3 2 2 3 5" xfId="30031"/>
    <cellStyle name="Note 3 2 2 4" xfId="2601"/>
    <cellStyle name="Note 3 2 2 4 2" xfId="10255"/>
    <cellStyle name="Note 3 2 2 4 2 2" xfId="20915"/>
    <cellStyle name="Note 3 2 2 4 2 2 2" xfId="47329"/>
    <cellStyle name="Note 3 2 2 4 2 3" xfId="12241"/>
    <cellStyle name="Note 3 2 2 4 2 3 2" xfId="38662"/>
    <cellStyle name="Note 3 2 2 4 2 4" xfId="36751"/>
    <cellStyle name="Note 3 2 2 4 3" xfId="13393"/>
    <cellStyle name="Note 3 2 2 4 3 2" xfId="39813"/>
    <cellStyle name="Note 3 2 2 4 4" xfId="23931"/>
    <cellStyle name="Note 3 2 2 4 4 2" xfId="50345"/>
    <cellStyle name="Note 3 2 2 4 5" xfId="29271"/>
    <cellStyle name="Note 3 2 2 5" xfId="5660"/>
    <cellStyle name="Note 3 2 2 5 2" xfId="10716"/>
    <cellStyle name="Note 3 2 2 5 2 2" xfId="21361"/>
    <cellStyle name="Note 3 2 2 5 2 2 2" xfId="47775"/>
    <cellStyle name="Note 3 2 2 5 2 3" xfId="28456"/>
    <cellStyle name="Note 3 2 2 5 2 3 2" xfId="54870"/>
    <cellStyle name="Note 3 2 2 5 2 4" xfId="37137"/>
    <cellStyle name="Note 3 2 2 5 3" xfId="16424"/>
    <cellStyle name="Note 3 2 2 5 3 2" xfId="42842"/>
    <cellStyle name="Note 3 2 2 5 4" xfId="26606"/>
    <cellStyle name="Note 3 2 2 5 4 2" xfId="53020"/>
    <cellStyle name="Note 3 2 2 5 5" xfId="32330"/>
    <cellStyle name="Note 3 2 2 6" xfId="4712"/>
    <cellStyle name="Note 3 2 2 6 2" xfId="15489"/>
    <cellStyle name="Note 3 2 2 6 2 2" xfId="41909"/>
    <cellStyle name="Note 3 2 2 6 3" xfId="26664"/>
    <cellStyle name="Note 3 2 2 6 3 2" xfId="53078"/>
    <cellStyle name="Note 3 2 2 6 4" xfId="31382"/>
    <cellStyle name="Note 3 2 2 7" xfId="6022"/>
    <cellStyle name="Note 3 2 2 7 2" xfId="24727"/>
    <cellStyle name="Note 3 2 2 7 2 2" xfId="51141"/>
    <cellStyle name="Note 3 2 2 7 3" xfId="32692"/>
    <cellStyle name="Note 3 2 2 8" xfId="7364"/>
    <cellStyle name="Note 3 2 2 8 2" xfId="18031"/>
    <cellStyle name="Note 3 2 2 8 2 2" xfId="44447"/>
    <cellStyle name="Note 3 2 2 8 3" xfId="26133"/>
    <cellStyle name="Note 3 2 2 8 3 2" xfId="52547"/>
    <cellStyle name="Note 3 2 2 8 4" xfId="34034"/>
    <cellStyle name="Note 3 2 2 9" xfId="7366"/>
    <cellStyle name="Note 3 2 2 9 2" xfId="18033"/>
    <cellStyle name="Note 3 2 2 9 2 2" xfId="44449"/>
    <cellStyle name="Note 3 2 2 9 3" xfId="24388"/>
    <cellStyle name="Note 3 2 2 9 3 2" xfId="50802"/>
    <cellStyle name="Note 3 2 2 9 4" xfId="34036"/>
    <cellStyle name="Note 3 2 3" xfId="1607"/>
    <cellStyle name="Note 3 2 3 10" xfId="8358"/>
    <cellStyle name="Note 3 2 3 10 2" xfId="19018"/>
    <cellStyle name="Note 3 2 3 10 2 2" xfId="45432"/>
    <cellStyle name="Note 3 2 3 10 3" xfId="17806"/>
    <cellStyle name="Note 3 2 3 10 3 2" xfId="44223"/>
    <cellStyle name="Note 3 2 3 10 4" xfId="34854"/>
    <cellStyle name="Note 3 2 3 11" xfId="11955"/>
    <cellStyle name="Note 3 2 3 11 2" xfId="38376"/>
    <cellStyle name="Note 3 2 3 12" xfId="22751"/>
    <cellStyle name="Note 3 2 3 12 2" xfId="49165"/>
    <cellStyle name="Note 3 2 3 2" xfId="3600"/>
    <cellStyle name="Note 3 2 3 2 2" xfId="9058"/>
    <cellStyle name="Note 3 2 3 2 2 2" xfId="19718"/>
    <cellStyle name="Note 3 2 3 2 2 2 2" xfId="46132"/>
    <cellStyle name="Note 3 2 3 2 2 3" xfId="28244"/>
    <cellStyle name="Note 3 2 3 2 2 3 2" xfId="54658"/>
    <cellStyle name="Note 3 2 3 2 2 4" xfId="35554"/>
    <cellStyle name="Note 3 2 3 2 3" xfId="10074"/>
    <cellStyle name="Note 3 2 3 2 3 2" xfId="20734"/>
    <cellStyle name="Note 3 2 3 2 3 2 2" xfId="47148"/>
    <cellStyle name="Note 3 2 3 2 3 3" xfId="17737"/>
    <cellStyle name="Note 3 2 3 2 3 3 2" xfId="44154"/>
    <cellStyle name="Note 3 2 3 2 3 4" xfId="36570"/>
    <cellStyle name="Note 3 2 3 2 4" xfId="10893"/>
    <cellStyle name="Note 3 2 3 2 4 2" xfId="21538"/>
    <cellStyle name="Note 3 2 3 2 4 2 2" xfId="47952"/>
    <cellStyle name="Note 3 2 3 2 4 3" xfId="28627"/>
    <cellStyle name="Note 3 2 3 2 4 3 2" xfId="55041"/>
    <cellStyle name="Note 3 2 3 2 4 4" xfId="37314"/>
    <cellStyle name="Note 3 2 3 2 5" xfId="8665"/>
    <cellStyle name="Note 3 2 3 2 5 2" xfId="19325"/>
    <cellStyle name="Note 3 2 3 2 5 2 2" xfId="45739"/>
    <cellStyle name="Note 3 2 3 2 5 3" xfId="12740"/>
    <cellStyle name="Note 3 2 3 2 5 3 2" xfId="39161"/>
    <cellStyle name="Note 3 2 3 2 5 4" xfId="35161"/>
    <cellStyle name="Note 3 2 3 2 6" xfId="14385"/>
    <cellStyle name="Note 3 2 3 2 6 2" xfId="40805"/>
    <cellStyle name="Note 3 2 3 2 7" xfId="26576"/>
    <cellStyle name="Note 3 2 3 2 7 2" xfId="52990"/>
    <cellStyle name="Note 3 2 3 2 8" xfId="30270"/>
    <cellStyle name="Note 3 2 3 3" xfId="2720"/>
    <cellStyle name="Note 3 2 3 3 2" xfId="9427"/>
    <cellStyle name="Note 3 2 3 3 2 2" xfId="20087"/>
    <cellStyle name="Note 3 2 3 3 2 2 2" xfId="46501"/>
    <cellStyle name="Note 3 2 3 3 2 3" xfId="28217"/>
    <cellStyle name="Note 3 2 3 3 2 3 2" xfId="54631"/>
    <cellStyle name="Note 3 2 3 3 2 4" xfId="35923"/>
    <cellStyle name="Note 3 2 3 3 3" xfId="13512"/>
    <cellStyle name="Note 3 2 3 3 3 2" xfId="39932"/>
    <cellStyle name="Note 3 2 3 3 4" xfId="27119"/>
    <cellStyle name="Note 3 2 3 3 4 2" xfId="53533"/>
    <cellStyle name="Note 3 2 3 3 5" xfId="29390"/>
    <cellStyle name="Note 3 2 3 4" xfId="3074"/>
    <cellStyle name="Note 3 2 3 4 2" xfId="10258"/>
    <cellStyle name="Note 3 2 3 4 2 2" xfId="20918"/>
    <cellStyle name="Note 3 2 3 4 2 2 2" xfId="47332"/>
    <cellStyle name="Note 3 2 3 4 2 3" xfId="16856"/>
    <cellStyle name="Note 3 2 3 4 2 3 2" xfId="43274"/>
    <cellStyle name="Note 3 2 3 4 2 4" xfId="36754"/>
    <cellStyle name="Note 3 2 3 4 3" xfId="13866"/>
    <cellStyle name="Note 3 2 3 4 3 2" xfId="40286"/>
    <cellStyle name="Note 3 2 3 4 4" xfId="27917"/>
    <cellStyle name="Note 3 2 3 4 4 2" xfId="54331"/>
    <cellStyle name="Note 3 2 3 4 5" xfId="29744"/>
    <cellStyle name="Note 3 2 3 5" xfId="3416"/>
    <cellStyle name="Note 3 2 3 5 2" xfId="10785"/>
    <cellStyle name="Note 3 2 3 5 2 2" xfId="21430"/>
    <cellStyle name="Note 3 2 3 5 2 2 2" xfId="47844"/>
    <cellStyle name="Note 3 2 3 5 2 3" xfId="28519"/>
    <cellStyle name="Note 3 2 3 5 2 3 2" xfId="54933"/>
    <cellStyle name="Note 3 2 3 5 2 4" xfId="37206"/>
    <cellStyle name="Note 3 2 3 5 3" xfId="14202"/>
    <cellStyle name="Note 3 2 3 5 3 2" xfId="40622"/>
    <cellStyle name="Note 3 2 3 5 4" xfId="23123"/>
    <cellStyle name="Note 3 2 3 5 4 2" xfId="49537"/>
    <cellStyle name="Note 3 2 3 5 5" xfId="30086"/>
    <cellStyle name="Note 3 2 3 6" xfId="5863"/>
    <cellStyle name="Note 3 2 3 6 2" xfId="16619"/>
    <cellStyle name="Note 3 2 3 6 2 2" xfId="43037"/>
    <cellStyle name="Note 3 2 3 6 3" xfId="25162"/>
    <cellStyle name="Note 3 2 3 6 3 2" xfId="51576"/>
    <cellStyle name="Note 3 2 3 6 4" xfId="32533"/>
    <cellStyle name="Note 3 2 3 7" xfId="6650"/>
    <cellStyle name="Note 3 2 3 7 2" xfId="24876"/>
    <cellStyle name="Note 3 2 3 7 2 2" xfId="51290"/>
    <cellStyle name="Note 3 2 3 7 3" xfId="33320"/>
    <cellStyle name="Note 3 2 3 8" xfId="4346"/>
    <cellStyle name="Note 3 2 3 8 2" xfId="15124"/>
    <cellStyle name="Note 3 2 3 8 2 2" xfId="41544"/>
    <cellStyle name="Note 3 2 3 8 3" xfId="27934"/>
    <cellStyle name="Note 3 2 3 8 3 2" xfId="54348"/>
    <cellStyle name="Note 3 2 3 8 4" xfId="31016"/>
    <cellStyle name="Note 3 2 3 9" xfId="7651"/>
    <cellStyle name="Note 3 2 3 9 2" xfId="18318"/>
    <cellStyle name="Note 3 2 3 9 2 2" xfId="44734"/>
    <cellStyle name="Note 3 2 3 9 3" xfId="22576"/>
    <cellStyle name="Note 3 2 3 9 3 2" xfId="48990"/>
    <cellStyle name="Note 3 2 3 9 4" xfId="34321"/>
    <cellStyle name="Note 3 2 4" xfId="1822"/>
    <cellStyle name="Note 3 2 4 10" xfId="8372"/>
    <cellStyle name="Note 3 2 4 10 2" xfId="19032"/>
    <cellStyle name="Note 3 2 4 10 2 2" xfId="45446"/>
    <cellStyle name="Note 3 2 4 10 3" xfId="17644"/>
    <cellStyle name="Note 3 2 4 10 3 2" xfId="44061"/>
    <cellStyle name="Note 3 2 4 10 4" xfId="34868"/>
    <cellStyle name="Note 3 2 4 11" xfId="11758"/>
    <cellStyle name="Note 3 2 4 11 2" xfId="38179"/>
    <cellStyle name="Note 3 2 4 12" xfId="22784"/>
    <cellStyle name="Note 3 2 4 12 2" xfId="49198"/>
    <cellStyle name="Note 3 2 4 2" xfId="3799"/>
    <cellStyle name="Note 3 2 4 2 2" xfId="9045"/>
    <cellStyle name="Note 3 2 4 2 2 2" xfId="19705"/>
    <cellStyle name="Note 3 2 4 2 2 2 2" xfId="46119"/>
    <cellStyle name="Note 3 2 4 2 2 3" xfId="11785"/>
    <cellStyle name="Note 3 2 4 2 2 3 2" xfId="38206"/>
    <cellStyle name="Note 3 2 4 2 2 4" xfId="35541"/>
    <cellStyle name="Note 3 2 4 2 3" xfId="9942"/>
    <cellStyle name="Note 3 2 4 2 3 2" xfId="20602"/>
    <cellStyle name="Note 3 2 4 2 3 2 2" xfId="47016"/>
    <cellStyle name="Note 3 2 4 2 3 3" xfId="24487"/>
    <cellStyle name="Note 3 2 4 2 3 3 2" xfId="50901"/>
    <cellStyle name="Note 3 2 4 2 3 4" xfId="36438"/>
    <cellStyle name="Note 3 2 4 2 4" xfId="10906"/>
    <cellStyle name="Note 3 2 4 2 4 2" xfId="21551"/>
    <cellStyle name="Note 3 2 4 2 4 2 2" xfId="47965"/>
    <cellStyle name="Note 3 2 4 2 4 3" xfId="28640"/>
    <cellStyle name="Note 3 2 4 2 4 3 2" xfId="55054"/>
    <cellStyle name="Note 3 2 4 2 4 4" xfId="37327"/>
    <cellStyle name="Note 3 2 4 2 5" xfId="8679"/>
    <cellStyle name="Note 3 2 4 2 5 2" xfId="19339"/>
    <cellStyle name="Note 3 2 4 2 5 2 2" xfId="45753"/>
    <cellStyle name="Note 3 2 4 2 5 3" xfId="12208"/>
    <cellStyle name="Note 3 2 4 2 5 3 2" xfId="38629"/>
    <cellStyle name="Note 3 2 4 2 5 4" xfId="35175"/>
    <cellStyle name="Note 3 2 4 2 6" xfId="14582"/>
    <cellStyle name="Note 3 2 4 2 6 2" xfId="41002"/>
    <cellStyle name="Note 3 2 4 2 7" xfId="24426"/>
    <cellStyle name="Note 3 2 4 2 7 2" xfId="50840"/>
    <cellStyle name="Note 3 2 4 2 8" xfId="30469"/>
    <cellStyle name="Note 3 2 4 3" xfId="4526"/>
    <cellStyle name="Note 3 2 4 3 2" xfId="9414"/>
    <cellStyle name="Note 3 2 4 3 2 2" xfId="20074"/>
    <cellStyle name="Note 3 2 4 3 2 2 2" xfId="46488"/>
    <cellStyle name="Note 3 2 4 3 2 3" xfId="11576"/>
    <cellStyle name="Note 3 2 4 3 2 3 2" xfId="37997"/>
    <cellStyle name="Note 3 2 4 3 2 4" xfId="35910"/>
    <cellStyle name="Note 3 2 4 3 3" xfId="15304"/>
    <cellStyle name="Note 3 2 4 3 3 2" xfId="41724"/>
    <cellStyle name="Note 3 2 4 3 4" xfId="22921"/>
    <cellStyle name="Note 3 2 4 3 4 2" xfId="49335"/>
    <cellStyle name="Note 3 2 4 3 5" xfId="31196"/>
    <cellStyle name="Note 3 2 4 4" xfId="3177"/>
    <cellStyle name="Note 3 2 4 4 2" xfId="10290"/>
    <cellStyle name="Note 3 2 4 4 2 2" xfId="20950"/>
    <cellStyle name="Note 3 2 4 4 2 2 2" xfId="47364"/>
    <cellStyle name="Note 3 2 4 4 2 3" xfId="12247"/>
    <cellStyle name="Note 3 2 4 4 2 3 2" xfId="38668"/>
    <cellStyle name="Note 3 2 4 4 2 4" xfId="36786"/>
    <cellStyle name="Note 3 2 4 4 3" xfId="13967"/>
    <cellStyle name="Note 3 2 4 4 3 2" xfId="40387"/>
    <cellStyle name="Note 3 2 4 4 4" xfId="21769"/>
    <cellStyle name="Note 3 2 4 4 4 2" xfId="48183"/>
    <cellStyle name="Note 3 2 4 4 5" xfId="29847"/>
    <cellStyle name="Note 3 2 4 5" xfId="3984"/>
    <cellStyle name="Note 3 2 4 5 2" xfId="10794"/>
    <cellStyle name="Note 3 2 4 5 2 2" xfId="21439"/>
    <cellStyle name="Note 3 2 4 5 2 2 2" xfId="47853"/>
    <cellStyle name="Note 3 2 4 5 2 3" xfId="28528"/>
    <cellStyle name="Note 3 2 4 5 2 3 2" xfId="54942"/>
    <cellStyle name="Note 3 2 4 5 2 4" xfId="37215"/>
    <cellStyle name="Note 3 2 4 5 3" xfId="14767"/>
    <cellStyle name="Note 3 2 4 5 3 2" xfId="41187"/>
    <cellStyle name="Note 3 2 4 5 4" xfId="24555"/>
    <cellStyle name="Note 3 2 4 5 4 2" xfId="50969"/>
    <cellStyle name="Note 3 2 4 5 5" xfId="30654"/>
    <cellStyle name="Note 3 2 4 6" xfId="5617"/>
    <cellStyle name="Note 3 2 4 6 2" xfId="16381"/>
    <cellStyle name="Note 3 2 4 6 2 2" xfId="42799"/>
    <cellStyle name="Note 3 2 4 6 3" xfId="24459"/>
    <cellStyle name="Note 3 2 4 6 3 2" xfId="50873"/>
    <cellStyle name="Note 3 2 4 6 4" xfId="32287"/>
    <cellStyle name="Note 3 2 4 7" xfId="2598"/>
    <cellStyle name="Note 3 2 4 7 2" xfId="26286"/>
    <cellStyle name="Note 3 2 4 7 2 2" xfId="52700"/>
    <cellStyle name="Note 3 2 4 7 3" xfId="29268"/>
    <cellStyle name="Note 3 2 4 8" xfId="7485"/>
    <cellStyle name="Note 3 2 4 8 2" xfId="18152"/>
    <cellStyle name="Note 3 2 4 8 2 2" xfId="44568"/>
    <cellStyle name="Note 3 2 4 8 3" xfId="27197"/>
    <cellStyle name="Note 3 2 4 8 3 2" xfId="53611"/>
    <cellStyle name="Note 3 2 4 8 4" xfId="34155"/>
    <cellStyle name="Note 3 2 4 9" xfId="5669"/>
    <cellStyle name="Note 3 2 4 9 2" xfId="16433"/>
    <cellStyle name="Note 3 2 4 9 2 2" xfId="42851"/>
    <cellStyle name="Note 3 2 4 9 3" xfId="27716"/>
    <cellStyle name="Note 3 2 4 9 3 2" xfId="54130"/>
    <cellStyle name="Note 3 2 4 9 4" xfId="32339"/>
    <cellStyle name="Note 3 2 5" xfId="1712"/>
    <cellStyle name="Note 3 2 5 10" xfId="8519"/>
    <cellStyle name="Note 3 2 5 10 2" xfId="19179"/>
    <cellStyle name="Note 3 2 5 10 2 2" xfId="45593"/>
    <cellStyle name="Note 3 2 5 10 3" xfId="12785"/>
    <cellStyle name="Note 3 2 5 10 3 2" xfId="39206"/>
    <cellStyle name="Note 3 2 5 10 4" xfId="35015"/>
    <cellStyle name="Note 3 2 5 11" xfId="11858"/>
    <cellStyle name="Note 3 2 5 11 2" xfId="38279"/>
    <cellStyle name="Note 3 2 5 12" xfId="25399"/>
    <cellStyle name="Note 3 2 5 12 2" xfId="51813"/>
    <cellStyle name="Note 3 2 5 2" xfId="3703"/>
    <cellStyle name="Note 3 2 5 2 2" xfId="9720"/>
    <cellStyle name="Note 3 2 5 2 2 2" xfId="20380"/>
    <cellStyle name="Note 3 2 5 2 2 2 2" xfId="46794"/>
    <cellStyle name="Note 3 2 5 2 2 3" xfId="12218"/>
    <cellStyle name="Note 3 2 5 2 2 3 2" xfId="38639"/>
    <cellStyle name="Note 3 2 5 2 2 4" xfId="36216"/>
    <cellStyle name="Note 3 2 5 2 3" xfId="14487"/>
    <cellStyle name="Note 3 2 5 2 3 2" xfId="40907"/>
    <cellStyle name="Note 3 2 5 2 4" xfId="25193"/>
    <cellStyle name="Note 3 2 5 2 4 2" xfId="51607"/>
    <cellStyle name="Note 3 2 5 2 5" xfId="30373"/>
    <cellStyle name="Note 3 2 5 3" xfId="2631"/>
    <cellStyle name="Note 3 2 5 3 2" xfId="9501"/>
    <cellStyle name="Note 3 2 5 3 2 2" xfId="20161"/>
    <cellStyle name="Note 3 2 5 3 2 2 2" xfId="46575"/>
    <cellStyle name="Note 3 2 5 3 2 3" xfId="12808"/>
    <cellStyle name="Note 3 2 5 3 2 3 2" xfId="39229"/>
    <cellStyle name="Note 3 2 5 3 2 4" xfId="35997"/>
    <cellStyle name="Note 3 2 5 3 3" xfId="13423"/>
    <cellStyle name="Note 3 2 5 3 3 2" xfId="39843"/>
    <cellStyle name="Note 3 2 5 3 4" xfId="21900"/>
    <cellStyle name="Note 3 2 5 3 4 2" xfId="48314"/>
    <cellStyle name="Note 3 2 5 3 5" xfId="29301"/>
    <cellStyle name="Note 3 2 5 4" xfId="4461"/>
    <cellStyle name="Note 3 2 5 4 2" xfId="10842"/>
    <cellStyle name="Note 3 2 5 4 2 2" xfId="21487"/>
    <cellStyle name="Note 3 2 5 4 2 2 2" xfId="47901"/>
    <cellStyle name="Note 3 2 5 4 2 3" xfId="28576"/>
    <cellStyle name="Note 3 2 5 4 2 3 2" xfId="54990"/>
    <cellStyle name="Note 3 2 5 4 2 4" xfId="37263"/>
    <cellStyle name="Note 3 2 5 4 3" xfId="15239"/>
    <cellStyle name="Note 3 2 5 4 3 2" xfId="41659"/>
    <cellStyle name="Note 3 2 5 4 4" xfId="27052"/>
    <cellStyle name="Note 3 2 5 4 4 2" xfId="53466"/>
    <cellStyle name="Note 3 2 5 4 5" xfId="31131"/>
    <cellStyle name="Note 3 2 5 5" xfId="3997"/>
    <cellStyle name="Note 3 2 5 5 2" xfId="14780"/>
    <cellStyle name="Note 3 2 5 5 2 2" xfId="41200"/>
    <cellStyle name="Note 3 2 5 5 3" xfId="25701"/>
    <cellStyle name="Note 3 2 5 5 3 2" xfId="52115"/>
    <cellStyle name="Note 3 2 5 5 4" xfId="30667"/>
    <cellStyle name="Note 3 2 5 6" xfId="5573"/>
    <cellStyle name="Note 3 2 5 6 2" xfId="16343"/>
    <cellStyle name="Note 3 2 5 6 2 2" xfId="42762"/>
    <cellStyle name="Note 3 2 5 6 3" xfId="21905"/>
    <cellStyle name="Note 3 2 5 6 3 2" xfId="48319"/>
    <cellStyle name="Note 3 2 5 6 4" xfId="32243"/>
    <cellStyle name="Note 3 2 5 7" xfId="5470"/>
    <cellStyle name="Note 3 2 5 7 2" xfId="26164"/>
    <cellStyle name="Note 3 2 5 7 2 2" xfId="52578"/>
    <cellStyle name="Note 3 2 5 7 3" xfId="32140"/>
    <cellStyle name="Note 3 2 5 8" xfId="6365"/>
    <cellStyle name="Note 3 2 5 8 2" xfId="17101"/>
    <cellStyle name="Note 3 2 5 8 2 2" xfId="43519"/>
    <cellStyle name="Note 3 2 5 8 3" xfId="17357"/>
    <cellStyle name="Note 3 2 5 8 3 2" xfId="43775"/>
    <cellStyle name="Note 3 2 5 8 4" xfId="33035"/>
    <cellStyle name="Note 3 2 5 9" xfId="5665"/>
    <cellStyle name="Note 3 2 5 9 2" xfId="16429"/>
    <cellStyle name="Note 3 2 5 9 2 2" xfId="42847"/>
    <cellStyle name="Note 3 2 5 9 3" xfId="24419"/>
    <cellStyle name="Note 3 2 5 9 3 2" xfId="50833"/>
    <cellStyle name="Note 3 2 5 9 4" xfId="32335"/>
    <cellStyle name="Note 3 2 6" xfId="2476"/>
    <cellStyle name="Note 3 2 6 10" xfId="22141"/>
    <cellStyle name="Note 3 2 6 10 2" xfId="48555"/>
    <cellStyle name="Note 3 2 6 2" xfId="4371"/>
    <cellStyle name="Note 3 2 6 2 2" xfId="9888"/>
    <cellStyle name="Note 3 2 6 2 2 2" xfId="20548"/>
    <cellStyle name="Note 3 2 6 2 2 2 2" xfId="46962"/>
    <cellStyle name="Note 3 2 6 2 2 3" xfId="22625"/>
    <cellStyle name="Note 3 2 6 2 2 3 2" xfId="49039"/>
    <cellStyle name="Note 3 2 6 2 2 4" xfId="36384"/>
    <cellStyle name="Note 3 2 6 2 3" xfId="15149"/>
    <cellStyle name="Note 3 2 6 2 3 2" xfId="41569"/>
    <cellStyle name="Note 3 2 6 2 4" xfId="25647"/>
    <cellStyle name="Note 3 2 6 2 4 2" xfId="52061"/>
    <cellStyle name="Note 3 2 6 2 5" xfId="31041"/>
    <cellStyle name="Note 3 2 6 3" xfId="5104"/>
    <cellStyle name="Note 3 2 6 3 2" xfId="10108"/>
    <cellStyle name="Note 3 2 6 3 2 2" xfId="20768"/>
    <cellStyle name="Note 3 2 6 3 2 2 2" xfId="47182"/>
    <cellStyle name="Note 3 2 6 3 2 3" xfId="16899"/>
    <cellStyle name="Note 3 2 6 3 2 3 2" xfId="43317"/>
    <cellStyle name="Note 3 2 6 3 2 4" xfId="36604"/>
    <cellStyle name="Note 3 2 6 3 3" xfId="15881"/>
    <cellStyle name="Note 3 2 6 3 3 2" xfId="42300"/>
    <cellStyle name="Note 3 2 6 3 4" xfId="26815"/>
    <cellStyle name="Note 3 2 6 3 4 2" xfId="53229"/>
    <cellStyle name="Note 3 2 6 3 5" xfId="31774"/>
    <cellStyle name="Note 3 2 6 4" xfId="6286"/>
    <cellStyle name="Note 3 2 6 4 2" xfId="10998"/>
    <cellStyle name="Note 3 2 6 4 2 2" xfId="21643"/>
    <cellStyle name="Note 3 2 6 4 2 2 2" xfId="48057"/>
    <cellStyle name="Note 3 2 6 4 2 3" xfId="28732"/>
    <cellStyle name="Note 3 2 6 4 2 3 2" xfId="55146"/>
    <cellStyle name="Note 3 2 6 4 2 4" xfId="37419"/>
    <cellStyle name="Note 3 2 6 4 3" xfId="17025"/>
    <cellStyle name="Note 3 2 6 4 3 2" xfId="43443"/>
    <cellStyle name="Note 3 2 6 4 4" xfId="13757"/>
    <cellStyle name="Note 3 2 6 4 4 2" xfId="40177"/>
    <cellStyle name="Note 3 2 6 4 5" xfId="32956"/>
    <cellStyle name="Note 3 2 6 5" xfId="6862"/>
    <cellStyle name="Note 3 2 6 5 2" xfId="17567"/>
    <cellStyle name="Note 3 2 6 5 2 2" xfId="43984"/>
    <cellStyle name="Note 3 2 6 5 3" xfId="22053"/>
    <cellStyle name="Note 3 2 6 5 3 2" xfId="48467"/>
    <cellStyle name="Note 3 2 6 5 4" xfId="33532"/>
    <cellStyle name="Note 3 2 6 6" xfId="7387"/>
    <cellStyle name="Note 3 2 6 6 2" xfId="18054"/>
    <cellStyle name="Note 3 2 6 6 2 2" xfId="44470"/>
    <cellStyle name="Note 3 2 6 6 3" xfId="27601"/>
    <cellStyle name="Note 3 2 6 6 3 2" xfId="54015"/>
    <cellStyle name="Note 3 2 6 6 4" xfId="34057"/>
    <cellStyle name="Note 3 2 6 7" xfId="8009"/>
    <cellStyle name="Note 3 2 6 7 2" xfId="18676"/>
    <cellStyle name="Note 3 2 6 7 2 2" xfId="45090"/>
    <cellStyle name="Note 3 2 6 7 3" xfId="16979"/>
    <cellStyle name="Note 3 2 6 7 3 2" xfId="43397"/>
    <cellStyle name="Note 3 2 6 7 4" xfId="34614"/>
    <cellStyle name="Note 3 2 6 8" xfId="13272"/>
    <cellStyle name="Note 3 2 6 8 2" xfId="39692"/>
    <cellStyle name="Note 3 2 6 9" xfId="21194"/>
    <cellStyle name="Note 3 2 6 9 2" xfId="47608"/>
    <cellStyle name="Note 3 2 7" xfId="3127"/>
    <cellStyle name="Note 3 2 7 2" xfId="9595"/>
    <cellStyle name="Note 3 2 7 2 2" xfId="20255"/>
    <cellStyle name="Note 3 2 7 2 2 2" xfId="46669"/>
    <cellStyle name="Note 3 2 7 2 3" xfId="15860"/>
    <cellStyle name="Note 3 2 7 2 3 2" xfId="42279"/>
    <cellStyle name="Note 3 2 7 2 4" xfId="36091"/>
    <cellStyle name="Note 3 2 7 3" xfId="13918"/>
    <cellStyle name="Note 3 2 7 3 2" xfId="40338"/>
    <cellStyle name="Note 3 2 7 4" xfId="24704"/>
    <cellStyle name="Note 3 2 7 4 2" xfId="51118"/>
    <cellStyle name="Note 3 2 7 5" xfId="29797"/>
    <cellStyle name="Note 3 2 8" xfId="2959"/>
    <cellStyle name="Note 3 2 8 2" xfId="9723"/>
    <cellStyle name="Note 3 2 8 2 2" xfId="20383"/>
    <cellStyle name="Note 3 2 8 2 2 2" xfId="46797"/>
    <cellStyle name="Note 3 2 8 2 3" xfId="18760"/>
    <cellStyle name="Note 3 2 8 2 3 2" xfId="45174"/>
    <cellStyle name="Note 3 2 8 2 4" xfId="36219"/>
    <cellStyle name="Note 3 2 8 3" xfId="13751"/>
    <cellStyle name="Note 3 2 8 3 2" xfId="40171"/>
    <cellStyle name="Note 3 2 8 4" xfId="22544"/>
    <cellStyle name="Note 3 2 8 4 2" xfId="48958"/>
    <cellStyle name="Note 3 2 8 5" xfId="29629"/>
    <cellStyle name="Note 3 2 9" xfId="4165"/>
    <cellStyle name="Note 3 2 9 2" xfId="9611"/>
    <cellStyle name="Note 3 2 9 2 2" xfId="20271"/>
    <cellStyle name="Note 3 2 9 2 2 2" xfId="46685"/>
    <cellStyle name="Note 3 2 9 2 3" xfId="17681"/>
    <cellStyle name="Note 3 2 9 2 3 2" xfId="44098"/>
    <cellStyle name="Note 3 2 9 2 4" xfId="36107"/>
    <cellStyle name="Note 3 2 9 3" xfId="14946"/>
    <cellStyle name="Note 3 2 9 3 2" xfId="41366"/>
    <cellStyle name="Note 3 2 9 4" xfId="11134"/>
    <cellStyle name="Note 3 2 9 4 2" xfId="37555"/>
    <cellStyle name="Note 3 2 9 5" xfId="30835"/>
    <cellStyle name="Note 3 20" xfId="55208"/>
    <cellStyle name="Note 3 3" xfId="1096"/>
    <cellStyle name="Note 3 3 10" xfId="5892"/>
    <cellStyle name="Note 3 3 10 2" xfId="23961"/>
    <cellStyle name="Note 3 3 10 2 2" xfId="50375"/>
    <cellStyle name="Note 3 3 10 3" xfId="32562"/>
    <cellStyle name="Note 3 3 11" xfId="16640"/>
    <cellStyle name="Note 3 3 11 2" xfId="43058"/>
    <cellStyle name="Note 3 3 12" xfId="23760"/>
    <cellStyle name="Note 3 3 12 2" xfId="50174"/>
    <cellStyle name="Note 3 3 2" xfId="1444"/>
    <cellStyle name="Note 3 3 2 10" xfId="8382"/>
    <cellStyle name="Note 3 3 2 10 2" xfId="19042"/>
    <cellStyle name="Note 3 3 2 10 2 2" xfId="45456"/>
    <cellStyle name="Note 3 3 2 10 3" xfId="16947"/>
    <cellStyle name="Note 3 3 2 10 3 2" xfId="43365"/>
    <cellStyle name="Note 3 3 2 10 4" xfId="34878"/>
    <cellStyle name="Note 3 3 2 11" xfId="12079"/>
    <cellStyle name="Note 3 3 2 11 2" xfId="38500"/>
    <cellStyle name="Note 3 3 2 12" xfId="27966"/>
    <cellStyle name="Note 3 3 2 12 2" xfId="54380"/>
    <cellStyle name="Note 3 3 2 2" xfId="3438"/>
    <cellStyle name="Note 3 3 2 2 2" xfId="9036"/>
    <cellStyle name="Note 3 3 2 2 2 2" xfId="19696"/>
    <cellStyle name="Note 3 3 2 2 2 2 2" xfId="46110"/>
    <cellStyle name="Note 3 3 2 2 2 3" xfId="27884"/>
    <cellStyle name="Note 3 3 2 2 2 3 2" xfId="54298"/>
    <cellStyle name="Note 3 3 2 2 2 4" xfId="35532"/>
    <cellStyle name="Note 3 3 2 2 3" xfId="10331"/>
    <cellStyle name="Note 3 3 2 2 3 2" xfId="20991"/>
    <cellStyle name="Note 3 3 2 2 3 2 2" xfId="47405"/>
    <cellStyle name="Note 3 3 2 2 3 3" xfId="16989"/>
    <cellStyle name="Note 3 3 2 2 3 3 2" xfId="43407"/>
    <cellStyle name="Note 3 3 2 2 3 4" xfId="36827"/>
    <cellStyle name="Note 3 3 2 2 4" xfId="10916"/>
    <cellStyle name="Note 3 3 2 2 4 2" xfId="21561"/>
    <cellStyle name="Note 3 3 2 2 4 2 2" xfId="47975"/>
    <cellStyle name="Note 3 3 2 2 4 3" xfId="28650"/>
    <cellStyle name="Note 3 3 2 2 4 3 2" xfId="55064"/>
    <cellStyle name="Note 3 3 2 2 4 4" xfId="37337"/>
    <cellStyle name="Note 3 3 2 2 5" xfId="8689"/>
    <cellStyle name="Note 3 3 2 2 5 2" xfId="19349"/>
    <cellStyle name="Note 3 3 2 2 5 2 2" xfId="45763"/>
    <cellStyle name="Note 3 3 2 2 5 3" xfId="12965"/>
    <cellStyle name="Note 3 3 2 2 5 3 2" xfId="39386"/>
    <cellStyle name="Note 3 3 2 2 5 4" xfId="35185"/>
    <cellStyle name="Note 3 3 2 2 6" xfId="14223"/>
    <cellStyle name="Note 3 3 2 2 6 2" xfId="40643"/>
    <cellStyle name="Note 3 3 2 2 7" xfId="25292"/>
    <cellStyle name="Note 3 3 2 2 7 2" xfId="51706"/>
    <cellStyle name="Note 3 3 2 2 8" xfId="30108"/>
    <cellStyle name="Note 3 3 2 3" xfId="2814"/>
    <cellStyle name="Note 3 3 2 3 2" xfId="9404"/>
    <cellStyle name="Note 3 3 2 3 2 2" xfId="20064"/>
    <cellStyle name="Note 3 3 2 3 2 2 2" xfId="46478"/>
    <cellStyle name="Note 3 3 2 3 2 3" xfId="26767"/>
    <cellStyle name="Note 3 3 2 3 2 3 2" xfId="53181"/>
    <cellStyle name="Note 3 3 2 3 2 4" xfId="35900"/>
    <cellStyle name="Note 3 3 2 3 3" xfId="13606"/>
    <cellStyle name="Note 3 3 2 3 3 2" xfId="40026"/>
    <cellStyle name="Note 3 3 2 3 4" xfId="26687"/>
    <cellStyle name="Note 3 3 2 3 4 2" xfId="53101"/>
    <cellStyle name="Note 3 3 2 3 5" xfId="29484"/>
    <cellStyle name="Note 3 3 2 4" xfId="4709"/>
    <cellStyle name="Note 3 3 2 4 2" xfId="10153"/>
    <cellStyle name="Note 3 3 2 4 2 2" xfId="20813"/>
    <cellStyle name="Note 3 3 2 4 2 2 2" xfId="47227"/>
    <cellStyle name="Note 3 3 2 4 2 3" xfId="27778"/>
    <cellStyle name="Note 3 3 2 4 2 3 2" xfId="54192"/>
    <cellStyle name="Note 3 3 2 4 2 4" xfId="36649"/>
    <cellStyle name="Note 3 3 2 4 3" xfId="15486"/>
    <cellStyle name="Note 3 3 2 4 3 2" xfId="41906"/>
    <cellStyle name="Note 3 3 2 4 4" xfId="21780"/>
    <cellStyle name="Note 3 3 2 4 4 2" xfId="48194"/>
    <cellStyle name="Note 3 3 2 4 5" xfId="31379"/>
    <cellStyle name="Note 3 3 2 5" xfId="3144"/>
    <cellStyle name="Note 3 3 2 5 2" xfId="10717"/>
    <cellStyle name="Note 3 3 2 5 2 2" xfId="21362"/>
    <cellStyle name="Note 3 3 2 5 2 2 2" xfId="47776"/>
    <cellStyle name="Note 3 3 2 5 2 3" xfId="28457"/>
    <cellStyle name="Note 3 3 2 5 2 3 2" xfId="54871"/>
    <cellStyle name="Note 3 3 2 5 2 4" xfId="37138"/>
    <cellStyle name="Note 3 3 2 5 3" xfId="13935"/>
    <cellStyle name="Note 3 3 2 5 3 2" xfId="40355"/>
    <cellStyle name="Note 3 3 2 5 4" xfId="27918"/>
    <cellStyle name="Note 3 3 2 5 4 2" xfId="54332"/>
    <cellStyle name="Note 3 3 2 5 5" xfId="29814"/>
    <cellStyle name="Note 3 3 2 6" xfId="5703"/>
    <cellStyle name="Note 3 3 2 6 2" xfId="16466"/>
    <cellStyle name="Note 3 3 2 6 2 2" xfId="42884"/>
    <cellStyle name="Note 3 3 2 6 3" xfId="22195"/>
    <cellStyle name="Note 3 3 2 6 3 2" xfId="48609"/>
    <cellStyle name="Note 3 3 2 6 4" xfId="32373"/>
    <cellStyle name="Note 3 3 2 7" xfId="6496"/>
    <cellStyle name="Note 3 3 2 7 2" xfId="24955"/>
    <cellStyle name="Note 3 3 2 7 2 2" xfId="51369"/>
    <cellStyle name="Note 3 3 2 7 3" xfId="33166"/>
    <cellStyle name="Note 3 3 2 8" xfId="6174"/>
    <cellStyle name="Note 3 3 2 8 2" xfId="16915"/>
    <cellStyle name="Note 3 3 2 8 2 2" xfId="43333"/>
    <cellStyle name="Note 3 3 2 8 3" xfId="24906"/>
    <cellStyle name="Note 3 3 2 8 3 2" xfId="51320"/>
    <cellStyle name="Note 3 3 2 8 4" xfId="32844"/>
    <cellStyle name="Note 3 3 2 9" xfId="7806"/>
    <cellStyle name="Note 3 3 2 9 2" xfId="18473"/>
    <cellStyle name="Note 3 3 2 9 2 2" xfId="44888"/>
    <cellStyle name="Note 3 3 2 9 3" xfId="25263"/>
    <cellStyle name="Note 3 3 2 9 3 2" xfId="51677"/>
    <cellStyle name="Note 3 3 2 9 4" xfId="34476"/>
    <cellStyle name="Note 3 3 3" xfId="1608"/>
    <cellStyle name="Note 3 3 3 10" xfId="8357"/>
    <cellStyle name="Note 3 3 3 10 2" xfId="19017"/>
    <cellStyle name="Note 3 3 3 10 2 2" xfId="45431"/>
    <cellStyle name="Note 3 3 3 10 3" xfId="12938"/>
    <cellStyle name="Note 3 3 3 10 3 2" xfId="39359"/>
    <cellStyle name="Note 3 3 3 10 4" xfId="34853"/>
    <cellStyle name="Note 3 3 3 11" xfId="11954"/>
    <cellStyle name="Note 3 3 3 11 2" xfId="38375"/>
    <cellStyle name="Note 3 3 3 12" xfId="26294"/>
    <cellStyle name="Note 3 3 3 12 2" xfId="52708"/>
    <cellStyle name="Note 3 3 3 2" xfId="3601"/>
    <cellStyle name="Note 3 3 3 2 2" xfId="9059"/>
    <cellStyle name="Note 3 3 3 2 2 2" xfId="19719"/>
    <cellStyle name="Note 3 3 3 2 2 2 2" xfId="46133"/>
    <cellStyle name="Note 3 3 3 2 2 3" xfId="11106"/>
    <cellStyle name="Note 3 3 3 2 2 3 2" xfId="37527"/>
    <cellStyle name="Note 3 3 3 2 2 4" xfId="35555"/>
    <cellStyle name="Note 3 3 3 2 3" xfId="9701"/>
    <cellStyle name="Note 3 3 3 2 3 2" xfId="20361"/>
    <cellStyle name="Note 3 3 3 2 3 2 2" xfId="46775"/>
    <cellStyle name="Note 3 3 3 2 3 3" xfId="17363"/>
    <cellStyle name="Note 3 3 3 2 3 3 2" xfId="43781"/>
    <cellStyle name="Note 3 3 3 2 3 4" xfId="36197"/>
    <cellStyle name="Note 3 3 3 2 4" xfId="10892"/>
    <cellStyle name="Note 3 3 3 2 4 2" xfId="21537"/>
    <cellStyle name="Note 3 3 3 2 4 2 2" xfId="47951"/>
    <cellStyle name="Note 3 3 3 2 4 3" xfId="28626"/>
    <cellStyle name="Note 3 3 3 2 4 3 2" xfId="55040"/>
    <cellStyle name="Note 3 3 3 2 4 4" xfId="37313"/>
    <cellStyle name="Note 3 3 3 2 5" xfId="8664"/>
    <cellStyle name="Note 3 3 3 2 5 2" xfId="19324"/>
    <cellStyle name="Note 3 3 3 2 5 2 2" xfId="45738"/>
    <cellStyle name="Note 3 3 3 2 5 3" xfId="17831"/>
    <cellStyle name="Note 3 3 3 2 5 3 2" xfId="44248"/>
    <cellStyle name="Note 3 3 3 2 5 4" xfId="35160"/>
    <cellStyle name="Note 3 3 3 2 6" xfId="14386"/>
    <cellStyle name="Note 3 3 3 2 6 2" xfId="40806"/>
    <cellStyle name="Note 3 3 3 2 7" xfId="22464"/>
    <cellStyle name="Note 3 3 3 2 7 2" xfId="48878"/>
    <cellStyle name="Note 3 3 3 2 8" xfId="30271"/>
    <cellStyle name="Note 3 3 3 3" xfId="2719"/>
    <cellStyle name="Note 3 3 3 3 2" xfId="9428"/>
    <cellStyle name="Note 3 3 3 3 2 2" xfId="20088"/>
    <cellStyle name="Note 3 3 3 3 2 2 2" xfId="46502"/>
    <cellStyle name="Note 3 3 3 3 2 3" xfId="21202"/>
    <cellStyle name="Note 3 3 3 3 2 3 2" xfId="47616"/>
    <cellStyle name="Note 3 3 3 3 2 4" xfId="35924"/>
    <cellStyle name="Note 3 3 3 3 3" xfId="13511"/>
    <cellStyle name="Note 3 3 3 3 3 2" xfId="39931"/>
    <cellStyle name="Note 3 3 3 3 4" xfId="23747"/>
    <cellStyle name="Note 3 3 3 3 4 2" xfId="50161"/>
    <cellStyle name="Note 3 3 3 3 5" xfId="29389"/>
    <cellStyle name="Note 3 3 3 4" xfId="5035"/>
    <cellStyle name="Note 3 3 3 4 2" xfId="10001"/>
    <cellStyle name="Note 3 3 3 4 2 2" xfId="20661"/>
    <cellStyle name="Note 3 3 3 4 2 2 2" xfId="47075"/>
    <cellStyle name="Note 3 3 3 4 2 3" xfId="22323"/>
    <cellStyle name="Note 3 3 3 4 2 3 2" xfId="48737"/>
    <cellStyle name="Note 3 3 3 4 2 4" xfId="36497"/>
    <cellStyle name="Note 3 3 3 4 3" xfId="15812"/>
    <cellStyle name="Note 3 3 3 4 3 2" xfId="42231"/>
    <cellStyle name="Note 3 3 3 4 4" xfId="23145"/>
    <cellStyle name="Note 3 3 3 4 4 2" xfId="49559"/>
    <cellStyle name="Note 3 3 3 4 5" xfId="31705"/>
    <cellStyle name="Note 3 3 3 5" xfId="5458"/>
    <cellStyle name="Note 3 3 3 5 2" xfId="10784"/>
    <cellStyle name="Note 3 3 3 5 2 2" xfId="21429"/>
    <cellStyle name="Note 3 3 3 5 2 2 2" xfId="47843"/>
    <cellStyle name="Note 3 3 3 5 2 3" xfId="28518"/>
    <cellStyle name="Note 3 3 3 5 2 3 2" xfId="54932"/>
    <cellStyle name="Note 3 3 3 5 2 4" xfId="37205"/>
    <cellStyle name="Note 3 3 3 5 3" xfId="16231"/>
    <cellStyle name="Note 3 3 3 5 3 2" xfId="42650"/>
    <cellStyle name="Note 3 3 3 5 4" xfId="22769"/>
    <cellStyle name="Note 3 3 3 5 4 2" xfId="49183"/>
    <cellStyle name="Note 3 3 3 5 5" xfId="32128"/>
    <cellStyle name="Note 3 3 3 6" xfId="5300"/>
    <cellStyle name="Note 3 3 3 6 2" xfId="16074"/>
    <cellStyle name="Note 3 3 3 6 2 2" xfId="42493"/>
    <cellStyle name="Note 3 3 3 6 3" xfId="23801"/>
    <cellStyle name="Note 3 3 3 6 3 2" xfId="50215"/>
    <cellStyle name="Note 3 3 3 6 4" xfId="31970"/>
    <cellStyle name="Note 3 3 3 7" xfId="5326"/>
    <cellStyle name="Note 3 3 3 7 2" xfId="28154"/>
    <cellStyle name="Note 3 3 3 7 2 2" xfId="54568"/>
    <cellStyle name="Note 3 3 3 7 3" xfId="31996"/>
    <cellStyle name="Note 3 3 3 8" xfId="5925"/>
    <cellStyle name="Note 3 3 3 8 2" xfId="16677"/>
    <cellStyle name="Note 3 3 3 8 2 2" xfId="43095"/>
    <cellStyle name="Note 3 3 3 8 3" xfId="23371"/>
    <cellStyle name="Note 3 3 3 8 3 2" xfId="49785"/>
    <cellStyle name="Note 3 3 3 8 4" xfId="32595"/>
    <cellStyle name="Note 3 3 3 9" xfId="6295"/>
    <cellStyle name="Note 3 3 3 9 2" xfId="17034"/>
    <cellStyle name="Note 3 3 3 9 2 2" xfId="43452"/>
    <cellStyle name="Note 3 3 3 9 3" xfId="24588"/>
    <cellStyle name="Note 3 3 3 9 3 2" xfId="51002"/>
    <cellStyle name="Note 3 3 3 9 4" xfId="32965"/>
    <cellStyle name="Note 3 3 4" xfId="1823"/>
    <cellStyle name="Note 3 3 4 10" xfId="8373"/>
    <cellStyle name="Note 3 3 4 10 2" xfId="19033"/>
    <cellStyle name="Note 3 3 4 10 2 2" xfId="45447"/>
    <cellStyle name="Note 3 3 4 10 3" xfId="12454"/>
    <cellStyle name="Note 3 3 4 10 3 2" xfId="38875"/>
    <cellStyle name="Note 3 3 4 10 4" xfId="34869"/>
    <cellStyle name="Note 3 3 4 11" xfId="11757"/>
    <cellStyle name="Note 3 3 4 11 2" xfId="38178"/>
    <cellStyle name="Note 3 3 4 12" xfId="22270"/>
    <cellStyle name="Note 3 3 4 12 2" xfId="48684"/>
    <cellStyle name="Note 3 3 4 2" xfId="3800"/>
    <cellStyle name="Note 3 3 4 2 2" xfId="9044"/>
    <cellStyle name="Note 3 3 4 2 2 2" xfId="19704"/>
    <cellStyle name="Note 3 3 4 2 2 2 2" xfId="46118"/>
    <cellStyle name="Note 3 3 4 2 2 3" xfId="27888"/>
    <cellStyle name="Note 3 3 4 2 2 3 2" xfId="54302"/>
    <cellStyle name="Note 3 3 4 2 2 4" xfId="35540"/>
    <cellStyle name="Note 3 3 4 2 3" xfId="9714"/>
    <cellStyle name="Note 3 3 4 2 3 2" xfId="20374"/>
    <cellStyle name="Note 3 3 4 2 3 2 2" xfId="46788"/>
    <cellStyle name="Note 3 3 4 2 3 3" xfId="11269"/>
    <cellStyle name="Note 3 3 4 2 3 3 2" xfId="37690"/>
    <cellStyle name="Note 3 3 4 2 3 4" xfId="36210"/>
    <cellStyle name="Note 3 3 4 2 4" xfId="10907"/>
    <cellStyle name="Note 3 3 4 2 4 2" xfId="21552"/>
    <cellStyle name="Note 3 3 4 2 4 2 2" xfId="47966"/>
    <cellStyle name="Note 3 3 4 2 4 3" xfId="28641"/>
    <cellStyle name="Note 3 3 4 2 4 3 2" xfId="55055"/>
    <cellStyle name="Note 3 3 4 2 4 4" xfId="37328"/>
    <cellStyle name="Note 3 3 4 2 5" xfId="8680"/>
    <cellStyle name="Note 3 3 4 2 5 2" xfId="19340"/>
    <cellStyle name="Note 3 3 4 2 5 2 2" xfId="45754"/>
    <cellStyle name="Note 3 3 4 2 5 3" xfId="25867"/>
    <cellStyle name="Note 3 3 4 2 5 3 2" xfId="52281"/>
    <cellStyle name="Note 3 3 4 2 5 4" xfId="35176"/>
    <cellStyle name="Note 3 3 4 2 6" xfId="14583"/>
    <cellStyle name="Note 3 3 4 2 6 2" xfId="41003"/>
    <cellStyle name="Note 3 3 4 2 7" xfId="23973"/>
    <cellStyle name="Note 3 3 4 2 7 2" xfId="50387"/>
    <cellStyle name="Note 3 3 4 2 8" xfId="30470"/>
    <cellStyle name="Note 3 3 4 3" xfId="4527"/>
    <cellStyle name="Note 3 3 4 3 2" xfId="9413"/>
    <cellStyle name="Note 3 3 4 3 2 2" xfId="20073"/>
    <cellStyle name="Note 3 3 4 3 2 2 2" xfId="46487"/>
    <cellStyle name="Note 3 3 4 3 2 3" xfId="26766"/>
    <cellStyle name="Note 3 3 4 3 2 3 2" xfId="53180"/>
    <cellStyle name="Note 3 3 4 3 2 4" xfId="35909"/>
    <cellStyle name="Note 3 3 4 3 3" xfId="15305"/>
    <cellStyle name="Note 3 3 4 3 3 2" xfId="41725"/>
    <cellStyle name="Note 3 3 4 3 4" xfId="26417"/>
    <cellStyle name="Note 3 3 4 3 4 2" xfId="52831"/>
    <cellStyle name="Note 3 3 4 3 5" xfId="31197"/>
    <cellStyle name="Note 3 3 4 4" xfId="3178"/>
    <cellStyle name="Note 3 3 4 4 2" xfId="9999"/>
    <cellStyle name="Note 3 3 4 4 2 2" xfId="20659"/>
    <cellStyle name="Note 3 3 4 4 2 2 2" xfId="47073"/>
    <cellStyle name="Note 3 3 4 4 2 3" xfId="26937"/>
    <cellStyle name="Note 3 3 4 4 2 3 2" xfId="53351"/>
    <cellStyle name="Note 3 3 4 4 2 4" xfId="36495"/>
    <cellStyle name="Note 3 3 4 4 3" xfId="13968"/>
    <cellStyle name="Note 3 3 4 4 3 2" xfId="40388"/>
    <cellStyle name="Note 3 3 4 4 4" xfId="26454"/>
    <cellStyle name="Note 3 3 4 4 4 2" xfId="52868"/>
    <cellStyle name="Note 3 3 4 4 5" xfId="29848"/>
    <cellStyle name="Note 3 3 4 5" xfId="3389"/>
    <cellStyle name="Note 3 3 4 5 2" xfId="10795"/>
    <cellStyle name="Note 3 3 4 5 2 2" xfId="21440"/>
    <cellStyle name="Note 3 3 4 5 2 2 2" xfId="47854"/>
    <cellStyle name="Note 3 3 4 5 2 3" xfId="28529"/>
    <cellStyle name="Note 3 3 4 5 2 3 2" xfId="54943"/>
    <cellStyle name="Note 3 3 4 5 2 4" xfId="37216"/>
    <cellStyle name="Note 3 3 4 5 3" xfId="14175"/>
    <cellStyle name="Note 3 3 4 5 3 2" xfId="40595"/>
    <cellStyle name="Note 3 3 4 5 4" xfId="27307"/>
    <cellStyle name="Note 3 3 4 5 4 2" xfId="53721"/>
    <cellStyle name="Note 3 3 4 5 5" xfId="30059"/>
    <cellStyle name="Note 3 3 4 6" xfId="5738"/>
    <cellStyle name="Note 3 3 4 6 2" xfId="16500"/>
    <cellStyle name="Note 3 3 4 6 2 2" xfId="42918"/>
    <cellStyle name="Note 3 3 4 6 3" xfId="23805"/>
    <cellStyle name="Note 3 3 4 6 3 2" xfId="50219"/>
    <cellStyle name="Note 3 3 4 6 4" xfId="32408"/>
    <cellStyle name="Note 3 3 4 7" xfId="6340"/>
    <cellStyle name="Note 3 3 4 7 2" xfId="22499"/>
    <cellStyle name="Note 3 3 4 7 2 2" xfId="48913"/>
    <cellStyle name="Note 3 3 4 7 3" xfId="33010"/>
    <cellStyle name="Note 3 3 4 8" xfId="7486"/>
    <cellStyle name="Note 3 3 4 8 2" xfId="18153"/>
    <cellStyle name="Note 3 3 4 8 2 2" xfId="44569"/>
    <cellStyle name="Note 3 3 4 8 3" xfId="23674"/>
    <cellStyle name="Note 3 3 4 8 3 2" xfId="50088"/>
    <cellStyle name="Note 3 3 4 8 4" xfId="34156"/>
    <cellStyle name="Note 3 3 4 9" xfId="4169"/>
    <cellStyle name="Note 3 3 4 9 2" xfId="14949"/>
    <cellStyle name="Note 3 3 4 9 2 2" xfId="41369"/>
    <cellStyle name="Note 3 3 4 9 3" xfId="27000"/>
    <cellStyle name="Note 3 3 4 9 3 2" xfId="53414"/>
    <cellStyle name="Note 3 3 4 9 4" xfId="30839"/>
    <cellStyle name="Note 3 3 5" xfId="1711"/>
    <cellStyle name="Note 3 3 5 10" xfId="8520"/>
    <cellStyle name="Note 3 3 5 10 2" xfId="19180"/>
    <cellStyle name="Note 3 3 5 10 2 2" xfId="45594"/>
    <cellStyle name="Note 3 3 5 10 3" xfId="17717"/>
    <cellStyle name="Note 3 3 5 10 3 2" xfId="44134"/>
    <cellStyle name="Note 3 3 5 10 4" xfId="35016"/>
    <cellStyle name="Note 3 3 5 11" xfId="11859"/>
    <cellStyle name="Note 3 3 5 11 2" xfId="38280"/>
    <cellStyle name="Note 3 3 5 12" xfId="25855"/>
    <cellStyle name="Note 3 3 5 12 2" xfId="52269"/>
    <cellStyle name="Note 3 3 5 2" xfId="3702"/>
    <cellStyle name="Note 3 3 5 2 2" xfId="9740"/>
    <cellStyle name="Note 3 3 5 2 2 2" xfId="20400"/>
    <cellStyle name="Note 3 3 5 2 2 2 2" xfId="46814"/>
    <cellStyle name="Note 3 3 5 2 2 3" xfId="28184"/>
    <cellStyle name="Note 3 3 5 2 2 3 2" xfId="54598"/>
    <cellStyle name="Note 3 3 5 2 2 4" xfId="36236"/>
    <cellStyle name="Note 3 3 5 2 3" xfId="14486"/>
    <cellStyle name="Note 3 3 5 2 3 2" xfId="40906"/>
    <cellStyle name="Note 3 3 5 2 4" xfId="25602"/>
    <cellStyle name="Note 3 3 5 2 4 2" xfId="52016"/>
    <cellStyle name="Note 3 3 5 2 5" xfId="30372"/>
    <cellStyle name="Note 3 3 5 3" xfId="2632"/>
    <cellStyle name="Note 3 3 5 3 2" xfId="9502"/>
    <cellStyle name="Note 3 3 5 3 2 2" xfId="20162"/>
    <cellStyle name="Note 3 3 5 3 2 2 2" xfId="46576"/>
    <cellStyle name="Note 3 3 5 3 2 3" xfId="25933"/>
    <cellStyle name="Note 3 3 5 3 2 3 2" xfId="52347"/>
    <cellStyle name="Note 3 3 5 3 2 4" xfId="35998"/>
    <cellStyle name="Note 3 3 5 3 3" xfId="13424"/>
    <cellStyle name="Note 3 3 5 3 3 2" xfId="39844"/>
    <cellStyle name="Note 3 3 5 3 4" xfId="22239"/>
    <cellStyle name="Note 3 3 5 3 4 2" xfId="48653"/>
    <cellStyle name="Note 3 3 5 3 5" xfId="29302"/>
    <cellStyle name="Note 3 3 5 4" xfId="4859"/>
    <cellStyle name="Note 3 3 5 4 2" xfId="10843"/>
    <cellStyle name="Note 3 3 5 4 2 2" xfId="21488"/>
    <cellStyle name="Note 3 3 5 4 2 2 2" xfId="47902"/>
    <cellStyle name="Note 3 3 5 4 2 3" xfId="28577"/>
    <cellStyle name="Note 3 3 5 4 2 3 2" xfId="54991"/>
    <cellStyle name="Note 3 3 5 4 2 4" xfId="37264"/>
    <cellStyle name="Note 3 3 5 4 3" xfId="15636"/>
    <cellStyle name="Note 3 3 5 4 3 2" xfId="42056"/>
    <cellStyle name="Note 3 3 5 4 4" xfId="13004"/>
    <cellStyle name="Note 3 3 5 4 4 2" xfId="39425"/>
    <cellStyle name="Note 3 3 5 4 5" xfId="31529"/>
    <cellStyle name="Note 3 3 5 5" xfId="3352"/>
    <cellStyle name="Note 3 3 5 5 2" xfId="14139"/>
    <cellStyle name="Note 3 3 5 5 2 2" xfId="40559"/>
    <cellStyle name="Note 3 3 5 5 3" xfId="22290"/>
    <cellStyle name="Note 3 3 5 5 3 2" xfId="48704"/>
    <cellStyle name="Note 3 3 5 5 4" xfId="30022"/>
    <cellStyle name="Note 3 3 5 6" xfId="6039"/>
    <cellStyle name="Note 3 3 5 6 2" xfId="16790"/>
    <cellStyle name="Note 3 3 5 6 2 2" xfId="43208"/>
    <cellStyle name="Note 3 3 5 6 3" xfId="26912"/>
    <cellStyle name="Note 3 3 5 6 3 2" xfId="53326"/>
    <cellStyle name="Note 3 3 5 6 4" xfId="32709"/>
    <cellStyle name="Note 3 3 5 7" xfId="6170"/>
    <cellStyle name="Note 3 3 5 7 2" xfId="12035"/>
    <cellStyle name="Note 3 3 5 7 2 2" xfId="38456"/>
    <cellStyle name="Note 3 3 5 7 3" xfId="32840"/>
    <cellStyle name="Note 3 3 5 8" xfId="5783"/>
    <cellStyle name="Note 3 3 5 8 2" xfId="16542"/>
    <cellStyle name="Note 3 3 5 8 2 2" xfId="42960"/>
    <cellStyle name="Note 3 3 5 8 3" xfId="22951"/>
    <cellStyle name="Note 3 3 5 8 3 2" xfId="49365"/>
    <cellStyle name="Note 3 3 5 8 4" xfId="32453"/>
    <cellStyle name="Note 3 3 5 9" xfId="7819"/>
    <cellStyle name="Note 3 3 5 9 2" xfId="18486"/>
    <cellStyle name="Note 3 3 5 9 2 2" xfId="44901"/>
    <cellStyle name="Note 3 3 5 9 3" xfId="26627"/>
    <cellStyle name="Note 3 3 5 9 3 2" xfId="53041"/>
    <cellStyle name="Note 3 3 5 9 4" xfId="34489"/>
    <cellStyle name="Note 3 3 6" xfId="2477"/>
    <cellStyle name="Note 3 3 6 10" xfId="24055"/>
    <cellStyle name="Note 3 3 6 10 2" xfId="50469"/>
    <cellStyle name="Note 3 3 6 2" xfId="4372"/>
    <cellStyle name="Note 3 3 6 2 2" xfId="9887"/>
    <cellStyle name="Note 3 3 6 2 2 2" xfId="20547"/>
    <cellStyle name="Note 3 3 6 2 2 2 2" xfId="46961"/>
    <cellStyle name="Note 3 3 6 2 2 3" xfId="28029"/>
    <cellStyle name="Note 3 3 6 2 2 3 2" xfId="54443"/>
    <cellStyle name="Note 3 3 6 2 2 4" xfId="36383"/>
    <cellStyle name="Note 3 3 6 2 3" xfId="15150"/>
    <cellStyle name="Note 3 3 6 2 3 2" xfId="41570"/>
    <cellStyle name="Note 3 3 6 2 4" xfId="21979"/>
    <cellStyle name="Note 3 3 6 2 4 2" xfId="48393"/>
    <cellStyle name="Note 3 3 6 2 5" xfId="31042"/>
    <cellStyle name="Note 3 3 6 3" xfId="5105"/>
    <cellStyle name="Note 3 3 6 3 2" xfId="9958"/>
    <cellStyle name="Note 3 3 6 3 2 2" xfId="20618"/>
    <cellStyle name="Note 3 3 6 3 2 2 2" xfId="47032"/>
    <cellStyle name="Note 3 3 6 3 2 3" xfId="26228"/>
    <cellStyle name="Note 3 3 6 3 2 3 2" xfId="52642"/>
    <cellStyle name="Note 3 3 6 3 2 4" xfId="36454"/>
    <cellStyle name="Note 3 3 6 3 3" xfId="15882"/>
    <cellStyle name="Note 3 3 6 3 3 2" xfId="42301"/>
    <cellStyle name="Note 3 3 6 3 4" xfId="22844"/>
    <cellStyle name="Note 3 3 6 3 4 2" xfId="49258"/>
    <cellStyle name="Note 3 3 6 3 5" xfId="31775"/>
    <cellStyle name="Note 3 3 6 4" xfId="6287"/>
    <cellStyle name="Note 3 3 6 4 2" xfId="10997"/>
    <cellStyle name="Note 3 3 6 4 2 2" xfId="21642"/>
    <cellStyle name="Note 3 3 6 4 2 2 2" xfId="48056"/>
    <cellStyle name="Note 3 3 6 4 2 3" xfId="28731"/>
    <cellStyle name="Note 3 3 6 4 2 3 2" xfId="55145"/>
    <cellStyle name="Note 3 3 6 4 2 4" xfId="37418"/>
    <cellStyle name="Note 3 3 6 4 3" xfId="17026"/>
    <cellStyle name="Note 3 3 6 4 3 2" xfId="43444"/>
    <cellStyle name="Note 3 3 6 4 4" xfId="24112"/>
    <cellStyle name="Note 3 3 6 4 4 2" xfId="50526"/>
    <cellStyle name="Note 3 3 6 4 5" xfId="32957"/>
    <cellStyle name="Note 3 3 6 5" xfId="6863"/>
    <cellStyle name="Note 3 3 6 5 2" xfId="17568"/>
    <cellStyle name="Note 3 3 6 5 2 2" xfId="43985"/>
    <cellStyle name="Note 3 3 6 5 3" xfId="22389"/>
    <cellStyle name="Note 3 3 6 5 3 2" xfId="48803"/>
    <cellStyle name="Note 3 3 6 5 4" xfId="33533"/>
    <cellStyle name="Note 3 3 6 6" xfId="7388"/>
    <cellStyle name="Note 3 3 6 6 2" xfId="18055"/>
    <cellStyle name="Note 3 3 6 6 2 2" xfId="44471"/>
    <cellStyle name="Note 3 3 6 6 3" xfId="11159"/>
    <cellStyle name="Note 3 3 6 6 3 2" xfId="37580"/>
    <cellStyle name="Note 3 3 6 6 4" xfId="34058"/>
    <cellStyle name="Note 3 3 6 7" xfId="8010"/>
    <cellStyle name="Note 3 3 6 7 2" xfId="18677"/>
    <cellStyle name="Note 3 3 6 7 2 2" xfId="45091"/>
    <cellStyle name="Note 3 3 6 7 3" xfId="17215"/>
    <cellStyle name="Note 3 3 6 7 3 2" xfId="43633"/>
    <cellStyle name="Note 3 3 6 7 4" xfId="34615"/>
    <cellStyle name="Note 3 3 6 8" xfId="13273"/>
    <cellStyle name="Note 3 3 6 8 2" xfId="39693"/>
    <cellStyle name="Note 3 3 6 9" xfId="11241"/>
    <cellStyle name="Note 3 3 6 9 2" xfId="37662"/>
    <cellStyle name="Note 3 3 7" xfId="3128"/>
    <cellStyle name="Note 3 3 7 2" xfId="9594"/>
    <cellStyle name="Note 3 3 7 2 2" xfId="20254"/>
    <cellStyle name="Note 3 3 7 2 2 2" xfId="46668"/>
    <cellStyle name="Note 3 3 7 2 3" xfId="12490"/>
    <cellStyle name="Note 3 3 7 2 3 2" xfId="38911"/>
    <cellStyle name="Note 3 3 7 2 4" xfId="36090"/>
    <cellStyle name="Note 3 3 7 3" xfId="13919"/>
    <cellStyle name="Note 3 3 7 3 2" xfId="40339"/>
    <cellStyle name="Note 3 3 7 4" xfId="24089"/>
    <cellStyle name="Note 3 3 7 4 2" xfId="50503"/>
    <cellStyle name="Note 3 3 7 5" xfId="29798"/>
    <cellStyle name="Note 3 3 8" xfId="4906"/>
    <cellStyle name="Note 3 3 8 2" xfId="9788"/>
    <cellStyle name="Note 3 3 8 2 2" xfId="20448"/>
    <cellStyle name="Note 3 3 8 2 2 2" xfId="46862"/>
    <cellStyle name="Note 3 3 8 2 3" xfId="11201"/>
    <cellStyle name="Note 3 3 8 2 3 2" xfId="37622"/>
    <cellStyle name="Note 3 3 8 2 4" xfId="36284"/>
    <cellStyle name="Note 3 3 8 3" xfId="15683"/>
    <cellStyle name="Note 3 3 8 3 2" xfId="42103"/>
    <cellStyle name="Note 3 3 8 4" xfId="24800"/>
    <cellStyle name="Note 3 3 8 4 2" xfId="51214"/>
    <cellStyle name="Note 3 3 8 5" xfId="31576"/>
    <cellStyle name="Note 3 3 9" xfId="3777"/>
    <cellStyle name="Note 3 3 9 2" xfId="9625"/>
    <cellStyle name="Note 3 3 9 2 2" xfId="20285"/>
    <cellStyle name="Note 3 3 9 2 2 2" xfId="46699"/>
    <cellStyle name="Note 3 3 9 2 3" xfId="13070"/>
    <cellStyle name="Note 3 3 9 2 3 2" xfId="39491"/>
    <cellStyle name="Note 3 3 9 2 4" xfId="36121"/>
    <cellStyle name="Note 3 3 9 3" xfId="14560"/>
    <cellStyle name="Note 3 3 9 3 2" xfId="40980"/>
    <cellStyle name="Note 3 3 9 4" xfId="25182"/>
    <cellStyle name="Note 3 3 9 4 2" xfId="51596"/>
    <cellStyle name="Note 3 3 9 5" xfId="30447"/>
    <cellStyle name="Note 3 4" xfId="1097"/>
    <cellStyle name="Note 3 4 10" xfId="3694"/>
    <cellStyle name="Note 3 4 10 2" xfId="24353"/>
    <cellStyle name="Note 3 4 10 2 2" xfId="50767"/>
    <cellStyle name="Note 3 4 10 3" xfId="30364"/>
    <cellStyle name="Note 3 4 11" xfId="12425"/>
    <cellStyle name="Note 3 4 11 2" xfId="38846"/>
    <cellStyle name="Note 3 4 12" xfId="23327"/>
    <cellStyle name="Note 3 4 12 2" xfId="49741"/>
    <cellStyle name="Note 3 4 2" xfId="1445"/>
    <cellStyle name="Note 3 4 2 10" xfId="8383"/>
    <cellStyle name="Note 3 4 2 10 2" xfId="19043"/>
    <cellStyle name="Note 3 4 2 10 2 2" xfId="45457"/>
    <cellStyle name="Note 3 4 2 10 3" xfId="12183"/>
    <cellStyle name="Note 3 4 2 10 3 2" xfId="38604"/>
    <cellStyle name="Note 3 4 2 10 4" xfId="34879"/>
    <cellStyle name="Note 3 4 2 11" xfId="13378"/>
    <cellStyle name="Note 3 4 2 11 2" xfId="39798"/>
    <cellStyle name="Note 3 4 2 12" xfId="22695"/>
    <cellStyle name="Note 3 4 2 12 2" xfId="49109"/>
    <cellStyle name="Note 3 4 2 2" xfId="3439"/>
    <cellStyle name="Note 3 4 2 2 2" xfId="9035"/>
    <cellStyle name="Note 3 4 2 2 2 2" xfId="19695"/>
    <cellStyle name="Note 3 4 2 2 2 2 2" xfId="46109"/>
    <cellStyle name="Note 3 4 2 2 2 3" xfId="11107"/>
    <cellStyle name="Note 3 4 2 2 2 3 2" xfId="37528"/>
    <cellStyle name="Note 3 4 2 2 2 4" xfId="35531"/>
    <cellStyle name="Note 3 4 2 2 3" xfId="9961"/>
    <cellStyle name="Note 3 4 2 2 3 2" xfId="20621"/>
    <cellStyle name="Note 3 4 2 2 3 2 2" xfId="47035"/>
    <cellStyle name="Note 3 4 2 2 3 3" xfId="24452"/>
    <cellStyle name="Note 3 4 2 2 3 3 2" xfId="50866"/>
    <cellStyle name="Note 3 4 2 2 3 4" xfId="36457"/>
    <cellStyle name="Note 3 4 2 2 4" xfId="10917"/>
    <cellStyle name="Note 3 4 2 2 4 2" xfId="21562"/>
    <cellStyle name="Note 3 4 2 2 4 2 2" xfId="47976"/>
    <cellStyle name="Note 3 4 2 2 4 3" xfId="28651"/>
    <cellStyle name="Note 3 4 2 2 4 3 2" xfId="55065"/>
    <cellStyle name="Note 3 4 2 2 4 4" xfId="37338"/>
    <cellStyle name="Note 3 4 2 2 5" xfId="8690"/>
    <cellStyle name="Note 3 4 2 2 5 2" xfId="19350"/>
    <cellStyle name="Note 3 4 2 2 5 2 2" xfId="45764"/>
    <cellStyle name="Note 3 4 2 2 5 3" xfId="11430"/>
    <cellStyle name="Note 3 4 2 2 5 3 2" xfId="37851"/>
    <cellStyle name="Note 3 4 2 2 5 4" xfId="35186"/>
    <cellStyle name="Note 3 4 2 2 6" xfId="14224"/>
    <cellStyle name="Note 3 4 2 2 6 2" xfId="40644"/>
    <cellStyle name="Note 3 4 2 2 7" xfId="25511"/>
    <cellStyle name="Note 3 4 2 2 7 2" xfId="51925"/>
    <cellStyle name="Note 3 4 2 2 8" xfId="30109"/>
    <cellStyle name="Note 3 4 2 3" xfId="4311"/>
    <cellStyle name="Note 3 4 2 3 2" xfId="9403"/>
    <cellStyle name="Note 3 4 2 3 2 2" xfId="20063"/>
    <cellStyle name="Note 3 4 2 3 2 2 2" xfId="46477"/>
    <cellStyle name="Note 3 4 2 3 2 3" xfId="11813"/>
    <cellStyle name="Note 3 4 2 3 2 3 2" xfId="38234"/>
    <cellStyle name="Note 3 4 2 3 2 4" xfId="35899"/>
    <cellStyle name="Note 3 4 2 3 3" xfId="15090"/>
    <cellStyle name="Note 3 4 2 3 3 2" xfId="41510"/>
    <cellStyle name="Note 3 4 2 3 4" xfId="22535"/>
    <cellStyle name="Note 3 4 2 3 4 2" xfId="48949"/>
    <cellStyle name="Note 3 4 2 3 5" xfId="30981"/>
    <cellStyle name="Note 3 4 2 4" xfId="3730"/>
    <cellStyle name="Note 3 4 2 4 2" xfId="10446"/>
    <cellStyle name="Note 3 4 2 4 2 2" xfId="21106"/>
    <cellStyle name="Note 3 4 2 4 2 2 2" xfId="47520"/>
    <cellStyle name="Note 3 4 2 4 2 3" xfId="28370"/>
    <cellStyle name="Note 3 4 2 4 2 3 2" xfId="54784"/>
    <cellStyle name="Note 3 4 2 4 2 4" xfId="36942"/>
    <cellStyle name="Note 3 4 2 4 3" xfId="14513"/>
    <cellStyle name="Note 3 4 2 4 3 2" xfId="40933"/>
    <cellStyle name="Note 3 4 2 4 4" xfId="26980"/>
    <cellStyle name="Note 3 4 2 4 4 2" xfId="53394"/>
    <cellStyle name="Note 3 4 2 4 5" xfId="30400"/>
    <cellStyle name="Note 3 4 2 5" xfId="5283"/>
    <cellStyle name="Note 3 4 2 5 2" xfId="10718"/>
    <cellStyle name="Note 3 4 2 5 2 2" xfId="21363"/>
    <cellStyle name="Note 3 4 2 5 2 2 2" xfId="47777"/>
    <cellStyle name="Note 3 4 2 5 2 3" xfId="28458"/>
    <cellStyle name="Note 3 4 2 5 2 3 2" xfId="54872"/>
    <cellStyle name="Note 3 4 2 5 2 4" xfId="37139"/>
    <cellStyle name="Note 3 4 2 5 3" xfId="16058"/>
    <cellStyle name="Note 3 4 2 5 3 2" xfId="42477"/>
    <cellStyle name="Note 3 4 2 5 4" xfId="24421"/>
    <cellStyle name="Note 3 4 2 5 4 2" xfId="50835"/>
    <cellStyle name="Note 3 4 2 5 5" xfId="31953"/>
    <cellStyle name="Note 3 4 2 6" xfId="6245"/>
    <cellStyle name="Note 3 4 2 6 2" xfId="16986"/>
    <cellStyle name="Note 3 4 2 6 2 2" xfId="43404"/>
    <cellStyle name="Note 3 4 2 6 3" xfId="25781"/>
    <cellStyle name="Note 3 4 2 6 3 2" xfId="52195"/>
    <cellStyle name="Note 3 4 2 6 4" xfId="32915"/>
    <cellStyle name="Note 3 4 2 7" xfId="5247"/>
    <cellStyle name="Note 3 4 2 7 2" xfId="28153"/>
    <cellStyle name="Note 3 4 2 7 2 2" xfId="54567"/>
    <cellStyle name="Note 3 4 2 7 3" xfId="31917"/>
    <cellStyle name="Note 3 4 2 8" xfId="7093"/>
    <cellStyle name="Note 3 4 2 8 2" xfId="17781"/>
    <cellStyle name="Note 3 4 2 8 2 2" xfId="44198"/>
    <cellStyle name="Note 3 4 2 8 3" xfId="23679"/>
    <cellStyle name="Note 3 4 2 8 3 2" xfId="50093"/>
    <cellStyle name="Note 3 4 2 8 4" xfId="33763"/>
    <cellStyle name="Note 3 4 2 9" xfId="7464"/>
    <cellStyle name="Note 3 4 2 9 2" xfId="18131"/>
    <cellStyle name="Note 3 4 2 9 2 2" xfId="44547"/>
    <cellStyle name="Note 3 4 2 9 3" xfId="23641"/>
    <cellStyle name="Note 3 4 2 9 3 2" xfId="50055"/>
    <cellStyle name="Note 3 4 2 9 4" xfId="34134"/>
    <cellStyle name="Note 3 4 3" xfId="1609"/>
    <cellStyle name="Note 3 4 3 10" xfId="8356"/>
    <cellStyle name="Note 3 4 3 10 2" xfId="19016"/>
    <cellStyle name="Note 3 4 3 10 2 2" xfId="45430"/>
    <cellStyle name="Note 3 4 3 10 3" xfId="17704"/>
    <cellStyle name="Note 3 4 3 10 3 2" xfId="44121"/>
    <cellStyle name="Note 3 4 3 10 4" xfId="34852"/>
    <cellStyle name="Note 3 4 3 11" xfId="11953"/>
    <cellStyle name="Note 3 4 3 11 2" xfId="38374"/>
    <cellStyle name="Note 3 4 3 12" xfId="23944"/>
    <cellStyle name="Note 3 4 3 12 2" xfId="50358"/>
    <cellStyle name="Note 3 4 3 2" xfId="3602"/>
    <cellStyle name="Note 3 4 3 2 2" xfId="9060"/>
    <cellStyle name="Note 3 4 3 2 2 2" xfId="19720"/>
    <cellStyle name="Note 3 4 3 2 2 2 2" xfId="46134"/>
    <cellStyle name="Note 3 4 3 2 2 3" xfId="27885"/>
    <cellStyle name="Note 3 4 3 2 2 3 2" xfId="54299"/>
    <cellStyle name="Note 3 4 3 2 2 4" xfId="35556"/>
    <cellStyle name="Note 3 4 3 2 3" xfId="10416"/>
    <cellStyle name="Note 3 4 3 2 3 2" xfId="21076"/>
    <cellStyle name="Note 3 4 3 2 3 2 2" xfId="47490"/>
    <cellStyle name="Note 3 4 3 2 3 3" xfId="28341"/>
    <cellStyle name="Note 3 4 3 2 3 3 2" xfId="54755"/>
    <cellStyle name="Note 3 4 3 2 3 4" xfId="36912"/>
    <cellStyle name="Note 3 4 3 2 4" xfId="10891"/>
    <cellStyle name="Note 3 4 3 2 4 2" xfId="21536"/>
    <cellStyle name="Note 3 4 3 2 4 2 2" xfId="47950"/>
    <cellStyle name="Note 3 4 3 2 4 3" xfId="28625"/>
    <cellStyle name="Note 3 4 3 2 4 3 2" xfId="55039"/>
    <cellStyle name="Note 3 4 3 2 4 4" xfId="37312"/>
    <cellStyle name="Note 3 4 3 2 5" xfId="8663"/>
    <cellStyle name="Note 3 4 3 2 5 2" xfId="19323"/>
    <cellStyle name="Note 3 4 3 2 5 2 2" xfId="45737"/>
    <cellStyle name="Note 3 4 3 2 5 3" xfId="12963"/>
    <cellStyle name="Note 3 4 3 2 5 3 2" xfId="39384"/>
    <cellStyle name="Note 3 4 3 2 5 4" xfId="35159"/>
    <cellStyle name="Note 3 4 3 2 6" xfId="14387"/>
    <cellStyle name="Note 3 4 3 2 6 2" xfId="40807"/>
    <cellStyle name="Note 3 4 3 2 7" xfId="26185"/>
    <cellStyle name="Note 3 4 3 2 7 2" xfId="52599"/>
    <cellStyle name="Note 3 4 3 2 8" xfId="30272"/>
    <cellStyle name="Note 3 4 3 3" xfId="2718"/>
    <cellStyle name="Note 3 4 3 3 2" xfId="9429"/>
    <cellStyle name="Note 3 4 3 3 2 2" xfId="20089"/>
    <cellStyle name="Note 3 4 3 3 2 2 2" xfId="46503"/>
    <cellStyle name="Note 3 4 3 3 2 3" xfId="27857"/>
    <cellStyle name="Note 3 4 3 3 2 3 2" xfId="54271"/>
    <cellStyle name="Note 3 4 3 3 2 4" xfId="35925"/>
    <cellStyle name="Note 3 4 3 3 3" xfId="13510"/>
    <cellStyle name="Note 3 4 3 3 3 2" xfId="39930"/>
    <cellStyle name="Note 3 4 3 3 4" xfId="24208"/>
    <cellStyle name="Note 3 4 3 3 4 2" xfId="50622"/>
    <cellStyle name="Note 3 4 3 3 5" xfId="29388"/>
    <cellStyle name="Note 3 4 3 4" xfId="2620"/>
    <cellStyle name="Note 3 4 3 4 2" xfId="10288"/>
    <cellStyle name="Note 3 4 3 4 2 2" xfId="20948"/>
    <cellStyle name="Note 3 4 3 4 2 2 2" xfId="47362"/>
    <cellStyle name="Note 3 4 3 4 2 3" xfId="13192"/>
    <cellStyle name="Note 3 4 3 4 2 3 2" xfId="39612"/>
    <cellStyle name="Note 3 4 3 4 2 4" xfId="36784"/>
    <cellStyle name="Note 3 4 3 4 3" xfId="13412"/>
    <cellStyle name="Note 3 4 3 4 3 2" xfId="39832"/>
    <cellStyle name="Note 3 4 3 4 4" xfId="26853"/>
    <cellStyle name="Note 3 4 3 4 4 2" xfId="53267"/>
    <cellStyle name="Note 3 4 3 4 5" xfId="29290"/>
    <cellStyle name="Note 3 4 3 5" xfId="4184"/>
    <cellStyle name="Note 3 4 3 5 2" xfId="10783"/>
    <cellStyle name="Note 3 4 3 5 2 2" xfId="21428"/>
    <cellStyle name="Note 3 4 3 5 2 2 2" xfId="47842"/>
    <cellStyle name="Note 3 4 3 5 2 3" xfId="28517"/>
    <cellStyle name="Note 3 4 3 5 2 3 2" xfId="54931"/>
    <cellStyle name="Note 3 4 3 5 2 4" xfId="37204"/>
    <cellStyle name="Note 3 4 3 5 3" xfId="14964"/>
    <cellStyle name="Note 3 4 3 5 3 2" xfId="41384"/>
    <cellStyle name="Note 3 4 3 5 4" xfId="26584"/>
    <cellStyle name="Note 3 4 3 5 4 2" xfId="52998"/>
    <cellStyle name="Note 3 4 3 5 5" xfId="30854"/>
    <cellStyle name="Note 3 4 3 6" xfId="5499"/>
    <cellStyle name="Note 3 4 3 6 2" xfId="16270"/>
    <cellStyle name="Note 3 4 3 6 2 2" xfId="42689"/>
    <cellStyle name="Note 3 4 3 6 3" xfId="27280"/>
    <cellStyle name="Note 3 4 3 6 3 2" xfId="53694"/>
    <cellStyle name="Note 3 4 3 6 4" xfId="32169"/>
    <cellStyle name="Note 3 4 3 7" xfId="6649"/>
    <cellStyle name="Note 3 4 3 7 2" xfId="25755"/>
    <cellStyle name="Note 3 4 3 7 2 2" xfId="52169"/>
    <cellStyle name="Note 3 4 3 7 3" xfId="33319"/>
    <cellStyle name="Note 3 4 3 8" xfId="5663"/>
    <cellStyle name="Note 3 4 3 8 2" xfId="16427"/>
    <cellStyle name="Note 3 4 3 8 2 2" xfId="42845"/>
    <cellStyle name="Note 3 4 3 8 3" xfId="25224"/>
    <cellStyle name="Note 3 4 3 8 3 2" xfId="51638"/>
    <cellStyle name="Note 3 4 3 8 4" xfId="32333"/>
    <cellStyle name="Note 3 4 3 9" xfId="7242"/>
    <cellStyle name="Note 3 4 3 9 2" xfId="17909"/>
    <cellStyle name="Note 3 4 3 9 2 2" xfId="44326"/>
    <cellStyle name="Note 3 4 3 9 3" xfId="27727"/>
    <cellStyle name="Note 3 4 3 9 3 2" xfId="54141"/>
    <cellStyle name="Note 3 4 3 9 4" xfId="33912"/>
    <cellStyle name="Note 3 4 4" xfId="1824"/>
    <cellStyle name="Note 3 4 4 10" xfId="8374"/>
    <cellStyle name="Note 3 4 4 10 2" xfId="19034"/>
    <cellStyle name="Note 3 4 4 10 2 2" xfId="45448"/>
    <cellStyle name="Note 3 4 4 10 3" xfId="17521"/>
    <cellStyle name="Note 3 4 4 10 3 2" xfId="43938"/>
    <cellStyle name="Note 3 4 4 10 4" xfId="34870"/>
    <cellStyle name="Note 3 4 4 11" xfId="11756"/>
    <cellStyle name="Note 3 4 4 11 2" xfId="38177"/>
    <cellStyle name="Note 3 4 4 12" xfId="23992"/>
    <cellStyle name="Note 3 4 4 12 2" xfId="50406"/>
    <cellStyle name="Note 3 4 4 2" xfId="3801"/>
    <cellStyle name="Note 3 4 4 2 2" xfId="9043"/>
    <cellStyle name="Note 3 4 4 2 2 2" xfId="19703"/>
    <cellStyle name="Note 3 4 4 2 2 2 2" xfId="46117"/>
    <cellStyle name="Note 3 4 4 2 2 3" xfId="11432"/>
    <cellStyle name="Note 3 4 4 2 2 3 2" xfId="37853"/>
    <cellStyle name="Note 3 4 4 2 2 4" xfId="35539"/>
    <cellStyle name="Note 3 4 4 2 3" xfId="9774"/>
    <cellStyle name="Note 3 4 4 2 3 2" xfId="20434"/>
    <cellStyle name="Note 3 4 4 2 3 2 2" xfId="46848"/>
    <cellStyle name="Note 3 4 4 2 3 3" xfId="15971"/>
    <cellStyle name="Note 3 4 4 2 3 3 2" xfId="42390"/>
    <cellStyle name="Note 3 4 4 2 3 4" xfId="36270"/>
    <cellStyle name="Note 3 4 4 2 4" xfId="10908"/>
    <cellStyle name="Note 3 4 4 2 4 2" xfId="21553"/>
    <cellStyle name="Note 3 4 4 2 4 2 2" xfId="47967"/>
    <cellStyle name="Note 3 4 4 2 4 3" xfId="28642"/>
    <cellStyle name="Note 3 4 4 2 4 3 2" xfId="55056"/>
    <cellStyle name="Note 3 4 4 2 4 4" xfId="37329"/>
    <cellStyle name="Note 3 4 4 2 5" xfId="8681"/>
    <cellStyle name="Note 3 4 4 2 5 2" xfId="19341"/>
    <cellStyle name="Note 3 4 4 2 5 2 2" xfId="45755"/>
    <cellStyle name="Note 3 4 4 2 5 3" xfId="17548"/>
    <cellStyle name="Note 3 4 4 2 5 3 2" xfId="43965"/>
    <cellStyle name="Note 3 4 4 2 5 4" xfId="35177"/>
    <cellStyle name="Note 3 4 4 2 6" xfId="14584"/>
    <cellStyle name="Note 3 4 4 2 6 2" xfId="41004"/>
    <cellStyle name="Note 3 4 4 2 7" xfId="23046"/>
    <cellStyle name="Note 3 4 4 2 7 2" xfId="49460"/>
    <cellStyle name="Note 3 4 4 2 8" xfId="30471"/>
    <cellStyle name="Note 3 4 4 3" xfId="4528"/>
    <cellStyle name="Note 3 4 4 3 2" xfId="9412"/>
    <cellStyle name="Note 3 4 4 3 2 2" xfId="20072"/>
    <cellStyle name="Note 3 4 4 3 2 2 2" xfId="46486"/>
    <cellStyle name="Note 3 4 4 3 2 3" xfId="11814"/>
    <cellStyle name="Note 3 4 4 3 2 3 2" xfId="38235"/>
    <cellStyle name="Note 3 4 4 3 2 4" xfId="35908"/>
    <cellStyle name="Note 3 4 4 3 3" xfId="15306"/>
    <cellStyle name="Note 3 4 4 3 3 2" xfId="41726"/>
    <cellStyle name="Note 3 4 4 3 4" xfId="28133"/>
    <cellStyle name="Note 3 4 4 3 4 2" xfId="54547"/>
    <cellStyle name="Note 3 4 4 3 5" xfId="31198"/>
    <cellStyle name="Note 3 4 4 4" xfId="3179"/>
    <cellStyle name="Note 3 4 4 4 2" xfId="10256"/>
    <cellStyle name="Note 3 4 4 4 2 2" xfId="20916"/>
    <cellStyle name="Note 3 4 4 4 2 2 2" xfId="47330"/>
    <cellStyle name="Note 3 4 4 4 2 3" xfId="16366"/>
    <cellStyle name="Note 3 4 4 4 2 3 2" xfId="42785"/>
    <cellStyle name="Note 3 4 4 4 2 4" xfId="36752"/>
    <cellStyle name="Note 3 4 4 4 3" xfId="13969"/>
    <cellStyle name="Note 3 4 4 4 3 2" xfId="40389"/>
    <cellStyle name="Note 3 4 4 4 4" xfId="27334"/>
    <cellStyle name="Note 3 4 4 4 4 2" xfId="53748"/>
    <cellStyle name="Note 3 4 4 4 5" xfId="29849"/>
    <cellStyle name="Note 3 4 4 5" xfId="4340"/>
    <cellStyle name="Note 3 4 4 5 2" xfId="10796"/>
    <cellStyle name="Note 3 4 4 5 2 2" xfId="21441"/>
    <cellStyle name="Note 3 4 4 5 2 2 2" xfId="47855"/>
    <cellStyle name="Note 3 4 4 5 2 3" xfId="28530"/>
    <cellStyle name="Note 3 4 4 5 2 3 2" xfId="54944"/>
    <cellStyle name="Note 3 4 4 5 2 4" xfId="37217"/>
    <cellStyle name="Note 3 4 4 5 3" xfId="15118"/>
    <cellStyle name="Note 3 4 4 5 3 2" xfId="41538"/>
    <cellStyle name="Note 3 4 4 5 4" xfId="25433"/>
    <cellStyle name="Note 3 4 4 5 4 2" xfId="51847"/>
    <cellStyle name="Note 3 4 4 5 5" xfId="31010"/>
    <cellStyle name="Note 3 4 4 6" xfId="5739"/>
    <cellStyle name="Note 3 4 4 6 2" xfId="16501"/>
    <cellStyle name="Note 3 4 4 6 2 2" xfId="42919"/>
    <cellStyle name="Note 3 4 4 6 3" xfId="23344"/>
    <cellStyle name="Note 3 4 4 6 3 2" xfId="49758"/>
    <cellStyle name="Note 3 4 4 6 4" xfId="32409"/>
    <cellStyle name="Note 3 4 4 7" xfId="5682"/>
    <cellStyle name="Note 3 4 4 7 2" xfId="23648"/>
    <cellStyle name="Note 3 4 4 7 2 2" xfId="50062"/>
    <cellStyle name="Note 3 4 4 7 3" xfId="32352"/>
    <cellStyle name="Note 3 4 4 8" xfId="7487"/>
    <cellStyle name="Note 3 4 4 8 2" xfId="18154"/>
    <cellStyle name="Note 3 4 4 8 2 2" xfId="44570"/>
    <cellStyle name="Note 3 4 4 8 3" xfId="27291"/>
    <cellStyle name="Note 3 4 4 8 3 2" xfId="53705"/>
    <cellStyle name="Note 3 4 4 8 4" xfId="34157"/>
    <cellStyle name="Note 3 4 4 9" xfId="7197"/>
    <cellStyle name="Note 3 4 4 9 2" xfId="17864"/>
    <cellStyle name="Note 3 4 4 9 2 2" xfId="44281"/>
    <cellStyle name="Note 3 4 4 9 3" xfId="26241"/>
    <cellStyle name="Note 3 4 4 9 3 2" xfId="52655"/>
    <cellStyle name="Note 3 4 4 9 4" xfId="33867"/>
    <cellStyle name="Note 3 4 5" xfId="1710"/>
    <cellStyle name="Note 3 4 5 10" xfId="8521"/>
    <cellStyle name="Note 3 4 5 10 2" xfId="19181"/>
    <cellStyle name="Note 3 4 5 10 2 2" xfId="45595"/>
    <cellStyle name="Note 3 4 5 10 3" xfId="12952"/>
    <cellStyle name="Note 3 4 5 10 3 2" xfId="39373"/>
    <cellStyle name="Note 3 4 5 10 4" xfId="35017"/>
    <cellStyle name="Note 3 4 5 11" xfId="11860"/>
    <cellStyle name="Note 3 4 5 11 2" xfId="38281"/>
    <cellStyle name="Note 3 4 5 12" xfId="22246"/>
    <cellStyle name="Note 3 4 5 12 2" xfId="48660"/>
    <cellStyle name="Note 3 4 5 2" xfId="3701"/>
    <cellStyle name="Note 3 4 5 2 2" xfId="9683"/>
    <cellStyle name="Note 3 4 5 2 2 2" xfId="20343"/>
    <cellStyle name="Note 3 4 5 2 2 2 2" xfId="46757"/>
    <cellStyle name="Note 3 4 5 2 2 3" xfId="17742"/>
    <cellStyle name="Note 3 4 5 2 2 3 2" xfId="44159"/>
    <cellStyle name="Note 3 4 5 2 2 4" xfId="36179"/>
    <cellStyle name="Note 3 4 5 2 3" xfId="14485"/>
    <cellStyle name="Note 3 4 5 2 3 2" xfId="40905"/>
    <cellStyle name="Note 3 4 5 2 4" xfId="25705"/>
    <cellStyle name="Note 3 4 5 2 4 2" xfId="52119"/>
    <cellStyle name="Note 3 4 5 2 5" xfId="30371"/>
    <cellStyle name="Note 3 4 5 3" xfId="2633"/>
    <cellStyle name="Note 3 4 5 3 2" xfId="10173"/>
    <cellStyle name="Note 3 4 5 3 2 2" xfId="20833"/>
    <cellStyle name="Note 3 4 5 3 2 2 2" xfId="47247"/>
    <cellStyle name="Note 3 4 5 3 2 3" xfId="16854"/>
    <cellStyle name="Note 3 4 5 3 2 3 2" xfId="43272"/>
    <cellStyle name="Note 3 4 5 3 2 4" xfId="36669"/>
    <cellStyle name="Note 3 4 5 3 3" xfId="13425"/>
    <cellStyle name="Note 3 4 5 3 3 2" xfId="39845"/>
    <cellStyle name="Note 3 4 5 3 4" xfId="25851"/>
    <cellStyle name="Note 3 4 5 3 4 2" xfId="52265"/>
    <cellStyle name="Note 3 4 5 3 5" xfId="29303"/>
    <cellStyle name="Note 3 4 5 4" xfId="4464"/>
    <cellStyle name="Note 3 4 5 4 2" xfId="10844"/>
    <cellStyle name="Note 3 4 5 4 2 2" xfId="21489"/>
    <cellStyle name="Note 3 4 5 4 2 2 2" xfId="47903"/>
    <cellStyle name="Note 3 4 5 4 2 3" xfId="28578"/>
    <cellStyle name="Note 3 4 5 4 2 3 2" xfId="54992"/>
    <cellStyle name="Note 3 4 5 4 2 4" xfId="37265"/>
    <cellStyle name="Note 3 4 5 4 3" xfId="15242"/>
    <cellStyle name="Note 3 4 5 4 3 2" xfId="41662"/>
    <cellStyle name="Note 3 4 5 4 4" xfId="25806"/>
    <cellStyle name="Note 3 4 5 4 4 2" xfId="52220"/>
    <cellStyle name="Note 3 4 5 4 5" xfId="31134"/>
    <cellStyle name="Note 3 4 5 5" xfId="3755"/>
    <cellStyle name="Note 3 4 5 5 2" xfId="14538"/>
    <cellStyle name="Note 3 4 5 5 2 2" xfId="40958"/>
    <cellStyle name="Note 3 4 5 5 3" xfId="24706"/>
    <cellStyle name="Note 3 4 5 5 3 2" xfId="51120"/>
    <cellStyle name="Note 3 4 5 5 4" xfId="30425"/>
    <cellStyle name="Note 3 4 5 6" xfId="5571"/>
    <cellStyle name="Note 3 4 5 6 2" xfId="16341"/>
    <cellStyle name="Note 3 4 5 6 2 2" xfId="42760"/>
    <cellStyle name="Note 3 4 5 6 3" xfId="24613"/>
    <cellStyle name="Note 3 4 5 6 3 2" xfId="51027"/>
    <cellStyle name="Note 3 4 5 6 4" xfId="32241"/>
    <cellStyle name="Note 3 4 5 7" xfId="3999"/>
    <cellStyle name="Note 3 4 5 7 2" xfId="25189"/>
    <cellStyle name="Note 3 4 5 7 2 2" xfId="51603"/>
    <cellStyle name="Note 3 4 5 7 3" xfId="30669"/>
    <cellStyle name="Note 3 4 5 8" xfId="2952"/>
    <cellStyle name="Note 3 4 5 8 2" xfId="13744"/>
    <cellStyle name="Note 3 4 5 8 2 2" xfId="40164"/>
    <cellStyle name="Note 3 4 5 8 3" xfId="27650"/>
    <cellStyle name="Note 3 4 5 8 3 2" xfId="54064"/>
    <cellStyle name="Note 3 4 5 8 4" xfId="29622"/>
    <cellStyle name="Note 3 4 5 9" xfId="7766"/>
    <cellStyle name="Note 3 4 5 9 2" xfId="18433"/>
    <cellStyle name="Note 3 4 5 9 2 2" xfId="44849"/>
    <cellStyle name="Note 3 4 5 9 3" xfId="24073"/>
    <cellStyle name="Note 3 4 5 9 3 2" xfId="50487"/>
    <cellStyle name="Note 3 4 5 9 4" xfId="34436"/>
    <cellStyle name="Note 3 4 6" xfId="2478"/>
    <cellStyle name="Note 3 4 6 10" xfId="27169"/>
    <cellStyle name="Note 3 4 6 10 2" xfId="53583"/>
    <cellStyle name="Note 3 4 6 2" xfId="4373"/>
    <cellStyle name="Note 3 4 6 2 2" xfId="9886"/>
    <cellStyle name="Note 3 4 6 2 2 2" xfId="20546"/>
    <cellStyle name="Note 3 4 6 2 2 2 2" xfId="46960"/>
    <cellStyle name="Note 3 4 6 2 2 3" xfId="24012"/>
    <cellStyle name="Note 3 4 6 2 2 3 2" xfId="50426"/>
    <cellStyle name="Note 3 4 6 2 2 4" xfId="36382"/>
    <cellStyle name="Note 3 4 6 2 3" xfId="15151"/>
    <cellStyle name="Note 3 4 6 2 3 2" xfId="41571"/>
    <cellStyle name="Note 3 4 6 2 4" xfId="24427"/>
    <cellStyle name="Note 3 4 6 2 4 2" xfId="50841"/>
    <cellStyle name="Note 3 4 6 2 5" xfId="31043"/>
    <cellStyle name="Note 3 4 6 3" xfId="5106"/>
    <cellStyle name="Note 3 4 6 3 2" xfId="9935"/>
    <cellStyle name="Note 3 4 6 3 2 2" xfId="20595"/>
    <cellStyle name="Note 3 4 6 3 2 2 2" xfId="47009"/>
    <cellStyle name="Note 3 4 6 3 2 3" xfId="22301"/>
    <cellStyle name="Note 3 4 6 3 2 3 2" xfId="48715"/>
    <cellStyle name="Note 3 4 6 3 2 4" xfId="36431"/>
    <cellStyle name="Note 3 4 6 3 3" xfId="15883"/>
    <cellStyle name="Note 3 4 6 3 3 2" xfId="42302"/>
    <cellStyle name="Note 3 4 6 3 4" xfId="26254"/>
    <cellStyle name="Note 3 4 6 3 4 2" xfId="52668"/>
    <cellStyle name="Note 3 4 6 3 5" xfId="31776"/>
    <cellStyle name="Note 3 4 6 4" xfId="6288"/>
    <cellStyle name="Note 3 4 6 4 2" xfId="10996"/>
    <cellStyle name="Note 3 4 6 4 2 2" xfId="21641"/>
    <cellStyle name="Note 3 4 6 4 2 2 2" xfId="48055"/>
    <cellStyle name="Note 3 4 6 4 2 3" xfId="28730"/>
    <cellStyle name="Note 3 4 6 4 2 3 2" xfId="55144"/>
    <cellStyle name="Note 3 4 6 4 2 4" xfId="37417"/>
    <cellStyle name="Note 3 4 6 4 3" xfId="17027"/>
    <cellStyle name="Note 3 4 6 4 3 2" xfId="43445"/>
    <cellStyle name="Note 3 4 6 4 4" xfId="22309"/>
    <cellStyle name="Note 3 4 6 4 4 2" xfId="48723"/>
    <cellStyle name="Note 3 4 6 4 5" xfId="32958"/>
    <cellStyle name="Note 3 4 6 5" xfId="6864"/>
    <cellStyle name="Note 3 4 6 5 2" xfId="17569"/>
    <cellStyle name="Note 3 4 6 5 2 2" xfId="43986"/>
    <cellStyle name="Note 3 4 6 5 3" xfId="12067"/>
    <cellStyle name="Note 3 4 6 5 3 2" xfId="38488"/>
    <cellStyle name="Note 3 4 6 5 4" xfId="33534"/>
    <cellStyle name="Note 3 4 6 6" xfId="7389"/>
    <cellStyle name="Note 3 4 6 6 2" xfId="18056"/>
    <cellStyle name="Note 3 4 6 6 2 2" xfId="44472"/>
    <cellStyle name="Note 3 4 6 6 3" xfId="26915"/>
    <cellStyle name="Note 3 4 6 6 3 2" xfId="53329"/>
    <cellStyle name="Note 3 4 6 6 4" xfId="34059"/>
    <cellStyle name="Note 3 4 6 7" xfId="8011"/>
    <cellStyle name="Note 3 4 6 7 2" xfId="18678"/>
    <cellStyle name="Note 3 4 6 7 2 2" xfId="45092"/>
    <cellStyle name="Note 3 4 6 7 3" xfId="12167"/>
    <cellStyle name="Note 3 4 6 7 3 2" xfId="38588"/>
    <cellStyle name="Note 3 4 6 7 4" xfId="34616"/>
    <cellStyle name="Note 3 4 6 8" xfId="13274"/>
    <cellStyle name="Note 3 4 6 8 2" xfId="39694"/>
    <cellStyle name="Note 3 4 6 9" xfId="18768"/>
    <cellStyle name="Note 3 4 6 9 2" xfId="45182"/>
    <cellStyle name="Note 3 4 7" xfId="3129"/>
    <cellStyle name="Note 3 4 7 2" xfId="9593"/>
    <cellStyle name="Note 3 4 7 2 2" xfId="20253"/>
    <cellStyle name="Note 3 4 7 2 2 2" xfId="46667"/>
    <cellStyle name="Note 3 4 7 2 3" xfId="14783"/>
    <cellStyle name="Note 3 4 7 2 3 2" xfId="41203"/>
    <cellStyle name="Note 3 4 7 2 4" xfId="36089"/>
    <cellStyle name="Note 3 4 7 3" xfId="13920"/>
    <cellStyle name="Note 3 4 7 3 2" xfId="40340"/>
    <cellStyle name="Note 3 4 7 4" xfId="21899"/>
    <cellStyle name="Note 3 4 7 4 2" xfId="48313"/>
    <cellStyle name="Note 3 4 7 5" xfId="29799"/>
    <cellStyle name="Note 3 4 8" xfId="4904"/>
    <cellStyle name="Note 3 4 8 2" xfId="9631"/>
    <cellStyle name="Note 3 4 8 2 2" xfId="20291"/>
    <cellStyle name="Note 3 4 8 2 2 2" xfId="46705"/>
    <cellStyle name="Note 3 4 8 2 3" xfId="28197"/>
    <cellStyle name="Note 3 4 8 2 3 2" xfId="54611"/>
    <cellStyle name="Note 3 4 8 2 4" xfId="36127"/>
    <cellStyle name="Note 3 4 8 3" xfId="15681"/>
    <cellStyle name="Note 3 4 8 3 2" xfId="42101"/>
    <cellStyle name="Note 3 4 8 4" xfId="11165"/>
    <cellStyle name="Note 3 4 8 4 2" xfId="37586"/>
    <cellStyle name="Note 3 4 8 5" xfId="31574"/>
    <cellStyle name="Note 3 4 9" xfId="3426"/>
    <cellStyle name="Note 3 4 9 2" xfId="9598"/>
    <cellStyle name="Note 3 4 9 2 2" xfId="20258"/>
    <cellStyle name="Note 3 4 9 2 2 2" xfId="46672"/>
    <cellStyle name="Note 3 4 9 2 3" xfId="12810"/>
    <cellStyle name="Note 3 4 9 2 3 2" xfId="39231"/>
    <cellStyle name="Note 3 4 9 2 4" xfId="36094"/>
    <cellStyle name="Note 3 4 9 3" xfId="14211"/>
    <cellStyle name="Note 3 4 9 3 2" xfId="40631"/>
    <cellStyle name="Note 3 4 9 4" xfId="27035"/>
    <cellStyle name="Note 3 4 9 4 2" xfId="53449"/>
    <cellStyle name="Note 3 4 9 5" xfId="30096"/>
    <cellStyle name="Note 3 5" xfId="1098"/>
    <cellStyle name="Note 3 5 10" xfId="3947"/>
    <cellStyle name="Note 3 5 10 2" xfId="22726"/>
    <cellStyle name="Note 3 5 10 2 2" xfId="49140"/>
    <cellStyle name="Note 3 5 10 3" xfId="30617"/>
    <cellStyle name="Note 3 5 11" xfId="16354"/>
    <cellStyle name="Note 3 5 11 2" xfId="42773"/>
    <cellStyle name="Note 3 5 12" xfId="11637"/>
    <cellStyle name="Note 3 5 12 2" xfId="38058"/>
    <cellStyle name="Note 3 5 2" xfId="1446"/>
    <cellStyle name="Note 3 5 2 10" xfId="8384"/>
    <cellStyle name="Note 3 5 2 10 2" xfId="19044"/>
    <cellStyle name="Note 3 5 2 10 2 2" xfId="45458"/>
    <cellStyle name="Note 3 5 2 10 3" xfId="17631"/>
    <cellStyle name="Note 3 5 2 10 3 2" xfId="44048"/>
    <cellStyle name="Note 3 5 2 10 4" xfId="34880"/>
    <cellStyle name="Note 3 5 2 11" xfId="12078"/>
    <cellStyle name="Note 3 5 2 11 2" xfId="38499"/>
    <cellStyle name="Note 3 5 2 12" xfId="27015"/>
    <cellStyle name="Note 3 5 2 12 2" xfId="53429"/>
    <cellStyle name="Note 3 5 2 2" xfId="3440"/>
    <cellStyle name="Note 3 5 2 2 2" xfId="9034"/>
    <cellStyle name="Note 3 5 2 2 2 2" xfId="19694"/>
    <cellStyle name="Note 3 5 2 2 2 2 2" xfId="46108"/>
    <cellStyle name="Note 3 5 2 2 2 3" xfId="28243"/>
    <cellStyle name="Note 3 5 2 2 2 3 2" xfId="54657"/>
    <cellStyle name="Note 3 5 2 2 2 4" xfId="35530"/>
    <cellStyle name="Note 3 5 2 2 3" xfId="10220"/>
    <cellStyle name="Note 3 5 2 2 3 2" xfId="20880"/>
    <cellStyle name="Note 3 5 2 2 3 2 2" xfId="47294"/>
    <cellStyle name="Note 3 5 2 2 3 3" xfId="12503"/>
    <cellStyle name="Note 3 5 2 2 3 3 2" xfId="38924"/>
    <cellStyle name="Note 3 5 2 2 3 4" xfId="36716"/>
    <cellStyle name="Note 3 5 2 2 4" xfId="10918"/>
    <cellStyle name="Note 3 5 2 2 4 2" xfId="21563"/>
    <cellStyle name="Note 3 5 2 2 4 2 2" xfId="47977"/>
    <cellStyle name="Note 3 5 2 2 4 3" xfId="28652"/>
    <cellStyle name="Note 3 5 2 2 4 3 2" xfId="55066"/>
    <cellStyle name="Note 3 5 2 2 4 4" xfId="37339"/>
    <cellStyle name="Note 3 5 2 2 5" xfId="8691"/>
    <cellStyle name="Note 3 5 2 2 5 2" xfId="19351"/>
    <cellStyle name="Note 3 5 2 2 5 2 2" xfId="45765"/>
    <cellStyle name="Note 3 5 2 2 5 3" xfId="17832"/>
    <cellStyle name="Note 3 5 2 2 5 3 2" xfId="44249"/>
    <cellStyle name="Note 3 5 2 2 5 4" xfId="35187"/>
    <cellStyle name="Note 3 5 2 2 6" xfId="14225"/>
    <cellStyle name="Note 3 5 2 2 6 2" xfId="40645"/>
    <cellStyle name="Note 3 5 2 2 7" xfId="25114"/>
    <cellStyle name="Note 3 5 2 2 7 2" xfId="51528"/>
    <cellStyle name="Note 3 5 2 2 8" xfId="30110"/>
    <cellStyle name="Note 3 5 2 3" xfId="3717"/>
    <cellStyle name="Note 3 5 2 3 2" xfId="9402"/>
    <cellStyle name="Note 3 5 2 3 2 2" xfId="20062"/>
    <cellStyle name="Note 3 5 2 3 2 2 2" xfId="46476"/>
    <cellStyle name="Note 3 5 2 3 2 3" xfId="27860"/>
    <cellStyle name="Note 3 5 2 3 2 3 2" xfId="54274"/>
    <cellStyle name="Note 3 5 2 3 2 4" xfId="35898"/>
    <cellStyle name="Note 3 5 2 3 3" xfId="14501"/>
    <cellStyle name="Note 3 5 2 3 3 2" xfId="40921"/>
    <cellStyle name="Note 3 5 2 3 4" xfId="22257"/>
    <cellStyle name="Note 3 5 2 3 4 2" xfId="48671"/>
    <cellStyle name="Note 3 5 2 3 5" xfId="30387"/>
    <cellStyle name="Note 3 5 2 4" xfId="3036"/>
    <cellStyle name="Note 3 5 2 4 2" xfId="9768"/>
    <cellStyle name="Note 3 5 2 4 2 2" xfId="20428"/>
    <cellStyle name="Note 3 5 2 4 2 2 2" xfId="46842"/>
    <cellStyle name="Note 3 5 2 4 2 3" xfId="28181"/>
    <cellStyle name="Note 3 5 2 4 2 3 2" xfId="54595"/>
    <cellStyle name="Note 3 5 2 4 2 4" xfId="36264"/>
    <cellStyle name="Note 3 5 2 4 3" xfId="13828"/>
    <cellStyle name="Note 3 5 2 4 3 2" xfId="40248"/>
    <cellStyle name="Note 3 5 2 4 4" xfId="26987"/>
    <cellStyle name="Note 3 5 2 4 4 2" xfId="53401"/>
    <cellStyle name="Note 3 5 2 4 5" xfId="29706"/>
    <cellStyle name="Note 3 5 2 5" xfId="3021"/>
    <cellStyle name="Note 3 5 2 5 2" xfId="10719"/>
    <cellStyle name="Note 3 5 2 5 2 2" xfId="21364"/>
    <cellStyle name="Note 3 5 2 5 2 2 2" xfId="47778"/>
    <cellStyle name="Note 3 5 2 5 2 3" xfId="28459"/>
    <cellStyle name="Note 3 5 2 5 2 3 2" xfId="54873"/>
    <cellStyle name="Note 3 5 2 5 2 4" xfId="37140"/>
    <cellStyle name="Note 3 5 2 5 3" xfId="13813"/>
    <cellStyle name="Note 3 5 2 5 3 2" xfId="40233"/>
    <cellStyle name="Note 3 5 2 5 4" xfId="24650"/>
    <cellStyle name="Note 3 5 2 5 4 2" xfId="51064"/>
    <cellStyle name="Note 3 5 2 5 5" xfId="29691"/>
    <cellStyle name="Note 3 5 2 6" xfId="3758"/>
    <cellStyle name="Note 3 5 2 6 2" xfId="14541"/>
    <cellStyle name="Note 3 5 2 6 2 2" xfId="40961"/>
    <cellStyle name="Note 3 5 2 6 3" xfId="27578"/>
    <cellStyle name="Note 3 5 2 6 3 2" xfId="53992"/>
    <cellStyle name="Note 3 5 2 6 4" xfId="30428"/>
    <cellStyle name="Note 3 5 2 7" xfId="5196"/>
    <cellStyle name="Note 3 5 2 7 2" xfId="26462"/>
    <cellStyle name="Note 3 5 2 7 2 2" xfId="52876"/>
    <cellStyle name="Note 3 5 2 7 3" xfId="31866"/>
    <cellStyle name="Note 3 5 2 8" xfId="6830"/>
    <cellStyle name="Note 3 5 2 8 2" xfId="17538"/>
    <cellStyle name="Note 3 5 2 8 2 2" xfId="43955"/>
    <cellStyle name="Note 3 5 2 8 3" xfId="22972"/>
    <cellStyle name="Note 3 5 2 8 3 2" xfId="49386"/>
    <cellStyle name="Note 3 5 2 8 4" xfId="33500"/>
    <cellStyle name="Note 3 5 2 9" xfId="7666"/>
    <cellStyle name="Note 3 5 2 9 2" xfId="18333"/>
    <cellStyle name="Note 3 5 2 9 2 2" xfId="44749"/>
    <cellStyle name="Note 3 5 2 9 3" xfId="26625"/>
    <cellStyle name="Note 3 5 2 9 3 2" xfId="53039"/>
    <cellStyle name="Note 3 5 2 9 4" xfId="34336"/>
    <cellStyle name="Note 3 5 3" xfId="1610"/>
    <cellStyle name="Note 3 5 3 10" xfId="8355"/>
    <cellStyle name="Note 3 5 3 10 2" xfId="19015"/>
    <cellStyle name="Note 3 5 3 10 2 2" xfId="45429"/>
    <cellStyle name="Note 3 5 3 10 3" xfId="12771"/>
    <cellStyle name="Note 3 5 3 10 3 2" xfId="39192"/>
    <cellStyle name="Note 3 5 3 10 4" xfId="34851"/>
    <cellStyle name="Note 3 5 3 11" xfId="11952"/>
    <cellStyle name="Note 3 5 3 11 2" xfId="38373"/>
    <cellStyle name="Note 3 5 3 12" xfId="24271"/>
    <cellStyle name="Note 3 5 3 12 2" xfId="50685"/>
    <cellStyle name="Note 3 5 3 2" xfId="3603"/>
    <cellStyle name="Note 3 5 3 2 2" xfId="9061"/>
    <cellStyle name="Note 3 5 3 2 2 2" xfId="19721"/>
    <cellStyle name="Note 3 5 3 2 2 2 2" xfId="46135"/>
    <cellStyle name="Note 3 5 3 2 2 3" xfId="11788"/>
    <cellStyle name="Note 3 5 3 2 2 3 2" xfId="38209"/>
    <cellStyle name="Note 3 5 3 2 2 4" xfId="35557"/>
    <cellStyle name="Note 3 5 3 2 3" xfId="10191"/>
    <cellStyle name="Note 3 5 3 2 3 2" xfId="20851"/>
    <cellStyle name="Note 3 5 3 2 3 2 2" xfId="47265"/>
    <cellStyle name="Note 3 5 3 2 3 3" xfId="12590"/>
    <cellStyle name="Note 3 5 3 2 3 3 2" xfId="39011"/>
    <cellStyle name="Note 3 5 3 2 3 4" xfId="36687"/>
    <cellStyle name="Note 3 5 3 2 4" xfId="10890"/>
    <cellStyle name="Note 3 5 3 2 4 2" xfId="21535"/>
    <cellStyle name="Note 3 5 3 2 4 2 2" xfId="47949"/>
    <cellStyle name="Note 3 5 3 2 4 3" xfId="28624"/>
    <cellStyle name="Note 3 5 3 2 4 3 2" xfId="55038"/>
    <cellStyle name="Note 3 5 3 2 4 4" xfId="37311"/>
    <cellStyle name="Note 3 5 3 2 5" xfId="8662"/>
    <cellStyle name="Note 3 5 3 2 5 2" xfId="19322"/>
    <cellStyle name="Note 3 5 3 2 5 2 2" xfId="45736"/>
    <cellStyle name="Note 3 5 3 2 5 3" xfId="17729"/>
    <cellStyle name="Note 3 5 3 2 5 3 2" xfId="44146"/>
    <cellStyle name="Note 3 5 3 2 5 4" xfId="35158"/>
    <cellStyle name="Note 3 5 3 2 6" xfId="14388"/>
    <cellStyle name="Note 3 5 3 2 6 2" xfId="40808"/>
    <cellStyle name="Note 3 5 3 2 7" xfId="24974"/>
    <cellStyle name="Note 3 5 3 2 7 2" xfId="51388"/>
    <cellStyle name="Note 3 5 3 2 8" xfId="30273"/>
    <cellStyle name="Note 3 5 3 3" xfId="2717"/>
    <cellStyle name="Note 3 5 3 3 2" xfId="9430"/>
    <cellStyle name="Note 3 5 3 3 2 2" xfId="20090"/>
    <cellStyle name="Note 3 5 3 3 2 2 2" xfId="46504"/>
    <cellStyle name="Note 3 5 3 3 2 3" xfId="11816"/>
    <cellStyle name="Note 3 5 3 3 2 3 2" xfId="38237"/>
    <cellStyle name="Note 3 5 3 3 2 4" xfId="35926"/>
    <cellStyle name="Note 3 5 3 3 3" xfId="13509"/>
    <cellStyle name="Note 3 5 3 3 3 2" xfId="39929"/>
    <cellStyle name="Note 3 5 3 3 4" xfId="24654"/>
    <cellStyle name="Note 3 5 3 3 4 2" xfId="51068"/>
    <cellStyle name="Note 3 5 3 3 5" xfId="29387"/>
    <cellStyle name="Note 3 5 3 4" xfId="4680"/>
    <cellStyle name="Note 3 5 3 4 2" xfId="10033"/>
    <cellStyle name="Note 3 5 3 4 2 2" xfId="20693"/>
    <cellStyle name="Note 3 5 3 4 2 2 2" xfId="47107"/>
    <cellStyle name="Note 3 5 3 4 2 3" xfId="11112"/>
    <cellStyle name="Note 3 5 3 4 2 3 2" xfId="37533"/>
    <cellStyle name="Note 3 5 3 4 2 4" xfId="36529"/>
    <cellStyle name="Note 3 5 3 4 3" xfId="15458"/>
    <cellStyle name="Note 3 5 3 4 3 2" xfId="41878"/>
    <cellStyle name="Note 3 5 3 4 4" xfId="22655"/>
    <cellStyle name="Note 3 5 3 4 4 2" xfId="49069"/>
    <cellStyle name="Note 3 5 3 4 5" xfId="31350"/>
    <cellStyle name="Note 3 5 3 5" xfId="5254"/>
    <cellStyle name="Note 3 5 3 5 2" xfId="10782"/>
    <cellStyle name="Note 3 5 3 5 2 2" xfId="21427"/>
    <cellStyle name="Note 3 5 3 5 2 2 2" xfId="47841"/>
    <cellStyle name="Note 3 5 3 5 2 3" xfId="28516"/>
    <cellStyle name="Note 3 5 3 5 2 3 2" xfId="54930"/>
    <cellStyle name="Note 3 5 3 5 2 4" xfId="37203"/>
    <cellStyle name="Note 3 5 3 5 3" xfId="16029"/>
    <cellStyle name="Note 3 5 3 5 3 2" xfId="42448"/>
    <cellStyle name="Note 3 5 3 5 4" xfId="25579"/>
    <cellStyle name="Note 3 5 3 5 4 2" xfId="51993"/>
    <cellStyle name="Note 3 5 3 5 5" xfId="31924"/>
    <cellStyle name="Note 3 5 3 6" xfId="5502"/>
    <cellStyle name="Note 3 5 3 6 2" xfId="16273"/>
    <cellStyle name="Note 3 5 3 6 2 2" xfId="42692"/>
    <cellStyle name="Note 3 5 3 6 3" xfId="25481"/>
    <cellStyle name="Note 3 5 3 6 3 2" xfId="51895"/>
    <cellStyle name="Note 3 5 3 6 4" xfId="32172"/>
    <cellStyle name="Note 3 5 3 7" xfId="3154"/>
    <cellStyle name="Note 3 5 3 7 2" xfId="23432"/>
    <cellStyle name="Note 3 5 3 7 2 2" xfId="49846"/>
    <cellStyle name="Note 3 5 3 7 3" xfId="29824"/>
    <cellStyle name="Note 3 5 3 8" xfId="5905"/>
    <cellStyle name="Note 3 5 3 8 2" xfId="16657"/>
    <cellStyle name="Note 3 5 3 8 2 2" xfId="43075"/>
    <cellStyle name="Note 3 5 3 8 3" xfId="25152"/>
    <cellStyle name="Note 3 5 3 8 3 2" xfId="51566"/>
    <cellStyle name="Note 3 5 3 8 4" xfId="32575"/>
    <cellStyle name="Note 3 5 3 9" xfId="7789"/>
    <cellStyle name="Note 3 5 3 9 2" xfId="18456"/>
    <cellStyle name="Note 3 5 3 9 2 2" xfId="44871"/>
    <cellStyle name="Note 3 5 3 9 3" xfId="24537"/>
    <cellStyle name="Note 3 5 3 9 3 2" xfId="50951"/>
    <cellStyle name="Note 3 5 3 9 4" xfId="34459"/>
    <cellStyle name="Note 3 5 4" xfId="1825"/>
    <cellStyle name="Note 3 5 4 10" xfId="8375"/>
    <cellStyle name="Note 3 5 4 10 2" xfId="19035"/>
    <cellStyle name="Note 3 5 4 10 2 2" xfId="45449"/>
    <cellStyle name="Note 3 5 4 10 3" xfId="12547"/>
    <cellStyle name="Note 3 5 4 10 3 2" xfId="38968"/>
    <cellStyle name="Note 3 5 4 10 4" xfId="34871"/>
    <cellStyle name="Note 3 5 4 11" xfId="11755"/>
    <cellStyle name="Note 3 5 4 11 2" xfId="38176"/>
    <cellStyle name="Note 3 5 4 12" xfId="23904"/>
    <cellStyle name="Note 3 5 4 12 2" xfId="50318"/>
    <cellStyle name="Note 3 5 4 2" xfId="3802"/>
    <cellStyle name="Note 3 5 4 2 2" xfId="9042"/>
    <cellStyle name="Note 3 5 4 2 2 2" xfId="19702"/>
    <cellStyle name="Note 3 5 4 2 2 2 2" xfId="46116"/>
    <cellStyle name="Note 3 5 4 2 2 3" xfId="28247"/>
    <cellStyle name="Note 3 5 4 2 2 3 2" xfId="54661"/>
    <cellStyle name="Note 3 5 4 2 2 4" xfId="35538"/>
    <cellStyle name="Note 3 5 4 2 3" xfId="10076"/>
    <cellStyle name="Note 3 5 4 2 3 2" xfId="20736"/>
    <cellStyle name="Note 3 5 4 2 3 2 2" xfId="47150"/>
    <cellStyle name="Note 3 5 4 2 3 3" xfId="12972"/>
    <cellStyle name="Note 3 5 4 2 3 3 2" xfId="39393"/>
    <cellStyle name="Note 3 5 4 2 3 4" xfId="36572"/>
    <cellStyle name="Note 3 5 4 2 4" xfId="10909"/>
    <cellStyle name="Note 3 5 4 2 4 2" xfId="21554"/>
    <cellStyle name="Note 3 5 4 2 4 2 2" xfId="47968"/>
    <cellStyle name="Note 3 5 4 2 4 3" xfId="28643"/>
    <cellStyle name="Note 3 5 4 2 4 3 2" xfId="55057"/>
    <cellStyle name="Note 3 5 4 2 4 4" xfId="37330"/>
    <cellStyle name="Note 3 5 4 2 5" xfId="8682"/>
    <cellStyle name="Note 3 5 4 2 5 2" xfId="19342"/>
    <cellStyle name="Note 3 5 4 2 5 2 2" xfId="45756"/>
    <cellStyle name="Note 3 5 4 2 5 3" xfId="12480"/>
    <cellStyle name="Note 3 5 4 2 5 3 2" xfId="38901"/>
    <cellStyle name="Note 3 5 4 2 5 4" xfId="35178"/>
    <cellStyle name="Note 3 5 4 2 6" xfId="14585"/>
    <cellStyle name="Note 3 5 4 2 6 2" xfId="41005"/>
    <cellStyle name="Note 3 5 4 2 7" xfId="27215"/>
    <cellStyle name="Note 3 5 4 2 7 2" xfId="53629"/>
    <cellStyle name="Note 3 5 4 2 8" xfId="30472"/>
    <cellStyle name="Note 3 5 4 3" xfId="4529"/>
    <cellStyle name="Note 3 5 4 3 2" xfId="9411"/>
    <cellStyle name="Note 3 5 4 3 2 2" xfId="20071"/>
    <cellStyle name="Note 3 5 4 3 2 2 2" xfId="46485"/>
    <cellStyle name="Note 3 5 4 3 2 3" xfId="27859"/>
    <cellStyle name="Note 3 5 4 3 2 3 2" xfId="54273"/>
    <cellStyle name="Note 3 5 4 3 2 4" xfId="35907"/>
    <cellStyle name="Note 3 5 4 3 3" xfId="15307"/>
    <cellStyle name="Note 3 5 4 3 3 2" xfId="41727"/>
    <cellStyle name="Note 3 5 4 3 4" xfId="27462"/>
    <cellStyle name="Note 3 5 4 3 4 2" xfId="53876"/>
    <cellStyle name="Note 3 5 4 3 5" xfId="31199"/>
    <cellStyle name="Note 3 5 4 4" xfId="3180"/>
    <cellStyle name="Note 3 5 4 4 2" xfId="10152"/>
    <cellStyle name="Note 3 5 4 4 2 2" xfId="20812"/>
    <cellStyle name="Note 3 5 4 4 2 2 2" xfId="47226"/>
    <cellStyle name="Note 3 5 4 4 2 3" xfId="17688"/>
    <cellStyle name="Note 3 5 4 4 2 3 2" xfId="44105"/>
    <cellStyle name="Note 3 5 4 4 2 4" xfId="36648"/>
    <cellStyle name="Note 3 5 4 4 3" xfId="13970"/>
    <cellStyle name="Note 3 5 4 4 3 2" xfId="40390"/>
    <cellStyle name="Note 3 5 4 4 4" xfId="26551"/>
    <cellStyle name="Note 3 5 4 4 4 2" xfId="52965"/>
    <cellStyle name="Note 3 5 4 4 5" xfId="29850"/>
    <cellStyle name="Note 3 5 4 5" xfId="3748"/>
    <cellStyle name="Note 3 5 4 5 2" xfId="10797"/>
    <cellStyle name="Note 3 5 4 5 2 2" xfId="21442"/>
    <cellStyle name="Note 3 5 4 5 2 2 2" xfId="47856"/>
    <cellStyle name="Note 3 5 4 5 2 3" xfId="28531"/>
    <cellStyle name="Note 3 5 4 5 2 3 2" xfId="54945"/>
    <cellStyle name="Note 3 5 4 5 2 4" xfId="37218"/>
    <cellStyle name="Note 3 5 4 5 3" xfId="14531"/>
    <cellStyle name="Note 3 5 4 5 3 2" xfId="40951"/>
    <cellStyle name="Note 3 5 4 5 4" xfId="26578"/>
    <cellStyle name="Note 3 5 4 5 4 2" xfId="52992"/>
    <cellStyle name="Note 3 5 4 5 5" xfId="30418"/>
    <cellStyle name="Note 3 5 4 6" xfId="5740"/>
    <cellStyle name="Note 3 5 4 6 2" xfId="16502"/>
    <cellStyle name="Note 3 5 4 6 2 2" xfId="42920"/>
    <cellStyle name="Note 3 5 4 6 3" xfId="23964"/>
    <cellStyle name="Note 3 5 4 6 3 2" xfId="50378"/>
    <cellStyle name="Note 3 5 4 6 4" xfId="32410"/>
    <cellStyle name="Note 3 5 4 7" xfId="6628"/>
    <cellStyle name="Note 3 5 4 7 2" xfId="22058"/>
    <cellStyle name="Note 3 5 4 7 2 2" xfId="48472"/>
    <cellStyle name="Note 3 5 4 7 3" xfId="33298"/>
    <cellStyle name="Note 3 5 4 8" xfId="7488"/>
    <cellStyle name="Note 3 5 4 8 2" xfId="18155"/>
    <cellStyle name="Note 3 5 4 8 2 2" xfId="44571"/>
    <cellStyle name="Note 3 5 4 8 3" xfId="23103"/>
    <cellStyle name="Note 3 5 4 8 3 2" xfId="49517"/>
    <cellStyle name="Note 3 5 4 8 4" xfId="34158"/>
    <cellStyle name="Note 3 5 4 9" xfId="7461"/>
    <cellStyle name="Note 3 5 4 9 2" xfId="18128"/>
    <cellStyle name="Note 3 5 4 9 2 2" xfId="44544"/>
    <cellStyle name="Note 3 5 4 9 3" xfId="27948"/>
    <cellStyle name="Note 3 5 4 9 3 2" xfId="54362"/>
    <cellStyle name="Note 3 5 4 9 4" xfId="34131"/>
    <cellStyle name="Note 3 5 5" xfId="1709"/>
    <cellStyle name="Note 3 5 5 10" xfId="8522"/>
    <cellStyle name="Note 3 5 5 10 2" xfId="19182"/>
    <cellStyle name="Note 3 5 5 10 2 2" xfId="45596"/>
    <cellStyle name="Note 3 5 5 10 3" xfId="17820"/>
    <cellStyle name="Note 3 5 5 10 3 2" xfId="44237"/>
    <cellStyle name="Note 3 5 5 10 4" xfId="35018"/>
    <cellStyle name="Note 3 5 5 11" xfId="11861"/>
    <cellStyle name="Note 3 5 5 11 2" xfId="38282"/>
    <cellStyle name="Note 3 5 5 12" xfId="22029"/>
    <cellStyle name="Note 3 5 5 12 2" xfId="48443"/>
    <cellStyle name="Note 3 5 5 2" xfId="3700"/>
    <cellStyle name="Note 3 5 5 2 2" xfId="9743"/>
    <cellStyle name="Note 3 5 5 2 2 2" xfId="20403"/>
    <cellStyle name="Note 3 5 5 2 2 2 2" xfId="46817"/>
    <cellStyle name="Note 3 5 5 2 2 3" xfId="11846"/>
    <cellStyle name="Note 3 5 5 2 2 3 2" xfId="38267"/>
    <cellStyle name="Note 3 5 5 2 2 4" xfId="36239"/>
    <cellStyle name="Note 3 5 5 2 3" xfId="14484"/>
    <cellStyle name="Note 3 5 5 2 3 2" xfId="40904"/>
    <cellStyle name="Note 3 5 5 2 4" xfId="27039"/>
    <cellStyle name="Note 3 5 5 2 4 2" xfId="53453"/>
    <cellStyle name="Note 3 5 5 2 5" xfId="30370"/>
    <cellStyle name="Note 3 5 5 3" xfId="2634"/>
    <cellStyle name="Note 3 5 5 3 2" xfId="9510"/>
    <cellStyle name="Note 3 5 5 3 2 2" xfId="20170"/>
    <cellStyle name="Note 3 5 5 3 2 2 2" xfId="46584"/>
    <cellStyle name="Note 3 5 5 3 2 3" xfId="17739"/>
    <cellStyle name="Note 3 5 5 3 2 3 2" xfId="44156"/>
    <cellStyle name="Note 3 5 5 3 2 4" xfId="36006"/>
    <cellStyle name="Note 3 5 5 3 3" xfId="13426"/>
    <cellStyle name="Note 3 5 5 3 3 2" xfId="39846"/>
    <cellStyle name="Note 3 5 5 3 4" xfId="25394"/>
    <cellStyle name="Note 3 5 5 3 4 2" xfId="51808"/>
    <cellStyle name="Note 3 5 5 3 5" xfId="29304"/>
    <cellStyle name="Note 3 5 5 4" xfId="4449"/>
    <cellStyle name="Note 3 5 5 4 2" xfId="10845"/>
    <cellStyle name="Note 3 5 5 4 2 2" xfId="21490"/>
    <cellStyle name="Note 3 5 5 4 2 2 2" xfId="47904"/>
    <cellStyle name="Note 3 5 5 4 2 3" xfId="28579"/>
    <cellStyle name="Note 3 5 5 4 2 3 2" xfId="54993"/>
    <cellStyle name="Note 3 5 5 4 2 4" xfId="37266"/>
    <cellStyle name="Note 3 5 5 4 3" xfId="15227"/>
    <cellStyle name="Note 3 5 5 4 3 2" xfId="41647"/>
    <cellStyle name="Note 3 5 5 4 4" xfId="27688"/>
    <cellStyle name="Note 3 5 5 4 4 2" xfId="54102"/>
    <cellStyle name="Note 3 5 5 4 5" xfId="31119"/>
    <cellStyle name="Note 3 5 5 5" xfId="3709"/>
    <cellStyle name="Note 3 5 5 5 2" xfId="14493"/>
    <cellStyle name="Note 3 5 5 5 2 2" xfId="40913"/>
    <cellStyle name="Note 3 5 5 5 3" xfId="27256"/>
    <cellStyle name="Note 3 5 5 5 3 2" xfId="53670"/>
    <cellStyle name="Note 3 5 5 5 4" xfId="30379"/>
    <cellStyle name="Note 3 5 5 6" xfId="6040"/>
    <cellStyle name="Note 3 5 5 6 2" xfId="16791"/>
    <cellStyle name="Note 3 5 5 6 2 2" xfId="43209"/>
    <cellStyle name="Note 3 5 5 6 3" xfId="23267"/>
    <cellStyle name="Note 3 5 5 6 3 2" xfId="49681"/>
    <cellStyle name="Note 3 5 5 6 4" xfId="32710"/>
    <cellStyle name="Note 3 5 5 7" xfId="6064"/>
    <cellStyle name="Note 3 5 5 7 2" xfId="21967"/>
    <cellStyle name="Note 3 5 5 7 2 2" xfId="48381"/>
    <cellStyle name="Note 3 5 5 7 3" xfId="32734"/>
    <cellStyle name="Note 3 5 5 8" xfId="5288"/>
    <cellStyle name="Note 3 5 5 8 2" xfId="16063"/>
    <cellStyle name="Note 3 5 5 8 2 2" xfId="42482"/>
    <cellStyle name="Note 3 5 5 8 3" xfId="23485"/>
    <cellStyle name="Note 3 5 5 8 3 2" xfId="49899"/>
    <cellStyle name="Note 3 5 5 8 4" xfId="31958"/>
    <cellStyle name="Note 3 5 5 9" xfId="7767"/>
    <cellStyle name="Note 3 5 5 9 2" xfId="18434"/>
    <cellStyle name="Note 3 5 5 9 2 2" xfId="44850"/>
    <cellStyle name="Note 3 5 5 9 3" xfId="27568"/>
    <cellStyle name="Note 3 5 5 9 3 2" xfId="53982"/>
    <cellStyle name="Note 3 5 5 9 4" xfId="34437"/>
    <cellStyle name="Note 3 5 6" xfId="2479"/>
    <cellStyle name="Note 3 5 6 10" xfId="23345"/>
    <cellStyle name="Note 3 5 6 10 2" xfId="49759"/>
    <cellStyle name="Note 3 5 6 2" xfId="4374"/>
    <cellStyle name="Note 3 5 6 2 2" xfId="9885"/>
    <cellStyle name="Note 3 5 6 2 2 2" xfId="20545"/>
    <cellStyle name="Note 3 5 6 2 2 2 2" xfId="46959"/>
    <cellStyle name="Note 3 5 6 2 2 3" xfId="24796"/>
    <cellStyle name="Note 3 5 6 2 2 3 2" xfId="51210"/>
    <cellStyle name="Note 3 5 6 2 2 4" xfId="36381"/>
    <cellStyle name="Note 3 5 6 2 3" xfId="15152"/>
    <cellStyle name="Note 3 5 6 2 3 2" xfId="41572"/>
    <cellStyle name="Note 3 5 6 2 4" xfId="22011"/>
    <cellStyle name="Note 3 5 6 2 4 2" xfId="48425"/>
    <cellStyle name="Note 3 5 6 2 5" xfId="31044"/>
    <cellStyle name="Note 3 5 6 3" xfId="5107"/>
    <cellStyle name="Note 3 5 6 3 2" xfId="9747"/>
    <cellStyle name="Note 3 5 6 3 2 2" xfId="20407"/>
    <cellStyle name="Note 3 5 6 3 2 2 2" xfId="46821"/>
    <cellStyle name="Note 3 5 6 3 2 3" xfId="17370"/>
    <cellStyle name="Note 3 5 6 3 2 3 2" xfId="43788"/>
    <cellStyle name="Note 3 5 6 3 2 4" xfId="36243"/>
    <cellStyle name="Note 3 5 6 3 3" xfId="15884"/>
    <cellStyle name="Note 3 5 6 3 3 2" xfId="42303"/>
    <cellStyle name="Note 3 5 6 3 4" xfId="25627"/>
    <cellStyle name="Note 3 5 6 3 4 2" xfId="52041"/>
    <cellStyle name="Note 3 5 6 3 5" xfId="31777"/>
    <cellStyle name="Note 3 5 6 4" xfId="6289"/>
    <cellStyle name="Note 3 5 6 4 2" xfId="10995"/>
    <cellStyle name="Note 3 5 6 4 2 2" xfId="21640"/>
    <cellStyle name="Note 3 5 6 4 2 2 2" xfId="48054"/>
    <cellStyle name="Note 3 5 6 4 2 3" xfId="28729"/>
    <cellStyle name="Note 3 5 6 4 2 3 2" xfId="55143"/>
    <cellStyle name="Note 3 5 6 4 2 4" xfId="37416"/>
    <cellStyle name="Note 3 5 6 4 3" xfId="17028"/>
    <cellStyle name="Note 3 5 6 4 3 2" xfId="43446"/>
    <cellStyle name="Note 3 5 6 4 4" xfId="25778"/>
    <cellStyle name="Note 3 5 6 4 4 2" xfId="52192"/>
    <cellStyle name="Note 3 5 6 4 5" xfId="32959"/>
    <cellStyle name="Note 3 5 6 5" xfId="6865"/>
    <cellStyle name="Note 3 5 6 5 2" xfId="17570"/>
    <cellStyle name="Note 3 5 6 5 2 2" xfId="43987"/>
    <cellStyle name="Note 3 5 6 5 3" xfId="25742"/>
    <cellStyle name="Note 3 5 6 5 3 2" xfId="52156"/>
    <cellStyle name="Note 3 5 6 5 4" xfId="33535"/>
    <cellStyle name="Note 3 5 6 6" xfId="7390"/>
    <cellStyle name="Note 3 5 6 6 2" xfId="18057"/>
    <cellStyle name="Note 3 5 6 6 2 2" xfId="44473"/>
    <cellStyle name="Note 3 5 6 6 3" xfId="22307"/>
    <cellStyle name="Note 3 5 6 6 3 2" xfId="48721"/>
    <cellStyle name="Note 3 5 6 6 4" xfId="34060"/>
    <cellStyle name="Note 3 5 6 7" xfId="8012"/>
    <cellStyle name="Note 3 5 6 7 2" xfId="18679"/>
    <cellStyle name="Note 3 5 6 7 2 2" xfId="45093"/>
    <cellStyle name="Note 3 5 6 7 3" xfId="12168"/>
    <cellStyle name="Note 3 5 6 7 3 2" xfId="38589"/>
    <cellStyle name="Note 3 5 6 7 4" xfId="34617"/>
    <cellStyle name="Note 3 5 6 8" xfId="13275"/>
    <cellStyle name="Note 3 5 6 8 2" xfId="39695"/>
    <cellStyle name="Note 3 5 6 9" xfId="11240"/>
    <cellStyle name="Note 3 5 6 9 2" xfId="37661"/>
    <cellStyle name="Note 3 5 7" xfId="3130"/>
    <cellStyle name="Note 3 5 7 2" xfId="9592"/>
    <cellStyle name="Note 3 5 7 2 2" xfId="20252"/>
    <cellStyle name="Note 3 5 7 2 2 2" xfId="46666"/>
    <cellStyle name="Note 3 5 7 2 3" xfId="17226"/>
    <cellStyle name="Note 3 5 7 2 3 2" xfId="43644"/>
    <cellStyle name="Note 3 5 7 2 4" xfId="36088"/>
    <cellStyle name="Note 3 5 7 3" xfId="13921"/>
    <cellStyle name="Note 3 5 7 3 2" xfId="40341"/>
    <cellStyle name="Note 3 5 7 4" xfId="22232"/>
    <cellStyle name="Note 3 5 7 4 2" xfId="48646"/>
    <cellStyle name="Note 3 5 7 5" xfId="29800"/>
    <cellStyle name="Note 3 5 8" xfId="4905"/>
    <cellStyle name="Note 3 5 8 2" xfId="9691"/>
    <cellStyle name="Note 3 5 8 2 2" xfId="20351"/>
    <cellStyle name="Note 3 5 8 2 2 2" xfId="46765"/>
    <cellStyle name="Note 3 5 8 2 3" xfId="16022"/>
    <cellStyle name="Note 3 5 8 2 3 2" xfId="42441"/>
    <cellStyle name="Note 3 5 8 2 4" xfId="36187"/>
    <cellStyle name="Note 3 5 8 3" xfId="15682"/>
    <cellStyle name="Note 3 5 8 3 2" xfId="42102"/>
    <cellStyle name="Note 3 5 8 4" xfId="24449"/>
    <cellStyle name="Note 3 5 8 4 2" xfId="50863"/>
    <cellStyle name="Note 3 5 8 5" xfId="31575"/>
    <cellStyle name="Note 3 5 9" xfId="4166"/>
    <cellStyle name="Note 3 5 9 2" xfId="9789"/>
    <cellStyle name="Note 3 5 9 2 2" xfId="20449"/>
    <cellStyle name="Note 3 5 9 2 2 2" xfId="46863"/>
    <cellStyle name="Note 3 5 9 2 3" xfId="27377"/>
    <cellStyle name="Note 3 5 9 2 3 2" xfId="53791"/>
    <cellStyle name="Note 3 5 9 2 4" xfId="36285"/>
    <cellStyle name="Note 3 5 9 3" xfId="14947"/>
    <cellStyle name="Note 3 5 9 3 2" xfId="41367"/>
    <cellStyle name="Note 3 5 9 4" xfId="26974"/>
    <cellStyle name="Note 3 5 9 4 2" xfId="53388"/>
    <cellStyle name="Note 3 5 9 5" xfId="30836"/>
    <cellStyle name="Note 3 6" xfId="1099"/>
    <cellStyle name="Note 3 6 10" xfId="6679"/>
    <cellStyle name="Note 3 6 10 2" xfId="25752"/>
    <cellStyle name="Note 3 6 10 2 2" xfId="52166"/>
    <cellStyle name="Note 3 6 10 3" xfId="33349"/>
    <cellStyle name="Note 3 6 11" xfId="13617"/>
    <cellStyle name="Note 3 6 11 2" xfId="40037"/>
    <cellStyle name="Note 3 6 12" xfId="13338"/>
    <cellStyle name="Note 3 6 12 2" xfId="39758"/>
    <cellStyle name="Note 3 6 2" xfId="1447"/>
    <cellStyle name="Note 3 6 2 10" xfId="8385"/>
    <cellStyle name="Note 3 6 2 10 2" xfId="19045"/>
    <cellStyle name="Note 3 6 2 10 2 2" xfId="45459"/>
    <cellStyle name="Note 3 6 2 10 3" xfId="12455"/>
    <cellStyle name="Note 3 6 2 10 3 2" xfId="38876"/>
    <cellStyle name="Note 3 6 2 10 4" xfId="34881"/>
    <cellStyle name="Note 3 6 2 11" xfId="12077"/>
    <cellStyle name="Note 3 6 2 11 2" xfId="38498"/>
    <cellStyle name="Note 3 6 2 12" xfId="25728"/>
    <cellStyle name="Note 3 6 2 12 2" xfId="52142"/>
    <cellStyle name="Note 3 6 2 2" xfId="3441"/>
    <cellStyle name="Note 3 6 2 2 2" xfId="9033"/>
    <cellStyle name="Note 3 6 2 2 2 2" xfId="19693"/>
    <cellStyle name="Note 3 6 2 2 2 2 2" xfId="46107"/>
    <cellStyle name="Note 3 6 2 2 2 3" xfId="11199"/>
    <cellStyle name="Note 3 6 2 2 2 3 2" xfId="37620"/>
    <cellStyle name="Note 3 6 2 2 2 4" xfId="35529"/>
    <cellStyle name="Note 3 6 2 2 3" xfId="10132"/>
    <cellStyle name="Note 3 6 2 2 3 2" xfId="20792"/>
    <cellStyle name="Note 3 6 2 2 3 2 2" xfId="47206"/>
    <cellStyle name="Note 3 6 2 2 3 3" xfId="14101"/>
    <cellStyle name="Note 3 6 2 2 3 3 2" xfId="40521"/>
    <cellStyle name="Note 3 6 2 2 3 4" xfId="36628"/>
    <cellStyle name="Note 3 6 2 2 4" xfId="10919"/>
    <cellStyle name="Note 3 6 2 2 4 2" xfId="21564"/>
    <cellStyle name="Note 3 6 2 2 4 2 2" xfId="47978"/>
    <cellStyle name="Note 3 6 2 2 4 3" xfId="28653"/>
    <cellStyle name="Note 3 6 2 2 4 3 2" xfId="55067"/>
    <cellStyle name="Note 3 6 2 2 4 4" xfId="37340"/>
    <cellStyle name="Note 3 6 2 2 5" xfId="8692"/>
    <cellStyle name="Note 3 6 2 2 5 2" xfId="19352"/>
    <cellStyle name="Note 3 6 2 2 5 2 2" xfId="45766"/>
    <cellStyle name="Note 3 6 2 2 5 3" xfId="17640"/>
    <cellStyle name="Note 3 6 2 2 5 3 2" xfId="44057"/>
    <cellStyle name="Note 3 6 2 2 5 4" xfId="35188"/>
    <cellStyle name="Note 3 6 2 2 6" xfId="14226"/>
    <cellStyle name="Note 3 6 2 2 6 2" xfId="40646"/>
    <cellStyle name="Note 3 6 2 2 7" xfId="24644"/>
    <cellStyle name="Note 3 6 2 2 7 2" xfId="51058"/>
    <cellStyle name="Note 3 6 2 2 8" xfId="30111"/>
    <cellStyle name="Note 3 6 2 3" xfId="3957"/>
    <cellStyle name="Note 3 6 2 3 2" xfId="9401"/>
    <cellStyle name="Note 3 6 2 3 2 2" xfId="20061"/>
    <cellStyle name="Note 3 6 2 3 2 2 2" xfId="46475"/>
    <cellStyle name="Note 3 6 2 3 2 3" xfId="11256"/>
    <cellStyle name="Note 3 6 2 3 2 3 2" xfId="37677"/>
    <cellStyle name="Note 3 6 2 3 2 4" xfId="35897"/>
    <cellStyle name="Note 3 6 2 3 3" xfId="14740"/>
    <cellStyle name="Note 3 6 2 3 3 2" xfId="41160"/>
    <cellStyle name="Note 3 6 2 3 4" xfId="22906"/>
    <cellStyle name="Note 3 6 2 3 4 2" xfId="49320"/>
    <cellStyle name="Note 3 6 2 3 5" xfId="30627"/>
    <cellStyle name="Note 3 6 2 4" xfId="5063"/>
    <cellStyle name="Note 3 6 2 4 2" xfId="10037"/>
    <cellStyle name="Note 3 6 2 4 2 2" xfId="20697"/>
    <cellStyle name="Note 3 6 2 4 2 2 2" xfId="47111"/>
    <cellStyle name="Note 3 6 2 4 2 3" xfId="25893"/>
    <cellStyle name="Note 3 6 2 4 2 3 2" xfId="52307"/>
    <cellStyle name="Note 3 6 2 4 2 4" xfId="36533"/>
    <cellStyle name="Note 3 6 2 4 3" xfId="15840"/>
    <cellStyle name="Note 3 6 2 4 3 2" xfId="42259"/>
    <cellStyle name="Note 3 6 2 4 4" xfId="21807"/>
    <cellStyle name="Note 3 6 2 4 4 2" xfId="48221"/>
    <cellStyle name="Note 3 6 2 4 5" xfId="31733"/>
    <cellStyle name="Note 3 6 2 5" xfId="4359"/>
    <cellStyle name="Note 3 6 2 5 2" xfId="10720"/>
    <cellStyle name="Note 3 6 2 5 2 2" xfId="21365"/>
    <cellStyle name="Note 3 6 2 5 2 2 2" xfId="47779"/>
    <cellStyle name="Note 3 6 2 5 2 3" xfId="28460"/>
    <cellStyle name="Note 3 6 2 5 2 3 2" xfId="54874"/>
    <cellStyle name="Note 3 6 2 5 2 4" xfId="37141"/>
    <cellStyle name="Note 3 6 2 5 3" xfId="15137"/>
    <cellStyle name="Note 3 6 2 5 3 2" xfId="41557"/>
    <cellStyle name="Note 3 6 2 5 4" xfId="26501"/>
    <cellStyle name="Note 3 6 2 5 4 2" xfId="52915"/>
    <cellStyle name="Note 3 6 2 5 5" xfId="31029"/>
    <cellStyle name="Note 3 6 2 6" xfId="5889"/>
    <cellStyle name="Note 3 6 2 6 2" xfId="16644"/>
    <cellStyle name="Note 3 6 2 6 2 2" xfId="43062"/>
    <cellStyle name="Note 3 6 2 6 3" xfId="25049"/>
    <cellStyle name="Note 3 6 2 6 3 2" xfId="51463"/>
    <cellStyle name="Note 3 6 2 6 4" xfId="32559"/>
    <cellStyle name="Note 3 6 2 7" xfId="6825"/>
    <cellStyle name="Note 3 6 2 7 2" xfId="23503"/>
    <cellStyle name="Note 3 6 2 7 2 2" xfId="49917"/>
    <cellStyle name="Note 3 6 2 7 3" xfId="33495"/>
    <cellStyle name="Note 3 6 2 8" xfId="2923"/>
    <cellStyle name="Note 3 6 2 8 2" xfId="13715"/>
    <cellStyle name="Note 3 6 2 8 2 2" xfId="40135"/>
    <cellStyle name="Note 3 6 2 8 3" xfId="22676"/>
    <cellStyle name="Note 3 6 2 8 3 2" xfId="49090"/>
    <cellStyle name="Note 3 6 2 8 4" xfId="29593"/>
    <cellStyle name="Note 3 6 2 9" xfId="6829"/>
    <cellStyle name="Note 3 6 2 9 2" xfId="17537"/>
    <cellStyle name="Note 3 6 2 9 2 2" xfId="43954"/>
    <cellStyle name="Note 3 6 2 9 3" xfId="23536"/>
    <cellStyle name="Note 3 6 2 9 3 2" xfId="49950"/>
    <cellStyle name="Note 3 6 2 9 4" xfId="33499"/>
    <cellStyle name="Note 3 6 3" xfId="1611"/>
    <cellStyle name="Note 3 6 3 10" xfId="8354"/>
    <cellStyle name="Note 3 6 3 10 2" xfId="19014"/>
    <cellStyle name="Note 3 6 3 10 2 2" xfId="45428"/>
    <cellStyle name="Note 3 6 3 10 3" xfId="15630"/>
    <cellStyle name="Note 3 6 3 10 3 2" xfId="42050"/>
    <cellStyle name="Note 3 6 3 10 4" xfId="34850"/>
    <cellStyle name="Note 3 6 3 11" xfId="11951"/>
    <cellStyle name="Note 3 6 3 11 2" xfId="38372"/>
    <cellStyle name="Note 3 6 3 12" xfId="23764"/>
    <cellStyle name="Note 3 6 3 12 2" xfId="50178"/>
    <cellStyle name="Note 3 6 3 2" xfId="3604"/>
    <cellStyle name="Note 3 6 3 2 2" xfId="9062"/>
    <cellStyle name="Note 3 6 3 2 2 2" xfId="19722"/>
    <cellStyle name="Note 3 6 3 2 2 2 2" xfId="46136"/>
    <cellStyle name="Note 3 6 3 2 2 3" xfId="26790"/>
    <cellStyle name="Note 3 6 3 2 2 3 2" xfId="53204"/>
    <cellStyle name="Note 3 6 3 2 2 4" xfId="35558"/>
    <cellStyle name="Note 3 6 3 2 3" xfId="10357"/>
    <cellStyle name="Note 3 6 3 2 3 2" xfId="21017"/>
    <cellStyle name="Note 3 6 3 2 3 2 2" xfId="47431"/>
    <cellStyle name="Note 3 6 3 2 3 3" xfId="28282"/>
    <cellStyle name="Note 3 6 3 2 3 3 2" xfId="54696"/>
    <cellStyle name="Note 3 6 3 2 3 4" xfId="36853"/>
    <cellStyle name="Note 3 6 3 2 4" xfId="10889"/>
    <cellStyle name="Note 3 6 3 2 4 2" xfId="21534"/>
    <cellStyle name="Note 3 6 3 2 4 2 2" xfId="47948"/>
    <cellStyle name="Note 3 6 3 2 4 3" xfId="28623"/>
    <cellStyle name="Note 3 6 3 2 4 3 2" xfId="55037"/>
    <cellStyle name="Note 3 6 3 2 4 4" xfId="37310"/>
    <cellStyle name="Note 3 6 3 2 5" xfId="8661"/>
    <cellStyle name="Note 3 6 3 2 5 2" xfId="19321"/>
    <cellStyle name="Note 3 6 3 2 5 2 2" xfId="45735"/>
    <cellStyle name="Note 3 6 3 2 5 3" xfId="12797"/>
    <cellStyle name="Note 3 6 3 2 5 3 2" xfId="39218"/>
    <cellStyle name="Note 3 6 3 2 5 4" xfId="35157"/>
    <cellStyle name="Note 3 6 3 2 6" xfId="14389"/>
    <cellStyle name="Note 3 6 3 2 6 2" xfId="40809"/>
    <cellStyle name="Note 3 6 3 2 7" xfId="22899"/>
    <cellStyle name="Note 3 6 3 2 7 2" xfId="49313"/>
    <cellStyle name="Note 3 6 3 2 8" xfId="30274"/>
    <cellStyle name="Note 3 6 3 3" xfId="2716"/>
    <cellStyle name="Note 3 6 3 3 2" xfId="9431"/>
    <cellStyle name="Note 3 6 3 3 2 2" xfId="20091"/>
    <cellStyle name="Note 3 6 3 3 2 2 2" xfId="46505"/>
    <cellStyle name="Note 3 6 3 3 2 3" xfId="26764"/>
    <cellStyle name="Note 3 6 3 3 2 3 2" xfId="53178"/>
    <cellStyle name="Note 3 6 3 3 2 4" xfId="35927"/>
    <cellStyle name="Note 3 6 3 3 3" xfId="13508"/>
    <cellStyle name="Note 3 6 3 3 3 2" xfId="39928"/>
    <cellStyle name="Note 3 6 3 3 4" xfId="25124"/>
    <cellStyle name="Note 3 6 3 3 4 2" xfId="51538"/>
    <cellStyle name="Note 3 6 3 3 5" xfId="29386"/>
    <cellStyle name="Note 3 6 3 4" xfId="2843"/>
    <cellStyle name="Note 3 6 3 4 2" xfId="9636"/>
    <cellStyle name="Note 3 6 3 4 2 2" xfId="20296"/>
    <cellStyle name="Note 3 6 3 4 2 2 2" xfId="46710"/>
    <cellStyle name="Note 3 6 3 4 2 3" xfId="11598"/>
    <cellStyle name="Note 3 6 3 4 2 3 2" xfId="38019"/>
    <cellStyle name="Note 3 6 3 4 2 4" xfId="36132"/>
    <cellStyle name="Note 3 6 3 4 3" xfId="13635"/>
    <cellStyle name="Note 3 6 3 4 3 2" xfId="40055"/>
    <cellStyle name="Note 3 6 3 4 4" xfId="25067"/>
    <cellStyle name="Note 3 6 3 4 4 2" xfId="51481"/>
    <cellStyle name="Note 3 6 3 4 5" xfId="29513"/>
    <cellStyle name="Note 3 6 3 5" xfId="2822"/>
    <cellStyle name="Note 3 6 3 5 2" xfId="10781"/>
    <cellStyle name="Note 3 6 3 5 2 2" xfId="21426"/>
    <cellStyle name="Note 3 6 3 5 2 2 2" xfId="47840"/>
    <cellStyle name="Note 3 6 3 5 2 3" xfId="28515"/>
    <cellStyle name="Note 3 6 3 5 2 3 2" xfId="54929"/>
    <cellStyle name="Note 3 6 3 5 2 4" xfId="37202"/>
    <cellStyle name="Note 3 6 3 5 3" xfId="13614"/>
    <cellStyle name="Note 3 6 3 5 3 2" xfId="40034"/>
    <cellStyle name="Note 3 6 3 5 4" xfId="23192"/>
    <cellStyle name="Note 3 6 3 5 4 2" xfId="49606"/>
    <cellStyle name="Note 3 6 3 5 5" xfId="29492"/>
    <cellStyle name="Note 3 6 3 6" xfId="5501"/>
    <cellStyle name="Note 3 6 3 6 2" xfId="16272"/>
    <cellStyle name="Note 3 6 3 6 2 2" xfId="42691"/>
    <cellStyle name="Note 3 6 3 6 3" xfId="25273"/>
    <cellStyle name="Note 3 6 3 6 3 2" xfId="51687"/>
    <cellStyle name="Note 3 6 3 6 4" xfId="32171"/>
    <cellStyle name="Note 3 6 3 7" xfId="6648"/>
    <cellStyle name="Note 3 6 3 7 2" xfId="22021"/>
    <cellStyle name="Note 3 6 3 7 2 2" xfId="48435"/>
    <cellStyle name="Note 3 6 3 7 3" xfId="33318"/>
    <cellStyle name="Note 3 6 3 8" xfId="5666"/>
    <cellStyle name="Note 3 6 3 8 2" xfId="16430"/>
    <cellStyle name="Note 3 6 3 8 2 2" xfId="42848"/>
    <cellStyle name="Note 3 6 3 8 3" xfId="23963"/>
    <cellStyle name="Note 3 6 3 8 3 2" xfId="50377"/>
    <cellStyle name="Note 3 6 3 8 4" xfId="32336"/>
    <cellStyle name="Note 3 6 3 9" xfId="5909"/>
    <cellStyle name="Note 3 6 3 9 2" xfId="16661"/>
    <cellStyle name="Note 3 6 3 9 2 2" xfId="43079"/>
    <cellStyle name="Note 3 6 3 9 3" xfId="27951"/>
    <cellStyle name="Note 3 6 3 9 3 2" xfId="54365"/>
    <cellStyle name="Note 3 6 3 9 4" xfId="32579"/>
    <cellStyle name="Note 3 6 4" xfId="1826"/>
    <cellStyle name="Note 3 6 4 10" xfId="8376"/>
    <cellStyle name="Note 3 6 4 10 2" xfId="19036"/>
    <cellStyle name="Note 3 6 4 10 2 2" xfId="45450"/>
    <cellStyle name="Note 3 6 4 10 3" xfId="16869"/>
    <cellStyle name="Note 3 6 4 10 3 2" xfId="43287"/>
    <cellStyle name="Note 3 6 4 10 4" xfId="34872"/>
    <cellStyle name="Note 3 6 4 11" xfId="11754"/>
    <cellStyle name="Note 3 6 4 11 2" xfId="38175"/>
    <cellStyle name="Note 3 6 4 12" xfId="27160"/>
    <cellStyle name="Note 3 6 4 12 2" xfId="53574"/>
    <cellStyle name="Note 3 6 4 2" xfId="3803"/>
    <cellStyle name="Note 3 6 4 2 2" xfId="9041"/>
    <cellStyle name="Note 3 6 4 2 2 2" xfId="19701"/>
    <cellStyle name="Note 3 6 4 2 2 2 2" xfId="46115"/>
    <cellStyle name="Note 3 6 4 2 2 3" xfId="25970"/>
    <cellStyle name="Note 3 6 4 2 2 3 2" xfId="52384"/>
    <cellStyle name="Note 3 6 4 2 2 4" xfId="35537"/>
    <cellStyle name="Note 3 6 4 2 3" xfId="10332"/>
    <cellStyle name="Note 3 6 4 2 3 2" xfId="20992"/>
    <cellStyle name="Note 3 6 4 2 3 2 2" xfId="47406"/>
    <cellStyle name="Note 3 6 4 2 3 3" xfId="12993"/>
    <cellStyle name="Note 3 6 4 2 3 3 2" xfId="39414"/>
    <cellStyle name="Note 3 6 4 2 3 4" xfId="36828"/>
    <cellStyle name="Note 3 6 4 2 4" xfId="10910"/>
    <cellStyle name="Note 3 6 4 2 4 2" xfId="21555"/>
    <cellStyle name="Note 3 6 4 2 4 2 2" xfId="47969"/>
    <cellStyle name="Note 3 6 4 2 4 3" xfId="28644"/>
    <cellStyle name="Note 3 6 4 2 4 3 2" xfId="55058"/>
    <cellStyle name="Note 3 6 4 2 4 4" xfId="37331"/>
    <cellStyle name="Note 3 6 4 2 5" xfId="8683"/>
    <cellStyle name="Note 3 6 4 2 5 2" xfId="19343"/>
    <cellStyle name="Note 3 6 4 2 5 2 2" xfId="45757"/>
    <cellStyle name="Note 3 6 4 2 5 3" xfId="17209"/>
    <cellStyle name="Note 3 6 4 2 5 3 2" xfId="43627"/>
    <cellStyle name="Note 3 6 4 2 5 4" xfId="35179"/>
    <cellStyle name="Note 3 6 4 2 6" xfId="14586"/>
    <cellStyle name="Note 3 6 4 2 6 2" xfId="41006"/>
    <cellStyle name="Note 3 6 4 2 7" xfId="13008"/>
    <cellStyle name="Note 3 6 4 2 7 2" xfId="39429"/>
    <cellStyle name="Note 3 6 4 2 8" xfId="30473"/>
    <cellStyle name="Note 3 6 4 3" xfId="4530"/>
    <cellStyle name="Note 3 6 4 3 2" xfId="9410"/>
    <cellStyle name="Note 3 6 4 3 2 2" xfId="20070"/>
    <cellStyle name="Note 3 6 4 3 2 2 2" xfId="46484"/>
    <cellStyle name="Note 3 6 4 3 2 3" xfId="21147"/>
    <cellStyle name="Note 3 6 4 3 2 3 2" xfId="47561"/>
    <cellStyle name="Note 3 6 4 3 2 4" xfId="35906"/>
    <cellStyle name="Note 3 6 4 3 3" xfId="15308"/>
    <cellStyle name="Note 3 6 4 3 3 2" xfId="41728"/>
    <cellStyle name="Note 3 6 4 3 4" xfId="26539"/>
    <cellStyle name="Note 3 6 4 3 4 2" xfId="52953"/>
    <cellStyle name="Note 3 6 4 3 5" xfId="31200"/>
    <cellStyle name="Note 3 6 4 4" xfId="3181"/>
    <cellStyle name="Note 3 6 4 4 2" xfId="10447"/>
    <cellStyle name="Note 3 6 4 4 2 2" xfId="21107"/>
    <cellStyle name="Note 3 6 4 4 2 2 2" xfId="47521"/>
    <cellStyle name="Note 3 6 4 4 2 3" xfId="28371"/>
    <cellStyle name="Note 3 6 4 4 2 3 2" xfId="54785"/>
    <cellStyle name="Note 3 6 4 4 2 4" xfId="36943"/>
    <cellStyle name="Note 3 6 4 4 3" xfId="13971"/>
    <cellStyle name="Note 3 6 4 4 3 2" xfId="40391"/>
    <cellStyle name="Note 3 6 4 4 4" xfId="22551"/>
    <cellStyle name="Note 3 6 4 4 4 2" xfId="48965"/>
    <cellStyle name="Note 3 6 4 4 5" xfId="29851"/>
    <cellStyle name="Note 3 6 4 5" xfId="3990"/>
    <cellStyle name="Note 3 6 4 5 2" xfId="10798"/>
    <cellStyle name="Note 3 6 4 5 2 2" xfId="21443"/>
    <cellStyle name="Note 3 6 4 5 2 2 2" xfId="47857"/>
    <cellStyle name="Note 3 6 4 5 2 3" xfId="28532"/>
    <cellStyle name="Note 3 6 4 5 2 3 2" xfId="54946"/>
    <cellStyle name="Note 3 6 4 5 2 4" xfId="37219"/>
    <cellStyle name="Note 3 6 4 5 3" xfId="14773"/>
    <cellStyle name="Note 3 6 4 5 3 2" xfId="41193"/>
    <cellStyle name="Note 3 6 4 5 4" xfId="24044"/>
    <cellStyle name="Note 3 6 4 5 4 2" xfId="50458"/>
    <cellStyle name="Note 3 6 4 5 5" xfId="30660"/>
    <cellStyle name="Note 3 6 4 6" xfId="5741"/>
    <cellStyle name="Note 3 6 4 6 2" xfId="16503"/>
    <cellStyle name="Note 3 6 4 6 2 2" xfId="42921"/>
    <cellStyle name="Note 3 6 4 6 3" xfId="27984"/>
    <cellStyle name="Note 3 6 4 6 3 2" xfId="54398"/>
    <cellStyle name="Note 3 6 4 6 4" xfId="32411"/>
    <cellStyle name="Note 3 6 4 7" xfId="5908"/>
    <cellStyle name="Note 3 6 4 7 2" xfId="24501"/>
    <cellStyle name="Note 3 6 4 7 2 2" xfId="50915"/>
    <cellStyle name="Note 3 6 4 7 3" xfId="32578"/>
    <cellStyle name="Note 3 6 4 8" xfId="7489"/>
    <cellStyle name="Note 3 6 4 8 2" xfId="18156"/>
    <cellStyle name="Note 3 6 4 8 2 2" xfId="44572"/>
    <cellStyle name="Note 3 6 4 8 3" xfId="25637"/>
    <cellStyle name="Note 3 6 4 8 3 2" xfId="52051"/>
    <cellStyle name="Note 3 6 4 8 4" xfId="34159"/>
    <cellStyle name="Note 3 6 4 9" xfId="2895"/>
    <cellStyle name="Note 3 6 4 9 2" xfId="13687"/>
    <cellStyle name="Note 3 6 4 9 2 2" xfId="40107"/>
    <cellStyle name="Note 3 6 4 9 3" xfId="21827"/>
    <cellStyle name="Note 3 6 4 9 3 2" xfId="48241"/>
    <cellStyle name="Note 3 6 4 9 4" xfId="29565"/>
    <cellStyle name="Note 3 6 5" xfId="1708"/>
    <cellStyle name="Note 3 6 5 10" xfId="8523"/>
    <cellStyle name="Note 3 6 5 10 2" xfId="19183"/>
    <cellStyle name="Note 3 6 5 10 2 2" xfId="45597"/>
    <cellStyle name="Note 3 6 5 10 3" xfId="12839"/>
    <cellStyle name="Note 3 6 5 10 3 2" xfId="39260"/>
    <cellStyle name="Note 3 6 5 10 4" xfId="35019"/>
    <cellStyle name="Note 3 6 5 11" xfId="11862"/>
    <cellStyle name="Note 3 6 5 11 2" xfId="38283"/>
    <cellStyle name="Note 3 6 5 12" xfId="22148"/>
    <cellStyle name="Note 3 6 5 12 2" xfId="48562"/>
    <cellStyle name="Note 3 6 5 2" xfId="3699"/>
    <cellStyle name="Note 3 6 5 2 2" xfId="9686"/>
    <cellStyle name="Note 3 6 5 2 2 2" xfId="20346"/>
    <cellStyle name="Note 3 6 5 2 2 2 2" xfId="46760"/>
    <cellStyle name="Note 3 6 5 2 2 3" xfId="11268"/>
    <cellStyle name="Note 3 6 5 2 2 3 2" xfId="37689"/>
    <cellStyle name="Note 3 6 5 2 2 4" xfId="36182"/>
    <cellStyle name="Note 3 6 5 2 3" xfId="14483"/>
    <cellStyle name="Note 3 6 5 2 3 2" xfId="40903"/>
    <cellStyle name="Note 3 6 5 2 4" xfId="22675"/>
    <cellStyle name="Note 3 6 5 2 4 2" xfId="49089"/>
    <cellStyle name="Note 3 6 5 2 5" xfId="30369"/>
    <cellStyle name="Note 3 6 5 3" xfId="2635"/>
    <cellStyle name="Note 3 6 5 3 2" xfId="10012"/>
    <cellStyle name="Note 3 6 5 3 2 2" xfId="20672"/>
    <cellStyle name="Note 3 6 5 3 2 2 2" xfId="47086"/>
    <cellStyle name="Note 3 6 5 3 2 3" xfId="27756"/>
    <cellStyle name="Note 3 6 5 3 2 3 2" xfId="54170"/>
    <cellStyle name="Note 3 6 5 3 2 4" xfId="36508"/>
    <cellStyle name="Note 3 6 5 3 3" xfId="13427"/>
    <cellStyle name="Note 3 6 5 3 3 2" xfId="39847"/>
    <cellStyle name="Note 3 6 5 3 4" xfId="25023"/>
    <cellStyle name="Note 3 6 5 3 4 2" xfId="51437"/>
    <cellStyle name="Note 3 6 5 3 5" xfId="29305"/>
    <cellStyle name="Note 3 6 5 4" xfId="4183"/>
    <cellStyle name="Note 3 6 5 4 2" xfId="10846"/>
    <cellStyle name="Note 3 6 5 4 2 2" xfId="21491"/>
    <cellStyle name="Note 3 6 5 4 2 2 2" xfId="47905"/>
    <cellStyle name="Note 3 6 5 4 2 3" xfId="28580"/>
    <cellStyle name="Note 3 6 5 4 2 3 2" xfId="54994"/>
    <cellStyle name="Note 3 6 5 4 2 4" xfId="37267"/>
    <cellStyle name="Note 3 6 5 4 3" xfId="14963"/>
    <cellStyle name="Note 3 6 5 4 3 2" xfId="41383"/>
    <cellStyle name="Note 3 6 5 4 4" xfId="27463"/>
    <cellStyle name="Note 3 6 5 4 4 2" xfId="53877"/>
    <cellStyle name="Note 3 6 5 4 5" xfId="30853"/>
    <cellStyle name="Note 3 6 5 5" xfId="3949"/>
    <cellStyle name="Note 3 6 5 5 2" xfId="14732"/>
    <cellStyle name="Note 3 6 5 5 2 2" xfId="41152"/>
    <cellStyle name="Note 3 6 5 5 3" xfId="24028"/>
    <cellStyle name="Note 3 6 5 5 3 2" xfId="50442"/>
    <cellStyle name="Note 3 6 5 5 4" xfId="30619"/>
    <cellStyle name="Note 3 6 5 6" xfId="5569"/>
    <cellStyle name="Note 3 6 5 6 2" xfId="16339"/>
    <cellStyle name="Note 3 6 5 6 2 2" xfId="42758"/>
    <cellStyle name="Note 3 6 5 6 3" xfId="25480"/>
    <cellStyle name="Note 3 6 5 6 3 2" xfId="51894"/>
    <cellStyle name="Note 3 6 5 6 4" xfId="32239"/>
    <cellStyle name="Note 3 6 5 7" xfId="5565"/>
    <cellStyle name="Note 3 6 5 7 2" xfId="26821"/>
    <cellStyle name="Note 3 6 5 7 2 2" xfId="53235"/>
    <cellStyle name="Note 3 6 5 7 3" xfId="32235"/>
    <cellStyle name="Note 3 6 5 8" xfId="5919"/>
    <cellStyle name="Note 3 6 5 8 2" xfId="16671"/>
    <cellStyle name="Note 3 6 5 8 2 2" xfId="43089"/>
    <cellStyle name="Note 3 6 5 8 3" xfId="22432"/>
    <cellStyle name="Note 3 6 5 8 3 2" xfId="48846"/>
    <cellStyle name="Note 3 6 5 8 4" xfId="32589"/>
    <cellStyle name="Note 3 6 5 9" xfId="7818"/>
    <cellStyle name="Note 3 6 5 9 2" xfId="18485"/>
    <cellStyle name="Note 3 6 5 9 2 2" xfId="44900"/>
    <cellStyle name="Note 3 6 5 9 3" xfId="27695"/>
    <cellStyle name="Note 3 6 5 9 3 2" xfId="54109"/>
    <cellStyle name="Note 3 6 5 9 4" xfId="34488"/>
    <cellStyle name="Note 3 6 6" xfId="2480"/>
    <cellStyle name="Note 3 6 6 10" xfId="26852"/>
    <cellStyle name="Note 3 6 6 10 2" xfId="53266"/>
    <cellStyle name="Note 3 6 6 2" xfId="4375"/>
    <cellStyle name="Note 3 6 6 2 2" xfId="9814"/>
    <cellStyle name="Note 3 6 6 2 2 2" xfId="20474"/>
    <cellStyle name="Note 3 6 6 2 2 2 2" xfId="46888"/>
    <cellStyle name="Note 3 6 6 2 2 3" xfId="11436"/>
    <cellStyle name="Note 3 6 6 2 2 3 2" xfId="37857"/>
    <cellStyle name="Note 3 6 6 2 2 4" xfId="36310"/>
    <cellStyle name="Note 3 6 6 2 3" xfId="15153"/>
    <cellStyle name="Note 3 6 6 2 3 2" xfId="41573"/>
    <cellStyle name="Note 3 6 6 2 4" xfId="23088"/>
    <cellStyle name="Note 3 6 6 2 4 2" xfId="49502"/>
    <cellStyle name="Note 3 6 6 2 5" xfId="31045"/>
    <cellStyle name="Note 3 6 6 3" xfId="5108"/>
    <cellStyle name="Note 3 6 6 3 2" xfId="10347"/>
    <cellStyle name="Note 3 6 6 3 2 2" xfId="21007"/>
    <cellStyle name="Note 3 6 6 3 2 2 2" xfId="47421"/>
    <cellStyle name="Note 3 6 6 3 2 3" xfId="28272"/>
    <cellStyle name="Note 3 6 6 3 2 3 2" xfId="54686"/>
    <cellStyle name="Note 3 6 6 3 2 4" xfId="36843"/>
    <cellStyle name="Note 3 6 6 3 3" xfId="15885"/>
    <cellStyle name="Note 3 6 6 3 3 2" xfId="42304"/>
    <cellStyle name="Note 3 6 6 3 4" xfId="25486"/>
    <cellStyle name="Note 3 6 6 3 4 2" xfId="51900"/>
    <cellStyle name="Note 3 6 6 3 5" xfId="31778"/>
    <cellStyle name="Note 3 6 6 4" xfId="6290"/>
    <cellStyle name="Note 3 6 6 4 2" xfId="10973"/>
    <cellStyle name="Note 3 6 6 4 2 2" xfId="21618"/>
    <cellStyle name="Note 3 6 6 4 2 2 2" xfId="48032"/>
    <cellStyle name="Note 3 6 6 4 2 3" xfId="28707"/>
    <cellStyle name="Note 3 6 6 4 2 3 2" xfId="55121"/>
    <cellStyle name="Note 3 6 6 4 2 4" xfId="37394"/>
    <cellStyle name="Note 3 6 6 4 3" xfId="17029"/>
    <cellStyle name="Note 3 6 6 4 3 2" xfId="43447"/>
    <cellStyle name="Note 3 6 6 4 4" xfId="24899"/>
    <cellStyle name="Note 3 6 6 4 4 2" xfId="51313"/>
    <cellStyle name="Note 3 6 6 4 5" xfId="32960"/>
    <cellStyle name="Note 3 6 6 5" xfId="6866"/>
    <cellStyle name="Note 3 6 6 5 2" xfId="17571"/>
    <cellStyle name="Note 3 6 6 5 2 2" xfId="43988"/>
    <cellStyle name="Note 3 6 6 5 3" xfId="24862"/>
    <cellStyle name="Note 3 6 6 5 3 2" xfId="51276"/>
    <cellStyle name="Note 3 6 6 5 4" xfId="33536"/>
    <cellStyle name="Note 3 6 6 6" xfId="7391"/>
    <cellStyle name="Note 3 6 6 6 2" xfId="18058"/>
    <cellStyle name="Note 3 6 6 6 2 2" xfId="44474"/>
    <cellStyle name="Note 3 6 6 6 3" xfId="26384"/>
    <cellStyle name="Note 3 6 6 6 3 2" xfId="52798"/>
    <cellStyle name="Note 3 6 6 6 4" xfId="34061"/>
    <cellStyle name="Note 3 6 6 7" xfId="8013"/>
    <cellStyle name="Note 3 6 6 7 2" xfId="18680"/>
    <cellStyle name="Note 3 6 6 7 2 2" xfId="45094"/>
    <cellStyle name="Note 3 6 6 7 3" xfId="11428"/>
    <cellStyle name="Note 3 6 6 7 3 2" xfId="37849"/>
    <cellStyle name="Note 3 6 6 7 4" xfId="34618"/>
    <cellStyle name="Note 3 6 6 8" xfId="13276"/>
    <cellStyle name="Note 3 6 6 8 2" xfId="39696"/>
    <cellStyle name="Note 3 6 6 9" xfId="21193"/>
    <cellStyle name="Note 3 6 6 9 2" xfId="47607"/>
    <cellStyle name="Note 3 6 7" xfId="3131"/>
    <cellStyle name="Note 3 6 7 2" xfId="9591"/>
    <cellStyle name="Note 3 6 7 2 2" xfId="20251"/>
    <cellStyle name="Note 3 6 7 2 2 2" xfId="46665"/>
    <cellStyle name="Note 3 6 7 2 3" xfId="11594"/>
    <cellStyle name="Note 3 6 7 2 3 2" xfId="38015"/>
    <cellStyle name="Note 3 6 7 2 4" xfId="36087"/>
    <cellStyle name="Note 3 6 7 3" xfId="13922"/>
    <cellStyle name="Note 3 6 7 3 2" xfId="40342"/>
    <cellStyle name="Note 3 6 7 4" xfId="25846"/>
    <cellStyle name="Note 3 6 7 4 2" xfId="52260"/>
    <cellStyle name="Note 3 6 7 5" xfId="29801"/>
    <cellStyle name="Note 3 6 8" xfId="2960"/>
    <cellStyle name="Note 3 6 8 2" xfId="9757"/>
    <cellStyle name="Note 3 6 8 2 2" xfId="20417"/>
    <cellStyle name="Note 3 6 8 2 2 2" xfId="46831"/>
    <cellStyle name="Note 3 6 8 2 3" xfId="25863"/>
    <cellStyle name="Note 3 6 8 2 3 2" xfId="52277"/>
    <cellStyle name="Note 3 6 8 2 4" xfId="36253"/>
    <cellStyle name="Note 3 6 8 3" xfId="13752"/>
    <cellStyle name="Note 3 6 8 3 2" xfId="40172"/>
    <cellStyle name="Note 3 6 8 4" xfId="26082"/>
    <cellStyle name="Note 3 6 8 4 2" xfId="52496"/>
    <cellStyle name="Note 3 6 8 5" xfId="29630"/>
    <cellStyle name="Note 3 6 9" xfId="4019"/>
    <cellStyle name="Note 3 6 9 2" xfId="9744"/>
    <cellStyle name="Note 3 6 9 2 2" xfId="20404"/>
    <cellStyle name="Note 3 6 9 2 2 2" xfId="46818"/>
    <cellStyle name="Note 3 6 9 2 3" xfId="26710"/>
    <cellStyle name="Note 3 6 9 2 3 2" xfId="53124"/>
    <cellStyle name="Note 3 6 9 2 4" xfId="36240"/>
    <cellStyle name="Note 3 6 9 3" xfId="14801"/>
    <cellStyle name="Note 3 6 9 3 2" xfId="41221"/>
    <cellStyle name="Note 3 6 9 4" xfId="25646"/>
    <cellStyle name="Note 3 6 9 4 2" xfId="52060"/>
    <cellStyle name="Note 3 6 9 5" xfId="30689"/>
    <cellStyle name="Note 3 7" xfId="1100"/>
    <cellStyle name="Note 3 7 10" xfId="5613"/>
    <cellStyle name="Note 3 7 10 2" xfId="26599"/>
    <cellStyle name="Note 3 7 10 2 2" xfId="53013"/>
    <cellStyle name="Note 3 7 10 3" xfId="32283"/>
    <cellStyle name="Note 3 7 11" xfId="12426"/>
    <cellStyle name="Note 3 7 11 2" xfId="38847"/>
    <cellStyle name="Note 3 7 12" xfId="24379"/>
    <cellStyle name="Note 3 7 12 2" xfId="50793"/>
    <cellStyle name="Note 3 7 2" xfId="1448"/>
    <cellStyle name="Note 3 7 2 10" xfId="8386"/>
    <cellStyle name="Note 3 7 2 10 2" xfId="19046"/>
    <cellStyle name="Note 3 7 2 10 2 2" xfId="45460"/>
    <cellStyle name="Note 3 7 2 10 3" xfId="13788"/>
    <cellStyle name="Note 3 7 2 10 3 2" xfId="40208"/>
    <cellStyle name="Note 3 7 2 10 4" xfId="34882"/>
    <cellStyle name="Note 3 7 2 11" xfId="13362"/>
    <cellStyle name="Note 3 7 2 11 2" xfId="39782"/>
    <cellStyle name="Note 3 7 2 12" xfId="25626"/>
    <cellStyle name="Note 3 7 2 12 2" xfId="52040"/>
    <cellStyle name="Note 3 7 2 2" xfId="3442"/>
    <cellStyle name="Note 3 7 2 2 2" xfId="9032"/>
    <cellStyle name="Note 3 7 2 2 2 2" xfId="19692"/>
    <cellStyle name="Note 3 7 2 2 2 2 2" xfId="46106"/>
    <cellStyle name="Note 3 7 2 2 2 3" xfId="11177"/>
    <cellStyle name="Note 3 7 2 2 2 3 2" xfId="37598"/>
    <cellStyle name="Note 3 7 2 2 2 4" xfId="35528"/>
    <cellStyle name="Note 3 7 2 2 3" xfId="10386"/>
    <cellStyle name="Note 3 7 2 2 3 2" xfId="21046"/>
    <cellStyle name="Note 3 7 2 2 3 2 2" xfId="47460"/>
    <cellStyle name="Note 3 7 2 2 3 3" xfId="28311"/>
    <cellStyle name="Note 3 7 2 2 3 3 2" xfId="54725"/>
    <cellStyle name="Note 3 7 2 2 3 4" xfId="36882"/>
    <cellStyle name="Note 3 7 2 2 4" xfId="10920"/>
    <cellStyle name="Note 3 7 2 2 4 2" xfId="21565"/>
    <cellStyle name="Note 3 7 2 2 4 2 2" xfId="47979"/>
    <cellStyle name="Note 3 7 2 2 4 3" xfId="28654"/>
    <cellStyle name="Note 3 7 2 2 4 3 2" xfId="55068"/>
    <cellStyle name="Note 3 7 2 2 4 4" xfId="37341"/>
    <cellStyle name="Note 3 7 2 2 5" xfId="8693"/>
    <cellStyle name="Note 3 7 2 2 5 2" xfId="19353"/>
    <cellStyle name="Note 3 7 2 2 5 2 2" xfId="45767"/>
    <cellStyle name="Note 3 7 2 2 5 3" xfId="12994"/>
    <cellStyle name="Note 3 7 2 2 5 3 2" xfId="39415"/>
    <cellStyle name="Note 3 7 2 2 5 4" xfId="35189"/>
    <cellStyle name="Note 3 7 2 2 6" xfId="14227"/>
    <cellStyle name="Note 3 7 2 2 6 2" xfId="40647"/>
    <cellStyle name="Note 3 7 2 2 7" xfId="24198"/>
    <cellStyle name="Note 3 7 2 2 7 2" xfId="50612"/>
    <cellStyle name="Note 3 7 2 2 8" xfId="30112"/>
    <cellStyle name="Note 3 7 2 3" xfId="3360"/>
    <cellStyle name="Note 3 7 2 3 2" xfId="9400"/>
    <cellStyle name="Note 3 7 2 3 2 2" xfId="20060"/>
    <cellStyle name="Note 3 7 2 3 2 2 2" xfId="46474"/>
    <cellStyle name="Note 3 7 2 3 2 3" xfId="28220"/>
    <cellStyle name="Note 3 7 2 3 2 3 2" xfId="54634"/>
    <cellStyle name="Note 3 7 2 3 2 4" xfId="35896"/>
    <cellStyle name="Note 3 7 2 3 3" xfId="14147"/>
    <cellStyle name="Note 3 7 2 3 3 2" xfId="40567"/>
    <cellStyle name="Note 3 7 2 3 4" xfId="24765"/>
    <cellStyle name="Note 3 7 2 3 4 2" xfId="51179"/>
    <cellStyle name="Note 3 7 2 3 5" xfId="30030"/>
    <cellStyle name="Note 3 7 2 4" xfId="2602"/>
    <cellStyle name="Note 3 7 2 4 2" xfId="10292"/>
    <cellStyle name="Note 3 7 2 4 2 2" xfId="20952"/>
    <cellStyle name="Note 3 7 2 4 2 2 2" xfId="47366"/>
    <cellStyle name="Note 3 7 2 4 2 3" xfId="12509"/>
    <cellStyle name="Note 3 7 2 4 2 3 2" xfId="38930"/>
    <cellStyle name="Note 3 7 2 4 2 4" xfId="36788"/>
    <cellStyle name="Note 3 7 2 4 3" xfId="13394"/>
    <cellStyle name="Note 3 7 2 4 3 2" xfId="39814"/>
    <cellStyle name="Note 3 7 2 4 4" xfId="23987"/>
    <cellStyle name="Note 3 7 2 4 4 2" xfId="50401"/>
    <cellStyle name="Note 3 7 2 4 5" xfId="29272"/>
    <cellStyle name="Note 3 7 2 5" xfId="5659"/>
    <cellStyle name="Note 3 7 2 5 2" xfId="10721"/>
    <cellStyle name="Note 3 7 2 5 2 2" xfId="21366"/>
    <cellStyle name="Note 3 7 2 5 2 2 2" xfId="47780"/>
    <cellStyle name="Note 3 7 2 5 2 3" xfId="28461"/>
    <cellStyle name="Note 3 7 2 5 2 3 2" xfId="54875"/>
    <cellStyle name="Note 3 7 2 5 2 4" xfId="37142"/>
    <cellStyle name="Note 3 7 2 5 3" xfId="16423"/>
    <cellStyle name="Note 3 7 2 5 3 2" xfId="42841"/>
    <cellStyle name="Note 3 7 2 5 4" xfId="27134"/>
    <cellStyle name="Note 3 7 2 5 4 2" xfId="53548"/>
    <cellStyle name="Note 3 7 2 5 5" xfId="32329"/>
    <cellStyle name="Note 3 7 2 6" xfId="5295"/>
    <cellStyle name="Note 3 7 2 6 2" xfId="16069"/>
    <cellStyle name="Note 3 7 2 6 2 2" xfId="42488"/>
    <cellStyle name="Note 3 7 2 6 3" xfId="22521"/>
    <cellStyle name="Note 3 7 2 6 3 2" xfId="48935"/>
    <cellStyle name="Note 3 7 2 6 4" xfId="31965"/>
    <cellStyle name="Note 3 7 2 7" xfId="5593"/>
    <cellStyle name="Note 3 7 2 7 2" xfId="21792"/>
    <cellStyle name="Note 3 7 2 7 2 2" xfId="48206"/>
    <cellStyle name="Note 3 7 2 7 3" xfId="32263"/>
    <cellStyle name="Note 3 7 2 8" xfId="7363"/>
    <cellStyle name="Note 3 7 2 8 2" xfId="18030"/>
    <cellStyle name="Note 3 7 2 8 2 2" xfId="44446"/>
    <cellStyle name="Note 3 7 2 8 3" xfId="22666"/>
    <cellStyle name="Note 3 7 2 8 3 2" xfId="49080"/>
    <cellStyle name="Note 3 7 2 8 4" xfId="34033"/>
    <cellStyle name="Note 3 7 2 9" xfId="2906"/>
    <cellStyle name="Note 3 7 2 9 2" xfId="13698"/>
    <cellStyle name="Note 3 7 2 9 2 2" xfId="40118"/>
    <cellStyle name="Note 3 7 2 9 3" xfId="27106"/>
    <cellStyle name="Note 3 7 2 9 3 2" xfId="53520"/>
    <cellStyle name="Note 3 7 2 9 4" xfId="29576"/>
    <cellStyle name="Note 3 7 3" xfId="1612"/>
    <cellStyle name="Note 3 7 3 10" xfId="8353"/>
    <cellStyle name="Note 3 7 3 10 2" xfId="19013"/>
    <cellStyle name="Note 3 7 3 10 2 2" xfId="45427"/>
    <cellStyle name="Note 3 7 3 10 3" xfId="12545"/>
    <cellStyle name="Note 3 7 3 10 3 2" xfId="38966"/>
    <cellStyle name="Note 3 7 3 10 4" xfId="34849"/>
    <cellStyle name="Note 3 7 3 11" xfId="11950"/>
    <cellStyle name="Note 3 7 3 11 2" xfId="38371"/>
    <cellStyle name="Note 3 7 3 12" xfId="23995"/>
    <cellStyle name="Note 3 7 3 12 2" xfId="50409"/>
    <cellStyle name="Note 3 7 3 2" xfId="3605"/>
    <cellStyle name="Note 3 7 3 2 2" xfId="9063"/>
    <cellStyle name="Note 3 7 3 2 2 2" xfId="19723"/>
    <cellStyle name="Note 3 7 3 2 2 2 2" xfId="46137"/>
    <cellStyle name="Note 3 7 3 2 2 3" xfId="11553"/>
    <cellStyle name="Note 3 7 3 2 2 3 2" xfId="37974"/>
    <cellStyle name="Note 3 7 3 2 2 4" xfId="35559"/>
    <cellStyle name="Note 3 7 3 2 3" xfId="10102"/>
    <cellStyle name="Note 3 7 3 2 3 2" xfId="20762"/>
    <cellStyle name="Note 3 7 3 2 3 2 2" xfId="47176"/>
    <cellStyle name="Note 3 7 3 2 3 3" xfId="27745"/>
    <cellStyle name="Note 3 7 3 2 3 3 2" xfId="54159"/>
    <cellStyle name="Note 3 7 3 2 3 4" xfId="36598"/>
    <cellStyle name="Note 3 7 3 2 4" xfId="10888"/>
    <cellStyle name="Note 3 7 3 2 4 2" xfId="21533"/>
    <cellStyle name="Note 3 7 3 2 4 2 2" xfId="47947"/>
    <cellStyle name="Note 3 7 3 2 4 3" xfId="28622"/>
    <cellStyle name="Note 3 7 3 2 4 3 2" xfId="55036"/>
    <cellStyle name="Note 3 7 3 2 4 4" xfId="37309"/>
    <cellStyle name="Note 3 7 3 2 5" xfId="8660"/>
    <cellStyle name="Note 3 7 3 2 5 2" xfId="19320"/>
    <cellStyle name="Note 3 7 3 2 5 2 2" xfId="45734"/>
    <cellStyle name="Note 3 7 3 2 5 3" xfId="16245"/>
    <cellStyle name="Note 3 7 3 2 5 3 2" xfId="42664"/>
    <cellStyle name="Note 3 7 3 2 5 4" xfId="35156"/>
    <cellStyle name="Note 3 7 3 2 6" xfId="14390"/>
    <cellStyle name="Note 3 7 3 2 6 2" xfId="40810"/>
    <cellStyle name="Note 3 7 3 2 7" xfId="23939"/>
    <cellStyle name="Note 3 7 3 2 7 2" xfId="50353"/>
    <cellStyle name="Note 3 7 3 2 8" xfId="30275"/>
    <cellStyle name="Note 3 7 3 3" xfId="4127"/>
    <cellStyle name="Note 3 7 3 3 2" xfId="9432"/>
    <cellStyle name="Note 3 7 3 3 2 2" xfId="20092"/>
    <cellStyle name="Note 3 7 3 3 2 2 2" xfId="46506"/>
    <cellStyle name="Note 3 7 3 3 2 3" xfId="11578"/>
    <cellStyle name="Note 3 7 3 3 2 3 2" xfId="37999"/>
    <cellStyle name="Note 3 7 3 3 2 4" xfId="35928"/>
    <cellStyle name="Note 3 7 3 3 3" xfId="14909"/>
    <cellStyle name="Note 3 7 3 3 3 2" xfId="41329"/>
    <cellStyle name="Note 3 7 3 3 4" xfId="24673"/>
    <cellStyle name="Note 3 7 3 3 4 2" xfId="51087"/>
    <cellStyle name="Note 3 7 3 3 5" xfId="30797"/>
    <cellStyle name="Note 3 7 3 4" xfId="3075"/>
    <cellStyle name="Note 3 7 3 4 2" xfId="10449"/>
    <cellStyle name="Note 3 7 3 4 2 2" xfId="21109"/>
    <cellStyle name="Note 3 7 3 4 2 2 2" xfId="47523"/>
    <cellStyle name="Note 3 7 3 4 2 3" xfId="28373"/>
    <cellStyle name="Note 3 7 3 4 2 3 2" xfId="54787"/>
    <cellStyle name="Note 3 7 3 4 2 4" xfId="36945"/>
    <cellStyle name="Note 3 7 3 4 3" xfId="13867"/>
    <cellStyle name="Note 3 7 3 4 3 2" xfId="40287"/>
    <cellStyle name="Note 3 7 3 4 4" xfId="22683"/>
    <cellStyle name="Note 3 7 3 4 4 2" xfId="49097"/>
    <cellStyle name="Note 3 7 3 4 5" xfId="29745"/>
    <cellStyle name="Note 3 7 3 5" xfId="4936"/>
    <cellStyle name="Note 3 7 3 5 2" xfId="10780"/>
    <cellStyle name="Note 3 7 3 5 2 2" xfId="21425"/>
    <cellStyle name="Note 3 7 3 5 2 2 2" xfId="47839"/>
    <cellStyle name="Note 3 7 3 5 2 3" xfId="28514"/>
    <cellStyle name="Note 3 7 3 5 2 3 2" xfId="54928"/>
    <cellStyle name="Note 3 7 3 5 2 4" xfId="37201"/>
    <cellStyle name="Note 3 7 3 5 3" xfId="15713"/>
    <cellStyle name="Note 3 7 3 5 3 2" xfId="42133"/>
    <cellStyle name="Note 3 7 3 5 4" xfId="25804"/>
    <cellStyle name="Note 3 7 3 5 4 2" xfId="52218"/>
    <cellStyle name="Note 3 7 3 5 5" xfId="31606"/>
    <cellStyle name="Note 3 7 3 6" xfId="5503"/>
    <cellStyle name="Note 3 7 3 6 2" xfId="16274"/>
    <cellStyle name="Note 3 7 3 6 2 2" xfId="42693"/>
    <cellStyle name="Note 3 7 3 6 3" xfId="25085"/>
    <cellStyle name="Note 3 7 3 6 3 2" xfId="51499"/>
    <cellStyle name="Note 3 7 3 6 4" xfId="32173"/>
    <cellStyle name="Note 3 7 3 7" xfId="6121"/>
    <cellStyle name="Note 3 7 3 7 2" xfId="24502"/>
    <cellStyle name="Note 3 7 3 7 2 2" xfId="50916"/>
    <cellStyle name="Note 3 7 3 7 3" xfId="32791"/>
    <cellStyle name="Note 3 7 3 8" xfId="6076"/>
    <cellStyle name="Note 3 7 3 8 2" xfId="16827"/>
    <cellStyle name="Note 3 7 3 8 2 2" xfId="43245"/>
    <cellStyle name="Note 3 7 3 8 3" xfId="26605"/>
    <cellStyle name="Note 3 7 3 8 3 2" xfId="53019"/>
    <cellStyle name="Note 3 7 3 8 4" xfId="32746"/>
    <cellStyle name="Note 3 7 3 9" xfId="7650"/>
    <cellStyle name="Note 3 7 3 9 2" xfId="18317"/>
    <cellStyle name="Note 3 7 3 9 2 2" xfId="44733"/>
    <cellStyle name="Note 3 7 3 9 3" xfId="27192"/>
    <cellStyle name="Note 3 7 3 9 3 2" xfId="53606"/>
    <cellStyle name="Note 3 7 3 9 4" xfId="34320"/>
    <cellStyle name="Note 3 7 4" xfId="1827"/>
    <cellStyle name="Note 3 7 4 10" xfId="8377"/>
    <cellStyle name="Note 3 7 4 10 2" xfId="19037"/>
    <cellStyle name="Note 3 7 4 10 2 2" xfId="45451"/>
    <cellStyle name="Note 3 7 4 10 3" xfId="12773"/>
    <cellStyle name="Note 3 7 4 10 3 2" xfId="39194"/>
    <cellStyle name="Note 3 7 4 10 4" xfId="34873"/>
    <cellStyle name="Note 3 7 4 11" xfId="11753"/>
    <cellStyle name="Note 3 7 4 11 2" xfId="38174"/>
    <cellStyle name="Note 3 7 4 12" xfId="22106"/>
    <cellStyle name="Note 3 7 4 12 2" xfId="48520"/>
    <cellStyle name="Note 3 7 4 2" xfId="3804"/>
    <cellStyle name="Note 3 7 4 2 2" xfId="9040"/>
    <cellStyle name="Note 3 7 4 2 2 2" xfId="19700"/>
    <cellStyle name="Note 3 7 4 2 2 2 2" xfId="46114"/>
    <cellStyle name="Note 3 7 4 2 2 3" xfId="13353"/>
    <cellStyle name="Note 3 7 4 2 2 3 2" xfId="39773"/>
    <cellStyle name="Note 3 7 4 2 2 4" xfId="35536"/>
    <cellStyle name="Note 3 7 4 2 3" xfId="10101"/>
    <cellStyle name="Note 3 7 4 2 3 2" xfId="20761"/>
    <cellStyle name="Note 3 7 4 2 3 2 2" xfId="47175"/>
    <cellStyle name="Note 3 7 4 2 3 3" xfId="12497"/>
    <cellStyle name="Note 3 7 4 2 3 3 2" xfId="38918"/>
    <cellStyle name="Note 3 7 4 2 3 4" xfId="36597"/>
    <cellStyle name="Note 3 7 4 2 4" xfId="10911"/>
    <cellStyle name="Note 3 7 4 2 4 2" xfId="21556"/>
    <cellStyle name="Note 3 7 4 2 4 2 2" xfId="47970"/>
    <cellStyle name="Note 3 7 4 2 4 3" xfId="28645"/>
    <cellStyle name="Note 3 7 4 2 4 3 2" xfId="55059"/>
    <cellStyle name="Note 3 7 4 2 4 4" xfId="37332"/>
    <cellStyle name="Note 3 7 4 2 5" xfId="8684"/>
    <cellStyle name="Note 3 7 4 2 5 2" xfId="19344"/>
    <cellStyle name="Note 3 7 4 2 5 2 2" xfId="45758"/>
    <cellStyle name="Note 3 7 4 2 5 3" xfId="12571"/>
    <cellStyle name="Note 3 7 4 2 5 3 2" xfId="38992"/>
    <cellStyle name="Note 3 7 4 2 5 4" xfId="35180"/>
    <cellStyle name="Note 3 7 4 2 6" xfId="14587"/>
    <cellStyle name="Note 3 7 4 2 6 2" xfId="41007"/>
    <cellStyle name="Note 3 7 4 2 7" xfId="26969"/>
    <cellStyle name="Note 3 7 4 2 7 2" xfId="53383"/>
    <cellStyle name="Note 3 7 4 2 8" xfId="30474"/>
    <cellStyle name="Note 3 7 4 3" xfId="4531"/>
    <cellStyle name="Note 3 7 4 3 2" xfId="9409"/>
    <cellStyle name="Note 3 7 4 3 2 2" xfId="20069"/>
    <cellStyle name="Note 3 7 4 3 2 2 2" xfId="46483"/>
    <cellStyle name="Note 3 7 4 3 2 3" xfId="28219"/>
    <cellStyle name="Note 3 7 4 3 2 3 2" xfId="54633"/>
    <cellStyle name="Note 3 7 4 3 2 4" xfId="35905"/>
    <cellStyle name="Note 3 7 4 3 3" xfId="15309"/>
    <cellStyle name="Note 3 7 4 3 3 2" xfId="41729"/>
    <cellStyle name="Note 3 7 4 3 4" xfId="22449"/>
    <cellStyle name="Note 3 7 4 3 4 2" xfId="48863"/>
    <cellStyle name="Note 3 7 4 3 5" xfId="31201"/>
    <cellStyle name="Note 3 7 4 4" xfId="3182"/>
    <cellStyle name="Note 3 7 4 4 2" xfId="9706"/>
    <cellStyle name="Note 3 7 4 4 2 2" xfId="20366"/>
    <cellStyle name="Note 3 7 4 4 2 2 2" xfId="46780"/>
    <cellStyle name="Note 3 7 4 4 2 3" xfId="27829"/>
    <cellStyle name="Note 3 7 4 4 2 3 2" xfId="54243"/>
    <cellStyle name="Note 3 7 4 4 2 4" xfId="36202"/>
    <cellStyle name="Note 3 7 4 4 3" xfId="13972"/>
    <cellStyle name="Note 3 7 4 4 3 2" xfId="40392"/>
    <cellStyle name="Note 3 7 4 4 4" xfId="26210"/>
    <cellStyle name="Note 3 7 4 4 4 2" xfId="52624"/>
    <cellStyle name="Note 3 7 4 4 5" xfId="29852"/>
    <cellStyle name="Note 3 7 4 5" xfId="3395"/>
    <cellStyle name="Note 3 7 4 5 2" xfId="10799"/>
    <cellStyle name="Note 3 7 4 5 2 2" xfId="21444"/>
    <cellStyle name="Note 3 7 4 5 2 2 2" xfId="47858"/>
    <cellStyle name="Note 3 7 4 5 2 3" xfId="28533"/>
    <cellStyle name="Note 3 7 4 5 2 3 2" xfId="54947"/>
    <cellStyle name="Note 3 7 4 5 2 4" xfId="37220"/>
    <cellStyle name="Note 3 7 4 5 3" xfId="14181"/>
    <cellStyle name="Note 3 7 4 5 3 2" xfId="40601"/>
    <cellStyle name="Note 3 7 4 5 4" xfId="22621"/>
    <cellStyle name="Note 3 7 4 5 4 2" xfId="49035"/>
    <cellStyle name="Note 3 7 4 5 5" xfId="30065"/>
    <cellStyle name="Note 3 7 4 6" xfId="5742"/>
    <cellStyle name="Note 3 7 4 6 2" xfId="16504"/>
    <cellStyle name="Note 3 7 4 6 2 2" xfId="42922"/>
    <cellStyle name="Note 3 7 4 6 3" xfId="23765"/>
    <cellStyle name="Note 3 7 4 6 3 2" xfId="50179"/>
    <cellStyle name="Note 3 7 4 6 4" xfId="32412"/>
    <cellStyle name="Note 3 7 4 7" xfId="6629"/>
    <cellStyle name="Note 3 7 4 7 2" xfId="22404"/>
    <cellStyle name="Note 3 7 4 7 2 2" xfId="48818"/>
    <cellStyle name="Note 3 7 4 7 3" xfId="33299"/>
    <cellStyle name="Note 3 7 4 8" xfId="7490"/>
    <cellStyle name="Note 3 7 4 8 2" xfId="18157"/>
    <cellStyle name="Note 3 7 4 8 2 2" xfId="44573"/>
    <cellStyle name="Note 3 7 4 8 3" xfId="23794"/>
    <cellStyle name="Note 3 7 4 8 3 2" xfId="50208"/>
    <cellStyle name="Note 3 7 4 8 4" xfId="34160"/>
    <cellStyle name="Note 3 7 4 9" xfId="6678"/>
    <cellStyle name="Note 3 7 4 9 2" xfId="17390"/>
    <cellStyle name="Note 3 7 4 9 2 2" xfId="43808"/>
    <cellStyle name="Note 3 7 4 9 3" xfId="22019"/>
    <cellStyle name="Note 3 7 4 9 3 2" xfId="48433"/>
    <cellStyle name="Note 3 7 4 9 4" xfId="33348"/>
    <cellStyle name="Note 3 7 5" xfId="1707"/>
    <cellStyle name="Note 3 7 5 10" xfId="8524"/>
    <cellStyle name="Note 3 7 5 10 2" xfId="19184"/>
    <cellStyle name="Note 3 7 5 10 2 2" xfId="45598"/>
    <cellStyle name="Note 3 7 5 10 3" xfId="17772"/>
    <cellStyle name="Note 3 7 5 10 3 2" xfId="44189"/>
    <cellStyle name="Note 3 7 5 10 4" xfId="35020"/>
    <cellStyle name="Note 3 7 5 11" xfId="11863"/>
    <cellStyle name="Note 3 7 5 11 2" xfId="38284"/>
    <cellStyle name="Note 3 7 5 12" xfId="22811"/>
    <cellStyle name="Note 3 7 5 12 2" xfId="49225"/>
    <cellStyle name="Note 3 7 5 2" xfId="3698"/>
    <cellStyle name="Note 3 7 5 2 2" xfId="9738"/>
    <cellStyle name="Note 3 7 5 2 2 2" xfId="20398"/>
    <cellStyle name="Note 3 7 5 2 2 2 2" xfId="46812"/>
    <cellStyle name="Note 3 7 5 2 2 3" xfId="12492"/>
    <cellStyle name="Note 3 7 5 2 2 3 2" xfId="38913"/>
    <cellStyle name="Note 3 7 5 2 2 4" xfId="36234"/>
    <cellStyle name="Note 3 7 5 2 3" xfId="14482"/>
    <cellStyle name="Note 3 7 5 2 3 2" xfId="40902"/>
    <cellStyle name="Note 3 7 5 2 4" xfId="27926"/>
    <cellStyle name="Note 3 7 5 2 4 2" xfId="54340"/>
    <cellStyle name="Note 3 7 5 2 5" xfId="30368"/>
    <cellStyle name="Note 3 7 5 3" xfId="2636"/>
    <cellStyle name="Note 3 7 5 3 2" xfId="9603"/>
    <cellStyle name="Note 3 7 5 3 2 2" xfId="20263"/>
    <cellStyle name="Note 3 7 5 3 2 2 2" xfId="46677"/>
    <cellStyle name="Note 3 7 5 3 2 3" xfId="25924"/>
    <cellStyle name="Note 3 7 5 3 2 3 2" xfId="52338"/>
    <cellStyle name="Note 3 7 5 3 2 4" xfId="36099"/>
    <cellStyle name="Note 3 7 5 3 3" xfId="13428"/>
    <cellStyle name="Note 3 7 5 3 3 2" xfId="39848"/>
    <cellStyle name="Note 3 7 5 3 4" xfId="24570"/>
    <cellStyle name="Note 3 7 5 3 4 2" xfId="50984"/>
    <cellStyle name="Note 3 7 5 3 5" xfId="29306"/>
    <cellStyle name="Note 3 7 5 4" xfId="4860"/>
    <cellStyle name="Note 3 7 5 4 2" xfId="10847"/>
    <cellStyle name="Note 3 7 5 4 2 2" xfId="21492"/>
    <cellStyle name="Note 3 7 5 4 2 2 2" xfId="47906"/>
    <cellStyle name="Note 3 7 5 4 2 3" xfId="28581"/>
    <cellStyle name="Note 3 7 5 4 2 3 2" xfId="54995"/>
    <cellStyle name="Note 3 7 5 4 2 4" xfId="37268"/>
    <cellStyle name="Note 3 7 5 4 3" xfId="15637"/>
    <cellStyle name="Note 3 7 5 4 3 2" xfId="42057"/>
    <cellStyle name="Note 3 7 5 4 4" xfId="22128"/>
    <cellStyle name="Note 3 7 5 4 4 2" xfId="48542"/>
    <cellStyle name="Note 3 7 5 4 5" xfId="31530"/>
    <cellStyle name="Note 3 7 5 5" xfId="2724"/>
    <cellStyle name="Note 3 7 5 5 2" xfId="13516"/>
    <cellStyle name="Note 3 7 5 5 2 2" xfId="39936"/>
    <cellStyle name="Note 3 7 5 5 3" xfId="26284"/>
    <cellStyle name="Note 3 7 5 5 3 2" xfId="52698"/>
    <cellStyle name="Note 3 7 5 5 4" xfId="29394"/>
    <cellStyle name="Note 3 7 5 6" xfId="5570"/>
    <cellStyle name="Note 3 7 5 6 2" xfId="16340"/>
    <cellStyle name="Note 3 7 5 6 2 2" xfId="42759"/>
    <cellStyle name="Note 3 7 5 6 3" xfId="25084"/>
    <cellStyle name="Note 3 7 5 6 3 2" xfId="51498"/>
    <cellStyle name="Note 3 7 5 6 4" xfId="32240"/>
    <cellStyle name="Note 3 7 5 7" xfId="6466"/>
    <cellStyle name="Note 3 7 5 7 2" xfId="21976"/>
    <cellStyle name="Note 3 7 5 7 2 2" xfId="48390"/>
    <cellStyle name="Note 3 7 5 7 3" xfId="33136"/>
    <cellStyle name="Note 3 7 5 8" xfId="3754"/>
    <cellStyle name="Note 3 7 5 8 2" xfId="14537"/>
    <cellStyle name="Note 3 7 5 8 2 2" xfId="40957"/>
    <cellStyle name="Note 3 7 5 8 3" xfId="22313"/>
    <cellStyle name="Note 3 7 5 8 3 2" xfId="48727"/>
    <cellStyle name="Note 3 7 5 8 4" xfId="30424"/>
    <cellStyle name="Note 3 7 5 9" xfId="7820"/>
    <cellStyle name="Note 3 7 5 9 2" xfId="18487"/>
    <cellStyle name="Note 3 7 5 9 2 2" xfId="44902"/>
    <cellStyle name="Note 3 7 5 9 3" xfId="22661"/>
    <cellStyle name="Note 3 7 5 9 3 2" xfId="49075"/>
    <cellStyle name="Note 3 7 5 9 4" xfId="34490"/>
    <cellStyle name="Note 3 7 6" xfId="2481"/>
    <cellStyle name="Note 3 7 6 10" xfId="21823"/>
    <cellStyle name="Note 3 7 6 10 2" xfId="48237"/>
    <cellStyle name="Note 3 7 6 2" xfId="4376"/>
    <cellStyle name="Note 3 7 6 2 2" xfId="9899"/>
    <cellStyle name="Note 3 7 6 2 2 2" xfId="20559"/>
    <cellStyle name="Note 3 7 6 2 2 2 2" xfId="46973"/>
    <cellStyle name="Note 3 7 6 2 2 3" xfId="25566"/>
    <cellStyle name="Note 3 7 6 2 2 3 2" xfId="51980"/>
    <cellStyle name="Note 3 7 6 2 2 4" xfId="36395"/>
    <cellStyle name="Note 3 7 6 2 3" xfId="15154"/>
    <cellStyle name="Note 3 7 6 2 3 2" xfId="41574"/>
    <cellStyle name="Note 3 7 6 2 4" xfId="27488"/>
    <cellStyle name="Note 3 7 6 2 4 2" xfId="53902"/>
    <cellStyle name="Note 3 7 6 2 5" xfId="31046"/>
    <cellStyle name="Note 3 7 6 3" xfId="5109"/>
    <cellStyle name="Note 3 7 6 3 2" xfId="10400"/>
    <cellStyle name="Note 3 7 6 3 2 2" xfId="21060"/>
    <cellStyle name="Note 3 7 6 3 2 2 2" xfId="47474"/>
    <cellStyle name="Note 3 7 6 3 2 3" xfId="28325"/>
    <cellStyle name="Note 3 7 6 3 2 3 2" xfId="54739"/>
    <cellStyle name="Note 3 7 6 3 2 4" xfId="36896"/>
    <cellStyle name="Note 3 7 6 3 3" xfId="15886"/>
    <cellStyle name="Note 3 7 6 3 3 2" xfId="42305"/>
    <cellStyle name="Note 3 7 6 3 4" xfId="25090"/>
    <cellStyle name="Note 3 7 6 3 4 2" xfId="51504"/>
    <cellStyle name="Note 3 7 6 3 5" xfId="31779"/>
    <cellStyle name="Note 3 7 6 4" xfId="6291"/>
    <cellStyle name="Note 3 7 6 4 2" xfId="11004"/>
    <cellStyle name="Note 3 7 6 4 2 2" xfId="21649"/>
    <cellStyle name="Note 3 7 6 4 2 2 2" xfId="48063"/>
    <cellStyle name="Note 3 7 6 4 2 3" xfId="28738"/>
    <cellStyle name="Note 3 7 6 4 2 3 2" xfId="55152"/>
    <cellStyle name="Note 3 7 6 4 2 4" xfId="37425"/>
    <cellStyle name="Note 3 7 6 4 3" xfId="17030"/>
    <cellStyle name="Note 3 7 6 4 3 2" xfId="43448"/>
    <cellStyle name="Note 3 7 6 4 4" xfId="23572"/>
    <cellStyle name="Note 3 7 6 4 4 2" xfId="49986"/>
    <cellStyle name="Note 3 7 6 4 5" xfId="32961"/>
    <cellStyle name="Note 3 7 6 5" xfId="6867"/>
    <cellStyle name="Note 3 7 6 5 2" xfId="17572"/>
    <cellStyle name="Note 3 7 6 5 2 2" xfId="43989"/>
    <cellStyle name="Note 3 7 6 5 3" xfId="23532"/>
    <cellStyle name="Note 3 7 6 5 3 2" xfId="49946"/>
    <cellStyle name="Note 3 7 6 5 4" xfId="33537"/>
    <cellStyle name="Note 3 7 6 6" xfId="7392"/>
    <cellStyle name="Note 3 7 6 6 2" xfId="18059"/>
    <cellStyle name="Note 3 7 6 6 2 2" xfId="44475"/>
    <cellStyle name="Note 3 7 6 6 3" xfId="28108"/>
    <cellStyle name="Note 3 7 6 6 3 2" xfId="54522"/>
    <cellStyle name="Note 3 7 6 6 4" xfId="34062"/>
    <cellStyle name="Note 3 7 6 7" xfId="8014"/>
    <cellStyle name="Note 3 7 6 7 2" xfId="18681"/>
    <cellStyle name="Note 3 7 6 7 2 2" xfId="45095"/>
    <cellStyle name="Note 3 7 6 7 3" xfId="12290"/>
    <cellStyle name="Note 3 7 6 7 3 2" xfId="38711"/>
    <cellStyle name="Note 3 7 6 7 4" xfId="34619"/>
    <cellStyle name="Note 3 7 6 8" xfId="13277"/>
    <cellStyle name="Note 3 7 6 8 2" xfId="39697"/>
    <cellStyle name="Note 3 7 6 9" xfId="11239"/>
    <cellStyle name="Note 3 7 6 9 2" xfId="37660"/>
    <cellStyle name="Note 3 7 7" xfId="3132"/>
    <cellStyle name="Note 3 7 7 2" xfId="9590"/>
    <cellStyle name="Note 3 7 7 2 2" xfId="20250"/>
    <cellStyle name="Note 3 7 7 2 2 2" xfId="46664"/>
    <cellStyle name="Note 3 7 7 2 3" xfId="26725"/>
    <cellStyle name="Note 3 7 7 2 3 2" xfId="53139"/>
    <cellStyle name="Note 3 7 7 2 4" xfId="36086"/>
    <cellStyle name="Note 3 7 7 3" xfId="13923"/>
    <cellStyle name="Note 3 7 7 3 2" xfId="40343"/>
    <cellStyle name="Note 3 7 7 4" xfId="25389"/>
    <cellStyle name="Note 3 7 7 4 2" xfId="51803"/>
    <cellStyle name="Note 3 7 7 5" xfId="29802"/>
    <cellStyle name="Note 3 7 8" xfId="2961"/>
    <cellStyle name="Note 3 7 8 2" xfId="9704"/>
    <cellStyle name="Note 3 7 8 2 2" xfId="20364"/>
    <cellStyle name="Note 3 7 8 2 2 2" xfId="46778"/>
    <cellStyle name="Note 3 7 8 2 3" xfId="28188"/>
    <cellStyle name="Note 3 7 8 2 3 2" xfId="54602"/>
    <cellStyle name="Note 3 7 8 2 4" xfId="36200"/>
    <cellStyle name="Note 3 7 8 3" xfId="13753"/>
    <cellStyle name="Note 3 7 8 3 2" xfId="40173"/>
    <cellStyle name="Note 3 7 8 4" xfId="25559"/>
    <cellStyle name="Note 3 7 8 4 2" xfId="51973"/>
    <cellStyle name="Note 3 7 8 5" xfId="29631"/>
    <cellStyle name="Note 3 7 9" xfId="3585"/>
    <cellStyle name="Note 3 7 9 2" xfId="9503"/>
    <cellStyle name="Note 3 7 9 2 2" xfId="20163"/>
    <cellStyle name="Note 3 7 9 2 2 2" xfId="46577"/>
    <cellStyle name="Note 3 7 9 2 3" xfId="28209"/>
    <cellStyle name="Note 3 7 9 2 3 2" xfId="54623"/>
    <cellStyle name="Note 3 7 9 2 4" xfId="35999"/>
    <cellStyle name="Note 3 7 9 3" xfId="14370"/>
    <cellStyle name="Note 3 7 9 3 2" xfId="40790"/>
    <cellStyle name="Note 3 7 9 4" xfId="27694"/>
    <cellStyle name="Note 3 7 9 4 2" xfId="54108"/>
    <cellStyle name="Note 3 7 9 5" xfId="30255"/>
    <cellStyle name="Note 3 8" xfId="1101"/>
    <cellStyle name="Note 3 8 10" xfId="6533"/>
    <cellStyle name="Note 3 8 10 2" xfId="23214"/>
    <cellStyle name="Note 3 8 10 2 2" xfId="49628"/>
    <cellStyle name="Note 3 8 10 3" xfId="33203"/>
    <cellStyle name="Note 3 8 11" xfId="12153"/>
    <cellStyle name="Note 3 8 11 2" xfId="38574"/>
    <cellStyle name="Note 3 8 12" xfId="21875"/>
    <cellStyle name="Note 3 8 12 2" xfId="48289"/>
    <cellStyle name="Note 3 8 2" xfId="1449"/>
    <cellStyle name="Note 3 8 2 10" xfId="8387"/>
    <cellStyle name="Note 3 8 2 10 2" xfId="19047"/>
    <cellStyle name="Note 3 8 2 10 2 2" xfId="45461"/>
    <cellStyle name="Note 3 8 2 10 3" xfId="12548"/>
    <cellStyle name="Note 3 8 2 10 3 2" xfId="38969"/>
    <cellStyle name="Note 3 8 2 10 4" xfId="34883"/>
    <cellStyle name="Note 3 8 2 11" xfId="13345"/>
    <cellStyle name="Note 3 8 2 11 2" xfId="39765"/>
    <cellStyle name="Note 3 8 2 12" xfId="25216"/>
    <cellStyle name="Note 3 8 2 12 2" xfId="51630"/>
    <cellStyle name="Note 3 8 2 2" xfId="3443"/>
    <cellStyle name="Note 3 8 2 2 2" xfId="9031"/>
    <cellStyle name="Note 3 8 2 2 2 2" xfId="19691"/>
    <cellStyle name="Note 3 8 2 2 2 2 2" xfId="46105"/>
    <cellStyle name="Note 3 8 2 2 2 3" xfId="25966"/>
    <cellStyle name="Note 3 8 2 2 2 3 2" xfId="52380"/>
    <cellStyle name="Note 3 8 2 2 2 4" xfId="35527"/>
    <cellStyle name="Note 3 8 2 2 3" xfId="10468"/>
    <cellStyle name="Note 3 8 2 2 3 2" xfId="21128"/>
    <cellStyle name="Note 3 8 2 2 3 2 2" xfId="47542"/>
    <cellStyle name="Note 3 8 2 2 3 3" xfId="28392"/>
    <cellStyle name="Note 3 8 2 2 3 3 2" xfId="54806"/>
    <cellStyle name="Note 3 8 2 2 3 4" xfId="36964"/>
    <cellStyle name="Note 3 8 2 2 4" xfId="10921"/>
    <cellStyle name="Note 3 8 2 2 4 2" xfId="21566"/>
    <cellStyle name="Note 3 8 2 2 4 2 2" xfId="47980"/>
    <cellStyle name="Note 3 8 2 2 4 3" xfId="28655"/>
    <cellStyle name="Note 3 8 2 2 4 3 2" xfId="55069"/>
    <cellStyle name="Note 3 8 2 2 4 4" xfId="37342"/>
    <cellStyle name="Note 3 8 2 2 5" xfId="8694"/>
    <cellStyle name="Note 3 8 2 2 5 2" xfId="19354"/>
    <cellStyle name="Note 3 8 2 2 5 2 2" xfId="45768"/>
    <cellStyle name="Note 3 8 2 2 5 3" xfId="11244"/>
    <cellStyle name="Note 3 8 2 2 5 3 2" xfId="37665"/>
    <cellStyle name="Note 3 8 2 2 5 4" xfId="35190"/>
    <cellStyle name="Note 3 8 2 2 6" xfId="14228"/>
    <cellStyle name="Note 3 8 2 2 6 2" xfId="40648"/>
    <cellStyle name="Note 3 8 2 2 7" xfId="22755"/>
    <cellStyle name="Note 3 8 2 2 7 2" xfId="49169"/>
    <cellStyle name="Note 3 8 2 2 8" xfId="30113"/>
    <cellStyle name="Note 3 8 2 3" xfId="2813"/>
    <cellStyle name="Note 3 8 2 3 2" xfId="9399"/>
    <cellStyle name="Note 3 8 2 3 2 2" xfId="20059"/>
    <cellStyle name="Note 3 8 2 3 2 2 2" xfId="46473"/>
    <cellStyle name="Note 3 8 2 3 2 3" xfId="25944"/>
    <cellStyle name="Note 3 8 2 3 2 3 2" xfId="52358"/>
    <cellStyle name="Note 3 8 2 3 2 4" xfId="35895"/>
    <cellStyle name="Note 3 8 2 3 3" xfId="13605"/>
    <cellStyle name="Note 3 8 2 3 3 2" xfId="40025"/>
    <cellStyle name="Note 3 8 2 3 4" xfId="27550"/>
    <cellStyle name="Note 3 8 2 3 4 2" xfId="53964"/>
    <cellStyle name="Note 3 8 2 3 5" xfId="29483"/>
    <cellStyle name="Note 3 8 2 4" xfId="4708"/>
    <cellStyle name="Note 3 8 2 4 2" xfId="9997"/>
    <cellStyle name="Note 3 8 2 4 2 2" xfId="20657"/>
    <cellStyle name="Note 3 8 2 4 2 2 2" xfId="47071"/>
    <cellStyle name="Note 3 8 2 4 2 3" xfId="27491"/>
    <cellStyle name="Note 3 8 2 4 2 3 2" xfId="53905"/>
    <cellStyle name="Note 3 8 2 4 2 4" xfId="36493"/>
    <cellStyle name="Note 3 8 2 4 3" xfId="15485"/>
    <cellStyle name="Note 3 8 2 4 3 2" xfId="41905"/>
    <cellStyle name="Note 3 8 2 4 4" xfId="26965"/>
    <cellStyle name="Note 3 8 2 4 4 2" xfId="53379"/>
    <cellStyle name="Note 3 8 2 4 5" xfId="31378"/>
    <cellStyle name="Note 3 8 2 5" xfId="3331"/>
    <cellStyle name="Note 3 8 2 5 2" xfId="10722"/>
    <cellStyle name="Note 3 8 2 5 2 2" xfId="21367"/>
    <cellStyle name="Note 3 8 2 5 2 2 2" xfId="47781"/>
    <cellStyle name="Note 3 8 2 5 2 3" xfId="28462"/>
    <cellStyle name="Note 3 8 2 5 2 3 2" xfId="54876"/>
    <cellStyle name="Note 3 8 2 5 2 4" xfId="37143"/>
    <cellStyle name="Note 3 8 2 5 3" xfId="14119"/>
    <cellStyle name="Note 3 8 2 5 3 2" xfId="40539"/>
    <cellStyle name="Note 3 8 2 5 4" xfId="21831"/>
    <cellStyle name="Note 3 8 2 5 4 2" xfId="48245"/>
    <cellStyle name="Note 3 8 2 5 5" xfId="30001"/>
    <cellStyle name="Note 3 8 2 6" xfId="5704"/>
    <cellStyle name="Note 3 8 2 6 2" xfId="16467"/>
    <cellStyle name="Note 3 8 2 6 2 2" xfId="42885"/>
    <cellStyle name="Note 3 8 2 6 3" xfId="26515"/>
    <cellStyle name="Note 3 8 2 6 3 2" xfId="52929"/>
    <cellStyle name="Note 3 8 2 6 4" xfId="32374"/>
    <cellStyle name="Note 3 8 2 7" xfId="6495"/>
    <cellStyle name="Note 3 8 2 7 2" xfId="25254"/>
    <cellStyle name="Note 3 8 2 7 2 2" xfId="51668"/>
    <cellStyle name="Note 3 8 2 7 3" xfId="33165"/>
    <cellStyle name="Note 3 8 2 8" xfId="6175"/>
    <cellStyle name="Note 3 8 2 8 2" xfId="16916"/>
    <cellStyle name="Note 3 8 2 8 2 2" xfId="43334"/>
    <cellStyle name="Note 3 8 2 8 3" xfId="23579"/>
    <cellStyle name="Note 3 8 2 8 3 2" xfId="49993"/>
    <cellStyle name="Note 3 8 2 8 4" xfId="32845"/>
    <cellStyle name="Note 3 8 2 9" xfId="7805"/>
    <cellStyle name="Note 3 8 2 9 2" xfId="18472"/>
    <cellStyle name="Note 3 8 2 9 2 2" xfId="44887"/>
    <cellStyle name="Note 3 8 2 9 3" xfId="26233"/>
    <cellStyle name="Note 3 8 2 9 3 2" xfId="52647"/>
    <cellStyle name="Note 3 8 2 9 4" xfId="34475"/>
    <cellStyle name="Note 3 8 3" xfId="1613"/>
    <cellStyle name="Note 3 8 3 10" xfId="8352"/>
    <cellStyle name="Note 3 8 3 10 2" xfId="19012"/>
    <cellStyle name="Note 3 8 3 10 2 2" xfId="45426"/>
    <cellStyle name="Note 3 8 3 10 3" xfId="16262"/>
    <cellStyle name="Note 3 8 3 10 3 2" xfId="42681"/>
    <cellStyle name="Note 3 8 3 10 4" xfId="34848"/>
    <cellStyle name="Note 3 8 3 11" xfId="11949"/>
    <cellStyle name="Note 3 8 3 11 2" xfId="38370"/>
    <cellStyle name="Note 3 8 3 12" xfId="22627"/>
    <cellStyle name="Note 3 8 3 12 2" xfId="49041"/>
    <cellStyle name="Note 3 8 3 2" xfId="3606"/>
    <cellStyle name="Note 3 8 3 2 2" xfId="9064"/>
    <cellStyle name="Note 3 8 3 2 2 2" xfId="19724"/>
    <cellStyle name="Note 3 8 3 2 2 2 2" xfId="46138"/>
    <cellStyle name="Note 3 8 3 2 2 3" xfId="13083"/>
    <cellStyle name="Note 3 8 3 2 2 3 2" xfId="39504"/>
    <cellStyle name="Note 3 8 3 2 2 4" xfId="35560"/>
    <cellStyle name="Note 3 8 3 2 3" xfId="10329"/>
    <cellStyle name="Note 3 8 3 2 3 2" xfId="20989"/>
    <cellStyle name="Note 3 8 3 2 3 2 2" xfId="47403"/>
    <cellStyle name="Note 3 8 3 2 3 3" xfId="12837"/>
    <cellStyle name="Note 3 8 3 2 3 3 2" xfId="39258"/>
    <cellStyle name="Note 3 8 3 2 3 4" xfId="36825"/>
    <cellStyle name="Note 3 8 3 2 4" xfId="10887"/>
    <cellStyle name="Note 3 8 3 2 4 2" xfId="21532"/>
    <cellStyle name="Note 3 8 3 2 4 2 2" xfId="47946"/>
    <cellStyle name="Note 3 8 3 2 4 3" xfId="28621"/>
    <cellStyle name="Note 3 8 3 2 4 3 2" xfId="55035"/>
    <cellStyle name="Note 3 8 3 2 4 4" xfId="37308"/>
    <cellStyle name="Note 3 8 3 2 5" xfId="8659"/>
    <cellStyle name="Note 3 8 3 2 5 2" xfId="19319"/>
    <cellStyle name="Note 3 8 3 2 5 2 2" xfId="45733"/>
    <cellStyle name="Note 3 8 3 2 5 3" xfId="12569"/>
    <cellStyle name="Note 3 8 3 2 5 3 2" xfId="38990"/>
    <cellStyle name="Note 3 8 3 2 5 4" xfId="35155"/>
    <cellStyle name="Note 3 8 3 2 6" xfId="14391"/>
    <cellStyle name="Note 3 8 3 2 6 2" xfId="40811"/>
    <cellStyle name="Note 3 8 3 2 7" xfId="23815"/>
    <cellStyle name="Note 3 8 3 2 7 2" xfId="50229"/>
    <cellStyle name="Note 3 8 3 2 8" xfId="30276"/>
    <cellStyle name="Note 3 8 3 3" xfId="2715"/>
    <cellStyle name="Note 3 8 3 3 2" xfId="9433"/>
    <cellStyle name="Note 3 8 3 3 2 2" xfId="20093"/>
    <cellStyle name="Note 3 8 3 3 2 2 2" xfId="46507"/>
    <cellStyle name="Note 3 8 3 3 2 3" xfId="12615"/>
    <cellStyle name="Note 3 8 3 3 2 3 2" xfId="39036"/>
    <cellStyle name="Note 3 8 3 3 2 4" xfId="35929"/>
    <cellStyle name="Note 3 8 3 3 3" xfId="13507"/>
    <cellStyle name="Note 3 8 3 3 3 2" xfId="39927"/>
    <cellStyle name="Note 3 8 3 3 4" xfId="25521"/>
    <cellStyle name="Note 3 8 3 3 4 2" xfId="51935"/>
    <cellStyle name="Note 3 8 3 3 5" xfId="29385"/>
    <cellStyle name="Note 3 8 3 4" xfId="5034"/>
    <cellStyle name="Note 3 8 3 4 2" xfId="10149"/>
    <cellStyle name="Note 3 8 3 4 2 2" xfId="20809"/>
    <cellStyle name="Note 3 8 3 4 2 2 2" xfId="47223"/>
    <cellStyle name="Note 3 8 3 4 2 3" xfId="27796"/>
    <cellStyle name="Note 3 8 3 4 2 3 2" xfId="54210"/>
    <cellStyle name="Note 3 8 3 4 2 4" xfId="36645"/>
    <cellStyle name="Note 3 8 3 4 3" xfId="15811"/>
    <cellStyle name="Note 3 8 3 4 3 2" xfId="42230"/>
    <cellStyle name="Note 3 8 3 4 4" xfId="27566"/>
    <cellStyle name="Note 3 8 3 4 4 2" xfId="53980"/>
    <cellStyle name="Note 3 8 3 4 5" xfId="31704"/>
    <cellStyle name="Note 3 8 3 5" xfId="5457"/>
    <cellStyle name="Note 3 8 3 5 2" xfId="10779"/>
    <cellStyle name="Note 3 8 3 5 2 2" xfId="21424"/>
    <cellStyle name="Note 3 8 3 5 2 2 2" xfId="47838"/>
    <cellStyle name="Note 3 8 3 5 2 3" xfId="28513"/>
    <cellStyle name="Note 3 8 3 5 2 3 2" xfId="54927"/>
    <cellStyle name="Note 3 8 3 5 2 4" xfId="37200"/>
    <cellStyle name="Note 3 8 3 5 3" xfId="16230"/>
    <cellStyle name="Note 3 8 3 5 3 2" xfId="42649"/>
    <cellStyle name="Note 3 8 3 5 4" xfId="24260"/>
    <cellStyle name="Note 3 8 3 5 4 2" xfId="50674"/>
    <cellStyle name="Note 3 8 3 5 5" xfId="32127"/>
    <cellStyle name="Note 3 8 3 6" xfId="5505"/>
    <cellStyle name="Note 3 8 3 6 2" xfId="16276"/>
    <cellStyle name="Note 3 8 3 6 2 2" xfId="42695"/>
    <cellStyle name="Note 3 8 3 6 3" xfId="23152"/>
    <cellStyle name="Note 3 8 3 6 3 2" xfId="49566"/>
    <cellStyle name="Note 3 8 3 6 4" xfId="32175"/>
    <cellStyle name="Note 3 8 3 7" xfId="6120"/>
    <cellStyle name="Note 3 8 3 7 2" xfId="24684"/>
    <cellStyle name="Note 3 8 3 7 2 2" xfId="51098"/>
    <cellStyle name="Note 3 8 3 7 3" xfId="32790"/>
    <cellStyle name="Note 3 8 3 8" xfId="3982"/>
    <cellStyle name="Note 3 8 3 8 2" xfId="14765"/>
    <cellStyle name="Note 3 8 3 8 2 2" xfId="41185"/>
    <cellStyle name="Note 3 8 3 8 3" xfId="25379"/>
    <cellStyle name="Note 3 8 3 8 3 2" xfId="51793"/>
    <cellStyle name="Note 3 8 3 8 4" xfId="30652"/>
    <cellStyle name="Note 3 8 3 9" xfId="7369"/>
    <cellStyle name="Note 3 8 3 9 2" xfId="18036"/>
    <cellStyle name="Note 3 8 3 9 2 2" xfId="44452"/>
    <cellStyle name="Note 3 8 3 9 3" xfId="27989"/>
    <cellStyle name="Note 3 8 3 9 3 2" xfId="54403"/>
    <cellStyle name="Note 3 8 3 9 4" xfId="34039"/>
    <cellStyle name="Note 3 8 4" xfId="1828"/>
    <cellStyle name="Note 3 8 4 10" xfId="8378"/>
    <cellStyle name="Note 3 8 4 10 2" xfId="19038"/>
    <cellStyle name="Note 3 8 4 10 2 2" xfId="45452"/>
    <cellStyle name="Note 3 8 4 10 3" xfId="17706"/>
    <cellStyle name="Note 3 8 4 10 3 2" xfId="44123"/>
    <cellStyle name="Note 3 8 4 10 4" xfId="34874"/>
    <cellStyle name="Note 3 8 4 11" xfId="11752"/>
    <cellStyle name="Note 3 8 4 11 2" xfId="38173"/>
    <cellStyle name="Note 3 8 4 12" xfId="26832"/>
    <cellStyle name="Note 3 8 4 12 2" xfId="53246"/>
    <cellStyle name="Note 3 8 4 2" xfId="3805"/>
    <cellStyle name="Note 3 8 4 2 2" xfId="9039"/>
    <cellStyle name="Note 3 8 4 2 2 2" xfId="19699"/>
    <cellStyle name="Note 3 8 4 2 2 2 2" xfId="46113"/>
    <cellStyle name="Note 3 8 4 2 2 3" xfId="11554"/>
    <cellStyle name="Note 3 8 4 2 2 3 2" xfId="37975"/>
    <cellStyle name="Note 3 8 4 2 2 4" xfId="35535"/>
    <cellStyle name="Note 3 8 4 2 3" xfId="10356"/>
    <cellStyle name="Note 3 8 4 2 3 2" xfId="21016"/>
    <cellStyle name="Note 3 8 4 2 3 2 2" xfId="47430"/>
    <cellStyle name="Note 3 8 4 2 3 3" xfId="28281"/>
    <cellStyle name="Note 3 8 4 2 3 3 2" xfId="54695"/>
    <cellStyle name="Note 3 8 4 2 3 4" xfId="36852"/>
    <cellStyle name="Note 3 8 4 2 4" xfId="10912"/>
    <cellStyle name="Note 3 8 4 2 4 2" xfId="21557"/>
    <cellStyle name="Note 3 8 4 2 4 2 2" xfId="47971"/>
    <cellStyle name="Note 3 8 4 2 4 3" xfId="28646"/>
    <cellStyle name="Note 3 8 4 2 4 3 2" xfId="55060"/>
    <cellStyle name="Note 3 8 4 2 4 4" xfId="37333"/>
    <cellStyle name="Note 3 8 4 2 5" xfId="8685"/>
    <cellStyle name="Note 3 8 4 2 5 2" xfId="19345"/>
    <cellStyle name="Note 3 8 4 2 5 2 2" xfId="45759"/>
    <cellStyle name="Note 3 8 4 2 5 3" xfId="16889"/>
    <cellStyle name="Note 3 8 4 2 5 3 2" xfId="43307"/>
    <cellStyle name="Note 3 8 4 2 5 4" xfId="35181"/>
    <cellStyle name="Note 3 8 4 2 6" xfId="14588"/>
    <cellStyle name="Note 3 8 4 2 6 2" xfId="41008"/>
    <cellStyle name="Note 3 8 4 2 7" xfId="22571"/>
    <cellStyle name="Note 3 8 4 2 7 2" xfId="48985"/>
    <cellStyle name="Note 3 8 4 2 8" xfId="30475"/>
    <cellStyle name="Note 3 8 4 3" xfId="4532"/>
    <cellStyle name="Note 3 8 4 3 2" xfId="9408"/>
    <cellStyle name="Note 3 8 4 3 2 2" xfId="20068"/>
    <cellStyle name="Note 3 8 4 3 2 2 2" xfId="46482"/>
    <cellStyle name="Note 3 8 4 3 2 3" xfId="25943"/>
    <cellStyle name="Note 3 8 4 3 2 3 2" xfId="52357"/>
    <cellStyle name="Note 3 8 4 3 2 4" xfId="35904"/>
    <cellStyle name="Note 3 8 4 3 3" xfId="15310"/>
    <cellStyle name="Note 3 8 4 3 3 2" xfId="41730"/>
    <cellStyle name="Note 3 8 4 3 4" xfId="26170"/>
    <cellStyle name="Note 3 8 4 3 4 2" xfId="52584"/>
    <cellStyle name="Note 3 8 4 3 5" xfId="31202"/>
    <cellStyle name="Note 3 8 4 4" xfId="3183"/>
    <cellStyle name="Note 3 8 4 4 2" xfId="10036"/>
    <cellStyle name="Note 3 8 4 4 2 2" xfId="20696"/>
    <cellStyle name="Note 3 8 4 4 2 2 2" xfId="47110"/>
    <cellStyle name="Note 3 8 4 4 2 3" xfId="12495"/>
    <cellStyle name="Note 3 8 4 4 2 3 2" xfId="38916"/>
    <cellStyle name="Note 3 8 4 4 2 4" xfId="36532"/>
    <cellStyle name="Note 3 8 4 4 3" xfId="13973"/>
    <cellStyle name="Note 3 8 4 4 3 2" xfId="40393"/>
    <cellStyle name="Note 3 8 4 4 4" xfId="22317"/>
    <cellStyle name="Note 3 8 4 4 4 2" xfId="48731"/>
    <cellStyle name="Note 3 8 4 4 5" xfId="29853"/>
    <cellStyle name="Note 3 8 4 5" xfId="2870"/>
    <cellStyle name="Note 3 8 4 5 2" xfId="10800"/>
    <cellStyle name="Note 3 8 4 5 2 2" xfId="21445"/>
    <cellStyle name="Note 3 8 4 5 2 2 2" xfId="47859"/>
    <cellStyle name="Note 3 8 4 5 2 3" xfId="28534"/>
    <cellStyle name="Note 3 8 4 5 2 3 2" xfId="54948"/>
    <cellStyle name="Note 3 8 4 5 2 4" xfId="37221"/>
    <cellStyle name="Note 3 8 4 5 3" xfId="13662"/>
    <cellStyle name="Note 3 8 4 5 3 2" xfId="40082"/>
    <cellStyle name="Note 3 8 4 5 4" xfId="26733"/>
    <cellStyle name="Note 3 8 4 5 4 2" xfId="53147"/>
    <cellStyle name="Note 3 8 4 5 5" xfId="29540"/>
    <cellStyle name="Note 3 8 4 6" xfId="5743"/>
    <cellStyle name="Note 3 8 4 6 2" xfId="16505"/>
    <cellStyle name="Note 3 8 4 6 2 2" xfId="42923"/>
    <cellStyle name="Note 3 8 4 6 3" xfId="27222"/>
    <cellStyle name="Note 3 8 4 6 3 2" xfId="53636"/>
    <cellStyle name="Note 3 8 4 6 4" xfId="32413"/>
    <cellStyle name="Note 3 8 4 7" xfId="6217"/>
    <cellStyle name="Note 3 8 4 7 2" xfId="12296"/>
    <cellStyle name="Note 3 8 4 7 2 2" xfId="38717"/>
    <cellStyle name="Note 3 8 4 7 3" xfId="32887"/>
    <cellStyle name="Note 3 8 4 8" xfId="7491"/>
    <cellStyle name="Note 3 8 4 8 2" xfId="18158"/>
    <cellStyle name="Note 3 8 4 8 2 2" xfId="44574"/>
    <cellStyle name="Note 3 8 4 8 3" xfId="24377"/>
    <cellStyle name="Note 3 8 4 8 3 2" xfId="50791"/>
    <cellStyle name="Note 3 8 4 8 4" xfId="34161"/>
    <cellStyle name="Note 3 8 4 9" xfId="7199"/>
    <cellStyle name="Note 3 8 4 9 2" xfId="17866"/>
    <cellStyle name="Note 3 8 4 9 2 2" xfId="44283"/>
    <cellStyle name="Note 3 8 4 9 3" xfId="22828"/>
    <cellStyle name="Note 3 8 4 9 3 2" xfId="49242"/>
    <cellStyle name="Note 3 8 4 9 4" xfId="33869"/>
    <cellStyle name="Note 3 8 5" xfId="2058"/>
    <cellStyle name="Note 3 8 5 10" xfId="8525"/>
    <cellStyle name="Note 3 8 5 10 2" xfId="19185"/>
    <cellStyle name="Note 3 8 5 10 2 2" xfId="45599"/>
    <cellStyle name="Note 3 8 5 10 3" xfId="12195"/>
    <cellStyle name="Note 3 8 5 10 3 2" xfId="38616"/>
    <cellStyle name="Note 3 8 5 10 4" xfId="35021"/>
    <cellStyle name="Note 3 8 5 11" xfId="11542"/>
    <cellStyle name="Note 3 8 5 11 2" xfId="37963"/>
    <cellStyle name="Note 3 8 5 12" xfId="27112"/>
    <cellStyle name="Note 3 8 5 12 2" xfId="53526"/>
    <cellStyle name="Note 3 8 5 2" xfId="4023"/>
    <cellStyle name="Note 3 8 5 2 2" xfId="9682"/>
    <cellStyle name="Note 3 8 5 2 2 2" xfId="20342"/>
    <cellStyle name="Note 3 8 5 2 2 2 2" xfId="46756"/>
    <cellStyle name="Note 3 8 5 2 2 3" xfId="12392"/>
    <cellStyle name="Note 3 8 5 2 2 3 2" xfId="38813"/>
    <cellStyle name="Note 3 8 5 2 2 4" xfId="36178"/>
    <cellStyle name="Note 3 8 5 2 3" xfId="14805"/>
    <cellStyle name="Note 3 8 5 2 3 2" xfId="41225"/>
    <cellStyle name="Note 3 8 5 2 4" xfId="22585"/>
    <cellStyle name="Note 3 8 5 2 4 2" xfId="48999"/>
    <cellStyle name="Note 3 8 5 2 5" xfId="30693"/>
    <cellStyle name="Note 3 8 5 3" xfId="4751"/>
    <cellStyle name="Note 3 8 5 3 2" xfId="9621"/>
    <cellStyle name="Note 3 8 5 3 2 2" xfId="20281"/>
    <cellStyle name="Note 3 8 5 3 2 2 2" xfId="46695"/>
    <cellStyle name="Note 3 8 5 3 2 3" xfId="25922"/>
    <cellStyle name="Note 3 8 5 3 2 3 2" xfId="52336"/>
    <cellStyle name="Note 3 8 5 3 2 4" xfId="36117"/>
    <cellStyle name="Note 3 8 5 3 3" xfId="15528"/>
    <cellStyle name="Note 3 8 5 3 3 2" xfId="41948"/>
    <cellStyle name="Note 3 8 5 3 4" xfId="24744"/>
    <cellStyle name="Note 3 8 5 3 4 2" xfId="51158"/>
    <cellStyle name="Note 3 8 5 3 5" xfId="31421"/>
    <cellStyle name="Note 3 8 5 4" xfId="5331"/>
    <cellStyle name="Note 3 8 5 4 2" xfId="10848"/>
    <cellStyle name="Note 3 8 5 4 2 2" xfId="21493"/>
    <cellStyle name="Note 3 8 5 4 2 2 2" xfId="47907"/>
    <cellStyle name="Note 3 8 5 4 2 3" xfId="28582"/>
    <cellStyle name="Note 3 8 5 4 2 3 2" xfId="54996"/>
    <cellStyle name="Note 3 8 5 4 2 4" xfId="37269"/>
    <cellStyle name="Note 3 8 5 4 3" xfId="16104"/>
    <cellStyle name="Note 3 8 5 4 3 2" xfId="42523"/>
    <cellStyle name="Note 3 8 5 4 4" xfId="23028"/>
    <cellStyle name="Note 3 8 5 4 4 2" xfId="49442"/>
    <cellStyle name="Note 3 8 5 4 5" xfId="32001"/>
    <cellStyle name="Note 3 8 5 5" xfId="5938"/>
    <cellStyle name="Note 3 8 5 5 2" xfId="16690"/>
    <cellStyle name="Note 3 8 5 5 2 2" xfId="43108"/>
    <cellStyle name="Note 3 8 5 5 3" xfId="27286"/>
    <cellStyle name="Note 3 8 5 5 3 2" xfId="53700"/>
    <cellStyle name="Note 3 8 5 5 4" xfId="32608"/>
    <cellStyle name="Note 3 8 5 6" xfId="6538"/>
    <cellStyle name="Note 3 8 5 6 2" xfId="17263"/>
    <cellStyle name="Note 3 8 5 6 2 2" xfId="43681"/>
    <cellStyle name="Note 3 8 5 6 3" xfId="11304"/>
    <cellStyle name="Note 3 8 5 6 3 2" xfId="37725"/>
    <cellStyle name="Note 3 8 5 6 4" xfId="33208"/>
    <cellStyle name="Note 3 8 5 7" xfId="7110"/>
    <cellStyle name="Note 3 8 5 7 2" xfId="23828"/>
    <cellStyle name="Note 3 8 5 7 2 2" xfId="50242"/>
    <cellStyle name="Note 3 8 5 7 3" xfId="33780"/>
    <cellStyle name="Note 3 8 5 8" xfId="7669"/>
    <cellStyle name="Note 3 8 5 8 2" xfId="18336"/>
    <cellStyle name="Note 3 8 5 8 2 2" xfId="44752"/>
    <cellStyle name="Note 3 8 5 8 3" xfId="24547"/>
    <cellStyle name="Note 3 8 5 8 3 2" xfId="50961"/>
    <cellStyle name="Note 3 8 5 8 4" xfId="34339"/>
    <cellStyle name="Note 3 8 5 9" xfId="7821"/>
    <cellStyle name="Note 3 8 5 9 2" xfId="18488"/>
    <cellStyle name="Note 3 8 5 9 2 2" xfId="44903"/>
    <cellStyle name="Note 3 8 5 9 3" xfId="26129"/>
    <cellStyle name="Note 3 8 5 9 3 2" xfId="52543"/>
    <cellStyle name="Note 3 8 5 9 4" xfId="34491"/>
    <cellStyle name="Note 3 8 6" xfId="2482"/>
    <cellStyle name="Note 3 8 6 10" xfId="26447"/>
    <cellStyle name="Note 3 8 6 10 2" xfId="52861"/>
    <cellStyle name="Note 3 8 6 2" xfId="4377"/>
    <cellStyle name="Note 3 8 6 2 2" xfId="9884"/>
    <cellStyle name="Note 3 8 6 2 2 2" xfId="20544"/>
    <cellStyle name="Note 3 8 6 2 2 2 2" xfId="46958"/>
    <cellStyle name="Note 3 8 6 2 2 3" xfId="22605"/>
    <cellStyle name="Note 3 8 6 2 2 3 2" xfId="49019"/>
    <cellStyle name="Note 3 8 6 2 2 4" xfId="36380"/>
    <cellStyle name="Note 3 8 6 2 3" xfId="15155"/>
    <cellStyle name="Note 3 8 6 2 3 2" xfId="41575"/>
    <cellStyle name="Note 3 8 6 2 4" xfId="22603"/>
    <cellStyle name="Note 3 8 6 2 4 2" xfId="49017"/>
    <cellStyle name="Note 3 8 6 2 5" xfId="31047"/>
    <cellStyle name="Note 3 8 6 3" xfId="5110"/>
    <cellStyle name="Note 3 8 6 3 2" xfId="9934"/>
    <cellStyle name="Note 3 8 6 3 2 2" xfId="20594"/>
    <cellStyle name="Note 3 8 6 3 2 2 2" xfId="47008"/>
    <cellStyle name="Note 3 8 6 3 2 3" xfId="27109"/>
    <cellStyle name="Note 3 8 6 3 2 3 2" xfId="53523"/>
    <cellStyle name="Note 3 8 6 3 2 4" xfId="36430"/>
    <cellStyle name="Note 3 8 6 3 3" xfId="15887"/>
    <cellStyle name="Note 3 8 6 3 3 2" xfId="42306"/>
    <cellStyle name="Note 3 8 6 3 4" xfId="24619"/>
    <cellStyle name="Note 3 8 6 3 4 2" xfId="51033"/>
    <cellStyle name="Note 3 8 6 3 5" xfId="31780"/>
    <cellStyle name="Note 3 8 6 4" xfId="6292"/>
    <cellStyle name="Note 3 8 6 4 2" xfId="10994"/>
    <cellStyle name="Note 3 8 6 4 2 2" xfId="21639"/>
    <cellStyle name="Note 3 8 6 4 2 2 2" xfId="48053"/>
    <cellStyle name="Note 3 8 6 4 2 3" xfId="28728"/>
    <cellStyle name="Note 3 8 6 4 2 3 2" xfId="55142"/>
    <cellStyle name="Note 3 8 6 4 2 4" xfId="37415"/>
    <cellStyle name="Note 3 8 6 4 3" xfId="17031"/>
    <cellStyle name="Note 3 8 6 4 3 2" xfId="43449"/>
    <cellStyle name="Note 3 8 6 4 4" xfId="23007"/>
    <cellStyle name="Note 3 8 6 4 4 2" xfId="49421"/>
    <cellStyle name="Note 3 8 6 4 5" xfId="32962"/>
    <cellStyle name="Note 3 8 6 5" xfId="6868"/>
    <cellStyle name="Note 3 8 6 5 2" xfId="17573"/>
    <cellStyle name="Note 3 8 6 5 2 2" xfId="43990"/>
    <cellStyle name="Note 3 8 6 5 3" xfId="22968"/>
    <cellStyle name="Note 3 8 6 5 3 2" xfId="49382"/>
    <cellStyle name="Note 3 8 6 5 4" xfId="33538"/>
    <cellStyle name="Note 3 8 6 6" xfId="7393"/>
    <cellStyle name="Note 3 8 6 6 2" xfId="18060"/>
    <cellStyle name="Note 3 8 6 6 2 2" xfId="44476"/>
    <cellStyle name="Note 3 8 6 6 3" xfId="27670"/>
    <cellStyle name="Note 3 8 6 6 3 2" xfId="54084"/>
    <cellStyle name="Note 3 8 6 6 4" xfId="34063"/>
    <cellStyle name="Note 3 8 6 7" xfId="8015"/>
    <cellStyle name="Note 3 8 6 7 2" xfId="18682"/>
    <cellStyle name="Note 3 8 6 7 2 2" xfId="45096"/>
    <cellStyle name="Note 3 8 6 7 3" xfId="12525"/>
    <cellStyle name="Note 3 8 6 7 3 2" xfId="38946"/>
    <cellStyle name="Note 3 8 6 7 4" xfId="34620"/>
    <cellStyle name="Note 3 8 6 8" xfId="13278"/>
    <cellStyle name="Note 3 8 6 8 2" xfId="39698"/>
    <cellStyle name="Note 3 8 6 9" xfId="18765"/>
    <cellStyle name="Note 3 8 6 9 2" xfId="45179"/>
    <cellStyle name="Note 3 8 7" xfId="3133"/>
    <cellStyle name="Note 3 8 7 2" xfId="9589"/>
    <cellStyle name="Note 3 8 7 2 2" xfId="20249"/>
    <cellStyle name="Note 3 8 7 2 2 2" xfId="46663"/>
    <cellStyle name="Note 3 8 7 2 3" xfId="12216"/>
    <cellStyle name="Note 3 8 7 2 3 2" xfId="38637"/>
    <cellStyle name="Note 3 8 7 2 4" xfId="36085"/>
    <cellStyle name="Note 3 8 7 3" xfId="13924"/>
    <cellStyle name="Note 3 8 7 3 2" xfId="40344"/>
    <cellStyle name="Note 3 8 7 4" xfId="25018"/>
    <cellStyle name="Note 3 8 7 4 2" xfId="51432"/>
    <cellStyle name="Note 3 8 7 5" xfId="29803"/>
    <cellStyle name="Note 3 8 8" xfId="4837"/>
    <cellStyle name="Note 3 8 8 2" xfId="9766"/>
    <cellStyle name="Note 3 8 8 2 2" xfId="20426"/>
    <cellStyle name="Note 3 8 8 2 2 2" xfId="46840"/>
    <cellStyle name="Note 3 8 8 2 3" xfId="13530"/>
    <cellStyle name="Note 3 8 8 2 3 2" xfId="39950"/>
    <cellStyle name="Note 3 8 8 2 4" xfId="36262"/>
    <cellStyle name="Note 3 8 8 3" xfId="15614"/>
    <cellStyle name="Note 3 8 8 3 2" xfId="42034"/>
    <cellStyle name="Note 3 8 8 4" xfId="24177"/>
    <cellStyle name="Note 3 8 8 4 2" xfId="50591"/>
    <cellStyle name="Note 3 8 8 5" xfId="31507"/>
    <cellStyle name="Note 3 8 9" xfId="3324"/>
    <cellStyle name="Note 3 8 9 2" xfId="9600"/>
    <cellStyle name="Note 3 8 9 2 2" xfId="20260"/>
    <cellStyle name="Note 3 8 9 2 2 2" xfId="46674"/>
    <cellStyle name="Note 3 8 9 2 3" xfId="12976"/>
    <cellStyle name="Note 3 8 9 2 3 2" xfId="39397"/>
    <cellStyle name="Note 3 8 9 2 4" xfId="36096"/>
    <cellStyle name="Note 3 8 9 3" xfId="14112"/>
    <cellStyle name="Note 3 8 9 3 2" xfId="40532"/>
    <cellStyle name="Note 3 8 9 4" xfId="25241"/>
    <cellStyle name="Note 3 8 9 4 2" xfId="51655"/>
    <cellStyle name="Note 3 8 9 5" xfId="29994"/>
    <cellStyle name="Note 3 9" xfId="1442"/>
    <cellStyle name="Note 3 9 10" xfId="8380"/>
    <cellStyle name="Note 3 9 10 2" xfId="19040"/>
    <cellStyle name="Note 3 9 10 2 2" xfId="45454"/>
    <cellStyle name="Note 3 9 10 3" xfId="17808"/>
    <cellStyle name="Note 3 9 10 3 2" xfId="44225"/>
    <cellStyle name="Note 3 9 10 4" xfId="34876"/>
    <cellStyle name="Note 3 9 11" xfId="12081"/>
    <cellStyle name="Note 3 9 11 2" xfId="38502"/>
    <cellStyle name="Note 3 9 12" xfId="22190"/>
    <cellStyle name="Note 3 9 12 2" xfId="48604"/>
    <cellStyle name="Note 3 9 2" xfId="3436"/>
    <cellStyle name="Note 3 9 2 2" xfId="8918"/>
    <cellStyle name="Note 3 9 2 2 2" xfId="19578"/>
    <cellStyle name="Note 3 9 2 2 2 2" xfId="45992"/>
    <cellStyle name="Note 3 9 2 2 3" xfId="12210"/>
    <cellStyle name="Note 3 9 2 2 3 2" xfId="38631"/>
    <cellStyle name="Note 3 9 2 2 4" xfId="35414"/>
    <cellStyle name="Note 3 9 2 3" xfId="10465"/>
    <cellStyle name="Note 3 9 2 3 2" xfId="21125"/>
    <cellStyle name="Note 3 9 2 3 2 2" xfId="47539"/>
    <cellStyle name="Note 3 9 2 3 3" xfId="28389"/>
    <cellStyle name="Note 3 9 2 3 3 2" xfId="54803"/>
    <cellStyle name="Note 3 9 2 3 4" xfId="36961"/>
    <cellStyle name="Note 3 9 2 4" xfId="10914"/>
    <cellStyle name="Note 3 9 2 4 2" xfId="21559"/>
    <cellStyle name="Note 3 9 2 4 2 2" xfId="47973"/>
    <cellStyle name="Note 3 9 2 4 3" xfId="28648"/>
    <cellStyle name="Note 3 9 2 4 3 2" xfId="55062"/>
    <cellStyle name="Note 3 9 2 4 4" xfId="37335"/>
    <cellStyle name="Note 3 9 2 5" xfId="8687"/>
    <cellStyle name="Note 3 9 2 5 2" xfId="19347"/>
    <cellStyle name="Note 3 9 2 5 2 2" xfId="45761"/>
    <cellStyle name="Note 3 9 2 5 3" xfId="17731"/>
    <cellStyle name="Note 3 9 2 5 3 2" xfId="44148"/>
    <cellStyle name="Note 3 9 2 5 4" xfId="35183"/>
    <cellStyle name="Note 3 9 2 6" xfId="14221"/>
    <cellStyle name="Note 3 9 2 6 2" xfId="40641"/>
    <cellStyle name="Note 3 9 2 7" xfId="22869"/>
    <cellStyle name="Note 3 9 2 7 2" xfId="49283"/>
    <cellStyle name="Note 3 9 2 8" xfId="30106"/>
    <cellStyle name="Note 3 9 3" xfId="3958"/>
    <cellStyle name="Note 3 9 3 2" xfId="9406"/>
    <cellStyle name="Note 3 9 3 2 2" xfId="20066"/>
    <cellStyle name="Note 3 9 3 2 2 2" xfId="46480"/>
    <cellStyle name="Note 3 9 3 2 3" xfId="16866"/>
    <cellStyle name="Note 3 9 3 2 3 2" xfId="43284"/>
    <cellStyle name="Note 3 9 3 2 4" xfId="35902"/>
    <cellStyle name="Note 3 9 3 3" xfId="14741"/>
    <cellStyle name="Note 3 9 3 3 2" xfId="41161"/>
    <cellStyle name="Note 3 9 3 4" xfId="26321"/>
    <cellStyle name="Note 3 9 3 4 2" xfId="52735"/>
    <cellStyle name="Note 3 9 3 5" xfId="30628"/>
    <cellStyle name="Note 3 9 4" xfId="5064"/>
    <cellStyle name="Note 3 9 4 2" xfId="9998"/>
    <cellStyle name="Note 3 9 4 2 2" xfId="20658"/>
    <cellStyle name="Note 3 9 4 2 2 2" xfId="47072"/>
    <cellStyle name="Note 3 9 4 2 3" xfId="23654"/>
    <cellStyle name="Note 3 9 4 2 3 2" xfId="50068"/>
    <cellStyle name="Note 3 9 4 2 4" xfId="36494"/>
    <cellStyle name="Note 3 9 4 3" xfId="15841"/>
    <cellStyle name="Note 3 9 4 3 2" xfId="42260"/>
    <cellStyle name="Note 3 9 4 4" xfId="27960"/>
    <cellStyle name="Note 3 9 4 4 2" xfId="54374"/>
    <cellStyle name="Note 3 9 4 5" xfId="31734"/>
    <cellStyle name="Note 3 9 5" xfId="3140"/>
    <cellStyle name="Note 3 9 5 2" xfId="10715"/>
    <cellStyle name="Note 3 9 5 2 2" xfId="21360"/>
    <cellStyle name="Note 3 9 5 2 2 2" xfId="47774"/>
    <cellStyle name="Note 3 9 5 2 3" xfId="28455"/>
    <cellStyle name="Note 3 9 5 2 3 2" xfId="54869"/>
    <cellStyle name="Note 3 9 5 2 4" xfId="37136"/>
    <cellStyle name="Note 3 9 5 3" xfId="13931"/>
    <cellStyle name="Note 3 9 5 3 2" xfId="40351"/>
    <cellStyle name="Note 3 9 5 4" xfId="23647"/>
    <cellStyle name="Note 3 9 5 4 2" xfId="50061"/>
    <cellStyle name="Note 3 9 5 5" xfId="29810"/>
    <cellStyle name="Note 3 9 6" xfId="5890"/>
    <cellStyle name="Note 3 9 6 2" xfId="16645"/>
    <cellStyle name="Note 3 9 6 2 2" xfId="43063"/>
    <cellStyle name="Note 3 9 6 3" xfId="24276"/>
    <cellStyle name="Note 3 9 6 3 2" xfId="50690"/>
    <cellStyle name="Note 3 9 6 4" xfId="32560"/>
    <cellStyle name="Note 3 9 7" xfId="6826"/>
    <cellStyle name="Note 3 9 7 2" xfId="21929"/>
    <cellStyle name="Note 3 9 7 2 2" xfId="48343"/>
    <cellStyle name="Note 3 9 7 3" xfId="33496"/>
    <cellStyle name="Note 3 9 8" xfId="6689"/>
    <cellStyle name="Note 3 9 8 2" xfId="17401"/>
    <cellStyle name="Note 3 9 8 2 2" xfId="43819"/>
    <cellStyle name="Note 3 9 8 3" xfId="22400"/>
    <cellStyle name="Note 3 9 8 3 2" xfId="48814"/>
    <cellStyle name="Note 3 9 8 4" xfId="33359"/>
    <cellStyle name="Note 3 9 9" xfId="7663"/>
    <cellStyle name="Note 3 9 9 2" xfId="18330"/>
    <cellStyle name="Note 3 9 9 2 2" xfId="44746"/>
    <cellStyle name="Note 3 9 9 3" xfId="26371"/>
    <cellStyle name="Note 3 9 9 3 2" xfId="52785"/>
    <cellStyle name="Note 3 9 9 4" xfId="34333"/>
    <cellStyle name="Note 4" xfId="55206"/>
    <cellStyle name="Note 5" xfId="55232"/>
    <cellStyle name="Output" xfId="8086" builtinId="21" customBuiltin="1"/>
    <cellStyle name="Output 2" xfId="1102"/>
    <cellStyle name="Output 2 10" xfId="2902"/>
    <cellStyle name="Output 2 10 2" xfId="13694"/>
    <cellStyle name="Output 2 10 2 2" xfId="40114"/>
    <cellStyle name="Output 2 10 3" xfId="21896"/>
    <cellStyle name="Output 2 10 3 2" xfId="48310"/>
    <cellStyle name="Output 2 10 4" xfId="29572"/>
    <cellStyle name="Output 2 11" xfId="6248"/>
    <cellStyle name="Output 2 11 2" xfId="23010"/>
    <cellStyle name="Output 2 11 2 2" xfId="49424"/>
    <cellStyle name="Output 2 11 3" xfId="32918"/>
    <cellStyle name="Output 2 12" xfId="12152"/>
    <cellStyle name="Output 2 12 2" xfId="38573"/>
    <cellStyle name="Output 2 13" xfId="24029"/>
    <cellStyle name="Output 2 13 2" xfId="50443"/>
    <cellStyle name="Output 2 2" xfId="1450"/>
    <cellStyle name="Output 2 2 10" xfId="8388"/>
    <cellStyle name="Output 2 2 10 2" xfId="19048"/>
    <cellStyle name="Output 2 2 10 2 2" xfId="45462"/>
    <cellStyle name="Output 2 2 10 3" xfId="16874"/>
    <cellStyle name="Output 2 2 10 3 2" xfId="43292"/>
    <cellStyle name="Output 2 2 10 4" xfId="34884"/>
    <cellStyle name="Output 2 2 11" xfId="13081"/>
    <cellStyle name="Output 2 2 11 2" xfId="39502"/>
    <cellStyle name="Output 2 2 12" xfId="24782"/>
    <cellStyle name="Output 2 2 12 2" xfId="51196"/>
    <cellStyle name="Output 2 2 2" xfId="3444"/>
    <cellStyle name="Output 2 2 2 2" xfId="9030"/>
    <cellStyle name="Output 2 2 2 2 2" xfId="19690"/>
    <cellStyle name="Output 2 2 2 2 2 2" xfId="46104"/>
    <cellStyle name="Output 2 2 2 2 3" xfId="12477"/>
    <cellStyle name="Output 2 2 2 2 3 2" xfId="38898"/>
    <cellStyle name="Output 2 2 2 2 4" xfId="35526"/>
    <cellStyle name="Output 2 2 2 3" xfId="10138"/>
    <cellStyle name="Output 2 2 2 3 2" xfId="20798"/>
    <cellStyle name="Output 2 2 2 3 2 2" xfId="47212"/>
    <cellStyle name="Output 2 2 2 3 3" xfId="27767"/>
    <cellStyle name="Output 2 2 2 3 3 2" xfId="54181"/>
    <cellStyle name="Output 2 2 2 3 4" xfId="36634"/>
    <cellStyle name="Output 2 2 2 4" xfId="8695"/>
    <cellStyle name="Output 2 2 2 4 2" xfId="19355"/>
    <cellStyle name="Output 2 2 2 4 2 2" xfId="45769"/>
    <cellStyle name="Output 2 2 2 4 3" xfId="12536"/>
    <cellStyle name="Output 2 2 2 4 3 2" xfId="38957"/>
    <cellStyle name="Output 2 2 2 4 4" xfId="35191"/>
    <cellStyle name="Output 2 2 2 5" xfId="14229"/>
    <cellStyle name="Output 2 2 2 5 2" xfId="40649"/>
    <cellStyle name="Output 2 2 2 6" xfId="27511"/>
    <cellStyle name="Output 2 2 2 6 2" xfId="53925"/>
    <cellStyle name="Output 2 2 2 7" xfId="30114"/>
    <cellStyle name="Output 2 2 3" xfId="4310"/>
    <cellStyle name="Output 2 2 3 2" xfId="10802"/>
    <cellStyle name="Output 2 2 3 2 2" xfId="21447"/>
    <cellStyle name="Output 2 2 3 2 2 2" xfId="47861"/>
    <cellStyle name="Output 2 2 3 2 3" xfId="28536"/>
    <cellStyle name="Output 2 2 3 2 3 2" xfId="54950"/>
    <cellStyle name="Output 2 2 3 2 4" xfId="37223"/>
    <cellStyle name="Output 2 2 3 3" xfId="9398"/>
    <cellStyle name="Output 2 2 3 3 2" xfId="20058"/>
    <cellStyle name="Output 2 2 3 3 2 2" xfId="46472"/>
    <cellStyle name="Output 2 2 3 3 3" xfId="17097"/>
    <cellStyle name="Output 2 2 3 3 3 2" xfId="43515"/>
    <cellStyle name="Output 2 2 3 3 4" xfId="35894"/>
    <cellStyle name="Output 2 2 3 4" xfId="15089"/>
    <cellStyle name="Output 2 2 3 4 2" xfId="41509"/>
    <cellStyle name="Output 2 2 3 5" xfId="26670"/>
    <cellStyle name="Output 2 2 3 5 2" xfId="53084"/>
    <cellStyle name="Output 2 2 3 6" xfId="30980"/>
    <cellStyle name="Output 2 2 4" xfId="4323"/>
    <cellStyle name="Output 2 2 4 2" xfId="10254"/>
    <cellStyle name="Output 2 2 4 2 2" xfId="20914"/>
    <cellStyle name="Output 2 2 4 2 2 2" xfId="47328"/>
    <cellStyle name="Output 2 2 4 2 3" xfId="17691"/>
    <cellStyle name="Output 2 2 4 2 3 2" xfId="44108"/>
    <cellStyle name="Output 2 2 4 2 4" xfId="36750"/>
    <cellStyle name="Output 2 2 4 3" xfId="15101"/>
    <cellStyle name="Output 2 2 4 3 2" xfId="41521"/>
    <cellStyle name="Output 2 2 4 4" xfId="27437"/>
    <cellStyle name="Output 2 2 4 4 2" xfId="53851"/>
    <cellStyle name="Output 2 2 4 5" xfId="30993"/>
    <cellStyle name="Output 2 2 5" xfId="5282"/>
    <cellStyle name="Output 2 2 5 2" xfId="16057"/>
    <cellStyle name="Output 2 2 5 2 2" xfId="42476"/>
    <cellStyle name="Output 2 2 5 3" xfId="22283"/>
    <cellStyle name="Output 2 2 5 3 2" xfId="48697"/>
    <cellStyle name="Output 2 2 5 4" xfId="31952"/>
    <cellStyle name="Output 2 2 6" xfId="6244"/>
    <cellStyle name="Output 2 2 6 2" xfId="16985"/>
    <cellStyle name="Output 2 2 6 2 2" xfId="43403"/>
    <cellStyle name="Output 2 2 6 3" xfId="23385"/>
    <cellStyle name="Output 2 2 6 3 2" xfId="49799"/>
    <cellStyle name="Output 2 2 6 4" xfId="32914"/>
    <cellStyle name="Output 2 2 7" xfId="6255"/>
    <cellStyle name="Output 2 2 7 2" xfId="22423"/>
    <cellStyle name="Output 2 2 7 2 2" xfId="48837"/>
    <cellStyle name="Output 2 2 7 3" xfId="32925"/>
    <cellStyle name="Output 2 2 8" xfId="7092"/>
    <cellStyle name="Output 2 2 8 2" xfId="17780"/>
    <cellStyle name="Output 2 2 8 2 2" xfId="44197"/>
    <cellStyle name="Output 2 2 8 3" xfId="24546"/>
    <cellStyle name="Output 2 2 8 3 2" xfId="50960"/>
    <cellStyle name="Output 2 2 8 4" xfId="33762"/>
    <cellStyle name="Output 2 2 9" xfId="7463"/>
    <cellStyle name="Output 2 2 9 2" xfId="18130"/>
    <cellStyle name="Output 2 2 9 2 2" xfId="44546"/>
    <cellStyle name="Output 2 2 9 3" xfId="27402"/>
    <cellStyle name="Output 2 2 9 3 2" xfId="53816"/>
    <cellStyle name="Output 2 2 9 4" xfId="34133"/>
    <cellStyle name="Output 2 3" xfId="1614"/>
    <cellStyle name="Output 2 3 10" xfId="8351"/>
    <cellStyle name="Output 2 3 10 2" xfId="19011"/>
    <cellStyle name="Output 2 3 10 2 2" xfId="45425"/>
    <cellStyle name="Output 2 3 10 3" xfId="12452"/>
    <cellStyle name="Output 2 3 10 3 2" xfId="38873"/>
    <cellStyle name="Output 2 3 10 4" xfId="34847"/>
    <cellStyle name="Output 2 3 11" xfId="11948"/>
    <cellStyle name="Output 2 3 11 2" xfId="38369"/>
    <cellStyle name="Output 2 3 12" xfId="27613"/>
    <cellStyle name="Output 2 3 12 2" xfId="54027"/>
    <cellStyle name="Output 2 3 2" xfId="3607"/>
    <cellStyle name="Output 2 3 2 2" xfId="9065"/>
    <cellStyle name="Output 2 3 2 2 2" xfId="19725"/>
    <cellStyle name="Output 2 3 2 2 2 2" xfId="46139"/>
    <cellStyle name="Output 2 3 2 2 3" xfId="25969"/>
    <cellStyle name="Output 2 3 2 2 3 2" xfId="52383"/>
    <cellStyle name="Output 2 3 2 2 4" xfId="35561"/>
    <cellStyle name="Output 2 3 2 3" xfId="10073"/>
    <cellStyle name="Output 2 3 2 3 2" xfId="20733"/>
    <cellStyle name="Output 2 3 2 3 2 2" xfId="47147"/>
    <cellStyle name="Output 2 3 2 3 3" xfId="27809"/>
    <cellStyle name="Output 2 3 2 3 3 2" xfId="54223"/>
    <cellStyle name="Output 2 3 2 3 4" xfId="36569"/>
    <cellStyle name="Output 2 3 2 4" xfId="8658"/>
    <cellStyle name="Output 2 3 2 4 2" xfId="19318"/>
    <cellStyle name="Output 2 3 2 4 2 2" xfId="45732"/>
    <cellStyle name="Output 2 3 2 4 3" xfId="17373"/>
    <cellStyle name="Output 2 3 2 4 3 2" xfId="43791"/>
    <cellStyle name="Output 2 3 2 4 4" xfId="35154"/>
    <cellStyle name="Output 2 3 2 5" xfId="14392"/>
    <cellStyle name="Output 2 3 2 5 2" xfId="40812"/>
    <cellStyle name="Output 2 3 2 6" xfId="23492"/>
    <cellStyle name="Output 2 3 2 6 2" xfId="49906"/>
    <cellStyle name="Output 2 3 2 7" xfId="30277"/>
    <cellStyle name="Output 2 3 3" xfId="2714"/>
    <cellStyle name="Output 2 3 3 2" xfId="9434"/>
    <cellStyle name="Output 2 3 3 2 2" xfId="20094"/>
    <cellStyle name="Output 2 3 3 2 2 2" xfId="46508"/>
    <cellStyle name="Output 2 3 3 2 3" xfId="17371"/>
    <cellStyle name="Output 2 3 3 2 3 2" xfId="43789"/>
    <cellStyle name="Output 2 3 3 2 4" xfId="35930"/>
    <cellStyle name="Output 2 3 3 3" xfId="13506"/>
    <cellStyle name="Output 2 3 3 3 2" xfId="39926"/>
    <cellStyle name="Output 2 3 3 4" xfId="25296"/>
    <cellStyle name="Output 2 3 3 4 2" xfId="51710"/>
    <cellStyle name="Output 2 3 3 5" xfId="29384"/>
    <cellStyle name="Output 2 3 4" xfId="2621"/>
    <cellStyle name="Output 2 3 4 2" xfId="10277"/>
    <cellStyle name="Output 2 3 4 2 2" xfId="20937"/>
    <cellStyle name="Output 2 3 4 2 2 2" xfId="47351"/>
    <cellStyle name="Output 2 3 4 2 3" xfId="12596"/>
    <cellStyle name="Output 2 3 4 2 3 2" xfId="39017"/>
    <cellStyle name="Output 2 3 4 2 4" xfId="36773"/>
    <cellStyle name="Output 2 3 4 3" xfId="13413"/>
    <cellStyle name="Output 2 3 4 3 2" xfId="39833"/>
    <cellStyle name="Output 2 3 4 4" xfId="21824"/>
    <cellStyle name="Output 2 3 4 4 2" xfId="48238"/>
    <cellStyle name="Output 2 3 4 5" xfId="29291"/>
    <cellStyle name="Output 2 3 5" xfId="3113"/>
    <cellStyle name="Output 2 3 5 2" xfId="13905"/>
    <cellStyle name="Output 2 3 5 2 2" xfId="40325"/>
    <cellStyle name="Output 2 3 5 3" xfId="25656"/>
    <cellStyle name="Output 2 3 5 3 2" xfId="52070"/>
    <cellStyle name="Output 2 3 5 4" xfId="29783"/>
    <cellStyle name="Output 2 3 6" xfId="5504"/>
    <cellStyle name="Output 2 3 6 2" xfId="16275"/>
    <cellStyle name="Output 2 3 6 2 2" xfId="42694"/>
    <cellStyle name="Output 2 3 6 3" xfId="24614"/>
    <cellStyle name="Output 2 3 6 3 2" xfId="51028"/>
    <cellStyle name="Output 2 3 6 4" xfId="32174"/>
    <cellStyle name="Output 2 3 7" xfId="6122"/>
    <cellStyle name="Output 2 3 7 2" xfId="23783"/>
    <cellStyle name="Output 2 3 7 2 2" xfId="50197"/>
    <cellStyle name="Output 2 3 7 3" xfId="32792"/>
    <cellStyle name="Output 2 3 8" xfId="4022"/>
    <cellStyle name="Output 2 3 8 2" xfId="14804"/>
    <cellStyle name="Output 2 3 8 2 2" xfId="41224"/>
    <cellStyle name="Output 2 3 8 3" xfId="24365"/>
    <cellStyle name="Output 2 3 8 3 2" xfId="50779"/>
    <cellStyle name="Output 2 3 8 4" xfId="30692"/>
    <cellStyle name="Output 2 3 9" xfId="4020"/>
    <cellStyle name="Output 2 3 9 2" xfId="14802"/>
    <cellStyle name="Output 2 3 9 2 2" xfId="41222"/>
    <cellStyle name="Output 2 3 9 3" xfId="25230"/>
    <cellStyle name="Output 2 3 9 3 2" xfId="51644"/>
    <cellStyle name="Output 2 3 9 4" xfId="30690"/>
    <cellStyle name="Output 2 4" xfId="1829"/>
    <cellStyle name="Output 2 4 10" xfId="8526"/>
    <cellStyle name="Output 2 4 10 2" xfId="19186"/>
    <cellStyle name="Output 2 4 10 2 2" xfId="45600"/>
    <cellStyle name="Output 2 4 10 3" xfId="14540"/>
    <cellStyle name="Output 2 4 10 3 2" xfId="40960"/>
    <cellStyle name="Output 2 4 10 4" xfId="35022"/>
    <cellStyle name="Output 2 4 11" xfId="11751"/>
    <cellStyle name="Output 2 4 11 2" xfId="38172"/>
    <cellStyle name="Output 2 4 12" xfId="21756"/>
    <cellStyle name="Output 2 4 12 2" xfId="48170"/>
    <cellStyle name="Output 2 4 2" xfId="3806"/>
    <cellStyle name="Output 2 4 2 2" xfId="9275"/>
    <cellStyle name="Output 2 4 2 2 2" xfId="19935"/>
    <cellStyle name="Output 2 4 2 2 2 2" xfId="46349"/>
    <cellStyle name="Output 2 4 2 2 3" xfId="26781"/>
    <cellStyle name="Output 2 4 2 2 3 2" xfId="53195"/>
    <cellStyle name="Output 2 4 2 2 4" xfId="35771"/>
    <cellStyle name="Output 2 4 2 3" xfId="14589"/>
    <cellStyle name="Output 2 4 2 3 2" xfId="41009"/>
    <cellStyle name="Output 2 4 2 4" xfId="26329"/>
    <cellStyle name="Output 2 4 2 4 2" xfId="52743"/>
    <cellStyle name="Output 2 4 2 5" xfId="30476"/>
    <cellStyle name="Output 2 4 3" xfId="4533"/>
    <cellStyle name="Output 2 4 3 2" xfId="9602"/>
    <cellStyle name="Output 2 4 3 2 2" xfId="20262"/>
    <cellStyle name="Output 2 4 3 2 2 2" xfId="46676"/>
    <cellStyle name="Output 2 4 3 2 3" xfId="12751"/>
    <cellStyle name="Output 2 4 3 2 3 2" xfId="39172"/>
    <cellStyle name="Output 2 4 3 2 4" xfId="36098"/>
    <cellStyle name="Output 2 4 3 3" xfId="15311"/>
    <cellStyle name="Output 2 4 3 3 2" xfId="41731"/>
    <cellStyle name="Output 2 4 3 4" xfId="23207"/>
    <cellStyle name="Output 2 4 3 4 2" xfId="49621"/>
    <cellStyle name="Output 2 4 3 5" xfId="31203"/>
    <cellStyle name="Output 2 4 4" xfId="3184"/>
    <cellStyle name="Output 2 4 4 2" xfId="13974"/>
    <cellStyle name="Output 2 4 4 2 2" xfId="40394"/>
    <cellStyle name="Output 2 4 4 3" xfId="21973"/>
    <cellStyle name="Output 2 4 4 3 2" xfId="48387"/>
    <cellStyle name="Output 2 4 4 4" xfId="29854"/>
    <cellStyle name="Output 2 4 5" xfId="4339"/>
    <cellStyle name="Output 2 4 5 2" xfId="15117"/>
    <cellStyle name="Output 2 4 5 2 2" xfId="41537"/>
    <cellStyle name="Output 2 4 5 3" xfId="25264"/>
    <cellStyle name="Output 2 4 5 3 2" xfId="51678"/>
    <cellStyle name="Output 2 4 5 4" xfId="31009"/>
    <cellStyle name="Output 2 4 6" xfId="5744"/>
    <cellStyle name="Output 2 4 6 2" xfId="16506"/>
    <cellStyle name="Output 2 4 6 2 2" xfId="42924"/>
    <cellStyle name="Output 2 4 6 3" xfId="23337"/>
    <cellStyle name="Output 2 4 6 3 2" xfId="49751"/>
    <cellStyle name="Output 2 4 6 4" xfId="32414"/>
    <cellStyle name="Output 2 4 7" xfId="2589"/>
    <cellStyle name="Output 2 4 7 2" xfId="25523"/>
    <cellStyle name="Output 2 4 7 2 2" xfId="51937"/>
    <cellStyle name="Output 2 4 7 3" xfId="29259"/>
    <cellStyle name="Output 2 4 8" xfId="7492"/>
    <cellStyle name="Output 2 4 8 2" xfId="18159"/>
    <cellStyle name="Output 2 4 8 2 2" xfId="44575"/>
    <cellStyle name="Output 2 4 8 3" xfId="24356"/>
    <cellStyle name="Output 2 4 8 3 2" xfId="50770"/>
    <cellStyle name="Output 2 4 8 4" xfId="34162"/>
    <cellStyle name="Output 2 4 9" xfId="7448"/>
    <cellStyle name="Output 2 4 9 2" xfId="18115"/>
    <cellStyle name="Output 2 4 9 2 2" xfId="44531"/>
    <cellStyle name="Output 2 4 9 3" xfId="21890"/>
    <cellStyle name="Output 2 4 9 3 2" xfId="48304"/>
    <cellStyle name="Output 2 4 9 4" xfId="34118"/>
    <cellStyle name="Output 2 5" xfId="2059"/>
    <cellStyle name="Output 2 5 10" xfId="8895"/>
    <cellStyle name="Output 2 5 10 2" xfId="19555"/>
    <cellStyle name="Output 2 5 10 2 2" xfId="45969"/>
    <cellStyle name="Output 2 5 10 3" xfId="27901"/>
    <cellStyle name="Output 2 5 10 3 2" xfId="54315"/>
    <cellStyle name="Output 2 5 10 4" xfId="35391"/>
    <cellStyle name="Output 2 5 11" xfId="11541"/>
    <cellStyle name="Output 2 5 11 2" xfId="37962"/>
    <cellStyle name="Output 2 5 12" xfId="25811"/>
    <cellStyle name="Output 2 5 12 2" xfId="52225"/>
    <cellStyle name="Output 2 5 2" xfId="4024"/>
    <cellStyle name="Output 2 5 2 2" xfId="9883"/>
    <cellStyle name="Output 2 5 2 2 2" xfId="20543"/>
    <cellStyle name="Output 2 5 2 2 2 2" xfId="46957"/>
    <cellStyle name="Output 2 5 2 2 3" xfId="25229"/>
    <cellStyle name="Output 2 5 2 2 3 2" xfId="51643"/>
    <cellStyle name="Output 2 5 2 2 4" xfId="36379"/>
    <cellStyle name="Output 2 5 2 3" xfId="14806"/>
    <cellStyle name="Output 2 5 2 3 2" xfId="41226"/>
    <cellStyle name="Output 2 5 2 4" xfId="27593"/>
    <cellStyle name="Output 2 5 2 4 2" xfId="54007"/>
    <cellStyle name="Output 2 5 2 5" xfId="30694"/>
    <cellStyle name="Output 2 5 3" xfId="4752"/>
    <cellStyle name="Output 2 5 3 2" xfId="9933"/>
    <cellStyle name="Output 2 5 3 2 2" xfId="20593"/>
    <cellStyle name="Output 2 5 3 2 2 2" xfId="47007"/>
    <cellStyle name="Output 2 5 3 2 3" xfId="23966"/>
    <cellStyle name="Output 2 5 3 2 3 2" xfId="50380"/>
    <cellStyle name="Output 2 5 3 2 4" xfId="36429"/>
    <cellStyle name="Output 2 5 3 3" xfId="15529"/>
    <cellStyle name="Output 2 5 3 3 2" xfId="41949"/>
    <cellStyle name="Output 2 5 3 4" xfId="24302"/>
    <cellStyle name="Output 2 5 3 4 2" xfId="50716"/>
    <cellStyle name="Output 2 5 3 5" xfId="31422"/>
    <cellStyle name="Output 2 5 4" xfId="5332"/>
    <cellStyle name="Output 2 5 4 2" xfId="16105"/>
    <cellStyle name="Output 2 5 4 2 2" xfId="42524"/>
    <cellStyle name="Output 2 5 4 3" xfId="25682"/>
    <cellStyle name="Output 2 5 4 3 2" xfId="52096"/>
    <cellStyle name="Output 2 5 4 4" xfId="32002"/>
    <cellStyle name="Output 2 5 5" xfId="5939"/>
    <cellStyle name="Output 2 5 5 2" xfId="16691"/>
    <cellStyle name="Output 2 5 5 2 2" xfId="43109"/>
    <cellStyle name="Output 2 5 5 3" xfId="23021"/>
    <cellStyle name="Output 2 5 5 3 2" xfId="49435"/>
    <cellStyle name="Output 2 5 5 4" xfId="32609"/>
    <cellStyle name="Output 2 5 6" xfId="6539"/>
    <cellStyle name="Output 2 5 6 2" xfId="17264"/>
    <cellStyle name="Output 2 5 6 2 2" xfId="43682"/>
    <cellStyle name="Output 2 5 6 3" xfId="21961"/>
    <cellStyle name="Output 2 5 6 3 2" xfId="48375"/>
    <cellStyle name="Output 2 5 6 4" xfId="33209"/>
    <cellStyle name="Output 2 5 7" xfId="7111"/>
    <cellStyle name="Output 2 5 7 2" xfId="27154"/>
    <cellStyle name="Output 2 5 7 2 2" xfId="53568"/>
    <cellStyle name="Output 2 5 7 3" xfId="33781"/>
    <cellStyle name="Output 2 5 8" xfId="7670"/>
    <cellStyle name="Output 2 5 8 2" xfId="18337"/>
    <cellStyle name="Output 2 5 8 2 2" xfId="44753"/>
    <cellStyle name="Output 2 5 8 3" xfId="24272"/>
    <cellStyle name="Output 2 5 8 3 2" xfId="50686"/>
    <cellStyle name="Output 2 5 8 4" xfId="34340"/>
    <cellStyle name="Output 2 5 9" xfId="7822"/>
    <cellStyle name="Output 2 5 9 2" xfId="18489"/>
    <cellStyle name="Output 2 5 9 2 2" xfId="44904"/>
    <cellStyle name="Output 2 5 9 3" xfId="23774"/>
    <cellStyle name="Output 2 5 9 3 2" xfId="50188"/>
    <cellStyle name="Output 2 5 9 4" xfId="34492"/>
    <cellStyle name="Output 2 6" xfId="1808"/>
    <cellStyle name="Output 2 6 10" xfId="9588"/>
    <cellStyle name="Output 2 6 10 2" xfId="20248"/>
    <cellStyle name="Output 2 6 10 2 2" xfId="46662"/>
    <cellStyle name="Output 2 6 10 3" xfId="17680"/>
    <cellStyle name="Output 2 6 10 3 2" xfId="44097"/>
    <cellStyle name="Output 2 6 10 4" xfId="36084"/>
    <cellStyle name="Output 2 6 11" xfId="11772"/>
    <cellStyle name="Output 2 6 11 2" xfId="38193"/>
    <cellStyle name="Output 2 6 12" xfId="22887"/>
    <cellStyle name="Output 2 6 12 2" xfId="49301"/>
    <cellStyle name="Output 2 6 2" xfId="3785"/>
    <cellStyle name="Output 2 6 2 2" xfId="10706"/>
    <cellStyle name="Output 2 6 2 2 2" xfId="21351"/>
    <cellStyle name="Output 2 6 2 2 2 2" xfId="47765"/>
    <cellStyle name="Output 2 6 2 2 3" xfId="28449"/>
    <cellStyle name="Output 2 6 2 2 3 2" xfId="54863"/>
    <cellStyle name="Output 2 6 2 2 4" xfId="37130"/>
    <cellStyle name="Output 2 6 2 3" xfId="14568"/>
    <cellStyle name="Output 2 6 2 3 2" xfId="40988"/>
    <cellStyle name="Output 2 6 2 4" xfId="26503"/>
    <cellStyle name="Output 2 6 2 4 2" xfId="52917"/>
    <cellStyle name="Output 2 6 2 5" xfId="30455"/>
    <cellStyle name="Output 2 6 3" xfId="4512"/>
    <cellStyle name="Output 2 6 3 2" xfId="15290"/>
    <cellStyle name="Output 2 6 3 2 2" xfId="41710"/>
    <cellStyle name="Output 2 6 3 3" xfId="28064"/>
    <cellStyle name="Output 2 6 3 3 2" xfId="54478"/>
    <cellStyle name="Output 2 6 3 4" xfId="31182"/>
    <cellStyle name="Output 2 6 4" xfId="3167"/>
    <cellStyle name="Output 2 6 4 2" xfId="13957"/>
    <cellStyle name="Output 2 6 4 2 2" xfId="40377"/>
    <cellStyle name="Output 2 6 4 3" xfId="22737"/>
    <cellStyle name="Output 2 6 4 3 2" xfId="49151"/>
    <cellStyle name="Output 2 6 4 4" xfId="29837"/>
    <cellStyle name="Output 2 6 5" xfId="3993"/>
    <cellStyle name="Output 2 6 5 2" xfId="14776"/>
    <cellStyle name="Output 2 6 5 2 2" xfId="41196"/>
    <cellStyle name="Output 2 6 5 3" xfId="23243"/>
    <cellStyle name="Output 2 6 5 3 2" xfId="49657"/>
    <cellStyle name="Output 2 6 5 4" xfId="30663"/>
    <cellStyle name="Output 2 6 6" xfId="5614"/>
    <cellStyle name="Output 2 6 6 2" xfId="16378"/>
    <cellStyle name="Output 2 6 6 2 2" xfId="42796"/>
    <cellStyle name="Output 2 6 6 3" xfId="22436"/>
    <cellStyle name="Output 2 6 6 3 2" xfId="48850"/>
    <cellStyle name="Output 2 6 6 4" xfId="32284"/>
    <cellStyle name="Output 2 6 7" xfId="5843"/>
    <cellStyle name="Output 2 6 7 2" xfId="24976"/>
    <cellStyle name="Output 2 6 7 2 2" xfId="51390"/>
    <cellStyle name="Output 2 6 7 3" xfId="32513"/>
    <cellStyle name="Output 2 6 8" xfId="7471"/>
    <cellStyle name="Output 2 6 8 2" xfId="18138"/>
    <cellStyle name="Output 2 6 8 2 2" xfId="44554"/>
    <cellStyle name="Output 2 6 8 3" xfId="22376"/>
    <cellStyle name="Output 2 6 8 3 2" xfId="48790"/>
    <cellStyle name="Output 2 6 8 4" xfId="34141"/>
    <cellStyle name="Output 2 6 9" xfId="7244"/>
    <cellStyle name="Output 2 6 9 2" xfId="17911"/>
    <cellStyle name="Output 2 6 9 2 2" xfId="44328"/>
    <cellStyle name="Output 2 6 9 3" xfId="22371"/>
    <cellStyle name="Output 2 6 9 3 2" xfId="48785"/>
    <cellStyle name="Output 2 6 9 4" xfId="33914"/>
    <cellStyle name="Output 2 7" xfId="2483"/>
    <cellStyle name="Output 2 7 10" xfId="27724"/>
    <cellStyle name="Output 2 7 10 2" xfId="54138"/>
    <cellStyle name="Output 2 7 2" xfId="4378"/>
    <cellStyle name="Output 2 7 2 2" xfId="15156"/>
    <cellStyle name="Output 2 7 2 2 2" xfId="41576"/>
    <cellStyle name="Output 2 7 2 3" xfId="26971"/>
    <cellStyle name="Output 2 7 2 3 2" xfId="53385"/>
    <cellStyle name="Output 2 7 2 4" xfId="31048"/>
    <cellStyle name="Output 2 7 3" xfId="5111"/>
    <cellStyle name="Output 2 7 3 2" xfId="15888"/>
    <cellStyle name="Output 2 7 3 2 2" xfId="42307"/>
    <cellStyle name="Output 2 7 3 3" xfId="28018"/>
    <cellStyle name="Output 2 7 3 3 2" xfId="54432"/>
    <cellStyle name="Output 2 7 3 4" xfId="31781"/>
    <cellStyle name="Output 2 7 4" xfId="6293"/>
    <cellStyle name="Output 2 7 4 2" xfId="17032"/>
    <cellStyle name="Output 2 7 4 2 2" xfId="43450"/>
    <cellStyle name="Output 2 7 4 3" xfId="11295"/>
    <cellStyle name="Output 2 7 4 3 2" xfId="37716"/>
    <cellStyle name="Output 2 7 4 4" xfId="32963"/>
    <cellStyle name="Output 2 7 5" xfId="6869"/>
    <cellStyle name="Output 2 7 5 2" xfId="17574"/>
    <cellStyle name="Output 2 7 5 2 2" xfId="43991"/>
    <cellStyle name="Output 2 7 5 3" xfId="13058"/>
    <cellStyle name="Output 2 7 5 3 2" xfId="39479"/>
    <cellStyle name="Output 2 7 5 4" xfId="33539"/>
    <cellStyle name="Output 2 7 6" xfId="7394"/>
    <cellStyle name="Output 2 7 6 2" xfId="18061"/>
    <cellStyle name="Output 2 7 6 2 2" xfId="44477"/>
    <cellStyle name="Output 2 7 6 3" xfId="26614"/>
    <cellStyle name="Output 2 7 6 3 2" xfId="53028"/>
    <cellStyle name="Output 2 7 6 4" xfId="34064"/>
    <cellStyle name="Output 2 7 7" xfId="8016"/>
    <cellStyle name="Output 2 7 7 2" xfId="18683"/>
    <cellStyle name="Output 2 7 7 2 2" xfId="45097"/>
    <cellStyle name="Output 2 7 7 3" xfId="21155"/>
    <cellStyle name="Output 2 7 7 3 2" xfId="47569"/>
    <cellStyle name="Output 2 7 7 4" xfId="34621"/>
    <cellStyle name="Output 2 7 8" xfId="13279"/>
    <cellStyle name="Output 2 7 8 2" xfId="39699"/>
    <cellStyle name="Output 2 7 9" xfId="11238"/>
    <cellStyle name="Output 2 7 9 2" xfId="37659"/>
    <cellStyle name="Output 2 8" xfId="3134"/>
    <cellStyle name="Output 2 8 2" xfId="10502"/>
    <cellStyle name="Output 2 8 3" xfId="13925"/>
    <cellStyle name="Output 2 8 3 2" xfId="40345"/>
    <cellStyle name="Output 2 8 4" xfId="24565"/>
    <cellStyle name="Output 2 8 4 2" xfId="50979"/>
    <cellStyle name="Output 2 8 5" xfId="29804"/>
    <cellStyle name="Output 2 9" xfId="2962"/>
    <cellStyle name="Output 2 9 2" xfId="13754"/>
    <cellStyle name="Output 2 9 2 2" xfId="40174"/>
    <cellStyle name="Output 2 9 3" xfId="22618"/>
    <cellStyle name="Output 2 9 3 2" xfId="49032"/>
    <cellStyle name="Output 2 9 4" xfId="29632"/>
    <cellStyle name="Output 3" xfId="1103"/>
    <cellStyle name="Output 3 10" xfId="4163"/>
    <cellStyle name="Output 3 10 2" xfId="14944"/>
    <cellStyle name="Output 3 10 2 2" xfId="41364"/>
    <cellStyle name="Output 3 10 3" xfId="22773"/>
    <cellStyle name="Output 3 10 3 2" xfId="49187"/>
    <cellStyle name="Output 3 10 4" xfId="30833"/>
    <cellStyle name="Output 3 11" xfId="6023"/>
    <cellStyle name="Output 3 11 2" xfId="24285"/>
    <cellStyle name="Output 3 11 2 2" xfId="50699"/>
    <cellStyle name="Output 3 11 3" xfId="32693"/>
    <cellStyle name="Output 3 12" xfId="16191"/>
    <cellStyle name="Output 3 12 2" xfId="42610"/>
    <cellStyle name="Output 3 13" xfId="21920"/>
    <cellStyle name="Output 3 13 2" xfId="48334"/>
    <cellStyle name="Output 3 2" xfId="1451"/>
    <cellStyle name="Output 3 2 10" xfId="8389"/>
    <cellStyle name="Output 3 2 10 2" xfId="19049"/>
    <cellStyle name="Output 3 2 10 2 2" xfId="45463"/>
    <cellStyle name="Output 3 2 10 3" xfId="12774"/>
    <cellStyle name="Output 3 2 10 3 2" xfId="39195"/>
    <cellStyle name="Output 3 2 10 4" xfId="34885"/>
    <cellStyle name="Output 3 2 11" xfId="12076"/>
    <cellStyle name="Output 3 2 11 2" xfId="38497"/>
    <cellStyle name="Output 3 2 12" xfId="24342"/>
    <cellStyle name="Output 3 2 12 2" xfId="50756"/>
    <cellStyle name="Output 3 2 2" xfId="3445"/>
    <cellStyle name="Output 3 2 2 2" xfId="9029"/>
    <cellStyle name="Output 3 2 2 2 2" xfId="19689"/>
    <cellStyle name="Output 3 2 2 2 2 2" xfId="46103"/>
    <cellStyle name="Output 3 2 2 2 3" xfId="22328"/>
    <cellStyle name="Output 3 2 2 2 3 2" xfId="48742"/>
    <cellStyle name="Output 3 2 2 2 4" xfId="35525"/>
    <cellStyle name="Output 3 2 2 3" xfId="9585"/>
    <cellStyle name="Output 3 2 2 3 2" xfId="20245"/>
    <cellStyle name="Output 3 2 2 3 2 2" xfId="46659"/>
    <cellStyle name="Output 3 2 2 3 3" xfId="25926"/>
    <cellStyle name="Output 3 2 2 3 3 2" xfId="52340"/>
    <cellStyle name="Output 3 2 2 3 4" xfId="36081"/>
    <cellStyle name="Output 3 2 2 4" xfId="8696"/>
    <cellStyle name="Output 3 2 2 4 2" xfId="19356"/>
    <cellStyle name="Output 3 2 2 4 2 2" xfId="45770"/>
    <cellStyle name="Output 3 2 2 4 3" xfId="12838"/>
    <cellStyle name="Output 3 2 2 4 3 2" xfId="39259"/>
    <cellStyle name="Output 3 2 2 4 4" xfId="35192"/>
    <cellStyle name="Output 3 2 2 5" xfId="14230"/>
    <cellStyle name="Output 3 2 2 5 2" xfId="40650"/>
    <cellStyle name="Output 3 2 2 6" xfId="23304"/>
    <cellStyle name="Output 3 2 2 6 2" xfId="49718"/>
    <cellStyle name="Output 3 2 2 7" xfId="30115"/>
    <cellStyle name="Output 3 2 3" xfId="3716"/>
    <cellStyle name="Output 3 2 3 2" xfId="9397"/>
    <cellStyle name="Output 3 2 3 2 2" xfId="20057"/>
    <cellStyle name="Output 3 2 3 2 2 2" xfId="46471"/>
    <cellStyle name="Output 3 2 3 2 3" xfId="12529"/>
    <cellStyle name="Output 3 2 3 2 3 2" xfId="38950"/>
    <cellStyle name="Output 3 2 3 2 4" xfId="35893"/>
    <cellStyle name="Output 3 2 3 3" xfId="14500"/>
    <cellStyle name="Output 3 2 3 3 2" xfId="40920"/>
    <cellStyle name="Output 3 2 3 4" xfId="24194"/>
    <cellStyle name="Output 3 2 3 4 2" xfId="50608"/>
    <cellStyle name="Output 3 2 3 5" xfId="30386"/>
    <cellStyle name="Output 3 2 4" xfId="3037"/>
    <cellStyle name="Output 3 2 4 2" xfId="10025"/>
    <cellStyle name="Output 3 2 4 2 2" xfId="20685"/>
    <cellStyle name="Output 3 2 4 2 2 2" xfId="47099"/>
    <cellStyle name="Output 3 2 4 2 3" xfId="17846"/>
    <cellStyle name="Output 3 2 4 2 3 2" xfId="44263"/>
    <cellStyle name="Output 3 2 4 2 4" xfId="36521"/>
    <cellStyle name="Output 3 2 4 3" xfId="13829"/>
    <cellStyle name="Output 3 2 4 3 2" xfId="40249"/>
    <cellStyle name="Output 3 2 4 4" xfId="21767"/>
    <cellStyle name="Output 3 2 4 4 2" xfId="48181"/>
    <cellStyle name="Output 3 2 4 5" xfId="29707"/>
    <cellStyle name="Output 3 2 5" xfId="3371"/>
    <cellStyle name="Output 3 2 5 2" xfId="14158"/>
    <cellStyle name="Output 3 2 5 2 2" xfId="40578"/>
    <cellStyle name="Output 3 2 5 3" xfId="24645"/>
    <cellStyle name="Output 3 2 5 3 2" xfId="51059"/>
    <cellStyle name="Output 3 2 5 4" xfId="30041"/>
    <cellStyle name="Output 3 2 6" xfId="4351"/>
    <cellStyle name="Output 3 2 6 2" xfId="15129"/>
    <cellStyle name="Output 3 2 6 2 2" xfId="41549"/>
    <cellStyle name="Output 3 2 6 3" xfId="25184"/>
    <cellStyle name="Output 3 2 6 3 2" xfId="51598"/>
    <cellStyle name="Output 3 2 6 4" xfId="31021"/>
    <cellStyle name="Output 3 2 7" xfId="5758"/>
    <cellStyle name="Output 3 2 7 2" xfId="23049"/>
    <cellStyle name="Output 3 2 7 2 2" xfId="49463"/>
    <cellStyle name="Output 3 2 7 3" xfId="32428"/>
    <cellStyle name="Output 3 2 8" xfId="6356"/>
    <cellStyle name="Output 3 2 8 2" xfId="17093"/>
    <cellStyle name="Output 3 2 8 2 2" xfId="43511"/>
    <cellStyle name="Output 3 2 8 3" xfId="22898"/>
    <cellStyle name="Output 3 2 8 3 2" xfId="49312"/>
    <cellStyle name="Output 3 2 8 4" xfId="33026"/>
    <cellStyle name="Output 3 2 9" xfId="7665"/>
    <cellStyle name="Output 3 2 9 2" xfId="18332"/>
    <cellStyle name="Output 3 2 9 2 2" xfId="44748"/>
    <cellStyle name="Output 3 2 9 3" xfId="27172"/>
    <cellStyle name="Output 3 2 9 3 2" xfId="53586"/>
    <cellStyle name="Output 3 2 9 4" xfId="34335"/>
    <cellStyle name="Output 3 3" xfId="1615"/>
    <cellStyle name="Output 3 3 10" xfId="8350"/>
    <cellStyle name="Output 3 3 10 2" xfId="19010"/>
    <cellStyle name="Output 3 3 10 2 2" xfId="45424"/>
    <cellStyle name="Output 3 3 10 3" xfId="17651"/>
    <cellStyle name="Output 3 3 10 3 2" xfId="44068"/>
    <cellStyle name="Output 3 3 10 4" xfId="34846"/>
    <cellStyle name="Output 3 3 11" xfId="11947"/>
    <cellStyle name="Output 3 3 11 2" xfId="38368"/>
    <cellStyle name="Output 3 3 12" xfId="23477"/>
    <cellStyle name="Output 3 3 12 2" xfId="49891"/>
    <cellStyle name="Output 3 3 2" xfId="3608"/>
    <cellStyle name="Output 3 3 2 2" xfId="9066"/>
    <cellStyle name="Output 3 3 2 2 2" xfId="19726"/>
    <cellStyle name="Output 3 3 2 2 2 2" xfId="46140"/>
    <cellStyle name="Output 3 3 2 2 3" xfId="28246"/>
    <cellStyle name="Output 3 3 2 2 3 2" xfId="54660"/>
    <cellStyle name="Output 3 3 2 2 4" xfId="35562"/>
    <cellStyle name="Output 3 3 2 3" xfId="9671"/>
    <cellStyle name="Output 3 3 2 3 2" xfId="20331"/>
    <cellStyle name="Output 3 3 2 3 2 2" xfId="46745"/>
    <cellStyle name="Output 3 3 2 3 3" xfId="26719"/>
    <cellStyle name="Output 3 3 2 3 3 2" xfId="53133"/>
    <cellStyle name="Output 3 3 2 3 4" xfId="36167"/>
    <cellStyle name="Output 3 3 2 4" xfId="8657"/>
    <cellStyle name="Output 3 3 2 4 2" xfId="19317"/>
    <cellStyle name="Output 3 3 2 4 2 2" xfId="45731"/>
    <cellStyle name="Output 3 3 2 4 3" xfId="12478"/>
    <cellStyle name="Output 3 3 2 4 3 2" xfId="38899"/>
    <cellStyle name="Output 3 3 2 4 4" xfId="35153"/>
    <cellStyle name="Output 3 3 2 5" xfId="14393"/>
    <cellStyle name="Output 3 3 2 5 2" xfId="40813"/>
    <cellStyle name="Output 3 3 2 6" xfId="22225"/>
    <cellStyle name="Output 3 3 2 6 2" xfId="48639"/>
    <cellStyle name="Output 3 3 2 7" xfId="30278"/>
    <cellStyle name="Output 3 3 3" xfId="2713"/>
    <cellStyle name="Output 3 3 3 2" xfId="9435"/>
    <cellStyle name="Output 3 3 3 2 2" xfId="20095"/>
    <cellStyle name="Output 3 3 3 2 2 2" xfId="46509"/>
    <cellStyle name="Output 3 3 3 2 3" xfId="25940"/>
    <cellStyle name="Output 3 3 3 2 3 2" xfId="52354"/>
    <cellStyle name="Output 3 3 3 2 4" xfId="35931"/>
    <cellStyle name="Output 3 3 3 3" xfId="13505"/>
    <cellStyle name="Output 3 3 3 3 2" xfId="39925"/>
    <cellStyle name="Output 3 3 3 4" xfId="26473"/>
    <cellStyle name="Output 3 3 3 4 2" xfId="52887"/>
    <cellStyle name="Output 3 3 3 5" xfId="29383"/>
    <cellStyle name="Output 3 3 4" xfId="4679"/>
    <cellStyle name="Output 3 3 4 2" xfId="10023"/>
    <cellStyle name="Output 3 3 4 2 2" xfId="20683"/>
    <cellStyle name="Output 3 3 4 2 2 2" xfId="47097"/>
    <cellStyle name="Output 3 3 4 2 3" xfId="12980"/>
    <cellStyle name="Output 3 3 4 2 3 2" xfId="39401"/>
    <cellStyle name="Output 3 3 4 2 4" xfId="36519"/>
    <cellStyle name="Output 3 3 4 3" xfId="15457"/>
    <cellStyle name="Output 3 3 4 3 2" xfId="41877"/>
    <cellStyle name="Output 3 3 4 4" xfId="23226"/>
    <cellStyle name="Output 3 3 4 4 2" xfId="49640"/>
    <cellStyle name="Output 3 3 4 5" xfId="31349"/>
    <cellStyle name="Output 3 3 5" xfId="5251"/>
    <cellStyle name="Output 3 3 5 2" xfId="16026"/>
    <cellStyle name="Output 3 3 5 2 2" xfId="42445"/>
    <cellStyle name="Output 3 3 5 3" xfId="27277"/>
    <cellStyle name="Output 3 3 5 3 2" xfId="53691"/>
    <cellStyle name="Output 3 3 5 4" xfId="31921"/>
    <cellStyle name="Output 3 3 6" xfId="5506"/>
    <cellStyle name="Output 3 3 6 2" xfId="16277"/>
    <cellStyle name="Output 3 3 6 2 2" xfId="42696"/>
    <cellStyle name="Output 3 3 6 3" xfId="23463"/>
    <cellStyle name="Output 3 3 6 3 2" xfId="49877"/>
    <cellStyle name="Output 3 3 6 4" xfId="32176"/>
    <cellStyle name="Output 3 3 7" xfId="6647"/>
    <cellStyle name="Output 3 3 7 2" xfId="24826"/>
    <cellStyle name="Output 3 3 7 2 2" xfId="51240"/>
    <cellStyle name="Output 3 3 7 3" xfId="33317"/>
    <cellStyle name="Output 3 3 8" xfId="2876"/>
    <cellStyle name="Output 3 3 8 2" xfId="13668"/>
    <cellStyle name="Output 3 3 8 2 2" xfId="40088"/>
    <cellStyle name="Output 3 3 8 3" xfId="24359"/>
    <cellStyle name="Output 3 3 8 3 2" xfId="50773"/>
    <cellStyle name="Output 3 3 8 4" xfId="29546"/>
    <cellStyle name="Output 3 3 9" xfId="7788"/>
    <cellStyle name="Output 3 3 9 2" xfId="18455"/>
    <cellStyle name="Output 3 3 9 2 2" xfId="44870"/>
    <cellStyle name="Output 3 3 9 3" xfId="28167"/>
    <cellStyle name="Output 3 3 9 3 2" xfId="54581"/>
    <cellStyle name="Output 3 3 9 4" xfId="34458"/>
    <cellStyle name="Output 3 4" xfId="1830"/>
    <cellStyle name="Output 3 4 10" xfId="8527"/>
    <cellStyle name="Output 3 4 10 2" xfId="19187"/>
    <cellStyle name="Output 3 4 10 2 2" xfId="45601"/>
    <cellStyle name="Output 3 4 10 3" xfId="12467"/>
    <cellStyle name="Output 3 4 10 3 2" xfId="38888"/>
    <cellStyle name="Output 3 4 10 4" xfId="35023"/>
    <cellStyle name="Output 3 4 11" xfId="11750"/>
    <cellStyle name="Output 3 4 11 2" xfId="38171"/>
    <cellStyle name="Output 3 4 12" xfId="26464"/>
    <cellStyle name="Output 3 4 12 2" xfId="52878"/>
    <cellStyle name="Output 3 4 2" xfId="3807"/>
    <cellStyle name="Output 3 4 2 2" xfId="9274"/>
    <cellStyle name="Output 3 4 2 2 2" xfId="19934"/>
    <cellStyle name="Output 3 4 2 2 2 2" xfId="46348"/>
    <cellStyle name="Output 3 4 2 2 3" xfId="11799"/>
    <cellStyle name="Output 3 4 2 2 3 2" xfId="38220"/>
    <cellStyle name="Output 3 4 2 2 4" xfId="35770"/>
    <cellStyle name="Output 3 4 2 3" xfId="14590"/>
    <cellStyle name="Output 3 4 2 3 2" xfId="41010"/>
    <cellStyle name="Output 3 4 2 4" xfId="27519"/>
    <cellStyle name="Output 3 4 2 4 2" xfId="53933"/>
    <cellStyle name="Output 3 4 2 5" xfId="30477"/>
    <cellStyle name="Output 3 4 3" xfId="4534"/>
    <cellStyle name="Output 3 4 3 2" xfId="9620"/>
    <cellStyle name="Output 3 4 3 2 2" xfId="20280"/>
    <cellStyle name="Output 3 4 3 2 2 2" xfId="46694"/>
    <cellStyle name="Output 3 4 3 2 3" xfId="12217"/>
    <cellStyle name="Output 3 4 3 2 3 2" xfId="38638"/>
    <cellStyle name="Output 3 4 3 2 4" xfId="36116"/>
    <cellStyle name="Output 3 4 3 3" xfId="15312"/>
    <cellStyle name="Output 3 4 3 3 2" xfId="41732"/>
    <cellStyle name="Output 3 4 3 4" xfId="22212"/>
    <cellStyle name="Output 3 4 3 4 2" xfId="48626"/>
    <cellStyle name="Output 3 4 3 5" xfId="31204"/>
    <cellStyle name="Output 3 4 4" xfId="3336"/>
    <cellStyle name="Output 3 4 4 2" xfId="14123"/>
    <cellStyle name="Output 3 4 4 2 2" xfId="40543"/>
    <cellStyle name="Output 3 4 4 3" xfId="26189"/>
    <cellStyle name="Output 3 4 4 3 2" xfId="52603"/>
    <cellStyle name="Output 3 4 4 4" xfId="30006"/>
    <cellStyle name="Output 3 4 5" xfId="3747"/>
    <cellStyle name="Output 3 4 5 2" xfId="14530"/>
    <cellStyle name="Output 3 4 5 2 2" xfId="40950"/>
    <cellStyle name="Output 3 4 5 3" xfId="27635"/>
    <cellStyle name="Output 3 4 5 3 2" xfId="54049"/>
    <cellStyle name="Output 3 4 5 4" xfId="30417"/>
    <cellStyle name="Output 3 4 6" xfId="5745"/>
    <cellStyle name="Output 3 4 6 2" xfId="16507"/>
    <cellStyle name="Output 3 4 6 2 2" xfId="42925"/>
    <cellStyle name="Output 3 4 6 3" xfId="26952"/>
    <cellStyle name="Output 3 4 6 3 2" xfId="53366"/>
    <cellStyle name="Output 3 4 6 4" xfId="32415"/>
    <cellStyle name="Output 3 4 7" xfId="5308"/>
    <cellStyle name="Output 3 4 7 2" xfId="28129"/>
    <cellStyle name="Output 3 4 7 2 2" xfId="54543"/>
    <cellStyle name="Output 3 4 7 3" xfId="31978"/>
    <cellStyle name="Output 3 4 8" xfId="7493"/>
    <cellStyle name="Output 3 4 8 2" xfId="18160"/>
    <cellStyle name="Output 3 4 8 2 2" xfId="44576"/>
    <cellStyle name="Output 3 4 8 3" xfId="22583"/>
    <cellStyle name="Output 3 4 8 3 2" xfId="48997"/>
    <cellStyle name="Output 3 4 8 4" xfId="34163"/>
    <cellStyle name="Output 3 4 9" xfId="5566"/>
    <cellStyle name="Output 3 4 9 2" xfId="16336"/>
    <cellStyle name="Output 3 4 9 2 2" xfId="42755"/>
    <cellStyle name="Output 3 4 9 3" xfId="22838"/>
    <cellStyle name="Output 3 4 9 3 2" xfId="49252"/>
    <cellStyle name="Output 3 4 9 4" xfId="32236"/>
    <cellStyle name="Output 3 5" xfId="2060"/>
    <cellStyle name="Output 3 5 10" xfId="8894"/>
    <cellStyle name="Output 3 5 10 2" xfId="19554"/>
    <cellStyle name="Output 3 5 10 2 2" xfId="45968"/>
    <cellStyle name="Output 3 5 10 3" xfId="27754"/>
    <cellStyle name="Output 3 5 10 3 2" xfId="54168"/>
    <cellStyle name="Output 3 5 10 4" xfId="35390"/>
    <cellStyle name="Output 3 5 11" xfId="11540"/>
    <cellStyle name="Output 3 5 11 2" xfId="37961"/>
    <cellStyle name="Output 3 5 12" xfId="25336"/>
    <cellStyle name="Output 3 5 12 2" xfId="51750"/>
    <cellStyle name="Output 3 5 2" xfId="4025"/>
    <cellStyle name="Output 3 5 2 2" xfId="9882"/>
    <cellStyle name="Output 3 5 2 2 2" xfId="20542"/>
    <cellStyle name="Output 3 5 2 2 2 2" xfId="46956"/>
    <cellStyle name="Output 3 5 2 2 3" xfId="26229"/>
    <cellStyle name="Output 3 5 2 2 3 2" xfId="52643"/>
    <cellStyle name="Output 3 5 2 2 4" xfId="36378"/>
    <cellStyle name="Output 3 5 2 3" xfId="14807"/>
    <cellStyle name="Output 3 5 2 3 2" xfId="41227"/>
    <cellStyle name="Output 3 5 2 4" xfId="21895"/>
    <cellStyle name="Output 3 5 2 4 2" xfId="48309"/>
    <cellStyle name="Output 3 5 2 5" xfId="30695"/>
    <cellStyle name="Output 3 5 3" xfId="4753"/>
    <cellStyle name="Output 3 5 3 2" xfId="9687"/>
    <cellStyle name="Output 3 5 3 2 2" xfId="20347"/>
    <cellStyle name="Output 3 5 3 2 2 2" xfId="46761"/>
    <cellStyle name="Output 3 5 3 2 3" xfId="27832"/>
    <cellStyle name="Output 3 5 3 2 3 2" xfId="54246"/>
    <cellStyle name="Output 3 5 3 2 4" xfId="36183"/>
    <cellStyle name="Output 3 5 3 3" xfId="15530"/>
    <cellStyle name="Output 3 5 3 3 2" xfId="41950"/>
    <cellStyle name="Output 3 5 3 4" xfId="28056"/>
    <cellStyle name="Output 3 5 3 4 2" xfId="54470"/>
    <cellStyle name="Output 3 5 3 5" xfId="31423"/>
    <cellStyle name="Output 3 5 4" xfId="5333"/>
    <cellStyle name="Output 3 5 4 2" xfId="16106"/>
    <cellStyle name="Output 3 5 4 2 2" xfId="42525"/>
    <cellStyle name="Output 3 5 4 3" xfId="25578"/>
    <cellStyle name="Output 3 5 4 3 2" xfId="51992"/>
    <cellStyle name="Output 3 5 4 4" xfId="32003"/>
    <cellStyle name="Output 3 5 5" xfId="5940"/>
    <cellStyle name="Output 3 5 5 2" xfId="16692"/>
    <cellStyle name="Output 3 5 5 2 2" xfId="43110"/>
    <cellStyle name="Output 3 5 5 3" xfId="25674"/>
    <cellStyle name="Output 3 5 5 3 2" xfId="52088"/>
    <cellStyle name="Output 3 5 5 4" xfId="32610"/>
    <cellStyle name="Output 3 5 6" xfId="6540"/>
    <cellStyle name="Output 3 5 6 2" xfId="17265"/>
    <cellStyle name="Output 3 5 6 2 2" xfId="43683"/>
    <cellStyle name="Output 3 5 6 3" xfId="23933"/>
    <cellStyle name="Output 3 5 6 3 2" xfId="50347"/>
    <cellStyle name="Output 3 5 6 4" xfId="33210"/>
    <cellStyle name="Output 3 5 7" xfId="7112"/>
    <cellStyle name="Output 3 5 7 2" xfId="23390"/>
    <cellStyle name="Output 3 5 7 2 2" xfId="49804"/>
    <cellStyle name="Output 3 5 7 3" xfId="33782"/>
    <cellStyle name="Output 3 5 8" xfId="7671"/>
    <cellStyle name="Output 3 5 8 2" xfId="18338"/>
    <cellStyle name="Output 3 5 8 2 2" xfId="44754"/>
    <cellStyle name="Output 3 5 8 3" xfId="23823"/>
    <cellStyle name="Output 3 5 8 3 2" xfId="50237"/>
    <cellStyle name="Output 3 5 8 4" xfId="34341"/>
    <cellStyle name="Output 3 5 9" xfId="7823"/>
    <cellStyle name="Output 3 5 9 2" xfId="18490"/>
    <cellStyle name="Output 3 5 9 2 2" xfId="44905"/>
    <cellStyle name="Output 3 5 9 3" xfId="24385"/>
    <cellStyle name="Output 3 5 9 3 2" xfId="50799"/>
    <cellStyle name="Output 3 5 9 4" xfId="34493"/>
    <cellStyle name="Output 3 6" xfId="1809"/>
    <cellStyle name="Output 3 6 10" xfId="9587"/>
    <cellStyle name="Output 3 6 10 2" xfId="20247"/>
    <cellStyle name="Output 3 6 10 2 2" xfId="46661"/>
    <cellStyle name="Output 3 6 10 3" xfId="21205"/>
    <cellStyle name="Output 3 6 10 3 2" xfId="47619"/>
    <cellStyle name="Output 3 6 10 4" xfId="36083"/>
    <cellStyle name="Output 3 6 11" xfId="11771"/>
    <cellStyle name="Output 3 6 11 2" xfId="38192"/>
    <cellStyle name="Output 3 6 12" xfId="26480"/>
    <cellStyle name="Output 3 6 12 2" xfId="52894"/>
    <cellStyle name="Output 3 6 2" xfId="3786"/>
    <cellStyle name="Output 3 6 2 2" xfId="10705"/>
    <cellStyle name="Output 3 6 2 2 2" xfId="21350"/>
    <cellStyle name="Output 3 6 2 2 2 2" xfId="47764"/>
    <cellStyle name="Output 3 6 2 2 3" xfId="28448"/>
    <cellStyle name="Output 3 6 2 2 3 2" xfId="54862"/>
    <cellStyle name="Output 3 6 2 2 4" xfId="37129"/>
    <cellStyle name="Output 3 6 2 3" xfId="14569"/>
    <cellStyle name="Output 3 6 2 3 2" xfId="40989"/>
    <cellStyle name="Output 3 6 2 4" xfId="25284"/>
    <cellStyle name="Output 3 6 2 4 2" xfId="51698"/>
    <cellStyle name="Output 3 6 2 5" xfId="30456"/>
    <cellStyle name="Output 3 6 3" xfId="4513"/>
    <cellStyle name="Output 3 6 3 2" xfId="15291"/>
    <cellStyle name="Output 3 6 3 2 2" xfId="41711"/>
    <cellStyle name="Output 3 6 3 3" xfId="27121"/>
    <cellStyle name="Output 3 6 3 3 2" xfId="53535"/>
    <cellStyle name="Output 3 6 3 4" xfId="31183"/>
    <cellStyle name="Output 3 6 4" xfId="3168"/>
    <cellStyle name="Output 3 6 4 2" xfId="13958"/>
    <cellStyle name="Output 3 6 4 2 2" xfId="40378"/>
    <cellStyle name="Output 3 6 4 3" xfId="26278"/>
    <cellStyle name="Output 3 6 4 3 2" xfId="52692"/>
    <cellStyle name="Output 3 6 4 4" xfId="29838"/>
    <cellStyle name="Output 3 6 5" xfId="3398"/>
    <cellStyle name="Output 3 6 5 2" xfId="14184"/>
    <cellStyle name="Output 3 6 5 2 2" xfId="40604"/>
    <cellStyle name="Output 3 6 5 3" xfId="27410"/>
    <cellStyle name="Output 3 6 5 3 2" xfId="53824"/>
    <cellStyle name="Output 3 6 5 4" xfId="30068"/>
    <cellStyle name="Output 3 6 6" xfId="5727"/>
    <cellStyle name="Output 3 6 6 2" xfId="16489"/>
    <cellStyle name="Output 3 6 6 2 2" xfId="42907"/>
    <cellStyle name="Output 3 6 6 3" xfId="27174"/>
    <cellStyle name="Output 3 6 6 3 2" xfId="53588"/>
    <cellStyle name="Output 3 6 6 4" xfId="32397"/>
    <cellStyle name="Output 3 6 7" xfId="6337"/>
    <cellStyle name="Output 3 6 7 2" xfId="22626"/>
    <cellStyle name="Output 3 6 7 2 2" xfId="49040"/>
    <cellStyle name="Output 3 6 7 3" xfId="33007"/>
    <cellStyle name="Output 3 6 8" xfId="7472"/>
    <cellStyle name="Output 3 6 8 2" xfId="18139"/>
    <cellStyle name="Output 3 6 8 2 2" xfId="44555"/>
    <cellStyle name="Output 3 6 8 3" xfId="26141"/>
    <cellStyle name="Output 3 6 8 3 2" xfId="52555"/>
    <cellStyle name="Output 3 6 8 4" xfId="34142"/>
    <cellStyle name="Output 3 6 9" xfId="7454"/>
    <cellStyle name="Output 3 6 9 2" xfId="18121"/>
    <cellStyle name="Output 3 6 9 2 2" xfId="44537"/>
    <cellStyle name="Output 3 6 9 3" xfId="26642"/>
    <cellStyle name="Output 3 6 9 3 2" xfId="53056"/>
    <cellStyle name="Output 3 6 9 4" xfId="34124"/>
    <cellStyle name="Output 3 7" xfId="2484"/>
    <cellStyle name="Output 3 7 10" xfId="26561"/>
    <cellStyle name="Output 3 7 10 2" xfId="52975"/>
    <cellStyle name="Output 3 7 2" xfId="4379"/>
    <cellStyle name="Output 3 7 2 2" xfId="15157"/>
    <cellStyle name="Output 3 7 2 2 2" xfId="41577"/>
    <cellStyle name="Output 3 7 2 3" xfId="22295"/>
    <cellStyle name="Output 3 7 2 3 2" xfId="48709"/>
    <cellStyle name="Output 3 7 2 4" xfId="31049"/>
    <cellStyle name="Output 3 7 3" xfId="5112"/>
    <cellStyle name="Output 3 7 3 2" xfId="15889"/>
    <cellStyle name="Output 3 7 3 2 2" xfId="42308"/>
    <cellStyle name="Output 3 7 3 3" xfId="24173"/>
    <cellStyle name="Output 3 7 3 3 2" xfId="50587"/>
    <cellStyle name="Output 3 7 3 4" xfId="31782"/>
    <cellStyle name="Output 3 7 4" xfId="6294"/>
    <cellStyle name="Output 3 7 4 2" xfId="17033"/>
    <cellStyle name="Output 3 7 4 2 2" xfId="43451"/>
    <cellStyle name="Output 3 7 4 3" xfId="25252"/>
    <cellStyle name="Output 3 7 4 3 2" xfId="51666"/>
    <cellStyle name="Output 3 7 4 4" xfId="32964"/>
    <cellStyle name="Output 3 7 5" xfId="6870"/>
    <cellStyle name="Output 3 7 5 2" xfId="17575"/>
    <cellStyle name="Output 3 7 5 2 2" xfId="43992"/>
    <cellStyle name="Output 3 7 5 3" xfId="24277"/>
    <cellStyle name="Output 3 7 5 3 2" xfId="50691"/>
    <cellStyle name="Output 3 7 5 4" xfId="33540"/>
    <cellStyle name="Output 3 7 6" xfId="7395"/>
    <cellStyle name="Output 3 7 6 2" xfId="18062"/>
    <cellStyle name="Output 3 7 6 2 2" xfId="44478"/>
    <cellStyle name="Output 3 7 6 3" xfId="22377"/>
    <cellStyle name="Output 3 7 6 3 2" xfId="48791"/>
    <cellStyle name="Output 3 7 6 4" xfId="34065"/>
    <cellStyle name="Output 3 7 7" xfId="8017"/>
    <cellStyle name="Output 3 7 7 2" xfId="18684"/>
    <cellStyle name="Output 3 7 7 2 2" xfId="45098"/>
    <cellStyle name="Output 3 7 7 3" xfId="17258"/>
    <cellStyle name="Output 3 7 7 3 2" xfId="43676"/>
    <cellStyle name="Output 3 7 7 4" xfId="34622"/>
    <cellStyle name="Output 3 7 8" xfId="13280"/>
    <cellStyle name="Output 3 7 8 2" xfId="39700"/>
    <cellStyle name="Output 3 7 9" xfId="21192"/>
    <cellStyle name="Output 3 7 9 2" xfId="47606"/>
    <cellStyle name="Output 3 8" xfId="3135"/>
    <cellStyle name="Output 3 8 2" xfId="13926"/>
    <cellStyle name="Output 3 8 2 2" xfId="40346"/>
    <cellStyle name="Output 3 8 3" xfId="23698"/>
    <cellStyle name="Output 3 8 3 2" xfId="50112"/>
    <cellStyle name="Output 3 8 4" xfId="29805"/>
    <cellStyle name="Output 3 9" xfId="15"/>
    <cellStyle name="Output 3 9 2" xfId="11119"/>
    <cellStyle name="Output 3 9 2 2" xfId="37540"/>
    <cellStyle name="Output 3 9 3" xfId="25077"/>
    <cellStyle name="Output 3 9 3 2" xfId="51491"/>
    <cellStyle name="Output 3 9 4" xfId="28747"/>
    <cellStyle name="Outputs" xfId="2575"/>
    <cellStyle name="Percent" xfId="1" builtinId="5"/>
    <cellStyle name="Percent 10" xfId="1104"/>
    <cellStyle name="Percent 10 2" xfId="2151"/>
    <cellStyle name="Percent 10 2 2" xfId="13003"/>
    <cellStyle name="Percent 10 2 2 2" xfId="39424"/>
    <cellStyle name="Percent 10 2 3" xfId="29129"/>
    <cellStyle name="Percent 10 64" xfId="2545"/>
    <cellStyle name="Percent 10 64 2" xfId="13341"/>
    <cellStyle name="Percent 10 64 2 2" xfId="39761"/>
    <cellStyle name="Percent 10 64 3" xfId="29239"/>
    <cellStyle name="Percent 11" xfId="1105"/>
    <cellStyle name="Percent 12" xfId="1106"/>
    <cellStyle name="Percent 13" xfId="1107"/>
    <cellStyle name="Percent 14" xfId="1108"/>
    <cellStyle name="Percent 15" xfId="2247"/>
    <cellStyle name="Percent 15 2" xfId="10534"/>
    <cellStyle name="Percent 16" xfId="17"/>
    <cellStyle name="Percent 2" xfId="1109"/>
    <cellStyle name="Percent 2 2" xfId="1110"/>
    <cellStyle name="Percent 2 2 2" xfId="1111"/>
    <cellStyle name="Percent 2 2 2 2" xfId="1329"/>
    <cellStyle name="Percent 2 2 3" xfId="1112"/>
    <cellStyle name="Percent 2 3" xfId="1113"/>
    <cellStyle name="Percent 2 3 2" xfId="1114"/>
    <cellStyle name="Percent 2 3 2 2" xfId="1330"/>
    <cellStyle name="Percent 2 4" xfId="1115"/>
    <cellStyle name="Percent 2 5" xfId="29"/>
    <cellStyle name="Percent 2 6" xfId="2542"/>
    <cellStyle name="Percent 3" xfId="1116"/>
    <cellStyle name="Percent 3 2" xfId="2248"/>
    <cellStyle name="Percent 3 3" xfId="2548"/>
    <cellStyle name="Percent 4" xfId="1117"/>
    <cellStyle name="Percent 4 2" xfId="1118"/>
    <cellStyle name="Percent 4 2 2" xfId="1119"/>
    <cellStyle name="Percent 4 3" xfId="1120"/>
    <cellStyle name="Percent 4 4" xfId="2552"/>
    <cellStyle name="Percent 5" xfId="1121"/>
    <cellStyle name="Percent 5 2" xfId="2557"/>
    <cellStyle name="Percent 6" xfId="1122"/>
    <cellStyle name="Percent 6 2" xfId="1123"/>
    <cellStyle name="Percent 6 3" xfId="2560"/>
    <cellStyle name="Percent 7" xfId="1124"/>
    <cellStyle name="Percent 7 2" xfId="2563"/>
    <cellStyle name="Percent 8" xfId="1125"/>
    <cellStyle name="Percent 8 2" xfId="1126"/>
    <cellStyle name="Percent 8 3" xfId="2249"/>
    <cellStyle name="Percent 9" xfId="21"/>
    <cellStyle name="Percent 9 2" xfId="1127"/>
    <cellStyle name="Percent 9 2 2" xfId="2250"/>
    <cellStyle name="Percent 9 3" xfId="2251"/>
    <cellStyle name="Pre-inputted cells" xfId="1128"/>
    <cellStyle name="Pre-inputted cells 10" xfId="4011"/>
    <cellStyle name="Pre-inputted cells 10 2" xfId="14794"/>
    <cellStyle name="Pre-inputted cells 10 2 2" xfId="41214"/>
    <cellStyle name="Pre-inputted cells 10 3" xfId="24636"/>
    <cellStyle name="Pre-inputted cells 10 3 2" xfId="51050"/>
    <cellStyle name="Pre-inputted cells 10 4" xfId="30681"/>
    <cellStyle name="Pre-inputted cells 11" xfId="2978"/>
    <cellStyle name="Pre-inputted cells 11 2" xfId="13770"/>
    <cellStyle name="Pre-inputted cells 11 2 2" xfId="40190"/>
    <cellStyle name="Pre-inputted cells 11 3" xfId="22263"/>
    <cellStyle name="Pre-inputted cells 11 3 2" xfId="48677"/>
    <cellStyle name="Pre-inputted cells 11 4" xfId="29648"/>
    <cellStyle name="Pre-inputted cells 12" xfId="5701"/>
    <cellStyle name="Pre-inputted cells 12 2" xfId="16464"/>
    <cellStyle name="Pre-inputted cells 12 2 2" xfId="42882"/>
    <cellStyle name="Pre-inputted cells 12 3" xfId="23333"/>
    <cellStyle name="Pre-inputted cells 12 3 2" xfId="49747"/>
    <cellStyle name="Pre-inputted cells 12 4" xfId="32371"/>
    <cellStyle name="Pre-inputted cells 13" xfId="8201"/>
    <cellStyle name="Pre-inputted cells 13 2" xfId="18862"/>
    <cellStyle name="Pre-inputted cells 13 2 2" xfId="45276"/>
    <cellStyle name="Pre-inputted cells 13 3" xfId="25978"/>
    <cellStyle name="Pre-inputted cells 13 3 2" xfId="52392"/>
    <cellStyle name="Pre-inputted cells 2" xfId="1129"/>
    <cellStyle name="Pre-inputted cells 2 2" xfId="1130"/>
    <cellStyle name="Pre-inputted cells 2 2 2" xfId="1454"/>
    <cellStyle name="Pre-inputted cells 2 2 2 2" xfId="3448"/>
    <cellStyle name="Pre-inputted cells 2 2 2 2 2" xfId="14233"/>
    <cellStyle name="Pre-inputted cells 2 2 2 2 2 2" xfId="40653"/>
    <cellStyle name="Pre-inputted cells 2 2 2 2 3" xfId="26274"/>
    <cellStyle name="Pre-inputted cells 2 2 2 2 3 2" xfId="52688"/>
    <cellStyle name="Pre-inputted cells 2 2 2 2 4" xfId="30118"/>
    <cellStyle name="Pre-inputted cells 2 2 2 3" xfId="4707"/>
    <cellStyle name="Pre-inputted cells 2 2 2 3 2" xfId="15484"/>
    <cellStyle name="Pre-inputted cells 2 2 2 3 2 2" xfId="41904"/>
    <cellStyle name="Pre-inputted cells 2 2 2 3 3" xfId="23336"/>
    <cellStyle name="Pre-inputted cells 2 2 2 3 3 2" xfId="49750"/>
    <cellStyle name="Pre-inputted cells 2 2 2 3 4" xfId="31377"/>
    <cellStyle name="Pre-inputted cells 2 2 2 4" xfId="3143"/>
    <cellStyle name="Pre-inputted cells 2 2 2 4 2" xfId="13934"/>
    <cellStyle name="Pre-inputted cells 2 2 2 4 2 2" xfId="40354"/>
    <cellStyle name="Pre-inputted cells 2 2 2 4 3" xfId="23253"/>
    <cellStyle name="Pre-inputted cells 2 2 2 4 3 2" xfId="49667"/>
    <cellStyle name="Pre-inputted cells 2 2 2 4 4" xfId="29813"/>
    <cellStyle name="Pre-inputted cells 2 2 2 5" xfId="5705"/>
    <cellStyle name="Pre-inputted cells 2 2 2 5 2" xfId="28158"/>
    <cellStyle name="Pre-inputted cells 2 2 2 5 2 2" xfId="54572"/>
    <cellStyle name="Pre-inputted cells 2 2 2 5 3" xfId="32375"/>
    <cellStyle name="Pre-inputted cells 2 2 2 6" xfId="6494"/>
    <cellStyle name="Pre-inputted cells 2 2 2 6 2" xfId="11303"/>
    <cellStyle name="Pre-inputted cells 2 2 2 6 2 2" xfId="37724"/>
    <cellStyle name="Pre-inputted cells 2 2 2 6 3" xfId="33164"/>
    <cellStyle name="Pre-inputted cells 2 2 2 7" xfId="5307"/>
    <cellStyle name="Pre-inputted cells 2 2 2 7 2" xfId="16081"/>
    <cellStyle name="Pre-inputted cells 2 2 2 7 2 2" xfId="42500"/>
    <cellStyle name="Pre-inputted cells 2 2 2 7 3" xfId="26408"/>
    <cellStyle name="Pre-inputted cells 2 2 2 7 3 2" xfId="52822"/>
    <cellStyle name="Pre-inputted cells 2 2 2 7 4" xfId="31977"/>
    <cellStyle name="Pre-inputted cells 2 2 2 8" xfId="23449"/>
    <cellStyle name="Pre-inputted cells 2 2 2 8 2" xfId="49863"/>
    <cellStyle name="Pre-inputted cells 2 2 3" xfId="2254"/>
    <cellStyle name="Pre-inputted cells 2 2 3 2" xfId="4196"/>
    <cellStyle name="Pre-inputted cells 2 2 3 2 2" xfId="14975"/>
    <cellStyle name="Pre-inputted cells 2 2 3 2 2 2" xfId="41395"/>
    <cellStyle name="Pre-inputted cells 2 2 3 2 3" xfId="23114"/>
    <cellStyle name="Pre-inputted cells 2 2 3 2 3 2" xfId="49528"/>
    <cellStyle name="Pre-inputted cells 2 2 3 2 4" xfId="30866"/>
    <cellStyle name="Pre-inputted cells 2 2 3 3" xfId="4924"/>
    <cellStyle name="Pre-inputted cells 2 2 3 3 2" xfId="15701"/>
    <cellStyle name="Pre-inputted cells 2 2 3 3 2 2" xfId="42121"/>
    <cellStyle name="Pre-inputted cells 2 2 3 3 3" xfId="26887"/>
    <cellStyle name="Pre-inputted cells 2 2 3 3 3 2" xfId="53301"/>
    <cellStyle name="Pre-inputted cells 2 2 3 3 4" xfId="31594"/>
    <cellStyle name="Pre-inputted cells 2 2 3 4" xfId="6698"/>
    <cellStyle name="Pre-inputted cells 2 2 3 4 2" xfId="17410"/>
    <cellStyle name="Pre-inputted cells 2 2 3 4 2 2" xfId="43828"/>
    <cellStyle name="Pre-inputted cells 2 2 3 4 3" xfId="22322"/>
    <cellStyle name="Pre-inputted cells 2 2 3 4 3 2" xfId="48736"/>
    <cellStyle name="Pre-inputted cells 2 2 3 4 4" xfId="33368"/>
    <cellStyle name="Pre-inputted cells 2 2 3 5" xfId="7907"/>
    <cellStyle name="Pre-inputted cells 2 2 3 5 2" xfId="18574"/>
    <cellStyle name="Pre-inputted cells 2 2 3 5 2 2" xfId="44989"/>
    <cellStyle name="Pre-inputted cells 2 2 3 5 3" xfId="22591"/>
    <cellStyle name="Pre-inputted cells 2 2 3 5 3 2" xfId="49005"/>
    <cellStyle name="Pre-inputted cells 2 2 3 6" xfId="13090"/>
    <cellStyle name="Pre-inputted cells 2 2 3 6 2" xfId="39511"/>
    <cellStyle name="Pre-inputted cells 2 2 3 7" xfId="27557"/>
    <cellStyle name="Pre-inputted cells 2 2 3 7 2" xfId="53971"/>
    <cellStyle name="Pre-inputted cells 2 2 4" xfId="2980"/>
    <cellStyle name="Pre-inputted cells 2 2 4 2" xfId="13772"/>
    <cellStyle name="Pre-inputted cells 2 2 4 2 2" xfId="40192"/>
    <cellStyle name="Pre-inputted cells 2 2 4 3" xfId="27705"/>
    <cellStyle name="Pre-inputted cells 2 2 4 3 2" xfId="54119"/>
    <cellStyle name="Pre-inputted cells 2 2 4 4" xfId="29650"/>
    <cellStyle name="Pre-inputted cells 2 2 5" xfId="6530"/>
    <cellStyle name="Pre-inputted cells 2 2 5 2" xfId="17255"/>
    <cellStyle name="Pre-inputted cells 2 2 5 2 2" xfId="43673"/>
    <cellStyle name="Pre-inputted cells 2 2 5 3" xfId="22408"/>
    <cellStyle name="Pre-inputted cells 2 2 5 3 2" xfId="48822"/>
    <cellStyle name="Pre-inputted cells 2 2 5 4" xfId="33200"/>
    <cellStyle name="Pre-inputted cells 2 2 6" xfId="8203"/>
    <cellStyle name="Pre-inputted cells 2 2 6 2" xfId="18864"/>
    <cellStyle name="Pre-inputted cells 2 2 6 2 2" xfId="45278"/>
    <cellStyle name="Pre-inputted cells 2 2 6 3" xfId="25980"/>
    <cellStyle name="Pre-inputted cells 2 2 6 3 2" xfId="52394"/>
    <cellStyle name="Pre-inputted cells 2 3" xfId="1453"/>
    <cellStyle name="Pre-inputted cells 2 3 2" xfId="3447"/>
    <cellStyle name="Pre-inputted cells 2 3 2 2" xfId="14232"/>
    <cellStyle name="Pre-inputted cells 2 3 2 2 2" xfId="40652"/>
    <cellStyle name="Pre-inputted cells 2 3 2 3" xfId="22733"/>
    <cellStyle name="Pre-inputted cells 2 3 2 3 2" xfId="49147"/>
    <cellStyle name="Pre-inputted cells 2 3 2 4" xfId="30117"/>
    <cellStyle name="Pre-inputted cells 2 3 3" xfId="2603"/>
    <cellStyle name="Pre-inputted cells 2 3 3 2" xfId="13395"/>
    <cellStyle name="Pre-inputted cells 2 3 3 2 2" xfId="39815"/>
    <cellStyle name="Pre-inputted cells 2 3 3 3" xfId="22606"/>
    <cellStyle name="Pre-inputted cells 2 3 3 3 2" xfId="49020"/>
    <cellStyle name="Pre-inputted cells 2 3 3 4" xfId="29273"/>
    <cellStyle name="Pre-inputted cells 2 3 4" xfId="5658"/>
    <cellStyle name="Pre-inputted cells 2 3 4 2" xfId="16422"/>
    <cellStyle name="Pre-inputted cells 2 3 4 2 2" xfId="42840"/>
    <cellStyle name="Pre-inputted cells 2 3 4 3" xfId="28114"/>
    <cellStyle name="Pre-inputted cells 2 3 4 3 2" xfId="54528"/>
    <cellStyle name="Pre-inputted cells 2 3 4 4" xfId="32328"/>
    <cellStyle name="Pre-inputted cells 2 3 5" xfId="3149"/>
    <cellStyle name="Pre-inputted cells 2 3 5 2" xfId="25201"/>
    <cellStyle name="Pre-inputted cells 2 3 5 2 2" xfId="51615"/>
    <cellStyle name="Pre-inputted cells 2 3 5 3" xfId="29819"/>
    <cellStyle name="Pre-inputted cells 2 3 6" xfId="5586"/>
    <cellStyle name="Pre-inputted cells 2 3 6 2" xfId="24096"/>
    <cellStyle name="Pre-inputted cells 2 3 6 2 2" xfId="50510"/>
    <cellStyle name="Pre-inputted cells 2 3 6 3" xfId="32256"/>
    <cellStyle name="Pre-inputted cells 2 3 7" xfId="7362"/>
    <cellStyle name="Pre-inputted cells 2 3 7 2" xfId="18029"/>
    <cellStyle name="Pre-inputted cells 2 3 7 2 2" xfId="44445"/>
    <cellStyle name="Pre-inputted cells 2 3 7 3" xfId="26622"/>
    <cellStyle name="Pre-inputted cells 2 3 7 3 2" xfId="53036"/>
    <cellStyle name="Pre-inputted cells 2 3 7 4" xfId="34032"/>
    <cellStyle name="Pre-inputted cells 2 3 8" xfId="27474"/>
    <cellStyle name="Pre-inputted cells 2 3 8 2" xfId="53888"/>
    <cellStyle name="Pre-inputted cells 2 4" xfId="2253"/>
    <cellStyle name="Pre-inputted cells 2 4 2" xfId="4195"/>
    <cellStyle name="Pre-inputted cells 2 4 2 2" xfId="14974"/>
    <cellStyle name="Pre-inputted cells 2 4 2 2 2" xfId="41394"/>
    <cellStyle name="Pre-inputted cells 2 4 2 3" xfId="23685"/>
    <cellStyle name="Pre-inputted cells 2 4 2 3 2" xfId="50099"/>
    <cellStyle name="Pre-inputted cells 2 4 2 4" xfId="30865"/>
    <cellStyle name="Pre-inputted cells 2 4 3" xfId="4923"/>
    <cellStyle name="Pre-inputted cells 2 4 3 2" xfId="15700"/>
    <cellStyle name="Pre-inputted cells 2 4 3 2 2" xfId="42120"/>
    <cellStyle name="Pre-inputted cells 2 4 3 3" xfId="22069"/>
    <cellStyle name="Pre-inputted cells 2 4 3 3 2" xfId="48483"/>
    <cellStyle name="Pre-inputted cells 2 4 3 4" xfId="31593"/>
    <cellStyle name="Pre-inputted cells 2 4 4" xfId="6697"/>
    <cellStyle name="Pre-inputted cells 2 4 4 2" xfId="17409"/>
    <cellStyle name="Pre-inputted cells 2 4 4 2 2" xfId="43827"/>
    <cellStyle name="Pre-inputted cells 2 4 4 3" xfId="12142"/>
    <cellStyle name="Pre-inputted cells 2 4 4 3 2" xfId="38563"/>
    <cellStyle name="Pre-inputted cells 2 4 4 4" xfId="33367"/>
    <cellStyle name="Pre-inputted cells 2 4 5" xfId="7906"/>
    <cellStyle name="Pre-inputted cells 2 4 5 2" xfId="18573"/>
    <cellStyle name="Pre-inputted cells 2 4 5 2 2" xfId="44988"/>
    <cellStyle name="Pre-inputted cells 2 4 5 3" xfId="28009"/>
    <cellStyle name="Pre-inputted cells 2 4 5 3 2" xfId="54423"/>
    <cellStyle name="Pre-inputted cells 2 4 6" xfId="13089"/>
    <cellStyle name="Pre-inputted cells 2 4 6 2" xfId="39510"/>
    <cellStyle name="Pre-inputted cells 2 4 7" xfId="23906"/>
    <cellStyle name="Pre-inputted cells 2 4 7 2" xfId="50320"/>
    <cellStyle name="Pre-inputted cells 2 5" xfId="2979"/>
    <cellStyle name="Pre-inputted cells 2 5 2" xfId="13771"/>
    <cellStyle name="Pre-inputted cells 2 5 2 2" xfId="40191"/>
    <cellStyle name="Pre-inputted cells 2 5 3" xfId="22115"/>
    <cellStyle name="Pre-inputted cells 2 5 3 2" xfId="48529"/>
    <cellStyle name="Pre-inputted cells 2 5 4" xfId="29649"/>
    <cellStyle name="Pre-inputted cells 2 6" xfId="6675"/>
    <cellStyle name="Pre-inputted cells 2 6 2" xfId="17387"/>
    <cellStyle name="Pre-inputted cells 2 6 2 2" xfId="43805"/>
    <cellStyle name="Pre-inputted cells 2 6 3" xfId="22399"/>
    <cellStyle name="Pre-inputted cells 2 6 3 2" xfId="48813"/>
    <cellStyle name="Pre-inputted cells 2 6 4" xfId="33345"/>
    <cellStyle name="Pre-inputted cells 2 7" xfId="8202"/>
    <cellStyle name="Pre-inputted cells 2 7 2" xfId="18863"/>
    <cellStyle name="Pre-inputted cells 2 7 2 2" xfId="45277"/>
    <cellStyle name="Pre-inputted cells 2 7 3" xfId="25979"/>
    <cellStyle name="Pre-inputted cells 2 7 3 2" xfId="52393"/>
    <cellStyle name="Pre-inputted cells 2_3.15 Additional Data" xfId="2255"/>
    <cellStyle name="Pre-inputted cells 3" xfId="1131"/>
    <cellStyle name="Pre-inputted cells 3 2" xfId="1132"/>
    <cellStyle name="Pre-inputted cells 3 2 2" xfId="1456"/>
    <cellStyle name="Pre-inputted cells 3 2 2 2" xfId="3450"/>
    <cellStyle name="Pre-inputted cells 3 2 2 2 2" xfId="14235"/>
    <cellStyle name="Pre-inputted cells 3 2 2 2 2 2" xfId="40655"/>
    <cellStyle name="Pre-inputted cells 3 2 2 2 3" xfId="23768"/>
    <cellStyle name="Pre-inputted cells 3 2 2 2 3 2" xfId="50182"/>
    <cellStyle name="Pre-inputted cells 3 2 2 2 4" xfId="30120"/>
    <cellStyle name="Pre-inputted cells 3 2 2 3" xfId="3038"/>
    <cellStyle name="Pre-inputted cells 3 2 2 3 2" xfId="13830"/>
    <cellStyle name="Pre-inputted cells 3 2 2 3 2 2" xfId="40250"/>
    <cellStyle name="Pre-inputted cells 3 2 2 3 3" xfId="26310"/>
    <cellStyle name="Pre-inputted cells 3 2 2 3 3 2" xfId="52724"/>
    <cellStyle name="Pre-inputted cells 3 2 2 3 4" xfId="29708"/>
    <cellStyle name="Pre-inputted cells 3 2 2 4" xfId="4719"/>
    <cellStyle name="Pre-inputted cells 3 2 2 4 2" xfId="15496"/>
    <cellStyle name="Pre-inputted cells 3 2 2 4 2 2" xfId="41916"/>
    <cellStyle name="Pre-inputted cells 3 2 2 4 3" xfId="27363"/>
    <cellStyle name="Pre-inputted cells 3 2 2 4 3 2" xfId="53777"/>
    <cellStyle name="Pre-inputted cells 3 2 2 4 4" xfId="31389"/>
    <cellStyle name="Pre-inputted cells 3 2 2 5" xfId="2882"/>
    <cellStyle name="Pre-inputted cells 3 2 2 5 2" xfId="26308"/>
    <cellStyle name="Pre-inputted cells 3 2 2 5 2 2" xfId="52722"/>
    <cellStyle name="Pre-inputted cells 3 2 2 5 3" xfId="29552"/>
    <cellStyle name="Pre-inputted cells 3 2 2 6" xfId="6345"/>
    <cellStyle name="Pre-inputted cells 3 2 2 6 2" xfId="24712"/>
    <cellStyle name="Pre-inputted cells 3 2 2 6 2 2" xfId="51126"/>
    <cellStyle name="Pre-inputted cells 3 2 2 6 3" xfId="33015"/>
    <cellStyle name="Pre-inputted cells 3 2 2 7" xfId="6097"/>
    <cellStyle name="Pre-inputted cells 3 2 2 7 2" xfId="16847"/>
    <cellStyle name="Pre-inputted cells 3 2 2 7 2 2" xfId="43265"/>
    <cellStyle name="Pre-inputted cells 3 2 2 7 3" xfId="24037"/>
    <cellStyle name="Pre-inputted cells 3 2 2 7 3 2" xfId="50451"/>
    <cellStyle name="Pre-inputted cells 3 2 2 7 4" xfId="32767"/>
    <cellStyle name="Pre-inputted cells 3 2 2 8" xfId="22891"/>
    <cellStyle name="Pre-inputted cells 3 2 2 8 2" xfId="49305"/>
    <cellStyle name="Pre-inputted cells 3 2 3" xfId="2257"/>
    <cellStyle name="Pre-inputted cells 3 2 3 2" xfId="4198"/>
    <cellStyle name="Pre-inputted cells 3 2 3 2 2" xfId="14977"/>
    <cellStyle name="Pre-inputted cells 3 2 3 2 2 2" xfId="41397"/>
    <cellStyle name="Pre-inputted cells 3 2 3 2 3" xfId="24530"/>
    <cellStyle name="Pre-inputted cells 3 2 3 2 3 2" xfId="50944"/>
    <cellStyle name="Pre-inputted cells 3 2 3 2 4" xfId="30868"/>
    <cellStyle name="Pre-inputted cells 3 2 3 3" xfId="4926"/>
    <cellStyle name="Pre-inputted cells 3 2 3 3 2" xfId="15703"/>
    <cellStyle name="Pre-inputted cells 3 2 3 3 2 2" xfId="42123"/>
    <cellStyle name="Pre-inputted cells 3 2 3 3 3" xfId="26412"/>
    <cellStyle name="Pre-inputted cells 3 2 3 3 3 2" xfId="52826"/>
    <cellStyle name="Pre-inputted cells 3 2 3 3 4" xfId="31596"/>
    <cellStyle name="Pre-inputted cells 3 2 3 4" xfId="6700"/>
    <cellStyle name="Pre-inputted cells 3 2 3 4 2" xfId="17412"/>
    <cellStyle name="Pre-inputted cells 3 2 3 4 2 2" xfId="43830"/>
    <cellStyle name="Pre-inputted cells 3 2 3 4 3" xfId="22015"/>
    <cellStyle name="Pre-inputted cells 3 2 3 4 3 2" xfId="48429"/>
    <cellStyle name="Pre-inputted cells 3 2 3 4 4" xfId="33370"/>
    <cellStyle name="Pre-inputted cells 3 2 3 5" xfId="7909"/>
    <cellStyle name="Pre-inputted cells 3 2 3 5 2" xfId="18576"/>
    <cellStyle name="Pre-inputted cells 3 2 3 5 2 2" xfId="44991"/>
    <cellStyle name="Pre-inputted cells 3 2 3 5 3" xfId="28101"/>
    <cellStyle name="Pre-inputted cells 3 2 3 5 3 2" xfId="54515"/>
    <cellStyle name="Pre-inputted cells 3 2 3 6" xfId="13092"/>
    <cellStyle name="Pre-inputted cells 3 2 3 6 2" xfId="39513"/>
    <cellStyle name="Pre-inputted cells 3 2 3 7" xfId="21760"/>
    <cellStyle name="Pre-inputted cells 3 2 3 7 2" xfId="48174"/>
    <cellStyle name="Pre-inputted cells 3 2 4" xfId="2982"/>
    <cellStyle name="Pre-inputted cells 3 2 4 2" xfId="13774"/>
    <cellStyle name="Pre-inputted cells 3 2 4 2 2" xfId="40194"/>
    <cellStyle name="Pre-inputted cells 3 2 4 3" xfId="26866"/>
    <cellStyle name="Pre-inputted cells 3 2 4 3 2" xfId="53280"/>
    <cellStyle name="Pre-inputted cells 3 2 4 4" xfId="29652"/>
    <cellStyle name="Pre-inputted cells 3 2 5" xfId="2880"/>
    <cellStyle name="Pre-inputted cells 3 2 5 2" xfId="13672"/>
    <cellStyle name="Pre-inputted cells 3 2 5 2 2" xfId="40092"/>
    <cellStyle name="Pre-inputted cells 3 2 5 3" xfId="26989"/>
    <cellStyle name="Pre-inputted cells 3 2 5 3 2" xfId="53403"/>
    <cellStyle name="Pre-inputted cells 3 2 5 4" xfId="29550"/>
    <cellStyle name="Pre-inputted cells 3 2 6" xfId="8205"/>
    <cellStyle name="Pre-inputted cells 3 2 6 2" xfId="18866"/>
    <cellStyle name="Pre-inputted cells 3 2 6 2 2" xfId="45280"/>
    <cellStyle name="Pre-inputted cells 3 2 6 3" xfId="25982"/>
    <cellStyle name="Pre-inputted cells 3 2 6 3 2" xfId="52396"/>
    <cellStyle name="Pre-inputted cells 3 3" xfId="1455"/>
    <cellStyle name="Pre-inputted cells 3 3 2" xfId="3449"/>
    <cellStyle name="Pre-inputted cells 3 3 2 2" xfId="14234"/>
    <cellStyle name="Pre-inputted cells 3 3 2 2 2" xfId="40654"/>
    <cellStyle name="Pre-inputted cells 3 3 2 3" xfId="21955"/>
    <cellStyle name="Pre-inputted cells 3 3 2 3 2" xfId="48369"/>
    <cellStyle name="Pre-inputted cells 3 3 2 4" xfId="30119"/>
    <cellStyle name="Pre-inputted cells 3 3 3" xfId="2826"/>
    <cellStyle name="Pre-inputted cells 3 3 3 2" xfId="13618"/>
    <cellStyle name="Pre-inputted cells 3 3 3 2 2" xfId="40038"/>
    <cellStyle name="Pre-inputted cells 3 3 3 3" xfId="22912"/>
    <cellStyle name="Pre-inputted cells 3 3 3 3 2" xfId="49326"/>
    <cellStyle name="Pre-inputted cells 3 3 3 4" xfId="29496"/>
    <cellStyle name="Pre-inputted cells 3 3 4" xfId="5281"/>
    <cellStyle name="Pre-inputted cells 3 3 4 2" xfId="16056"/>
    <cellStyle name="Pre-inputted cells 3 3 4 2 2" xfId="42475"/>
    <cellStyle name="Pre-inputted cells 3 3 4 3" xfId="23454"/>
    <cellStyle name="Pre-inputted cells 3 3 4 3 2" xfId="49868"/>
    <cellStyle name="Pre-inputted cells 3 3 4 4" xfId="31951"/>
    <cellStyle name="Pre-inputted cells 3 3 5" xfId="5706"/>
    <cellStyle name="Pre-inputted cells 3 3 5 2" xfId="27668"/>
    <cellStyle name="Pre-inputted cells 3 3 5 2 2" xfId="54082"/>
    <cellStyle name="Pre-inputted cells 3 3 5 3" xfId="32376"/>
    <cellStyle name="Pre-inputted cells 3 3 6" xfId="2852"/>
    <cellStyle name="Pre-inputted cells 3 3 6 2" xfId="25613"/>
    <cellStyle name="Pre-inputted cells 3 3 6 2 2" xfId="52027"/>
    <cellStyle name="Pre-inputted cells 3 3 6 3" xfId="29522"/>
    <cellStyle name="Pre-inputted cells 3 3 7" xfId="7091"/>
    <cellStyle name="Pre-inputted cells 3 3 7 2" xfId="17779"/>
    <cellStyle name="Pre-inputted cells 3 3 7 2 2" xfId="44196"/>
    <cellStyle name="Pre-inputted cells 3 3 7 3" xfId="24999"/>
    <cellStyle name="Pre-inputted cells 3 3 7 3 2" xfId="51413"/>
    <cellStyle name="Pre-inputted cells 3 3 7 4" xfId="33761"/>
    <cellStyle name="Pre-inputted cells 3 3 8" xfId="27300"/>
    <cellStyle name="Pre-inputted cells 3 3 8 2" xfId="53714"/>
    <cellStyle name="Pre-inputted cells 3 4" xfId="2256"/>
    <cellStyle name="Pre-inputted cells 3 4 2" xfId="4197"/>
    <cellStyle name="Pre-inputted cells 3 4 2 2" xfId="14976"/>
    <cellStyle name="Pre-inputted cells 3 4 2 2 2" xfId="41396"/>
    <cellStyle name="Pre-inputted cells 3 4 2 3" xfId="21925"/>
    <cellStyle name="Pre-inputted cells 3 4 2 3 2" xfId="48339"/>
    <cellStyle name="Pre-inputted cells 3 4 2 4" xfId="30867"/>
    <cellStyle name="Pre-inputted cells 3 4 3" xfId="4925"/>
    <cellStyle name="Pre-inputted cells 3 4 3 2" xfId="15702"/>
    <cellStyle name="Pre-inputted cells 3 4 3 2 2" xfId="42122"/>
    <cellStyle name="Pre-inputted cells 3 4 3 3" xfId="21846"/>
    <cellStyle name="Pre-inputted cells 3 4 3 3 2" xfId="48260"/>
    <cellStyle name="Pre-inputted cells 3 4 3 4" xfId="31595"/>
    <cellStyle name="Pre-inputted cells 3 4 4" xfId="6699"/>
    <cellStyle name="Pre-inputted cells 3 4 4 2" xfId="17411"/>
    <cellStyle name="Pre-inputted cells 3 4 4 2 2" xfId="43829"/>
    <cellStyle name="Pre-inputted cells 3 4 4 3" xfId="23824"/>
    <cellStyle name="Pre-inputted cells 3 4 4 3 2" xfId="50238"/>
    <cellStyle name="Pre-inputted cells 3 4 4 4" xfId="33369"/>
    <cellStyle name="Pre-inputted cells 3 4 5" xfId="7908"/>
    <cellStyle name="Pre-inputted cells 3 4 5 2" xfId="18575"/>
    <cellStyle name="Pre-inputted cells 3 4 5 2 2" xfId="44990"/>
    <cellStyle name="Pre-inputted cells 3 4 5 3" xfId="26377"/>
    <cellStyle name="Pre-inputted cells 3 4 5 3 2" xfId="52791"/>
    <cellStyle name="Pre-inputted cells 3 4 6" xfId="13091"/>
    <cellStyle name="Pre-inputted cells 3 4 6 2" xfId="39512"/>
    <cellStyle name="Pre-inputted cells 3 4 7" xfId="26843"/>
    <cellStyle name="Pre-inputted cells 3 4 7 2" xfId="53257"/>
    <cellStyle name="Pre-inputted cells 3 5" xfId="2981"/>
    <cellStyle name="Pre-inputted cells 3 5 2" xfId="13773"/>
    <cellStyle name="Pre-inputted cells 3 5 2 2" xfId="40193"/>
    <cellStyle name="Pre-inputted cells 3 5 3" xfId="23348"/>
    <cellStyle name="Pre-inputted cells 3 5 3 2" xfId="49762"/>
    <cellStyle name="Pre-inputted cells 3 5 4" xfId="29651"/>
    <cellStyle name="Pre-inputted cells 3 6" xfId="5865"/>
    <cellStyle name="Pre-inputted cells 3 6 2" xfId="16620"/>
    <cellStyle name="Pre-inputted cells 3 6 2 2" xfId="43038"/>
    <cellStyle name="Pre-inputted cells 3 6 3" xfId="24287"/>
    <cellStyle name="Pre-inputted cells 3 6 3 2" xfId="50701"/>
    <cellStyle name="Pre-inputted cells 3 6 4" xfId="32535"/>
    <cellStyle name="Pre-inputted cells 3 7" xfId="8204"/>
    <cellStyle name="Pre-inputted cells 3 7 2" xfId="18865"/>
    <cellStyle name="Pre-inputted cells 3 7 2 2" xfId="45279"/>
    <cellStyle name="Pre-inputted cells 3 7 3" xfId="25981"/>
    <cellStyle name="Pre-inputted cells 3 7 3 2" xfId="52395"/>
    <cellStyle name="Pre-inputted cells 3_3.15 Additional Data" xfId="2258"/>
    <cellStyle name="Pre-inputted cells 4" xfId="1133"/>
    <cellStyle name="Pre-inputted cells 4 2" xfId="1134"/>
    <cellStyle name="Pre-inputted cells 4 2 2" xfId="1458"/>
    <cellStyle name="Pre-inputted cells 4 2 2 2" xfId="3452"/>
    <cellStyle name="Pre-inputted cells 4 2 2 2 2" xfId="14237"/>
    <cellStyle name="Pre-inputted cells 4 2 2 2 2 2" xfId="40657"/>
    <cellStyle name="Pre-inputted cells 4 2 2 2 3" xfId="24362"/>
    <cellStyle name="Pre-inputted cells 4 2 2 2 3 2" xfId="50776"/>
    <cellStyle name="Pre-inputted cells 4 2 2 2 4" xfId="30122"/>
    <cellStyle name="Pre-inputted cells 4 2 2 3" xfId="2604"/>
    <cellStyle name="Pre-inputted cells 4 2 2 3 2" xfId="13396"/>
    <cellStyle name="Pre-inputted cells 4 2 2 3 2 2" xfId="39816"/>
    <cellStyle name="Pre-inputted cells 4 2 2 3 3" xfId="27166"/>
    <cellStyle name="Pre-inputted cells 4 2 2 3 3 2" xfId="53580"/>
    <cellStyle name="Pre-inputted cells 4 2 2 3 4" xfId="29274"/>
    <cellStyle name="Pre-inputted cells 4 2 2 4" xfId="5657"/>
    <cellStyle name="Pre-inputted cells 4 2 2 4 2" xfId="16421"/>
    <cellStyle name="Pre-inputted cells 4 2 2 4 2 2" xfId="42839"/>
    <cellStyle name="Pre-inputted cells 4 2 2 4 3" xfId="26392"/>
    <cellStyle name="Pre-inputted cells 4 2 2 4 3 2" xfId="52806"/>
    <cellStyle name="Pre-inputted cells 4 2 2 4 4" xfId="32327"/>
    <cellStyle name="Pre-inputted cells 4 2 2 5" xfId="5670"/>
    <cellStyle name="Pre-inputted cells 4 2 2 5 2" xfId="21892"/>
    <cellStyle name="Pre-inputted cells 4 2 2 5 2 2" xfId="48306"/>
    <cellStyle name="Pre-inputted cells 4 2 2 5 3" xfId="32340"/>
    <cellStyle name="Pre-inputted cells 4 2 2 6" xfId="5592"/>
    <cellStyle name="Pre-inputted cells 4 2 2 6 2" xfId="26954"/>
    <cellStyle name="Pre-inputted cells 4 2 2 6 2 2" xfId="53368"/>
    <cellStyle name="Pre-inputted cells 4 2 2 6 3" xfId="32262"/>
    <cellStyle name="Pre-inputted cells 4 2 2 7" xfId="7361"/>
    <cellStyle name="Pre-inputted cells 4 2 2 7 2" xfId="18028"/>
    <cellStyle name="Pre-inputted cells 4 2 2 7 2 2" xfId="44444"/>
    <cellStyle name="Pre-inputted cells 4 2 2 7 3" xfId="27452"/>
    <cellStyle name="Pre-inputted cells 4 2 2 7 3 2" xfId="53866"/>
    <cellStyle name="Pre-inputted cells 4 2 2 7 4" xfId="34031"/>
    <cellStyle name="Pre-inputted cells 4 2 2 8" xfId="25312"/>
    <cellStyle name="Pre-inputted cells 4 2 2 8 2" xfId="51726"/>
    <cellStyle name="Pre-inputted cells 4 2 3" xfId="2260"/>
    <cellStyle name="Pre-inputted cells 4 2 3 2" xfId="4200"/>
    <cellStyle name="Pre-inputted cells 4 2 3 2 2" xfId="14979"/>
    <cellStyle name="Pre-inputted cells 4 2 3 2 2 2" xfId="41399"/>
    <cellStyle name="Pre-inputted cells 4 2 3 2 3" xfId="23998"/>
    <cellStyle name="Pre-inputted cells 4 2 3 2 3 2" xfId="50412"/>
    <cellStyle name="Pre-inputted cells 4 2 3 2 4" xfId="30870"/>
    <cellStyle name="Pre-inputted cells 4 2 3 3" xfId="4928"/>
    <cellStyle name="Pre-inputted cells 4 2 3 3 2" xfId="15705"/>
    <cellStyle name="Pre-inputted cells 4 2 3 3 2 2" xfId="42125"/>
    <cellStyle name="Pre-inputted cells 4 2 3 3 3" xfId="26594"/>
    <cellStyle name="Pre-inputted cells 4 2 3 3 3 2" xfId="53008"/>
    <cellStyle name="Pre-inputted cells 4 2 3 3 4" xfId="31598"/>
    <cellStyle name="Pre-inputted cells 4 2 3 4" xfId="6702"/>
    <cellStyle name="Pre-inputted cells 4 2 3 4 2" xfId="17414"/>
    <cellStyle name="Pre-inputted cells 4 2 3 4 2 2" xfId="43832"/>
    <cellStyle name="Pre-inputted cells 4 2 3 4 3" xfId="25747"/>
    <cellStyle name="Pre-inputted cells 4 2 3 4 3 2" xfId="52161"/>
    <cellStyle name="Pre-inputted cells 4 2 3 4 4" xfId="33372"/>
    <cellStyle name="Pre-inputted cells 4 2 3 5" xfId="7911"/>
    <cellStyle name="Pre-inputted cells 4 2 3 5 2" xfId="18578"/>
    <cellStyle name="Pre-inputted cells 4 2 3 5 2 2" xfId="44993"/>
    <cellStyle name="Pre-inputted cells 4 2 3 5 3" xfId="26620"/>
    <cellStyle name="Pre-inputted cells 4 2 3 5 3 2" xfId="53034"/>
    <cellStyle name="Pre-inputted cells 4 2 3 6" xfId="13094"/>
    <cellStyle name="Pre-inputted cells 4 2 3 6 2" xfId="39515"/>
    <cellStyle name="Pre-inputted cells 4 2 3 7" xfId="26552"/>
    <cellStyle name="Pre-inputted cells 4 2 3 7 2" xfId="52966"/>
    <cellStyle name="Pre-inputted cells 4 2 4" xfId="4173"/>
    <cellStyle name="Pre-inputted cells 4 2 4 2" xfId="14953"/>
    <cellStyle name="Pre-inputted cells 4 2 4 2 2" xfId="41373"/>
    <cellStyle name="Pre-inputted cells 4 2 4 3" xfId="25659"/>
    <cellStyle name="Pre-inputted cells 4 2 4 3 2" xfId="52073"/>
    <cellStyle name="Pre-inputted cells 4 2 4 4" xfId="30843"/>
    <cellStyle name="Pre-inputted cells 4 2 5" xfId="6672"/>
    <cellStyle name="Pre-inputted cells 4 2 5 2" xfId="17384"/>
    <cellStyle name="Pre-inputted cells 4 2 5 2 2" xfId="43802"/>
    <cellStyle name="Pre-inputted cells 4 2 5 3" xfId="23948"/>
    <cellStyle name="Pre-inputted cells 4 2 5 3 2" xfId="50362"/>
    <cellStyle name="Pre-inputted cells 4 2 5 4" xfId="33342"/>
    <cellStyle name="Pre-inputted cells 4 2 6" xfId="8207"/>
    <cellStyle name="Pre-inputted cells 4 2 6 2" xfId="18868"/>
    <cellStyle name="Pre-inputted cells 4 2 6 2 2" xfId="45282"/>
    <cellStyle name="Pre-inputted cells 4 2 6 3" xfId="25984"/>
    <cellStyle name="Pre-inputted cells 4 2 6 3 2" xfId="52398"/>
    <cellStyle name="Pre-inputted cells 4 3" xfId="1457"/>
    <cellStyle name="Pre-inputted cells 4 3 2" xfId="3451"/>
    <cellStyle name="Pre-inputted cells 4 3 2 2" xfId="14236"/>
    <cellStyle name="Pre-inputted cells 4 3 2 2 2" xfId="40656"/>
    <cellStyle name="Pre-inputted cells 4 3 2 3" xfId="22284"/>
    <cellStyle name="Pre-inputted cells 4 3 2 3 2" xfId="48698"/>
    <cellStyle name="Pre-inputted cells 4 3 2 4" xfId="30121"/>
    <cellStyle name="Pre-inputted cells 4 3 3" xfId="5061"/>
    <cellStyle name="Pre-inputted cells 4 3 3 2" xfId="15838"/>
    <cellStyle name="Pre-inputted cells 4 3 3 2 2" xfId="42257"/>
    <cellStyle name="Pre-inputted cells 4 3 3 3" xfId="25250"/>
    <cellStyle name="Pre-inputted cells 4 3 3 3 2" xfId="51664"/>
    <cellStyle name="Pre-inputted cells 4 3 3 4" xfId="31731"/>
    <cellStyle name="Pre-inputted cells 4 3 4" xfId="4012"/>
    <cellStyle name="Pre-inputted cells 4 3 4 2" xfId="14795"/>
    <cellStyle name="Pre-inputted cells 4 3 4 2 2" xfId="41215"/>
    <cellStyle name="Pre-inputted cells 4 3 4 3" xfId="24190"/>
    <cellStyle name="Pre-inputted cells 4 3 4 3 2" xfId="50604"/>
    <cellStyle name="Pre-inputted cells 4 3 4 4" xfId="30682"/>
    <cellStyle name="Pre-inputted cells 4 3 5" xfId="5887"/>
    <cellStyle name="Pre-inputted cells 4 3 5 2" xfId="22698"/>
    <cellStyle name="Pre-inputted cells 4 3 5 2 2" xfId="49112"/>
    <cellStyle name="Pre-inputted cells 4 3 5 3" xfId="32557"/>
    <cellStyle name="Pre-inputted cells 4 3 6" xfId="6823"/>
    <cellStyle name="Pre-inputted cells 4 3 6 2" xfId="12144"/>
    <cellStyle name="Pre-inputted cells 4 3 6 2 2" xfId="38565"/>
    <cellStyle name="Pre-inputted cells 4 3 6 3" xfId="33493"/>
    <cellStyle name="Pre-inputted cells 4 3 7" xfId="6688"/>
    <cellStyle name="Pre-inputted cells 4 3 7 2" xfId="17400"/>
    <cellStyle name="Pre-inputted cells 4 3 7 2 2" xfId="43818"/>
    <cellStyle name="Pre-inputted cells 4 3 7 3" xfId="23637"/>
    <cellStyle name="Pre-inputted cells 4 3 7 3 2" xfId="50051"/>
    <cellStyle name="Pre-inputted cells 4 3 7 4" xfId="33358"/>
    <cellStyle name="Pre-inputted cells 4 3 8" xfId="26522"/>
    <cellStyle name="Pre-inputted cells 4 3 8 2" xfId="52936"/>
    <cellStyle name="Pre-inputted cells 4 4" xfId="2259"/>
    <cellStyle name="Pre-inputted cells 4 4 2" xfId="4199"/>
    <cellStyle name="Pre-inputted cells 4 4 2 2" xfId="14978"/>
    <cellStyle name="Pre-inputted cells 4 4 2 2 2" xfId="41398"/>
    <cellStyle name="Pre-inputted cells 4 4 2 3" xfId="22933"/>
    <cellStyle name="Pre-inputted cells 4 4 2 3 2" xfId="49347"/>
    <cellStyle name="Pre-inputted cells 4 4 2 4" xfId="30869"/>
    <cellStyle name="Pre-inputted cells 4 4 3" xfId="4927"/>
    <cellStyle name="Pre-inputted cells 4 4 3 2" xfId="15704"/>
    <cellStyle name="Pre-inputted cells 4 4 3 2 2" xfId="42124"/>
    <cellStyle name="Pre-inputted cells 4 4 3 3" xfId="27528"/>
    <cellStyle name="Pre-inputted cells 4 4 3 3 2" xfId="53942"/>
    <cellStyle name="Pre-inputted cells 4 4 3 4" xfId="31597"/>
    <cellStyle name="Pre-inputted cells 4 4 4" xfId="6701"/>
    <cellStyle name="Pre-inputted cells 4 4 4 2" xfId="17413"/>
    <cellStyle name="Pre-inputted cells 4 4 4 2 2" xfId="43831"/>
    <cellStyle name="Pre-inputted cells 4 4 4 3" xfId="22928"/>
    <cellStyle name="Pre-inputted cells 4 4 4 3 2" xfId="49342"/>
    <cellStyle name="Pre-inputted cells 4 4 4 4" xfId="33371"/>
    <cellStyle name="Pre-inputted cells 4 4 5" xfId="7910"/>
    <cellStyle name="Pre-inputted cells 4 4 5 2" xfId="18577"/>
    <cellStyle name="Pre-inputted cells 4 4 5 2 2" xfId="44992"/>
    <cellStyle name="Pre-inputted cells 4 4 5 3" xfId="27526"/>
    <cellStyle name="Pre-inputted cells 4 4 5 3 2" xfId="53940"/>
    <cellStyle name="Pre-inputted cells 4 4 6" xfId="13093"/>
    <cellStyle name="Pre-inputted cells 4 4 6 2" xfId="39514"/>
    <cellStyle name="Pre-inputted cells 4 4 7" xfId="27306"/>
    <cellStyle name="Pre-inputted cells 4 4 7 2" xfId="53720"/>
    <cellStyle name="Pre-inputted cells 4 5" xfId="2983"/>
    <cellStyle name="Pre-inputted cells 4 5 2" xfId="13775"/>
    <cellStyle name="Pre-inputted cells 4 5 2 2" xfId="40195"/>
    <cellStyle name="Pre-inputted cells 4 5 3" xfId="22915"/>
    <cellStyle name="Pre-inputted cells 4 5 3 2" xfId="49329"/>
    <cellStyle name="Pre-inputted cells 4 5 4" xfId="29653"/>
    <cellStyle name="Pre-inputted cells 4 6" xfId="2590"/>
    <cellStyle name="Pre-inputted cells 4 6 2" xfId="13382"/>
    <cellStyle name="Pre-inputted cells 4 6 2 2" xfId="39802"/>
    <cellStyle name="Pre-inputted cells 4 6 3" xfId="25126"/>
    <cellStyle name="Pre-inputted cells 4 6 3 2" xfId="51540"/>
    <cellStyle name="Pre-inputted cells 4 6 4" xfId="29260"/>
    <cellStyle name="Pre-inputted cells 4 7" xfId="8206"/>
    <cellStyle name="Pre-inputted cells 4 7 2" xfId="18867"/>
    <cellStyle name="Pre-inputted cells 4 7 2 2" xfId="45281"/>
    <cellStyle name="Pre-inputted cells 4 7 3" xfId="25983"/>
    <cellStyle name="Pre-inputted cells 4 7 3 2" xfId="52397"/>
    <cellStyle name="Pre-inputted cells 4_3.15 Additional Data" xfId="2261"/>
    <cellStyle name="Pre-inputted cells 5" xfId="1135"/>
    <cellStyle name="Pre-inputted cells 5 2" xfId="1136"/>
    <cellStyle name="Pre-inputted cells 5 2 2" xfId="1331"/>
    <cellStyle name="Pre-inputted cells 5 2 2 2" xfId="1593"/>
    <cellStyle name="Pre-inputted cells 5 2 2 2 2" xfId="3586"/>
    <cellStyle name="Pre-inputted cells 5 2 2 2 2 2" xfId="14371"/>
    <cellStyle name="Pre-inputted cells 5 2 2 2 2 2 2" xfId="40791"/>
    <cellStyle name="Pre-inputted cells 5 2 2 2 2 3" xfId="26680"/>
    <cellStyle name="Pre-inputted cells 5 2 2 2 2 3 2" xfId="53094"/>
    <cellStyle name="Pre-inputted cells 5 2 2 2 2 4" xfId="30256"/>
    <cellStyle name="Pre-inputted cells 5 2 2 2 3" xfId="5038"/>
    <cellStyle name="Pre-inputted cells 5 2 2 2 3 2" xfId="15815"/>
    <cellStyle name="Pre-inputted cells 5 2 2 2 3 2 2" xfId="42234"/>
    <cellStyle name="Pre-inputted cells 5 2 2 2 3 3" xfId="26396"/>
    <cellStyle name="Pre-inputted cells 5 2 2 2 3 3 2" xfId="52810"/>
    <cellStyle name="Pre-inputted cells 5 2 2 2 3 4" xfId="31708"/>
    <cellStyle name="Pre-inputted cells 5 2 2 2 4" xfId="3714"/>
    <cellStyle name="Pre-inputted cells 5 2 2 2 4 2" xfId="14498"/>
    <cellStyle name="Pre-inputted cells 5 2 2 2 4 2 2" xfId="40918"/>
    <cellStyle name="Pre-inputted cells 5 2 2 2 4 3" xfId="25110"/>
    <cellStyle name="Pre-inputted cells 5 2 2 2 4 3 2" xfId="51524"/>
    <cellStyle name="Pre-inputted cells 5 2 2 2 4 4" xfId="30384"/>
    <cellStyle name="Pre-inputted cells 5 2 2 2 5" xfId="3772"/>
    <cellStyle name="Pre-inputted cells 5 2 2 2 5 2" xfId="27936"/>
    <cellStyle name="Pre-inputted cells 5 2 2 2 5 2 2" xfId="54350"/>
    <cellStyle name="Pre-inputted cells 5 2 2 2 5 3" xfId="30442"/>
    <cellStyle name="Pre-inputted cells 5 2 2 2 6" xfId="6655"/>
    <cellStyle name="Pre-inputted cells 5 2 2 2 6 2" xfId="24690"/>
    <cellStyle name="Pre-inputted cells 5 2 2 2 6 2 2" xfId="51104"/>
    <cellStyle name="Pre-inputted cells 5 2 2 2 6 3" xfId="33325"/>
    <cellStyle name="Pre-inputted cells 5 2 2 2 7" xfId="6078"/>
    <cellStyle name="Pre-inputted cells 5 2 2 2 7 2" xfId="16829"/>
    <cellStyle name="Pre-inputted cells 5 2 2 2 7 2 2" xfId="43247"/>
    <cellStyle name="Pre-inputted cells 5 2 2 2 7 3" xfId="26157"/>
    <cellStyle name="Pre-inputted cells 5 2 2 2 7 3 2" xfId="52571"/>
    <cellStyle name="Pre-inputted cells 5 2 2 2 7 4" xfId="32748"/>
    <cellStyle name="Pre-inputted cells 5 2 2 2 8" xfId="27640"/>
    <cellStyle name="Pre-inputted cells 5 2 2 2 8 2" xfId="54054"/>
    <cellStyle name="Pre-inputted cells 5 2 2 3" xfId="2264"/>
    <cellStyle name="Pre-inputted cells 5 2 2 3 2" xfId="4203"/>
    <cellStyle name="Pre-inputted cells 5 2 2 3 2 2" xfId="14982"/>
    <cellStyle name="Pre-inputted cells 5 2 2 3 2 2 2" xfId="41402"/>
    <cellStyle name="Pre-inputted cells 5 2 2 3 2 3" xfId="11133"/>
    <cellStyle name="Pre-inputted cells 5 2 2 3 2 3 2" xfId="37554"/>
    <cellStyle name="Pre-inputted cells 5 2 2 3 2 4" xfId="30873"/>
    <cellStyle name="Pre-inputted cells 5 2 2 3 3" xfId="4931"/>
    <cellStyle name="Pre-inputted cells 5 2 2 3 3 2" xfId="15708"/>
    <cellStyle name="Pre-inputted cells 5 2 2 3 3 2 2" xfId="42128"/>
    <cellStyle name="Pre-inputted cells 5 2 2 3 3 3" xfId="23083"/>
    <cellStyle name="Pre-inputted cells 5 2 2 3 3 3 2" xfId="49497"/>
    <cellStyle name="Pre-inputted cells 5 2 2 3 3 4" xfId="31601"/>
    <cellStyle name="Pre-inputted cells 5 2 2 3 4" xfId="6705"/>
    <cellStyle name="Pre-inputted cells 5 2 2 3 4 2" xfId="17417"/>
    <cellStyle name="Pre-inputted cells 5 2 2 3 4 2 2" xfId="43835"/>
    <cellStyle name="Pre-inputted cells 5 2 2 3 4 3" xfId="22977"/>
    <cellStyle name="Pre-inputted cells 5 2 2 3 4 3 2" xfId="49391"/>
    <cellStyle name="Pre-inputted cells 5 2 2 3 4 4" xfId="33375"/>
    <cellStyle name="Pre-inputted cells 5 2 2 3 5" xfId="7914"/>
    <cellStyle name="Pre-inputted cells 5 2 2 3 5 2" xfId="18581"/>
    <cellStyle name="Pre-inputted cells 5 2 2 3 5 2 2" xfId="44996"/>
    <cellStyle name="Pre-inputted cells 5 2 2 3 5 3" xfId="27763"/>
    <cellStyle name="Pre-inputted cells 5 2 2 3 5 3 2" xfId="54177"/>
    <cellStyle name="Pre-inputted cells 5 2 2 3 6" xfId="13097"/>
    <cellStyle name="Pre-inputted cells 5 2 2 3 6 2" xfId="39518"/>
    <cellStyle name="Pre-inputted cells 5 2 2 3 7" xfId="24533"/>
    <cellStyle name="Pre-inputted cells 5 2 2 3 7 2" xfId="50947"/>
    <cellStyle name="Pre-inputted cells 5 2 2 4" xfId="8285"/>
    <cellStyle name="Pre-inputted cells 5 2 2 4 2" xfId="18946"/>
    <cellStyle name="Pre-inputted cells 5 2 2 4 2 2" xfId="45360"/>
    <cellStyle name="Pre-inputted cells 5 2 2 4 3" xfId="26052"/>
    <cellStyle name="Pre-inputted cells 5 2 2 4 3 2" xfId="52466"/>
    <cellStyle name="Pre-inputted cells 5 2 3" xfId="1460"/>
    <cellStyle name="Pre-inputted cells 5 2 3 2" xfId="3454"/>
    <cellStyle name="Pre-inputted cells 5 2 3 2 2" xfId="14239"/>
    <cellStyle name="Pre-inputted cells 5 2 3 2 2 2" xfId="40659"/>
    <cellStyle name="Pre-inputted cells 5 2 3 2 3" xfId="27374"/>
    <cellStyle name="Pre-inputted cells 5 2 3 2 3 2" xfId="53788"/>
    <cellStyle name="Pre-inputted cells 5 2 3 2 4" xfId="30124"/>
    <cellStyle name="Pre-inputted cells 5 2 3 3" xfId="3374"/>
    <cellStyle name="Pre-inputted cells 5 2 3 3 2" xfId="14161"/>
    <cellStyle name="Pre-inputted cells 5 2 3 3 2 2" xfId="40581"/>
    <cellStyle name="Pre-inputted cells 5 2 3 3 3" xfId="27699"/>
    <cellStyle name="Pre-inputted cells 5 2 3 3 3 2" xfId="54113"/>
    <cellStyle name="Pre-inputted cells 5 2 3 3 4" xfId="30044"/>
    <cellStyle name="Pre-inputted cells 5 2 3 4" xfId="5280"/>
    <cellStyle name="Pre-inputted cells 5 2 3 4 2" xfId="16055"/>
    <cellStyle name="Pre-inputted cells 5 2 3 4 2 2" xfId="42474"/>
    <cellStyle name="Pre-inputted cells 5 2 3 4 3" xfId="26152"/>
    <cellStyle name="Pre-inputted cells 5 2 3 4 3 2" xfId="52566"/>
    <cellStyle name="Pre-inputted cells 5 2 3 4 4" xfId="31950"/>
    <cellStyle name="Pre-inputted cells 5 2 3 5" xfId="3386"/>
    <cellStyle name="Pre-inputted cells 5 2 3 5 2" xfId="26841"/>
    <cellStyle name="Pre-inputted cells 5 2 3 5 2 2" xfId="53255"/>
    <cellStyle name="Pre-inputted cells 5 2 3 5 3" xfId="30056"/>
    <cellStyle name="Pre-inputted cells 5 2 3 6" xfId="3148"/>
    <cellStyle name="Pre-inputted cells 5 2 3 6 2" xfId="25610"/>
    <cellStyle name="Pre-inputted cells 5 2 3 6 2 2" xfId="52024"/>
    <cellStyle name="Pre-inputted cells 5 2 3 6 3" xfId="29818"/>
    <cellStyle name="Pre-inputted cells 5 2 3 7" xfId="7090"/>
    <cellStyle name="Pre-inputted cells 5 2 3 7 2" xfId="17778"/>
    <cellStyle name="Pre-inputted cells 5 2 3 7 2 2" xfId="44195"/>
    <cellStyle name="Pre-inputted cells 5 2 3 7 3" xfId="25371"/>
    <cellStyle name="Pre-inputted cells 5 2 3 7 3 2" xfId="51785"/>
    <cellStyle name="Pre-inputted cells 5 2 3 7 4" xfId="33760"/>
    <cellStyle name="Pre-inputted cells 5 2 3 8" xfId="25136"/>
    <cellStyle name="Pre-inputted cells 5 2 3 8 2" xfId="51550"/>
    <cellStyle name="Pre-inputted cells 5 2 4" xfId="2263"/>
    <cellStyle name="Pre-inputted cells 5 2 4 2" xfId="4202"/>
    <cellStyle name="Pre-inputted cells 5 2 4 2 2" xfId="14981"/>
    <cellStyle name="Pre-inputted cells 5 2 4 2 2 2" xfId="41401"/>
    <cellStyle name="Pre-inputted cells 5 2 4 2 3" xfId="23475"/>
    <cellStyle name="Pre-inputted cells 5 2 4 2 3 2" xfId="49889"/>
    <cellStyle name="Pre-inputted cells 5 2 4 2 4" xfId="30872"/>
    <cellStyle name="Pre-inputted cells 5 2 4 3" xfId="4930"/>
    <cellStyle name="Pre-inputted cells 5 2 4 3 2" xfId="15707"/>
    <cellStyle name="Pre-inputted cells 5 2 4 3 2 2" xfId="42127"/>
    <cellStyle name="Pre-inputted cells 5 2 4 3 3" xfId="25354"/>
    <cellStyle name="Pre-inputted cells 5 2 4 3 3 2" xfId="51768"/>
    <cellStyle name="Pre-inputted cells 5 2 4 3 4" xfId="31600"/>
    <cellStyle name="Pre-inputted cells 5 2 4 4" xfId="6704"/>
    <cellStyle name="Pre-inputted cells 5 2 4 4 2" xfId="17416"/>
    <cellStyle name="Pre-inputted cells 5 2 4 4 2 2" xfId="43834"/>
    <cellStyle name="Pre-inputted cells 5 2 4 4 3" xfId="23541"/>
    <cellStyle name="Pre-inputted cells 5 2 4 4 3 2" xfId="49955"/>
    <cellStyle name="Pre-inputted cells 5 2 4 4 4" xfId="33374"/>
    <cellStyle name="Pre-inputted cells 5 2 4 5" xfId="7913"/>
    <cellStyle name="Pre-inputted cells 5 2 4 5 2" xfId="18580"/>
    <cellStyle name="Pre-inputted cells 5 2 4 5 2 2" xfId="44995"/>
    <cellStyle name="Pre-inputted cells 5 2 4 5 3" xfId="26135"/>
    <cellStyle name="Pre-inputted cells 5 2 4 5 3 2" xfId="52549"/>
    <cellStyle name="Pre-inputted cells 5 2 4 6" xfId="13096"/>
    <cellStyle name="Pre-inputted cells 5 2 4 6 2" xfId="39517"/>
    <cellStyle name="Pre-inputted cells 5 2 4 7" xfId="25556"/>
    <cellStyle name="Pre-inputted cells 5 2 4 7 2" xfId="51970"/>
    <cellStyle name="Pre-inputted cells 5 2 5" xfId="4454"/>
    <cellStyle name="Pre-inputted cells 5 2 5 2" xfId="15232"/>
    <cellStyle name="Pre-inputted cells 5 2 5 2 2" xfId="41652"/>
    <cellStyle name="Pre-inputted cells 5 2 5 3" xfId="23179"/>
    <cellStyle name="Pre-inputted cells 5 2 5 3 2" xfId="49593"/>
    <cellStyle name="Pre-inputted cells 5 2 5 4" xfId="31124"/>
    <cellStyle name="Pre-inputted cells 5 2 6" xfId="6527"/>
    <cellStyle name="Pre-inputted cells 5 2 6 2" xfId="17252"/>
    <cellStyle name="Pre-inputted cells 5 2 6 2 2" xfId="43670"/>
    <cellStyle name="Pre-inputted cells 5 2 6 3" xfId="24506"/>
    <cellStyle name="Pre-inputted cells 5 2 6 3 2" xfId="50920"/>
    <cellStyle name="Pre-inputted cells 5 2 6 4" xfId="33197"/>
    <cellStyle name="Pre-inputted cells 5 2 7" xfId="8209"/>
    <cellStyle name="Pre-inputted cells 5 2 7 2" xfId="18870"/>
    <cellStyle name="Pre-inputted cells 5 2 7 2 2" xfId="45284"/>
    <cellStyle name="Pre-inputted cells 5 2 7 3" xfId="25986"/>
    <cellStyle name="Pre-inputted cells 5 2 7 3 2" xfId="52400"/>
    <cellStyle name="Pre-inputted cells 5 2_3.15 Additional Data" xfId="2265"/>
    <cellStyle name="Pre-inputted cells 5 3" xfId="1459"/>
    <cellStyle name="Pre-inputted cells 5 3 2" xfId="3453"/>
    <cellStyle name="Pre-inputted cells 5 3 2 2" xfId="14238"/>
    <cellStyle name="Pre-inputted cells 5 3 2 2 2" xfId="40658"/>
    <cellStyle name="Pre-inputted cells 5 3 2 3" xfId="21928"/>
    <cellStyle name="Pre-inputted cells 5 3 2 3 2" xfId="48342"/>
    <cellStyle name="Pre-inputted cells 5 3 2 4" xfId="30123"/>
    <cellStyle name="Pre-inputted cells 5 3 3" xfId="4706"/>
    <cellStyle name="Pre-inputted cells 5 3 3 2" xfId="15483"/>
    <cellStyle name="Pre-inputted cells 5 3 3 2 2" xfId="41903"/>
    <cellStyle name="Pre-inputted cells 5 3 3 3" xfId="27574"/>
    <cellStyle name="Pre-inputted cells 5 3 3 3 2" xfId="53988"/>
    <cellStyle name="Pre-inputted cells 5 3 3 4" xfId="31376"/>
    <cellStyle name="Pre-inputted cells 5 3 4" xfId="3142"/>
    <cellStyle name="Pre-inputted cells 5 3 4 2" xfId="13933"/>
    <cellStyle name="Pre-inputted cells 5 3 4 2 2" xfId="40353"/>
    <cellStyle name="Pre-inputted cells 5 3 4 3" xfId="22178"/>
    <cellStyle name="Pre-inputted cells 5 3 4 3 2" xfId="48592"/>
    <cellStyle name="Pre-inputted cells 5 3 4 4" xfId="29812"/>
    <cellStyle name="Pre-inputted cells 5 3 5" xfId="5779"/>
    <cellStyle name="Pre-inputted cells 5 3 5 2" xfId="23589"/>
    <cellStyle name="Pre-inputted cells 5 3 5 2 2" xfId="50003"/>
    <cellStyle name="Pre-inputted cells 5 3 5 3" xfId="32449"/>
    <cellStyle name="Pre-inputted cells 5 3 6" xfId="6493"/>
    <cellStyle name="Pre-inputted cells 5 3 6 2" xfId="22994"/>
    <cellStyle name="Pre-inputted cells 5 3 6 2 2" xfId="49408"/>
    <cellStyle name="Pre-inputted cells 5 3 6 3" xfId="33163"/>
    <cellStyle name="Pre-inputted cells 5 3 7" xfId="6633"/>
    <cellStyle name="Pre-inputted cells 5 3 7 2" xfId="17355"/>
    <cellStyle name="Pre-inputted cells 5 3 7 2 2" xfId="43773"/>
    <cellStyle name="Pre-inputted cells 5 3 7 3" xfId="24827"/>
    <cellStyle name="Pre-inputted cells 5 3 7 3 2" xfId="51241"/>
    <cellStyle name="Pre-inputted cells 5 3 7 4" xfId="33303"/>
    <cellStyle name="Pre-inputted cells 5 3 8" xfId="25534"/>
    <cellStyle name="Pre-inputted cells 5 3 8 2" xfId="51948"/>
    <cellStyle name="Pre-inputted cells 5 4" xfId="2262"/>
    <cellStyle name="Pre-inputted cells 5 4 2" xfId="4201"/>
    <cellStyle name="Pre-inputted cells 5 4 2 2" xfId="14980"/>
    <cellStyle name="Pre-inputted cells 5 4 2 2 2" xfId="41400"/>
    <cellStyle name="Pre-inputted cells 5 4 2 3" xfId="22771"/>
    <cellStyle name="Pre-inputted cells 5 4 2 3 2" xfId="49185"/>
    <cellStyle name="Pre-inputted cells 5 4 2 4" xfId="30871"/>
    <cellStyle name="Pre-inputted cells 5 4 3" xfId="4929"/>
    <cellStyle name="Pre-inputted cells 5 4 3 2" xfId="15706"/>
    <cellStyle name="Pre-inputted cells 5 4 3 2 2" xfId="42126"/>
    <cellStyle name="Pre-inputted cells 5 4 3 3" xfId="22444"/>
    <cellStyle name="Pre-inputted cells 5 4 3 3 2" xfId="48858"/>
    <cellStyle name="Pre-inputted cells 5 4 3 4" xfId="31599"/>
    <cellStyle name="Pre-inputted cells 5 4 4" xfId="6703"/>
    <cellStyle name="Pre-inputted cells 5 4 4 2" xfId="17415"/>
    <cellStyle name="Pre-inputted cells 5 4 4 2 2" xfId="43833"/>
    <cellStyle name="Pre-inputted cells 5 4 4 3" xfId="24868"/>
    <cellStyle name="Pre-inputted cells 5 4 4 3 2" xfId="51282"/>
    <cellStyle name="Pre-inputted cells 5 4 4 4" xfId="33373"/>
    <cellStyle name="Pre-inputted cells 5 4 5" xfId="7912"/>
    <cellStyle name="Pre-inputted cells 5 4 5 2" xfId="18579"/>
    <cellStyle name="Pre-inputted cells 5 4 5 2 2" xfId="44994"/>
    <cellStyle name="Pre-inputted cells 5 4 5 3" xfId="22370"/>
    <cellStyle name="Pre-inputted cells 5 4 5 3 2" xfId="48784"/>
    <cellStyle name="Pre-inputted cells 5 4 6" xfId="13095"/>
    <cellStyle name="Pre-inputted cells 5 4 6 2" xfId="39516"/>
    <cellStyle name="Pre-inputted cells 5 4 7" xfId="26209"/>
    <cellStyle name="Pre-inputted cells 5 4 7 2" xfId="52623"/>
    <cellStyle name="Pre-inputted cells 5 5" xfId="2984"/>
    <cellStyle name="Pre-inputted cells 5 5 2" xfId="13776"/>
    <cellStyle name="Pre-inputted cells 5 5 2 2" xfId="40196"/>
    <cellStyle name="Pre-inputted cells 5 5 3" xfId="26433"/>
    <cellStyle name="Pre-inputted cells 5 5 3 2" xfId="52847"/>
    <cellStyle name="Pre-inputted cells 5 5 4" xfId="29654"/>
    <cellStyle name="Pre-inputted cells 5 6" xfId="5714"/>
    <cellStyle name="Pre-inputted cells 5 6 2" xfId="16476"/>
    <cellStyle name="Pre-inputted cells 5 6 2 2" xfId="42894"/>
    <cellStyle name="Pre-inputted cells 5 6 3" xfId="28047"/>
    <cellStyle name="Pre-inputted cells 5 6 3 2" xfId="54461"/>
    <cellStyle name="Pre-inputted cells 5 6 4" xfId="32384"/>
    <cellStyle name="Pre-inputted cells 5 7" xfId="8208"/>
    <cellStyle name="Pre-inputted cells 5 7 2" xfId="18869"/>
    <cellStyle name="Pre-inputted cells 5 7 2 2" xfId="45283"/>
    <cellStyle name="Pre-inputted cells 5 7 3" xfId="25985"/>
    <cellStyle name="Pre-inputted cells 5 7 3 2" xfId="52399"/>
    <cellStyle name="Pre-inputted cells 5_3.15 Additional Data" xfId="2266"/>
    <cellStyle name="Pre-inputted cells 6" xfId="27"/>
    <cellStyle name="Pre-inputted cells 6 2" xfId="1332"/>
    <cellStyle name="Pre-inputted cells 6 2 2" xfId="1594"/>
    <cellStyle name="Pre-inputted cells 6 2 2 2" xfId="3587"/>
    <cellStyle name="Pre-inputted cells 6 2 2 2 2" xfId="14372"/>
    <cellStyle name="Pre-inputted cells 6 2 2 2 2 2" xfId="40792"/>
    <cellStyle name="Pre-inputted cells 6 2 2 2 3" xfId="22545"/>
    <cellStyle name="Pre-inputted cells 6 2 2 2 3 2" xfId="48959"/>
    <cellStyle name="Pre-inputted cells 6 2 2 2 4" xfId="30257"/>
    <cellStyle name="Pre-inputted cells 6 2 2 3" xfId="4122"/>
    <cellStyle name="Pre-inputted cells 6 2 2 3 2" xfId="14904"/>
    <cellStyle name="Pre-inputted cells 6 2 2 3 2 2" xfId="41324"/>
    <cellStyle name="Pre-inputted cells 6 2 2 3 3" xfId="25377"/>
    <cellStyle name="Pre-inputted cells 6 2 2 3 3 2" xfId="51791"/>
    <cellStyle name="Pre-inputted cells 6 2 2 3 4" xfId="30792"/>
    <cellStyle name="Pre-inputted cells 6 2 2 4" xfId="3956"/>
    <cellStyle name="Pre-inputted cells 6 2 2 4 2" xfId="14739"/>
    <cellStyle name="Pre-inputted cells 6 2 2 4 2 2" xfId="41159"/>
    <cellStyle name="Pre-inputted cells 6 2 2 4 3" xfId="26977"/>
    <cellStyle name="Pre-inputted cells 6 2 2 4 3 2" xfId="53391"/>
    <cellStyle name="Pre-inputted cells 6 2 2 4 4" xfId="30626"/>
    <cellStyle name="Pre-inputted cells 6 2 2 5" xfId="2977"/>
    <cellStyle name="Pre-inputted cells 6 2 2 5 2" xfId="24013"/>
    <cellStyle name="Pre-inputted cells 6 2 2 5 2 2" xfId="50427"/>
    <cellStyle name="Pre-inputted cells 6 2 2 5 3" xfId="29647"/>
    <cellStyle name="Pre-inputted cells 6 2 2 6" xfId="6114"/>
    <cellStyle name="Pre-inputted cells 6 2 2 6 2" xfId="25787"/>
    <cellStyle name="Pre-inputted cells 6 2 2 6 2 2" xfId="52201"/>
    <cellStyle name="Pre-inputted cells 6 2 2 6 3" xfId="32784"/>
    <cellStyle name="Pre-inputted cells 6 2 2 7" xfId="4345"/>
    <cellStyle name="Pre-inputted cells 6 2 2 7 2" xfId="15123"/>
    <cellStyle name="Pre-inputted cells 6 2 2 7 2 2" xfId="41543"/>
    <cellStyle name="Pre-inputted cells 6 2 2 7 3" xfId="23229"/>
    <cellStyle name="Pre-inputted cells 6 2 2 7 3 2" xfId="49643"/>
    <cellStyle name="Pre-inputted cells 6 2 2 7 4" xfId="31015"/>
    <cellStyle name="Pre-inputted cells 6 2 2 8" xfId="23447"/>
    <cellStyle name="Pre-inputted cells 6 2 2 8 2" xfId="49861"/>
    <cellStyle name="Pre-inputted cells 6 2 3" xfId="2268"/>
    <cellStyle name="Pre-inputted cells 6 2 3 2" xfId="4205"/>
    <cellStyle name="Pre-inputted cells 6 2 3 2 2" xfId="14984"/>
    <cellStyle name="Pre-inputted cells 6 2 3 2 2 2" xfId="41404"/>
    <cellStyle name="Pre-inputted cells 6 2 3 2 3" xfId="22567"/>
    <cellStyle name="Pre-inputted cells 6 2 3 2 3 2" xfId="48981"/>
    <cellStyle name="Pre-inputted cells 6 2 3 2 4" xfId="30875"/>
    <cellStyle name="Pre-inputted cells 6 2 3 3" xfId="4933"/>
    <cellStyle name="Pre-inputted cells 6 2 3 3 2" xfId="15710"/>
    <cellStyle name="Pre-inputted cells 6 2 3 3 2 2" xfId="42130"/>
    <cellStyle name="Pre-inputted cells 6 2 3 3 3" xfId="23382"/>
    <cellStyle name="Pre-inputted cells 6 2 3 3 3 2" xfId="49796"/>
    <cellStyle name="Pre-inputted cells 6 2 3 3 4" xfId="31603"/>
    <cellStyle name="Pre-inputted cells 6 2 3 4" xfId="6707"/>
    <cellStyle name="Pre-inputted cells 6 2 3 4 2" xfId="17419"/>
    <cellStyle name="Pre-inputted cells 6 2 3 4 2 2" xfId="43837"/>
    <cellStyle name="Pre-inputted cells 6 2 3 4 3" xfId="21960"/>
    <cellStyle name="Pre-inputted cells 6 2 3 4 3 2" xfId="48374"/>
    <cellStyle name="Pre-inputted cells 6 2 3 4 4" xfId="33377"/>
    <cellStyle name="Pre-inputted cells 6 2 3 5" xfId="7916"/>
    <cellStyle name="Pre-inputted cells 6 2 3 5 2" xfId="18583"/>
    <cellStyle name="Pre-inputted cells 6 2 3 5 2 2" xfId="44998"/>
    <cellStyle name="Pre-inputted cells 6 2 3 5 3" xfId="25879"/>
    <cellStyle name="Pre-inputted cells 6 2 3 5 3 2" xfId="52293"/>
    <cellStyle name="Pre-inputted cells 6 2 3 6" xfId="13099"/>
    <cellStyle name="Pre-inputted cells 6 2 3 6 2" xfId="39520"/>
    <cellStyle name="Pre-inputted cells 6 2 3 7" xfId="27356"/>
    <cellStyle name="Pre-inputted cells 6 2 3 7 2" xfId="53770"/>
    <cellStyle name="Pre-inputted cells 6 2 4" xfId="8286"/>
    <cellStyle name="Pre-inputted cells 6 2 4 2" xfId="18947"/>
    <cellStyle name="Pre-inputted cells 6 2 4 2 2" xfId="45361"/>
    <cellStyle name="Pre-inputted cells 6 2 4 3" xfId="26053"/>
    <cellStyle name="Pre-inputted cells 6 2 4 3 2" xfId="52467"/>
    <cellStyle name="Pre-inputted cells 6 3" xfId="1346"/>
    <cellStyle name="Pre-inputted cells 6 3 2" xfId="3348"/>
    <cellStyle name="Pre-inputted cells 6 3 2 2" xfId="14135"/>
    <cellStyle name="Pre-inputted cells 6 3 2 2 2" xfId="40555"/>
    <cellStyle name="Pre-inputted cells 6 3 2 3" xfId="25455"/>
    <cellStyle name="Pre-inputted cells 6 3 2 3 2" xfId="51869"/>
    <cellStyle name="Pre-inputted cells 6 3 2 4" xfId="30018"/>
    <cellStyle name="Pre-inputted cells 6 3 3" xfId="3015"/>
    <cellStyle name="Pre-inputted cells 6 3 3 2" xfId="13807"/>
    <cellStyle name="Pre-inputted cells 6 3 3 2 2" xfId="40227"/>
    <cellStyle name="Pre-inputted cells 6 3 3 3" xfId="27248"/>
    <cellStyle name="Pre-inputted cells 6 3 3 3 2" xfId="53662"/>
    <cellStyle name="Pre-inputted cells 6 3 3 4" xfId="29685"/>
    <cellStyle name="Pre-inputted cells 6 3 4" xfId="4362"/>
    <cellStyle name="Pre-inputted cells 6 3 4 2" xfId="15140"/>
    <cellStyle name="Pre-inputted cells 6 3 4 2 2" xfId="41560"/>
    <cellStyle name="Pre-inputted cells 6 3 4 3" xfId="25101"/>
    <cellStyle name="Pre-inputted cells 6 3 4 3 2" xfId="51515"/>
    <cellStyle name="Pre-inputted cells 6 3 4 4" xfId="31032"/>
    <cellStyle name="Pre-inputted cells 6 3 5" xfId="5903"/>
    <cellStyle name="Pre-inputted cells 6 3 5 2" xfId="22514"/>
    <cellStyle name="Pre-inputted cells 6 3 5 2 2" xfId="48928"/>
    <cellStyle name="Pre-inputted cells 6 3 5 3" xfId="32573"/>
    <cellStyle name="Pre-inputted cells 6 3 6" xfId="6831"/>
    <cellStyle name="Pre-inputted cells 6 3 6 2" xfId="11411"/>
    <cellStyle name="Pre-inputted cells 6 3 6 2 2" xfId="37832"/>
    <cellStyle name="Pre-inputted cells 6 3 6 3" xfId="33501"/>
    <cellStyle name="Pre-inputted cells 6 3 7" xfId="3979"/>
    <cellStyle name="Pre-inputted cells 6 3 7 2" xfId="14762"/>
    <cellStyle name="Pre-inputted cells 6 3 7 2 2" xfId="41182"/>
    <cellStyle name="Pre-inputted cells 6 3 7 3" xfId="23378"/>
    <cellStyle name="Pre-inputted cells 6 3 7 3 2" xfId="49792"/>
    <cellStyle name="Pre-inputted cells 6 3 7 4" xfId="30649"/>
    <cellStyle name="Pre-inputted cells 6 3 8" xfId="22002"/>
    <cellStyle name="Pre-inputted cells 6 3 8 2" xfId="48416"/>
    <cellStyle name="Pre-inputted cells 6 4" xfId="2267"/>
    <cellStyle name="Pre-inputted cells 6 4 2" xfId="4204"/>
    <cellStyle name="Pre-inputted cells 6 4 2 2" xfId="14983"/>
    <cellStyle name="Pre-inputted cells 6 4 2 2 2" xfId="41403"/>
    <cellStyle name="Pre-inputted cells 6 4 2 3" xfId="27932"/>
    <cellStyle name="Pre-inputted cells 6 4 2 3 2" xfId="54346"/>
    <cellStyle name="Pre-inputted cells 6 4 2 4" xfId="30874"/>
    <cellStyle name="Pre-inputted cells 6 4 3" xfId="4932"/>
    <cellStyle name="Pre-inputted cells 6 4 3 2" xfId="15709"/>
    <cellStyle name="Pre-inputted cells 6 4 3 2 2" xfId="42129"/>
    <cellStyle name="Pre-inputted cells 6 4 3 3" xfId="22045"/>
    <cellStyle name="Pre-inputted cells 6 4 3 3 2" xfId="48459"/>
    <cellStyle name="Pre-inputted cells 6 4 3 4" xfId="31602"/>
    <cellStyle name="Pre-inputted cells 6 4 4" xfId="6706"/>
    <cellStyle name="Pre-inputted cells 6 4 4 2" xfId="17418"/>
    <cellStyle name="Pre-inputted cells 6 4 4 2 2" xfId="43836"/>
    <cellStyle name="Pre-inputted cells 6 4 4 3" xfId="11359"/>
    <cellStyle name="Pre-inputted cells 6 4 4 3 2" xfId="37780"/>
    <cellStyle name="Pre-inputted cells 6 4 4 4" xfId="33376"/>
    <cellStyle name="Pre-inputted cells 6 4 5" xfId="7915"/>
    <cellStyle name="Pre-inputted cells 6 4 5 2" xfId="18582"/>
    <cellStyle name="Pre-inputted cells 6 4 5 2 2" xfId="44997"/>
    <cellStyle name="Pre-inputted cells 6 4 5 3" xfId="24983"/>
    <cellStyle name="Pre-inputted cells 6 4 5 3 2" xfId="51397"/>
    <cellStyle name="Pre-inputted cells 6 4 6" xfId="13098"/>
    <cellStyle name="Pre-inputted cells 6 4 6 2" xfId="39519"/>
    <cellStyle name="Pre-inputted cells 6 4 7" xfId="22318"/>
    <cellStyle name="Pre-inputted cells 6 4 7 2" xfId="48732"/>
    <cellStyle name="Pre-inputted cells 6 5" xfId="8114"/>
    <cellStyle name="Pre-inputted cells 6 5 2" xfId="18775"/>
    <cellStyle name="Pre-inputted cells 6 5 2 2" xfId="45189"/>
    <cellStyle name="Pre-inputted cells 6 5 3" xfId="25901"/>
    <cellStyle name="Pre-inputted cells 6 5 3 2" xfId="52315"/>
    <cellStyle name="Pre-inputted cells 6_3.15 Additional Data" xfId="2269"/>
    <cellStyle name="Pre-inputted cells 7" xfId="1137"/>
    <cellStyle name="Pre-inputted cells 7 2" xfId="1333"/>
    <cellStyle name="Pre-inputted cells 7 2 2" xfId="1595"/>
    <cellStyle name="Pre-inputted cells 7 2 2 2" xfId="3588"/>
    <cellStyle name="Pre-inputted cells 7 2 2 2 2" xfId="14373"/>
    <cellStyle name="Pre-inputted cells 7 2 2 2 2 2" xfId="40793"/>
    <cellStyle name="Pre-inputted cells 7 2 2 2 3" xfId="26081"/>
    <cellStyle name="Pre-inputted cells 7 2 2 2 3 2" xfId="52495"/>
    <cellStyle name="Pre-inputted cells 7 2 2 2 4" xfId="30258"/>
    <cellStyle name="Pre-inputted cells 7 2 2 3" xfId="4683"/>
    <cellStyle name="Pre-inputted cells 7 2 2 3 2" xfId="15461"/>
    <cellStyle name="Pre-inputted cells 7 2 2 3 2 2" xfId="41881"/>
    <cellStyle name="Pre-inputted cells 7 2 2 3 3" xfId="25178"/>
    <cellStyle name="Pre-inputted cells 7 2 2 3 3 2" xfId="51592"/>
    <cellStyle name="Pre-inputted cells 7 2 2 3 4" xfId="31353"/>
    <cellStyle name="Pre-inputted cells 7 2 2 4" xfId="5781"/>
    <cellStyle name="Pre-inputted cells 7 2 2 4 2" xfId="16540"/>
    <cellStyle name="Pre-inputted cells 7 2 2 4 2 2" xfId="42958"/>
    <cellStyle name="Pre-inputted cells 7 2 2 4 3" xfId="25219"/>
    <cellStyle name="Pre-inputted cells 7 2 2 4 3 2" xfId="51633"/>
    <cellStyle name="Pre-inputted cells 7 2 2 4 4" xfId="32451"/>
    <cellStyle name="Pre-inputted cells 7 2 2 5" xfId="6061"/>
    <cellStyle name="Pre-inputted cells 7 2 2 5 2" xfId="22512"/>
    <cellStyle name="Pre-inputted cells 7 2 2 5 2 2" xfId="48926"/>
    <cellStyle name="Pre-inputted cells 7 2 2 5 3" xfId="32731"/>
    <cellStyle name="Pre-inputted cells 7 2 2 6" xfId="6654"/>
    <cellStyle name="Pre-inputted cells 7 2 2 6 2" xfId="24447"/>
    <cellStyle name="Pre-inputted cells 7 2 2 6 2 2" xfId="50861"/>
    <cellStyle name="Pre-inputted cells 7 2 2 6 3" xfId="33324"/>
    <cellStyle name="Pre-inputted cells 7 2 2 7" xfId="5930"/>
    <cellStyle name="Pre-inputted cells 7 2 2 7 2" xfId="16682"/>
    <cellStyle name="Pre-inputted cells 7 2 2 7 2 2" xfId="43100"/>
    <cellStyle name="Pre-inputted cells 7 2 2 7 3" xfId="26518"/>
    <cellStyle name="Pre-inputted cells 7 2 2 7 3 2" xfId="52932"/>
    <cellStyle name="Pre-inputted cells 7 2 2 7 4" xfId="32600"/>
    <cellStyle name="Pre-inputted cells 7 2 2 8" xfId="27240"/>
    <cellStyle name="Pre-inputted cells 7 2 2 8 2" xfId="53654"/>
    <cellStyle name="Pre-inputted cells 7 2 3" xfId="2271"/>
    <cellStyle name="Pre-inputted cells 7 2 3 2" xfId="4207"/>
    <cellStyle name="Pre-inputted cells 7 2 3 2 2" xfId="14986"/>
    <cellStyle name="Pre-inputted cells 7 2 3 2 2 2" xfId="41406"/>
    <cellStyle name="Pre-inputted cells 7 2 3 2 3" xfId="25698"/>
    <cellStyle name="Pre-inputted cells 7 2 3 2 3 2" xfId="52112"/>
    <cellStyle name="Pre-inputted cells 7 2 3 2 4" xfId="30877"/>
    <cellStyle name="Pre-inputted cells 7 2 3 3" xfId="4935"/>
    <cellStyle name="Pre-inputted cells 7 2 3 3 2" xfId="15712"/>
    <cellStyle name="Pre-inputted cells 7 2 3 3 2 2" xfId="42132"/>
    <cellStyle name="Pre-inputted cells 7 2 3 3 3" xfId="27384"/>
    <cellStyle name="Pre-inputted cells 7 2 3 3 3 2" xfId="53798"/>
    <cellStyle name="Pre-inputted cells 7 2 3 3 4" xfId="31605"/>
    <cellStyle name="Pre-inputted cells 7 2 3 4" xfId="6709"/>
    <cellStyle name="Pre-inputted cells 7 2 3 4 2" xfId="17421"/>
    <cellStyle name="Pre-inputted cells 7 2 3 4 2 2" xfId="43839"/>
    <cellStyle name="Pre-inputted cells 7 2 3 4 3" xfId="22895"/>
    <cellStyle name="Pre-inputted cells 7 2 3 4 3 2" xfId="49309"/>
    <cellStyle name="Pre-inputted cells 7 2 3 4 4" xfId="33379"/>
    <cellStyle name="Pre-inputted cells 7 2 3 5" xfId="7918"/>
    <cellStyle name="Pre-inputted cells 7 2 3 5 2" xfId="18585"/>
    <cellStyle name="Pre-inputted cells 7 2 3 5 2 2" xfId="45000"/>
    <cellStyle name="Pre-inputted cells 7 2 3 5 3" xfId="12521"/>
    <cellStyle name="Pre-inputted cells 7 2 3 5 3 2" xfId="38942"/>
    <cellStyle name="Pre-inputted cells 7 2 3 6" xfId="13101"/>
    <cellStyle name="Pre-inputted cells 7 2 3 6 2" xfId="39522"/>
    <cellStyle name="Pre-inputted cells 7 2 3 7" xfId="22910"/>
    <cellStyle name="Pre-inputted cells 7 2 3 7 2" xfId="49324"/>
    <cellStyle name="Pre-inputted cells 7 2 4" xfId="8287"/>
    <cellStyle name="Pre-inputted cells 7 2 4 2" xfId="18948"/>
    <cellStyle name="Pre-inputted cells 7 2 4 2 2" xfId="45362"/>
    <cellStyle name="Pre-inputted cells 7 2 4 3" xfId="26054"/>
    <cellStyle name="Pre-inputted cells 7 2 4 3 2" xfId="52468"/>
    <cellStyle name="Pre-inputted cells 7 3" xfId="1461"/>
    <cellStyle name="Pre-inputted cells 7 3 2" xfId="3455"/>
    <cellStyle name="Pre-inputted cells 7 3 2 2" xfId="14240"/>
    <cellStyle name="Pre-inputted cells 7 3 2 2 2" xfId="40660"/>
    <cellStyle name="Pre-inputted cells 7 3 2 3" xfId="22090"/>
    <cellStyle name="Pre-inputted cells 7 3 2 3 2" xfId="48504"/>
    <cellStyle name="Pre-inputted cells 7 3 2 4" xfId="30125"/>
    <cellStyle name="Pre-inputted cells 7 3 3" xfId="3039"/>
    <cellStyle name="Pre-inputted cells 7 3 3 2" xfId="13831"/>
    <cellStyle name="Pre-inputted cells 7 3 3 2 2" xfId="40251"/>
    <cellStyle name="Pre-inputted cells 7 3 3 3" xfId="27516"/>
    <cellStyle name="Pre-inputted cells 7 3 3 3 2" xfId="53930"/>
    <cellStyle name="Pre-inputted cells 7 3 3 4" xfId="29709"/>
    <cellStyle name="Pre-inputted cells 7 3 4" xfId="4476"/>
    <cellStyle name="Pre-inputted cells 7 3 4 2" xfId="15254"/>
    <cellStyle name="Pre-inputted cells 7 3 4 2 2" xfId="41674"/>
    <cellStyle name="Pre-inputted cells 7 3 4 3" xfId="24747"/>
    <cellStyle name="Pre-inputted cells 7 3 4 3 2" xfId="51161"/>
    <cellStyle name="Pre-inputted cells 7 3 4 4" xfId="31146"/>
    <cellStyle name="Pre-inputted cells 7 3 5" xfId="2963"/>
    <cellStyle name="Pre-inputted cells 7 3 5 2" xfId="24159"/>
    <cellStyle name="Pre-inputted cells 7 3 5 2 2" xfId="50573"/>
    <cellStyle name="Pre-inputted cells 7 3 5 3" xfId="29633"/>
    <cellStyle name="Pre-inputted cells 7 3 6" xfId="5477"/>
    <cellStyle name="Pre-inputted cells 7 3 6 2" xfId="25797"/>
    <cellStyle name="Pre-inputted cells 7 3 6 2 2" xfId="52211"/>
    <cellStyle name="Pre-inputted cells 7 3 6 3" xfId="32147"/>
    <cellStyle name="Pre-inputted cells 7 3 7" xfId="2903"/>
    <cellStyle name="Pre-inputted cells 7 3 7 2" xfId="13695"/>
    <cellStyle name="Pre-inputted cells 7 3 7 2 2" xfId="40115"/>
    <cellStyle name="Pre-inputted cells 7 3 7 3" xfId="26044"/>
    <cellStyle name="Pre-inputted cells 7 3 7 3 2" xfId="52458"/>
    <cellStyle name="Pre-inputted cells 7 3 7 4" xfId="29573"/>
    <cellStyle name="Pre-inputted cells 7 3 8" xfId="24667"/>
    <cellStyle name="Pre-inputted cells 7 3 8 2" xfId="51081"/>
    <cellStyle name="Pre-inputted cells 7 4" xfId="2270"/>
    <cellStyle name="Pre-inputted cells 7 4 2" xfId="4206"/>
    <cellStyle name="Pre-inputted cells 7 4 2 2" xfId="14985"/>
    <cellStyle name="Pre-inputted cells 7 4 2 2 2" xfId="41405"/>
    <cellStyle name="Pre-inputted cells 7 4 2 3" xfId="27046"/>
    <cellStyle name="Pre-inputted cells 7 4 2 3 2" xfId="53460"/>
    <cellStyle name="Pre-inputted cells 7 4 2 4" xfId="30876"/>
    <cellStyle name="Pre-inputted cells 7 4 3" xfId="4934"/>
    <cellStyle name="Pre-inputted cells 7 4 3 2" xfId="15711"/>
    <cellStyle name="Pre-inputted cells 7 4 3 2 2" xfId="42131"/>
    <cellStyle name="Pre-inputted cells 7 4 3 3" xfId="22205"/>
    <cellStyle name="Pre-inputted cells 7 4 3 3 2" xfId="48619"/>
    <cellStyle name="Pre-inputted cells 7 4 3 4" xfId="31604"/>
    <cellStyle name="Pre-inputted cells 7 4 4" xfId="6708"/>
    <cellStyle name="Pre-inputted cells 7 4 4 2" xfId="17420"/>
    <cellStyle name="Pre-inputted cells 7 4 4 2 2" xfId="43838"/>
    <cellStyle name="Pre-inputted cells 7 4 4 3" xfId="24958"/>
    <cellStyle name="Pre-inputted cells 7 4 4 3 2" xfId="51372"/>
    <cellStyle name="Pre-inputted cells 7 4 4 4" xfId="33378"/>
    <cellStyle name="Pre-inputted cells 7 4 5" xfId="7917"/>
    <cellStyle name="Pre-inputted cells 7 4 5 2" xfId="18584"/>
    <cellStyle name="Pre-inputted cells 7 4 5 2 2" xfId="44999"/>
    <cellStyle name="Pre-inputted cells 7 4 5 3" xfId="25866"/>
    <cellStyle name="Pre-inputted cells 7 4 5 3 2" xfId="52280"/>
    <cellStyle name="Pre-inputted cells 7 4 6" xfId="13100"/>
    <cellStyle name="Pre-inputted cells 7 4 6 2" xfId="39521"/>
    <cellStyle name="Pre-inputted cells 7 4 7" xfId="26850"/>
    <cellStyle name="Pre-inputted cells 7 4 7 2" xfId="53264"/>
    <cellStyle name="Pre-inputted cells 7 5" xfId="4438"/>
    <cellStyle name="Pre-inputted cells 7 5 2" xfId="15216"/>
    <cellStyle name="Pre-inputted cells 7 5 2 2" xfId="41636"/>
    <cellStyle name="Pre-inputted cells 7 5 3" xfId="26093"/>
    <cellStyle name="Pre-inputted cells 7 5 3 2" xfId="52507"/>
    <cellStyle name="Pre-inputted cells 7 5 4" xfId="31108"/>
    <cellStyle name="Pre-inputted cells 7 6" xfId="5698"/>
    <cellStyle name="Pre-inputted cells 7 6 2" xfId="16461"/>
    <cellStyle name="Pre-inputted cells 7 6 2 2" xfId="42879"/>
    <cellStyle name="Pre-inputted cells 7 6 3" xfId="27740"/>
    <cellStyle name="Pre-inputted cells 7 6 3 2" xfId="54154"/>
    <cellStyle name="Pre-inputted cells 7 6 4" xfId="32368"/>
    <cellStyle name="Pre-inputted cells 7 7" xfId="8210"/>
    <cellStyle name="Pre-inputted cells 7 7 2" xfId="18871"/>
    <cellStyle name="Pre-inputted cells 7 7 2 2" xfId="45285"/>
    <cellStyle name="Pre-inputted cells 7 7 3" xfId="25987"/>
    <cellStyle name="Pre-inputted cells 7 7 3 2" xfId="52401"/>
    <cellStyle name="Pre-inputted cells 7_3.15 Additional Data" xfId="2272"/>
    <cellStyle name="Pre-inputted cells 8" xfId="1452"/>
    <cellStyle name="Pre-inputted cells 8 2" xfId="3446"/>
    <cellStyle name="Pre-inputted cells 8 2 2" xfId="14231"/>
    <cellStyle name="Pre-inputted cells 8 2 2 2" xfId="40651"/>
    <cellStyle name="Pre-inputted cells 8 2 3" xfId="26742"/>
    <cellStyle name="Pre-inputted cells 8 2 3 2" xfId="53156"/>
    <cellStyle name="Pre-inputted cells 8 2 4" xfId="30116"/>
    <cellStyle name="Pre-inputted cells 8 3" xfId="5062"/>
    <cellStyle name="Pre-inputted cells 8 3 2" xfId="15839"/>
    <cellStyle name="Pre-inputted cells 8 3 2 2" xfId="42258"/>
    <cellStyle name="Pre-inputted cells 8 3 3" xfId="23056"/>
    <cellStyle name="Pre-inputted cells 8 3 3 2" xfId="49470"/>
    <cellStyle name="Pre-inputted cells 8 3 4" xfId="31732"/>
    <cellStyle name="Pre-inputted cells 8 4" xfId="3769"/>
    <cellStyle name="Pre-inputted cells 8 4 2" xfId="14552"/>
    <cellStyle name="Pre-inputted cells 8 4 2 2" xfId="40972"/>
    <cellStyle name="Pre-inputted cells 8 4 3" xfId="24227"/>
    <cellStyle name="Pre-inputted cells 8 4 3 2" xfId="50641"/>
    <cellStyle name="Pre-inputted cells 8 4 4" xfId="30439"/>
    <cellStyle name="Pre-inputted cells 8 5" xfId="5888"/>
    <cellStyle name="Pre-inputted cells 8 5 2" xfId="26148"/>
    <cellStyle name="Pre-inputted cells 8 5 2 2" xfId="52562"/>
    <cellStyle name="Pre-inputted cells 8 5 3" xfId="32558"/>
    <cellStyle name="Pre-inputted cells 8 6" xfId="6824"/>
    <cellStyle name="Pre-inputted cells 8 6 2" xfId="24102"/>
    <cellStyle name="Pre-inputted cells 8 6 2 2" xfId="50516"/>
    <cellStyle name="Pre-inputted cells 8 6 3" xfId="33494"/>
    <cellStyle name="Pre-inputted cells 8 7" xfId="6690"/>
    <cellStyle name="Pre-inputted cells 8 7 2" xfId="17402"/>
    <cellStyle name="Pre-inputted cells 8 7 2 2" xfId="43820"/>
    <cellStyle name="Pre-inputted cells 8 7 3" xfId="25753"/>
    <cellStyle name="Pre-inputted cells 8 7 3 2" xfId="52167"/>
    <cellStyle name="Pre-inputted cells 8 7 4" xfId="33360"/>
    <cellStyle name="Pre-inputted cells 8 8" xfId="23886"/>
    <cellStyle name="Pre-inputted cells 8 8 2" xfId="50300"/>
    <cellStyle name="Pre-inputted cells 9" xfId="2252"/>
    <cellStyle name="Pre-inputted cells 9 2" xfId="4194"/>
    <cellStyle name="Pre-inputted cells 9 2 2" xfId="14973"/>
    <cellStyle name="Pre-inputted cells 9 2 2 2" xfId="41393"/>
    <cellStyle name="Pre-inputted cells 9 2 3" xfId="24552"/>
    <cellStyle name="Pre-inputted cells 9 2 3 2" xfId="50966"/>
    <cellStyle name="Pre-inputted cells 9 2 4" xfId="30864"/>
    <cellStyle name="Pre-inputted cells 9 3" xfId="4922"/>
    <cellStyle name="Pre-inputted cells 9 3 2" xfId="15699"/>
    <cellStyle name="Pre-inputted cells 9 3 2 2" xfId="42119"/>
    <cellStyle name="Pre-inputted cells 9 3 3" xfId="27708"/>
    <cellStyle name="Pre-inputted cells 9 3 3 2" xfId="54122"/>
    <cellStyle name="Pre-inputted cells 9 3 4" xfId="31592"/>
    <cellStyle name="Pre-inputted cells 9 4" xfId="6696"/>
    <cellStyle name="Pre-inputted cells 9 4 2" xfId="17408"/>
    <cellStyle name="Pre-inputted cells 9 4 2 2" xfId="43826"/>
    <cellStyle name="Pre-inputted cells 9 4 3" xfId="12141"/>
    <cellStyle name="Pre-inputted cells 9 4 3 2" xfId="38562"/>
    <cellStyle name="Pre-inputted cells 9 4 4" xfId="33366"/>
    <cellStyle name="Pre-inputted cells 9 5" xfId="7905"/>
    <cellStyle name="Pre-inputted cells 9 5 2" xfId="18572"/>
    <cellStyle name="Pre-inputted cells 9 5 2 2" xfId="44987"/>
    <cellStyle name="Pre-inputted cells 9 5 3" xfId="26921"/>
    <cellStyle name="Pre-inputted cells 9 5 3 2" xfId="53335"/>
    <cellStyle name="Pre-inputted cells 9 6" xfId="13088"/>
    <cellStyle name="Pre-inputted cells 9 6 2" xfId="39509"/>
    <cellStyle name="Pre-inputted cells 9 7" xfId="23990"/>
    <cellStyle name="Pre-inputted cells 9 7 2" xfId="50404"/>
    <cellStyle name="Pre-inputted cells_3.15 Additional Data" xfId="2273"/>
    <cellStyle name="RangeName" xfId="1138"/>
    <cellStyle name="RangeName 2" xfId="2274"/>
    <cellStyle name="RIGs" xfId="1139"/>
    <cellStyle name="RIGs 2" xfId="1140"/>
    <cellStyle name="RIGs 2 2" xfId="2276"/>
    <cellStyle name="RIGs 3" xfId="2275"/>
    <cellStyle name="RIGs input cells" xfId="1141"/>
    <cellStyle name="RIGs input cells 10" xfId="2277"/>
    <cellStyle name="RIGs input cells 10 2" xfId="4211"/>
    <cellStyle name="RIGs input cells 10 2 2" xfId="14990"/>
    <cellStyle name="RIGs input cells 10 2 2 2" xfId="41410"/>
    <cellStyle name="RIGs input cells 10 2 3" xfId="24311"/>
    <cellStyle name="RIGs input cells 10 2 3 2" xfId="50725"/>
    <cellStyle name="RIGs input cells 10 2 4" xfId="30881"/>
    <cellStyle name="RIGs input cells 10 3" xfId="4939"/>
    <cellStyle name="RIGs input cells 10 3 2" xfId="15716"/>
    <cellStyle name="RIGs input cells 10 3 2 2" xfId="42136"/>
    <cellStyle name="RIGs input cells 10 3 3" xfId="24927"/>
    <cellStyle name="RIGs input cells 10 3 3 2" xfId="51341"/>
    <cellStyle name="RIGs input cells 10 3 4" xfId="31609"/>
    <cellStyle name="RIGs input cells 10 4" xfId="6713"/>
    <cellStyle name="RIGs input cells 10 4 2" xfId="17425"/>
    <cellStyle name="RIGs input cells 10 4 2 2" xfId="43843"/>
    <cellStyle name="RIGs input cells 10 4 3" xfId="12061"/>
    <cellStyle name="RIGs input cells 10 4 3 2" xfId="38482"/>
    <cellStyle name="RIGs input cells 10 4 4" xfId="33383"/>
    <cellStyle name="RIGs input cells 10 5" xfId="7919"/>
    <cellStyle name="RIGs input cells 10 5 2" xfId="18586"/>
    <cellStyle name="RIGs input cells 10 5 2 2" xfId="45001"/>
    <cellStyle name="RIGs input cells 10 5 3" xfId="15099"/>
    <cellStyle name="RIGs input cells 10 5 3 2" xfId="41519"/>
    <cellStyle name="RIGs input cells 10 6" xfId="13105"/>
    <cellStyle name="RIGs input cells 10 6 2" xfId="39526"/>
    <cellStyle name="RIGs input cells 10 7" xfId="22356"/>
    <cellStyle name="RIGs input cells 10 7 2" xfId="48770"/>
    <cellStyle name="RIGs input cells 11" xfId="2889"/>
    <cellStyle name="RIGs input cells 11 2" xfId="13681"/>
    <cellStyle name="RIGs input cells 11 2 2" xfId="40101"/>
    <cellStyle name="RIGs input cells 11 3" xfId="25039"/>
    <cellStyle name="RIGs input cells 11 3 2" xfId="51453"/>
    <cellStyle name="RIGs input cells 11 4" xfId="29559"/>
    <cellStyle name="RIGs input cells 12" xfId="4901"/>
    <cellStyle name="RIGs input cells 12 2" xfId="15678"/>
    <cellStyle name="RIGs input cells 12 2 2" xfId="42098"/>
    <cellStyle name="RIGs input cells 12 3" xfId="23282"/>
    <cellStyle name="RIGs input cells 12 3 2" xfId="49696"/>
    <cellStyle name="RIGs input cells 12 4" xfId="31571"/>
    <cellStyle name="RIGs input cells 13" xfId="5700"/>
    <cellStyle name="RIGs input cells 13 2" xfId="16463"/>
    <cellStyle name="RIGs input cells 13 2 2" xfId="42881"/>
    <cellStyle name="RIGs input cells 13 3" xfId="27726"/>
    <cellStyle name="RIGs input cells 13 3 2" xfId="54140"/>
    <cellStyle name="RIGs input cells 13 4" xfId="32370"/>
    <cellStyle name="RIGs input cells 14" xfId="8211"/>
    <cellStyle name="RIGs input cells 14 2" xfId="18872"/>
    <cellStyle name="RIGs input cells 14 2 2" xfId="45286"/>
    <cellStyle name="RIGs input cells 14 3" xfId="25988"/>
    <cellStyle name="RIGs input cells 14 3 2" xfId="52402"/>
    <cellStyle name="RIGs input cells 2" xfId="1142"/>
    <cellStyle name="RIGs input cells 2 10" xfId="5485"/>
    <cellStyle name="RIGs input cells 2 10 2" xfId="16257"/>
    <cellStyle name="RIGs input cells 2 10 2 2" xfId="42676"/>
    <cellStyle name="RIGs input cells 2 10 3" xfId="24791"/>
    <cellStyle name="RIGs input cells 2 10 3 2" xfId="51205"/>
    <cellStyle name="RIGs input cells 2 10 4" xfId="32155"/>
    <cellStyle name="RIGs input cells 2 11" xfId="8212"/>
    <cellStyle name="RIGs input cells 2 11 2" xfId="18873"/>
    <cellStyle name="RIGs input cells 2 11 2 2" xfId="45287"/>
    <cellStyle name="RIGs input cells 2 11 3" xfId="25989"/>
    <cellStyle name="RIGs input cells 2 11 3 2" xfId="52403"/>
    <cellStyle name="RIGs input cells 2 2" xfId="1143"/>
    <cellStyle name="RIGs input cells 2 2 2" xfId="1144"/>
    <cellStyle name="RIGs input cells 2 2 2 2" xfId="1465"/>
    <cellStyle name="RIGs input cells 2 2 2 2 2" xfId="3459"/>
    <cellStyle name="RIGs input cells 2 2 2 2 2 2" xfId="14244"/>
    <cellStyle name="RIGs input cells 2 2 2 2 2 2 2" xfId="40664"/>
    <cellStyle name="RIGs input cells 2 2 2 2 2 3" xfId="27549"/>
    <cellStyle name="RIGs input cells 2 2 2 2 2 3 2" xfId="53963"/>
    <cellStyle name="RIGs input cells 2 2 2 2 2 4" xfId="30129"/>
    <cellStyle name="RIGs input cells 2 2 2 2 3" xfId="3970"/>
    <cellStyle name="RIGs input cells 2 2 2 2 3 2" xfId="14753"/>
    <cellStyle name="RIGs input cells 2 2 2 2 3 2 2" xfId="41173"/>
    <cellStyle name="RIGs input cells 2 2 2 2 3 3" xfId="26872"/>
    <cellStyle name="RIGs input cells 2 2 2 2 3 3 2" xfId="53286"/>
    <cellStyle name="RIGs input cells 2 2 2 2 3 4" xfId="30640"/>
    <cellStyle name="RIGs input cells 2 2 2 2 4" xfId="5279"/>
    <cellStyle name="RIGs input cells 2 2 2 2 4 2" xfId="16054"/>
    <cellStyle name="RIGs input cells 2 2 2 2 4 2 2" xfId="42473"/>
    <cellStyle name="RIGs input cells 2 2 2 2 4 3" xfId="22706"/>
    <cellStyle name="RIGs input cells 2 2 2 2 4 3 2" xfId="49120"/>
    <cellStyle name="RIGs input cells 2 2 2 2 4 4" xfId="31949"/>
    <cellStyle name="RIGs input cells 2 2 2 2 5" xfId="6243"/>
    <cellStyle name="RIGs input cells 2 2 2 2 5 2" xfId="24978"/>
    <cellStyle name="RIGs input cells 2 2 2 2 5 2 2" xfId="51392"/>
    <cellStyle name="RIGs input cells 2 2 2 2 5 3" xfId="32913"/>
    <cellStyle name="RIGs input cells 2 2 2 2 6" xfId="5899"/>
    <cellStyle name="RIGs input cells 2 2 2 2 6 2" xfId="26348"/>
    <cellStyle name="RIGs input cells 2 2 2 2 6 2 2" xfId="52762"/>
    <cellStyle name="RIGs input cells 2 2 2 2 6 3" xfId="32569"/>
    <cellStyle name="RIGs input cells 2 2 2 2 7" xfId="7089"/>
    <cellStyle name="RIGs input cells 2 2 2 2 7 2" xfId="17777"/>
    <cellStyle name="RIGs input cells 2 2 2 2 7 2 2" xfId="44194"/>
    <cellStyle name="RIGs input cells 2 2 2 2 7 3" xfId="25827"/>
    <cellStyle name="RIGs input cells 2 2 2 2 7 3 2" xfId="52241"/>
    <cellStyle name="RIGs input cells 2 2 2 2 7 4" xfId="33759"/>
    <cellStyle name="RIGs input cells 2 2 2 2 8" xfId="23326"/>
    <cellStyle name="RIGs input cells 2 2 2 2 8 2" xfId="49740"/>
    <cellStyle name="RIGs input cells 2 2 2 3" xfId="2280"/>
    <cellStyle name="RIGs input cells 2 2 2 3 2" xfId="4214"/>
    <cellStyle name="RIGs input cells 2 2 2 3 2 2" xfId="14993"/>
    <cellStyle name="RIGs input cells 2 2 2 3 2 2 2" xfId="41413"/>
    <cellStyle name="RIGs input cells 2 2 2 3 2 3" xfId="23417"/>
    <cellStyle name="RIGs input cells 2 2 2 3 2 3 2" xfId="49831"/>
    <cellStyle name="RIGs input cells 2 2 2 3 2 4" xfId="30884"/>
    <cellStyle name="RIGs input cells 2 2 2 3 3" xfId="4942"/>
    <cellStyle name="RIGs input cells 2 2 2 3 3 2" xfId="15719"/>
    <cellStyle name="RIGs input cells 2 2 2 3 3 2 2" xfId="42139"/>
    <cellStyle name="RIGs input cells 2 2 2 3 3 3" xfId="11285"/>
    <cellStyle name="RIGs input cells 2 2 2 3 3 3 2" xfId="37706"/>
    <cellStyle name="RIGs input cells 2 2 2 3 3 4" xfId="31612"/>
    <cellStyle name="RIGs input cells 2 2 2 3 4" xfId="6716"/>
    <cellStyle name="RIGs input cells 2 2 2 3 4 2" xfId="17428"/>
    <cellStyle name="RIGs input cells 2 2 2 3 4 2 2" xfId="43846"/>
    <cellStyle name="RIGs input cells 2 2 2 3 4 3" xfId="25750"/>
    <cellStyle name="RIGs input cells 2 2 2 3 4 3 2" xfId="52164"/>
    <cellStyle name="RIGs input cells 2 2 2 3 4 4" xfId="33386"/>
    <cellStyle name="RIGs input cells 2 2 2 3 5" xfId="7922"/>
    <cellStyle name="RIGs input cells 2 2 2 3 5 2" xfId="18589"/>
    <cellStyle name="RIGs input cells 2 2 2 3 5 2 2" xfId="45004"/>
    <cellStyle name="RIGs input cells 2 2 2 3 5 3" xfId="16863"/>
    <cellStyle name="RIGs input cells 2 2 2 3 5 3 2" xfId="43281"/>
    <cellStyle name="RIGs input cells 2 2 2 3 6" xfId="13108"/>
    <cellStyle name="RIGs input cells 2 2 2 3 6 2" xfId="39529"/>
    <cellStyle name="RIGs input cells 2 2 2 3 7" xfId="22241"/>
    <cellStyle name="RIGs input cells 2 2 2 3 7 2" xfId="48655"/>
    <cellStyle name="RIGs input cells 2 2 2 4" xfId="2988"/>
    <cellStyle name="RIGs input cells 2 2 2 4 2" xfId="13780"/>
    <cellStyle name="RIGs input cells 2 2 2 4 2 2" xfId="40200"/>
    <cellStyle name="RIGs input cells 2 2 2 4 3" xfId="26186"/>
    <cellStyle name="RIGs input cells 2 2 2 4 3 2" xfId="52600"/>
    <cellStyle name="RIGs input cells 2 2 2 4 4" xfId="29658"/>
    <cellStyle name="RIGs input cells 2 2 2 5" xfId="5715"/>
    <cellStyle name="RIGs input cells 2 2 2 5 2" xfId="16477"/>
    <cellStyle name="RIGs input cells 2 2 2 5 2 2" xfId="42895"/>
    <cellStyle name="RIGs input cells 2 2 2 5 3" xfId="23833"/>
    <cellStyle name="RIGs input cells 2 2 2 5 3 2" xfId="50247"/>
    <cellStyle name="RIGs input cells 2 2 2 5 4" xfId="32385"/>
    <cellStyle name="RIGs input cells 2 2 2 6" xfId="8214"/>
    <cellStyle name="RIGs input cells 2 2 2 6 2" xfId="18875"/>
    <cellStyle name="RIGs input cells 2 2 2 6 2 2" xfId="45289"/>
    <cellStyle name="RIGs input cells 2 2 2 6 3" xfId="25991"/>
    <cellStyle name="RIGs input cells 2 2 2 6 3 2" xfId="52405"/>
    <cellStyle name="RIGs input cells 2 2 3" xfId="1464"/>
    <cellStyle name="RIGs input cells 2 2 3 2" xfId="3458"/>
    <cellStyle name="RIGs input cells 2 2 3 2 2" xfId="14243"/>
    <cellStyle name="RIGs input cells 2 2 3 2 2 2" xfId="40663"/>
    <cellStyle name="RIGs input cells 2 2 3 2 3" xfId="26314"/>
    <cellStyle name="RIGs input cells 2 2 3 2 3 2" xfId="52728"/>
    <cellStyle name="RIGs input cells 2 2 3 2 4" xfId="30128"/>
    <cellStyle name="RIGs input cells 2 2 3 3" xfId="4705"/>
    <cellStyle name="RIGs input cells 2 2 3 3 2" xfId="15482"/>
    <cellStyle name="RIGs input cells 2 2 3 3 2 2" xfId="41902"/>
    <cellStyle name="RIGs input cells 2 2 3 3 3" xfId="22772"/>
    <cellStyle name="RIGs input cells 2 2 3 3 3 2" xfId="49186"/>
    <cellStyle name="RIGs input cells 2 2 3 3 4" xfId="31375"/>
    <cellStyle name="RIGs input cells 2 2 3 4" xfId="3141"/>
    <cellStyle name="RIGs input cells 2 2 3 4 2" xfId="13932"/>
    <cellStyle name="RIGs input cells 2 2 3 4 2 2" xfId="40352"/>
    <cellStyle name="RIGs input cells 2 2 3 4 3" xfId="22333"/>
    <cellStyle name="RIGs input cells 2 2 3 4 3 2" xfId="48747"/>
    <cellStyle name="RIGs input cells 2 2 3 4 4" xfId="29811"/>
    <cellStyle name="RIGs input cells 2 2 3 5" xfId="2964"/>
    <cellStyle name="RIGs input cells 2 2 3 5 2" xfId="22294"/>
    <cellStyle name="RIGs input cells 2 2 3 5 2 2" xfId="48708"/>
    <cellStyle name="RIGs input cells 2 2 3 5 3" xfId="29634"/>
    <cellStyle name="RIGs input cells 2 2 3 6" xfId="6492"/>
    <cellStyle name="RIGs input cells 2 2 3 6 2" xfId="23559"/>
    <cellStyle name="RIGs input cells 2 2 3 6 2 2" xfId="49973"/>
    <cellStyle name="RIGs input cells 2 2 3 6 3" xfId="33162"/>
    <cellStyle name="RIGs input cells 2 2 3 7" xfId="3030"/>
    <cellStyle name="RIGs input cells 2 2 3 7 2" xfId="13822"/>
    <cellStyle name="RIGs input cells 2 2 3 7 2 2" xfId="40242"/>
    <cellStyle name="RIGs input cells 2 2 3 7 3" xfId="24383"/>
    <cellStyle name="RIGs input cells 2 2 3 7 3 2" xfId="50797"/>
    <cellStyle name="RIGs input cells 2 2 3 7 4" xfId="29700"/>
    <cellStyle name="RIGs input cells 2 2 3 8" xfId="27415"/>
    <cellStyle name="RIGs input cells 2 2 3 8 2" xfId="53829"/>
    <cellStyle name="RIGs input cells 2 2 4" xfId="2279"/>
    <cellStyle name="RIGs input cells 2 2 4 2" xfId="4213"/>
    <cellStyle name="RIGs input cells 2 2 4 2 2" xfId="14992"/>
    <cellStyle name="RIGs input cells 2 2 4 2 2 2" xfId="41412"/>
    <cellStyle name="RIGs input cells 2 2 4 2 3" xfId="27643"/>
    <cellStyle name="RIGs input cells 2 2 4 2 3 2" xfId="54057"/>
    <cellStyle name="RIGs input cells 2 2 4 2 4" xfId="30883"/>
    <cellStyle name="RIGs input cells 2 2 4 3" xfId="4941"/>
    <cellStyle name="RIGs input cells 2 2 4 3 2" xfId="15718"/>
    <cellStyle name="RIGs input cells 2 2 4 3 2 2" xfId="42138"/>
    <cellStyle name="RIGs input cells 2 2 4 3 3" xfId="23600"/>
    <cellStyle name="RIGs input cells 2 2 4 3 3 2" xfId="50014"/>
    <cellStyle name="RIGs input cells 2 2 4 3 4" xfId="31611"/>
    <cellStyle name="RIGs input cells 2 2 4 4" xfId="6715"/>
    <cellStyle name="RIGs input cells 2 2 4 4 2" xfId="17427"/>
    <cellStyle name="RIGs input cells 2 2 4 4 2 2" xfId="43845"/>
    <cellStyle name="RIGs input cells 2 2 4 4 3" xfId="22017"/>
    <cellStyle name="RIGs input cells 2 2 4 4 3 2" xfId="48431"/>
    <cellStyle name="RIGs input cells 2 2 4 4 4" xfId="33385"/>
    <cellStyle name="RIGs input cells 2 2 4 5" xfId="7921"/>
    <cellStyle name="RIGs input cells 2 2 4 5 2" xfId="18588"/>
    <cellStyle name="RIGs input cells 2 2 4 5 2 2" xfId="45003"/>
    <cellStyle name="RIGs input cells 2 2 4 5 3" xfId="21153"/>
    <cellStyle name="RIGs input cells 2 2 4 5 3 2" xfId="47567"/>
    <cellStyle name="RIGs input cells 2 2 4 6" xfId="13107"/>
    <cellStyle name="RIGs input cells 2 2 4 6 2" xfId="39528"/>
    <cellStyle name="RIGs input cells 2 2 4 7" xfId="22278"/>
    <cellStyle name="RIGs input cells 2 2 4 7 2" xfId="48692"/>
    <cellStyle name="RIGs input cells 2 2 5" xfId="4900"/>
    <cellStyle name="RIGs input cells 2 2 5 2" xfId="15677"/>
    <cellStyle name="RIGs input cells 2 2 5 2 2" xfId="42097"/>
    <cellStyle name="RIGs input cells 2 2 5 3" xfId="27555"/>
    <cellStyle name="RIGs input cells 2 2 5 3 2" xfId="53969"/>
    <cellStyle name="RIGs input cells 2 2 5 4" xfId="31570"/>
    <cellStyle name="RIGs input cells 2 2 6" xfId="6673"/>
    <cellStyle name="RIGs input cells 2 2 6 2" xfId="17385"/>
    <cellStyle name="RIGs input cells 2 2 6 2 2" xfId="43803"/>
    <cellStyle name="RIGs input cells 2 2 6 3" xfId="22038"/>
    <cellStyle name="RIGs input cells 2 2 6 3 2" xfId="48452"/>
    <cellStyle name="RIGs input cells 2 2 6 4" xfId="33343"/>
    <cellStyle name="RIGs input cells 2 2 7" xfId="8213"/>
    <cellStyle name="RIGs input cells 2 2 7 2" xfId="18874"/>
    <cellStyle name="RIGs input cells 2 2 7 2 2" xfId="45288"/>
    <cellStyle name="RIGs input cells 2 2 7 3" xfId="25990"/>
    <cellStyle name="RIGs input cells 2 2 7 3 2" xfId="52404"/>
    <cellStyle name="RIGs input cells 2 2_3.15 Additional Data" xfId="2281"/>
    <cellStyle name="RIGs input cells 2 3" xfId="1145"/>
    <cellStyle name="RIGs input cells 2 3 2" xfId="1466"/>
    <cellStyle name="RIGs input cells 2 3 2 2" xfId="3460"/>
    <cellStyle name="RIGs input cells 2 3 2 2 2" xfId="14245"/>
    <cellStyle name="RIGs input cells 2 3 2 2 2 2" xfId="40665"/>
    <cellStyle name="RIGs input cells 2 3 2 2 3" xfId="26682"/>
    <cellStyle name="RIGs input cells 2 3 2 2 3 2" xfId="53096"/>
    <cellStyle name="RIGs input cells 2 3 2 2 4" xfId="30130"/>
    <cellStyle name="RIGs input cells 2 3 2 3" xfId="3040"/>
    <cellStyle name="RIGs input cells 2 3 2 3 2" xfId="13832"/>
    <cellStyle name="RIGs input cells 2 3 2 3 2 2" xfId="40252"/>
    <cellStyle name="RIGs input cells 2 3 2 3 3" xfId="26686"/>
    <cellStyle name="RIGs input cells 2 3 2 3 3 2" xfId="53100"/>
    <cellStyle name="RIGs input cells 2 3 2 3 4" xfId="29710"/>
    <cellStyle name="RIGs input cells 2 3 2 4" xfId="5075"/>
    <cellStyle name="RIGs input cells 2 3 2 4 2" xfId="15852"/>
    <cellStyle name="RIGs input cells 2 3 2 4 2 2" xfId="42271"/>
    <cellStyle name="RIGs input cells 2 3 2 4 3" xfId="26168"/>
    <cellStyle name="RIGs input cells 2 3 2 4 3 2" xfId="52582"/>
    <cellStyle name="RIGs input cells 2 3 2 4 4" xfId="31745"/>
    <cellStyle name="RIGs input cells 2 3 2 5" xfId="2965"/>
    <cellStyle name="RIGs input cells 2 3 2 5 2" xfId="22632"/>
    <cellStyle name="RIGs input cells 2 3 2 5 2 2" xfId="49046"/>
    <cellStyle name="RIGs input cells 2 3 2 5 3" xfId="29635"/>
    <cellStyle name="RIGs input cells 2 3 2 6" xfId="6099"/>
    <cellStyle name="RIGs input cells 2 3 2 6 2" xfId="25790"/>
    <cellStyle name="RIGs input cells 2 3 2 6 2 2" xfId="52204"/>
    <cellStyle name="RIGs input cells 2 3 2 6 3" xfId="32769"/>
    <cellStyle name="RIGs input cells 2 3 2 7" xfId="5303"/>
    <cellStyle name="RIGs input cells 2 3 2 7 2" xfId="16077"/>
    <cellStyle name="RIGs input cells 2 3 2 7 2 2" xfId="42496"/>
    <cellStyle name="RIGs input cells 2 3 2 7 3" xfId="27406"/>
    <cellStyle name="RIGs input cells 2 3 2 7 3 2" xfId="53820"/>
    <cellStyle name="RIGs input cells 2 3 2 7 4" xfId="31973"/>
    <cellStyle name="RIGs input cells 2 3 2 8" xfId="26695"/>
    <cellStyle name="RIGs input cells 2 3 2 8 2" xfId="53109"/>
    <cellStyle name="RIGs input cells 2 3 3" xfId="2282"/>
    <cellStyle name="RIGs input cells 2 3 3 2" xfId="4215"/>
    <cellStyle name="RIGs input cells 2 3 3 2 2" xfId="14994"/>
    <cellStyle name="RIGs input cells 2 3 3 2 2 2" xfId="41414"/>
    <cellStyle name="RIGs input cells 2 3 3 2 3" xfId="27261"/>
    <cellStyle name="RIGs input cells 2 3 3 2 3 2" xfId="53675"/>
    <cellStyle name="RIGs input cells 2 3 3 2 4" xfId="30885"/>
    <cellStyle name="RIGs input cells 2 3 3 3" xfId="4943"/>
    <cellStyle name="RIGs input cells 2 3 3 3 2" xfId="15720"/>
    <cellStyle name="RIGs input cells 2 3 3 3 2 2" xfId="42140"/>
    <cellStyle name="RIGs input cells 2 3 3 3 3" xfId="22265"/>
    <cellStyle name="RIGs input cells 2 3 3 3 3 2" xfId="48679"/>
    <cellStyle name="RIGs input cells 2 3 3 3 4" xfId="31613"/>
    <cellStyle name="RIGs input cells 2 3 3 4" xfId="6717"/>
    <cellStyle name="RIGs input cells 2 3 3 4 2" xfId="17429"/>
    <cellStyle name="RIGs input cells 2 3 3 4 2 2" xfId="43847"/>
    <cellStyle name="RIGs input cells 2 3 3 4 3" xfId="24871"/>
    <cellStyle name="RIGs input cells 2 3 3 4 3 2" xfId="51285"/>
    <cellStyle name="RIGs input cells 2 3 3 4 4" xfId="33387"/>
    <cellStyle name="RIGs input cells 2 3 3 5" xfId="7923"/>
    <cellStyle name="RIGs input cells 2 3 3 5 2" xfId="18590"/>
    <cellStyle name="RIGs input cells 2 3 3 5 2 2" xfId="45005"/>
    <cellStyle name="RIGs input cells 2 3 3 5 3" xfId="11425"/>
    <cellStyle name="RIGs input cells 2 3 3 5 3 2" xfId="37846"/>
    <cellStyle name="RIGs input cells 2 3 3 6" xfId="13109"/>
    <cellStyle name="RIGs input cells 2 3 3 6 2" xfId="39530"/>
    <cellStyle name="RIGs input cells 2 3 3 7" xfId="25397"/>
    <cellStyle name="RIGs input cells 2 3 3 7 2" xfId="51811"/>
    <cellStyle name="RIGs input cells 2 3 4" xfId="4899"/>
    <cellStyle name="RIGs input cells 2 3 4 2" xfId="15676"/>
    <cellStyle name="RIGs input cells 2 3 4 2 2" xfId="42096"/>
    <cellStyle name="RIGs input cells 2 3 4 3" xfId="22607"/>
    <cellStyle name="RIGs input cells 2 3 4 3 2" xfId="49021"/>
    <cellStyle name="RIGs input cells 2 3 4 4" xfId="31569"/>
    <cellStyle name="RIGs input cells 2 3 5" xfId="6528"/>
    <cellStyle name="RIGs input cells 2 3 5 2" xfId="17253"/>
    <cellStyle name="RIGs input cells 2 3 5 2 2" xfId="43671"/>
    <cellStyle name="RIGs input cells 2 3 5 3" xfId="23089"/>
    <cellStyle name="RIGs input cells 2 3 5 3 2" xfId="49503"/>
    <cellStyle name="RIGs input cells 2 3 5 4" xfId="33198"/>
    <cellStyle name="RIGs input cells 2 3 6" xfId="8215"/>
    <cellStyle name="RIGs input cells 2 3 6 2" xfId="18876"/>
    <cellStyle name="RIGs input cells 2 3 6 2 2" xfId="45290"/>
    <cellStyle name="RIGs input cells 2 3 6 3" xfId="25992"/>
    <cellStyle name="RIGs input cells 2 3 6 3 2" xfId="52406"/>
    <cellStyle name="RIGs input cells 2 4" xfId="1463"/>
    <cellStyle name="RIGs input cells 2 4 2" xfId="3457"/>
    <cellStyle name="RIGs input cells 2 4 2 2" xfId="14242"/>
    <cellStyle name="RIGs input cells 2 4 2 2 2" xfId="40662"/>
    <cellStyle name="RIGs input cells 2 4 2 3" xfId="11169"/>
    <cellStyle name="RIGs input cells 2 4 2 3 2" xfId="37590"/>
    <cellStyle name="RIGs input cells 2 4 2 4" xfId="30127"/>
    <cellStyle name="RIGs input cells 2 4 3" xfId="2605"/>
    <cellStyle name="RIGs input cells 2 4 3 2" xfId="13397"/>
    <cellStyle name="RIGs input cells 2 4 3 2 2" xfId="39817"/>
    <cellStyle name="RIGs input cells 2 4 3 3" xfId="22101"/>
    <cellStyle name="RIGs input cells 2 4 3 3 2" xfId="48515"/>
    <cellStyle name="RIGs input cells 2 4 3 4" xfId="29275"/>
    <cellStyle name="RIGs input cells 2 4 4" xfId="5656"/>
    <cellStyle name="RIGs input cells 2 4 4 2" xfId="16420"/>
    <cellStyle name="RIGs input cells 2 4 4 2 2" xfId="42838"/>
    <cellStyle name="RIGs input cells 2 4 4 3" xfId="23272"/>
    <cellStyle name="RIGs input cells 2 4 4 3 2" xfId="49686"/>
    <cellStyle name="RIGs input cells 2 4 4 4" xfId="32326"/>
    <cellStyle name="RIGs input cells 2 4 5" xfId="5761"/>
    <cellStyle name="RIGs input cells 2 4 5 2" xfId="26897"/>
    <cellStyle name="RIGs input cells 2 4 5 2 2" xfId="53311"/>
    <cellStyle name="RIGs input cells 2 4 5 3" xfId="32431"/>
    <cellStyle name="RIGs input cells 2 4 6" xfId="5590"/>
    <cellStyle name="RIGs input cells 2 4 6 2" xfId="27489"/>
    <cellStyle name="RIGs input cells 2 4 6 2 2" xfId="53903"/>
    <cellStyle name="RIGs input cells 2 4 6 3" xfId="32260"/>
    <cellStyle name="RIGs input cells 2 4 7" xfId="7360"/>
    <cellStyle name="RIGs input cells 2 4 7 2" xfId="18027"/>
    <cellStyle name="RIGs input cells 2 4 7 2 2" xfId="44443"/>
    <cellStyle name="RIGs input cells 2 4 7 3" xfId="28099"/>
    <cellStyle name="RIGs input cells 2 4 7 3 2" xfId="54513"/>
    <cellStyle name="RIGs input cells 2 4 7 4" xfId="34030"/>
    <cellStyle name="RIGs input cells 2 4 8" xfId="23759"/>
    <cellStyle name="RIGs input cells 2 4 8 2" xfId="50173"/>
    <cellStyle name="RIGs input cells 2 5" xfId="2278"/>
    <cellStyle name="RIGs input cells 2 5 2" xfId="4212"/>
    <cellStyle name="RIGs input cells 2 5 2 2" xfId="14991"/>
    <cellStyle name="RIGs input cells 2 5 2 2 2" xfId="41411"/>
    <cellStyle name="RIGs input cells 2 5 2 3" xfId="23854"/>
    <cellStyle name="RIGs input cells 2 5 2 3 2" xfId="50268"/>
    <cellStyle name="RIGs input cells 2 5 2 4" xfId="30882"/>
    <cellStyle name="RIGs input cells 2 5 3" xfId="4940"/>
    <cellStyle name="RIGs input cells 2 5 3 2" xfId="15717"/>
    <cellStyle name="RIGs input cells 2 5 3 2 2" xfId="42137"/>
    <cellStyle name="RIGs input cells 2 5 3 3" xfId="24032"/>
    <cellStyle name="RIGs input cells 2 5 3 3 2" xfId="50446"/>
    <cellStyle name="RIGs input cells 2 5 3 4" xfId="31610"/>
    <cellStyle name="RIGs input cells 2 5 4" xfId="6714"/>
    <cellStyle name="RIGs input cells 2 5 4 2" xfId="17426"/>
    <cellStyle name="RIGs input cells 2 5 4 2 2" xfId="43844"/>
    <cellStyle name="RIGs input cells 2 5 4 3" xfId="22348"/>
    <cellStyle name="RIGs input cells 2 5 4 3 2" xfId="48762"/>
    <cellStyle name="RIGs input cells 2 5 4 4" xfId="33384"/>
    <cellStyle name="RIGs input cells 2 5 5" xfId="7920"/>
    <cellStyle name="RIGs input cells 2 5 5 2" xfId="18587"/>
    <cellStyle name="RIGs input cells 2 5 5 2 2" xfId="45002"/>
    <cellStyle name="RIGs input cells 2 5 5 3" xfId="18747"/>
    <cellStyle name="RIGs input cells 2 5 5 3 2" xfId="45161"/>
    <cellStyle name="RIGs input cells 2 5 6" xfId="13106"/>
    <cellStyle name="RIGs input cells 2 5 6 2" xfId="39527"/>
    <cellStyle name="RIGs input cells 2 5 7" xfId="24088"/>
    <cellStyle name="RIGs input cells 2 5 7 2" xfId="50502"/>
    <cellStyle name="RIGs input cells 2 6" xfId="4468"/>
    <cellStyle name="RIGs input cells 2 6 2" xfId="15246"/>
    <cellStyle name="RIGs input cells 2 6 2 2" xfId="41666"/>
    <cellStyle name="RIGs input cells 2 6 3" xfId="24475"/>
    <cellStyle name="RIGs input cells 2 6 3 2" xfId="50889"/>
    <cellStyle name="RIGs input cells 2 6 4" xfId="31138"/>
    <cellStyle name="RIGs input cells 2 7" xfId="2987"/>
    <cellStyle name="RIGs input cells 2 7 2" xfId="13779"/>
    <cellStyle name="RIGs input cells 2 7 2 2" xfId="40199"/>
    <cellStyle name="RIGs input cells 2 7 3" xfId="22465"/>
    <cellStyle name="RIGs input cells 2 7 3 2" xfId="48879"/>
    <cellStyle name="RIGs input cells 2 7 4" xfId="29657"/>
    <cellStyle name="RIGs input cells 2 8" xfId="3032"/>
    <cellStyle name="RIGs input cells 2 8 2" xfId="13824"/>
    <cellStyle name="RIGs input cells 2 8 2 2" xfId="40244"/>
    <cellStyle name="RIGs input cells 2 8 3" xfId="24360"/>
    <cellStyle name="RIGs input cells 2 8 3 2" xfId="50774"/>
    <cellStyle name="RIGs input cells 2 8 4" xfId="29702"/>
    <cellStyle name="RIGs input cells 2 9" xfId="6080"/>
    <cellStyle name="RIGs input cells 2 9 2" xfId="16831"/>
    <cellStyle name="RIGs input cells 2 9 2 2" xfId="43249"/>
    <cellStyle name="RIGs input cells 2 9 3" xfId="25357"/>
    <cellStyle name="RIGs input cells 2 9 3 2" xfId="51771"/>
    <cellStyle name="RIGs input cells 2 9 4" xfId="32750"/>
    <cellStyle name="RIGs input cells 2_3.15 Additional Data" xfId="2283"/>
    <cellStyle name="RIGs input cells 3" xfId="1146"/>
    <cellStyle name="RIGs input cells 3 10" xfId="5699"/>
    <cellStyle name="RIGs input cells 3 10 2" xfId="16462"/>
    <cellStyle name="RIGs input cells 3 10 2 2" xfId="42880"/>
    <cellStyle name="RIGs input cells 3 10 3" xfId="22149"/>
    <cellStyle name="RIGs input cells 3 10 3 2" xfId="48563"/>
    <cellStyle name="RIGs input cells 3 10 4" xfId="32369"/>
    <cellStyle name="RIGs input cells 3 11" xfId="8216"/>
    <cellStyle name="RIGs input cells 3 11 2" xfId="18877"/>
    <cellStyle name="RIGs input cells 3 11 2 2" xfId="45291"/>
    <cellStyle name="RIGs input cells 3 11 3" xfId="25993"/>
    <cellStyle name="RIGs input cells 3 11 3 2" xfId="52407"/>
    <cellStyle name="RIGs input cells 3 2" xfId="1147"/>
    <cellStyle name="RIGs input cells 3 2 2" xfId="1148"/>
    <cellStyle name="RIGs input cells 3 2 2 2" xfId="1469"/>
    <cellStyle name="RIGs input cells 3 2 2 2 2" xfId="3463"/>
    <cellStyle name="RIGs input cells 3 2 2 2 2 2" xfId="14248"/>
    <cellStyle name="RIGs input cells 3 2 2 2 2 2 2" xfId="40668"/>
    <cellStyle name="RIGs input cells 3 2 2 2 2 3" xfId="25657"/>
    <cellStyle name="RIGs input cells 3 2 2 2 2 3 2" xfId="52071"/>
    <cellStyle name="RIGs input cells 3 2 2 2 2 4" xfId="30133"/>
    <cellStyle name="RIGs input cells 3 2 2 2 3" xfId="3043"/>
    <cellStyle name="RIGs input cells 3 2 2 2 3 2" xfId="13835"/>
    <cellStyle name="RIGs input cells 3 2 2 2 3 2 2" xfId="40255"/>
    <cellStyle name="RIGs input cells 3 2 2 2 3 3" xfId="24968"/>
    <cellStyle name="RIGs input cells 3 2 2 2 3 3 2" xfId="51382"/>
    <cellStyle name="RIGs input cells 3 2 2 2 3 4" xfId="29713"/>
    <cellStyle name="RIGs input cells 3 2 2 2 4" xfId="4189"/>
    <cellStyle name="RIGs input cells 3 2 2 2 4 2" xfId="14968"/>
    <cellStyle name="RIGs input cells 3 2 2 2 4 2 2" xfId="41388"/>
    <cellStyle name="RIGs input cells 3 2 2 2 4 3" xfId="22027"/>
    <cellStyle name="RIGs input cells 3 2 2 2 4 3 2" xfId="48441"/>
    <cellStyle name="RIGs input cells 3 2 2 2 4 4" xfId="30859"/>
    <cellStyle name="RIGs input cells 3 2 2 2 5" xfId="4840"/>
    <cellStyle name="RIGs input cells 3 2 2 2 5 2" xfId="23283"/>
    <cellStyle name="RIGs input cells 3 2 2 2 5 2 2" xfId="49697"/>
    <cellStyle name="RIGs input cells 3 2 2 2 5 3" xfId="31510"/>
    <cellStyle name="RIGs input cells 3 2 2 2 6" xfId="6491"/>
    <cellStyle name="RIGs input cells 3 2 2 2 6 2" xfId="24886"/>
    <cellStyle name="RIGs input cells 3 2 2 2 6 2 2" xfId="51300"/>
    <cellStyle name="RIGs input cells 3 2 2 2 6 3" xfId="33161"/>
    <cellStyle name="RIGs input cells 3 2 2 2 7" xfId="7462"/>
    <cellStyle name="RIGs input cells 3 2 2 2 7 2" xfId="18129"/>
    <cellStyle name="RIGs input cells 3 2 2 2 7 2 2" xfId="44545"/>
    <cellStyle name="RIGs input cells 3 2 2 2 7 3" xfId="23090"/>
    <cellStyle name="RIGs input cells 3 2 2 2 7 3 2" xfId="49504"/>
    <cellStyle name="RIGs input cells 3 2 2 2 7 4" xfId="34132"/>
    <cellStyle name="RIGs input cells 3 2 2 2 8" xfId="25641"/>
    <cellStyle name="RIGs input cells 3 2 2 2 8 2" xfId="52055"/>
    <cellStyle name="RIGs input cells 3 2 2 3" xfId="2286"/>
    <cellStyle name="RIGs input cells 3 2 2 3 2" xfId="4218"/>
    <cellStyle name="RIGs input cells 3 2 2 3 2 2" xfId="14997"/>
    <cellStyle name="RIGs input cells 3 2 2 3 2 2 2" xfId="41417"/>
    <cellStyle name="RIGs input cells 3 2 2 3 2 3" xfId="22261"/>
    <cellStyle name="RIGs input cells 3 2 2 3 2 3 2" xfId="48675"/>
    <cellStyle name="RIGs input cells 3 2 2 3 2 4" xfId="30888"/>
    <cellStyle name="RIGs input cells 3 2 2 3 3" xfId="4946"/>
    <cellStyle name="RIGs input cells 3 2 2 3 3 2" xfId="15723"/>
    <cellStyle name="RIGs input cells 3 2 2 3 3 2 2" xfId="42143"/>
    <cellStyle name="RIGs input cells 3 2 2 3 3 3" xfId="24130"/>
    <cellStyle name="RIGs input cells 3 2 2 3 3 3 2" xfId="50544"/>
    <cellStyle name="RIGs input cells 3 2 2 3 3 4" xfId="31616"/>
    <cellStyle name="RIGs input cells 3 2 2 3 4" xfId="6720"/>
    <cellStyle name="RIGs input cells 3 2 2 3 4 2" xfId="17432"/>
    <cellStyle name="RIGs input cells 3 2 2 3 4 2 2" xfId="43850"/>
    <cellStyle name="RIGs input cells 3 2 2 3 4 3" xfId="11350"/>
    <cellStyle name="RIGs input cells 3 2 2 3 4 3 2" xfId="37771"/>
    <cellStyle name="RIGs input cells 3 2 2 3 4 4" xfId="33390"/>
    <cellStyle name="RIGs input cells 3 2 2 3 5" xfId="7926"/>
    <cellStyle name="RIGs input cells 3 2 2 3 5 2" xfId="18593"/>
    <cellStyle name="RIGs input cells 3 2 2 3 5 2 2" xfId="45008"/>
    <cellStyle name="RIGs input cells 3 2 2 3 5 3" xfId="12522"/>
    <cellStyle name="RIGs input cells 3 2 2 3 5 3 2" xfId="38943"/>
    <cellStyle name="RIGs input cells 3 2 2 3 6" xfId="13112"/>
    <cellStyle name="RIGs input cells 3 2 2 3 6 2" xfId="39533"/>
    <cellStyle name="RIGs input cells 3 2 2 3 7" xfId="23135"/>
    <cellStyle name="RIGs input cells 3 2 2 3 7 2" xfId="49549"/>
    <cellStyle name="RIGs input cells 3 2 2 4" xfId="2990"/>
    <cellStyle name="RIGs input cells 3 2 2 4 2" xfId="13782"/>
    <cellStyle name="RIGs input cells 3 2 2 4 2 2" xfId="40202"/>
    <cellStyle name="RIGs input cells 3 2 2 4 3" xfId="22234"/>
    <cellStyle name="RIGs input cells 3 2 2 4 3 2" xfId="48648"/>
    <cellStyle name="RIGs input cells 3 2 2 4 4" xfId="29660"/>
    <cellStyle name="RIGs input cells 3 2 2 5" xfId="5695"/>
    <cellStyle name="RIGs input cells 3 2 2 5 2" xfId="16458"/>
    <cellStyle name="RIGs input cells 3 2 2 5 2 2" xfId="42876"/>
    <cellStyle name="RIGs input cells 3 2 2 5 3" xfId="26034"/>
    <cellStyle name="RIGs input cells 3 2 2 5 3 2" xfId="52448"/>
    <cellStyle name="RIGs input cells 3 2 2 5 4" xfId="32365"/>
    <cellStyle name="RIGs input cells 3 2 2 6" xfId="8218"/>
    <cellStyle name="RIGs input cells 3 2 2 6 2" xfId="18879"/>
    <cellStyle name="RIGs input cells 3 2 2 6 2 2" xfId="45293"/>
    <cellStyle name="RIGs input cells 3 2 2 6 3" xfId="25995"/>
    <cellStyle name="RIGs input cells 3 2 2 6 3 2" xfId="52409"/>
    <cellStyle name="RIGs input cells 3 2 3" xfId="1468"/>
    <cellStyle name="RIGs input cells 3 2 3 2" xfId="3462"/>
    <cellStyle name="RIGs input cells 3 2 3 2 2" xfId="14247"/>
    <cellStyle name="RIGs input cells 3 2 3 2 2 2" xfId="40667"/>
    <cellStyle name="RIGs input cells 3 2 3 2 3" xfId="26079"/>
    <cellStyle name="RIGs input cells 3 2 3 2 3 2" xfId="52493"/>
    <cellStyle name="RIGs input cells 3 2 3 2 4" xfId="30132"/>
    <cellStyle name="RIGs input cells 3 2 3 3" xfId="3042"/>
    <cellStyle name="RIGs input cells 3 2 3 3 2" xfId="13834"/>
    <cellStyle name="RIGs input cells 3 2 3 3 2 2" xfId="40254"/>
    <cellStyle name="RIGs input cells 3 2 3 3 3" xfId="26075"/>
    <cellStyle name="RIGs input cells 3 2 3 3 3 2" xfId="52489"/>
    <cellStyle name="RIGs input cells 3 2 3 3 4" xfId="29712"/>
    <cellStyle name="RIGs input cells 3 2 3 4" xfId="2893"/>
    <cellStyle name="RIGs input cells 3 2 3 4 2" xfId="13685"/>
    <cellStyle name="RIGs input cells 3 2 3 4 2 2" xfId="40105"/>
    <cellStyle name="RIGs input cells 3 2 3 4 3" xfId="11149"/>
    <cellStyle name="RIGs input cells 3 2 3 4 3 2" xfId="37570"/>
    <cellStyle name="RIGs input cells 3 2 3 4 4" xfId="29563"/>
    <cellStyle name="RIGs input cells 3 2 3 5" xfId="5886"/>
    <cellStyle name="RIGs input cells 3 2 3 5 2" xfId="26608"/>
    <cellStyle name="RIGs input cells 3 2 3 5 2 2" xfId="53022"/>
    <cellStyle name="RIGs input cells 3 2 3 5 3" xfId="32556"/>
    <cellStyle name="RIGs input cells 3 2 3 6" xfId="5591"/>
    <cellStyle name="RIGs input cells 3 2 3 6 2" xfId="22085"/>
    <cellStyle name="RIGs input cells 3 2 3 6 2 2" xfId="48499"/>
    <cellStyle name="RIGs input cells 3 2 3 6 3" xfId="32261"/>
    <cellStyle name="RIGs input cells 3 2 3 7" xfId="6623"/>
    <cellStyle name="RIGs input cells 3 2 3 7 2" xfId="17347"/>
    <cellStyle name="RIGs input cells 3 2 3 7 2 2" xfId="43765"/>
    <cellStyle name="RIGs input cells 3 2 3 7 3" xfId="11337"/>
    <cellStyle name="RIGs input cells 3 2 3 7 3 2" xfId="37758"/>
    <cellStyle name="RIGs input cells 3 2 3 7 4" xfId="33293"/>
    <cellStyle name="RIGs input cells 3 2 3 8" xfId="26296"/>
    <cellStyle name="RIGs input cells 3 2 3 8 2" xfId="52710"/>
    <cellStyle name="RIGs input cells 3 2 4" xfId="2285"/>
    <cellStyle name="RIGs input cells 3 2 4 2" xfId="4217"/>
    <cellStyle name="RIGs input cells 3 2 4 2 2" xfId="14996"/>
    <cellStyle name="RIGs input cells 3 2 4 2 2 2" xfId="41416"/>
    <cellStyle name="RIGs input cells 3 2 4 2 3" xfId="26499"/>
    <cellStyle name="RIGs input cells 3 2 4 2 3 2" xfId="52913"/>
    <cellStyle name="RIGs input cells 3 2 4 2 4" xfId="30887"/>
    <cellStyle name="RIGs input cells 3 2 4 3" xfId="4945"/>
    <cellStyle name="RIGs input cells 3 2 4 3 2" xfId="15722"/>
    <cellStyle name="RIGs input cells 3 2 4 3 2 2" xfId="42142"/>
    <cellStyle name="RIGs input cells 3 2 4 3 3" xfId="24792"/>
    <cellStyle name="RIGs input cells 3 2 4 3 3 2" xfId="51206"/>
    <cellStyle name="RIGs input cells 3 2 4 3 4" xfId="31615"/>
    <cellStyle name="RIGs input cells 3 2 4 4" xfId="6719"/>
    <cellStyle name="RIGs input cells 3 2 4 4 2" xfId="17431"/>
    <cellStyle name="RIGs input cells 3 2 4 4 2 2" xfId="43849"/>
    <cellStyle name="RIGs input cells 3 2 4 4 3" xfId="22980"/>
    <cellStyle name="RIGs input cells 3 2 4 4 3 2" xfId="49394"/>
    <cellStyle name="RIGs input cells 3 2 4 4 4" xfId="33389"/>
    <cellStyle name="RIGs input cells 3 2 4 5" xfId="7925"/>
    <cellStyle name="RIGs input cells 3 2 4 5 2" xfId="18592"/>
    <cellStyle name="RIGs input cells 3 2 4 5 2 2" xfId="45007"/>
    <cellStyle name="RIGs input cells 3 2 4 5 3" xfId="11426"/>
    <cellStyle name="RIGs input cells 3 2 4 5 3 2" xfId="37847"/>
    <cellStyle name="RIGs input cells 3 2 4 6" xfId="13111"/>
    <cellStyle name="RIGs input cells 3 2 4 6 2" xfId="39532"/>
    <cellStyle name="RIGs input cells 3 2 4 7" xfId="23706"/>
    <cellStyle name="RIGs input cells 3 2 4 7 2" xfId="50120"/>
    <cellStyle name="RIGs input cells 3 2 5" xfId="4898"/>
    <cellStyle name="RIGs input cells 3 2 5 2" xfId="15675"/>
    <cellStyle name="RIGs input cells 3 2 5 2 2" xfId="42095"/>
    <cellStyle name="RIGs input cells 3 2 5 3" xfId="24176"/>
    <cellStyle name="RIGs input cells 3 2 5 3 2" xfId="50590"/>
    <cellStyle name="RIGs input cells 3 2 5 4" xfId="31568"/>
    <cellStyle name="RIGs input cells 3 2 6" xfId="3981"/>
    <cellStyle name="RIGs input cells 3 2 6 2" xfId="14764"/>
    <cellStyle name="RIGs input cells 3 2 6 2 2" xfId="41184"/>
    <cellStyle name="RIGs input cells 3 2 6 3" xfId="25836"/>
    <cellStyle name="RIGs input cells 3 2 6 3 2" xfId="52250"/>
    <cellStyle name="RIGs input cells 3 2 6 4" xfId="30651"/>
    <cellStyle name="RIGs input cells 3 2 7" xfId="8217"/>
    <cellStyle name="RIGs input cells 3 2 7 2" xfId="18878"/>
    <cellStyle name="RIGs input cells 3 2 7 2 2" xfId="45292"/>
    <cellStyle name="RIGs input cells 3 2 7 3" xfId="25994"/>
    <cellStyle name="RIGs input cells 3 2 7 3 2" xfId="52408"/>
    <cellStyle name="RIGs input cells 3 2_3.15 Additional Data" xfId="2287"/>
    <cellStyle name="RIGs input cells 3 3" xfId="1149"/>
    <cellStyle name="RIGs input cells 3 3 2" xfId="1470"/>
    <cellStyle name="RIGs input cells 3 3 2 2" xfId="3464"/>
    <cellStyle name="RIGs input cells 3 3 2 2 2" xfId="14249"/>
    <cellStyle name="RIGs input cells 3 3 2 2 2 2" xfId="40669"/>
    <cellStyle name="RIGs input cells 3 3 2 2 3" xfId="25242"/>
    <cellStyle name="RIGs input cells 3 3 2 2 3 2" xfId="51656"/>
    <cellStyle name="RIGs input cells 3 3 2 2 4" xfId="30134"/>
    <cellStyle name="RIGs input cells 3 3 2 3" xfId="5053"/>
    <cellStyle name="RIGs input cells 3 3 2 3 2" xfId="15830"/>
    <cellStyle name="RIGs input cells 3 3 2 3 2 2" xfId="42249"/>
    <cellStyle name="RIGs input cells 3 3 2 3 3" xfId="21785"/>
    <cellStyle name="RIGs input cells 3 3 2 3 3 2" xfId="48199"/>
    <cellStyle name="RIGs input cells 3 3 2 3 4" xfId="31723"/>
    <cellStyle name="RIGs input cells 3 3 2 4" xfId="5278"/>
    <cellStyle name="RIGs input cells 3 3 2 4 2" xfId="16053"/>
    <cellStyle name="RIGs input cells 3 3 2 4 2 2" xfId="42472"/>
    <cellStyle name="RIGs input cells 3 3 2 4 3" xfId="27137"/>
    <cellStyle name="RIGs input cells 3 3 2 4 3 2" xfId="53551"/>
    <cellStyle name="RIGs input cells 3 3 2 4 4" xfId="31948"/>
    <cellStyle name="RIGs input cells 3 3 2 5" xfId="2966"/>
    <cellStyle name="RIGs input cells 3 3 2 5 2" xfId="27560"/>
    <cellStyle name="RIGs input cells 3 3 2 5 2 2" xfId="53974"/>
    <cellStyle name="RIGs input cells 3 3 2 5 3" xfId="29636"/>
    <cellStyle name="RIGs input cells 3 3 2 6" xfId="4861"/>
    <cellStyle name="RIGs input cells 3 3 2 6 2" xfId="27405"/>
    <cellStyle name="RIGs input cells 3 3 2 6 2 2" xfId="53819"/>
    <cellStyle name="RIGs input cells 3 3 2 6 3" xfId="31531"/>
    <cellStyle name="RIGs input cells 3 3 2 7" xfId="7450"/>
    <cellStyle name="RIGs input cells 3 3 2 7 2" xfId="18117"/>
    <cellStyle name="RIGs input cells 3 3 2 7 2 2" xfId="44533"/>
    <cellStyle name="RIGs input cells 3 3 2 7 3" xfId="21801"/>
    <cellStyle name="RIGs input cells 3 3 2 7 3 2" xfId="48215"/>
    <cellStyle name="RIGs input cells 3 3 2 7 4" xfId="34120"/>
    <cellStyle name="RIGs input cells 3 3 2 8" xfId="21983"/>
    <cellStyle name="RIGs input cells 3 3 2 8 2" xfId="48397"/>
    <cellStyle name="RIGs input cells 3 3 3" xfId="2288"/>
    <cellStyle name="RIGs input cells 3 3 3 2" xfId="4219"/>
    <cellStyle name="RIGs input cells 3 3 3 2 2" xfId="14998"/>
    <cellStyle name="RIGs input cells 3 3 3 2 2 2" xfId="41418"/>
    <cellStyle name="RIGs input cells 3 3 3 2 3" xfId="25500"/>
    <cellStyle name="RIGs input cells 3 3 3 2 3 2" xfId="51914"/>
    <cellStyle name="RIGs input cells 3 3 3 2 4" xfId="30889"/>
    <cellStyle name="RIGs input cells 3 3 3 3" xfId="4947"/>
    <cellStyle name="RIGs input cells 3 3 3 3 2" xfId="15724"/>
    <cellStyle name="RIGs input cells 3 3 3 3 2 2" xfId="42144"/>
    <cellStyle name="RIGs input cells 3 3 3 3 3" xfId="22616"/>
    <cellStyle name="RIGs input cells 3 3 3 3 3 2" xfId="49030"/>
    <cellStyle name="RIGs input cells 3 3 3 3 4" xfId="31617"/>
    <cellStyle name="RIGs input cells 3 3 3 4" xfId="6721"/>
    <cellStyle name="RIGs input cells 3 3 3 4 2" xfId="17433"/>
    <cellStyle name="RIGs input cells 3 3 3 4 2 2" xfId="43851"/>
    <cellStyle name="RIGs input cells 3 3 3 4 3" xfId="25406"/>
    <cellStyle name="RIGs input cells 3 3 3 4 3 2" xfId="51820"/>
    <cellStyle name="RIGs input cells 3 3 3 4 4" xfId="33391"/>
    <cellStyle name="RIGs input cells 3 3 3 5" xfId="7927"/>
    <cellStyle name="RIGs input cells 3 3 3 5 2" xfId="18594"/>
    <cellStyle name="RIGs input cells 3 3 3 5 2 2" xfId="45009"/>
    <cellStyle name="RIGs input cells 3 3 3 5 3" xfId="11191"/>
    <cellStyle name="RIGs input cells 3 3 3 5 3 2" xfId="37612"/>
    <cellStyle name="RIGs input cells 3 3 3 6" xfId="13113"/>
    <cellStyle name="RIGs input cells 3 3 3 6 2" xfId="39534"/>
    <cellStyle name="RIGs input cells 3 3 3 7" xfId="25466"/>
    <cellStyle name="RIGs input cells 3 3 3 7 2" xfId="51880"/>
    <cellStyle name="RIGs input cells 3 3 4" xfId="2991"/>
    <cellStyle name="RIGs input cells 3 3 4 2" xfId="13783"/>
    <cellStyle name="RIGs input cells 3 3 4 2 2" xfId="40203"/>
    <cellStyle name="RIGs input cells 3 3 4 3" xfId="25848"/>
    <cellStyle name="RIGs input cells 3 3 4 3 2" xfId="52262"/>
    <cellStyle name="RIGs input cells 3 3 4 4" xfId="29661"/>
    <cellStyle name="RIGs input cells 3 3 5" xfId="3409"/>
    <cellStyle name="RIGs input cells 3 3 5 2" xfId="14195"/>
    <cellStyle name="RIGs input cells 3 3 5 2 2" xfId="40615"/>
    <cellStyle name="RIGs input cells 3 3 5 3" xfId="23055"/>
    <cellStyle name="RIGs input cells 3 3 5 3 2" xfId="49469"/>
    <cellStyle name="RIGs input cells 3 3 5 4" xfId="30079"/>
    <cellStyle name="RIGs input cells 3 3 6" xfId="8219"/>
    <cellStyle name="RIGs input cells 3 3 6 2" xfId="18880"/>
    <cellStyle name="RIGs input cells 3 3 6 2 2" xfId="45294"/>
    <cellStyle name="RIGs input cells 3 3 6 3" xfId="25996"/>
    <cellStyle name="RIGs input cells 3 3 6 3 2" xfId="52410"/>
    <cellStyle name="RIGs input cells 3 4" xfId="1467"/>
    <cellStyle name="RIGs input cells 3 4 2" xfId="3461"/>
    <cellStyle name="RIGs input cells 3 4 2 2" xfId="14246"/>
    <cellStyle name="RIGs input cells 3 4 2 2 2" xfId="40666"/>
    <cellStyle name="RIGs input cells 3 4 2 3" xfId="22547"/>
    <cellStyle name="RIGs input cells 3 4 2 3 2" xfId="48961"/>
    <cellStyle name="RIGs input cells 3 4 2 4" xfId="30131"/>
    <cellStyle name="RIGs input cells 3 4 3" xfId="3041"/>
    <cellStyle name="RIGs input cells 3 4 3 2" xfId="13833"/>
    <cellStyle name="RIGs input cells 3 4 3 2 2" xfId="40253"/>
    <cellStyle name="RIGs input cells 3 4 3 3" xfId="22553"/>
    <cellStyle name="RIGs input cells 3 4 3 3 2" xfId="48967"/>
    <cellStyle name="RIGs input cells 3 4 3 4" xfId="29711"/>
    <cellStyle name="RIGs input cells 3 4 4" xfId="5175"/>
    <cellStyle name="RIGs input cells 3 4 4 2" xfId="15951"/>
    <cellStyle name="RIGs input cells 3 4 4 2 2" xfId="42370"/>
    <cellStyle name="RIGs input cells 3 4 4 3" xfId="25580"/>
    <cellStyle name="RIGs input cells 3 4 4 3 2" xfId="51994"/>
    <cellStyle name="RIGs input cells 3 4 4 4" xfId="31845"/>
    <cellStyle name="RIGs input cells 3 4 5" xfId="4111"/>
    <cellStyle name="RIGs input cells 3 4 5 2" xfId="22918"/>
    <cellStyle name="RIGs input cells 3 4 5 2 2" xfId="49332"/>
    <cellStyle name="RIGs input cells 3 4 5 3" xfId="30781"/>
    <cellStyle name="RIGs input cells 3 4 6" xfId="6821"/>
    <cellStyle name="RIGs input cells 3 4 6 2" xfId="12143"/>
    <cellStyle name="RIGs input cells 3 4 6 2 2" xfId="38564"/>
    <cellStyle name="RIGs input cells 3 4 6 3" xfId="33491"/>
    <cellStyle name="RIGs input cells 3 4 7" xfId="2925"/>
    <cellStyle name="RIGs input cells 3 4 7 2" xfId="13717"/>
    <cellStyle name="RIGs input cells 3 4 7 2 2" xfId="40137"/>
    <cellStyle name="RIGs input cells 3 4 7 3" xfId="25706"/>
    <cellStyle name="RIGs input cells 3 4 7 3 2" xfId="52120"/>
    <cellStyle name="RIGs input cells 3 4 7 4" xfId="29595"/>
    <cellStyle name="RIGs input cells 3 4 8" xfId="22753"/>
    <cellStyle name="RIGs input cells 3 4 8 2" xfId="49167"/>
    <cellStyle name="RIGs input cells 3 5" xfId="2284"/>
    <cellStyle name="RIGs input cells 3 5 2" xfId="4216"/>
    <cellStyle name="RIGs input cells 3 5 2 2" xfId="14995"/>
    <cellStyle name="RIGs input cells 3 5 2 2 2" xfId="41415"/>
    <cellStyle name="RIGs input cells 3 5 2 3" xfId="22858"/>
    <cellStyle name="RIGs input cells 3 5 2 3 2" xfId="49272"/>
    <cellStyle name="RIGs input cells 3 5 2 4" xfId="30886"/>
    <cellStyle name="RIGs input cells 3 5 3" xfId="4944"/>
    <cellStyle name="RIGs input cells 3 5 3 2" xfId="15721"/>
    <cellStyle name="RIGs input cells 3 5 3 2 2" xfId="42141"/>
    <cellStyle name="RIGs input cells 3 5 3 3" xfId="25427"/>
    <cellStyle name="RIGs input cells 3 5 3 3 2" xfId="51841"/>
    <cellStyle name="RIGs input cells 3 5 3 4" xfId="31614"/>
    <cellStyle name="RIGs input cells 3 5 4" xfId="6718"/>
    <cellStyle name="RIGs input cells 3 5 4 2" xfId="17430"/>
    <cellStyle name="RIGs input cells 3 5 4 2 2" xfId="43848"/>
    <cellStyle name="RIGs input cells 3 5 4 3" xfId="23544"/>
    <cellStyle name="RIGs input cells 3 5 4 3 2" xfId="49958"/>
    <cellStyle name="RIGs input cells 3 5 4 4" xfId="33388"/>
    <cellStyle name="RIGs input cells 3 5 5" xfId="7924"/>
    <cellStyle name="RIGs input cells 3 5 5 2" xfId="18591"/>
    <cellStyle name="RIGs input cells 3 5 5 2 2" xfId="45006"/>
    <cellStyle name="RIGs input cells 3 5 5 3" xfId="12287"/>
    <cellStyle name="RIGs input cells 3 5 5 3 2" xfId="38708"/>
    <cellStyle name="RIGs input cells 3 5 6" xfId="13110"/>
    <cellStyle name="RIGs input cells 3 5 6 2" xfId="39531"/>
    <cellStyle name="RIGs input cells 3 5 7" xfId="24572"/>
    <cellStyle name="RIGs input cells 3 5 7 2" xfId="50986"/>
    <cellStyle name="RIGs input cells 3 6" xfId="4155"/>
    <cellStyle name="RIGs input cells 3 6 2" xfId="14936"/>
    <cellStyle name="RIGs input cells 3 6 2 2" xfId="41356"/>
    <cellStyle name="RIGs input cells 3 6 3" xfId="23294"/>
    <cellStyle name="RIGs input cells 3 6 3 2" xfId="49708"/>
    <cellStyle name="RIGs input cells 3 6 4" xfId="30825"/>
    <cellStyle name="RIGs input cells 3 7" xfId="2989"/>
    <cellStyle name="RIGs input cells 3 7 2" xfId="13781"/>
    <cellStyle name="RIGs input cells 3 7 2 2" xfId="40201"/>
    <cellStyle name="RIGs input cells 3 7 3" xfId="23490"/>
    <cellStyle name="RIGs input cells 3 7 3 2" xfId="49904"/>
    <cellStyle name="RIGs input cells 3 7 4" xfId="29659"/>
    <cellStyle name="RIGs input cells 3 8" xfId="5327"/>
    <cellStyle name="RIGs input cells 3 8 2" xfId="16101"/>
    <cellStyle name="RIGs input cells 3 8 2 2" xfId="42520"/>
    <cellStyle name="RIGs input cells 3 8 3" xfId="24469"/>
    <cellStyle name="RIGs input cells 3 8 3 2" xfId="50883"/>
    <cellStyle name="RIGs input cells 3 8 4" xfId="31997"/>
    <cellStyle name="RIGs input cells 3 9" xfId="3377"/>
    <cellStyle name="RIGs input cells 3 9 2" xfId="14164"/>
    <cellStyle name="RIGs input cells 3 9 2 2" xfId="40584"/>
    <cellStyle name="RIGs input cells 3 9 3" xfId="22734"/>
    <cellStyle name="RIGs input cells 3 9 3 2" xfId="49148"/>
    <cellStyle name="RIGs input cells 3 9 4" xfId="30047"/>
    <cellStyle name="RIGs input cells 3_3.15 Additional Data" xfId="2289"/>
    <cellStyle name="RIGs input cells 4" xfId="1150"/>
    <cellStyle name="RIGs input cells 4 2" xfId="1151"/>
    <cellStyle name="RIGs input cells 4 2 2" xfId="1472"/>
    <cellStyle name="RIGs input cells 4 2 2 2" xfId="2292"/>
    <cellStyle name="RIGs input cells 4 2 2 2 2" xfId="4222"/>
    <cellStyle name="RIGs input cells 4 2 2 2 2 2" xfId="15001"/>
    <cellStyle name="RIGs input cells 4 2 2 2 2 2 2" xfId="41421"/>
    <cellStyle name="RIGs input cells 4 2 2 2 2 3" xfId="24187"/>
    <cellStyle name="RIGs input cells 4 2 2 2 2 3 2" xfId="50601"/>
    <cellStyle name="RIGs input cells 4 2 2 2 2 4" xfId="30892"/>
    <cellStyle name="RIGs input cells 4 2 2 2 3" xfId="4950"/>
    <cellStyle name="RIGs input cells 4 2 2 2 3 2" xfId="15727"/>
    <cellStyle name="RIGs input cells 4 2 2 2 3 2 2" xfId="42147"/>
    <cellStyle name="RIGs input cells 4 2 2 2 3 3" xfId="22652"/>
    <cellStyle name="RIGs input cells 4 2 2 2 3 3 2" xfId="49066"/>
    <cellStyle name="RIGs input cells 4 2 2 2 3 4" xfId="31620"/>
    <cellStyle name="RIGs input cells 4 2 2 2 4" xfId="6724"/>
    <cellStyle name="RIGs input cells 4 2 2 2 4 2" xfId="17436"/>
    <cellStyle name="RIGs input cells 4 2 2 2 4 2 2" xfId="43854"/>
    <cellStyle name="RIGs input cells 4 2 2 2 4 3" xfId="23786"/>
    <cellStyle name="RIGs input cells 4 2 2 2 4 3 2" xfId="50200"/>
    <cellStyle name="RIGs input cells 4 2 2 2 4 4" xfId="33394"/>
    <cellStyle name="RIGs input cells 4 2 2 2 5" xfId="7930"/>
    <cellStyle name="RIGs input cells 4 2 2 2 5 2" xfId="18597"/>
    <cellStyle name="RIGs input cells 4 2 2 2 5 2 2" xfId="45012"/>
    <cellStyle name="RIGs input cells 4 2 2 2 5 3" xfId="16269"/>
    <cellStyle name="RIGs input cells 4 2 2 2 5 3 2" xfId="42688"/>
    <cellStyle name="RIGs input cells 4 2 2 2 6" xfId="13116"/>
    <cellStyle name="RIGs input cells 4 2 2 2 6 2" xfId="39537"/>
    <cellStyle name="RIGs input cells 4 2 2 2 7" xfId="22186"/>
    <cellStyle name="RIGs input cells 4 2 2 2 7 2" xfId="48600"/>
    <cellStyle name="RIGs input cells 4 2 2 3" xfId="3466"/>
    <cellStyle name="RIGs input cells 4 2 2 3 2" xfId="14251"/>
    <cellStyle name="RIGs input cells 4 2 2 3 2 2" xfId="40671"/>
    <cellStyle name="RIGs input cells 4 2 2 3 3" xfId="24161"/>
    <cellStyle name="RIGs input cells 4 2 2 3 3 2" xfId="50575"/>
    <cellStyle name="RIGs input cells 4 2 2 3 4" xfId="30136"/>
    <cellStyle name="RIGs input cells 4 2 2 4" xfId="5059"/>
    <cellStyle name="RIGs input cells 4 2 2 4 2" xfId="15836"/>
    <cellStyle name="RIGs input cells 4 2 2 4 2 2" xfId="42255"/>
    <cellStyle name="RIGs input cells 4 2 2 4 3" xfId="26098"/>
    <cellStyle name="RIGs input cells 4 2 2 4 3 2" xfId="52512"/>
    <cellStyle name="RIGs input cells 4 2 2 4 4" xfId="31729"/>
    <cellStyle name="RIGs input cells 4 2 2 5" xfId="5178"/>
    <cellStyle name="RIGs input cells 4 2 2 5 2" xfId="15954"/>
    <cellStyle name="RIGs input cells 4 2 2 5 2 2" xfId="42373"/>
    <cellStyle name="RIGs input cells 4 2 2 5 3" xfId="24296"/>
    <cellStyle name="RIGs input cells 4 2 2 5 3 2" xfId="50710"/>
    <cellStyle name="RIGs input cells 4 2 2 5 4" xfId="31848"/>
    <cellStyle name="RIGs input cells 4 2 2 6" xfId="4903"/>
    <cellStyle name="RIGs input cells 4 2 2 6 2" xfId="22711"/>
    <cellStyle name="RIGs input cells 4 2 2 6 2 2" xfId="49125"/>
    <cellStyle name="RIGs input cells 4 2 2 6 3" xfId="31573"/>
    <cellStyle name="RIGs input cells 4 2 2 7" xfId="6820"/>
    <cellStyle name="RIGs input cells 4 2 2 7 2" xfId="17085"/>
    <cellStyle name="RIGs input cells 4 2 2 7 2 2" xfId="43503"/>
    <cellStyle name="RIGs input cells 4 2 2 7 3" xfId="33490"/>
    <cellStyle name="RIGs input cells 4 2 2 8" xfId="7240"/>
    <cellStyle name="RIGs input cells 4 2 2 8 2" xfId="17907"/>
    <cellStyle name="RIGs input cells 4 2 2 8 2 2" xfId="44324"/>
    <cellStyle name="RIGs input cells 4 2 2 8 3" xfId="26378"/>
    <cellStyle name="RIGs input cells 4 2 2 8 3 2" xfId="52792"/>
    <cellStyle name="RIGs input cells 4 2 2 8 4" xfId="33910"/>
    <cellStyle name="RIGs input cells 4 2 2 9" xfId="23996"/>
    <cellStyle name="RIGs input cells 4 2 2 9 2" xfId="50410"/>
    <cellStyle name="RIGs input cells 4 2 3" xfId="2291"/>
    <cellStyle name="RIGs input cells 4 2 3 2" xfId="4221"/>
    <cellStyle name="RIGs input cells 4 2 3 2 2" xfId="15000"/>
    <cellStyle name="RIGs input cells 4 2 3 2 2 2" xfId="41420"/>
    <cellStyle name="RIGs input cells 4 2 3 2 3" xfId="24633"/>
    <cellStyle name="RIGs input cells 4 2 3 2 3 2" xfId="51047"/>
    <cellStyle name="RIGs input cells 4 2 3 2 4" xfId="30891"/>
    <cellStyle name="RIGs input cells 4 2 3 3" xfId="4949"/>
    <cellStyle name="RIGs input cells 4 2 3 3 2" xfId="15726"/>
    <cellStyle name="RIGs input cells 4 2 3 3 2 2" xfId="42146"/>
    <cellStyle name="RIGs input cells 4 2 3 3 3" xfId="23224"/>
    <cellStyle name="RIGs input cells 4 2 3 3 3 2" xfId="49638"/>
    <cellStyle name="RIGs input cells 4 2 3 3 4" xfId="31619"/>
    <cellStyle name="RIGs input cells 4 2 3 4" xfId="6723"/>
    <cellStyle name="RIGs input cells 4 2 3 4 2" xfId="17435"/>
    <cellStyle name="RIGs input cells 4 2 3 4 2 2" xfId="43853"/>
    <cellStyle name="RIGs input cells 4 2 3 4 3" xfId="21994"/>
    <cellStyle name="RIGs input cells 4 2 3 4 3 2" xfId="48408"/>
    <cellStyle name="RIGs input cells 4 2 3 4 4" xfId="33393"/>
    <cellStyle name="RIGs input cells 4 2 3 5" xfId="7929"/>
    <cellStyle name="RIGs input cells 4 2 3 5 2" xfId="18596"/>
    <cellStyle name="RIGs input cells 4 2 3 5 2 2" xfId="45011"/>
    <cellStyle name="RIGs input cells 4 2 3 5 3" xfId="17202"/>
    <cellStyle name="RIGs input cells 4 2 3 5 3 2" xfId="43620"/>
    <cellStyle name="RIGs input cells 4 2 3 6" xfId="13115"/>
    <cellStyle name="RIGs input cells 4 2 3 6 2" xfId="39536"/>
    <cellStyle name="RIGs input cells 4 2 3 7" xfId="23896"/>
    <cellStyle name="RIGs input cells 4 2 3 7 2" xfId="50310"/>
    <cellStyle name="RIGs input cells 4 2 4" xfId="2993"/>
    <cellStyle name="RIGs input cells 4 2 4 2" xfId="13785"/>
    <cellStyle name="RIGs input cells 4 2 4 2 2" xfId="40205"/>
    <cellStyle name="RIGs input cells 4 2 4 3" xfId="25020"/>
    <cellStyle name="RIGs input cells 4 2 4 3 2" xfId="51434"/>
    <cellStyle name="RIGs input cells 4 2 4 4" xfId="29663"/>
    <cellStyle name="RIGs input cells 4 2 5" xfId="4486"/>
    <cellStyle name="RIGs input cells 4 2 5 2" xfId="15264"/>
    <cellStyle name="RIGs input cells 4 2 5 2 2" xfId="41684"/>
    <cellStyle name="RIGs input cells 4 2 5 3" xfId="25494"/>
    <cellStyle name="RIGs input cells 4 2 5 3 2" xfId="51908"/>
    <cellStyle name="RIGs input cells 4 2 5 4" xfId="31156"/>
    <cellStyle name="RIGs input cells 4 2 6" xfId="8221"/>
    <cellStyle name="RIGs input cells 4 2 6 2" xfId="18882"/>
    <cellStyle name="RIGs input cells 4 2 6 2 2" xfId="45296"/>
    <cellStyle name="RIGs input cells 4 2 6 3" xfId="25998"/>
    <cellStyle name="RIGs input cells 4 2 6 3 2" xfId="52412"/>
    <cellStyle name="RIGs input cells 4 2_3.15 Additional Data" xfId="2293"/>
    <cellStyle name="RIGs input cells 4 3" xfId="1471"/>
    <cellStyle name="RIGs input cells 4 3 2" xfId="3465"/>
    <cellStyle name="RIGs input cells 4 3 2 2" xfId="14250"/>
    <cellStyle name="RIGs input cells 4 3 2 2 2" xfId="40670"/>
    <cellStyle name="RIGs input cells 4 3 2 3" xfId="24676"/>
    <cellStyle name="RIGs input cells 4 3 2 3 2" xfId="51090"/>
    <cellStyle name="RIGs input cells 4 3 2 4" xfId="30135"/>
    <cellStyle name="RIGs input cells 4 3 3" xfId="4118"/>
    <cellStyle name="RIGs input cells 4 3 3 2" xfId="14900"/>
    <cellStyle name="RIGs input cells 4 3 3 2 2" xfId="41320"/>
    <cellStyle name="RIGs input cells 4 3 3 3" xfId="23513"/>
    <cellStyle name="RIGs input cells 4 3 3 3 2" xfId="49927"/>
    <cellStyle name="RIGs input cells 4 3 3 4" xfId="30788"/>
    <cellStyle name="RIGs input cells 4 3 4" xfId="3020"/>
    <cellStyle name="RIGs input cells 4 3 4 2" xfId="13812"/>
    <cellStyle name="RIGs input cells 4 3 4 2 2" xfId="40232"/>
    <cellStyle name="RIGs input cells 4 3 4 3" xfId="25120"/>
    <cellStyle name="RIGs input cells 4 3 4 3 2" xfId="51534"/>
    <cellStyle name="RIGs input cells 4 3 4 4" xfId="29690"/>
    <cellStyle name="RIGs input cells 4 3 5" xfId="5495"/>
    <cellStyle name="RIGs input cells 4 3 5 2" xfId="24292"/>
    <cellStyle name="RIGs input cells 4 3 5 2 2" xfId="50706"/>
    <cellStyle name="RIGs input cells 4 3 5 3" xfId="32165"/>
    <cellStyle name="RIGs input cells 4 3 6" xfId="6348"/>
    <cellStyle name="RIGs input cells 4 3 6 2" xfId="24894"/>
    <cellStyle name="RIGs input cells 4 3 6 2 2" xfId="51308"/>
    <cellStyle name="RIGs input cells 4 3 6 3" xfId="33018"/>
    <cellStyle name="RIGs input cells 4 3 7" xfId="7241"/>
    <cellStyle name="RIGs input cells 4 3 7 2" xfId="17908"/>
    <cellStyle name="RIGs input cells 4 3 7 2 2" xfId="44325"/>
    <cellStyle name="RIGs input cells 4 3 7 3" xfId="28102"/>
    <cellStyle name="RIGs input cells 4 3 7 3 2" xfId="54516"/>
    <cellStyle name="RIGs input cells 4 3 7 4" xfId="33911"/>
    <cellStyle name="RIGs input cells 4 3 8" xfId="23930"/>
    <cellStyle name="RIGs input cells 4 3 8 2" xfId="50344"/>
    <cellStyle name="RIGs input cells 4 4" xfId="2290"/>
    <cellStyle name="RIGs input cells 4 4 2" xfId="4220"/>
    <cellStyle name="RIGs input cells 4 4 2 2" xfId="14999"/>
    <cellStyle name="RIGs input cells 4 4 2 2 2" xfId="41419"/>
    <cellStyle name="RIGs input cells 4 4 2 3" xfId="25103"/>
    <cellStyle name="RIGs input cells 4 4 2 3 2" xfId="51517"/>
    <cellStyle name="RIGs input cells 4 4 2 4" xfId="30890"/>
    <cellStyle name="RIGs input cells 4 4 3" xfId="4948"/>
    <cellStyle name="RIGs input cells 4 4 3 2" xfId="15725"/>
    <cellStyle name="RIGs input cells 4 4 3 2 2" xfId="42145"/>
    <cellStyle name="RIGs input cells 4 4 3 3" xfId="22155"/>
    <cellStyle name="RIGs input cells 4 4 3 3 2" xfId="48569"/>
    <cellStyle name="RIGs input cells 4 4 3 4" xfId="31618"/>
    <cellStyle name="RIGs input cells 4 4 4" xfId="6722"/>
    <cellStyle name="RIGs input cells 4 4 4 2" xfId="17434"/>
    <cellStyle name="RIGs input cells 4 4 4 2 2" xfId="43852"/>
    <cellStyle name="RIGs input cells 4 4 4 3" xfId="23474"/>
    <cellStyle name="RIGs input cells 4 4 4 3 2" xfId="49888"/>
    <cellStyle name="RIGs input cells 4 4 4 4" xfId="33392"/>
    <cellStyle name="RIGs input cells 4 4 5" xfId="7928"/>
    <cellStyle name="RIGs input cells 4 4 5 2" xfId="18595"/>
    <cellStyle name="RIGs input cells 4 4 5 2 2" xfId="45010"/>
    <cellStyle name="RIGs input cells 4 4 5 3" xfId="11243"/>
    <cellStyle name="RIGs input cells 4 4 5 3 2" xfId="37664"/>
    <cellStyle name="RIGs input cells 4 4 6" xfId="13114"/>
    <cellStyle name="RIGs input cells 4 4 6 2" xfId="39535"/>
    <cellStyle name="RIGs input cells 4 4 7" xfId="24051"/>
    <cellStyle name="RIGs input cells 4 4 7 2" xfId="50465"/>
    <cellStyle name="RIGs input cells 4 5" xfId="2992"/>
    <cellStyle name="RIGs input cells 4 5 2" xfId="13784"/>
    <cellStyle name="RIGs input cells 4 5 2 2" xfId="40204"/>
    <cellStyle name="RIGs input cells 4 5 3" xfId="25391"/>
    <cellStyle name="RIGs input cells 4 5 3 2" xfId="51805"/>
    <cellStyle name="RIGs input cells 4 5 4" xfId="29662"/>
    <cellStyle name="RIGs input cells 4 6" xfId="6264"/>
    <cellStyle name="RIGs input cells 4 6 2" xfId="17003"/>
    <cellStyle name="RIGs input cells 4 6 2 2" xfId="43421"/>
    <cellStyle name="RIGs input cells 4 6 3" xfId="23555"/>
    <cellStyle name="RIGs input cells 4 6 3 2" xfId="49969"/>
    <cellStyle name="RIGs input cells 4 6 4" xfId="32934"/>
    <cellStyle name="RIGs input cells 4 7" xfId="8220"/>
    <cellStyle name="RIGs input cells 4 7 2" xfId="18881"/>
    <cellStyle name="RIGs input cells 4 7 2 2" xfId="45295"/>
    <cellStyle name="RIGs input cells 4 7 3" xfId="25997"/>
    <cellStyle name="RIGs input cells 4 7 3 2" xfId="52411"/>
    <cellStyle name="RIGs input cells 4_3.15 Additional Data" xfId="2294"/>
    <cellStyle name="RIGs input cells 5" xfId="1152"/>
    <cellStyle name="RIGs input cells 5 2" xfId="1153"/>
    <cellStyle name="RIGs input cells 5 2 2" xfId="1474"/>
    <cellStyle name="RIGs input cells 5 2 2 2" xfId="3468"/>
    <cellStyle name="RIGs input cells 5 2 2 2 2" xfId="14253"/>
    <cellStyle name="RIGs input cells 5 2 2 2 2 2" xfId="40673"/>
    <cellStyle name="RIGs input cells 5 2 2 2 3" xfId="27159"/>
    <cellStyle name="RIGs input cells 5 2 2 2 3 2" xfId="53573"/>
    <cellStyle name="RIGs input cells 5 2 2 2 4" xfId="30138"/>
    <cellStyle name="RIGs input cells 5 2 2 3" xfId="4704"/>
    <cellStyle name="RIGs input cells 5 2 2 3 2" xfId="15481"/>
    <cellStyle name="RIGs input cells 5 2 2 3 2 2" xfId="41901"/>
    <cellStyle name="RIGs input cells 5 2 2 3 3" xfId="23972"/>
    <cellStyle name="RIGs input cells 5 2 2 3 3 2" xfId="50386"/>
    <cellStyle name="RIGs input cells 5 2 2 3 4" xfId="31374"/>
    <cellStyle name="RIGs input cells 5 2 2 4" xfId="3765"/>
    <cellStyle name="RIGs input cells 5 2 2 4 2" xfId="14548"/>
    <cellStyle name="RIGs input cells 5 2 2 4 2 2" xfId="40968"/>
    <cellStyle name="RIGs input cells 5 2 2 4 3" xfId="25314"/>
    <cellStyle name="RIGs input cells 5 2 2 4 3 2" xfId="51728"/>
    <cellStyle name="RIGs input cells 5 2 2 4 4" xfId="30435"/>
    <cellStyle name="RIGs input cells 5 2 2 5" xfId="11"/>
    <cellStyle name="RIGs input cells 5 2 2 5 2" xfId="27331"/>
    <cellStyle name="RIGs input cells 5 2 2 5 2 2" xfId="53745"/>
    <cellStyle name="RIGs input cells 5 2 2 5 3" xfId="28743"/>
    <cellStyle name="RIGs input cells 5 2 2 6" xfId="6490"/>
    <cellStyle name="RIGs input cells 5 2 2 6 2" xfId="25765"/>
    <cellStyle name="RIGs input cells 5 2 2 6 2 2" xfId="52179"/>
    <cellStyle name="RIGs input cells 5 2 2 6 3" xfId="33160"/>
    <cellStyle name="RIGs input cells 5 2 2 7" xfId="6167"/>
    <cellStyle name="RIGs input cells 5 2 2 7 2" xfId="16908"/>
    <cellStyle name="RIGs input cells 5 2 2 7 2 2" xfId="43326"/>
    <cellStyle name="RIGs input cells 5 2 2 7 3" xfId="22631"/>
    <cellStyle name="RIGs input cells 5 2 2 7 3 2" xfId="49045"/>
    <cellStyle name="RIGs input cells 5 2 2 7 4" xfId="32837"/>
    <cellStyle name="RIGs input cells 5 2 2 8" xfId="27556"/>
    <cellStyle name="RIGs input cells 5 2 2 8 2" xfId="53970"/>
    <cellStyle name="RIGs input cells 5 2 3" xfId="2296"/>
    <cellStyle name="RIGs input cells 5 2 3 2" xfId="4224"/>
    <cellStyle name="RIGs input cells 5 2 3 2 2" xfId="15003"/>
    <cellStyle name="RIGs input cells 5 2 3 2 2 2" xfId="41423"/>
    <cellStyle name="RIGs input cells 5 2 3 2 3" xfId="27418"/>
    <cellStyle name="RIGs input cells 5 2 3 2 3 2" xfId="53832"/>
    <cellStyle name="RIGs input cells 5 2 3 2 4" xfId="30894"/>
    <cellStyle name="RIGs input cells 5 2 3 3" xfId="4952"/>
    <cellStyle name="RIGs input cells 5 2 3 3 2" xfId="15729"/>
    <cellStyle name="RIGs input cells 5 2 3 3 2 2" xfId="42149"/>
    <cellStyle name="RIGs input cells 5 2 3 3 3" xfId="25583"/>
    <cellStyle name="RIGs input cells 5 2 3 3 3 2" xfId="51997"/>
    <cellStyle name="RIGs input cells 5 2 3 3 4" xfId="31622"/>
    <cellStyle name="RIGs input cells 5 2 3 4" xfId="6726"/>
    <cellStyle name="RIGs input cells 5 2 3 4 2" xfId="17438"/>
    <cellStyle name="RIGs input cells 5 2 3 4 2 2" xfId="43856"/>
    <cellStyle name="RIGs input cells 5 2 3 4 3" xfId="22398"/>
    <cellStyle name="RIGs input cells 5 2 3 4 3 2" xfId="48812"/>
    <cellStyle name="RIGs input cells 5 2 3 4 4" xfId="33396"/>
    <cellStyle name="RIGs input cells 5 2 3 5" xfId="7932"/>
    <cellStyle name="RIGs input cells 5 2 3 5 2" xfId="18599"/>
    <cellStyle name="RIGs input cells 5 2 3 5 2 2" xfId="45014"/>
    <cellStyle name="RIGs input cells 5 2 3 5 3" xfId="25865"/>
    <cellStyle name="RIGs input cells 5 2 3 5 3 2" xfId="52279"/>
    <cellStyle name="RIGs input cells 5 2 3 6" xfId="13118"/>
    <cellStyle name="RIGs input cells 5 2 3 6 2" xfId="39539"/>
    <cellStyle name="RIGs input cells 5 2 3 7" xfId="27022"/>
    <cellStyle name="RIGs input cells 5 2 3 7 2" xfId="53436"/>
    <cellStyle name="RIGs input cells 5 2 4" xfId="2995"/>
    <cellStyle name="RIGs input cells 5 2 4 2" xfId="13787"/>
    <cellStyle name="RIGs input cells 5 2 4 2 2" xfId="40207"/>
    <cellStyle name="RIGs input cells 5 2 4 3" xfId="23700"/>
    <cellStyle name="RIGs input cells 5 2 4 3 2" xfId="50114"/>
    <cellStyle name="RIGs input cells 5 2 4 4" xfId="29665"/>
    <cellStyle name="RIGs input cells 5 2 5" xfId="6669"/>
    <cellStyle name="RIGs input cells 5 2 5 2" xfId="17381"/>
    <cellStyle name="RIGs input cells 5 2 5 2 2" xfId="43799"/>
    <cellStyle name="RIGs input cells 5 2 5 3" xfId="11349"/>
    <cellStyle name="RIGs input cells 5 2 5 3 2" xfId="37770"/>
    <cellStyle name="RIGs input cells 5 2 5 4" xfId="33339"/>
    <cellStyle name="RIGs input cells 5 2 6" xfId="8223"/>
    <cellStyle name="RIGs input cells 5 2 6 2" xfId="18884"/>
    <cellStyle name="RIGs input cells 5 2 6 2 2" xfId="45298"/>
    <cellStyle name="RIGs input cells 5 2 6 3" xfId="26000"/>
    <cellStyle name="RIGs input cells 5 2 6 3 2" xfId="52414"/>
    <cellStyle name="RIGs input cells 5 3" xfId="1473"/>
    <cellStyle name="RIGs input cells 5 3 2" xfId="3467"/>
    <cellStyle name="RIGs input cells 5 3 2 2" xfId="14252"/>
    <cellStyle name="RIGs input cells 5 3 2 2 2" xfId="40672"/>
    <cellStyle name="RIGs input cells 5 3 2 3" xfId="23775"/>
    <cellStyle name="RIGs input cells 5 3 2 3 2" xfId="50189"/>
    <cellStyle name="RIGs input cells 5 3 2 4" xfId="30137"/>
    <cellStyle name="RIGs input cells 5 3 3" xfId="2606"/>
    <cellStyle name="RIGs input cells 5 3 3 2" xfId="13398"/>
    <cellStyle name="RIGs input cells 5 3 3 2 2" xfId="39818"/>
    <cellStyle name="RIGs input cells 5 3 3 3" xfId="26993"/>
    <cellStyle name="RIGs input cells 5 3 3 3 2" xfId="53407"/>
    <cellStyle name="RIGs input cells 5 3 3 4" xfId="29276"/>
    <cellStyle name="RIGs input cells 5 3 4" xfId="4156"/>
    <cellStyle name="RIGs input cells 5 3 4 2" xfId="14937"/>
    <cellStyle name="RIGs input cells 5 3 4 2 2" xfId="41357"/>
    <cellStyle name="RIGs input cells 5 3 4 3" xfId="26530"/>
    <cellStyle name="RIGs input cells 5 3 4 3 2" xfId="52944"/>
    <cellStyle name="RIGs input cells 5 3 4 4" xfId="30826"/>
    <cellStyle name="RIGs input cells 5 3 5" xfId="14"/>
    <cellStyle name="RIGs input cells 5 3 5 2" xfId="25473"/>
    <cellStyle name="RIGs input cells 5 3 5 2 2" xfId="51887"/>
    <cellStyle name="RIGs input cells 5 3 5 3" xfId="28746"/>
    <cellStyle name="RIGs input cells 5 3 6" xfId="3014"/>
    <cellStyle name="RIGs input cells 5 3 6 2" xfId="23434"/>
    <cellStyle name="RIGs input cells 5 3 6 2 2" xfId="49848"/>
    <cellStyle name="RIGs input cells 5 3 6 3" xfId="29684"/>
    <cellStyle name="RIGs input cells 5 3 7" xfId="7452"/>
    <cellStyle name="RIGs input cells 5 3 7 2" xfId="18119"/>
    <cellStyle name="RIGs input cells 5 3 7 2 2" xfId="44535"/>
    <cellStyle name="RIGs input cells 5 3 7 3" xfId="28079"/>
    <cellStyle name="RIGs input cells 5 3 7 3 2" xfId="54493"/>
    <cellStyle name="RIGs input cells 5 3 7 4" xfId="34122"/>
    <cellStyle name="RIGs input cells 5 3 8" xfId="22926"/>
    <cellStyle name="RIGs input cells 5 3 8 2" xfId="49340"/>
    <cellStyle name="RIGs input cells 5 4" xfId="2295"/>
    <cellStyle name="RIGs input cells 5 4 2" xfId="4223"/>
    <cellStyle name="RIGs input cells 5 4 2 2" xfId="15002"/>
    <cellStyle name="RIGs input cells 5 4 2 2 2" xfId="41422"/>
    <cellStyle name="RIGs input cells 5 4 2 3" xfId="23148"/>
    <cellStyle name="RIGs input cells 5 4 2 3 2" xfId="49562"/>
    <cellStyle name="RIGs input cells 5 4 2 4" xfId="30893"/>
    <cellStyle name="RIGs input cells 5 4 3" xfId="4951"/>
    <cellStyle name="RIGs input cells 5 4 3 2" xfId="15728"/>
    <cellStyle name="RIGs input cells 5 4 3 2 2" xfId="42148"/>
    <cellStyle name="RIGs input cells 5 4 3 3" xfId="25687"/>
    <cellStyle name="RIGs input cells 5 4 3 3 2" xfId="52101"/>
    <cellStyle name="RIGs input cells 5 4 3 4" xfId="31621"/>
    <cellStyle name="RIGs input cells 5 4 4" xfId="6725"/>
    <cellStyle name="RIGs input cells 5 4 4 2" xfId="17437"/>
    <cellStyle name="RIGs input cells 5 4 4 2 2" xfId="43855"/>
    <cellStyle name="RIGs input cells 5 4 4 3" xfId="23631"/>
    <cellStyle name="RIGs input cells 5 4 4 3 2" xfId="50045"/>
    <cellStyle name="RIGs input cells 5 4 4 4" xfId="33395"/>
    <cellStyle name="RIGs input cells 5 4 5" xfId="7931"/>
    <cellStyle name="RIGs input cells 5 4 5 2" xfId="18598"/>
    <cellStyle name="RIGs input cells 5 4 5 2 2" xfId="45013"/>
    <cellStyle name="RIGs input cells 5 4 5 3" xfId="11455"/>
    <cellStyle name="RIGs input cells 5 4 5 3 2" xfId="37876"/>
    <cellStyle name="RIGs input cells 5 4 6" xfId="13117"/>
    <cellStyle name="RIGs input cells 5 4 6 2" xfId="39538"/>
    <cellStyle name="RIGs input cells 5 4 7" xfId="22690"/>
    <cellStyle name="RIGs input cells 5 4 7 2" xfId="49104"/>
    <cellStyle name="RIGs input cells 5 5" xfId="2994"/>
    <cellStyle name="RIGs input cells 5 5 2" xfId="13786"/>
    <cellStyle name="RIGs input cells 5 5 2 2" xfId="40206"/>
    <cellStyle name="RIGs input cells 5 5 3" xfId="24567"/>
    <cellStyle name="RIGs input cells 5 5 3 2" xfId="50981"/>
    <cellStyle name="RIGs input cells 5 5 4" xfId="29664"/>
    <cellStyle name="RIGs input cells 5 6" xfId="6670"/>
    <cellStyle name="RIGs input cells 5 6 2" xfId="17382"/>
    <cellStyle name="RIGs input cells 5 6 2 2" xfId="43800"/>
    <cellStyle name="RIGs input cells 5 6 3" xfId="25258"/>
    <cellStyle name="RIGs input cells 5 6 3 2" xfId="51672"/>
    <cellStyle name="RIGs input cells 5 6 4" xfId="33340"/>
    <cellStyle name="RIGs input cells 5 7" xfId="8222"/>
    <cellStyle name="RIGs input cells 5 7 2" xfId="18883"/>
    <cellStyle name="RIGs input cells 5 7 2 2" xfId="45297"/>
    <cellStyle name="RIGs input cells 5 7 3" xfId="25999"/>
    <cellStyle name="RIGs input cells 5 7 3 2" xfId="52413"/>
    <cellStyle name="RIGs input cells 5_3.15 Additional Data" xfId="2297"/>
    <cellStyle name="RIGs input cells 6" xfId="1154"/>
    <cellStyle name="RIGs input cells 6 2" xfId="1155"/>
    <cellStyle name="RIGs input cells 6 2 2" xfId="1476"/>
    <cellStyle name="RIGs input cells 6 2 2 2" xfId="3470"/>
    <cellStyle name="RIGs input cells 6 2 2 2 2" xfId="14255"/>
    <cellStyle name="RIGs input cells 6 2 2 2 2 2" xfId="40675"/>
    <cellStyle name="RIGs input cells 6 2 2 2 3" xfId="26865"/>
    <cellStyle name="RIGs input cells 6 2 2 2 3 2" xfId="53279"/>
    <cellStyle name="RIGs input cells 6 2 2 2 4" xfId="30140"/>
    <cellStyle name="RIGs input cells 6 2 2 3" xfId="3044"/>
    <cellStyle name="RIGs input cells 6 2 2 3 2" xfId="13836"/>
    <cellStyle name="RIGs input cells 6 2 2 3 2 2" xfId="40256"/>
    <cellStyle name="RIGs input cells 6 2 2 3 3" xfId="25240"/>
    <cellStyle name="RIGs input cells 6 2 2 3 3 2" xfId="51654"/>
    <cellStyle name="RIGs input cells 6 2 2 3 4" xfId="29714"/>
    <cellStyle name="RIGs input cells 6 2 2 4" xfId="4008"/>
    <cellStyle name="RIGs input cells 6 2 2 4 2" xfId="14791"/>
    <cellStyle name="RIGs input cells 6 2 2 4 2 2" xfId="41211"/>
    <cellStyle name="RIGs input cells 6 2 2 4 3" xfId="25287"/>
    <cellStyle name="RIGs input cells 6 2 2 4 3 2" xfId="51701"/>
    <cellStyle name="RIGs input cells 6 2 2 4 4" xfId="30678"/>
    <cellStyle name="RIGs input cells 6 2 2 5" xfId="12"/>
    <cellStyle name="RIGs input cells 6 2 2 5 2" xfId="22264"/>
    <cellStyle name="RIGs input cells 6 2 2 5 2 2" xfId="48678"/>
    <cellStyle name="RIGs input cells 6 2 2 5 3" xfId="28744"/>
    <cellStyle name="RIGs input cells 6 2 2 6" xfId="3425"/>
    <cellStyle name="RIGs input cells 6 2 2 6 2" xfId="22766"/>
    <cellStyle name="RIGs input cells 6 2 2 6 2 2" xfId="49180"/>
    <cellStyle name="RIGs input cells 6 2 2 6 3" xfId="30095"/>
    <cellStyle name="RIGs input cells 6 2 2 7" xfId="2596"/>
    <cellStyle name="RIGs input cells 6 2 2 7 2" xfId="13388"/>
    <cellStyle name="RIGs input cells 6 2 2 7 2 2" xfId="39808"/>
    <cellStyle name="RIGs input cells 6 2 2 7 3" xfId="26729"/>
    <cellStyle name="RIGs input cells 6 2 2 7 3 2" xfId="53143"/>
    <cellStyle name="RIGs input cells 6 2 2 7 4" xfId="29266"/>
    <cellStyle name="RIGs input cells 6 2 2 8" xfId="26533"/>
    <cellStyle name="RIGs input cells 6 2 2 8 2" xfId="52947"/>
    <cellStyle name="RIGs input cells 6 2 3" xfId="2299"/>
    <cellStyle name="RIGs input cells 6 2 3 2" xfId="4226"/>
    <cellStyle name="RIGs input cells 6 2 3 2 2" xfId="15005"/>
    <cellStyle name="RIGs input cells 6 2 3 2 2 2" xfId="41425"/>
    <cellStyle name="RIGs input cells 6 2 3 2 3" xfId="26801"/>
    <cellStyle name="RIGs input cells 6 2 3 2 3 2" xfId="53215"/>
    <cellStyle name="RIGs input cells 6 2 3 2 4" xfId="30896"/>
    <cellStyle name="RIGs input cells 6 2 3 3" xfId="4954"/>
    <cellStyle name="RIGs input cells 6 2 3 3 2" xfId="15731"/>
    <cellStyle name="RIGs input cells 6 2 3 3 2 2" xfId="42151"/>
    <cellStyle name="RIGs input cells 6 2 3 3 3" xfId="24741"/>
    <cellStyle name="RIGs input cells 6 2 3 3 3 2" xfId="51155"/>
    <cellStyle name="RIGs input cells 6 2 3 3 4" xfId="31624"/>
    <cellStyle name="RIGs input cells 6 2 3 4" xfId="6728"/>
    <cellStyle name="RIGs input cells 6 2 3 4 2" xfId="17440"/>
    <cellStyle name="RIGs input cells 6 2 3 4 2 2" xfId="43858"/>
    <cellStyle name="RIGs input cells 6 2 3 4 3" xfId="12416"/>
    <cellStyle name="RIGs input cells 6 2 3 4 3 2" xfId="38837"/>
    <cellStyle name="RIGs input cells 6 2 3 4 4" xfId="33398"/>
    <cellStyle name="RIGs input cells 6 2 3 5" xfId="7934"/>
    <cellStyle name="RIGs input cells 6 2 3 5 2" xfId="18601"/>
    <cellStyle name="RIGs input cells 6 2 3 5 2 2" xfId="45016"/>
    <cellStyle name="RIGs input cells 6 2 3 5 3" xfId="21299"/>
    <cellStyle name="RIGs input cells 6 2 3 5 3 2" xfId="47713"/>
    <cellStyle name="RIGs input cells 6 2 3 6" xfId="13120"/>
    <cellStyle name="RIGs input cells 6 2 3 6 2" xfId="39541"/>
    <cellStyle name="RIGs input cells 6 2 3 7" xfId="25210"/>
    <cellStyle name="RIGs input cells 6 2 3 7 2" xfId="51624"/>
    <cellStyle name="RIGs input cells 6 2 4" xfId="5176"/>
    <cellStyle name="RIGs input cells 6 2 4 2" xfId="15952"/>
    <cellStyle name="RIGs input cells 6 2 4 2 2" xfId="42371"/>
    <cellStyle name="RIGs input cells 6 2 4 3" xfId="25171"/>
    <cellStyle name="RIGs input cells 6 2 4 3 2" xfId="51585"/>
    <cellStyle name="RIGs input cells 6 2 4 4" xfId="31846"/>
    <cellStyle name="RIGs input cells 6 2 5" xfId="6940"/>
    <cellStyle name="RIGs input cells 6 2 5 2" xfId="17645"/>
    <cellStyle name="RIGs input cells 6 2 5 2 2" xfId="44062"/>
    <cellStyle name="RIGs input cells 6 2 5 3" xfId="22636"/>
    <cellStyle name="RIGs input cells 6 2 5 3 2" xfId="49050"/>
    <cellStyle name="RIGs input cells 6 2 5 4" xfId="33610"/>
    <cellStyle name="RIGs input cells 6 2 6" xfId="8225"/>
    <cellStyle name="RIGs input cells 6 2 6 2" xfId="18886"/>
    <cellStyle name="RIGs input cells 6 2 6 2 2" xfId="45300"/>
    <cellStyle name="RIGs input cells 6 2 6 3" xfId="26002"/>
    <cellStyle name="RIGs input cells 6 2 6 3 2" xfId="52416"/>
    <cellStyle name="RIGs input cells 6 3" xfId="1475"/>
    <cellStyle name="RIGs input cells 6 3 2" xfId="3469"/>
    <cellStyle name="RIGs input cells 6 3 2 2" xfId="14254"/>
    <cellStyle name="RIGs input cells 6 3 2 2 2" xfId="40674"/>
    <cellStyle name="RIGs input cells 6 3 2 3" xfId="21883"/>
    <cellStyle name="RIGs input cells 6 3 2 3 2" xfId="48297"/>
    <cellStyle name="RIGs input cells 6 3 2 4" xfId="30139"/>
    <cellStyle name="RIGs input cells 6 3 3" xfId="3731"/>
    <cellStyle name="RIGs input cells 6 3 3 2" xfId="14514"/>
    <cellStyle name="RIGs input cells 6 3 3 2 2" xfId="40934"/>
    <cellStyle name="RIGs input cells 6 3 3 3" xfId="21773"/>
    <cellStyle name="RIGs input cells 6 3 3 3 2" xfId="48187"/>
    <cellStyle name="RIGs input cells 6 3 3 4" xfId="30401"/>
    <cellStyle name="RIGs input cells 6 3 4" xfId="5180"/>
    <cellStyle name="RIGs input cells 6 3 4 2" xfId="15956"/>
    <cellStyle name="RIGs input cells 6 3 4 2 2" xfId="42375"/>
    <cellStyle name="RIGs input cells 6 3 4 3" xfId="23839"/>
    <cellStyle name="RIGs input cells 6 3 4 3 2" xfId="50253"/>
    <cellStyle name="RIGs input cells 6 3 4 4" xfId="31850"/>
    <cellStyle name="RIGs input cells 6 3 5" xfId="4728"/>
    <cellStyle name="RIGs input cells 6 3 5 2" xfId="24457"/>
    <cellStyle name="RIGs input cells 6 3 5 2 2" xfId="50871"/>
    <cellStyle name="RIGs input cells 6 3 5 3" xfId="31398"/>
    <cellStyle name="RIGs input cells 6 3 6" xfId="6256"/>
    <cellStyle name="RIGs input cells 6 3 6 2" xfId="13080"/>
    <cellStyle name="RIGs input cells 6 3 6 2 2" xfId="39501"/>
    <cellStyle name="RIGs input cells 6 3 6 3" xfId="32926"/>
    <cellStyle name="RIGs input cells 6 3 7" xfId="7239"/>
    <cellStyle name="RIGs input cells 6 3 7 2" xfId="17906"/>
    <cellStyle name="RIGs input cells 6 3 7 2 2" xfId="44323"/>
    <cellStyle name="RIGs input cells 6 3 7 3" xfId="22779"/>
    <cellStyle name="RIGs input cells 6 3 7 3 2" xfId="49193"/>
    <cellStyle name="RIGs input cells 6 3 7 4" xfId="33909"/>
    <cellStyle name="RIGs input cells 6 3 8" xfId="23476"/>
    <cellStyle name="RIGs input cells 6 3 8 2" xfId="49890"/>
    <cellStyle name="RIGs input cells 6 4" xfId="2298"/>
    <cellStyle name="RIGs input cells 6 4 2" xfId="4225"/>
    <cellStyle name="RIGs input cells 6 4 2 2" xfId="15004"/>
    <cellStyle name="RIGs input cells 6 4 2 2 2" xfId="41424"/>
    <cellStyle name="RIGs input cells 6 4 2 3" xfId="23293"/>
    <cellStyle name="RIGs input cells 6 4 2 3 2" xfId="49707"/>
    <cellStyle name="RIGs input cells 6 4 2 4" xfId="30895"/>
    <cellStyle name="RIGs input cells 6 4 3" xfId="4953"/>
    <cellStyle name="RIGs input cells 6 4 3 2" xfId="15730"/>
    <cellStyle name="RIGs input cells 6 4 3 2 2" xfId="42150"/>
    <cellStyle name="RIGs input cells 6 4 3 3" xfId="25174"/>
    <cellStyle name="RIGs input cells 6 4 3 3 2" xfId="51588"/>
    <cellStyle name="RIGs input cells 6 4 3 4" xfId="31623"/>
    <cellStyle name="RIGs input cells 6 4 4" xfId="6727"/>
    <cellStyle name="RIGs input cells 6 4 4 2" xfId="17439"/>
    <cellStyle name="RIGs input cells 6 4 4 2 2" xfId="43857"/>
    <cellStyle name="RIGs input cells 6 4 4 3" xfId="12058"/>
    <cellStyle name="RIGs input cells 6 4 4 3 2" xfId="38479"/>
    <cellStyle name="RIGs input cells 6 4 4 4" xfId="33397"/>
    <cellStyle name="RIGs input cells 6 4 5" xfId="7933"/>
    <cellStyle name="RIGs input cells 6 4 5 2" xfId="18600"/>
    <cellStyle name="RIGs input cells 6 4 5 2 2" xfId="45015"/>
    <cellStyle name="RIGs input cells 6 4 5 3" xfId="11193"/>
    <cellStyle name="RIGs input cells 6 4 5 3 2" xfId="37614"/>
    <cellStyle name="RIGs input cells 6 4 6" xfId="13119"/>
    <cellStyle name="RIGs input cells 6 4 6 2" xfId="39540"/>
    <cellStyle name="RIGs input cells 6 4 7" xfId="25619"/>
    <cellStyle name="RIGs input cells 6 4 7 2" xfId="52033"/>
    <cellStyle name="RIGs input cells 6 5" xfId="5194"/>
    <cellStyle name="RIGs input cells 6 5 2" xfId="15969"/>
    <cellStyle name="RIGs input cells 6 5 2 2" xfId="42388"/>
    <cellStyle name="RIGs input cells 6 5 3" xfId="26834"/>
    <cellStyle name="RIGs input cells 6 5 3 2" xfId="53248"/>
    <cellStyle name="RIGs input cells 6 5 4" xfId="31864"/>
    <cellStyle name="RIGs input cells 6 6" xfId="6949"/>
    <cellStyle name="RIGs input cells 6 6 2" xfId="17654"/>
    <cellStyle name="RIGs input cells 6 6 2 2" xfId="44071"/>
    <cellStyle name="RIGs input cells 6 6 3" xfId="22009"/>
    <cellStyle name="RIGs input cells 6 6 3 2" xfId="48423"/>
    <cellStyle name="RIGs input cells 6 6 4" xfId="33619"/>
    <cellStyle name="RIGs input cells 6 7" xfId="8224"/>
    <cellStyle name="RIGs input cells 6 7 2" xfId="18885"/>
    <cellStyle name="RIGs input cells 6 7 2 2" xfId="45299"/>
    <cellStyle name="RIGs input cells 6 7 3" xfId="26001"/>
    <cellStyle name="RIGs input cells 6 7 3 2" xfId="52415"/>
    <cellStyle name="RIGs input cells 6_3.15 Additional Data" xfId="2300"/>
    <cellStyle name="RIGs input cells 7" xfId="1156"/>
    <cellStyle name="RIGs input cells 7 2" xfId="1334"/>
    <cellStyle name="RIGs input cells 7 2 2" xfId="1596"/>
    <cellStyle name="RIGs input cells 7 2 2 2" xfId="3589"/>
    <cellStyle name="RIGs input cells 7 2 2 2 2" xfId="14374"/>
    <cellStyle name="RIGs input cells 7 2 2 2 2 2" xfId="40794"/>
    <cellStyle name="RIGs input cells 7 2 2 2 3" xfId="24456"/>
    <cellStyle name="RIGs input cells 7 2 2 2 3 2" xfId="50870"/>
    <cellStyle name="RIGs input cells 7 2 2 2 4" xfId="30259"/>
    <cellStyle name="RIGs input cells 7 2 2 3" xfId="2840"/>
    <cellStyle name="RIGs input cells 7 2 2 3 2" xfId="13632"/>
    <cellStyle name="RIGs input cells 7 2 2 3 2 2" xfId="40052"/>
    <cellStyle name="RIGs input cells 7 2 2 3 3" xfId="23130"/>
    <cellStyle name="RIGs input cells 7 2 2 3 3 2" xfId="49544"/>
    <cellStyle name="RIGs input cells 7 2 2 3 4" xfId="29510"/>
    <cellStyle name="RIGs input cells 7 2 2 4" xfId="5764"/>
    <cellStyle name="RIGs input cells 7 2 2 4 2" xfId="16524"/>
    <cellStyle name="RIGs input cells 7 2 2 4 2 2" xfId="42942"/>
    <cellStyle name="RIGs input cells 7 2 2 4 3" xfId="28124"/>
    <cellStyle name="RIGs input cells 7 2 2 4 3 2" xfId="54538"/>
    <cellStyle name="RIGs input cells 7 2 2 4 4" xfId="32434"/>
    <cellStyle name="RIGs input cells 7 2 2 5" xfId="3692"/>
    <cellStyle name="RIGs input cells 7 2 2 5 2" xfId="25451"/>
    <cellStyle name="RIGs input cells 7 2 2 5 2 2" xfId="51865"/>
    <cellStyle name="RIGs input cells 7 2 2 5 3" xfId="30362"/>
    <cellStyle name="RIGs input cells 7 2 2 6" xfId="6115"/>
    <cellStyle name="RIGs input cells 7 2 2 6 2" xfId="24908"/>
    <cellStyle name="RIGs input cells 7 2 2 6 2 2" xfId="51322"/>
    <cellStyle name="RIGs input cells 7 2 2 6 3" xfId="32785"/>
    <cellStyle name="RIGs input cells 7 2 2 7" xfId="7216"/>
    <cellStyle name="RIGs input cells 7 2 2 7 2" xfId="17883"/>
    <cellStyle name="RIGs input cells 7 2 2 7 2 2" xfId="44300"/>
    <cellStyle name="RIGs input cells 7 2 2 7 3" xfId="23790"/>
    <cellStyle name="RIGs input cells 7 2 2 7 3 2" xfId="50204"/>
    <cellStyle name="RIGs input cells 7 2 2 7 4" xfId="33886"/>
    <cellStyle name="RIGs input cells 7 2 2 8" xfId="22889"/>
    <cellStyle name="RIGs input cells 7 2 2 8 2" xfId="49303"/>
    <cellStyle name="RIGs input cells 7 2 3" xfId="2302"/>
    <cellStyle name="RIGs input cells 7 2 3 2" xfId="4228"/>
    <cellStyle name="RIGs input cells 7 2 3 2 2" xfId="15007"/>
    <cellStyle name="RIGs input cells 7 2 3 2 2 2" xfId="41427"/>
    <cellStyle name="RIGs input cells 7 2 3 2 3" xfId="26263"/>
    <cellStyle name="RIGs input cells 7 2 3 2 3 2" xfId="52677"/>
    <cellStyle name="RIGs input cells 7 2 3 2 4" xfId="30898"/>
    <cellStyle name="RIGs input cells 7 2 3 3" xfId="4956"/>
    <cellStyle name="RIGs input cells 7 2 3 3 2" xfId="15733"/>
    <cellStyle name="RIGs input cells 7 2 3 3 2 2" xfId="42153"/>
    <cellStyle name="RIGs input cells 7 2 3 3 3" xfId="23842"/>
    <cellStyle name="RIGs input cells 7 2 3 3 3 2" xfId="50256"/>
    <cellStyle name="RIGs input cells 7 2 3 3 4" xfId="31626"/>
    <cellStyle name="RIGs input cells 7 2 3 4" xfId="6730"/>
    <cellStyle name="RIGs input cells 7 2 3 4 2" xfId="17442"/>
    <cellStyle name="RIGs input cells 7 2 3 4 2 2" xfId="43860"/>
    <cellStyle name="RIGs input cells 7 2 3 4 3" xfId="23501"/>
    <cellStyle name="RIGs input cells 7 2 3 4 3 2" xfId="49915"/>
    <cellStyle name="RIGs input cells 7 2 3 4 4" xfId="33400"/>
    <cellStyle name="RIGs input cells 7 2 3 5" xfId="7936"/>
    <cellStyle name="RIGs input cells 7 2 3 5 2" xfId="18603"/>
    <cellStyle name="RIGs input cells 7 2 3 5 2 2" xfId="45018"/>
    <cellStyle name="RIGs input cells 7 2 3 5 3" xfId="12103"/>
    <cellStyle name="RIGs input cells 7 2 3 5 3 2" xfId="38524"/>
    <cellStyle name="RIGs input cells 7 2 3 6" xfId="13122"/>
    <cellStyle name="RIGs input cells 7 2 3 6 2" xfId="39543"/>
    <cellStyle name="RIGs input cells 7 2 3 7" xfId="23879"/>
    <cellStyle name="RIGs input cells 7 2 3 7 2" xfId="50293"/>
    <cellStyle name="RIGs input cells 7 2 4" xfId="8288"/>
    <cellStyle name="RIGs input cells 7 2 4 2" xfId="18949"/>
    <cellStyle name="RIGs input cells 7 2 4 2 2" xfId="45363"/>
    <cellStyle name="RIGs input cells 7 2 4 3" xfId="26055"/>
    <cellStyle name="RIGs input cells 7 2 4 3 2" xfId="52469"/>
    <cellStyle name="RIGs input cells 7 3" xfId="1477"/>
    <cellStyle name="RIGs input cells 7 3 2" xfId="3471"/>
    <cellStyle name="RIGs input cells 7 3 2 2" xfId="14256"/>
    <cellStyle name="RIGs input cells 7 3 2 2 2" xfId="40676"/>
    <cellStyle name="RIGs input cells 7 3 2 3" xfId="21832"/>
    <cellStyle name="RIGs input cells 7 3 2 3 2" xfId="48246"/>
    <cellStyle name="RIGs input cells 7 3 2 4" xfId="30141"/>
    <cellStyle name="RIGs input cells 7 3 3" xfId="5058"/>
    <cellStyle name="RIGs input cells 7 3 3 2" xfId="15835"/>
    <cellStyle name="RIGs input cells 7 3 3 2 2" xfId="42254"/>
    <cellStyle name="RIGs input cells 7 3 3 3" xfId="22524"/>
    <cellStyle name="RIGs input cells 7 3 3 3 2" xfId="48938"/>
    <cellStyle name="RIGs input cells 7 3 3 4" xfId="31728"/>
    <cellStyle name="RIGs input cells 7 3 4" xfId="5182"/>
    <cellStyle name="RIGs input cells 7 3 4 2" xfId="15958"/>
    <cellStyle name="RIGs input cells 7 3 4 2 2" xfId="42377"/>
    <cellStyle name="RIGs input cells 7 3 4 3" xfId="23402"/>
    <cellStyle name="RIGs input cells 7 3 4 3 2" xfId="49816"/>
    <cellStyle name="RIGs input cells 7 3 4 4" xfId="31852"/>
    <cellStyle name="RIGs input cells 7 3 5" xfId="13"/>
    <cellStyle name="RIGs input cells 7 3 5 2" xfId="22925"/>
    <cellStyle name="RIGs input cells 7 3 5 2 2" xfId="49339"/>
    <cellStyle name="RIGs input cells 7 3 5 3" xfId="28745"/>
    <cellStyle name="RIGs input cells 7 3 6" xfId="6819"/>
    <cellStyle name="RIGs input cells 7 3 6 2" xfId="12063"/>
    <cellStyle name="RIGs input cells 7 3 6 2 2" xfId="38484"/>
    <cellStyle name="RIGs input cells 7 3 6 3" xfId="33489"/>
    <cellStyle name="RIGs input cells 7 3 7" xfId="7238"/>
    <cellStyle name="RIGs input cells 7 3 7 2" xfId="17905"/>
    <cellStyle name="RIGs input cells 7 3 7 2 2" xfId="44322"/>
    <cellStyle name="RIGs input cells 7 3 7 3" xfId="26920"/>
    <cellStyle name="RIGs input cells 7 3 7 3 2" xfId="53334"/>
    <cellStyle name="RIGs input cells 7 3 7 4" xfId="33908"/>
    <cellStyle name="RIGs input cells 7 3 8" xfId="21752"/>
    <cellStyle name="RIGs input cells 7 3 8 2" xfId="48166"/>
    <cellStyle name="RIGs input cells 7 4" xfId="2301"/>
    <cellStyle name="RIGs input cells 7 4 2" xfId="4227"/>
    <cellStyle name="RIGs input cells 7 4 2 2" xfId="15006"/>
    <cellStyle name="RIGs input cells 7 4 2 2 2" xfId="41426"/>
    <cellStyle name="RIGs input cells 7 4 2 3" xfId="22722"/>
    <cellStyle name="RIGs input cells 7 4 2 3 2" xfId="49136"/>
    <cellStyle name="RIGs input cells 7 4 2 4" xfId="30897"/>
    <cellStyle name="RIGs input cells 7 4 3" xfId="4955"/>
    <cellStyle name="RIGs input cells 7 4 3 2" xfId="15732"/>
    <cellStyle name="RIGs input cells 7 4 3 2 2" xfId="42152"/>
    <cellStyle name="RIGs input cells 7 4 3 3" xfId="24299"/>
    <cellStyle name="RIGs input cells 7 4 3 3 2" xfId="50713"/>
    <cellStyle name="RIGs input cells 7 4 3 4" xfId="31625"/>
    <cellStyle name="RIGs input cells 7 4 4" xfId="6729"/>
    <cellStyle name="RIGs input cells 7 4 4 2" xfId="17441"/>
    <cellStyle name="RIGs input cells 7 4 4 2 2" xfId="43859"/>
    <cellStyle name="RIGs input cells 7 4 4 3" xfId="22793"/>
    <cellStyle name="RIGs input cells 7 4 4 3 2" xfId="49207"/>
    <cellStyle name="RIGs input cells 7 4 4 4" xfId="33399"/>
    <cellStyle name="RIGs input cells 7 4 5" xfId="7935"/>
    <cellStyle name="RIGs input cells 7 4 5 2" xfId="18602"/>
    <cellStyle name="RIGs input cells 7 4 5 2 2" xfId="45017"/>
    <cellStyle name="RIGs input cells 7 4 5 3" xfId="17367"/>
    <cellStyle name="RIGs input cells 7 4 5 3 2" xfId="43785"/>
    <cellStyle name="RIGs input cells 7 4 6" xfId="13121"/>
    <cellStyle name="RIGs input cells 7 4 6 2" xfId="39542"/>
    <cellStyle name="RIGs input cells 7 4 7" xfId="24335"/>
    <cellStyle name="RIGs input cells 7 4 7 2" xfId="50749"/>
    <cellStyle name="RIGs input cells 7 5" xfId="5191"/>
    <cellStyle name="RIGs input cells 7 5 2" xfId="15966"/>
    <cellStyle name="RIGs input cells 7 5 2 2" xfId="42385"/>
    <cellStyle name="RIGs input cells 7 5 3" xfId="24172"/>
    <cellStyle name="RIGs input cells 7 5 3 2" xfId="50586"/>
    <cellStyle name="RIGs input cells 7 5 4" xfId="31861"/>
    <cellStyle name="RIGs input cells 7 6" xfId="6943"/>
    <cellStyle name="RIGs input cells 7 6 2" xfId="17648"/>
    <cellStyle name="RIGs input cells 7 6 2 2" xfId="44065"/>
    <cellStyle name="RIGs input cells 7 6 3" xfId="22491"/>
    <cellStyle name="RIGs input cells 7 6 3 2" xfId="48905"/>
    <cellStyle name="RIGs input cells 7 6 4" xfId="33613"/>
    <cellStyle name="RIGs input cells 7 7" xfId="8226"/>
    <cellStyle name="RIGs input cells 7 7 2" xfId="18887"/>
    <cellStyle name="RIGs input cells 7 7 2 2" xfId="45301"/>
    <cellStyle name="RIGs input cells 7 7 3" xfId="26003"/>
    <cellStyle name="RIGs input cells 7 7 3 2" xfId="52417"/>
    <cellStyle name="RIGs input cells 7_3.15 Additional Data" xfId="2303"/>
    <cellStyle name="RIGs input cells 8" xfId="1335"/>
    <cellStyle name="RIGs input cells 8 2" xfId="1597"/>
    <cellStyle name="RIGs input cells 8 2 2" xfId="3590"/>
    <cellStyle name="RIGs input cells 8 2 2 2" xfId="14375"/>
    <cellStyle name="RIGs input cells 8 2 2 2 2" xfId="40795"/>
    <cellStyle name="RIGs input cells 8 2 2 3" xfId="25243"/>
    <cellStyle name="RIGs input cells 8 2 2 3 2" xfId="51657"/>
    <cellStyle name="RIGs input cells 8 2 2 4" xfId="30260"/>
    <cellStyle name="RIGs input cells 8 2 3" xfId="3072"/>
    <cellStyle name="RIGs input cells 8 2 3 2" xfId="13864"/>
    <cellStyle name="RIGs input cells 8 2 3 2 2" xfId="40284"/>
    <cellStyle name="RIGs input cells 8 2 3 3" xfId="22179"/>
    <cellStyle name="RIGs input cells 8 2 3 3 2" xfId="48593"/>
    <cellStyle name="RIGs input cells 8 2 3 4" xfId="29742"/>
    <cellStyle name="RIGs input cells 8 2 4" xfId="5462"/>
    <cellStyle name="RIGs input cells 8 2 4 2" xfId="16235"/>
    <cellStyle name="RIGs input cells 8 2 4 2 2" xfId="42654"/>
    <cellStyle name="RIGs input cells 8 2 4 3" xfId="23062"/>
    <cellStyle name="RIGs input cells 8 2 4 3 2" xfId="49476"/>
    <cellStyle name="RIGs input cells 8 2 4 4" xfId="32132"/>
    <cellStyle name="RIGs input cells 8 2 5" xfId="5864"/>
    <cellStyle name="RIGs input cells 8 2 5 2" xfId="24729"/>
    <cellStyle name="RIGs input cells 8 2 5 2 2" xfId="51143"/>
    <cellStyle name="RIGs input cells 8 2 5 3" xfId="32534"/>
    <cellStyle name="RIGs input cells 8 2 6" xfId="6113"/>
    <cellStyle name="RIGs input cells 8 2 6 2" xfId="23498"/>
    <cellStyle name="RIGs input cells 8 2 6 2 2" xfId="49912"/>
    <cellStyle name="RIGs input cells 8 2 6 3" xfId="32783"/>
    <cellStyle name="RIGs input cells 8 2 7" xfId="5662"/>
    <cellStyle name="RIGs input cells 8 2 7 2" xfId="16426"/>
    <cellStyle name="RIGs input cells 8 2 7 2 2" xfId="42844"/>
    <cellStyle name="RIGs input cells 8 2 7 3" xfId="26150"/>
    <cellStyle name="RIGs input cells 8 2 7 3 2" xfId="52564"/>
    <cellStyle name="RIGs input cells 8 2 7 4" xfId="32332"/>
    <cellStyle name="RIGs input cells 8 2 8" xfId="26478"/>
    <cellStyle name="RIGs input cells 8 2 8 2" xfId="52892"/>
    <cellStyle name="RIGs input cells 8 3" xfId="2304"/>
    <cellStyle name="RIGs input cells 8 3 2" xfId="4229"/>
    <cellStyle name="RIGs input cells 8 3 2 2" xfId="15008"/>
    <cellStyle name="RIGs input cells 8 3 2 2 2" xfId="41428"/>
    <cellStyle name="RIGs input cells 8 3 2 3" xfId="25546"/>
    <cellStyle name="RIGs input cells 8 3 2 3 2" xfId="51960"/>
    <cellStyle name="RIGs input cells 8 3 2 4" xfId="30899"/>
    <cellStyle name="RIGs input cells 8 3 3" xfId="4957"/>
    <cellStyle name="RIGs input cells 8 3 3 2" xfId="15734"/>
    <cellStyle name="RIGs input cells 8 3 3 2 2" xfId="42154"/>
    <cellStyle name="RIGs input cells 8 3 3 3" xfId="27673"/>
    <cellStyle name="RIGs input cells 8 3 3 3 2" xfId="54087"/>
    <cellStyle name="RIGs input cells 8 3 3 4" xfId="31627"/>
    <cellStyle name="RIGs input cells 8 3 4" xfId="6731"/>
    <cellStyle name="RIGs input cells 8 3 4 2" xfId="17443"/>
    <cellStyle name="RIGs input cells 8 3 4 2 2" xfId="43861"/>
    <cellStyle name="RIGs input cells 8 3 4 3" xfId="25748"/>
    <cellStyle name="RIGs input cells 8 3 4 3 2" xfId="52162"/>
    <cellStyle name="RIGs input cells 8 3 4 4" xfId="33401"/>
    <cellStyle name="RIGs input cells 8 3 5" xfId="7937"/>
    <cellStyle name="RIGs input cells 8 3 5 2" xfId="18604"/>
    <cellStyle name="RIGs input cells 8 3 5 2 2" xfId="45019"/>
    <cellStyle name="RIGs input cells 8 3 5 3" xfId="12427"/>
    <cellStyle name="RIGs input cells 8 3 5 3 2" xfId="38848"/>
    <cellStyle name="RIGs input cells 8 3 6" xfId="13123"/>
    <cellStyle name="RIGs input cells 8 3 6 2" xfId="39544"/>
    <cellStyle name="RIGs input cells 8 3 7" xfId="23441"/>
    <cellStyle name="RIGs input cells 8 3 7 2" xfId="49855"/>
    <cellStyle name="RIGs input cells 8 4" xfId="8289"/>
    <cellStyle name="RIGs input cells 8 4 2" xfId="18950"/>
    <cellStyle name="RIGs input cells 8 4 2 2" xfId="45364"/>
    <cellStyle name="RIGs input cells 8 4 3" xfId="26056"/>
    <cellStyle name="RIGs input cells 8 4 3 2" xfId="52470"/>
    <cellStyle name="RIGs input cells 9" xfId="1462"/>
    <cellStyle name="RIGs input cells 9 2" xfId="3456"/>
    <cellStyle name="RIGs input cells 9 2 2" xfId="14241"/>
    <cellStyle name="RIGs input cells 9 2 2 2" xfId="40661"/>
    <cellStyle name="RIGs input cells 9 2 3" xfId="26983"/>
    <cellStyle name="RIGs input cells 9 2 3 2" xfId="53397"/>
    <cellStyle name="RIGs input cells 9 2 4" xfId="30126"/>
    <cellStyle name="RIGs input cells 9 3" xfId="5060"/>
    <cellStyle name="RIGs input cells 9 3 2" xfId="15837"/>
    <cellStyle name="RIGs input cells 9 3 2 2" xfId="42256"/>
    <cellStyle name="RIGs input cells 9 3 3" xfId="23183"/>
    <cellStyle name="RIGs input cells 9 3 3 2" xfId="49597"/>
    <cellStyle name="RIGs input cells 9 3 4" xfId="31730"/>
    <cellStyle name="RIGs input cells 9 4" xfId="3418"/>
    <cellStyle name="RIGs input cells 9 4 2" xfId="14204"/>
    <cellStyle name="RIGs input cells 9 4 2 2" xfId="40624"/>
    <cellStyle name="RIGs input cells 9 4 3" xfId="25538"/>
    <cellStyle name="RIGs input cells 9 4 3 2" xfId="51952"/>
    <cellStyle name="RIGs input cells 9 4 4" xfId="30088"/>
    <cellStyle name="RIGs input cells 9 5" xfId="5422"/>
    <cellStyle name="RIGs input cells 9 5 2" xfId="26250"/>
    <cellStyle name="RIGs input cells 9 5 2 2" xfId="52664"/>
    <cellStyle name="RIGs input cells 9 5 3" xfId="32092"/>
    <cellStyle name="RIGs input cells 9 6" xfId="6822"/>
    <cellStyle name="RIGs input cells 9 6 2" xfId="23942"/>
    <cellStyle name="RIGs input cells 9 6 2 2" xfId="50356"/>
    <cellStyle name="RIGs input cells 9 6 3" xfId="33492"/>
    <cellStyle name="RIGs input cells 9 7" xfId="2924"/>
    <cellStyle name="RIGs input cells 9 7 2" xfId="13716"/>
    <cellStyle name="RIGs input cells 9 7 2 2" xfId="40136"/>
    <cellStyle name="RIGs input cells 9 7 3" xfId="27038"/>
    <cellStyle name="RIGs input cells 9 7 3 2" xfId="53452"/>
    <cellStyle name="RIGs input cells 9 7 4" xfId="29594"/>
    <cellStyle name="RIGs input cells 9 8" xfId="24221"/>
    <cellStyle name="RIGs input cells 9 8 2" xfId="50635"/>
    <cellStyle name="RIGs input cells_3.15 Additional Data" xfId="2305"/>
    <cellStyle name="RIGs input totals" xfId="1157"/>
    <cellStyle name="RIGs input totals 10" xfId="3763"/>
    <cellStyle name="RIGs input totals 10 2" xfId="8299"/>
    <cellStyle name="RIGs input totals 10 2 2" xfId="18960"/>
    <cellStyle name="RIGs input totals 10 2 2 2" xfId="45374"/>
    <cellStyle name="RIGs input totals 10 2 3" xfId="26065"/>
    <cellStyle name="RIGs input totals 10 2 3 2" xfId="52479"/>
    <cellStyle name="RIGs input totals 10 3" xfId="14546"/>
    <cellStyle name="RIGs input totals 10 3 2" xfId="40966"/>
    <cellStyle name="RIGs input totals 10 4" xfId="23605"/>
    <cellStyle name="RIGs input totals 10 4 2" xfId="50019"/>
    <cellStyle name="RIGs input totals 10 5" xfId="30433"/>
    <cellStyle name="RIGs input totals 11" xfId="5171"/>
    <cellStyle name="RIGs input totals 11 2" xfId="15948"/>
    <cellStyle name="RIGs input totals 11 2 2" xfId="42367"/>
    <cellStyle name="RIGs input totals 11 3" xfId="23597"/>
    <cellStyle name="RIGs input totals 11 3 2" xfId="50011"/>
    <cellStyle name="RIGs input totals 11 4" xfId="31841"/>
    <cellStyle name="RIGs input totals 12" xfId="6668"/>
    <cellStyle name="RIGs input totals 12 2" xfId="17380"/>
    <cellStyle name="RIGs input totals 12 2 2" xfId="43798"/>
    <cellStyle name="RIGs input totals 12 3" xfId="22981"/>
    <cellStyle name="RIGs input totals 12 3 2" xfId="49395"/>
    <cellStyle name="RIGs input totals 12 4" xfId="33338"/>
    <cellStyle name="RIGs input totals 13" xfId="8227"/>
    <cellStyle name="RIGs input totals 13 2" xfId="18888"/>
    <cellStyle name="RIGs input totals 13 2 2" xfId="45302"/>
    <cellStyle name="RIGs input totals 13 3" xfId="26004"/>
    <cellStyle name="RIGs input totals 13 3 2" xfId="52418"/>
    <cellStyle name="RIGs input totals 2" xfId="1158"/>
    <cellStyle name="RIGs input totals 2 10" xfId="4725"/>
    <cellStyle name="RIGs input totals 2 10 2" xfId="15502"/>
    <cellStyle name="RIGs input totals 2 10 2 2" xfId="41922"/>
    <cellStyle name="RIGs input totals 2 10 3" xfId="26591"/>
    <cellStyle name="RIGs input totals 2 10 3 2" xfId="53005"/>
    <cellStyle name="RIGs input totals 2 10 4" xfId="31395"/>
    <cellStyle name="RIGs input totals 2 11" xfId="6667"/>
    <cellStyle name="RIGs input totals 2 11 2" xfId="17379"/>
    <cellStyle name="RIGs input totals 2 11 2 2" xfId="43797"/>
    <cellStyle name="RIGs input totals 2 11 3" xfId="23545"/>
    <cellStyle name="RIGs input totals 2 11 3 2" xfId="49959"/>
    <cellStyle name="RIGs input totals 2 11 4" xfId="33337"/>
    <cellStyle name="RIGs input totals 2 12" xfId="8228"/>
    <cellStyle name="RIGs input totals 2 12 2" xfId="18889"/>
    <cellStyle name="RIGs input totals 2 12 2 2" xfId="45303"/>
    <cellStyle name="RIGs input totals 2 12 3" xfId="26005"/>
    <cellStyle name="RIGs input totals 2 12 3 2" xfId="52419"/>
    <cellStyle name="RIGs input totals 2 2" xfId="1159"/>
    <cellStyle name="RIGs input totals 2 2 2" xfId="1160"/>
    <cellStyle name="RIGs input totals 2 2 2 2" xfId="1481"/>
    <cellStyle name="RIGs input totals 2 2 2 2 2" xfId="3475"/>
    <cellStyle name="RIGs input totals 2 2 2 2 2 2" xfId="14260"/>
    <cellStyle name="RIGs input totals 2 2 2 2 2 2 2" xfId="40680"/>
    <cellStyle name="RIGs input totals 2 2 2 2 2 3" xfId="22466"/>
    <cellStyle name="RIGs input totals 2 2 2 2 2 3 2" xfId="48880"/>
    <cellStyle name="RIGs input totals 2 2 2 2 2 4" xfId="30145"/>
    <cellStyle name="RIGs input totals 2 2 2 2 3" xfId="3045"/>
    <cellStyle name="RIGs input totals 2 2 2 2 3 2" xfId="13837"/>
    <cellStyle name="RIGs input totals 2 2 2 2 3 2 2" xfId="40257"/>
    <cellStyle name="RIGs input totals 2 2 2 2 3 3" xfId="24819"/>
    <cellStyle name="RIGs input totals 2 2 2 2 3 3 2" xfId="51233"/>
    <cellStyle name="RIGs input totals 2 2 2 2 3 4" xfId="29715"/>
    <cellStyle name="RIGs input totals 2 2 2 2 4" xfId="5277"/>
    <cellStyle name="RIGs input totals 2 2 2 2 4 2" xfId="16052"/>
    <cellStyle name="RIGs input totals 2 2 2 2 4 2 2" xfId="42471"/>
    <cellStyle name="RIGs input totals 2 2 2 2 4 3" xfId="27066"/>
    <cellStyle name="RIGs input totals 2 2 2 2 4 3 2" xfId="53480"/>
    <cellStyle name="RIGs input totals 2 2 2 2 4 4" xfId="31947"/>
    <cellStyle name="RIGs input totals 2 2 2 2 5" xfId="3740"/>
    <cellStyle name="RIGs input totals 2 2 2 2 5 2" xfId="24495"/>
    <cellStyle name="RIGs input totals 2 2 2 2 5 2 2" xfId="50909"/>
    <cellStyle name="RIGs input totals 2 2 2 2 5 3" xfId="30410"/>
    <cellStyle name="RIGs input totals 2 2 2 2 6" xfId="5476"/>
    <cellStyle name="RIGs input totals 2 2 2 2 6 2" xfId="27584"/>
    <cellStyle name="RIGs input totals 2 2 2 2 6 2 2" xfId="53998"/>
    <cellStyle name="RIGs input totals 2 2 2 2 6 3" xfId="32146"/>
    <cellStyle name="RIGs input totals 2 2 2 2 7" xfId="2926"/>
    <cellStyle name="RIGs input totals 2 2 2 2 7 2" xfId="13718"/>
    <cellStyle name="RIGs input totals 2 2 2 2 7 2 2" xfId="40138"/>
    <cellStyle name="RIGs input totals 2 2 2 2 7 3" xfId="25603"/>
    <cellStyle name="RIGs input totals 2 2 2 2 7 3 2" xfId="52017"/>
    <cellStyle name="RIGs input totals 2 2 2 2 7 4" xfId="29596"/>
    <cellStyle name="RIGs input totals 2 2 2 2 8" xfId="22566"/>
    <cellStyle name="RIGs input totals 2 2 2 2 8 2" xfId="48980"/>
    <cellStyle name="RIGs input totals 2 2 2 3" xfId="2309"/>
    <cellStyle name="RIGs input totals 2 2 2 3 2" xfId="4233"/>
    <cellStyle name="RIGs input totals 2 2 2 3 2 2" xfId="15012"/>
    <cellStyle name="RIGs input totals 2 2 2 3 2 2 2" xfId="41432"/>
    <cellStyle name="RIGs input totals 2 2 2 3 2 3" xfId="23916"/>
    <cellStyle name="RIGs input totals 2 2 2 3 2 3 2" xfId="50330"/>
    <cellStyle name="RIGs input totals 2 2 2 3 2 4" xfId="30903"/>
    <cellStyle name="RIGs input totals 2 2 2 3 3" xfId="4961"/>
    <cellStyle name="RIGs input totals 2 2 2 3 3 2" xfId="15738"/>
    <cellStyle name="RIGs input totals 2 2 2 3 3 2 2" xfId="42158"/>
    <cellStyle name="RIGs input totals 2 2 2 3 3 3" xfId="25278"/>
    <cellStyle name="RIGs input totals 2 2 2 3 3 3 2" xfId="51692"/>
    <cellStyle name="RIGs input totals 2 2 2 3 3 4" xfId="31631"/>
    <cellStyle name="RIGs input totals 2 2 2 3 4" xfId="6735"/>
    <cellStyle name="RIGs input totals 2 2 2 3 4 2" xfId="17447"/>
    <cellStyle name="RIGs input totals 2 2 2 3 4 2 2" xfId="43865"/>
    <cellStyle name="RIGs input totals 2 2 2 3 4 3" xfId="11358"/>
    <cellStyle name="RIGs input totals 2 2 2 3 4 3 2" xfId="37779"/>
    <cellStyle name="RIGs input totals 2 2 2 3 4 4" xfId="33405"/>
    <cellStyle name="RIGs input totals 2 2 2 3 5" xfId="7941"/>
    <cellStyle name="RIGs input totals 2 2 2 3 5 2" xfId="18608"/>
    <cellStyle name="RIGs input totals 2 2 2 3 5 2 2" xfId="45023"/>
    <cellStyle name="RIGs input totals 2 2 2 3 5 3" xfId="21154"/>
    <cellStyle name="RIGs input totals 2 2 2 3 5 3 2" xfId="47568"/>
    <cellStyle name="RIGs input totals 2 2 2 3 6" xfId="13127"/>
    <cellStyle name="RIGs input totals 2 2 2 3 6 2" xfId="39548"/>
    <cellStyle name="RIGs input totals 2 2 2 3 7" xfId="25526"/>
    <cellStyle name="RIGs input totals 2 2 2 3 7 2" xfId="51940"/>
    <cellStyle name="RIGs input totals 2 2 2 4" xfId="4506"/>
    <cellStyle name="RIGs input totals 2 2 2 4 2" xfId="15284"/>
    <cellStyle name="RIGs input totals 2 2 2 4 2 2" xfId="41704"/>
    <cellStyle name="RIGs input totals 2 2 2 4 3" xfId="24054"/>
    <cellStyle name="RIGs input totals 2 2 2 4 3 2" xfId="50468"/>
    <cellStyle name="RIGs input totals 2 2 2 4 4" xfId="31176"/>
    <cellStyle name="RIGs input totals 2 2 2 5" xfId="6852"/>
    <cellStyle name="RIGs input totals 2 2 2 5 2" xfId="17557"/>
    <cellStyle name="RIGs input totals 2 2 2 5 2 2" xfId="43974"/>
    <cellStyle name="RIGs input totals 2 2 2 5 3" xfId="23155"/>
    <cellStyle name="RIGs input totals 2 2 2 5 3 2" xfId="49569"/>
    <cellStyle name="RIGs input totals 2 2 2 5 4" xfId="33522"/>
    <cellStyle name="RIGs input totals 2 2 2 6" xfId="8230"/>
    <cellStyle name="RIGs input totals 2 2 2 6 2" xfId="18891"/>
    <cellStyle name="RIGs input totals 2 2 2 6 2 2" xfId="45305"/>
    <cellStyle name="RIGs input totals 2 2 2 6 3" xfId="26007"/>
    <cellStyle name="RIGs input totals 2 2 2 6 3 2" xfId="52421"/>
    <cellStyle name="RIGs input totals 2 2 3" xfId="1480"/>
    <cellStyle name="RIGs input totals 2 2 3 2" xfId="3474"/>
    <cellStyle name="RIGs input totals 2 2 3 2 2" xfId="14259"/>
    <cellStyle name="RIGs input totals 2 2 3 2 2 2" xfId="40679"/>
    <cellStyle name="RIGs input totals 2 2 3 2 3" xfId="26574"/>
    <cellStyle name="RIGs input totals 2 2 3 2 3 2" xfId="52988"/>
    <cellStyle name="RIGs input totals 2 2 3 2 4" xfId="30144"/>
    <cellStyle name="RIGs input totals 2 2 3 3" xfId="4324"/>
    <cellStyle name="RIGs input totals 2 2 3 3 2" xfId="15102"/>
    <cellStyle name="RIGs input totals 2 2 3 3 2 2" xfId="41522"/>
    <cellStyle name="RIGs input totals 2 2 3 3 3" xfId="26586"/>
    <cellStyle name="RIGs input totals 2 2 3 3 3 2" xfId="53000"/>
    <cellStyle name="RIGs input totals 2 2 3 3 4" xfId="30994"/>
    <cellStyle name="RIGs input totals 2 2 3 4" xfId="4358"/>
    <cellStyle name="RIGs input totals 2 2 3 4 2" xfId="15136"/>
    <cellStyle name="RIGs input totals 2 2 3 4 2 2" xfId="41556"/>
    <cellStyle name="RIGs input totals 2 2 3 4 3" xfId="22856"/>
    <cellStyle name="RIGs input totals 2 2 3 4 3 2" xfId="49270"/>
    <cellStyle name="RIGs input totals 2 2 3 4 4" xfId="31028"/>
    <cellStyle name="RIGs input totals 2 2 3 5" xfId="6241"/>
    <cellStyle name="RIGs input totals 2 2 3 5 2" xfId="22422"/>
    <cellStyle name="RIGs input totals 2 2 3 5 2 2" xfId="48836"/>
    <cellStyle name="RIGs input totals 2 2 3 5 3" xfId="32911"/>
    <cellStyle name="RIGs input totals 2 2 3 6" xfId="5418"/>
    <cellStyle name="RIGs input totals 2 2 3 6 2" xfId="27101"/>
    <cellStyle name="RIGs input totals 2 2 3 6 2 2" xfId="53515"/>
    <cellStyle name="RIGs input totals 2 2 3 6 3" xfId="32088"/>
    <cellStyle name="RIGs input totals 2 2 3 7" xfId="6486"/>
    <cellStyle name="RIGs input totals 2 2 3 7 2" xfId="17216"/>
    <cellStyle name="RIGs input totals 2 2 3 7 2 2" xfId="43634"/>
    <cellStyle name="RIGs input totals 2 2 3 7 3" xfId="16377"/>
    <cellStyle name="RIGs input totals 2 2 3 7 3 2" xfId="42795"/>
    <cellStyle name="RIGs input totals 2 2 3 7 4" xfId="33156"/>
    <cellStyle name="RIGs input totals 2 2 3 8" xfId="26540"/>
    <cellStyle name="RIGs input totals 2 2 3 8 2" xfId="52954"/>
    <cellStyle name="RIGs input totals 2 2 4" xfId="2308"/>
    <cellStyle name="RIGs input totals 2 2 4 2" xfId="4232"/>
    <cellStyle name="RIGs input totals 2 2 4 2 2" xfId="15011"/>
    <cellStyle name="RIGs input totals 2 2 4 2 2 2" xfId="41431"/>
    <cellStyle name="RIGs input totals 2 2 4 2 3" xfId="22277"/>
    <cellStyle name="RIGs input totals 2 2 4 2 3 2" xfId="48691"/>
    <cellStyle name="RIGs input totals 2 2 4 2 4" xfId="30902"/>
    <cellStyle name="RIGs input totals 2 2 4 3" xfId="4960"/>
    <cellStyle name="RIGs input totals 2 2 4 3 2" xfId="15737"/>
    <cellStyle name="RIGs input totals 2 2 4 3 2 2" xfId="42157"/>
    <cellStyle name="RIGs input totals 2 2 4 3 3" xfId="22846"/>
    <cellStyle name="RIGs input totals 2 2 4 3 3 2" xfId="49260"/>
    <cellStyle name="RIGs input totals 2 2 4 3 4" xfId="31630"/>
    <cellStyle name="RIGs input totals 2 2 4 4" xfId="6734"/>
    <cellStyle name="RIGs input totals 2 2 4 4 2" xfId="17446"/>
    <cellStyle name="RIGs input totals 2 2 4 4 2 2" xfId="43864"/>
    <cellStyle name="RIGs input totals 2 2 4 4 3" xfId="22978"/>
    <cellStyle name="RIGs input totals 2 2 4 4 3 2" xfId="49392"/>
    <cellStyle name="RIGs input totals 2 2 4 4 4" xfId="33404"/>
    <cellStyle name="RIGs input totals 2 2 4 5" xfId="7940"/>
    <cellStyle name="RIGs input totals 2 2 4 5 2" xfId="18607"/>
    <cellStyle name="RIGs input totals 2 2 4 5 2 2" xfId="45022"/>
    <cellStyle name="RIGs input totals 2 2 4 5 3" xfId="11129"/>
    <cellStyle name="RIGs input totals 2 2 4 5 3 2" xfId="37550"/>
    <cellStyle name="RIGs input totals 2 2 4 6" xfId="13126"/>
    <cellStyle name="RIGs input totals 2 2 4 6 2" xfId="39547"/>
    <cellStyle name="RIGs input totals 2 2 4 7" xfId="25302"/>
    <cellStyle name="RIGs input totals 2 2 4 7 2" xfId="51716"/>
    <cellStyle name="RIGs input totals 2 2 5" xfId="4897"/>
    <cellStyle name="RIGs input totals 2 2 5 2" xfId="15674"/>
    <cellStyle name="RIGs input totals 2 2 5 2 2" xfId="42094"/>
    <cellStyle name="RIGs input totals 2 2 5 3" xfId="24622"/>
    <cellStyle name="RIGs input totals 2 2 5 3 2" xfId="51036"/>
    <cellStyle name="RIGs input totals 2 2 5 4" xfId="31567"/>
    <cellStyle name="RIGs input totals 2 2 6" xfId="5293"/>
    <cellStyle name="RIGs input totals 2 2 6 2" xfId="16068"/>
    <cellStyle name="RIGs input totals 2 2 6 2 2" xfId="42487"/>
    <cellStyle name="RIGs input totals 2 2 6 3" xfId="27342"/>
    <cellStyle name="RIGs input totals 2 2 6 3 2" xfId="53756"/>
    <cellStyle name="RIGs input totals 2 2 6 4" xfId="31963"/>
    <cellStyle name="RIGs input totals 2 2 7" xfId="8229"/>
    <cellStyle name="RIGs input totals 2 2 7 2" xfId="18890"/>
    <cellStyle name="RIGs input totals 2 2 7 2 2" xfId="45304"/>
    <cellStyle name="RIGs input totals 2 2 7 3" xfId="26006"/>
    <cellStyle name="RIGs input totals 2 2 7 3 2" xfId="52420"/>
    <cellStyle name="RIGs input totals 2 2_3.15 Additional Data" xfId="2310"/>
    <cellStyle name="RIGs input totals 2 3" xfId="1161"/>
    <cellStyle name="RIGs input totals 2 3 2" xfId="1162"/>
    <cellStyle name="RIGs input totals 2 3 2 2" xfId="1483"/>
    <cellStyle name="RIGs input totals 2 3 2 2 2" xfId="3477"/>
    <cellStyle name="RIGs input totals 2 3 2 2 2 2" xfId="14262"/>
    <cellStyle name="RIGs input totals 2 3 2 2 2 2 2" xfId="40682"/>
    <cellStyle name="RIGs input totals 2 3 2 2 2 3" xfId="24705"/>
    <cellStyle name="RIGs input totals 2 3 2 2 2 3 2" xfId="51119"/>
    <cellStyle name="RIGs input totals 2 3 2 2 2 4" xfId="30147"/>
    <cellStyle name="RIGs input totals 2 3 2 2 3" xfId="2608"/>
    <cellStyle name="RIGs input totals 2 3 2 2 3 2" xfId="13400"/>
    <cellStyle name="RIGs input totals 2 3 2 2 3 2 2" xfId="39820"/>
    <cellStyle name="RIGs input totals 2 3 2 2 3 3" xfId="26304"/>
    <cellStyle name="RIGs input totals 2 3 2 2 3 3 2" xfId="52718"/>
    <cellStyle name="RIGs input totals 2 3 2 2 3 4" xfId="29278"/>
    <cellStyle name="RIGs input totals 2 3 2 2 4" xfId="4919"/>
    <cellStyle name="RIGs input totals 2 3 2 2 4 2" xfId="15696"/>
    <cellStyle name="RIGs input totals 2 3 2 2 4 2 2" xfId="42116"/>
    <cellStyle name="RIGs input totals 2 3 2 2 4 3" xfId="24948"/>
    <cellStyle name="RIGs input totals 2 3 2 2 4 3 2" xfId="51362"/>
    <cellStyle name="RIGs input totals 2 3 2 2 4 4" xfId="31589"/>
    <cellStyle name="RIGs input totals 2 3 2 2 5" xfId="2825"/>
    <cellStyle name="RIGs input totals 2 3 2 2 5 2" xfId="26858"/>
    <cellStyle name="RIGs input totals 2 3 2 2 5 2 2" xfId="53272"/>
    <cellStyle name="RIGs input totals 2 3 2 2 5 3" xfId="29495"/>
    <cellStyle name="RIGs input totals 2 3 2 2 6" xfId="5587"/>
    <cellStyle name="RIGs input totals 2 3 2 2 6 2" xfId="23965"/>
    <cellStyle name="RIGs input totals 2 3 2 2 6 2 2" xfId="50379"/>
    <cellStyle name="RIGs input totals 2 3 2 2 6 3" xfId="32257"/>
    <cellStyle name="RIGs input totals 2 3 2 2 7" xfId="6173"/>
    <cellStyle name="RIGs input totals 2 3 2 2 7 2" xfId="16914"/>
    <cellStyle name="RIGs input totals 2 3 2 2 7 2 2" xfId="43332"/>
    <cellStyle name="RIGs input totals 2 3 2 2 7 3" xfId="25785"/>
    <cellStyle name="RIGs input totals 2 3 2 2 7 3 2" xfId="52199"/>
    <cellStyle name="RIGs input totals 2 3 2 2 7 4" xfId="32843"/>
    <cellStyle name="RIGs input totals 2 3 2 2 8" xfId="24157"/>
    <cellStyle name="RIGs input totals 2 3 2 2 8 2" xfId="50571"/>
    <cellStyle name="RIGs input totals 2 3 2 3" xfId="2312"/>
    <cellStyle name="RIGs input totals 2 3 2 3 2" xfId="4235"/>
    <cellStyle name="RIGs input totals 2 3 2 3 2 2" xfId="15014"/>
    <cellStyle name="RIGs input totals 2 3 2 3 2 2 2" xfId="41434"/>
    <cellStyle name="RIGs input totals 2 3 2 3 2 3" xfId="23480"/>
    <cellStyle name="RIGs input totals 2 3 2 3 2 3 2" xfId="49894"/>
    <cellStyle name="RIGs input totals 2 3 2 3 2 4" xfId="30905"/>
    <cellStyle name="RIGs input totals 2 3 2 3 3" xfId="4963"/>
    <cellStyle name="RIGs input totals 2 3 2 3 3 2" xfId="15740"/>
    <cellStyle name="RIGs input totals 2 3 2 3 3 2 2" xfId="42160"/>
    <cellStyle name="RIGs input totals 2 3 2 3 3 3" xfId="25092"/>
    <cellStyle name="RIGs input totals 2 3 2 3 3 3 2" xfId="51506"/>
    <cellStyle name="RIGs input totals 2 3 2 3 3 4" xfId="31633"/>
    <cellStyle name="RIGs input totals 2 3 2 3 4" xfId="6737"/>
    <cellStyle name="RIGs input totals 2 3 2 3 4 2" xfId="17449"/>
    <cellStyle name="RIGs input totals 2 3 2 3 4 2 2" xfId="43867"/>
    <cellStyle name="RIGs input totals 2 3 2 3 4 3" xfId="24022"/>
    <cellStyle name="RIGs input totals 2 3 2 3 4 3 2" xfId="50436"/>
    <cellStyle name="RIGs input totals 2 3 2 3 4 4" xfId="33407"/>
    <cellStyle name="RIGs input totals 2 3 2 3 5" xfId="7943"/>
    <cellStyle name="RIGs input totals 2 3 2 3 5 2" xfId="18610"/>
    <cellStyle name="RIGs input totals 2 3 2 3 5 2 2" xfId="45025"/>
    <cellStyle name="RIGs input totals 2 3 2 3 5 3" xfId="17218"/>
    <cellStyle name="RIGs input totals 2 3 2 3 5 3 2" xfId="43636"/>
    <cellStyle name="RIGs input totals 2 3 2 3 6" xfId="13129"/>
    <cellStyle name="RIGs input totals 2 3 2 3 6 2" xfId="39550"/>
    <cellStyle name="RIGs input totals 2 3 2 3 7" xfId="24213"/>
    <cellStyle name="RIGs input totals 2 3 2 3 7 2" xfId="50627"/>
    <cellStyle name="RIGs input totals 2 3 2 4" xfId="2816"/>
    <cellStyle name="RIGs input totals 2 3 2 4 2" xfId="13608"/>
    <cellStyle name="RIGs input totals 2 3 2 4 2 2" xfId="40028"/>
    <cellStyle name="RIGs input totals 2 3 2 4 3" xfId="26074"/>
    <cellStyle name="RIGs input totals 2 3 2 4 3 2" xfId="52488"/>
    <cellStyle name="RIGs input totals 2 3 2 4 4" xfId="29486"/>
    <cellStyle name="RIGs input totals 2 3 2 5" xfId="6525"/>
    <cellStyle name="RIGs input totals 2 3 2 5 2" xfId="17250"/>
    <cellStyle name="RIGs input totals 2 3 2 5 2 2" xfId="43668"/>
    <cellStyle name="RIGs input totals 2 3 2 5 3" xfId="24686"/>
    <cellStyle name="RIGs input totals 2 3 2 5 3 2" xfId="51100"/>
    <cellStyle name="RIGs input totals 2 3 2 5 4" xfId="33195"/>
    <cellStyle name="RIGs input totals 2 3 2 6" xfId="8232"/>
    <cellStyle name="RIGs input totals 2 3 2 6 2" xfId="18893"/>
    <cellStyle name="RIGs input totals 2 3 2 6 2 2" xfId="45307"/>
    <cellStyle name="RIGs input totals 2 3 2 6 3" xfId="26009"/>
    <cellStyle name="RIGs input totals 2 3 2 6 3 2" xfId="52423"/>
    <cellStyle name="RIGs input totals 2 3 3" xfId="1482"/>
    <cellStyle name="RIGs input totals 2 3 3 2" xfId="3476"/>
    <cellStyle name="RIGs input totals 2 3 3 2 2" xfId="14261"/>
    <cellStyle name="RIGs input totals 2 3 3 2 2 2" xfId="40681"/>
    <cellStyle name="RIGs input totals 2 3 3 2 3" xfId="26187"/>
    <cellStyle name="RIGs input totals 2 3 3 2 3 2" xfId="52601"/>
    <cellStyle name="RIGs input totals 2 3 3 2 4" xfId="30146"/>
    <cellStyle name="RIGs input totals 2 3 3 3" xfId="5057"/>
    <cellStyle name="RIGs input totals 2 3 3 3 2" xfId="15834"/>
    <cellStyle name="RIGs input totals 2 3 3 3 2 2" xfId="42253"/>
    <cellStyle name="RIGs input totals 2 3 3 3 3" xfId="26659"/>
    <cellStyle name="RIGs input totals 2 3 3 3 3 2" xfId="53073"/>
    <cellStyle name="RIGs input totals 2 3 3 3 4" xfId="31727"/>
    <cellStyle name="RIGs input totals 2 3 3 4" xfId="2823"/>
    <cellStyle name="RIGs input totals 2 3 3 4 2" xfId="13615"/>
    <cellStyle name="RIGs input totals 2 3 3 4 2 2" xfId="40035"/>
    <cellStyle name="RIGs input totals 2 3 3 4 3" xfId="27206"/>
    <cellStyle name="RIGs input totals 2 3 3 4 3 2" xfId="53620"/>
    <cellStyle name="RIGs input totals 2 3 3 4 4" xfId="29493"/>
    <cellStyle name="RIGs input totals 2 3 3 5" xfId="5885"/>
    <cellStyle name="RIGs input totals 2 3 3 5 2" xfId="27147"/>
    <cellStyle name="RIGs input totals 2 3 3 5 2 2" xfId="53561"/>
    <cellStyle name="RIGs input totals 2 3 3 5 3" xfId="32555"/>
    <cellStyle name="RIGs input totals 2 3 3 6" xfId="6818"/>
    <cellStyle name="RIGs input totals 2 3 3 6 2" xfId="22393"/>
    <cellStyle name="RIGs input totals 2 3 3 6 2 2" xfId="48807"/>
    <cellStyle name="RIGs input totals 2 3 3 6 3" xfId="33488"/>
    <cellStyle name="RIGs input totals 2 3 3 7" xfId="7237"/>
    <cellStyle name="RIGs input totals 2 3 3 7 2" xfId="17904"/>
    <cellStyle name="RIGs input totals 2 3 3 7 2 2" xfId="44321"/>
    <cellStyle name="RIGs input totals 2 3 3 7 3" xfId="23642"/>
    <cellStyle name="RIGs input totals 2 3 3 7 3 2" xfId="50056"/>
    <cellStyle name="RIGs input totals 2 3 3 7 4" xfId="33907"/>
    <cellStyle name="RIGs input totals 2 3 3 8" xfId="26224"/>
    <cellStyle name="RIGs input totals 2 3 3 8 2" xfId="52638"/>
    <cellStyle name="RIGs input totals 2 3 4" xfId="2311"/>
    <cellStyle name="RIGs input totals 2 3 4 2" xfId="4234"/>
    <cellStyle name="RIGs input totals 2 3 4 2 2" xfId="15013"/>
    <cellStyle name="RIGs input totals 2 3 4 2 2 2" xfId="41433"/>
    <cellStyle name="RIGs input totals 2 3 4 2 3" xfId="27457"/>
    <cellStyle name="RIGs input totals 2 3 4 2 3 2" xfId="53871"/>
    <cellStyle name="RIGs input totals 2 3 4 2 4" xfId="30904"/>
    <cellStyle name="RIGs input totals 2 3 4 3" xfId="4962"/>
    <cellStyle name="RIGs input totals 2 3 4 3 2" xfId="15739"/>
    <cellStyle name="RIGs input totals 2 3 4 3 2 2" xfId="42159"/>
    <cellStyle name="RIGs input totals 2 3 4 3 3" xfId="25488"/>
    <cellStyle name="RIGs input totals 2 3 4 3 3 2" xfId="51902"/>
    <cellStyle name="RIGs input totals 2 3 4 3 4" xfId="31632"/>
    <cellStyle name="RIGs input totals 2 3 4 4" xfId="6736"/>
    <cellStyle name="RIGs input totals 2 3 4 4 2" xfId="17448"/>
    <cellStyle name="RIGs input totals 2 3 4 4 2 2" xfId="43866"/>
    <cellStyle name="RIGs input totals 2 3 4 4 3" xfId="24784"/>
    <cellStyle name="RIGs input totals 2 3 4 4 3 2" xfId="51198"/>
    <cellStyle name="RIGs input totals 2 3 4 4 4" xfId="33406"/>
    <cellStyle name="RIGs input totals 2 3 4 5" xfId="7942"/>
    <cellStyle name="RIGs input totals 2 3 4 5 2" xfId="18609"/>
    <cellStyle name="RIGs input totals 2 3 4 5 2 2" xfId="45024"/>
    <cellStyle name="RIGs input totals 2 3 4 5 3" xfId="13759"/>
    <cellStyle name="RIGs input totals 2 3 4 5 3 2" xfId="40179"/>
    <cellStyle name="RIGs input totals 2 3 4 6" xfId="13128"/>
    <cellStyle name="RIGs input totals 2 3 4 6 2" xfId="39549"/>
    <cellStyle name="RIGs input totals 2 3 4 7" xfId="24659"/>
    <cellStyle name="RIGs input totals 2 3 4 7 2" xfId="51073"/>
    <cellStyle name="RIGs input totals 2 3 5" xfId="4749"/>
    <cellStyle name="RIGs input totals 2 3 5 2" xfId="15526"/>
    <cellStyle name="RIGs input totals 2 3 5 2 2" xfId="41946"/>
    <cellStyle name="RIGs input totals 2 3 5 3" xfId="25586"/>
    <cellStyle name="RIGs input totals 2 3 5 3 2" xfId="52000"/>
    <cellStyle name="RIGs input totals 2 3 5 4" xfId="31419"/>
    <cellStyle name="RIGs input totals 2 3 6" xfId="5712"/>
    <cellStyle name="RIGs input totals 2 3 6 2" xfId="16474"/>
    <cellStyle name="RIGs input totals 2 3 6 2 2" xfId="42892"/>
    <cellStyle name="RIGs input totals 2 3 6 3" xfId="24731"/>
    <cellStyle name="RIGs input totals 2 3 6 3 2" xfId="51145"/>
    <cellStyle name="RIGs input totals 2 3 6 4" xfId="32382"/>
    <cellStyle name="RIGs input totals 2 3 7" xfId="8231"/>
    <cellStyle name="RIGs input totals 2 3 7 2" xfId="18892"/>
    <cellStyle name="RIGs input totals 2 3 7 2 2" xfId="45306"/>
    <cellStyle name="RIGs input totals 2 3 7 3" xfId="26008"/>
    <cellStyle name="RIGs input totals 2 3 7 3 2" xfId="52422"/>
    <cellStyle name="RIGs input totals 2 3_3.15 Additional Data" xfId="2313"/>
    <cellStyle name="RIGs input totals 2 4" xfId="1163"/>
    <cellStyle name="RIGs input totals 2 4 2" xfId="1336"/>
    <cellStyle name="RIGs input totals 2 4 2 2" xfId="1598"/>
    <cellStyle name="RIGs input totals 2 4 2 2 2" xfId="3591"/>
    <cellStyle name="RIGs input totals 2 4 2 2 2 2" xfId="14376"/>
    <cellStyle name="RIGs input totals 2 4 2 2 2 2 2" xfId="40796"/>
    <cellStyle name="RIGs input totals 2 4 2 2 2 3" xfId="24944"/>
    <cellStyle name="RIGs input totals 2 4 2 2 2 3 2" xfId="51358"/>
    <cellStyle name="RIGs input totals 2 4 2 2 2 4" xfId="30261"/>
    <cellStyle name="RIGs input totals 2 4 2 2 3" xfId="5037"/>
    <cellStyle name="RIGs input totals 2 4 2 2 3 2" xfId="15814"/>
    <cellStyle name="RIGs input totals 2 4 2 2 3 2 2" xfId="42233"/>
    <cellStyle name="RIGs input totals 2 4 2 2 3 3" xfId="23280"/>
    <cellStyle name="RIGs input totals 2 4 2 2 3 3 2" xfId="49694"/>
    <cellStyle name="RIGs input totals 2 4 2 2 3 4" xfId="31707"/>
    <cellStyle name="RIGs input totals 2 4 2 2 4" xfId="5461"/>
    <cellStyle name="RIGs input totals 2 4 2 2 4 2" xfId="16234"/>
    <cellStyle name="RIGs input totals 2 4 2 2 4 2 2" xfId="42653"/>
    <cellStyle name="RIGs input totals 2 4 2 2 4 3" xfId="27205"/>
    <cellStyle name="RIGs input totals 2 4 2 2 4 3 2" xfId="53619"/>
    <cellStyle name="RIGs input totals 2 4 2 2 4 4" xfId="32131"/>
    <cellStyle name="RIGs input totals 2 4 2 2 5" xfId="4321"/>
    <cellStyle name="RIGs input totals 2 4 2 2 5 2" xfId="21839"/>
    <cellStyle name="RIGs input totals 2 4 2 2 5 2 2" xfId="48253"/>
    <cellStyle name="RIGs input totals 2 4 2 2 5 3" xfId="30991"/>
    <cellStyle name="RIGs input totals 2 4 2 2 6" xfId="6116"/>
    <cellStyle name="RIGs input totals 2 4 2 2 6 2" xfId="23581"/>
    <cellStyle name="RIGs input totals 2 4 2 2 6 2 2" xfId="49995"/>
    <cellStyle name="RIGs input totals 2 4 2 2 6 3" xfId="32786"/>
    <cellStyle name="RIGs input totals 2 4 2 2 7" xfId="7215"/>
    <cellStyle name="RIGs input totals 2 4 2 2 7 2" xfId="17882"/>
    <cellStyle name="RIGs input totals 2 4 2 2 7 2 2" xfId="44299"/>
    <cellStyle name="RIGs input totals 2 4 2 2 7 3" xfId="24509"/>
    <cellStyle name="RIGs input totals 2 4 2 2 7 3 2" xfId="50923"/>
    <cellStyle name="RIGs input totals 2 4 2 2 7 4" xfId="33885"/>
    <cellStyle name="RIGs input totals 2 4 2 2 8" xfId="25311"/>
    <cellStyle name="RIGs input totals 2 4 2 2 8 2" xfId="51725"/>
    <cellStyle name="RIGs input totals 2 4 2 3" xfId="2315"/>
    <cellStyle name="RIGs input totals 2 4 2 3 2" xfId="4237"/>
    <cellStyle name="RIGs input totals 2 4 2 3 2 2" xfId="15016"/>
    <cellStyle name="RIGs input totals 2 4 2 3 2 2 2" xfId="41436"/>
    <cellStyle name="RIGs input totals 2 4 2 3 2 3" xfId="21778"/>
    <cellStyle name="RIGs input totals 2 4 2 3 2 3 2" xfId="48192"/>
    <cellStyle name="RIGs input totals 2 4 2 3 2 4" xfId="30907"/>
    <cellStyle name="RIGs input totals 2 4 2 3 3" xfId="4965"/>
    <cellStyle name="RIGs input totals 2 4 2 3 3 2" xfId="15742"/>
    <cellStyle name="RIGs input totals 2 4 2 3 3 2 2" xfId="42162"/>
    <cellStyle name="RIGs input totals 2 4 2 3 3 3" xfId="24175"/>
    <cellStyle name="RIGs input totals 2 4 2 3 3 3 2" xfId="50589"/>
    <cellStyle name="RIGs input totals 2 4 2 3 3 4" xfId="31635"/>
    <cellStyle name="RIGs input totals 2 4 2 3 4" xfId="6739"/>
    <cellStyle name="RIGs input totals 2 4 2 3 4 2" xfId="17451"/>
    <cellStyle name="RIGs input totals 2 4 2 3 4 2 2" xfId="43869"/>
    <cellStyle name="RIGs input totals 2 4 2 3 4 3" xfId="21933"/>
    <cellStyle name="RIGs input totals 2 4 2 3 4 3 2" xfId="48347"/>
    <cellStyle name="RIGs input totals 2 4 2 3 4 4" xfId="33409"/>
    <cellStyle name="RIGs input totals 2 4 2 3 5" xfId="7945"/>
    <cellStyle name="RIGs input totals 2 4 2 3 5 2" xfId="18612"/>
    <cellStyle name="RIGs input totals 2 4 2 3 5 2 2" xfId="45027"/>
    <cellStyle name="RIGs input totals 2 4 2 3 5 3" xfId="12288"/>
    <cellStyle name="RIGs input totals 2 4 2 3 5 3 2" xfId="38709"/>
    <cellStyle name="RIGs input totals 2 4 2 3 6" xfId="13131"/>
    <cellStyle name="RIGs input totals 2 4 2 3 6 2" xfId="39552"/>
    <cellStyle name="RIGs input totals 2 4 2 3 7" xfId="23319"/>
    <cellStyle name="RIGs input totals 2 4 2 3 7 2" xfId="49733"/>
    <cellStyle name="RIGs input totals 2 4 2 4" xfId="8290"/>
    <cellStyle name="RIGs input totals 2 4 2 4 2" xfId="18951"/>
    <cellStyle name="RIGs input totals 2 4 2 4 2 2" xfId="45365"/>
    <cellStyle name="RIGs input totals 2 4 2 4 3" xfId="26057"/>
    <cellStyle name="RIGs input totals 2 4 2 4 3 2" xfId="52471"/>
    <cellStyle name="RIGs input totals 2 4 3" xfId="1337"/>
    <cellStyle name="RIGs input totals 2 4 3 2" xfId="1599"/>
    <cellStyle name="RIGs input totals 2 4 3 2 2" xfId="3592"/>
    <cellStyle name="RIGs input totals 2 4 3 2 2 2" xfId="14377"/>
    <cellStyle name="RIGs input totals 2 4 3 2 2 2 2" xfId="40797"/>
    <cellStyle name="RIGs input totals 2 4 3 2 2 3" xfId="24237"/>
    <cellStyle name="RIGs input totals 2 4 3 2 2 3 2" xfId="50651"/>
    <cellStyle name="RIGs input totals 2 4 3 2 2 4" xfId="30262"/>
    <cellStyle name="RIGs input totals 2 4 3 2 3" xfId="2618"/>
    <cellStyle name="RIGs input totals 2 4 3 2 3 2" xfId="13410"/>
    <cellStyle name="RIGs input totals 2 4 3 2 3 2 2" xfId="39830"/>
    <cellStyle name="RIGs input totals 2 4 3 2 3 3" xfId="27503"/>
    <cellStyle name="RIGs input totals 2 4 3 2 3 3 2" xfId="53917"/>
    <cellStyle name="RIGs input totals 2 4 3 2 3 4" xfId="29288"/>
    <cellStyle name="RIGs input totals 2 4 3 2 4" xfId="5768"/>
    <cellStyle name="RIGs input totals 2 4 3 2 4 2" xfId="16527"/>
    <cellStyle name="RIGs input totals 2 4 3 2 4 2 2" xfId="42945"/>
    <cellStyle name="RIGs input totals 2 4 3 2 4 3" xfId="26161"/>
    <cellStyle name="RIGs input totals 2 4 3 2 4 3 2" xfId="52575"/>
    <cellStyle name="RIGs input totals 2 4 3 2 4 4" xfId="32438"/>
    <cellStyle name="RIGs input totals 2 4 3 2 5" xfId="5498"/>
    <cellStyle name="RIGs input totals 2 4 3 2 5 2" xfId="23398"/>
    <cellStyle name="RIGs input totals 2 4 3 2 5 2 2" xfId="49812"/>
    <cellStyle name="RIGs input totals 2 4 3 2 5 3" xfId="32168"/>
    <cellStyle name="RIGs input totals 2 4 3 2 6" xfId="6653"/>
    <cellStyle name="RIGs input totals 2 4 3 2 6 2" xfId="11340"/>
    <cellStyle name="RIGs input totals 2 4 3 2 6 2 2" xfId="37761"/>
    <cellStyle name="RIGs input totals 2 4 3 2 6 3" xfId="33323"/>
    <cellStyle name="RIGs input totals 2 4 3 2 7" xfId="2943"/>
    <cellStyle name="RIGs input totals 2 4 3 2 7 2" xfId="13735"/>
    <cellStyle name="RIGs input totals 2 4 3 2 7 2 2" xfId="40155"/>
    <cellStyle name="RIGs input totals 2 4 3 2 7 3" xfId="23301"/>
    <cellStyle name="RIGs input totals 2 4 3 2 7 3 2" xfId="49715"/>
    <cellStyle name="RIGs input totals 2 4 3 2 7 4" xfId="29613"/>
    <cellStyle name="RIGs input totals 2 4 3 2 8" xfId="25532"/>
    <cellStyle name="RIGs input totals 2 4 3 2 8 2" xfId="51946"/>
    <cellStyle name="RIGs input totals 2 4 3 3" xfId="2316"/>
    <cellStyle name="RIGs input totals 2 4 3 3 2" xfId="4238"/>
    <cellStyle name="RIGs input totals 2 4 3 3 2 2" xfId="15017"/>
    <cellStyle name="RIGs input totals 2 4 3 3 2 2 2" xfId="41437"/>
    <cellStyle name="RIGs input totals 2 4 3 3 2 3" xfId="26325"/>
    <cellStyle name="RIGs input totals 2 4 3 3 2 3 2" xfId="52739"/>
    <cellStyle name="RIGs input totals 2 4 3 3 2 4" xfId="30908"/>
    <cellStyle name="RIGs input totals 2 4 3 3 3" xfId="4966"/>
    <cellStyle name="RIGs input totals 2 4 3 3 3 2" xfId="15743"/>
    <cellStyle name="RIGs input totals 2 4 3 3 3 2 2" xfId="42163"/>
    <cellStyle name="RIGs input totals 2 4 3 3 3 3" xfId="22253"/>
    <cellStyle name="RIGs input totals 2 4 3 3 3 3 2" xfId="48667"/>
    <cellStyle name="RIGs input totals 2 4 3 3 3 4" xfId="31636"/>
    <cellStyle name="RIGs input totals 2 4 3 3 4" xfId="6740"/>
    <cellStyle name="RIGs input totals 2 4 3 3 4 2" xfId="17452"/>
    <cellStyle name="RIGs input totals 2 4 3 3 4 2 2" xfId="43870"/>
    <cellStyle name="RIGs input totals 2 4 3 3 4 3" xfId="22056"/>
    <cellStyle name="RIGs input totals 2 4 3 3 4 3 2" xfId="48470"/>
    <cellStyle name="RIGs input totals 2 4 3 3 4 4" xfId="33410"/>
    <cellStyle name="RIGs input totals 2 4 3 3 5" xfId="7946"/>
    <cellStyle name="RIGs input totals 2 4 3 3 5 2" xfId="18613"/>
    <cellStyle name="RIGs input totals 2 4 3 3 5 2 2" xfId="45028"/>
    <cellStyle name="RIGs input totals 2 4 3 3 5 3" xfId="12523"/>
    <cellStyle name="RIGs input totals 2 4 3 3 5 3 2" xfId="38944"/>
    <cellStyle name="RIGs input totals 2 4 3 3 6" xfId="13132"/>
    <cellStyle name="RIGs input totals 2 4 3 3 6 2" xfId="39553"/>
    <cellStyle name="RIGs input totals 2 4 3 3 7" xfId="26726"/>
    <cellStyle name="RIGs input totals 2 4 3 3 7 2" xfId="53140"/>
    <cellStyle name="RIGs input totals 2 4 3 4" xfId="8291"/>
    <cellStyle name="RIGs input totals 2 4 3 4 2" xfId="18952"/>
    <cellStyle name="RIGs input totals 2 4 3 4 2 2" xfId="45366"/>
    <cellStyle name="RIGs input totals 2 4 3 4 3" xfId="26058"/>
    <cellStyle name="RIGs input totals 2 4 3 4 3 2" xfId="52472"/>
    <cellStyle name="RIGs input totals 2 4 4" xfId="1484"/>
    <cellStyle name="RIGs input totals 2 4 4 2" xfId="3478"/>
    <cellStyle name="RIGs input totals 2 4 4 2 2" xfId="14263"/>
    <cellStyle name="RIGs input totals 2 4 4 2 2 2" xfId="40683"/>
    <cellStyle name="RIGs input totals 2 4 4 2 3" xfId="24090"/>
    <cellStyle name="RIGs input totals 2 4 4 2 3 2" xfId="50504"/>
    <cellStyle name="RIGs input totals 2 4 4 2 4" xfId="30148"/>
    <cellStyle name="RIGs input totals 2 4 4 3" xfId="4702"/>
    <cellStyle name="RIGs input totals 2 4 4 3 2" xfId="15479"/>
    <cellStyle name="RIGs input totals 2 4 4 3 2 2" xfId="41899"/>
    <cellStyle name="RIGs input totals 2 4 4 3 3" xfId="23899"/>
    <cellStyle name="RIGs input totals 2 4 4 3 3 2" xfId="50313"/>
    <cellStyle name="RIGs input totals 2 4 4 3 4" xfId="31372"/>
    <cellStyle name="RIGs input totals 2 4 4 4" xfId="4302"/>
    <cellStyle name="RIGs input totals 2 4 4 4 2" xfId="15081"/>
    <cellStyle name="RIGs input totals 2 4 4 4 2 2" xfId="41501"/>
    <cellStyle name="RIGs input totals 2 4 4 4 3" xfId="23974"/>
    <cellStyle name="RIGs input totals 2 4 4 4 3 2" xfId="50388"/>
    <cellStyle name="RIGs input totals 2 4 4 4 4" xfId="30972"/>
    <cellStyle name="RIGs input totals 2 4 4 5" xfId="2967"/>
    <cellStyle name="RIGs input totals 2 4 4 5 2" xfId="23627"/>
    <cellStyle name="RIGs input totals 2 4 4 5 2 2" xfId="50041"/>
    <cellStyle name="RIGs input totals 2 4 4 5 3" xfId="29637"/>
    <cellStyle name="RIGs input totals 2 4 4 6" xfId="6488"/>
    <cellStyle name="RIGs input totals 2 4 4 6 2" xfId="24114"/>
    <cellStyle name="RIGs input totals 2 4 4 6 2 2" xfId="50528"/>
    <cellStyle name="RIGs input totals 2 4 4 6 3" xfId="33158"/>
    <cellStyle name="RIGs input totals 2 4 4 7" xfId="7087"/>
    <cellStyle name="RIGs input totals 2 4 4 7 2" xfId="17775"/>
    <cellStyle name="RIGs input totals 2 4 4 7 2 2" xfId="44192"/>
    <cellStyle name="RIGs input totals 2 4 4 7 3" xfId="17695"/>
    <cellStyle name="RIGs input totals 2 4 4 7 3 2" xfId="44112"/>
    <cellStyle name="RIGs input totals 2 4 4 7 4" xfId="33757"/>
    <cellStyle name="RIGs input totals 2 4 4 8" xfId="21917"/>
    <cellStyle name="RIGs input totals 2 4 4 8 2" xfId="48331"/>
    <cellStyle name="RIGs input totals 2 4 5" xfId="2314"/>
    <cellStyle name="RIGs input totals 2 4 5 2" xfId="4236"/>
    <cellStyle name="RIGs input totals 2 4 5 2 2" xfId="15015"/>
    <cellStyle name="RIGs input totals 2 4 5 2 2 2" xfId="41435"/>
    <cellStyle name="RIGs input totals 2 4 5 2 3" xfId="26973"/>
    <cellStyle name="RIGs input totals 2 4 5 2 3 2" xfId="53387"/>
    <cellStyle name="RIGs input totals 2 4 5 2 4" xfId="30906"/>
    <cellStyle name="RIGs input totals 2 4 5 3" xfId="4964"/>
    <cellStyle name="RIGs input totals 2 4 5 3 2" xfId="15741"/>
    <cellStyle name="RIGs input totals 2 4 5 3 2 2" xfId="42161"/>
    <cellStyle name="RIGs input totals 2 4 5 3 3" xfId="24621"/>
    <cellStyle name="RIGs input totals 2 4 5 3 3 2" xfId="51035"/>
    <cellStyle name="RIGs input totals 2 4 5 3 4" xfId="31634"/>
    <cellStyle name="RIGs input totals 2 4 5 4" xfId="6738"/>
    <cellStyle name="RIGs input totals 2 4 5 4 2" xfId="17450"/>
    <cellStyle name="RIGs input totals 2 4 5 4 2 2" xfId="43868"/>
    <cellStyle name="RIGs input totals 2 4 5 4 3" xfId="24248"/>
    <cellStyle name="RIGs input totals 2 4 5 4 3 2" xfId="50662"/>
    <cellStyle name="RIGs input totals 2 4 5 4 4" xfId="33408"/>
    <cellStyle name="RIGs input totals 2 4 5 5" xfId="7944"/>
    <cellStyle name="RIGs input totals 2 4 5 5 2" xfId="18611"/>
    <cellStyle name="RIGs input totals 2 4 5 5 2 2" xfId="45026"/>
    <cellStyle name="RIGs input totals 2 4 5 5 3" xfId="12155"/>
    <cellStyle name="RIGs input totals 2 4 5 5 3 2" xfId="38576"/>
    <cellStyle name="RIGs input totals 2 4 5 6" xfId="13130"/>
    <cellStyle name="RIGs input totals 2 4 5 6 2" xfId="39551"/>
    <cellStyle name="RIGs input totals 2 4 5 7" xfId="27552"/>
    <cellStyle name="RIGs input totals 2 4 5 7 2" xfId="53966"/>
    <cellStyle name="RIGs input totals 2 4 6" xfId="4174"/>
    <cellStyle name="RIGs input totals 2 4 6 2" xfId="14954"/>
    <cellStyle name="RIGs input totals 2 4 6 2 2" xfId="41374"/>
    <cellStyle name="RIGs input totals 2 4 6 3" xfId="25246"/>
    <cellStyle name="RIGs input totals 2 4 6 3 2" xfId="51660"/>
    <cellStyle name="RIGs input totals 2 4 6 4" xfId="30844"/>
    <cellStyle name="RIGs input totals 2 4 7" xfId="5893"/>
    <cellStyle name="RIGs input totals 2 4 7 2" xfId="16648"/>
    <cellStyle name="RIGs input totals 2 4 7 2 2" xfId="43066"/>
    <cellStyle name="RIGs input totals 2 4 7 3" xfId="27985"/>
    <cellStyle name="RIGs input totals 2 4 7 3 2" xfId="54399"/>
    <cellStyle name="RIGs input totals 2 4 7 4" xfId="32563"/>
    <cellStyle name="RIGs input totals 2 4 8" xfId="8233"/>
    <cellStyle name="RIGs input totals 2 4 8 2" xfId="18894"/>
    <cellStyle name="RIGs input totals 2 4 8 2 2" xfId="45308"/>
    <cellStyle name="RIGs input totals 2 4 8 3" xfId="26010"/>
    <cellStyle name="RIGs input totals 2 4 8 3 2" xfId="52424"/>
    <cellStyle name="RIGs input totals 2 4_3.15 Additional Data" xfId="2317"/>
    <cellStyle name="RIGs input totals 2 5" xfId="1164"/>
    <cellStyle name="RIGs input totals 2 5 2" xfId="1338"/>
    <cellStyle name="RIGs input totals 2 5 2 2" xfId="1600"/>
    <cellStyle name="RIGs input totals 2 5 2 2 2" xfId="3593"/>
    <cellStyle name="RIGs input totals 2 5 2 2 2 2" xfId="14378"/>
    <cellStyle name="RIGs input totals 2 5 2 2 2 2 2" xfId="40798"/>
    <cellStyle name="RIGs input totals 2 5 2 2 2 3" xfId="24058"/>
    <cellStyle name="RIGs input totals 2 5 2 2 2 3 2" xfId="50472"/>
    <cellStyle name="RIGs input totals 2 5 2 2 2 4" xfId="30263"/>
    <cellStyle name="RIGs input totals 2 5 2 2 3" xfId="4682"/>
    <cellStyle name="RIGs input totals 2 5 2 2 3 2" xfId="15460"/>
    <cellStyle name="RIGs input totals 2 5 2 2 3 2 2" xfId="41880"/>
    <cellStyle name="RIGs input totals 2 5 2 2 3 3" xfId="25587"/>
    <cellStyle name="RIGs input totals 2 5 2 2 3 3 2" xfId="52001"/>
    <cellStyle name="RIGs input totals 2 5 2 2 3 4" xfId="31352"/>
    <cellStyle name="RIGs input totals 2 5 2 2 4" xfId="3112"/>
    <cellStyle name="RIGs input totals 2 5 2 2 4 2" xfId="13904"/>
    <cellStyle name="RIGs input totals 2 5 2 2 4 2 2" xfId="40324"/>
    <cellStyle name="RIGs input totals 2 5 2 2 4 3" xfId="26076"/>
    <cellStyle name="RIGs input totals 2 5 2 2 4 3 2" xfId="52490"/>
    <cellStyle name="RIGs input totals 2 5 2 2 4 4" xfId="29782"/>
    <cellStyle name="RIGs input totals 2 5 2 2 5" xfId="6060"/>
    <cellStyle name="RIGs input totals 2 5 2 2 5 2" xfId="26647"/>
    <cellStyle name="RIGs input totals 2 5 2 2 5 2 2" xfId="53061"/>
    <cellStyle name="RIGs input totals 2 5 2 2 5 3" xfId="32730"/>
    <cellStyle name="RIGs input totals 2 5 2 2 6" xfId="5190"/>
    <cellStyle name="RIGs input totals 2 5 2 2 6 2" xfId="28027"/>
    <cellStyle name="RIGs input totals 2 5 2 2 6 2 2" xfId="54441"/>
    <cellStyle name="RIGs input totals 2 5 2 2 6 3" xfId="31860"/>
    <cellStyle name="RIGs input totals 2 5 2 2 7" xfId="6262"/>
    <cellStyle name="RIGs input totals 2 5 2 2 7 2" xfId="17001"/>
    <cellStyle name="RIGs input totals 2 5 2 2 7 2 2" xfId="43419"/>
    <cellStyle name="RIGs input totals 2 5 2 2 7 3" xfId="25761"/>
    <cellStyle name="RIGs input totals 2 5 2 2 7 3 2" xfId="52175"/>
    <cellStyle name="RIGs input totals 2 5 2 2 7 4" xfId="32932"/>
    <cellStyle name="RIGs input totals 2 5 2 2 8" xfId="25134"/>
    <cellStyle name="RIGs input totals 2 5 2 2 8 2" xfId="51548"/>
    <cellStyle name="RIGs input totals 2 5 2 3" xfId="2319"/>
    <cellStyle name="RIGs input totals 2 5 2 3 2" xfId="4240"/>
    <cellStyle name="RIGs input totals 2 5 2 3 2 2" xfId="15019"/>
    <cellStyle name="RIGs input totals 2 5 2 3 2 2 2" xfId="41439"/>
    <cellStyle name="RIGs input totals 2 5 2 3 2 3" xfId="26671"/>
    <cellStyle name="RIGs input totals 2 5 2 3 2 3 2" xfId="53085"/>
    <cellStyle name="RIGs input totals 2 5 2 3 2 4" xfId="30910"/>
    <cellStyle name="RIGs input totals 2 5 2 3 3" xfId="4968"/>
    <cellStyle name="RIGs input totals 2 5 2 3 3 2" xfId="15745"/>
    <cellStyle name="RIGs input totals 2 5 2 3 3 2 2" xfId="42165"/>
    <cellStyle name="RIGs input totals 2 5 2 3 3 3" xfId="23281"/>
    <cellStyle name="RIGs input totals 2 5 2 3 3 3 2" xfId="49695"/>
    <cellStyle name="RIGs input totals 2 5 2 3 3 4" xfId="31638"/>
    <cellStyle name="RIGs input totals 2 5 2 3 4" xfId="6742"/>
    <cellStyle name="RIGs input totals 2 5 2 3 4 2" xfId="17454"/>
    <cellStyle name="RIGs input totals 2 5 2 3 4 2 2" xfId="43872"/>
    <cellStyle name="RIGs input totals 2 5 2 3 4 3" xfId="12060"/>
    <cellStyle name="RIGs input totals 2 5 2 3 4 3 2" xfId="38481"/>
    <cellStyle name="RIGs input totals 2 5 2 3 4 4" xfId="33412"/>
    <cellStyle name="RIGs input totals 2 5 2 3 5" xfId="7948"/>
    <cellStyle name="RIGs input totals 2 5 2 3 5 2" xfId="18615"/>
    <cellStyle name="RIGs input totals 2 5 2 3 5 2 2" xfId="45030"/>
    <cellStyle name="RIGs input totals 2 5 2 3 5 3" xfId="15965"/>
    <cellStyle name="RIGs input totals 2 5 2 3 5 3 2" xfId="42384"/>
    <cellStyle name="RIGs input totals 2 5 2 3 6" xfId="13134"/>
    <cellStyle name="RIGs input totals 2 5 2 3 6 2" xfId="39555"/>
    <cellStyle name="RIGs input totals 2 5 2 3 7" xfId="24165"/>
    <cellStyle name="RIGs input totals 2 5 2 3 7 2" xfId="50579"/>
    <cellStyle name="RIGs input totals 2 5 2 4" xfId="8292"/>
    <cellStyle name="RIGs input totals 2 5 2 4 2" xfId="18953"/>
    <cellStyle name="RIGs input totals 2 5 2 4 2 2" xfId="45367"/>
    <cellStyle name="RIGs input totals 2 5 2 4 3" xfId="26059"/>
    <cellStyle name="RIGs input totals 2 5 2 4 3 2" xfId="52473"/>
    <cellStyle name="RIGs input totals 2 5 3" xfId="1485"/>
    <cellStyle name="RIGs input totals 2 5 3 2" xfId="3479"/>
    <cellStyle name="RIGs input totals 2 5 3 2 2" xfId="14264"/>
    <cellStyle name="RIGs input totals 2 5 3 2 2 2" xfId="40684"/>
    <cellStyle name="RIGs input totals 2 5 3 2 3" xfId="24034"/>
    <cellStyle name="RIGs input totals 2 5 3 2 3 2" xfId="50448"/>
    <cellStyle name="RIGs input totals 2 5 3 2 4" xfId="30149"/>
    <cellStyle name="RIGs input totals 2 5 3 3" xfId="2827"/>
    <cellStyle name="RIGs input totals 2 5 3 3 2" xfId="13619"/>
    <cellStyle name="RIGs input totals 2 5 3 3 2 2" xfId="40039"/>
    <cellStyle name="RIGs input totals 2 5 3 3 3" xfId="26441"/>
    <cellStyle name="RIGs input totals 2 5 3 3 3 2" xfId="52855"/>
    <cellStyle name="RIGs input totals 2 5 3 3 4" xfId="29497"/>
    <cellStyle name="RIGs input totals 2 5 3 4" xfId="3768"/>
    <cellStyle name="RIGs input totals 2 5 3 4 2" xfId="14551"/>
    <cellStyle name="RIGs input totals 2 5 3 4 2 2" xfId="40971"/>
    <cellStyle name="RIGs input totals 2 5 3 4 3" xfId="24670"/>
    <cellStyle name="RIGs input totals 2 5 3 4 3 2" xfId="51084"/>
    <cellStyle name="RIGs input totals 2 5 3 4 4" xfId="30438"/>
    <cellStyle name="RIGs input totals 2 5 3 5" xfId="6240"/>
    <cellStyle name="RIGs input totals 2 5 3 5 2" xfId="22788"/>
    <cellStyle name="RIGs input totals 2 5 3 5 2 2" xfId="49202"/>
    <cellStyle name="RIGs input totals 2 5 3 5 3" xfId="32910"/>
    <cellStyle name="RIGs input totals 2 5 3 6" xfId="5292"/>
    <cellStyle name="RIGs input totals 2 5 3 6 2" xfId="28069"/>
    <cellStyle name="RIGs input totals 2 5 3 6 2 2" xfId="54483"/>
    <cellStyle name="RIGs input totals 2 5 3 6 3" xfId="31962"/>
    <cellStyle name="RIGs input totals 2 5 3 7" xfId="3726"/>
    <cellStyle name="RIGs input totals 2 5 3 7 2" xfId="14510"/>
    <cellStyle name="RIGs input totals 2 5 3 7 2 2" xfId="40930"/>
    <cellStyle name="RIGs input totals 2 5 3 7 3" xfId="23977"/>
    <cellStyle name="RIGs input totals 2 5 3 7 3 2" xfId="50391"/>
    <cellStyle name="RIGs input totals 2 5 3 7 4" xfId="30396"/>
    <cellStyle name="RIGs input totals 2 5 3 8" xfId="24011"/>
    <cellStyle name="RIGs input totals 2 5 3 8 2" xfId="50425"/>
    <cellStyle name="RIGs input totals 2 5 4" xfId="2318"/>
    <cellStyle name="RIGs input totals 2 5 4 2" xfId="4239"/>
    <cellStyle name="RIGs input totals 2 5 4 2 2" xfId="15018"/>
    <cellStyle name="RIGs input totals 2 5 4 2 2 2" xfId="41438"/>
    <cellStyle name="RIGs input totals 2 5 4 2 3" xfId="27427"/>
    <cellStyle name="RIGs input totals 2 5 4 2 3 2" xfId="53841"/>
    <cellStyle name="RIGs input totals 2 5 4 2 4" xfId="30909"/>
    <cellStyle name="RIGs input totals 2 5 4 3" xfId="4967"/>
    <cellStyle name="RIGs input totals 2 5 4 3 2" xfId="15744"/>
    <cellStyle name="RIGs input totals 2 5 4 3 2 2" xfId="42164"/>
    <cellStyle name="RIGs input totals 2 5 4 3 3" xfId="27352"/>
    <cellStyle name="RIGs input totals 2 5 4 3 3 2" xfId="53766"/>
    <cellStyle name="RIGs input totals 2 5 4 3 4" xfId="31637"/>
    <cellStyle name="RIGs input totals 2 5 4 4" xfId="6741"/>
    <cellStyle name="RIGs input totals 2 5 4 4 2" xfId="17453"/>
    <cellStyle name="RIGs input totals 2 5 4 4 2 2" xfId="43871"/>
    <cellStyle name="RIGs input totals 2 5 4 4 3" xfId="22396"/>
    <cellStyle name="RIGs input totals 2 5 4 4 3 2" xfId="48810"/>
    <cellStyle name="RIGs input totals 2 5 4 4 4" xfId="33411"/>
    <cellStyle name="RIGs input totals 2 5 4 5" xfId="7947"/>
    <cellStyle name="RIGs input totals 2 5 4 5 2" xfId="18614"/>
    <cellStyle name="RIGs input totals 2 5 4 5 2 2" xfId="45029"/>
    <cellStyle name="RIGs input totals 2 5 4 5 3" xfId="16811"/>
    <cellStyle name="RIGs input totals 2 5 4 5 3 2" xfId="43229"/>
    <cellStyle name="RIGs input totals 2 5 4 6" xfId="13133"/>
    <cellStyle name="RIGs input totals 2 5 4 6 2" xfId="39554"/>
    <cellStyle name="RIGs input totals 2 5 4 7" xfId="26288"/>
    <cellStyle name="RIGs input totals 2 5 4 7 2" xfId="52702"/>
    <cellStyle name="RIGs input totals 2 5 5" xfId="4896"/>
    <cellStyle name="RIGs input totals 2 5 5 2" xfId="15673"/>
    <cellStyle name="RIGs input totals 2 5 5 2 2" xfId="42093"/>
    <cellStyle name="RIGs input totals 2 5 5 3" xfId="25093"/>
    <cellStyle name="RIGs input totals 2 5 5 3 2" xfId="51507"/>
    <cellStyle name="RIGs input totals 2 5 5 4" xfId="31566"/>
    <cellStyle name="RIGs input totals 2 5 6" xfId="4332"/>
    <cellStyle name="RIGs input totals 2 5 6 2" xfId="15110"/>
    <cellStyle name="RIGs input totals 2 5 6 2 2" xfId="41530"/>
    <cellStyle name="RIGs input totals 2 5 6 3" xfId="22215"/>
    <cellStyle name="RIGs input totals 2 5 6 3 2" xfId="48629"/>
    <cellStyle name="RIGs input totals 2 5 6 4" xfId="31002"/>
    <cellStyle name="RIGs input totals 2 5 7" xfId="8234"/>
    <cellStyle name="RIGs input totals 2 5 7 2" xfId="18895"/>
    <cellStyle name="RIGs input totals 2 5 7 2 2" xfId="45309"/>
    <cellStyle name="RIGs input totals 2 5 7 3" xfId="26011"/>
    <cellStyle name="RIGs input totals 2 5 7 3 2" xfId="52425"/>
    <cellStyle name="RIGs input totals 2 5_3.15 Additional Data" xfId="2320"/>
    <cellStyle name="RIGs input totals 2 6" xfId="1479"/>
    <cellStyle name="RIGs input totals 2 6 2" xfId="3473"/>
    <cellStyle name="RIGs input totals 2 6 2 2" xfId="14258"/>
    <cellStyle name="RIGs input totals 2 6 2 2 2" xfId="40678"/>
    <cellStyle name="RIGs input totals 2 6 2 3" xfId="27686"/>
    <cellStyle name="RIGs input totals 2 6 2 3 2" xfId="54100"/>
    <cellStyle name="RIGs input totals 2 6 2 4" xfId="30143"/>
    <cellStyle name="RIGs input totals 2 6 3" xfId="4703"/>
    <cellStyle name="RIGs input totals 2 6 3 2" xfId="15480"/>
    <cellStyle name="RIGs input totals 2 6 3 2 2" xfId="41900"/>
    <cellStyle name="RIGs input totals 2 6 3 3" xfId="24095"/>
    <cellStyle name="RIGs input totals 2 6 3 3 2" xfId="50509"/>
    <cellStyle name="RIGs input totals 2 6 3 4" xfId="31373"/>
    <cellStyle name="RIGs input totals 2 6 4" xfId="3414"/>
    <cellStyle name="RIGs input totals 2 6 4 2" xfId="14200"/>
    <cellStyle name="RIGs input totals 2 6 4 2 2" xfId="40620"/>
    <cellStyle name="RIGs input totals 2 6 4 3" xfId="24561"/>
    <cellStyle name="RIGs input totals 2 6 4 3 2" xfId="50975"/>
    <cellStyle name="RIGs input totals 2 6 4 4" xfId="30084"/>
    <cellStyle name="RIGs input totals 2 6 5" xfId="3369"/>
    <cellStyle name="RIGs input totals 2 6 5 2" xfId="25512"/>
    <cellStyle name="RIGs input totals 2 6 5 2 2" xfId="51926"/>
    <cellStyle name="RIGs input totals 2 6 5 3" xfId="30039"/>
    <cellStyle name="RIGs input totals 2 6 6" xfId="6489"/>
    <cellStyle name="RIGs input totals 2 6 6 2" xfId="23387"/>
    <cellStyle name="RIGs input totals 2 6 6 2 2" xfId="49801"/>
    <cellStyle name="RIGs input totals 2 6 6 3" xfId="33159"/>
    <cellStyle name="RIGs input totals 2 6 7" xfId="7088"/>
    <cellStyle name="RIGs input totals 2 6 7 2" xfId="17776"/>
    <cellStyle name="RIGs input totals 2 6 7 2 2" xfId="44193"/>
    <cellStyle name="RIGs input totals 2 6 7 3" xfId="22127"/>
    <cellStyle name="RIGs input totals 2 6 7 3 2" xfId="48541"/>
    <cellStyle name="RIGs input totals 2 6 7 4" xfId="33758"/>
    <cellStyle name="RIGs input totals 2 6 8" xfId="27662"/>
    <cellStyle name="RIGs input totals 2 6 8 2" xfId="54076"/>
    <cellStyle name="RIGs input totals 2 7" xfId="2307"/>
    <cellStyle name="RIGs input totals 2 7 2" xfId="4231"/>
    <cellStyle name="RIGs input totals 2 7 2 2" xfId="15010"/>
    <cellStyle name="RIGs input totals 2 7 2 2 2" xfId="41430"/>
    <cellStyle name="RIGs input totals 2 7 2 3" xfId="24428"/>
    <cellStyle name="RIGs input totals 2 7 2 3 2" xfId="50842"/>
    <cellStyle name="RIGs input totals 2 7 2 4" xfId="30901"/>
    <cellStyle name="RIGs input totals 2 7 3" xfId="4959"/>
    <cellStyle name="RIGs input totals 2 7 3 2" xfId="15736"/>
    <cellStyle name="RIGs input totals 2 7 3 2 2" xfId="42156"/>
    <cellStyle name="RIGs input totals 2 7 3 3" xfId="27273"/>
    <cellStyle name="RIGs input totals 2 7 3 3 2" xfId="53687"/>
    <cellStyle name="RIGs input totals 2 7 3 4" xfId="31629"/>
    <cellStyle name="RIGs input totals 2 7 4" xfId="6733"/>
    <cellStyle name="RIGs input totals 2 7 4 2" xfId="17445"/>
    <cellStyle name="RIGs input totals 2 7 4 2 2" xfId="43863"/>
    <cellStyle name="RIGs input totals 2 7 4 3" xfId="23542"/>
    <cellStyle name="RIGs input totals 2 7 4 3 2" xfId="49956"/>
    <cellStyle name="RIGs input totals 2 7 4 4" xfId="33403"/>
    <cellStyle name="RIGs input totals 2 7 5" xfId="7939"/>
    <cellStyle name="RIGs input totals 2 7 5 2" xfId="18606"/>
    <cellStyle name="RIGs input totals 2 7 5 2 2" xfId="45021"/>
    <cellStyle name="RIGs input totals 2 7 5 3" xfId="11183"/>
    <cellStyle name="RIGs input totals 2 7 5 3 2" xfId="37604"/>
    <cellStyle name="RIGs input totals 2 7 6" xfId="13125"/>
    <cellStyle name="RIGs input totals 2 7 6 2" xfId="39546"/>
    <cellStyle name="RIGs input totals 2 7 7" xfId="26482"/>
    <cellStyle name="RIGs input totals 2 7 7 2" xfId="52896"/>
    <cellStyle name="RIGs input totals 2 8" xfId="4006"/>
    <cellStyle name="RIGs input totals 2 8 2" xfId="14789"/>
    <cellStyle name="RIGs input totals 2 8 2 2" xfId="41209"/>
    <cellStyle name="RIGs input totals 2 8 3" xfId="22861"/>
    <cellStyle name="RIGs input totals 2 8 3 2" xfId="49275"/>
    <cellStyle name="RIGs input totals 2 8 4" xfId="30676"/>
    <cellStyle name="RIGs input totals 2 9" xfId="10"/>
    <cellStyle name="RIGs input totals 2 9 2" xfId="11114"/>
    <cellStyle name="RIGs input totals 2 9 2 2" xfId="37535"/>
    <cellStyle name="RIGs input totals 2 9 3" xfId="23486"/>
    <cellStyle name="RIGs input totals 2 9 3 2" xfId="49900"/>
    <cellStyle name="RIGs input totals 2 9 4" xfId="28742"/>
    <cellStyle name="RIGs input totals 2_3.15 Additional Data" xfId="2321"/>
    <cellStyle name="RIGs input totals 3" xfId="1165"/>
    <cellStyle name="RIGs input totals 3 2" xfId="1166"/>
    <cellStyle name="RIGs input totals 3 2 2" xfId="1487"/>
    <cellStyle name="RIGs input totals 3 2 2 2" xfId="3481"/>
    <cellStyle name="RIGs input totals 3 2 2 2 2" xfId="14266"/>
    <cellStyle name="RIGs input totals 3 2 2 2 2 2" xfId="40686"/>
    <cellStyle name="RIGs input totals 3 2 2 2 3" xfId="23379"/>
    <cellStyle name="RIGs input totals 3 2 2 2 3 2" xfId="49793"/>
    <cellStyle name="RIGs input totals 3 2 2 2 4" xfId="30151"/>
    <cellStyle name="RIGs input totals 3 2 2 3" xfId="5056"/>
    <cellStyle name="RIGs input totals 3 2 2 3 2" xfId="15833"/>
    <cellStyle name="RIGs input totals 3 2 2 3 2 2" xfId="42252"/>
    <cellStyle name="RIGs input totals 3 2 2 3 3" xfId="27122"/>
    <cellStyle name="RIGs input totals 3 2 2 3 3 2" xfId="53536"/>
    <cellStyle name="RIGs input totals 3 2 2 3 4" xfId="31726"/>
    <cellStyle name="RIGs input totals 3 2 2 4" xfId="4921"/>
    <cellStyle name="RIGs input totals 3 2 2 4 2" xfId="15698"/>
    <cellStyle name="RIGs input totals 3 2 2 4 2 2" xfId="42118"/>
    <cellStyle name="RIGs input totals 3 2 2 4 3" xfId="24062"/>
    <cellStyle name="RIGs input totals 3 2 2 4 3 2" xfId="50476"/>
    <cellStyle name="RIGs input totals 3 2 2 4 4" xfId="31591"/>
    <cellStyle name="RIGs input totals 3 2 2 5" xfId="5884"/>
    <cellStyle name="RIGs input totals 3 2 2 5 2" xfId="28112"/>
    <cellStyle name="RIGs input totals 3 2 2 5 2 2" xfId="54526"/>
    <cellStyle name="RIGs input totals 3 2 2 5 3" xfId="32554"/>
    <cellStyle name="RIGs input totals 3 2 2 6" xfId="6817"/>
    <cellStyle name="RIGs input totals 3 2 2 6 2" xfId="22787"/>
    <cellStyle name="RIGs input totals 3 2 2 6 2 2" xfId="49201"/>
    <cellStyle name="RIGs input totals 3 2 2 6 3" xfId="33487"/>
    <cellStyle name="RIGs input totals 3 2 2 7" xfId="7236"/>
    <cellStyle name="RIGs input totals 3 2 2 7 2" xfId="17903"/>
    <cellStyle name="RIGs input totals 3 2 2 7 2 2" xfId="44320"/>
    <cellStyle name="RIGs input totals 3 2 2 7 3" xfId="27366"/>
    <cellStyle name="RIGs input totals 3 2 2 7 3 2" xfId="53780"/>
    <cellStyle name="RIGs input totals 3 2 2 7 4" xfId="33906"/>
    <cellStyle name="RIGs input totals 3 2 2 8" xfId="21810"/>
    <cellStyle name="RIGs input totals 3 2 2 8 2" xfId="48224"/>
    <cellStyle name="RIGs input totals 3 2 3" xfId="2323"/>
    <cellStyle name="RIGs input totals 3 2 3 2" xfId="4242"/>
    <cellStyle name="RIGs input totals 3 2 3 2 2" xfId="15021"/>
    <cellStyle name="RIGs input totals 3 2 3 2 2 2" xfId="41441"/>
    <cellStyle name="RIGs input totals 3 2 3 2 3" xfId="26090"/>
    <cellStyle name="RIGs input totals 3 2 3 2 3 2" xfId="52504"/>
    <cellStyle name="RIGs input totals 3 2 3 2 4" xfId="30912"/>
    <cellStyle name="RIGs input totals 3 2 3 3" xfId="4970"/>
    <cellStyle name="RIGs input totals 3 2 3 3 2" xfId="15747"/>
    <cellStyle name="RIGs input totals 3 2 3 3 2 2" xfId="42167"/>
    <cellStyle name="RIGs input totals 3 2 3 3 3" xfId="22710"/>
    <cellStyle name="RIGs input totals 3 2 3 3 3 2" xfId="49124"/>
    <cellStyle name="RIGs input totals 3 2 3 3 4" xfId="31640"/>
    <cellStyle name="RIGs input totals 3 2 3 4" xfId="6744"/>
    <cellStyle name="RIGs input totals 3 2 3 4 2" xfId="17456"/>
    <cellStyle name="RIGs input totals 3 2 3 4 2 2" xfId="43874"/>
    <cellStyle name="RIGs input totals 3 2 3 4 3" xfId="22016"/>
    <cellStyle name="RIGs input totals 3 2 3 4 3 2" xfId="48430"/>
    <cellStyle name="RIGs input totals 3 2 3 4 4" xfId="33414"/>
    <cellStyle name="RIGs input totals 3 2 3 5" xfId="7950"/>
    <cellStyle name="RIGs input totals 3 2 3 5 2" xfId="18617"/>
    <cellStyle name="RIGs input totals 3 2 3 5 2 2" xfId="45032"/>
    <cellStyle name="RIGs input totals 3 2 3 5 3" xfId="16981"/>
    <cellStyle name="RIGs input totals 3 2 3 5 3 2" xfId="43399"/>
    <cellStyle name="RIGs input totals 3 2 3 6" xfId="13136"/>
    <cellStyle name="RIGs input totals 3 2 3 6 2" xfId="39557"/>
    <cellStyle name="RIGs input totals 3 2 3 7" xfId="22775"/>
    <cellStyle name="RIGs input totals 3 2 3 7 2" xfId="49189"/>
    <cellStyle name="RIGs input totals 3 2 4" xfId="4746"/>
    <cellStyle name="RIGs input totals 3 2 4 2" xfId="15523"/>
    <cellStyle name="RIGs input totals 3 2 4 2 2" xfId="41943"/>
    <cellStyle name="RIGs input totals 3 2 4 3" xfId="27270"/>
    <cellStyle name="RIGs input totals 3 2 4 3 2" xfId="53684"/>
    <cellStyle name="RIGs input totals 3 2 4 4" xfId="31416"/>
    <cellStyle name="RIGs input totals 3 2 5" xfId="5711"/>
    <cellStyle name="RIGs input totals 3 2 5 2" xfId="16473"/>
    <cellStyle name="RIGs input totals 3 2 5 2 2" xfId="42891"/>
    <cellStyle name="RIGs input totals 3 2 5 3" xfId="25164"/>
    <cellStyle name="RIGs input totals 3 2 5 3 2" xfId="51578"/>
    <cellStyle name="RIGs input totals 3 2 5 4" xfId="32381"/>
    <cellStyle name="RIGs input totals 3 2 6" xfId="8236"/>
    <cellStyle name="RIGs input totals 3 2 6 2" xfId="18897"/>
    <cellStyle name="RIGs input totals 3 2 6 2 2" xfId="45311"/>
    <cellStyle name="RIGs input totals 3 2 6 3" xfId="26013"/>
    <cellStyle name="RIGs input totals 3 2 6 3 2" xfId="52427"/>
    <cellStyle name="RIGs input totals 3 3" xfId="1486"/>
    <cellStyle name="RIGs input totals 3 3 2" xfId="3480"/>
    <cellStyle name="RIGs input totals 3 3 2 2" xfId="14265"/>
    <cellStyle name="RIGs input totals 3 3 2 2 2" xfId="40685"/>
    <cellStyle name="RIGs input totals 3 3 2 3" xfId="23453"/>
    <cellStyle name="RIGs input totals 3 3 2 3 2" xfId="49867"/>
    <cellStyle name="RIGs input totals 3 3 2 4" xfId="30150"/>
    <cellStyle name="RIGs input totals 3 3 3" xfId="3046"/>
    <cellStyle name="RIGs input totals 3 3 3 2" xfId="13838"/>
    <cellStyle name="RIGs input totals 3 3 3 2 2" xfId="40258"/>
    <cellStyle name="RIGs input totals 3 3 3 3" xfId="24493"/>
    <cellStyle name="RIGs input totals 3 3 3 3 2" xfId="50907"/>
    <cellStyle name="RIGs input totals 3 3 3 4" xfId="29716"/>
    <cellStyle name="RIGs input totals 3 3 4" xfId="4920"/>
    <cellStyle name="RIGs input totals 3 3 4 2" xfId="15697"/>
    <cellStyle name="RIGs input totals 3 3 4 2 2" xfId="42117"/>
    <cellStyle name="RIGs input totals 3 3 4 3" xfId="23469"/>
    <cellStyle name="RIGs input totals 3 3 4 3 2" xfId="49883"/>
    <cellStyle name="RIGs input totals 3 3 4 4" xfId="31590"/>
    <cellStyle name="RIGs input totals 3 3 5" xfId="4989"/>
    <cellStyle name="RIGs input totals 3 3 5 2" xfId="27498"/>
    <cellStyle name="RIGs input totals 3 3 5 2 2" xfId="53912"/>
    <cellStyle name="RIGs input totals 3 3 5 3" xfId="31659"/>
    <cellStyle name="RIGs input totals 3 3 6" xfId="2901"/>
    <cellStyle name="RIGs input totals 3 3 6 2" xfId="24031"/>
    <cellStyle name="RIGs input totals 3 3 6 2 2" xfId="50445"/>
    <cellStyle name="RIGs input totals 3 3 6 3" xfId="29571"/>
    <cellStyle name="RIGs input totals 3 3 7" xfId="2927"/>
    <cellStyle name="RIGs input totals 3 3 7 2" xfId="13719"/>
    <cellStyle name="RIGs input totals 3 3 7 2 2" xfId="40139"/>
    <cellStyle name="RIGs input totals 3 3 7 3" xfId="25194"/>
    <cellStyle name="RIGs input totals 3 3 7 3 2" xfId="51608"/>
    <cellStyle name="RIGs input totals 3 3 7 4" xfId="29597"/>
    <cellStyle name="RIGs input totals 3 3 8" xfId="24233"/>
    <cellStyle name="RIGs input totals 3 3 8 2" xfId="50647"/>
    <cellStyle name="RIGs input totals 3 4" xfId="2322"/>
    <cellStyle name="RIGs input totals 3 4 2" xfId="4241"/>
    <cellStyle name="RIGs input totals 3 4 2 2" xfId="15020"/>
    <cellStyle name="RIGs input totals 3 4 2 2 2" xfId="41440"/>
    <cellStyle name="RIGs input totals 3 4 2 3" xfId="22536"/>
    <cellStyle name="RIGs input totals 3 4 2 3 2" xfId="48950"/>
    <cellStyle name="RIGs input totals 3 4 2 4" xfId="30911"/>
    <cellStyle name="RIGs input totals 3 4 3" xfId="4969"/>
    <cellStyle name="RIGs input totals 3 4 3 2" xfId="15746"/>
    <cellStyle name="RIGs input totals 3 4 3 2 2" xfId="42166"/>
    <cellStyle name="RIGs input totals 3 4 3 3" xfId="26813"/>
    <cellStyle name="RIGs input totals 3 4 3 3 2" xfId="53227"/>
    <cellStyle name="RIGs input totals 3 4 3 4" xfId="31639"/>
    <cellStyle name="RIGs input totals 3 4 4" xfId="6743"/>
    <cellStyle name="RIGs input totals 3 4 4 2" xfId="17455"/>
    <cellStyle name="RIGs input totals 3 4 4 2 2" xfId="43873"/>
    <cellStyle name="RIGs input totals 3 4 4 3" xfId="24098"/>
    <cellStyle name="RIGs input totals 3 4 4 3 2" xfId="50512"/>
    <cellStyle name="RIGs input totals 3 4 4 4" xfId="33413"/>
    <cellStyle name="RIGs input totals 3 4 5" xfId="7949"/>
    <cellStyle name="RIGs input totals 3 4 5 2" xfId="18616"/>
    <cellStyle name="RIGs input totals 3 4 5 2 2" xfId="45031"/>
    <cellStyle name="RIGs input totals 3 4 5 3" xfId="12428"/>
    <cellStyle name="RIGs input totals 3 4 5 3 2" xfId="38849"/>
    <cellStyle name="RIGs input totals 3 4 6" xfId="13135"/>
    <cellStyle name="RIGs input totals 3 4 6 2" xfId="39556"/>
    <cellStyle name="RIGs input totals 3 4 7" xfId="24357"/>
    <cellStyle name="RIGs input totals 3 4 7 2" xfId="50771"/>
    <cellStyle name="RIGs input totals 3 5" xfId="4503"/>
    <cellStyle name="RIGs input totals 3 5 2" xfId="15281"/>
    <cellStyle name="RIGs input totals 3 5 2 2" xfId="41701"/>
    <cellStyle name="RIGs input totals 3 5 3" xfId="24425"/>
    <cellStyle name="RIGs input totals 3 5 3 2" xfId="50839"/>
    <cellStyle name="RIGs input totals 3 5 4" xfId="31173"/>
    <cellStyle name="RIGs input totals 3 6" xfId="6851"/>
    <cellStyle name="RIGs input totals 3 6 2" xfId="17556"/>
    <cellStyle name="RIGs input totals 3 6 2 2" xfId="43973"/>
    <cellStyle name="RIGs input totals 3 6 3" xfId="24100"/>
    <cellStyle name="RIGs input totals 3 6 3 2" xfId="50514"/>
    <cellStyle name="RIGs input totals 3 6 4" xfId="33521"/>
    <cellStyle name="RIGs input totals 3 7" xfId="8235"/>
    <cellStyle name="RIGs input totals 3 7 2" xfId="18896"/>
    <cellStyle name="RIGs input totals 3 7 2 2" xfId="45310"/>
    <cellStyle name="RIGs input totals 3 7 3" xfId="26012"/>
    <cellStyle name="RIGs input totals 3 7 3 2" xfId="52426"/>
    <cellStyle name="RIGs input totals 3_3.15 Additional Data" xfId="2324"/>
    <cellStyle name="RIGs input totals 4" xfId="1167"/>
    <cellStyle name="RIGs input totals 4 2" xfId="1168"/>
    <cellStyle name="RIGs input totals 4 2 2" xfId="1489"/>
    <cellStyle name="RIGs input totals 4 2 2 2" xfId="3483"/>
    <cellStyle name="RIGs input totals 4 2 2 2 2" xfId="14268"/>
    <cellStyle name="RIGs input totals 4 2 2 2 2 2" xfId="40688"/>
    <cellStyle name="RIGs input totals 4 2 2 2 3" xfId="25841"/>
    <cellStyle name="RIGs input totals 4 2 2 2 3 2" xfId="52255"/>
    <cellStyle name="RIGs input totals 4 2 2 2 4" xfId="30153"/>
    <cellStyle name="RIGs input totals 4 2 2 3" xfId="4701"/>
    <cellStyle name="RIGs input totals 4 2 2 3 2" xfId="15478"/>
    <cellStyle name="RIGs input totals 4 2 2 3 2 2" xfId="41898"/>
    <cellStyle name="RIGs input totals 4 2 2 3 3" xfId="22363"/>
    <cellStyle name="RIGs input totals 4 2 2 3 3 2" xfId="48777"/>
    <cellStyle name="RIGs input totals 4 2 2 3 4" xfId="31371"/>
    <cellStyle name="RIGs input totals 4 2 2 4" xfId="2892"/>
    <cellStyle name="RIGs input totals 4 2 2 4 2" xfId="13684"/>
    <cellStyle name="RIGs input totals 4 2 2 4 2 2" xfId="40104"/>
    <cellStyle name="RIGs input totals 4 2 2 4 3" xfId="27411"/>
    <cellStyle name="RIGs input totals 4 2 2 4 3 2" xfId="53825"/>
    <cellStyle name="RIGs input totals 4 2 2 4 4" xfId="29562"/>
    <cellStyle name="RIGs input totals 4 2 2 5" xfId="5029"/>
    <cellStyle name="RIGs input totals 4 2 2 5 2" xfId="25487"/>
    <cellStyle name="RIGs input totals 4 2 2 5 2 2" xfId="51901"/>
    <cellStyle name="RIGs input totals 4 2 2 5 3" xfId="31699"/>
    <cellStyle name="RIGs input totals 4 2 2 6" xfId="6487"/>
    <cellStyle name="RIGs input totals 4 2 2 6 2" xfId="15617"/>
    <cellStyle name="RIGs input totals 4 2 2 6 2 2" xfId="42037"/>
    <cellStyle name="RIGs input totals 4 2 2 6 3" xfId="33157"/>
    <cellStyle name="RIGs input totals 4 2 2 7" xfId="7085"/>
    <cellStyle name="RIGs input totals 4 2 2 7 2" xfId="17773"/>
    <cellStyle name="RIGs input totals 4 2 2 7 2 2" xfId="44190"/>
    <cellStyle name="RIGs input totals 4 2 2 7 3" xfId="12264"/>
    <cellStyle name="RIGs input totals 4 2 2 7 3 2" xfId="38685"/>
    <cellStyle name="RIGs input totals 4 2 2 7 4" xfId="33755"/>
    <cellStyle name="RIGs input totals 4 2 2 8" xfId="22902"/>
    <cellStyle name="RIGs input totals 4 2 2 8 2" xfId="49316"/>
    <cellStyle name="RIGs input totals 4 2 3" xfId="2326"/>
    <cellStyle name="RIGs input totals 4 2 3 2" xfId="4244"/>
    <cellStyle name="RIGs input totals 4 2 3 2 2" xfId="15023"/>
    <cellStyle name="RIGs input totals 4 2 3 2 2 2" xfId="41443"/>
    <cellStyle name="RIGs input totals 4 2 3 2 3" xfId="25033"/>
    <cellStyle name="RIGs input totals 4 2 3 2 3 2" xfId="51447"/>
    <cellStyle name="RIGs input totals 4 2 3 2 4" xfId="30914"/>
    <cellStyle name="RIGs input totals 4 2 3 3" xfId="4972"/>
    <cellStyle name="RIGs input totals 4 2 3 3 2" xfId="15749"/>
    <cellStyle name="RIGs input totals 4 2 3 3 2 2" xfId="42169"/>
    <cellStyle name="RIGs input totals 4 2 3 3 3" xfId="25140"/>
    <cellStyle name="RIGs input totals 4 2 3 3 3 2" xfId="51554"/>
    <cellStyle name="RIGs input totals 4 2 3 3 4" xfId="31642"/>
    <cellStyle name="RIGs input totals 4 2 3 4" xfId="6746"/>
    <cellStyle name="RIGs input totals 4 2 3 4 2" xfId="17458"/>
    <cellStyle name="RIGs input totals 4 2 3 4 2 2" xfId="43876"/>
    <cellStyle name="RIGs input totals 4 2 3 4 3" xfId="24870"/>
    <cellStyle name="RIGs input totals 4 2 3 4 3 2" xfId="51284"/>
    <cellStyle name="RIGs input totals 4 2 3 4 4" xfId="33416"/>
    <cellStyle name="RIGs input totals 4 2 3 5" xfId="7952"/>
    <cellStyle name="RIGs input totals 4 2 3 5 2" xfId="18619"/>
    <cellStyle name="RIGs input totals 4 2 3 5 2 2" xfId="45034"/>
    <cellStyle name="RIGs input totals 4 2 3 5 3" xfId="12422"/>
    <cellStyle name="RIGs input totals 4 2 3 5 3 2" xfId="38843"/>
    <cellStyle name="RIGs input totals 4 2 3 6" xfId="13138"/>
    <cellStyle name="RIGs input totals 4 2 3 6 2" xfId="39559"/>
    <cellStyle name="RIGs input totals 4 2 3 7" xfId="26995"/>
    <cellStyle name="RIGs input totals 4 2 3 7 2" xfId="53409"/>
    <cellStyle name="RIGs input totals 4 2 4" xfId="5096"/>
    <cellStyle name="RIGs input totals 4 2 4 2" xfId="15873"/>
    <cellStyle name="RIGs input totals 4 2 4 2 2" xfId="42292"/>
    <cellStyle name="RIGs input totals 4 2 4 3" xfId="25581"/>
    <cellStyle name="RIGs input totals 4 2 4 3 2" xfId="51995"/>
    <cellStyle name="RIGs input totals 4 2 4 4" xfId="31766"/>
    <cellStyle name="RIGs input totals 4 2 5" xfId="2881"/>
    <cellStyle name="RIGs input totals 4 2 5 2" xfId="13673"/>
    <cellStyle name="RIGs input totals 4 2 5 2 2" xfId="40093"/>
    <cellStyle name="RIGs input totals 4 2 5 3" xfId="21765"/>
    <cellStyle name="RIGs input totals 4 2 5 3 2" xfId="48179"/>
    <cellStyle name="RIGs input totals 4 2 5 4" xfId="29551"/>
    <cellStyle name="RIGs input totals 4 2 6" xfId="8238"/>
    <cellStyle name="RIGs input totals 4 2 6 2" xfId="18899"/>
    <cellStyle name="RIGs input totals 4 2 6 2 2" xfId="45313"/>
    <cellStyle name="RIGs input totals 4 2 6 3" xfId="26015"/>
    <cellStyle name="RIGs input totals 4 2 6 3 2" xfId="52429"/>
    <cellStyle name="RIGs input totals 4 3" xfId="1488"/>
    <cellStyle name="RIGs input totals 4 3 2" xfId="3482"/>
    <cellStyle name="RIGs input totals 4 3 2 2" xfId="14267"/>
    <cellStyle name="RIGs input totals 4 3 2 2 2" xfId="40687"/>
    <cellStyle name="RIGs input totals 4 3 2 3" xfId="22227"/>
    <cellStyle name="RIGs input totals 4 3 2 3 2" xfId="48641"/>
    <cellStyle name="RIGs input totals 4 3 2 4" xfId="30152"/>
    <cellStyle name="RIGs input totals 4 3 3" xfId="4115"/>
    <cellStyle name="RIGs input totals 4 3 3 2" xfId="14897"/>
    <cellStyle name="RIGs input totals 4 3 3 2 2" xfId="41317"/>
    <cellStyle name="RIGs input totals 4 3 3 3" xfId="22457"/>
    <cellStyle name="RIGs input totals 4 3 3 3 2" xfId="48871"/>
    <cellStyle name="RIGs input totals 4 3 3 4" xfId="30785"/>
    <cellStyle name="RIGs input totals 4 3 4" xfId="3417"/>
    <cellStyle name="RIGs input totals 4 3 4 2" xfId="14203"/>
    <cellStyle name="RIGs input totals 4 3 4 2 2" xfId="40623"/>
    <cellStyle name="RIGs input totals 4 3 4 3" xfId="25351"/>
    <cellStyle name="RIGs input totals 4 3 4 3 2" xfId="51765"/>
    <cellStyle name="RIGs input totals 4 3 4 4" xfId="30087"/>
    <cellStyle name="RIGs input totals 4 3 5" xfId="5296"/>
    <cellStyle name="RIGs input totals 4 3 5 2" xfId="26101"/>
    <cellStyle name="RIGs input totals 4 3 5 2 2" xfId="52515"/>
    <cellStyle name="RIGs input totals 4 3 5 3" xfId="31966"/>
    <cellStyle name="RIGs input totals 4 3 6" xfId="5588"/>
    <cellStyle name="RIGs input totals 4 3 6 2" xfId="27982"/>
    <cellStyle name="RIGs input totals 4 3 6 2 2" xfId="54396"/>
    <cellStyle name="RIGs input totals 4 3 6 3" xfId="32258"/>
    <cellStyle name="RIGs input totals 4 3 7" xfId="4450"/>
    <cellStyle name="RIGs input totals 4 3 7 2" xfId="15228"/>
    <cellStyle name="RIGs input totals 4 3 7 2 2" xfId="41648"/>
    <cellStyle name="RIGs input totals 4 3 7 3" xfId="26588"/>
    <cellStyle name="RIGs input totals 4 3 7 3 2" xfId="53002"/>
    <cellStyle name="RIGs input totals 4 3 7 4" xfId="31120"/>
    <cellStyle name="RIGs input totals 4 3 8" xfId="27182"/>
    <cellStyle name="RIGs input totals 4 3 8 2" xfId="53596"/>
    <cellStyle name="RIGs input totals 4 4" xfId="2325"/>
    <cellStyle name="RIGs input totals 4 4 2" xfId="4243"/>
    <cellStyle name="RIGs input totals 4 4 2 2" xfId="15022"/>
    <cellStyle name="RIGs input totals 4 4 2 2 2" xfId="41442"/>
    <cellStyle name="RIGs input totals 4 4 2 3" xfId="24839"/>
    <cellStyle name="RIGs input totals 4 4 2 3 2" xfId="51253"/>
    <cellStyle name="RIGs input totals 4 4 2 4" xfId="30913"/>
    <cellStyle name="RIGs input totals 4 4 3" xfId="4971"/>
    <cellStyle name="RIGs input totals 4 4 3 2" xfId="15748"/>
    <cellStyle name="RIGs input totals 4 4 3 2 2" xfId="42168"/>
    <cellStyle name="RIGs input totals 4 4 3 3" xfId="25649"/>
    <cellStyle name="RIGs input totals 4 4 3 3 2" xfId="52063"/>
    <cellStyle name="RIGs input totals 4 4 3 4" xfId="31641"/>
    <cellStyle name="RIGs input totals 4 4 4" xfId="6745"/>
    <cellStyle name="RIGs input totals 4 4 4 2" xfId="17457"/>
    <cellStyle name="RIGs input totals 4 4 4 2 2" xfId="43875"/>
    <cellStyle name="RIGs input totals 4 4 4 3" xfId="25749"/>
    <cellStyle name="RIGs input totals 4 4 4 3 2" xfId="52163"/>
    <cellStyle name="RIGs input totals 4 4 4 4" xfId="33415"/>
    <cellStyle name="RIGs input totals 4 4 5" xfId="7951"/>
    <cellStyle name="RIGs input totals 4 4 5 2" xfId="18618"/>
    <cellStyle name="RIGs input totals 4 4 5 2 2" xfId="45033"/>
    <cellStyle name="RIGs input totals 4 4 5 3" xfId="16067"/>
    <cellStyle name="RIGs input totals 4 4 5 3 2" xfId="42486"/>
    <cellStyle name="RIGs input totals 4 4 6" xfId="13137"/>
    <cellStyle name="RIGs input totals 4 4 6 2" xfId="39558"/>
    <cellStyle name="RIGs input totals 4 4 7" xfId="22103"/>
    <cellStyle name="RIGs input totals 4 4 7 2" xfId="48517"/>
    <cellStyle name="RIGs input totals 4 5" xfId="3720"/>
    <cellStyle name="RIGs input totals 4 5 2" xfId="14504"/>
    <cellStyle name="RIGs input totals 4 5 2 2" xfId="40924"/>
    <cellStyle name="RIGs input totals 4 5 3" xfId="26756"/>
    <cellStyle name="RIGs input totals 4 5 3 2" xfId="53170"/>
    <cellStyle name="RIGs input totals 4 5 4" xfId="30390"/>
    <cellStyle name="RIGs input totals 4 6" xfId="6524"/>
    <cellStyle name="RIGs input totals 4 6 2" xfId="17249"/>
    <cellStyle name="RIGs input totals 4 6 2 2" xfId="43667"/>
    <cellStyle name="RIGs input totals 4 6 3" xfId="11305"/>
    <cellStyle name="RIGs input totals 4 6 3 2" xfId="37726"/>
    <cellStyle name="RIGs input totals 4 6 4" xfId="33194"/>
    <cellStyle name="RIGs input totals 4 7" xfId="8237"/>
    <cellStyle name="RIGs input totals 4 7 2" xfId="18898"/>
    <cellStyle name="RIGs input totals 4 7 2 2" xfId="45312"/>
    <cellStyle name="RIGs input totals 4 7 3" xfId="26014"/>
    <cellStyle name="RIGs input totals 4 7 3 2" xfId="52428"/>
    <cellStyle name="RIGs input totals 4_3.15 Additional Data" xfId="2327"/>
    <cellStyle name="RIGs input totals 5" xfId="1169"/>
    <cellStyle name="RIGs input totals 5 2" xfId="1170"/>
    <cellStyle name="RIGs input totals 5 2 2" xfId="1339"/>
    <cellStyle name="RIGs input totals 5 2 2 2" xfId="1601"/>
    <cellStyle name="RIGs input totals 5 2 2 2 2" xfId="3594"/>
    <cellStyle name="RIGs input totals 5 2 2 2 2 2" xfId="14379"/>
    <cellStyle name="RIGs input totals 5 2 2 2 2 2 2" xfId="40799"/>
    <cellStyle name="RIGs input totals 5 2 2 2 2 3" xfId="27501"/>
    <cellStyle name="RIGs input totals 5 2 2 2 2 3 2" xfId="53915"/>
    <cellStyle name="RIGs input totals 5 2 2 2 2 4" xfId="30264"/>
    <cellStyle name="RIGs input totals 5 2 2 2 3" xfId="2841"/>
    <cellStyle name="RIGs input totals 5 2 2 2 3 2" xfId="13633"/>
    <cellStyle name="RIGs input totals 5 2 2 2 3 2 2" xfId="40053"/>
    <cellStyle name="RIGs input totals 5 2 2 2 3 3" xfId="24723"/>
    <cellStyle name="RIGs input totals 5 2 2 2 3 3 2" xfId="51137"/>
    <cellStyle name="RIGs input totals 5 2 2 2 3 4" xfId="29511"/>
    <cellStyle name="RIGs input totals 5 2 2 2 4" xfId="5460"/>
    <cellStyle name="RIGs input totals 5 2 2 2 4 2" xfId="16233"/>
    <cellStyle name="RIGs input totals 5 2 2 2 4 2 2" xfId="42652"/>
    <cellStyle name="RIGs input totals 5 2 2 2 4 3" xfId="23167"/>
    <cellStyle name="RIGs input totals 5 2 2 2 4 3 2" xfId="49581"/>
    <cellStyle name="RIGs input totals 5 2 2 2 4 4" xfId="32130"/>
    <cellStyle name="RIGs input totals 5 2 2 2 5" xfId="3761"/>
    <cellStyle name="RIGs input totals 5 2 2 2 5 2" xfId="24933"/>
    <cellStyle name="RIGs input totals 5 2 2 2 5 2 2" xfId="51347"/>
    <cellStyle name="RIGs input totals 5 2 2 2 5 3" xfId="30431"/>
    <cellStyle name="RIGs input totals 5 2 2 2 6" xfId="6652"/>
    <cellStyle name="RIGs input totals 5 2 2 2 6 2" xfId="22985"/>
    <cellStyle name="RIGs input totals 5 2 2 2 6 2 2" xfId="49399"/>
    <cellStyle name="RIGs input totals 5 2 2 2 6 3" xfId="33322"/>
    <cellStyle name="RIGs input totals 5 2 2 2 7" xfId="3405"/>
    <cellStyle name="RIGs input totals 5 2 2 2 7 2" xfId="14191"/>
    <cellStyle name="RIGs input totals 5 2 2 2 7 2 2" xfId="40611"/>
    <cellStyle name="RIGs input totals 5 2 2 2 7 3" xfId="22467"/>
    <cellStyle name="RIGs input totals 5 2 2 2 7 3 2" xfId="48881"/>
    <cellStyle name="RIGs input totals 5 2 2 2 7 4" xfId="30075"/>
    <cellStyle name="RIGs input totals 5 2 2 2 8" xfId="24665"/>
    <cellStyle name="RIGs input totals 5 2 2 2 8 2" xfId="51079"/>
    <cellStyle name="RIGs input totals 5 2 2 3" xfId="2330"/>
    <cellStyle name="RIGs input totals 5 2 2 3 2" xfId="4247"/>
    <cellStyle name="RIGs input totals 5 2 2 3 2 2" xfId="15026"/>
    <cellStyle name="RIGs input totals 5 2 2 3 2 2 2" xfId="41446"/>
    <cellStyle name="RIGs input totals 5 2 2 3 2 3" xfId="23180"/>
    <cellStyle name="RIGs input totals 5 2 2 3 2 3 2" xfId="49594"/>
    <cellStyle name="RIGs input totals 5 2 2 3 2 4" xfId="30917"/>
    <cellStyle name="RIGs input totals 5 2 2 3 3" xfId="4975"/>
    <cellStyle name="RIGs input totals 5 2 2 3 3 2" xfId="15752"/>
    <cellStyle name="RIGs input totals 5 2 2 3 3 2 2" xfId="42172"/>
    <cellStyle name="RIGs input totals 5 2 2 3 3 3" xfId="23154"/>
    <cellStyle name="RIGs input totals 5 2 2 3 3 3 2" xfId="49568"/>
    <cellStyle name="RIGs input totals 5 2 2 3 3 4" xfId="31645"/>
    <cellStyle name="RIGs input totals 5 2 2 3 4" xfId="6749"/>
    <cellStyle name="RIGs input totals 5 2 2 3 4 2" xfId="17461"/>
    <cellStyle name="RIGs input totals 5 2 2 3 4 2 2" xfId="43879"/>
    <cellStyle name="RIGs input totals 5 2 2 3 4 3" xfId="11357"/>
    <cellStyle name="RIGs input totals 5 2 2 3 4 3 2" xfId="37778"/>
    <cellStyle name="RIGs input totals 5 2 2 3 4 4" xfId="33419"/>
    <cellStyle name="RIGs input totals 5 2 2 3 5" xfId="7955"/>
    <cellStyle name="RIGs input totals 5 2 2 3 5 2" xfId="18622"/>
    <cellStyle name="RIGs input totals 5 2 2 3 5 2 2" xfId="45037"/>
    <cellStyle name="RIGs input totals 5 2 2 3 5 3" xfId="11174"/>
    <cellStyle name="RIGs input totals 5 2 2 3 5 3 2" xfId="37595"/>
    <cellStyle name="RIGs input totals 5 2 2 3 6" xfId="13141"/>
    <cellStyle name="RIGs input totals 5 2 2 3 6 2" xfId="39562"/>
    <cellStyle name="RIGs input totals 5 2 2 3 7" xfId="26693"/>
    <cellStyle name="RIGs input totals 5 2 2 3 7 2" xfId="53107"/>
    <cellStyle name="RIGs input totals 5 2 2 4" xfId="8293"/>
    <cellStyle name="RIGs input totals 5 2 2 4 2" xfId="18954"/>
    <cellStyle name="RIGs input totals 5 2 2 4 2 2" xfId="45368"/>
    <cellStyle name="RIGs input totals 5 2 2 4 3" xfId="26060"/>
    <cellStyle name="RIGs input totals 5 2 2 4 3 2" xfId="52474"/>
    <cellStyle name="RIGs input totals 5 2 3" xfId="1491"/>
    <cellStyle name="RIGs input totals 5 2 3 2" xfId="3485"/>
    <cellStyle name="RIGs input totals 5 2 3 2 2" xfId="14270"/>
    <cellStyle name="RIGs input totals 5 2 3 2 2 2" xfId="40690"/>
    <cellStyle name="RIGs input totals 5 2 3 2 3" xfId="25013"/>
    <cellStyle name="RIGs input totals 5 2 3 2 3 2" xfId="51427"/>
    <cellStyle name="RIGs input totals 5 2 3 2 4" xfId="30155"/>
    <cellStyle name="RIGs input totals 5 2 3 3" xfId="3047"/>
    <cellStyle name="RIGs input totals 5 2 3 3 2" xfId="13839"/>
    <cellStyle name="RIGs input totals 5 2 3 3 2 2" xfId="40259"/>
    <cellStyle name="RIGs input totals 5 2 3 3 3" xfId="23773"/>
    <cellStyle name="RIGs input totals 5 2 3 3 3 2" xfId="50187"/>
    <cellStyle name="RIGs input totals 5 2 3 3 4" xfId="29717"/>
    <cellStyle name="RIGs input totals 5 2 3 4" xfId="3359"/>
    <cellStyle name="RIGs input totals 5 2 3 4 2" xfId="14146"/>
    <cellStyle name="RIGs input totals 5 2 3 4 2 2" xfId="40566"/>
    <cellStyle name="RIGs input totals 5 2 3 4 3" xfId="25198"/>
    <cellStyle name="RIGs input totals 5 2 3 4 3 2" xfId="51612"/>
    <cellStyle name="RIGs input totals 5 2 3 4 4" xfId="30029"/>
    <cellStyle name="RIGs input totals 5 2 3 5" xfId="4149"/>
    <cellStyle name="RIGs input totals 5 2 3 5 2" xfId="25501"/>
    <cellStyle name="RIGs input totals 5 2 3 5 2 2" xfId="51915"/>
    <cellStyle name="RIGs input totals 5 2 3 5 3" xfId="30819"/>
    <cellStyle name="RIGs input totals 5 2 3 6" xfId="4164"/>
    <cellStyle name="RIGs input totals 5 2 3 6 2" xfId="27575"/>
    <cellStyle name="RIGs input totals 5 2 3 6 2 2" xfId="53989"/>
    <cellStyle name="RIGs input totals 5 2 3 6 3" xfId="30834"/>
    <cellStyle name="RIGs input totals 5 2 3 7" xfId="5433"/>
    <cellStyle name="RIGs input totals 5 2 3 7 2" xfId="16206"/>
    <cellStyle name="RIGs input totals 5 2 3 7 2 2" xfId="42625"/>
    <cellStyle name="RIGs input totals 5 2 3 7 3" xfId="26458"/>
    <cellStyle name="RIGs input totals 5 2 3 7 3 2" xfId="52872"/>
    <cellStyle name="RIGs input totals 5 2 3 7 4" xfId="32103"/>
    <cellStyle name="RIGs input totals 5 2 3 8" xfId="21818"/>
    <cellStyle name="RIGs input totals 5 2 3 8 2" xfId="48232"/>
    <cellStyle name="RIGs input totals 5 2 4" xfId="2329"/>
    <cellStyle name="RIGs input totals 5 2 4 2" xfId="4246"/>
    <cellStyle name="RIGs input totals 5 2 4 2 2" xfId="15025"/>
    <cellStyle name="RIGs input totals 5 2 4 2 2 2" xfId="41445"/>
    <cellStyle name="RIGs input totals 5 2 4 2 3" xfId="21998"/>
    <cellStyle name="RIGs input totals 5 2 4 2 3 2" xfId="48412"/>
    <cellStyle name="RIGs input totals 5 2 4 2 4" xfId="30916"/>
    <cellStyle name="RIGs input totals 5 2 4 3" xfId="4974"/>
    <cellStyle name="RIGs input totals 5 2 4 3 2" xfId="15751"/>
    <cellStyle name="RIGs input totals 5 2 4 3 2 2" xfId="42171"/>
    <cellStyle name="RIGs input totals 5 2 4 3 3" xfId="23196"/>
    <cellStyle name="RIGs input totals 5 2 4 3 3 2" xfId="49610"/>
    <cellStyle name="RIGs input totals 5 2 4 3 4" xfId="31644"/>
    <cellStyle name="RIGs input totals 5 2 4 4" xfId="6748"/>
    <cellStyle name="RIGs input totals 5 2 4 4 2" xfId="17460"/>
    <cellStyle name="RIGs input totals 5 2 4 4 2 2" xfId="43878"/>
    <cellStyle name="RIGs input totals 5 2 4 4 3" xfId="22979"/>
    <cellStyle name="RIGs input totals 5 2 4 4 3 2" xfId="49393"/>
    <cellStyle name="RIGs input totals 5 2 4 4 4" xfId="33418"/>
    <cellStyle name="RIGs input totals 5 2 4 5" xfId="7954"/>
    <cellStyle name="RIGs input totals 5 2 4 5 2" xfId="18621"/>
    <cellStyle name="RIGs input totals 5 2 4 5 2 2" xfId="45036"/>
    <cellStyle name="RIGs input totals 5 2 4 5 3" xfId="17219"/>
    <cellStyle name="RIGs input totals 5 2 4 5 3 2" xfId="43637"/>
    <cellStyle name="RIGs input totals 5 2 4 6" xfId="13140"/>
    <cellStyle name="RIGs input totals 5 2 4 6 2" xfId="39561"/>
    <cellStyle name="RIGs input totals 5 2 4 7" xfId="27442"/>
    <cellStyle name="RIGs input totals 5 2 4 7 2" xfId="53856"/>
    <cellStyle name="RIGs input totals 5 2 5" xfId="4748"/>
    <cellStyle name="RIGs input totals 5 2 5 2" xfId="15525"/>
    <cellStyle name="RIGs input totals 5 2 5 2 2" xfId="41945"/>
    <cellStyle name="RIGs input totals 5 2 5 3" xfId="25690"/>
    <cellStyle name="RIGs input totals 5 2 5 3 2" xfId="52104"/>
    <cellStyle name="RIGs input totals 5 2 5 4" xfId="31418"/>
    <cellStyle name="RIGs input totals 5 2 6" xfId="6850"/>
    <cellStyle name="RIGs input totals 5 2 6 2" xfId="17555"/>
    <cellStyle name="RIGs input totals 5 2 6 2 2" xfId="43972"/>
    <cellStyle name="RIGs input totals 5 2 6 3" xfId="12075"/>
    <cellStyle name="RIGs input totals 5 2 6 3 2" xfId="38496"/>
    <cellStyle name="RIGs input totals 5 2 6 4" xfId="33520"/>
    <cellStyle name="RIGs input totals 5 2 7" xfId="8240"/>
    <cellStyle name="RIGs input totals 5 2 7 2" xfId="18901"/>
    <cellStyle name="RIGs input totals 5 2 7 2 2" xfId="45315"/>
    <cellStyle name="RIGs input totals 5 2 7 3" xfId="26017"/>
    <cellStyle name="RIGs input totals 5 2 7 3 2" xfId="52431"/>
    <cellStyle name="RIGs input totals 5 2_3.15 Additional Data" xfId="2331"/>
    <cellStyle name="RIGs input totals 5 3" xfId="1490"/>
    <cellStyle name="RIGs input totals 5 3 2" xfId="3484"/>
    <cellStyle name="RIGs input totals 5 3 2 2" xfId="14269"/>
    <cellStyle name="RIGs input totals 5 3 2 2 2" xfId="40689"/>
    <cellStyle name="RIGs input totals 5 3 2 3" xfId="25384"/>
    <cellStyle name="RIGs input totals 5 3 2 3 2" xfId="51798"/>
    <cellStyle name="RIGs input totals 5 3 2 4" xfId="30154"/>
    <cellStyle name="RIGs input totals 5 3 3" xfId="3375"/>
    <cellStyle name="RIGs input totals 5 3 3 2" xfId="14162"/>
    <cellStyle name="RIGs input totals 5 3 3 2 2" xfId="40582"/>
    <cellStyle name="RIGs input totals 5 3 3 3" xfId="23305"/>
    <cellStyle name="RIGs input totals 5 3 3 3 2" xfId="49719"/>
    <cellStyle name="RIGs input totals 5 3 3 4" xfId="30045"/>
    <cellStyle name="RIGs input totals 5 3 4" xfId="2812"/>
    <cellStyle name="RIGs input totals 5 3 4 2" xfId="13604"/>
    <cellStyle name="RIGs input totals 5 3 4 2 2" xfId="40024"/>
    <cellStyle name="RIGs input totals 5 3 4 3" xfId="28062"/>
    <cellStyle name="RIGs input totals 5 3 4 3 2" xfId="54476"/>
    <cellStyle name="RIGs input totals 5 3 4 4" xfId="29482"/>
    <cellStyle name="RIGs input totals 5 3 5" xfId="6239"/>
    <cellStyle name="RIGs input totals 5 3 5 2" xfId="23784"/>
    <cellStyle name="RIGs input totals 5 3 5 2 2" xfId="50198"/>
    <cellStyle name="RIGs input totals 5 3 5 3" xfId="32909"/>
    <cellStyle name="RIGs input totals 5 3 6" xfId="5900"/>
    <cellStyle name="RIGs input totals 5 3 6 2" xfId="28074"/>
    <cellStyle name="RIGs input totals 5 3 6 2 2" xfId="54488"/>
    <cellStyle name="RIGs input totals 5 3 6 3" xfId="32570"/>
    <cellStyle name="RIGs input totals 5 3 7" xfId="6354"/>
    <cellStyle name="RIGs input totals 5 3 7 2" xfId="17091"/>
    <cellStyle name="RIGs input totals 5 3 7 2 2" xfId="43509"/>
    <cellStyle name="RIGs input totals 5 3 7 3" xfId="23800"/>
    <cellStyle name="RIGs input totals 5 3 7 3 2" xfId="50214"/>
    <cellStyle name="RIGs input totals 5 3 7 4" xfId="33024"/>
    <cellStyle name="RIGs input totals 5 3 8" xfId="26845"/>
    <cellStyle name="RIGs input totals 5 3 8 2" xfId="53259"/>
    <cellStyle name="RIGs input totals 5 4" xfId="2328"/>
    <cellStyle name="RIGs input totals 5 4 2" xfId="4245"/>
    <cellStyle name="RIGs input totals 5 4 2 2" xfId="15024"/>
    <cellStyle name="RIGs input totals 5 4 2 2 2" xfId="41444"/>
    <cellStyle name="RIGs input totals 5 4 2 3" xfId="22022"/>
    <cellStyle name="RIGs input totals 5 4 2 3 2" xfId="48436"/>
    <cellStyle name="RIGs input totals 5 4 2 4" xfId="30915"/>
    <cellStyle name="RIGs input totals 5 4 3" xfId="4973"/>
    <cellStyle name="RIGs input totals 5 4 3 2" xfId="15750"/>
    <cellStyle name="RIGs input totals 5 4 3 2 2" xfId="42170"/>
    <cellStyle name="RIGs input totals 5 4 3 3" xfId="24422"/>
    <cellStyle name="RIGs input totals 5 4 3 3 2" xfId="50836"/>
    <cellStyle name="RIGs input totals 5 4 3 4" xfId="31643"/>
    <cellStyle name="RIGs input totals 5 4 4" xfId="6747"/>
    <cellStyle name="RIGs input totals 5 4 4 2" xfId="17459"/>
    <cellStyle name="RIGs input totals 5 4 4 2 2" xfId="43877"/>
    <cellStyle name="RIGs input totals 5 4 4 3" xfId="23543"/>
    <cellStyle name="RIGs input totals 5 4 4 3 2" xfId="49957"/>
    <cellStyle name="RIGs input totals 5 4 4 4" xfId="33417"/>
    <cellStyle name="RIGs input totals 5 4 5" xfId="7953"/>
    <cellStyle name="RIGs input totals 5 4 5 2" xfId="18620"/>
    <cellStyle name="RIGs input totals 5 4 5 2 2" xfId="45035"/>
    <cellStyle name="RIGs input totals 5 4 5 3" xfId="14156"/>
    <cellStyle name="RIGs input totals 5 4 5 3 2" xfId="40576"/>
    <cellStyle name="RIGs input totals 5 4 6" xfId="13139"/>
    <cellStyle name="RIGs input totals 5 4 6 2" xfId="39560"/>
    <cellStyle name="RIGs input totals 5 4 7" xfId="26300"/>
    <cellStyle name="RIGs input totals 5 4 7 2" xfId="52714"/>
    <cellStyle name="RIGs input totals 5 5" xfId="4505"/>
    <cellStyle name="RIGs input totals 5 5 2" xfId="15283"/>
    <cellStyle name="RIGs input totals 5 5 2 2" xfId="41703"/>
    <cellStyle name="RIGs input totals 5 5 3" xfId="27974"/>
    <cellStyle name="RIGs input totals 5 5 3 2" xfId="54388"/>
    <cellStyle name="RIGs input totals 5 5 4" xfId="31175"/>
    <cellStyle name="RIGs input totals 5 6" xfId="5694"/>
    <cellStyle name="RIGs input totals 5 6 2" xfId="16457"/>
    <cellStyle name="RIGs input totals 5 6 2 2" xfId="42875"/>
    <cellStyle name="RIGs input totals 5 6 3" xfId="26162"/>
    <cellStyle name="RIGs input totals 5 6 3 2" xfId="52576"/>
    <cellStyle name="RIGs input totals 5 6 4" xfId="32364"/>
    <cellStyle name="RIGs input totals 5 7" xfId="8239"/>
    <cellStyle name="RIGs input totals 5 7 2" xfId="18900"/>
    <cellStyle name="RIGs input totals 5 7 2 2" xfId="45314"/>
    <cellStyle name="RIGs input totals 5 7 3" xfId="26016"/>
    <cellStyle name="RIGs input totals 5 7 3 2" xfId="52430"/>
    <cellStyle name="RIGs input totals 5_3.15 Additional Data" xfId="2332"/>
    <cellStyle name="RIGs input totals 6" xfId="1171"/>
    <cellStyle name="RIGs input totals 6 2" xfId="1492"/>
    <cellStyle name="RIGs input totals 6 2 2" xfId="3486"/>
    <cellStyle name="RIGs input totals 6 2 2 2" xfId="14271"/>
    <cellStyle name="RIGs input totals 6 2 2 2 2" xfId="40691"/>
    <cellStyle name="RIGs input totals 6 2 2 3" xfId="24560"/>
    <cellStyle name="RIGs input totals 6 2 2 3 2" xfId="50974"/>
    <cellStyle name="RIGs input totals 6 2 2 4" xfId="30156"/>
    <cellStyle name="RIGs input totals 6 2 3" xfId="5055"/>
    <cellStyle name="RIGs input totals 6 2 3 2" xfId="15832"/>
    <cellStyle name="RIGs input totals 6 2 3 2 2" xfId="42251"/>
    <cellStyle name="RIGs input totals 6 2 3 3" xfId="28066"/>
    <cellStyle name="RIGs input totals 6 2 3 3 2" xfId="54480"/>
    <cellStyle name="RIGs input totals 6 2 3 4" xfId="31725"/>
    <cellStyle name="RIGs input totals 6 2 4" xfId="4157"/>
    <cellStyle name="RIGs input totals 6 2 4 2" xfId="14938"/>
    <cellStyle name="RIGs input totals 6 2 4 2 2" xfId="41358"/>
    <cellStyle name="RIGs input totals 6 2 4 3" xfId="22723"/>
    <cellStyle name="RIGs input totals 6 2 4 3 2" xfId="49137"/>
    <cellStyle name="RIGs input totals 6 2 4 4" xfId="30827"/>
    <cellStyle name="RIGs input totals 6 2 5" xfId="5883"/>
    <cellStyle name="RIGs input totals 6 2 5 2" xfId="26390"/>
    <cellStyle name="RIGs input totals 6 2 5 2 2" xfId="52804"/>
    <cellStyle name="RIGs input totals 6 2 5 3" xfId="32553"/>
    <cellStyle name="RIGs input totals 6 2 6" xfId="6352"/>
    <cellStyle name="RIGs input totals 6 2 6 2" xfId="23166"/>
    <cellStyle name="RIGs input totals 6 2 6 2 2" xfId="49580"/>
    <cellStyle name="RIGs input totals 6 2 6 3" xfId="33022"/>
    <cellStyle name="RIGs input totals 6 2 7" xfId="7235"/>
    <cellStyle name="RIGs input totals 6 2 7 2" xfId="17902"/>
    <cellStyle name="RIGs input totals 6 2 7 2 2" xfId="44319"/>
    <cellStyle name="RIGs input totals 6 2 7 3" xfId="22132"/>
    <cellStyle name="RIGs input totals 6 2 7 3 2" xfId="48546"/>
    <cellStyle name="RIGs input totals 6 2 7 4" xfId="33905"/>
    <cellStyle name="RIGs input totals 6 2 8" xfId="26452"/>
    <cellStyle name="RIGs input totals 6 2 8 2" xfId="52866"/>
    <cellStyle name="RIGs input totals 6 3" xfId="2333"/>
    <cellStyle name="RIGs input totals 6 3 2" xfId="4248"/>
    <cellStyle name="RIGs input totals 6 3 2 2" xfId="15027"/>
    <cellStyle name="RIGs input totals 6 3 2 2 2" xfId="41447"/>
    <cellStyle name="RIGs input totals 6 3 2 3" xfId="27408"/>
    <cellStyle name="RIGs input totals 6 3 2 3 2" xfId="53822"/>
    <cellStyle name="RIGs input totals 6 3 2 4" xfId="30918"/>
    <cellStyle name="RIGs input totals 6 3 3" xfId="4976"/>
    <cellStyle name="RIGs input totals 6 3 3 2" xfId="15753"/>
    <cellStyle name="RIGs input totals 6 3 3 2 2" xfId="42173"/>
    <cellStyle name="RIGs input totals 6 3 3 3" xfId="27717"/>
    <cellStyle name="RIGs input totals 6 3 3 3 2" xfId="54131"/>
    <cellStyle name="RIGs input totals 6 3 3 4" xfId="31646"/>
    <cellStyle name="RIGs input totals 6 3 4" xfId="6750"/>
    <cellStyle name="RIGs input totals 6 3 4 2" xfId="17462"/>
    <cellStyle name="RIGs input totals 6 3 4 2 2" xfId="43880"/>
    <cellStyle name="RIGs input totals 6 3 4 3" xfId="25416"/>
    <cellStyle name="RIGs input totals 6 3 4 3 2" xfId="51830"/>
    <cellStyle name="RIGs input totals 6 3 4 4" xfId="33420"/>
    <cellStyle name="RIGs input totals 6 3 5" xfId="7956"/>
    <cellStyle name="RIGs input totals 6 3 5 2" xfId="18623"/>
    <cellStyle name="RIGs input totals 6 3 5 2 2" xfId="45038"/>
    <cellStyle name="RIGs input totals 6 3 5 3" xfId="12156"/>
    <cellStyle name="RIGs input totals 6 3 5 3 2" xfId="38577"/>
    <cellStyle name="RIGs input totals 6 3 6" xfId="13142"/>
    <cellStyle name="RIGs input totals 6 3 6 2" xfId="39563"/>
    <cellStyle name="RIGs input totals 6 3 7" xfId="25225"/>
    <cellStyle name="RIGs input totals 6 3 7 2" xfId="51639"/>
    <cellStyle name="RIGs input totals 6 4" xfId="3363"/>
    <cellStyle name="RIGs input totals 6 4 2" xfId="14150"/>
    <cellStyle name="RIGs input totals 6 4 2 2" xfId="40570"/>
    <cellStyle name="RIGs input totals 6 4 3" xfId="27312"/>
    <cellStyle name="RIGs input totals 6 4 3 2" xfId="53726"/>
    <cellStyle name="RIGs input totals 6 4 4" xfId="30033"/>
    <cellStyle name="RIGs input totals 6 5" xfId="5710"/>
    <cellStyle name="RIGs input totals 6 5 2" xfId="16472"/>
    <cellStyle name="RIGs input totals 6 5 2 2" xfId="42890"/>
    <cellStyle name="RIGs input totals 6 5 3" xfId="25573"/>
    <cellStyle name="RIGs input totals 6 5 3 2" xfId="51987"/>
    <cellStyle name="RIGs input totals 6 5 4" xfId="32380"/>
    <cellStyle name="RIGs input totals 6 6" xfId="8241"/>
    <cellStyle name="RIGs input totals 6 6 2" xfId="18902"/>
    <cellStyle name="RIGs input totals 6 6 2 2" xfId="45316"/>
    <cellStyle name="RIGs input totals 6 6 3" xfId="26018"/>
    <cellStyle name="RIGs input totals 6 6 3 2" xfId="52432"/>
    <cellStyle name="RIGs input totals 7" xfId="1172"/>
    <cellStyle name="RIGs input totals 7 2" xfId="1493"/>
    <cellStyle name="RIGs input totals 7 2 2" xfId="3487"/>
    <cellStyle name="RIGs input totals 7 2 2 2" xfId="14272"/>
    <cellStyle name="RIGs input totals 7 2 2 2 2" xfId="40692"/>
    <cellStyle name="RIGs input totals 7 2 2 3" xfId="23693"/>
    <cellStyle name="RIGs input totals 7 2 2 3 2" xfId="50107"/>
    <cellStyle name="RIGs input totals 7 2 2 4" xfId="30157"/>
    <cellStyle name="RIGs input totals 7 2 3" xfId="2609"/>
    <cellStyle name="RIGs input totals 7 2 3 2" xfId="13401"/>
    <cellStyle name="RIGs input totals 7 2 3 2 2" xfId="39821"/>
    <cellStyle name="RIGs input totals 7 2 3 3" xfId="27184"/>
    <cellStyle name="RIGs input totals 7 2 3 3 2" xfId="53598"/>
    <cellStyle name="RIGs input totals 7 2 3 4" xfId="29279"/>
    <cellStyle name="RIGs input totals 7 2 4" xfId="5653"/>
    <cellStyle name="RIGs input totals 7 2 4 2" xfId="16417"/>
    <cellStyle name="RIGs input totals 7 2 4 2 2" xfId="42835"/>
    <cellStyle name="RIGs input totals 7 2 4 3" xfId="27216"/>
    <cellStyle name="RIGs input totals 7 2 4 3 2" xfId="53630"/>
    <cellStyle name="RIGs input totals 7 2 4 4" xfId="32323"/>
    <cellStyle name="RIGs input totals 7 2 5" xfId="3150"/>
    <cellStyle name="RIGs input totals 7 2 5 2" xfId="24768"/>
    <cellStyle name="RIGs input totals 7 2 5 2 2" xfId="51182"/>
    <cellStyle name="RIGs input totals 7 2 5 3" xfId="29820"/>
    <cellStyle name="RIGs input totals 7 2 6" xfId="6816"/>
    <cellStyle name="RIGs input totals 7 2 6 2" xfId="23787"/>
    <cellStyle name="RIGs input totals 7 2 6 2 2" xfId="50201"/>
    <cellStyle name="RIGs input totals 7 2 6 3" xfId="33486"/>
    <cellStyle name="RIGs input totals 7 2 7" xfId="6171"/>
    <cellStyle name="RIGs input totals 7 2 7 2" xfId="16912"/>
    <cellStyle name="RIGs input totals 7 2 7 2 2" xfId="43330"/>
    <cellStyle name="RIGs input totals 7 2 7 3" xfId="24099"/>
    <cellStyle name="RIGs input totals 7 2 7 3 2" xfId="50513"/>
    <cellStyle name="RIGs input totals 7 2 7 4" xfId="32841"/>
    <cellStyle name="RIGs input totals 7 2 8" xfId="27677"/>
    <cellStyle name="RIGs input totals 7 2 8 2" xfId="54091"/>
    <cellStyle name="RIGs input totals 7 3" xfId="2485"/>
    <cellStyle name="RIGs input totals 7 3 2" xfId="4380"/>
    <cellStyle name="RIGs input totals 7 3 2 2" xfId="15158"/>
    <cellStyle name="RIGs input totals 7 3 2 2 2" xfId="41578"/>
    <cellStyle name="RIGs input totals 7 3 2 3" xfId="26327"/>
    <cellStyle name="RIGs input totals 7 3 2 3 2" xfId="52741"/>
    <cellStyle name="RIGs input totals 7 3 2 4" xfId="31050"/>
    <cellStyle name="RIGs input totals 7 3 3" xfId="5113"/>
    <cellStyle name="RIGs input totals 7 3 3 2" xfId="15890"/>
    <cellStyle name="RIGs input totals 7 3 3 2 2" xfId="42309"/>
    <cellStyle name="RIGs input totals 7 3 3 3" xfId="27365"/>
    <cellStyle name="RIGs input totals 7 3 3 3 2" xfId="53779"/>
    <cellStyle name="RIGs input totals 7 3 3 4" xfId="31783"/>
    <cellStyle name="RIGs input totals 7 3 4" xfId="6871"/>
    <cellStyle name="RIGs input totals 7 3 4 2" xfId="17576"/>
    <cellStyle name="RIGs input totals 7 3 4 2 2" xfId="43993"/>
    <cellStyle name="RIGs input totals 7 3 4 3" xfId="24812"/>
    <cellStyle name="RIGs input totals 7 3 4 3 2" xfId="51226"/>
    <cellStyle name="RIGs input totals 7 3 4 4" xfId="33541"/>
    <cellStyle name="RIGs input totals 7 3 5" xfId="8018"/>
    <cellStyle name="RIGs input totals 7 3 5 2" xfId="18685"/>
    <cellStyle name="RIGs input totals 7 3 5 2 2" xfId="45099"/>
    <cellStyle name="RIGs input totals 7 3 5 3" xfId="21300"/>
    <cellStyle name="RIGs input totals 7 3 5 3 2" xfId="47714"/>
    <cellStyle name="RIGs input totals 7 3 6" xfId="13281"/>
    <cellStyle name="RIGs input totals 7 3 6 2" xfId="39701"/>
    <cellStyle name="RIGs input totals 7 3 7" xfId="22479"/>
    <cellStyle name="RIGs input totals 7 3 7 2" xfId="48893"/>
    <cellStyle name="RIGs input totals 7 4" xfId="8242"/>
    <cellStyle name="RIGs input totals 7 4 2" xfId="18903"/>
    <cellStyle name="RIGs input totals 7 4 2 2" xfId="45317"/>
    <cellStyle name="RIGs input totals 7 4 3" xfId="26019"/>
    <cellStyle name="RIGs input totals 7 4 3 2" xfId="52433"/>
    <cellStyle name="RIGs input totals 8" xfId="1478"/>
    <cellStyle name="RIGs input totals 8 2" xfId="3472"/>
    <cellStyle name="RIGs input totals 8 2 2" xfId="14257"/>
    <cellStyle name="RIGs input totals 8 2 2 2" xfId="40677"/>
    <cellStyle name="RIGs input totals 8 2 3" xfId="26434"/>
    <cellStyle name="RIGs input totals 8 2 3 2" xfId="52848"/>
    <cellStyle name="RIGs input totals 8 2 4" xfId="30142"/>
    <cellStyle name="RIGs input totals 8 3" xfId="2607"/>
    <cellStyle name="RIGs input totals 8 3 2" xfId="13399"/>
    <cellStyle name="RIGs input totals 8 3 2 2" xfId="39819"/>
    <cellStyle name="RIGs input totals 8 3 3" xfId="21763"/>
    <cellStyle name="RIGs input totals 8 3 3 2" xfId="48177"/>
    <cellStyle name="RIGs input totals 8 3 4" xfId="29277"/>
    <cellStyle name="RIGs input totals 8 4" xfId="5655"/>
    <cellStyle name="RIGs input totals 8 4 2" xfId="16419"/>
    <cellStyle name="RIGs input totals 8 4 2 2" xfId="42837"/>
    <cellStyle name="RIGs input totals 8 4 3" xfId="26908"/>
    <cellStyle name="RIGs input totals 8 4 3 2" xfId="53322"/>
    <cellStyle name="RIGs input totals 8 4 4" xfId="32325"/>
    <cellStyle name="RIGs input totals 8 5" xfId="4902"/>
    <cellStyle name="RIGs input totals 8 5 2" xfId="26812"/>
    <cellStyle name="RIGs input totals 8 5 2 2" xfId="53226"/>
    <cellStyle name="RIGs input totals 8 5 3" xfId="31572"/>
    <cellStyle name="RIGs input totals 8 6" xfId="5589"/>
    <cellStyle name="RIGs input totals 8 6 2" xfId="21931"/>
    <cellStyle name="RIGs input totals 8 6 2 2" xfId="48345"/>
    <cellStyle name="RIGs input totals 8 6 3" xfId="32259"/>
    <cellStyle name="RIGs input totals 8 7" xfId="5323"/>
    <cellStyle name="RIGs input totals 8 7 2" xfId="16097"/>
    <cellStyle name="RIGs input totals 8 7 2 2" xfId="42516"/>
    <cellStyle name="RIGs input totals 8 7 3" xfId="25799"/>
    <cellStyle name="RIGs input totals 8 7 3 2" xfId="52213"/>
    <cellStyle name="RIGs input totals 8 7 4" xfId="31993"/>
    <cellStyle name="RIGs input totals 8 8" xfId="26468"/>
    <cellStyle name="RIGs input totals 8 8 2" xfId="52882"/>
    <cellStyle name="RIGs input totals 9" xfId="2306"/>
    <cellStyle name="RIGs input totals 9 2" xfId="4230"/>
    <cellStyle name="RIGs input totals 9 2 2" xfId="15009"/>
    <cellStyle name="RIGs input totals 9 2 2 2" xfId="41429"/>
    <cellStyle name="RIGs input totals 9 2 3" xfId="24387"/>
    <cellStyle name="RIGs input totals 9 2 3 2" xfId="50801"/>
    <cellStyle name="RIGs input totals 9 2 4" xfId="30900"/>
    <cellStyle name="RIGs input totals 9 3" xfId="4958"/>
    <cellStyle name="RIGs input totals 9 3 2" xfId="15735"/>
    <cellStyle name="RIGs input totals 9 3 2 2" xfId="42155"/>
    <cellStyle name="RIGs input totals 9 3 3" xfId="23405"/>
    <cellStyle name="RIGs input totals 9 3 3 2" xfId="49819"/>
    <cellStyle name="RIGs input totals 9 3 4" xfId="31628"/>
    <cellStyle name="RIGs input totals 9 4" xfId="6732"/>
    <cellStyle name="RIGs input totals 9 4 2" xfId="17444"/>
    <cellStyle name="RIGs input totals 9 4 2 2" xfId="43862"/>
    <cellStyle name="RIGs input totals 9 4 3" xfId="24869"/>
    <cellStyle name="RIGs input totals 9 4 3 2" xfId="51283"/>
    <cellStyle name="RIGs input totals 9 4 4" xfId="33402"/>
    <cellStyle name="RIGs input totals 9 5" xfId="7938"/>
    <cellStyle name="RIGs input totals 9 5 2" xfId="18605"/>
    <cellStyle name="RIGs input totals 9 5 2 2" xfId="45020"/>
    <cellStyle name="RIGs input totals 9 5 3" xfId="11186"/>
    <cellStyle name="RIGs input totals 9 5 3 2" xfId="37607"/>
    <cellStyle name="RIGs input totals 9 6" xfId="13124"/>
    <cellStyle name="RIGs input totals 9 6 2" xfId="39545"/>
    <cellStyle name="RIGs input totals 9 7" xfId="22883"/>
    <cellStyle name="RIGs input totals 9 7 2" xfId="49297"/>
    <cellStyle name="RIGs input totals_3.15 Additional Data" xfId="2334"/>
    <cellStyle name="RIGs linked cells" xfId="1173"/>
    <cellStyle name="RIGs linked cells 10" xfId="5467"/>
    <cellStyle name="RIGs linked cells 10 2" xfId="16240"/>
    <cellStyle name="RIGs linked cells 10 2 2" xfId="42659"/>
    <cellStyle name="RIGs linked cells 10 3" xfId="27460"/>
    <cellStyle name="RIGs linked cells 10 3 2" xfId="53874"/>
    <cellStyle name="RIGs linked cells 10 4" xfId="32137"/>
    <cellStyle name="RIGs linked cells 11" xfId="6249"/>
    <cellStyle name="RIGs linked cells 11 2" xfId="16990"/>
    <cellStyle name="RIGs linked cells 11 2 2" xfId="43408"/>
    <cellStyle name="RIGs linked cells 11 3" xfId="12617"/>
    <cellStyle name="RIGs linked cells 11 3 2" xfId="39038"/>
    <cellStyle name="RIGs linked cells 11 4" xfId="32919"/>
    <cellStyle name="RIGs linked cells 12" xfId="8243"/>
    <cellStyle name="RIGs linked cells 12 2" xfId="18904"/>
    <cellStyle name="RIGs linked cells 12 2 2" xfId="45318"/>
    <cellStyle name="RIGs linked cells 12 3" xfId="26020"/>
    <cellStyle name="RIGs linked cells 12 3 2" xfId="52434"/>
    <cellStyle name="RIGs linked cells 2" xfId="1174"/>
    <cellStyle name="RIGs linked cells 2 2" xfId="1175"/>
    <cellStyle name="RIGs linked cells 2 2 2" xfId="1496"/>
    <cellStyle name="RIGs linked cells 2 2 2 2" xfId="3490"/>
    <cellStyle name="RIGs linked cells 2 2 2 2 2" xfId="14275"/>
    <cellStyle name="RIGs linked cells 2 2 2 2 2 2" xfId="40695"/>
    <cellStyle name="RIGs linked cells 2 2 2 2 3" xfId="25454"/>
    <cellStyle name="RIGs linked cells 2 2 2 2 3 2" xfId="51868"/>
    <cellStyle name="RIGs linked cells 2 2 2 2 4" xfId="30160"/>
    <cellStyle name="RIGs linked cells 2 2 2 3" xfId="3048"/>
    <cellStyle name="RIGs linked cells 2 2 2 3 2" xfId="13840"/>
    <cellStyle name="RIGs linked cells 2 2 2 3 2 2" xfId="40260"/>
    <cellStyle name="RIGs linked cells 2 2 2 3 3" xfId="27704"/>
    <cellStyle name="RIGs linked cells 2 2 2 3 3 2" xfId="54118"/>
    <cellStyle name="RIGs linked cells 2 2 2 3 4" xfId="29718"/>
    <cellStyle name="RIGs linked cells 2 2 2 4" xfId="4720"/>
    <cellStyle name="RIGs linked cells 2 2 2 4 2" xfId="15497"/>
    <cellStyle name="RIGs linked cells 2 2 2 4 2 2" xfId="41917"/>
    <cellStyle name="RIGs linked cells 2 2 2 4 3" xfId="22072"/>
    <cellStyle name="RIGs linked cells 2 2 2 4 3 2" xfId="48486"/>
    <cellStyle name="RIGs linked cells 2 2 2 4 4" xfId="31390"/>
    <cellStyle name="RIGs linked cells 2 2 2 5" xfId="3351"/>
    <cellStyle name="RIGs linked cells 2 2 2 5 2" xfId="22611"/>
    <cellStyle name="RIGs linked cells 2 2 2 5 2 2" xfId="49025"/>
    <cellStyle name="RIGs linked cells 2 2 2 5 3" xfId="30021"/>
    <cellStyle name="RIGs linked cells 2 2 2 6" xfId="6257"/>
    <cellStyle name="RIGs linked cells 2 2 2 6 2" xfId="17222"/>
    <cellStyle name="RIGs linked cells 2 2 2 6 2 2" xfId="43640"/>
    <cellStyle name="RIGs linked cells 2 2 2 6 3" xfId="32927"/>
    <cellStyle name="RIGs linked cells 2 2 2 7" xfId="2928"/>
    <cellStyle name="RIGs linked cells 2 2 2 7 2" xfId="13720"/>
    <cellStyle name="RIGs linked cells 2 2 2 7 2 2" xfId="40140"/>
    <cellStyle name="RIGs linked cells 2 2 2 7 3" xfId="24761"/>
    <cellStyle name="RIGs linked cells 2 2 2 7 3 2" xfId="51175"/>
    <cellStyle name="RIGs linked cells 2 2 2 7 4" xfId="29598"/>
    <cellStyle name="RIGs linked cells 2 2 2 8" xfId="26207"/>
    <cellStyle name="RIGs linked cells 2 2 2 8 2" xfId="52621"/>
    <cellStyle name="RIGs linked cells 2 2 3" xfId="2337"/>
    <cellStyle name="RIGs linked cells 2 2 3 2" xfId="4251"/>
    <cellStyle name="RIGs linked cells 2 2 3 2 2" xfId="15030"/>
    <cellStyle name="RIGs linked cells 2 2 3 2 2 2" xfId="41450"/>
    <cellStyle name="RIGs linked cells 2 2 3 2 3" xfId="22919"/>
    <cellStyle name="RIGs linked cells 2 2 3 2 3 2" xfId="49333"/>
    <cellStyle name="RIGs linked cells 2 2 3 2 4" xfId="30921"/>
    <cellStyle name="RIGs linked cells 2 2 3 3" xfId="4979"/>
    <cellStyle name="RIGs linked cells 2 2 3 3 2" xfId="15756"/>
    <cellStyle name="RIGs linked cells 2 2 3 3 2 2" xfId="42176"/>
    <cellStyle name="RIGs linked cells 2 2 3 3 3" xfId="21784"/>
    <cellStyle name="RIGs linked cells 2 2 3 3 3 2" xfId="48198"/>
    <cellStyle name="RIGs linked cells 2 2 3 3 4" xfId="31649"/>
    <cellStyle name="RIGs linked cells 2 2 3 4" xfId="6753"/>
    <cellStyle name="RIGs linked cells 2 2 3 4 2" xfId="17465"/>
    <cellStyle name="RIGs linked cells 2 2 3 4 2 2" xfId="43883"/>
    <cellStyle name="RIGs linked cells 2 2 3 4 3" xfId="22953"/>
    <cellStyle name="RIGs linked cells 2 2 3 4 3 2" xfId="49367"/>
    <cellStyle name="RIGs linked cells 2 2 3 4 4" xfId="33423"/>
    <cellStyle name="RIGs linked cells 2 2 3 5" xfId="7959"/>
    <cellStyle name="RIGs linked cells 2 2 3 5 2" xfId="18626"/>
    <cellStyle name="RIGs linked cells 2 2 3 5 2 2" xfId="45041"/>
    <cellStyle name="RIGs linked cells 2 2 3 5 3" xfId="11200"/>
    <cellStyle name="RIGs linked cells 2 2 3 5 3 2" xfId="37621"/>
    <cellStyle name="RIGs linked cells 2 2 3 6" xfId="13145"/>
    <cellStyle name="RIGs linked cells 2 2 3 6 2" xfId="39566"/>
    <cellStyle name="RIGs linked cells 2 2 3 7" xfId="23771"/>
    <cellStyle name="RIGs linked cells 2 2 3 7 2" xfId="50185"/>
    <cellStyle name="RIGs linked cells 2 2 4" xfId="4747"/>
    <cellStyle name="RIGs linked cells 2 2 4 2" xfId="15524"/>
    <cellStyle name="RIGs linked cells 2 2 4 2 2" xfId="41944"/>
    <cellStyle name="RIGs linked cells 2 2 4 3" xfId="23033"/>
    <cellStyle name="RIGs linked cells 2 2 4 3 2" xfId="49447"/>
    <cellStyle name="RIGs linked cells 2 2 4 4" xfId="31417"/>
    <cellStyle name="RIGs linked cells 2 2 5" xfId="6849"/>
    <cellStyle name="RIGs linked cells 2 2 5 2" xfId="17554"/>
    <cellStyle name="RIGs linked cells 2 2 5 2 2" xfId="43971"/>
    <cellStyle name="RIGs linked cells 2 2 5 3" xfId="22381"/>
    <cellStyle name="RIGs linked cells 2 2 5 3 2" xfId="48795"/>
    <cellStyle name="RIGs linked cells 2 2 5 4" xfId="33519"/>
    <cellStyle name="RIGs linked cells 2 2 6" xfId="8245"/>
    <cellStyle name="RIGs linked cells 2 2 6 2" xfId="18906"/>
    <cellStyle name="RIGs linked cells 2 2 6 2 2" xfId="45320"/>
    <cellStyle name="RIGs linked cells 2 2 6 3" xfId="26022"/>
    <cellStyle name="RIGs linked cells 2 2 6 3 2" xfId="52436"/>
    <cellStyle name="RIGs linked cells 2 3" xfId="1495"/>
    <cellStyle name="RIGs linked cells 2 3 2" xfId="3489"/>
    <cellStyle name="RIGs linked cells 2 3 2 2" xfId="14274"/>
    <cellStyle name="RIGs linked cells 2 3 2 2 2" xfId="40694"/>
    <cellStyle name="RIGs linked cells 2 3 2 3" xfId="24967"/>
    <cellStyle name="RIGs linked cells 2 3 2 3 2" xfId="51381"/>
    <cellStyle name="RIGs linked cells 2 3 2 4" xfId="30159"/>
    <cellStyle name="RIGs linked cells 2 3 3" xfId="3971"/>
    <cellStyle name="RIGs linked cells 2 3 3 2" xfId="14754"/>
    <cellStyle name="RIGs linked cells 2 3 3 2 2" xfId="41174"/>
    <cellStyle name="RIGs linked cells 2 3 3 3" xfId="22917"/>
    <cellStyle name="RIGs linked cells 2 3 3 3 2" xfId="49331"/>
    <cellStyle name="RIGs linked cells 2 3 3 4" xfId="30641"/>
    <cellStyle name="RIGs linked cells 2 3 4" xfId="5276"/>
    <cellStyle name="RIGs linked cells 2 3 4 2" xfId="16051"/>
    <cellStyle name="RIGs linked cells 2 3 4 2 2" xfId="42470"/>
    <cellStyle name="RIGs linked cells 2 3 4 3" xfId="28116"/>
    <cellStyle name="RIGs linked cells 2 3 4 3 2" xfId="54530"/>
    <cellStyle name="RIGs linked cells 2 3 4 4" xfId="31946"/>
    <cellStyle name="RIGs linked cells 2 3 5" xfId="6238"/>
    <cellStyle name="RIGs linked cells 2 3 5 2" xfId="24503"/>
    <cellStyle name="RIGs linked cells 2 3 5 2 2" xfId="50917"/>
    <cellStyle name="RIGs linked cells 2 3 5 3" xfId="32908"/>
    <cellStyle name="RIGs linked cells 2 3 6" xfId="6485"/>
    <cellStyle name="RIGs linked cells 2 3 6 2" xfId="13072"/>
    <cellStyle name="RIGs linked cells 2 3 6 2 2" xfId="39493"/>
    <cellStyle name="RIGs linked cells 2 3 6 3" xfId="33155"/>
    <cellStyle name="RIGs linked cells 2 3 7" xfId="5480"/>
    <cellStyle name="RIGs linked cells 2 3 7 2" xfId="16252"/>
    <cellStyle name="RIGs linked cells 2 3 7 2 2" xfId="42671"/>
    <cellStyle name="RIGs linked cells 2 3 7 3" xfId="24467"/>
    <cellStyle name="RIGs linked cells 2 3 7 3 2" xfId="50881"/>
    <cellStyle name="RIGs linked cells 2 3 7 4" xfId="32150"/>
    <cellStyle name="RIGs linked cells 2 3 8" xfId="22484"/>
    <cellStyle name="RIGs linked cells 2 3 8 2" xfId="48898"/>
    <cellStyle name="RIGs linked cells 2 4" xfId="2336"/>
    <cellStyle name="RIGs linked cells 2 4 2" xfId="4250"/>
    <cellStyle name="RIGs linked cells 2 4 2 2" xfId="15029"/>
    <cellStyle name="RIGs linked cells 2 4 2 2 2" xfId="41449"/>
    <cellStyle name="RIGs linked cells 2 4 2 3" xfId="26876"/>
    <cellStyle name="RIGs linked cells 2 4 2 3 2" xfId="53290"/>
    <cellStyle name="RIGs linked cells 2 4 2 4" xfId="30920"/>
    <cellStyle name="RIGs linked cells 2 4 3" xfId="4978"/>
    <cellStyle name="RIGs linked cells 2 4 3 2" xfId="15755"/>
    <cellStyle name="RIGs linked cells 2 4 3 2 2" xfId="42175"/>
    <cellStyle name="RIGs linked cells 2 4 3 3" xfId="26961"/>
    <cellStyle name="RIGs linked cells 2 4 3 3 2" xfId="53375"/>
    <cellStyle name="RIGs linked cells 2 4 3 4" xfId="31648"/>
    <cellStyle name="RIGs linked cells 2 4 4" xfId="6752"/>
    <cellStyle name="RIGs linked cells 2 4 4 2" xfId="17464"/>
    <cellStyle name="RIGs linked cells 2 4 4 2 2" xfId="43882"/>
    <cellStyle name="RIGs linked cells 2 4 4 3" xfId="23455"/>
    <cellStyle name="RIGs linked cells 2 4 4 3 2" xfId="49869"/>
    <cellStyle name="RIGs linked cells 2 4 4 4" xfId="33422"/>
    <cellStyle name="RIGs linked cells 2 4 5" xfId="7958"/>
    <cellStyle name="RIGs linked cells 2 4 5 2" xfId="18625"/>
    <cellStyle name="RIGs linked cells 2 4 5 2 2" xfId="45040"/>
    <cellStyle name="RIGs linked cells 2 4 5 3" xfId="11187"/>
    <cellStyle name="RIGs linked cells 2 4 5 3 2" xfId="37608"/>
    <cellStyle name="RIGs linked cells 2 4 6" xfId="13144"/>
    <cellStyle name="RIGs linked cells 2 4 6 2" xfId="39565"/>
    <cellStyle name="RIGs linked cells 2 4 7" xfId="24491"/>
    <cellStyle name="RIGs linked cells 2 4 7 2" xfId="50905"/>
    <cellStyle name="RIGs linked cells 2 5" xfId="4504"/>
    <cellStyle name="RIGs linked cells 2 5 2" xfId="15282"/>
    <cellStyle name="RIGs linked cells 2 5 2 2" xfId="41702"/>
    <cellStyle name="RIGs linked cells 2 5 3" xfId="23952"/>
    <cellStyle name="RIGs linked cells 2 5 3 2" xfId="50366"/>
    <cellStyle name="RIGs linked cells 2 5 4" xfId="31174"/>
    <cellStyle name="RIGs linked cells 2 6" xfId="3370"/>
    <cellStyle name="RIGs linked cells 2 6 2" xfId="14157"/>
    <cellStyle name="RIGs linked cells 2 6 2 2" xfId="40577"/>
    <cellStyle name="RIGs linked cells 2 6 3" xfId="25115"/>
    <cellStyle name="RIGs linked cells 2 6 3 2" xfId="51529"/>
    <cellStyle name="RIGs linked cells 2 6 4" xfId="30040"/>
    <cellStyle name="RIGs linked cells 2 7" xfId="8244"/>
    <cellStyle name="RIGs linked cells 2 7 2" xfId="18905"/>
    <cellStyle name="RIGs linked cells 2 7 2 2" xfId="45319"/>
    <cellStyle name="RIGs linked cells 2 7 3" xfId="26021"/>
    <cellStyle name="RIGs linked cells 2 7 3 2" xfId="52435"/>
    <cellStyle name="RIGs linked cells 2_3.15 Additional Data" xfId="2338"/>
    <cellStyle name="RIGs linked cells 3" xfId="1176"/>
    <cellStyle name="RIGs linked cells 3 10" xfId="5709"/>
    <cellStyle name="RIGs linked cells 3 10 2" xfId="16471"/>
    <cellStyle name="RIGs linked cells 3 10 2 2" xfId="42889"/>
    <cellStyle name="RIGs linked cells 3 10 3" xfId="25677"/>
    <cellStyle name="RIGs linked cells 3 10 3 2" xfId="52091"/>
    <cellStyle name="RIGs linked cells 3 10 4" xfId="32379"/>
    <cellStyle name="RIGs linked cells 3 11" xfId="8246"/>
    <cellStyle name="RIGs linked cells 3 11 2" xfId="18907"/>
    <cellStyle name="RIGs linked cells 3 11 2 2" xfId="45321"/>
    <cellStyle name="RIGs linked cells 3 11 3" xfId="26023"/>
    <cellStyle name="RIGs linked cells 3 11 3 2" xfId="52437"/>
    <cellStyle name="RIGs linked cells 3 2" xfId="1177"/>
    <cellStyle name="RIGs linked cells 3 2 2" xfId="1340"/>
    <cellStyle name="RIGs linked cells 3 2 2 2" xfId="1602"/>
    <cellStyle name="RIGs linked cells 3 2 2 2 2" xfId="3595"/>
    <cellStyle name="RIGs linked cells 3 2 2 2 2 2" xfId="14380"/>
    <cellStyle name="RIGs linked cells 3 2 2 2 2 2 2" xfId="40800"/>
    <cellStyle name="RIGs linked cells 3 2 2 2 2 3" xfId="11150"/>
    <cellStyle name="RIGs linked cells 3 2 2 2 2 3 2" xfId="37571"/>
    <cellStyle name="RIGs linked cells 3 2 2 2 2 4" xfId="30265"/>
    <cellStyle name="RIGs linked cells 3 2 2 2 3" xfId="3073"/>
    <cellStyle name="RIGs linked cells 3 2 2 2 3 2" xfId="13865"/>
    <cellStyle name="RIGs linked cells 3 2 2 2 3 2 2" xfId="40285"/>
    <cellStyle name="RIGs linked cells 3 2 2 2 3 3" xfId="23254"/>
    <cellStyle name="RIGs linked cells 3 2 2 2 3 3 2" xfId="49668"/>
    <cellStyle name="RIGs linked cells 3 2 2 2 3 4" xfId="29743"/>
    <cellStyle name="RIGs linked cells 3 2 2 2 4" xfId="4684"/>
    <cellStyle name="RIGs linked cells 3 2 2 2 4 2" xfId="15462"/>
    <cellStyle name="RIGs linked cells 3 2 2 2 4 2 2" xfId="41882"/>
    <cellStyle name="RIGs linked cells 3 2 2 2 4 3" xfId="24745"/>
    <cellStyle name="RIGs linked cells 3 2 2 2 4 3 2" xfId="51159"/>
    <cellStyle name="RIGs linked cells 3 2 2 2 4 4" xfId="31354"/>
    <cellStyle name="RIGs linked cells 3 2 2 2 5" xfId="5861"/>
    <cellStyle name="RIGs linked cells 3 2 2 2 5 2" xfId="25675"/>
    <cellStyle name="RIGs linked cells 3 2 2 2 5 2 2" xfId="52089"/>
    <cellStyle name="RIGs linked cells 3 2 2 2 5 3" xfId="32531"/>
    <cellStyle name="RIGs linked cells 3 2 2 2 6" xfId="5676"/>
    <cellStyle name="RIGs linked cells 3 2 2 2 6 2" xfId="26651"/>
    <cellStyle name="RIGs linked cells 3 2 2 2 6 2 2" xfId="53065"/>
    <cellStyle name="RIGs linked cells 3 2 2 2 6 3" xfId="32346"/>
    <cellStyle name="RIGs linked cells 3 2 2 2 7" xfId="2944"/>
    <cellStyle name="RIGs linked cells 3 2 2 2 7 2" xfId="13736"/>
    <cellStyle name="RIGs linked cells 3 2 2 2 7 2 2" xfId="40156"/>
    <cellStyle name="RIGs linked cells 3 2 2 2 7 3" xfId="26750"/>
    <cellStyle name="RIGs linked cells 3 2 2 2 7 3 2" xfId="53164"/>
    <cellStyle name="RIGs linked cells 3 2 2 2 7 4" xfId="29614"/>
    <cellStyle name="RIGs linked cells 3 2 2 2 8" xfId="24219"/>
    <cellStyle name="RIGs linked cells 3 2 2 2 8 2" xfId="50633"/>
    <cellStyle name="RIGs linked cells 3 2 2 3" xfId="2341"/>
    <cellStyle name="RIGs linked cells 3 2 2 3 2" xfId="4254"/>
    <cellStyle name="RIGs linked cells 3 2 2 3 2 2" xfId="15033"/>
    <cellStyle name="RIGs linked cells 3 2 2 3 2 2 2" xfId="41453"/>
    <cellStyle name="RIGs linked cells 3 2 2 3 2 3" xfId="26585"/>
    <cellStyle name="RIGs linked cells 3 2 2 3 2 3 2" xfId="52999"/>
    <cellStyle name="RIGs linked cells 3 2 2 3 2 4" xfId="30924"/>
    <cellStyle name="RIGs linked cells 3 2 2 3 3" xfId="4982"/>
    <cellStyle name="RIGs linked cells 3 2 2 3 3 2" xfId="15759"/>
    <cellStyle name="RIGs linked cells 3 2 2 3 3 2 2" xfId="42179"/>
    <cellStyle name="RIGs linked cells 3 2 2 3 3 3" xfId="26660"/>
    <cellStyle name="RIGs linked cells 3 2 2 3 3 3 2" xfId="53074"/>
    <cellStyle name="RIGs linked cells 3 2 2 3 3 4" xfId="31652"/>
    <cellStyle name="RIGs linked cells 3 2 2 3 4" xfId="6756"/>
    <cellStyle name="RIGs linked cells 3 2 2 3 4 2" xfId="17468"/>
    <cellStyle name="RIGs linked cells 3 2 2 3 4 2 2" xfId="43886"/>
    <cellStyle name="RIGs linked cells 3 2 2 3 4 3" xfId="12059"/>
    <cellStyle name="RIGs linked cells 3 2 2 3 4 3 2" xfId="38480"/>
    <cellStyle name="RIGs linked cells 3 2 2 3 4 4" xfId="33426"/>
    <cellStyle name="RIGs linked cells 3 2 2 3 5" xfId="7962"/>
    <cellStyle name="RIGs linked cells 3 2 2 3 5 2" xfId="18629"/>
    <cellStyle name="RIGs linked cells 3 2 2 3 5 2 2" xfId="45044"/>
    <cellStyle name="RIGs linked cells 3 2 2 3 5 3" xfId="16639"/>
    <cellStyle name="RIGs linked cells 3 2 2 3 5 3 2" xfId="43057"/>
    <cellStyle name="RIGs linked cells 3 2 2 3 6" xfId="13148"/>
    <cellStyle name="RIGs linked cells 3 2 2 3 6 2" xfId="39569"/>
    <cellStyle name="RIGs linked cells 3 2 2 3 7" xfId="21822"/>
    <cellStyle name="RIGs linked cells 3 2 2 3 7 2" xfId="48236"/>
    <cellStyle name="RIGs linked cells 3 2 2 4" xfId="8294"/>
    <cellStyle name="RIGs linked cells 3 2 2 4 2" xfId="18955"/>
    <cellStyle name="RIGs linked cells 3 2 2 4 2 2" xfId="45369"/>
    <cellStyle name="RIGs linked cells 3 2 2 4 3" xfId="26061"/>
    <cellStyle name="RIGs linked cells 3 2 2 4 3 2" xfId="52475"/>
    <cellStyle name="RIGs linked cells 3 2 3" xfId="1498"/>
    <cellStyle name="RIGs linked cells 3 2 3 2" xfId="3492"/>
    <cellStyle name="RIGs linked cells 3 2 3 2 2" xfId="14277"/>
    <cellStyle name="RIGs linked cells 3 2 3 2 2 2" xfId="40697"/>
    <cellStyle name="RIGs linked cells 3 2 3 2 3" xfId="21937"/>
    <cellStyle name="RIGs linked cells 3 2 3 2 3 2" xfId="48351"/>
    <cellStyle name="RIGs linked cells 3 2 3 2 4" xfId="30162"/>
    <cellStyle name="RIGs linked cells 3 2 3 3" xfId="2610"/>
    <cellStyle name="RIGs linked cells 3 2 3 3 2" xfId="13402"/>
    <cellStyle name="RIGs linked cells 3 2 3 3 2 2" xfId="39822"/>
    <cellStyle name="RIGs linked cells 3 2 3 3 3" xfId="26692"/>
    <cellStyle name="RIGs linked cells 3 2 3 3 3 2" xfId="53106"/>
    <cellStyle name="RIGs linked cells 3 2 3 3 4" xfId="29280"/>
    <cellStyle name="RIGs linked cells 3 2 3 4" xfId="5652"/>
    <cellStyle name="RIGs linked cells 3 2 3 4 2" xfId="16416"/>
    <cellStyle name="RIGs linked cells 3 2 3 4 2 2" xfId="42834"/>
    <cellStyle name="RIGs linked cells 3 2 3 4 3" xfId="23612"/>
    <cellStyle name="RIGs linked cells 3 2 3 4 3 2" xfId="50026"/>
    <cellStyle name="RIGs linked cells 3 2 3 4 4" xfId="32322"/>
    <cellStyle name="RIGs linked cells 3 2 3 5" xfId="5671"/>
    <cellStyle name="RIGs linked cells 3 2 3 5 2" xfId="26953"/>
    <cellStyle name="RIGs linked cells 3 2 3 5 2 2" xfId="53367"/>
    <cellStyle name="RIGs linked cells 3 2 3 5 3" xfId="32341"/>
    <cellStyle name="RIGs linked cells 3 2 3 6" xfId="6815"/>
    <cellStyle name="RIGs linked cells 3 2 3 6 2" xfId="24508"/>
    <cellStyle name="RIGs linked cells 3 2 3 6 2 2" xfId="50922"/>
    <cellStyle name="RIGs linked cells 3 2 3 6 3" xfId="33485"/>
    <cellStyle name="RIGs linked cells 3 2 3 7" xfId="4441"/>
    <cellStyle name="RIGs linked cells 3 2 3 7 2" xfId="15219"/>
    <cellStyle name="RIGs linked cells 3 2 3 7 2 2" xfId="41639"/>
    <cellStyle name="RIGs linked cells 3 2 3 7 3" xfId="23946"/>
    <cellStyle name="RIGs linked cells 3 2 3 7 3 2" xfId="50360"/>
    <cellStyle name="RIGs linked cells 3 2 3 7 4" xfId="31111"/>
    <cellStyle name="RIGs linked cells 3 2 3 8" xfId="23177"/>
    <cellStyle name="RIGs linked cells 3 2 3 8 2" xfId="49591"/>
    <cellStyle name="RIGs linked cells 3 2 4" xfId="2340"/>
    <cellStyle name="RIGs linked cells 3 2 4 2" xfId="4253"/>
    <cellStyle name="RIGs linked cells 3 2 4 2 2" xfId="15032"/>
    <cellStyle name="RIGs linked cells 3 2 4 2 2 2" xfId="41452"/>
    <cellStyle name="RIGs linked cells 3 2 4 2 3" xfId="27634"/>
    <cellStyle name="RIGs linked cells 3 2 4 2 3 2" xfId="54048"/>
    <cellStyle name="RIGs linked cells 3 2 4 2 4" xfId="30923"/>
    <cellStyle name="RIGs linked cells 3 2 4 3" xfId="4981"/>
    <cellStyle name="RIGs linked cells 3 2 4 3 2" xfId="15758"/>
    <cellStyle name="RIGs linked cells 3 2 4 3 2 2" xfId="42178"/>
    <cellStyle name="RIGs linked cells 3 2 4 3 3" xfId="27692"/>
    <cellStyle name="RIGs linked cells 3 2 4 3 3 2" xfId="54106"/>
    <cellStyle name="RIGs linked cells 3 2 4 3 4" xfId="31651"/>
    <cellStyle name="RIGs linked cells 3 2 4 4" xfId="6755"/>
    <cellStyle name="RIGs linked cells 3 2 4 4 2" xfId="17467"/>
    <cellStyle name="RIGs linked cells 3 2 4 4 2 2" xfId="43885"/>
    <cellStyle name="RIGs linked cells 3 2 4 4 3" xfId="22397"/>
    <cellStyle name="RIGs linked cells 3 2 4 4 3 2" xfId="48811"/>
    <cellStyle name="RIGs linked cells 3 2 4 4 4" xfId="33425"/>
    <cellStyle name="RIGs linked cells 3 2 4 5" xfId="7961"/>
    <cellStyle name="RIGs linked cells 3 2 4 5 2" xfId="18628"/>
    <cellStyle name="RIGs linked cells 3 2 4 5 2 2" xfId="45043"/>
    <cellStyle name="RIGs linked cells 3 2 4 5 3" xfId="12430"/>
    <cellStyle name="RIGs linked cells 3 2 4 5 3 2" xfId="38851"/>
    <cellStyle name="RIGs linked cells 3 2 4 6" xfId="13147"/>
    <cellStyle name="RIGs linked cells 3 2 4 6 2" xfId="39568"/>
    <cellStyle name="RIGs linked cells 3 2 4 7" xfId="26851"/>
    <cellStyle name="RIGs linked cells 3 2 4 7 2" xfId="53265"/>
    <cellStyle name="RIGs linked cells 3 2 5" xfId="2997"/>
    <cellStyle name="RIGs linked cells 3 2 5 2" xfId="13789"/>
    <cellStyle name="RIGs linked cells 3 2 5 2 2" xfId="40209"/>
    <cellStyle name="RIGs linked cells 3 2 5 3" xfId="24038"/>
    <cellStyle name="RIGs linked cells 3 2 5 3 2" xfId="50452"/>
    <cellStyle name="RIGs linked cells 3 2 5 4" xfId="29667"/>
    <cellStyle name="RIGs linked cells 3 2 6" xfId="6523"/>
    <cellStyle name="RIGs linked cells 3 2 6 2" xfId="17248"/>
    <cellStyle name="RIGs linked cells 3 2 6 2 2" xfId="43666"/>
    <cellStyle name="RIGs linked cells 3 2 6 3" xfId="22992"/>
    <cellStyle name="RIGs linked cells 3 2 6 3 2" xfId="49406"/>
    <cellStyle name="RIGs linked cells 3 2 6 4" xfId="33193"/>
    <cellStyle name="RIGs linked cells 3 2 7" xfId="8247"/>
    <cellStyle name="RIGs linked cells 3 2 7 2" xfId="18908"/>
    <cellStyle name="RIGs linked cells 3 2 7 2 2" xfId="45322"/>
    <cellStyle name="RIGs linked cells 3 2 7 3" xfId="26024"/>
    <cellStyle name="RIGs linked cells 3 2 7 3 2" xfId="52438"/>
    <cellStyle name="RIGs linked cells 3 2_3.15 Additional Data" xfId="2342"/>
    <cellStyle name="RIGs linked cells 3 3" xfId="1178"/>
    <cellStyle name="RIGs linked cells 3 3 2" xfId="1341"/>
    <cellStyle name="RIGs linked cells 3 3 2 2" xfId="1603"/>
    <cellStyle name="RIGs linked cells 3 3 2 2 2" xfId="3596"/>
    <cellStyle name="RIGs linked cells 3 3 2 2 2 2" xfId="14381"/>
    <cellStyle name="RIGs linked cells 3 3 2 2 2 2 2" xfId="40801"/>
    <cellStyle name="RIGs linked cells 3 3 2 2 2 3" xfId="26867"/>
    <cellStyle name="RIGs linked cells 3 3 2 2 2 3 2" xfId="53281"/>
    <cellStyle name="RIGs linked cells 3 3 2 2 2 4" xfId="30266"/>
    <cellStyle name="RIGs linked cells 3 3 2 2 3" xfId="5036"/>
    <cellStyle name="RIGs linked cells 3 3 2 2 3 2" xfId="15813"/>
    <cellStyle name="RIGs linked cells 3 3 2 2 3 2 2" xfId="42232"/>
    <cellStyle name="RIGs linked cells 3 3 2 2 3 3" xfId="26904"/>
    <cellStyle name="RIGs linked cells 3 3 2 2 3 3 2" xfId="53318"/>
    <cellStyle name="RIGs linked cells 3 3 2 2 3 4" xfId="31706"/>
    <cellStyle name="RIGs linked cells 3 3 2 2 4" xfId="5459"/>
    <cellStyle name="RIGs linked cells 3 3 2 2 4 2" xfId="16232"/>
    <cellStyle name="RIGs linked cells 3 3 2 2 4 2 2" xfId="42651"/>
    <cellStyle name="RIGs linked cells 3 3 2 2 4 3" xfId="27955"/>
    <cellStyle name="RIGs linked cells 3 3 2 2 4 3 2" xfId="54369"/>
    <cellStyle name="RIGs linked cells 3 3 2 2 4 4" xfId="32129"/>
    <cellStyle name="RIGs linked cells 3 3 2 2 5" xfId="3153"/>
    <cellStyle name="RIGs linked cells 3 3 2 2 5 2" xfId="27672"/>
    <cellStyle name="RIGs linked cells 3 3 2 2 5 2 2" xfId="54086"/>
    <cellStyle name="RIGs linked cells 3 3 2 2 5 3" xfId="29823"/>
    <cellStyle name="RIGs linked cells 3 3 2 2 6" xfId="6651"/>
    <cellStyle name="RIGs linked cells 3 3 2 2 6 2" xfId="23549"/>
    <cellStyle name="RIGs linked cells 3 3 2 2 6 2 2" xfId="49963"/>
    <cellStyle name="RIGs linked cells 3 3 2 2 6 3" xfId="33321"/>
    <cellStyle name="RIGs linked cells 3 3 2 2 7" xfId="6368"/>
    <cellStyle name="RIGs linked cells 3 3 2 2 7 2" xfId="17104"/>
    <cellStyle name="RIGs linked cells 3 3 2 2 7 2 2" xfId="43522"/>
    <cellStyle name="RIGs linked cells 3 3 2 2 7 3" xfId="23613"/>
    <cellStyle name="RIGs linked cells 3 3 2 2 7 3 2" xfId="50027"/>
    <cellStyle name="RIGs linked cells 3 3 2 2 7 4" xfId="33038"/>
    <cellStyle name="RIGs linked cells 3 3 2 2 8" xfId="23757"/>
    <cellStyle name="RIGs linked cells 3 3 2 2 8 2" xfId="50171"/>
    <cellStyle name="RIGs linked cells 3 3 2 3" xfId="2344"/>
    <cellStyle name="RIGs linked cells 3 3 2 3 2" xfId="4256"/>
    <cellStyle name="RIGs linked cells 3 3 2 3 2 2" xfId="15035"/>
    <cellStyle name="RIGs linked cells 3 3 2 3 2 2 2" xfId="41455"/>
    <cellStyle name="RIGs linked cells 3 3 2 3 2 3" xfId="26176"/>
    <cellStyle name="RIGs linked cells 3 3 2 3 2 3 2" xfId="52590"/>
    <cellStyle name="RIGs linked cells 3 3 2 3 2 4" xfId="30926"/>
    <cellStyle name="RIGs linked cells 3 3 2 3 3" xfId="4984"/>
    <cellStyle name="RIGs linked cells 3 3 2 3 3 2" xfId="15761"/>
    <cellStyle name="RIGs linked cells 3 3 2 3 3 2 2" xfId="42181"/>
    <cellStyle name="RIGs linked cells 3 3 2 3 3 3" xfId="23157"/>
    <cellStyle name="RIGs linked cells 3 3 2 3 3 3 2" xfId="49571"/>
    <cellStyle name="RIGs linked cells 3 3 2 3 3 4" xfId="31654"/>
    <cellStyle name="RIGs linked cells 3 3 2 3 4" xfId="6758"/>
    <cellStyle name="RIGs linked cells 3 3 2 3 4 2" xfId="17470"/>
    <cellStyle name="RIGs linked cells 3 3 2 3 4 2 2" xfId="43888"/>
    <cellStyle name="RIGs linked cells 3 3 2 3 4 3" xfId="17529"/>
    <cellStyle name="RIGs linked cells 3 3 2 3 4 3 2" xfId="43946"/>
    <cellStyle name="RIGs linked cells 3 3 2 3 4 4" xfId="33428"/>
    <cellStyle name="RIGs linked cells 3 3 2 3 5" xfId="7964"/>
    <cellStyle name="RIGs linked cells 3 3 2 3 5 2" xfId="18631"/>
    <cellStyle name="RIGs linked cells 3 3 2 3 5 2 2" xfId="45046"/>
    <cellStyle name="RIGs linked cells 3 3 2 3 5 3" xfId="12429"/>
    <cellStyle name="RIGs linked cells 3 3 2 3 5 3 2" xfId="38850"/>
    <cellStyle name="RIGs linked cells 3 3 2 3 6" xfId="13150"/>
    <cellStyle name="RIGs linked cells 3 3 2 3 6 2" xfId="39571"/>
    <cellStyle name="RIGs linked cells 3 3 2 3 7" xfId="26560"/>
    <cellStyle name="RIGs linked cells 3 3 2 3 7 2" xfId="52974"/>
    <cellStyle name="RIGs linked cells 3 3 2 4" xfId="8295"/>
    <cellStyle name="RIGs linked cells 3 3 2 4 2" xfId="18956"/>
    <cellStyle name="RIGs linked cells 3 3 2 4 2 2" xfId="45370"/>
    <cellStyle name="RIGs linked cells 3 3 2 4 3" xfId="26062"/>
    <cellStyle name="RIGs linked cells 3 3 2 4 3 2" xfId="52476"/>
    <cellStyle name="RIGs linked cells 3 3 3" xfId="1499"/>
    <cellStyle name="RIGs linked cells 3 3 3 2" xfId="3493"/>
    <cellStyle name="RIGs linked cells 3 3 3 2 2" xfId="14278"/>
    <cellStyle name="RIGs linked cells 3 3 3 2 2 2" xfId="40698"/>
    <cellStyle name="RIGs linked cells 3 3 3 2 3" xfId="23072"/>
    <cellStyle name="RIGs linked cells 3 3 3 2 3 2" xfId="49486"/>
    <cellStyle name="RIGs linked cells 3 3 3 2 4" xfId="30163"/>
    <cellStyle name="RIGs linked cells 3 3 3 3" xfId="4699"/>
    <cellStyle name="RIGs linked cells 3 3 3 3 2" xfId="15476"/>
    <cellStyle name="RIGs linked cells 3 3 3 3 2 2" xfId="41896"/>
    <cellStyle name="RIGs linked cells 3 3 3 3 3" xfId="26809"/>
    <cellStyle name="RIGs linked cells 3 3 3 3 3 2" xfId="53223"/>
    <cellStyle name="RIGs linked cells 3 3 3 3 4" xfId="31369"/>
    <cellStyle name="RIGs linked cells 3 3 3 4" xfId="3138"/>
    <cellStyle name="RIGs linked cells 3 3 3 4 2" xfId="13929"/>
    <cellStyle name="RIGs linked cells 3 3 3 4 2 2" xfId="40349"/>
    <cellStyle name="RIGs linked cells 3 3 3 4 3" xfId="25458"/>
    <cellStyle name="RIGs linked cells 3 3 3 4 3 2" xfId="51872"/>
    <cellStyle name="RIGs linked cells 3 3 3 4 4" xfId="29808"/>
    <cellStyle name="RIGs linked cells 3 3 3 5" xfId="2968"/>
    <cellStyle name="RIGs linked cells 3 3 3 5 2" xfId="26868"/>
    <cellStyle name="RIGs linked cells 3 3 3 5 2 2" xfId="53282"/>
    <cellStyle name="RIGs linked cells 3 3 3 5 3" xfId="29638"/>
    <cellStyle name="RIGs linked cells 3 3 3 6" xfId="5583"/>
    <cellStyle name="RIGs linked cells 3 3 3 6 2" xfId="26151"/>
    <cellStyle name="RIGs linked cells 3 3 3 6 2 2" xfId="52565"/>
    <cellStyle name="RIGs linked cells 3 3 3 6 3" xfId="32253"/>
    <cellStyle name="RIGs linked cells 3 3 3 7" xfId="2930"/>
    <cellStyle name="RIGs linked cells 3 3 3 7 2" xfId="13722"/>
    <cellStyle name="RIGs linked cells 3 3 3 7 2 2" xfId="40142"/>
    <cellStyle name="RIGs linked cells 3 3 3 7 3" xfId="23862"/>
    <cellStyle name="RIGs linked cells 3 3 3 7 3 2" xfId="50276"/>
    <cellStyle name="RIGs linked cells 3 3 3 7 4" xfId="29600"/>
    <cellStyle name="RIGs linked cells 3 3 3 8" xfId="23376"/>
    <cellStyle name="RIGs linked cells 3 3 3 8 2" xfId="49790"/>
    <cellStyle name="RIGs linked cells 3 3 4" xfId="2343"/>
    <cellStyle name="RIGs linked cells 3 3 4 2" xfId="4255"/>
    <cellStyle name="RIGs linked cells 3 3 4 2 2" xfId="15034"/>
    <cellStyle name="RIGs linked cells 3 3 4 2 2 2" xfId="41454"/>
    <cellStyle name="RIGs linked cells 3 3 4 2 3" xfId="22455"/>
    <cellStyle name="RIGs linked cells 3 3 4 2 3 2" xfId="48869"/>
    <cellStyle name="RIGs linked cells 3 3 4 2 4" xfId="30925"/>
    <cellStyle name="RIGs linked cells 3 3 4 3" xfId="4983"/>
    <cellStyle name="RIGs linked cells 3 3 4 3 2" xfId="15760"/>
    <cellStyle name="RIGs linked cells 3 3 4 3 2 2" xfId="42180"/>
    <cellStyle name="RIGs linked cells 3 3 4 3 3" xfId="22525"/>
    <cellStyle name="RIGs linked cells 3 3 4 3 3 2" xfId="48939"/>
    <cellStyle name="RIGs linked cells 3 3 4 3 4" xfId="31653"/>
    <cellStyle name="RIGs linked cells 3 3 4 4" xfId="6757"/>
    <cellStyle name="RIGs linked cells 3 3 4 4 2" xfId="17469"/>
    <cellStyle name="RIGs linked cells 3 3 4 4 2 2" xfId="43887"/>
    <cellStyle name="RIGs linked cells 3 3 4 4 3" xfId="15680"/>
    <cellStyle name="RIGs linked cells 3 3 4 4 3 2" xfId="42100"/>
    <cellStyle name="RIGs linked cells 3 3 4 4 4" xfId="33427"/>
    <cellStyle name="RIGs linked cells 3 3 4 5" xfId="7963"/>
    <cellStyle name="RIGs linked cells 3 3 4 5 2" xfId="18630"/>
    <cellStyle name="RIGs linked cells 3 3 4 5 2 2" xfId="45045"/>
    <cellStyle name="RIGs linked cells 3 3 4 5 3" xfId="17526"/>
    <cellStyle name="RIGs linked cells 3 3 4 5 3 2" xfId="43943"/>
    <cellStyle name="RIGs linked cells 3 3 4 6" xfId="13149"/>
    <cellStyle name="RIGs linked cells 3 3 4 6 2" xfId="39570"/>
    <cellStyle name="RIGs linked cells 3 3 4 7" xfId="27441"/>
    <cellStyle name="RIGs linked cells 3 3 4 7 2" xfId="53855"/>
    <cellStyle name="RIGs linked cells 3 3 5" xfId="2998"/>
    <cellStyle name="RIGs linked cells 3 3 5 2" xfId="13790"/>
    <cellStyle name="RIGs linked cells 3 3 5 2 2" xfId="40210"/>
    <cellStyle name="RIGs linked cells 3 3 5 3" xfId="25460"/>
    <cellStyle name="RIGs linked cells 3 3 5 3 2" xfId="51874"/>
    <cellStyle name="RIGs linked cells 3 3 5 4" xfId="29668"/>
    <cellStyle name="RIGs linked cells 3 3 6" xfId="5697"/>
    <cellStyle name="RIGs linked cells 3 3 6 2" xfId="16460"/>
    <cellStyle name="RIGs linked cells 3 3 6 2 2" xfId="42878"/>
    <cellStyle name="RIGs linked cells 3 3 6 3" xfId="24709"/>
    <cellStyle name="RIGs linked cells 3 3 6 3 2" xfId="51123"/>
    <cellStyle name="RIGs linked cells 3 3 6 4" xfId="32367"/>
    <cellStyle name="RIGs linked cells 3 3 7" xfId="8248"/>
    <cellStyle name="RIGs linked cells 3 3 7 2" xfId="18909"/>
    <cellStyle name="RIGs linked cells 3 3 7 2 2" xfId="45323"/>
    <cellStyle name="RIGs linked cells 3 3 7 3" xfId="26025"/>
    <cellStyle name="RIGs linked cells 3 3 7 3 2" xfId="52439"/>
    <cellStyle name="RIGs linked cells 3 3_3.15 Additional Data" xfId="2345"/>
    <cellStyle name="RIGs linked cells 3 4" xfId="1497"/>
    <cellStyle name="RIGs linked cells 3 4 2" xfId="3491"/>
    <cellStyle name="RIGs linked cells 3 4 2 2" xfId="14276"/>
    <cellStyle name="RIGs linked cells 3 4 2 2 2" xfId="40696"/>
    <cellStyle name="RIGs linked cells 3 4 2 3" xfId="25060"/>
    <cellStyle name="RIGs linked cells 3 4 2 3 2" xfId="51474"/>
    <cellStyle name="RIGs linked cells 3 4 2 4" xfId="30161"/>
    <cellStyle name="RIGs linked cells 3 4 3" xfId="3049"/>
    <cellStyle name="RIGs linked cells 3 4 3 2" xfId="13841"/>
    <cellStyle name="RIGs linked cells 3 4 3 2 2" xfId="40261"/>
    <cellStyle name="RIGs linked cells 3 4 3 3" xfId="22075"/>
    <cellStyle name="RIGs linked cells 3 4 3 3 2" xfId="48489"/>
    <cellStyle name="RIGs linked cells 3 4 3 4" xfId="29719"/>
    <cellStyle name="RIGs linked cells 3 4 4" xfId="3766"/>
    <cellStyle name="RIGs linked cells 3 4 4 2" xfId="14549"/>
    <cellStyle name="RIGs linked cells 3 4 4 2 2" xfId="40969"/>
    <cellStyle name="RIGs linked cells 3 4 4 3" xfId="25537"/>
    <cellStyle name="RIGs linked cells 3 4 4 3 2" xfId="51951"/>
    <cellStyle name="RIGs linked cells 3 4 4 4" xfId="30436"/>
    <cellStyle name="RIGs linked cells 3 4 5" xfId="5882"/>
    <cellStyle name="RIGs linked cells 3 4 5 2" xfId="23269"/>
    <cellStyle name="RIGs linked cells 3 4 5 2 2" xfId="49683"/>
    <cellStyle name="RIGs linked cells 3 4 5 3" xfId="32552"/>
    <cellStyle name="RIGs linked cells 3 4 6" xfId="3775"/>
    <cellStyle name="RIGs linked cells 3 4 6 2" xfId="25694"/>
    <cellStyle name="RIGs linked cells 3 4 6 2 2" xfId="52108"/>
    <cellStyle name="RIGs linked cells 3 4 6 3" xfId="30445"/>
    <cellStyle name="RIGs linked cells 3 4 7" xfId="2929"/>
    <cellStyle name="RIGs linked cells 3 4 7 2" xfId="13721"/>
    <cellStyle name="RIGs linked cells 3 4 7 2 2" xfId="40141"/>
    <cellStyle name="RIGs linked cells 3 4 7 3" xfId="24319"/>
    <cellStyle name="RIGs linked cells 3 4 7 3 2" xfId="50733"/>
    <cellStyle name="RIGs linked cells 3 4 7 4" xfId="29599"/>
    <cellStyle name="RIGs linked cells 3 4 8" xfId="24030"/>
    <cellStyle name="RIGs linked cells 3 4 8 2" xfId="50444"/>
    <cellStyle name="RIGs linked cells 3 5" xfId="2339"/>
    <cellStyle name="RIGs linked cells 3 5 2" xfId="4252"/>
    <cellStyle name="RIGs linked cells 3 5 2 2" xfId="15031"/>
    <cellStyle name="RIGs linked cells 3 5 2 2 2" xfId="41451"/>
    <cellStyle name="RIGs linked cells 3 5 2 3" xfId="26423"/>
    <cellStyle name="RIGs linked cells 3 5 2 3 2" xfId="52837"/>
    <cellStyle name="RIGs linked cells 3 5 2 4" xfId="30922"/>
    <cellStyle name="RIGs linked cells 3 5 3" xfId="4980"/>
    <cellStyle name="RIGs linked cells 3 5 3 2" xfId="15757"/>
    <cellStyle name="RIGs linked cells 3 5 3 2 2" xfId="42177"/>
    <cellStyle name="RIGs linked cells 3 5 3 3" xfId="26336"/>
    <cellStyle name="RIGs linked cells 3 5 3 3 2" xfId="52750"/>
    <cellStyle name="RIGs linked cells 3 5 3 4" xfId="31650"/>
    <cellStyle name="RIGs linked cells 3 5 4" xfId="6754"/>
    <cellStyle name="RIGs linked cells 3 5 4 2" xfId="17466"/>
    <cellStyle name="RIGs linked cells 3 5 4 2 2" xfId="43884"/>
    <cellStyle name="RIGs linked cells 3 5 4 3" xfId="22057"/>
    <cellStyle name="RIGs linked cells 3 5 4 3 2" xfId="48471"/>
    <cellStyle name="RIGs linked cells 3 5 4 4" xfId="33424"/>
    <cellStyle name="RIGs linked cells 3 5 5" xfId="7960"/>
    <cellStyle name="RIGs linked cells 3 5 5 2" xfId="18627"/>
    <cellStyle name="RIGs linked cells 3 5 5 2 2" xfId="45042"/>
    <cellStyle name="RIGs linked cells 3 5 5 3" xfId="11427"/>
    <cellStyle name="RIGs linked cells 3 5 5 3 2" xfId="37848"/>
    <cellStyle name="RIGs linked cells 3 5 6" xfId="13146"/>
    <cellStyle name="RIGs linked cells 3 5 6 2" xfId="39567"/>
    <cellStyle name="RIGs linked cells 3 5 7" xfId="22077"/>
    <cellStyle name="RIGs linked cells 3 5 7 2" xfId="48491"/>
    <cellStyle name="RIGs linked cells 3 6" xfId="4003"/>
    <cellStyle name="RIGs linked cells 3 6 2" xfId="14786"/>
    <cellStyle name="RIGs linked cells 3 6 2 2" xfId="41206"/>
    <cellStyle name="RIGs linked cells 3 6 3" xfId="27313"/>
    <cellStyle name="RIGs linked cells 3 6 3 2" xfId="53727"/>
    <cellStyle name="RIGs linked cells 3 6 4" xfId="30673"/>
    <cellStyle name="RIGs linked cells 3 7" xfId="3960"/>
    <cellStyle name="RIGs linked cells 3 7 2" xfId="14743"/>
    <cellStyle name="RIGs linked cells 3 7 2 2" xfId="41163"/>
    <cellStyle name="RIGs linked cells 3 7 3" xfId="26675"/>
    <cellStyle name="RIGs linked cells 3 7 3 2" xfId="53089"/>
    <cellStyle name="RIGs linked cells 3 7 4" xfId="30630"/>
    <cellStyle name="RIGs linked cells 3 8" xfId="3028"/>
    <cellStyle name="RIGs linked cells 3 8 2" xfId="13820"/>
    <cellStyle name="RIGs linked cells 3 8 2 2" xfId="40240"/>
    <cellStyle name="RIGs linked cells 3 8 3" xfId="26280"/>
    <cellStyle name="RIGs linked cells 3 8 3 2" xfId="52694"/>
    <cellStyle name="RIGs linked cells 3 8 4" xfId="29698"/>
    <cellStyle name="RIGs linked cells 3 9" xfId="6278"/>
    <cellStyle name="RIGs linked cells 3 9 2" xfId="17017"/>
    <cellStyle name="RIGs linked cells 3 9 2 2" xfId="43435"/>
    <cellStyle name="RIGs linked cells 3 9 3" xfId="11237"/>
    <cellStyle name="RIGs linked cells 3 9 3 2" xfId="37658"/>
    <cellStyle name="RIGs linked cells 3 9 4" xfId="32948"/>
    <cellStyle name="RIGs linked cells 3_3.15 Additional Data" xfId="2346"/>
    <cellStyle name="RIGs linked cells 4" xfId="1179"/>
    <cellStyle name="RIGs linked cells 4 2" xfId="1180"/>
    <cellStyle name="RIGs linked cells 4 2 2" xfId="1342"/>
    <cellStyle name="RIGs linked cells 4 2 2 2" xfId="1604"/>
    <cellStyle name="RIGs linked cells 4 2 2 2 2" xfId="3597"/>
    <cellStyle name="RIGs linked cells 4 2 2 2 2 2" xfId="14382"/>
    <cellStyle name="RIGs linked cells 4 2 2 2 2 2 2" xfId="40802"/>
    <cellStyle name="RIGs linked cells 4 2 2 2 2 3" xfId="21833"/>
    <cellStyle name="RIGs linked cells 4 2 2 2 2 3 2" xfId="48247"/>
    <cellStyle name="RIGs linked cells 4 2 2 2 2 4" xfId="30267"/>
    <cellStyle name="RIGs linked cells 4 2 2 2 3" xfId="2619"/>
    <cellStyle name="RIGs linked cells 4 2 2 2 3 2" xfId="13411"/>
    <cellStyle name="RIGs linked cells 4 2 2 2 3 2 2" xfId="39831"/>
    <cellStyle name="RIGs linked cells 4 2 2 2 3 3" xfId="23624"/>
    <cellStyle name="RIGs linked cells 4 2 2 2 3 3 2" xfId="50038"/>
    <cellStyle name="RIGs linked cells 4 2 2 2 3 4" xfId="29289"/>
    <cellStyle name="RIGs linked cells 4 2 2 2 4" xfId="4452"/>
    <cellStyle name="RIGs linked cells 4 2 2 2 4 2" xfId="15230"/>
    <cellStyle name="RIGs linked cells 4 2 2 2 4 2 2" xfId="41650"/>
    <cellStyle name="RIGs linked cells 4 2 2 2 4 3" xfId="26173"/>
    <cellStyle name="RIGs linked cells 4 2 2 2 4 3 2" xfId="52587"/>
    <cellStyle name="RIGs linked cells 4 2 2 2 4 4" xfId="31122"/>
    <cellStyle name="RIGs linked cells 4 2 2 2 5" xfId="4730"/>
    <cellStyle name="RIGs linked cells 4 2 2 2 5 2" xfId="23063"/>
    <cellStyle name="RIGs linked cells 4 2 2 2 5 2 2" xfId="49477"/>
    <cellStyle name="RIGs linked cells 4 2 2 2 5 3" xfId="31400"/>
    <cellStyle name="RIGs linked cells 4 2 2 2 6" xfId="6118"/>
    <cellStyle name="RIGs linked cells 4 2 2 2 6 2" xfId="21157"/>
    <cellStyle name="RIGs linked cells 4 2 2 2 6 2 2" xfId="47571"/>
    <cellStyle name="RIGs linked cells 4 2 2 2 6 3" xfId="32788"/>
    <cellStyle name="RIGs linked cells 4 2 2 2 7" xfId="6351"/>
    <cellStyle name="RIGs linked cells 4 2 2 2 7 2" xfId="17088"/>
    <cellStyle name="RIGs linked cells 4 2 2 2 7 2 2" xfId="43506"/>
    <cellStyle name="RIGs linked cells 4 2 2 2 7 3" xfId="12708"/>
    <cellStyle name="RIGs linked cells 4 2 2 2 7 3 2" xfId="39129"/>
    <cellStyle name="RIGs linked cells 4 2 2 2 7 4" xfId="33021"/>
    <cellStyle name="RIGs linked cells 4 2 2 2 8" xfId="27513"/>
    <cellStyle name="RIGs linked cells 4 2 2 2 8 2" xfId="53927"/>
    <cellStyle name="RIGs linked cells 4 2 2 3" xfId="2349"/>
    <cellStyle name="RIGs linked cells 4 2 2 3 2" xfId="4259"/>
    <cellStyle name="RIGs linked cells 4 2 2 3 2 2" xfId="15038"/>
    <cellStyle name="RIGs linked cells 4 2 2 3 2 2 2" xfId="41458"/>
    <cellStyle name="RIGs linked cells 4 2 2 3 2 3" xfId="21898"/>
    <cellStyle name="RIGs linked cells 4 2 2 3 2 3 2" xfId="48312"/>
    <cellStyle name="RIGs linked cells 4 2 2 3 2 4" xfId="30929"/>
    <cellStyle name="RIGs linked cells 4 2 2 3 3" xfId="4987"/>
    <cellStyle name="RIGs linked cells 4 2 2 3 3 2" xfId="15764"/>
    <cellStyle name="RIGs linked cells 4 2 2 3 3 2 2" xfId="42184"/>
    <cellStyle name="RIGs linked cells 4 2 2 3 3 3" xfId="24240"/>
    <cellStyle name="RIGs linked cells 4 2 2 3 3 3 2" xfId="50654"/>
    <cellStyle name="RIGs linked cells 4 2 2 3 3 4" xfId="31657"/>
    <cellStyle name="RIGs linked cells 4 2 2 3 4" xfId="6761"/>
    <cellStyle name="RIGs linked cells 4 2 2 3 4 2" xfId="17473"/>
    <cellStyle name="RIGs linked cells 4 2 2 3 4 2 2" xfId="43891"/>
    <cellStyle name="RIGs linked cells 4 2 2 3 4 3" xfId="24391"/>
    <cellStyle name="RIGs linked cells 4 2 2 3 4 3 2" xfId="50805"/>
    <cellStyle name="RIGs linked cells 4 2 2 3 4 4" xfId="33431"/>
    <cellStyle name="RIGs linked cells 4 2 2 3 5" xfId="7967"/>
    <cellStyle name="RIGs linked cells 4 2 2 3 5 2" xfId="18634"/>
    <cellStyle name="RIGs linked cells 4 2 2 3 5 2 2" xfId="45049"/>
    <cellStyle name="RIGs linked cells 4 2 2 3 5 3" xfId="12158"/>
    <cellStyle name="RIGs linked cells 4 2 2 3 5 3 2" xfId="38579"/>
    <cellStyle name="RIGs linked cells 4 2 2 3 6" xfId="13153"/>
    <cellStyle name="RIGs linked cells 4 2 2 3 6 2" xfId="39574"/>
    <cellStyle name="RIGs linked cells 4 2 2 3 7" xfId="22312"/>
    <cellStyle name="RIGs linked cells 4 2 2 3 7 2" xfId="48726"/>
    <cellStyle name="RIGs linked cells 4 2 2 4" xfId="8296"/>
    <cellStyle name="RIGs linked cells 4 2 2 4 2" xfId="18957"/>
    <cellStyle name="RIGs linked cells 4 2 2 4 2 2" xfId="45371"/>
    <cellStyle name="RIGs linked cells 4 2 2 4 3" xfId="26063"/>
    <cellStyle name="RIGs linked cells 4 2 2 4 3 2" xfId="52477"/>
    <cellStyle name="RIGs linked cells 4 2 3" xfId="1501"/>
    <cellStyle name="RIGs linked cells 4 2 3 2" xfId="3495"/>
    <cellStyle name="RIGs linked cells 4 2 3 2 2" xfId="14280"/>
    <cellStyle name="RIGs linked cells 4 2 3 2 2 2" xfId="40700"/>
    <cellStyle name="RIGs linked cells 4 2 3 2 3" xfId="23249"/>
    <cellStyle name="RIGs linked cells 4 2 3 2 3 2" xfId="49663"/>
    <cellStyle name="RIGs linked cells 4 2 3 2 4" xfId="30165"/>
    <cellStyle name="RIGs linked cells 4 2 3 3" xfId="3050"/>
    <cellStyle name="RIGs linked cells 4 2 3 3 2" xfId="13842"/>
    <cellStyle name="RIGs linked cells 4 2 3 3 2 2" xfId="40262"/>
    <cellStyle name="RIGs linked cells 4 2 3 3 3" xfId="26859"/>
    <cellStyle name="RIGs linked cells 4 2 3 3 3 2" xfId="53273"/>
    <cellStyle name="RIGs linked cells 4 2 3 3 4" xfId="29720"/>
    <cellStyle name="RIGs linked cells 4 2 3 4" xfId="4477"/>
    <cellStyle name="RIGs linked cells 4 2 3 4 2" xfId="15255"/>
    <cellStyle name="RIGs linked cells 4 2 3 4 2 2" xfId="41675"/>
    <cellStyle name="RIGs linked cells 4 2 3 4 3" xfId="24305"/>
    <cellStyle name="RIGs linked cells 4 2 3 4 3 2" xfId="50719"/>
    <cellStyle name="RIGs linked cells 4 2 3 4 4" xfId="31147"/>
    <cellStyle name="RIGs linked cells 4 2 3 5" xfId="4002"/>
    <cellStyle name="RIGs linked cells 4 2 3 5 2" xfId="23857"/>
    <cellStyle name="RIGs linked cells 4 2 3 5 2 2" xfId="50271"/>
    <cellStyle name="RIGs linked cells 4 2 3 5 3" xfId="30672"/>
    <cellStyle name="RIGs linked cells 4 2 3 6" xfId="5770"/>
    <cellStyle name="RIGs linked cells 4 2 3 6 2" xfId="23943"/>
    <cellStyle name="RIGs linked cells 4 2 3 6 2 2" xfId="50357"/>
    <cellStyle name="RIGs linked cells 4 2 3 6 3" xfId="32440"/>
    <cellStyle name="RIGs linked cells 4 2 3 7" xfId="2931"/>
    <cellStyle name="RIGs linked cells 4 2 3 7 2" xfId="13723"/>
    <cellStyle name="RIGs linked cells 4 2 3 7 2 2" xfId="40143"/>
    <cellStyle name="RIGs linked cells 4 2 3 7 3" xfId="27470"/>
    <cellStyle name="RIGs linked cells 4 2 3 7 3 2" xfId="53884"/>
    <cellStyle name="RIGs linked cells 4 2 3 7 4" xfId="29601"/>
    <cellStyle name="RIGs linked cells 4 2 3 8" xfId="25858"/>
    <cellStyle name="RIGs linked cells 4 2 3 8 2" xfId="52272"/>
    <cellStyle name="RIGs linked cells 4 2 4" xfId="2348"/>
    <cellStyle name="RIGs linked cells 4 2 4 2" xfId="4258"/>
    <cellStyle name="RIGs linked cells 4 2 4 2 2" xfId="15037"/>
    <cellStyle name="RIGs linked cells 4 2 4 2 2 2" xfId="41457"/>
    <cellStyle name="RIGs linked cells 4 2 4 2 3" xfId="23817"/>
    <cellStyle name="RIGs linked cells 4 2 4 2 3 2" xfId="50231"/>
    <cellStyle name="RIGs linked cells 4 2 4 2 4" xfId="30928"/>
    <cellStyle name="RIGs linked cells 4 2 4 3" xfId="4986"/>
    <cellStyle name="RIGs linked cells 4 2 4 3 2" xfId="15763"/>
    <cellStyle name="RIGs linked cells 4 2 4 3 2 2" xfId="42183"/>
    <cellStyle name="RIGs linked cells 4 2 4 3 3" xfId="24593"/>
    <cellStyle name="RIGs linked cells 4 2 4 3 3 2" xfId="51007"/>
    <cellStyle name="RIGs linked cells 4 2 4 3 4" xfId="31656"/>
    <cellStyle name="RIGs linked cells 4 2 4 4" xfId="6760"/>
    <cellStyle name="RIGs linked cells 4 2 4 4 2" xfId="17472"/>
    <cellStyle name="RIGs linked cells 4 2 4 4 2 2" xfId="43890"/>
    <cellStyle name="RIGs linked cells 4 2 4 4 3" xfId="12415"/>
    <cellStyle name="RIGs linked cells 4 2 4 4 3 2" xfId="38836"/>
    <cellStyle name="RIGs linked cells 4 2 4 4 4" xfId="33430"/>
    <cellStyle name="RIGs linked cells 4 2 4 5" xfId="7966"/>
    <cellStyle name="RIGs linked cells 4 2 4 5 2" xfId="18633"/>
    <cellStyle name="RIGs linked cells 4 2 4 5 2 2" xfId="45048"/>
    <cellStyle name="RIGs linked cells 4 2 4 5 3" xfId="13693"/>
    <cellStyle name="RIGs linked cells 4 2 4 5 3 2" xfId="40113"/>
    <cellStyle name="RIGs linked cells 4 2 4 6" xfId="13152"/>
    <cellStyle name="RIGs linked cells 4 2 4 6 2" xfId="39573"/>
    <cellStyle name="RIGs linked cells 4 2 4 7" xfId="22042"/>
    <cellStyle name="RIGs linked cells 4 2 4 7 2" xfId="48456"/>
    <cellStyle name="RIGs linked cells 4 2 5" xfId="4502"/>
    <cellStyle name="RIGs linked cells 4 2 5 2" xfId="15280"/>
    <cellStyle name="RIGs linked cells 4 2 5 2 2" xfId="41700"/>
    <cellStyle name="RIGs linked cells 4 2 5 3" xfId="25231"/>
    <cellStyle name="RIGs linked cells 4 2 5 3 2" xfId="51645"/>
    <cellStyle name="RIGs linked cells 4 2 5 4" xfId="31172"/>
    <cellStyle name="RIGs linked cells 4 2 6" xfId="6848"/>
    <cellStyle name="RIGs linked cells 4 2 6 2" xfId="17553"/>
    <cellStyle name="RIGs linked cells 4 2 6 2 2" xfId="43970"/>
    <cellStyle name="RIGs linked cells 4 2 6 3" xfId="23640"/>
    <cellStyle name="RIGs linked cells 4 2 6 3 2" xfId="50054"/>
    <cellStyle name="RIGs linked cells 4 2 6 4" xfId="33518"/>
    <cellStyle name="RIGs linked cells 4 2 7" xfId="8250"/>
    <cellStyle name="RIGs linked cells 4 2 7 2" xfId="18911"/>
    <cellStyle name="RIGs linked cells 4 2 7 2 2" xfId="45325"/>
    <cellStyle name="RIGs linked cells 4 2 7 3" xfId="26027"/>
    <cellStyle name="RIGs linked cells 4 2 7 3 2" xfId="52441"/>
    <cellStyle name="RIGs linked cells 4 2_3.15 Additional Data" xfId="2350"/>
    <cellStyle name="RIGs linked cells 4 3" xfId="1500"/>
    <cellStyle name="RIGs linked cells 4 3 2" xfId="3494"/>
    <cellStyle name="RIGs linked cells 4 3 2 2" xfId="14279"/>
    <cellStyle name="RIGs linked cells 4 3 2 2 2" xfId="40699"/>
    <cellStyle name="RIGs linked cells 4 3 2 3" xfId="22289"/>
    <cellStyle name="RIGs linked cells 4 3 2 3 2" xfId="48703"/>
    <cellStyle name="RIGs linked cells 4 3 2 4" xfId="30164"/>
    <cellStyle name="RIGs linked cells 4 3 3" xfId="3732"/>
    <cellStyle name="RIGs linked cells 4 3 3 2" xfId="14515"/>
    <cellStyle name="RIGs linked cells 4 3 3 2 2" xfId="40935"/>
    <cellStyle name="RIGs linked cells 4 3 3 3" xfId="26318"/>
    <cellStyle name="RIGs linked cells 4 3 3 3 2" xfId="52732"/>
    <cellStyle name="RIGs linked cells 4 3 3 4" xfId="30402"/>
    <cellStyle name="RIGs linked cells 4 3 4" xfId="5275"/>
    <cellStyle name="RIGs linked cells 4 3 4 2" xfId="16050"/>
    <cellStyle name="RIGs linked cells 4 3 4 2 2" xfId="42469"/>
    <cellStyle name="RIGs linked cells 4 3 4 3" xfId="26394"/>
    <cellStyle name="RIGs linked cells 4 3 4 3 2" xfId="52808"/>
    <cellStyle name="RIGs linked cells 4 3 4 4" xfId="31945"/>
    <cellStyle name="RIGs linked cells 4 3 5" xfId="6237"/>
    <cellStyle name="RIGs linked cells 4 3 5 2" xfId="24685"/>
    <cellStyle name="RIGs linked cells 4 3 5 2 2" xfId="51099"/>
    <cellStyle name="RIGs linked cells 4 3 5 3" xfId="32907"/>
    <cellStyle name="RIGs linked cells 4 3 6" xfId="6484"/>
    <cellStyle name="RIGs linked cells 4 3 6 2" xfId="22496"/>
    <cellStyle name="RIGs linked cells 4 3 6 2 2" xfId="48910"/>
    <cellStyle name="RIGs linked cells 4 3 6 3" xfId="33154"/>
    <cellStyle name="RIGs linked cells 4 3 7" xfId="6087"/>
    <cellStyle name="RIGs linked cells 4 3 7 2" xfId="16837"/>
    <cellStyle name="RIGs linked cells 4 3 7 2 2" xfId="43255"/>
    <cellStyle name="RIGs linked cells 4 3 7 3" xfId="23573"/>
    <cellStyle name="RIGs linked cells 4 3 7 3 2" xfId="49987"/>
    <cellStyle name="RIGs linked cells 4 3 7 4" xfId="32757"/>
    <cellStyle name="RIGs linked cells 4 3 8" xfId="22249"/>
    <cellStyle name="RIGs linked cells 4 3 8 2" xfId="48663"/>
    <cellStyle name="RIGs linked cells 4 4" xfId="2347"/>
    <cellStyle name="RIGs linked cells 4 4 2" xfId="4257"/>
    <cellStyle name="RIGs linked cells 4 4 2 2" xfId="15036"/>
    <cellStyle name="RIGs linked cells 4 4 2 2 2" xfId="41456"/>
    <cellStyle name="RIGs linked cells 4 4 2 3" xfId="25034"/>
    <cellStyle name="RIGs linked cells 4 4 2 3 2" xfId="51448"/>
    <cellStyle name="RIGs linked cells 4 4 2 4" xfId="30927"/>
    <cellStyle name="RIGs linked cells 4 4 3" xfId="4985"/>
    <cellStyle name="RIGs linked cells 4 4 3 2" xfId="15762"/>
    <cellStyle name="RIGs linked cells 4 4 3 2 2" xfId="42182"/>
    <cellStyle name="RIGs linked cells 4 4 3 3" xfId="21972"/>
    <cellStyle name="RIGs linked cells 4 4 3 3 2" xfId="48386"/>
    <cellStyle name="RIGs linked cells 4 4 3 4" xfId="31655"/>
    <cellStyle name="RIGs linked cells 4 4 4" xfId="6759"/>
    <cellStyle name="RIGs linked cells 4 4 4 2" xfId="17471"/>
    <cellStyle name="RIGs linked cells 4 4 4 2 2" xfId="43889"/>
    <cellStyle name="RIGs linked cells 4 4 4 3" xfId="24101"/>
    <cellStyle name="RIGs linked cells 4 4 4 3 2" xfId="50515"/>
    <cellStyle name="RIGs linked cells 4 4 4 4" xfId="33429"/>
    <cellStyle name="RIGs linked cells 4 4 5" xfId="7965"/>
    <cellStyle name="RIGs linked cells 4 4 5 2" xfId="18632"/>
    <cellStyle name="RIGs linked cells 4 4 5 2 2" xfId="45047"/>
    <cellStyle name="RIGs linked cells 4 4 5 3" xfId="15766"/>
    <cellStyle name="RIGs linked cells 4 4 5 3 2" xfId="42186"/>
    <cellStyle name="RIGs linked cells 4 4 6" xfId="13151"/>
    <cellStyle name="RIGs linked cells 4 4 6 2" xfId="39572"/>
    <cellStyle name="RIGs linked cells 4 4 7" xfId="24703"/>
    <cellStyle name="RIGs linked cells 4 4 7 2" xfId="51117"/>
    <cellStyle name="RIGs linked cells 4 5" xfId="4895"/>
    <cellStyle name="RIGs linked cells 4 5 2" xfId="15672"/>
    <cellStyle name="RIGs linked cells 4 5 2 2" xfId="42092"/>
    <cellStyle name="RIGs linked cells 4 5 3" xfId="25489"/>
    <cellStyle name="RIGs linked cells 4 5 3 2" xfId="51903"/>
    <cellStyle name="RIGs linked cells 4 5 4" xfId="31565"/>
    <cellStyle name="RIGs linked cells 4 6" xfId="5085"/>
    <cellStyle name="RIGs linked cells 4 6 2" xfId="15862"/>
    <cellStyle name="RIGs linked cells 4 6 2 2" xfId="42281"/>
    <cellStyle name="RIGs linked cells 4 6 3" xfId="26508"/>
    <cellStyle name="RIGs linked cells 4 6 3 2" xfId="52922"/>
    <cellStyle name="RIGs linked cells 4 6 4" xfId="31755"/>
    <cellStyle name="RIGs linked cells 4 7" xfId="8249"/>
    <cellStyle name="RIGs linked cells 4 7 2" xfId="18910"/>
    <cellStyle name="RIGs linked cells 4 7 2 2" xfId="45324"/>
    <cellStyle name="RIGs linked cells 4 7 3" xfId="26026"/>
    <cellStyle name="RIGs linked cells 4 7 3 2" xfId="52440"/>
    <cellStyle name="RIGs linked cells 4_3.15 Additional Data" xfId="2351"/>
    <cellStyle name="RIGs linked cells 5" xfId="1181"/>
    <cellStyle name="RIGs linked cells 5 2" xfId="1502"/>
    <cellStyle name="RIGs linked cells 5 2 2" xfId="3496"/>
    <cellStyle name="RIGs linked cells 5 2 2 2" xfId="14281"/>
    <cellStyle name="RIGs linked cells 5 2 2 2 2" xfId="40701"/>
    <cellStyle name="RIGs linked cells 5 2 2 3" xfId="27923"/>
    <cellStyle name="RIGs linked cells 5 2 2 3 2" xfId="54337"/>
    <cellStyle name="RIGs linked cells 5 2 2 4" xfId="30166"/>
    <cellStyle name="RIGs linked cells 5 2 3" xfId="4177"/>
    <cellStyle name="RIGs linked cells 5 2 3 2" xfId="14957"/>
    <cellStyle name="RIGs linked cells 5 2 3 2 2" xfId="41377"/>
    <cellStyle name="RIGs linked cells 5 2 3 3" xfId="23777"/>
    <cellStyle name="RIGs linked cells 5 2 3 3 2" xfId="50191"/>
    <cellStyle name="RIGs linked cells 5 2 3 4" xfId="30847"/>
    <cellStyle name="RIGs linked cells 5 2 4" xfId="3715"/>
    <cellStyle name="RIGs linked cells 5 2 4 2" xfId="14499"/>
    <cellStyle name="RIGs linked cells 5 2 4 2 2" xfId="40919"/>
    <cellStyle name="RIGs linked cells 5 2 4 3" xfId="24640"/>
    <cellStyle name="RIGs linked cells 5 2 4 3 2" xfId="51054"/>
    <cellStyle name="RIGs linked cells 5 2 4 4" xfId="30385"/>
    <cellStyle name="RIGs linked cells 5 2 5" xfId="5881"/>
    <cellStyle name="RIGs linked cells 5 2 5 2" xfId="26910"/>
    <cellStyle name="RIGs linked cells 5 2 5 2 2" xfId="53324"/>
    <cellStyle name="RIGs linked cells 5 2 5 3" xfId="32551"/>
    <cellStyle name="RIGs linked cells 5 2 6" xfId="6355"/>
    <cellStyle name="RIGs linked cells 5 2 6 2" xfId="22353"/>
    <cellStyle name="RIGs linked cells 5 2 6 2 2" xfId="48767"/>
    <cellStyle name="RIGs linked cells 5 2 6 3" xfId="33025"/>
    <cellStyle name="RIGs linked cells 5 2 7" xfId="6086"/>
    <cellStyle name="RIGs linked cells 5 2 7 2" xfId="16836"/>
    <cellStyle name="RIGs linked cells 5 2 7 2 2" xfId="43254"/>
    <cellStyle name="RIGs linked cells 5 2 7 3" xfId="24900"/>
    <cellStyle name="RIGs linked cells 5 2 7 3 2" xfId="51314"/>
    <cellStyle name="RIGs linked cells 5 2 7 4" xfId="32756"/>
    <cellStyle name="RIGs linked cells 5 2 8" xfId="25402"/>
    <cellStyle name="RIGs linked cells 5 2 8 2" xfId="51816"/>
    <cellStyle name="RIGs linked cells 5 3" xfId="2352"/>
    <cellStyle name="RIGs linked cells 5 3 2" xfId="4260"/>
    <cellStyle name="RIGs linked cells 5 3 2 2" xfId="15039"/>
    <cellStyle name="RIGs linked cells 5 3 2 2 2" xfId="41459"/>
    <cellStyle name="RIGs linked cells 5 3 2 3" xfId="22216"/>
    <cellStyle name="RIGs linked cells 5 3 2 3 2" xfId="48630"/>
    <cellStyle name="RIGs linked cells 5 3 2 4" xfId="30930"/>
    <cellStyle name="RIGs linked cells 5 3 3" xfId="4988"/>
    <cellStyle name="RIGs linked cells 5 3 3 2" xfId="15765"/>
    <cellStyle name="RIGs linked cells 5 3 3 2 2" xfId="42185"/>
    <cellStyle name="RIGs linked cells 5 3 3 3" xfId="22351"/>
    <cellStyle name="RIGs linked cells 5 3 3 3 2" xfId="48765"/>
    <cellStyle name="RIGs linked cells 5 3 3 4" xfId="31658"/>
    <cellStyle name="RIGs linked cells 5 3 4" xfId="6762"/>
    <cellStyle name="RIGs linked cells 5 3 4 2" xfId="17474"/>
    <cellStyle name="RIGs linked cells 5 3 4 2 2" xfId="43892"/>
    <cellStyle name="RIGs linked cells 5 3 4 3" xfId="22047"/>
    <cellStyle name="RIGs linked cells 5 3 4 3 2" xfId="48461"/>
    <cellStyle name="RIGs linked cells 5 3 4 4" xfId="33432"/>
    <cellStyle name="RIGs linked cells 5 3 5" xfId="7968"/>
    <cellStyle name="RIGs linked cells 5 3 5 2" xfId="18635"/>
    <cellStyle name="RIGs linked cells 5 3 5 2 2" xfId="45050"/>
    <cellStyle name="RIGs linked cells 5 3 5 3" xfId="12159"/>
    <cellStyle name="RIGs linked cells 5 3 5 3 2" xfId="38580"/>
    <cellStyle name="RIGs linked cells 5 3 6" xfId="13154"/>
    <cellStyle name="RIGs linked cells 5 3 6 2" xfId="39575"/>
    <cellStyle name="RIGs linked cells 5 3 7" xfId="25396"/>
    <cellStyle name="RIGs linked cells 5 3 7 2" xfId="51810"/>
    <cellStyle name="RIGs linked cells 5 4" xfId="4745"/>
    <cellStyle name="RIGs linked cells 5 4 2" xfId="15522"/>
    <cellStyle name="RIGs linked cells 5 4 2 2" xfId="41942"/>
    <cellStyle name="RIGs linked cells 5 4 3" xfId="23603"/>
    <cellStyle name="RIGs linked cells 5 4 3 2" xfId="50017"/>
    <cellStyle name="RIGs linked cells 5 4 4" xfId="31415"/>
    <cellStyle name="RIGs linked cells 5 5" xfId="5611"/>
    <cellStyle name="RIGs linked cells 5 5 2" xfId="16375"/>
    <cellStyle name="RIGs linked cells 5 5 2 2" xfId="42793"/>
    <cellStyle name="RIGs linked cells 5 5 3" xfId="28126"/>
    <cellStyle name="RIGs linked cells 5 5 3 2" xfId="54540"/>
    <cellStyle name="RIGs linked cells 5 5 4" xfId="32281"/>
    <cellStyle name="RIGs linked cells 5 6" xfId="8251"/>
    <cellStyle name="RIGs linked cells 5 6 2" xfId="18912"/>
    <cellStyle name="RIGs linked cells 5 6 2 2" xfId="45326"/>
    <cellStyle name="RIGs linked cells 5 6 3" xfId="26028"/>
    <cellStyle name="RIGs linked cells 5 6 3 2" xfId="52442"/>
    <cellStyle name="RIGs linked cells 6" xfId="1494"/>
    <cellStyle name="RIGs linked cells 6 2" xfId="3488"/>
    <cellStyle name="RIGs linked cells 6 2 2" xfId="14273"/>
    <cellStyle name="RIGs linked cells 6 2 2 2" xfId="40693"/>
    <cellStyle name="RIGs linked cells 6 2 3" xfId="23122"/>
    <cellStyle name="RIGs linked cells 6 2 3 2" xfId="49536"/>
    <cellStyle name="RIGs linked cells 6 2 4" xfId="30158"/>
    <cellStyle name="RIGs linked cells 6 3" xfId="4700"/>
    <cellStyle name="RIGs linked cells 6 3 2" xfId="15477"/>
    <cellStyle name="RIGs linked cells 6 3 2 2" xfId="41897"/>
    <cellStyle name="RIGs linked cells 6 3 3" xfId="22714"/>
    <cellStyle name="RIGs linked cells 6 3 3 2" xfId="49128"/>
    <cellStyle name="RIGs linked cells 6 3 4" xfId="31370"/>
    <cellStyle name="RIGs linked cells 6 4" xfId="3139"/>
    <cellStyle name="RIGs linked cells 6 4 2" xfId="13930"/>
    <cellStyle name="RIGs linked cells 6 4 2 2" xfId="40350"/>
    <cellStyle name="RIGs linked cells 6 4 3" xfId="25064"/>
    <cellStyle name="RIGs linked cells 6 4 3 2" xfId="51478"/>
    <cellStyle name="RIGs linked cells 6 4 4" xfId="29809"/>
    <cellStyle name="RIGs linked cells 6 5" xfId="5760"/>
    <cellStyle name="RIGs linked cells 6 5 2" xfId="23632"/>
    <cellStyle name="RIGs linked cells 6 5 2 2" xfId="50046"/>
    <cellStyle name="RIGs linked cells 6 5 3" xfId="32430"/>
    <cellStyle name="RIGs linked cells 6 6" xfId="5585"/>
    <cellStyle name="RIGs linked cells 6 6 2" xfId="21978"/>
    <cellStyle name="RIGs linked cells 6 6 2 2" xfId="48392"/>
    <cellStyle name="RIGs linked cells 6 6 3" xfId="32255"/>
    <cellStyle name="RIGs linked cells 6 7" xfId="7086"/>
    <cellStyle name="RIGs linked cells 6 7 2" xfId="17774"/>
    <cellStyle name="RIGs linked cells 6 7 2 2" xfId="44191"/>
    <cellStyle name="RIGs linked cells 6 7 3" xfId="11181"/>
    <cellStyle name="RIGs linked cells 6 7 3 2" xfId="37602"/>
    <cellStyle name="RIGs linked cells 6 7 4" xfId="33756"/>
    <cellStyle name="RIGs linked cells 6 8" xfId="26555"/>
    <cellStyle name="RIGs linked cells 6 8 2" xfId="52969"/>
    <cellStyle name="RIGs linked cells 7" xfId="2335"/>
    <cellStyle name="RIGs linked cells 7 2" xfId="4249"/>
    <cellStyle name="RIGs linked cells 7 2 2" xfId="15028"/>
    <cellStyle name="RIGs linked cells 7 2 2 2" xfId="41448"/>
    <cellStyle name="RIGs linked cells 7 2 3" xfId="23350"/>
    <cellStyle name="RIGs linked cells 7 2 3 2" xfId="49764"/>
    <cellStyle name="RIGs linked cells 7 2 4" xfId="30919"/>
    <cellStyle name="RIGs linked cells 7 3" xfId="4977"/>
    <cellStyle name="RIGs linked cells 7 3 2" xfId="15754"/>
    <cellStyle name="RIGs linked cells 7 3 2 2" xfId="42174"/>
    <cellStyle name="RIGs linked cells 7 3 3" xfId="23483"/>
    <cellStyle name="RIGs linked cells 7 3 3 2" xfId="49897"/>
    <cellStyle name="RIGs linked cells 7 3 4" xfId="31647"/>
    <cellStyle name="RIGs linked cells 7 4" xfId="6751"/>
    <cellStyle name="RIGs linked cells 7 4 2" xfId="17463"/>
    <cellStyle name="RIGs linked cells 7 4 2 2" xfId="43881"/>
    <cellStyle name="RIGs linked cells 7 4 3" xfId="24691"/>
    <cellStyle name="RIGs linked cells 7 4 3 2" xfId="51105"/>
    <cellStyle name="RIGs linked cells 7 4 4" xfId="33421"/>
    <cellStyle name="RIGs linked cells 7 5" xfId="7957"/>
    <cellStyle name="RIGs linked cells 7 5 2" xfId="18624"/>
    <cellStyle name="RIGs linked cells 7 5 2 2" xfId="45039"/>
    <cellStyle name="RIGs linked cells 7 5 3" xfId="12157"/>
    <cellStyle name="RIGs linked cells 7 5 3 2" xfId="38578"/>
    <cellStyle name="RIGs linked cells 7 6" xfId="13143"/>
    <cellStyle name="RIGs linked cells 7 6 2" xfId="39564"/>
    <cellStyle name="RIGs linked cells 7 7" xfId="24168"/>
    <cellStyle name="RIGs linked cells 7 7 2" xfId="50582"/>
    <cellStyle name="RIGs linked cells 8" xfId="3403"/>
    <cellStyle name="RIGs linked cells 8 2" xfId="14189"/>
    <cellStyle name="RIGs linked cells 8 2 2" xfId="40609"/>
    <cellStyle name="RIGs linked cells 8 3" xfId="27002"/>
    <cellStyle name="RIGs linked cells 8 3 2" xfId="53416"/>
    <cellStyle name="RIGs linked cells 8 4" xfId="30073"/>
    <cellStyle name="RIGs linked cells 9" xfId="5095"/>
    <cellStyle name="RIGs linked cells 9 2" xfId="15872"/>
    <cellStyle name="RIGs linked cells 9 2 2" xfId="42291"/>
    <cellStyle name="RIGs linked cells 9 3" xfId="25685"/>
    <cellStyle name="RIGs linked cells 9 3 2" xfId="52099"/>
    <cellStyle name="RIGs linked cells 9 4" xfId="31765"/>
    <cellStyle name="RIGs linked cells_3.15 Additional Data" xfId="2353"/>
    <cellStyle name="RIGs_3.15 Additional Data" xfId="2354"/>
    <cellStyle name="SAPBEXaggData" xfId="1182"/>
    <cellStyle name="SAPBEXaggData 10" xfId="6522"/>
    <cellStyle name="SAPBEXaggData 10 2" xfId="23557"/>
    <cellStyle name="SAPBEXaggData 10 2 2" xfId="49971"/>
    <cellStyle name="SAPBEXaggData 10 3" xfId="33192"/>
    <cellStyle name="SAPBEXaggData 11" xfId="7381"/>
    <cellStyle name="SAPBEXaggData 11 2" xfId="18048"/>
    <cellStyle name="SAPBEXaggData 11 2 2" xfId="44464"/>
    <cellStyle name="SAPBEXaggData 11 3" xfId="21943"/>
    <cellStyle name="SAPBEXaggData 11 3 2" xfId="48357"/>
    <cellStyle name="SAPBEXaggData 11 4" xfId="34051"/>
    <cellStyle name="SAPBEXaggData 12" xfId="8252"/>
    <cellStyle name="SAPBEXaggData 12 2" xfId="18913"/>
    <cellStyle name="SAPBEXaggData 12 2 2" xfId="45327"/>
    <cellStyle name="SAPBEXaggData 12 3" xfId="17696"/>
    <cellStyle name="SAPBEXaggData 12 3 2" xfId="44113"/>
    <cellStyle name="SAPBEXaggData 12 4" xfId="34765"/>
    <cellStyle name="SAPBEXaggData 13" xfId="12134"/>
    <cellStyle name="SAPBEXaggData 13 2" xfId="38555"/>
    <cellStyle name="SAPBEXaggData 14" xfId="24702"/>
    <cellStyle name="SAPBEXaggData 14 2" xfId="51116"/>
    <cellStyle name="SAPBEXaggData 2" xfId="1503"/>
    <cellStyle name="SAPBEXaggData 2 10" xfId="8401"/>
    <cellStyle name="SAPBEXaggData 2 10 2" xfId="19061"/>
    <cellStyle name="SAPBEXaggData 2 10 2 2" xfId="45475"/>
    <cellStyle name="SAPBEXaggData 2 10 3" xfId="12775"/>
    <cellStyle name="SAPBEXaggData 2 10 3 2" xfId="39196"/>
    <cellStyle name="SAPBEXaggData 2 10 4" xfId="34897"/>
    <cellStyle name="SAPBEXaggData 2 11" xfId="12030"/>
    <cellStyle name="SAPBEXaggData 2 11 2" xfId="38451"/>
    <cellStyle name="SAPBEXaggData 2 12" xfId="25029"/>
    <cellStyle name="SAPBEXaggData 2 12 2" xfId="51443"/>
    <cellStyle name="SAPBEXaggData 2 2" xfId="3497"/>
    <cellStyle name="SAPBEXaggData 2 2 2" xfId="9023"/>
    <cellStyle name="SAPBEXaggData 2 2 2 2" xfId="19683"/>
    <cellStyle name="SAPBEXaggData 2 2 2 2 2" xfId="46097"/>
    <cellStyle name="SAPBEXaggData 2 2 2 3" xfId="22137"/>
    <cellStyle name="SAPBEXaggData 2 2 2 3 2" xfId="48551"/>
    <cellStyle name="SAPBEXaggData 2 2 2 4" xfId="35519"/>
    <cellStyle name="SAPBEXaggData 2 2 3" xfId="9617"/>
    <cellStyle name="SAPBEXaggData 2 2 3 2" xfId="20277"/>
    <cellStyle name="SAPBEXaggData 2 2 3 2 2" xfId="46691"/>
    <cellStyle name="SAPBEXaggData 2 2 3 3" xfId="26724"/>
    <cellStyle name="SAPBEXaggData 2 2 3 3 2" xfId="53138"/>
    <cellStyle name="SAPBEXaggData 2 2 3 4" xfId="36113"/>
    <cellStyle name="SAPBEXaggData 2 2 4" xfId="10933"/>
    <cellStyle name="SAPBEXaggData 2 2 4 2" xfId="21578"/>
    <cellStyle name="SAPBEXaggData 2 2 4 2 2" xfId="47992"/>
    <cellStyle name="SAPBEXaggData 2 2 4 3" xfId="28667"/>
    <cellStyle name="SAPBEXaggData 2 2 4 3 2" xfId="55081"/>
    <cellStyle name="SAPBEXaggData 2 2 4 4" xfId="37354"/>
    <cellStyle name="SAPBEXaggData 2 2 5" xfId="8708"/>
    <cellStyle name="SAPBEXaggData 2 2 5 2" xfId="19368"/>
    <cellStyle name="SAPBEXaggData 2 2 5 2 2" xfId="45782"/>
    <cellStyle name="SAPBEXaggData 2 2 5 3" xfId="12704"/>
    <cellStyle name="SAPBEXaggData 2 2 5 3 2" xfId="39125"/>
    <cellStyle name="SAPBEXaggData 2 2 5 4" xfId="35204"/>
    <cellStyle name="SAPBEXaggData 2 2 6" xfId="14282"/>
    <cellStyle name="SAPBEXaggData 2 2 6 2" xfId="40702"/>
    <cellStyle name="SAPBEXaggData 2 2 7" xfId="22678"/>
    <cellStyle name="SAPBEXaggData 2 2 7 2" xfId="49092"/>
    <cellStyle name="SAPBEXaggData 2 2 8" xfId="30167"/>
    <cellStyle name="SAPBEXaggData 2 3" xfId="2805"/>
    <cellStyle name="SAPBEXaggData 2 3 2" xfId="9385"/>
    <cellStyle name="SAPBEXaggData 2 3 2 2" xfId="20045"/>
    <cellStyle name="SAPBEXaggData 2 3 2 2 2" xfId="46459"/>
    <cellStyle name="SAPBEXaggData 2 3 2 3" xfId="27855"/>
    <cellStyle name="SAPBEXaggData 2 3 2 3 2" xfId="54269"/>
    <cellStyle name="SAPBEXaggData 2 3 2 4" xfId="35881"/>
    <cellStyle name="SAPBEXaggData 2 3 3" xfId="13597"/>
    <cellStyle name="SAPBEXaggData 2 3 3 2" xfId="40017"/>
    <cellStyle name="SAPBEXaggData 2 3 4" xfId="27972"/>
    <cellStyle name="SAPBEXaggData 2 3 4 2" xfId="54386"/>
    <cellStyle name="SAPBEXaggData 2 3 5" xfId="29475"/>
    <cellStyle name="SAPBEXaggData 2 4" xfId="3051"/>
    <cellStyle name="SAPBEXaggData 2 4 2" xfId="9785"/>
    <cellStyle name="SAPBEXaggData 2 4 2 2" xfId="20445"/>
    <cellStyle name="SAPBEXaggData 2 4 2 2 2" xfId="46859"/>
    <cellStyle name="SAPBEXaggData 2 4 2 3" xfId="12978"/>
    <cellStyle name="SAPBEXaggData 2 4 2 3 2" xfId="39399"/>
    <cellStyle name="SAPBEXaggData 2 4 2 4" xfId="36281"/>
    <cellStyle name="SAPBEXaggData 2 4 3" xfId="13843"/>
    <cellStyle name="SAPBEXaggData 2 4 3 2" xfId="40263"/>
    <cellStyle name="SAPBEXaggData 2 4 4" xfId="21828"/>
    <cellStyle name="SAPBEXaggData 2 4 4 2" xfId="48242"/>
    <cellStyle name="SAPBEXaggData 2 4 5" xfId="29721"/>
    <cellStyle name="SAPBEXaggData 2 5" xfId="5651"/>
    <cellStyle name="SAPBEXaggData 2 5 2" xfId="10723"/>
    <cellStyle name="SAPBEXaggData 2 5 2 2" xfId="21368"/>
    <cellStyle name="SAPBEXaggData 2 5 2 2 2" xfId="47782"/>
    <cellStyle name="SAPBEXaggData 2 5 2 3" xfId="28463"/>
    <cellStyle name="SAPBEXaggData 2 5 2 3 2" xfId="54877"/>
    <cellStyle name="SAPBEXaggData 2 5 2 4" xfId="37144"/>
    <cellStyle name="SAPBEXaggData 2 5 3" xfId="16415"/>
    <cellStyle name="SAPBEXaggData 2 5 3 2" xfId="42833"/>
    <cellStyle name="SAPBEXaggData 2 5 4" xfId="28015"/>
    <cellStyle name="SAPBEXaggData 2 5 4 2" xfId="54429"/>
    <cellStyle name="SAPBEXaggData 2 5 5" xfId="32321"/>
    <cellStyle name="SAPBEXaggData 2 6" xfId="4014"/>
    <cellStyle name="SAPBEXaggData 2 6 2" xfId="14797"/>
    <cellStyle name="SAPBEXaggData 2 6 2 2" xfId="41217"/>
    <cellStyle name="SAPBEXaggData 2 6 3" xfId="27554"/>
    <cellStyle name="SAPBEXaggData 2 6 3 2" xfId="53968"/>
    <cellStyle name="SAPBEXaggData 2 6 4" xfId="30684"/>
    <cellStyle name="SAPBEXaggData 2 7" xfId="6814"/>
    <cellStyle name="SAPBEXaggData 2 7 2" xfId="24258"/>
    <cellStyle name="SAPBEXaggData 2 7 2 2" xfId="50672"/>
    <cellStyle name="SAPBEXaggData 2 7 3" xfId="33484"/>
    <cellStyle name="SAPBEXaggData 2 8" xfId="2932"/>
    <cellStyle name="SAPBEXaggData 2 8 2" xfId="13724"/>
    <cellStyle name="SAPBEXaggData 2 8 2 2" xfId="40144"/>
    <cellStyle name="SAPBEXaggData 2 8 3" xfId="23425"/>
    <cellStyle name="SAPBEXaggData 2 8 3 2" xfId="49839"/>
    <cellStyle name="SAPBEXaggData 2 8 4" xfId="29602"/>
    <cellStyle name="SAPBEXaggData 2 9" xfId="7200"/>
    <cellStyle name="SAPBEXaggData 2 9 2" xfId="17867"/>
    <cellStyle name="SAPBEXaggData 2 9 2 2" xfId="44284"/>
    <cellStyle name="SAPBEXaggData 2 9 3" xfId="24417"/>
    <cellStyle name="SAPBEXaggData 2 9 3 2" xfId="50831"/>
    <cellStyle name="SAPBEXaggData 2 9 4" xfId="33870"/>
    <cellStyle name="SAPBEXaggData 3" xfId="1616"/>
    <cellStyle name="SAPBEXaggData 3 10" xfId="8349"/>
    <cellStyle name="SAPBEXaggData 3 10 2" xfId="19009"/>
    <cellStyle name="SAPBEXaggData 3 10 2 2" xfId="45423"/>
    <cellStyle name="SAPBEXaggData 3 10 3" xfId="12180"/>
    <cellStyle name="SAPBEXaggData 3 10 3 2" xfId="38601"/>
    <cellStyle name="SAPBEXaggData 3 10 4" xfId="34845"/>
    <cellStyle name="SAPBEXaggData 3 11" xfId="11946"/>
    <cellStyle name="SAPBEXaggData 3 11 2" xfId="38367"/>
    <cellStyle name="SAPBEXaggData 3 12" xfId="26531"/>
    <cellStyle name="SAPBEXaggData 3 12 2" xfId="52945"/>
    <cellStyle name="SAPBEXaggData 3 2" xfId="3609"/>
    <cellStyle name="SAPBEXaggData 3 2 2" xfId="9067"/>
    <cellStyle name="SAPBEXaggData 3 2 2 2" xfId="19727"/>
    <cellStyle name="SAPBEXaggData 3 2 2 2 2" xfId="46141"/>
    <cellStyle name="SAPBEXaggData 3 2 2 3" xfId="11247"/>
    <cellStyle name="SAPBEXaggData 3 2 2 3 2" xfId="37668"/>
    <cellStyle name="SAPBEXaggData 3 2 2 4" xfId="35563"/>
    <cellStyle name="SAPBEXaggData 3 2 3" xfId="10417"/>
    <cellStyle name="SAPBEXaggData 3 2 3 2" xfId="21077"/>
    <cellStyle name="SAPBEXaggData 3 2 3 2 2" xfId="47491"/>
    <cellStyle name="SAPBEXaggData 3 2 3 3" xfId="28342"/>
    <cellStyle name="SAPBEXaggData 3 2 3 3 2" xfId="54756"/>
    <cellStyle name="SAPBEXaggData 3 2 3 4" xfId="36913"/>
    <cellStyle name="SAPBEXaggData 3 2 4" xfId="10886"/>
    <cellStyle name="SAPBEXaggData 3 2 4 2" xfId="21531"/>
    <cellStyle name="SAPBEXaggData 3 2 4 2 2" xfId="47945"/>
    <cellStyle name="SAPBEXaggData 3 2 4 3" xfId="28620"/>
    <cellStyle name="SAPBEXaggData 3 2 4 3 2" xfId="55034"/>
    <cellStyle name="SAPBEXaggData 3 2 4 4" xfId="37307"/>
    <cellStyle name="SAPBEXaggData 3 2 5" xfId="8656"/>
    <cellStyle name="SAPBEXaggData 3 2 5 2" xfId="19316"/>
    <cellStyle name="SAPBEXaggData 3 2 5 2 2" xfId="45730"/>
    <cellStyle name="SAPBEXaggData 3 2 5 3" xfId="17239"/>
    <cellStyle name="SAPBEXaggData 3 2 5 3 2" xfId="43657"/>
    <cellStyle name="SAPBEXaggData 3 2 5 4" xfId="35152"/>
    <cellStyle name="SAPBEXaggData 3 2 6" xfId="14394"/>
    <cellStyle name="SAPBEXaggData 3 2 6 2" xfId="40814"/>
    <cellStyle name="SAPBEXaggData 3 2 7" xfId="27202"/>
    <cellStyle name="SAPBEXaggData 3 2 7 2" xfId="53616"/>
    <cellStyle name="SAPBEXaggData 3 2 8" xfId="30279"/>
    <cellStyle name="SAPBEXaggData 3 3" xfId="2712"/>
    <cellStyle name="SAPBEXaggData 3 3 2" xfId="9436"/>
    <cellStyle name="SAPBEXaggData 3 3 2 2" xfId="20096"/>
    <cellStyle name="SAPBEXaggData 3 3 2 2 2" xfId="46510"/>
    <cellStyle name="SAPBEXaggData 3 3 2 3" xfId="28216"/>
    <cellStyle name="SAPBEXaggData 3 3 2 3 2" xfId="54630"/>
    <cellStyle name="SAPBEXaggData 3 3 2 4" xfId="35932"/>
    <cellStyle name="SAPBEXaggData 3 3 3" xfId="13504"/>
    <cellStyle name="SAPBEXaggData 3 3 3 2" xfId="39924"/>
    <cellStyle name="SAPBEXaggData 3 3 4" xfId="22879"/>
    <cellStyle name="SAPBEXaggData 3 3 4 2" xfId="49293"/>
    <cellStyle name="SAPBEXaggData 3 3 5" xfId="29382"/>
    <cellStyle name="SAPBEXaggData 3 4" xfId="2844"/>
    <cellStyle name="SAPBEXaggData 3 4 2" xfId="10259"/>
    <cellStyle name="SAPBEXaggData 3 4 2 2" xfId="20919"/>
    <cellStyle name="SAPBEXaggData 3 4 2 2 2" xfId="47333"/>
    <cellStyle name="SAPBEXaggData 3 4 2 3" xfId="12595"/>
    <cellStyle name="SAPBEXaggData 3 4 2 3 2" xfId="39016"/>
    <cellStyle name="SAPBEXaggData 3 4 2 4" xfId="36755"/>
    <cellStyle name="SAPBEXaggData 3 4 3" xfId="13636"/>
    <cellStyle name="SAPBEXaggData 3 4 3 2" xfId="40056"/>
    <cellStyle name="SAPBEXaggData 3 4 4" xfId="23806"/>
    <cellStyle name="SAPBEXaggData 3 4 4 2" xfId="50220"/>
    <cellStyle name="SAPBEXaggData 3 4 5" xfId="29514"/>
    <cellStyle name="SAPBEXaggData 3 5" xfId="4482"/>
    <cellStyle name="SAPBEXaggData 3 5 2" xfId="10778"/>
    <cellStyle name="SAPBEXaggData 3 5 2 2" xfId="21423"/>
    <cellStyle name="SAPBEXaggData 3 5 2 2 2" xfId="47837"/>
    <cellStyle name="SAPBEXaggData 3 5 2 3" xfId="28512"/>
    <cellStyle name="SAPBEXaggData 3 5 2 3 2" xfId="54926"/>
    <cellStyle name="SAPBEXaggData 3 5 2 4" xfId="37199"/>
    <cellStyle name="SAPBEXaggData 3 5 3" xfId="15260"/>
    <cellStyle name="SAPBEXaggData 3 5 3 2" xfId="41680"/>
    <cellStyle name="SAPBEXaggData 3 5 4" xfId="26807"/>
    <cellStyle name="SAPBEXaggData 3 5 4 2" xfId="53221"/>
    <cellStyle name="SAPBEXaggData 3 5 5" xfId="31152"/>
    <cellStyle name="SAPBEXaggData 3 6" xfId="5508"/>
    <cellStyle name="SAPBEXaggData 3 6 2" xfId="16279"/>
    <cellStyle name="SAPBEXaggData 3 6 2 2" xfId="42698"/>
    <cellStyle name="SAPBEXaggData 3 6 3" xfId="23274"/>
    <cellStyle name="SAPBEXaggData 3 6 3 2" xfId="49688"/>
    <cellStyle name="SAPBEXaggData 3 6 4" xfId="32178"/>
    <cellStyle name="SAPBEXaggData 3 7" xfId="6103"/>
    <cellStyle name="SAPBEXaggData 3 7 2" xfId="21183"/>
    <cellStyle name="SAPBEXaggData 3 7 2 2" xfId="47597"/>
    <cellStyle name="SAPBEXaggData 3 7 3" xfId="32773"/>
    <cellStyle name="SAPBEXaggData 3 8" xfId="3419"/>
    <cellStyle name="SAPBEXaggData 3 8 2" xfId="14205"/>
    <cellStyle name="SAPBEXaggData 3 8 2 2" xfId="40625"/>
    <cellStyle name="SAPBEXaggData 3 8 3" xfId="25141"/>
    <cellStyle name="SAPBEXaggData 3 8 3 2" xfId="51555"/>
    <cellStyle name="SAPBEXaggData 3 8 4" xfId="30089"/>
    <cellStyle name="SAPBEXaggData 3 9" xfId="4349"/>
    <cellStyle name="SAPBEXaggData 3 9 2" xfId="15127"/>
    <cellStyle name="SAPBEXaggData 3 9 2 2" xfId="41547"/>
    <cellStyle name="SAPBEXaggData 3 9 3" xfId="25696"/>
    <cellStyle name="SAPBEXaggData 3 9 3 2" xfId="52110"/>
    <cellStyle name="SAPBEXaggData 3 9 4" xfId="31019"/>
    <cellStyle name="SAPBEXaggData 4" xfId="1875"/>
    <cellStyle name="SAPBEXaggData 4 10" xfId="8390"/>
    <cellStyle name="SAPBEXaggData 4 10 2" xfId="19050"/>
    <cellStyle name="SAPBEXaggData 4 10 2 2" xfId="45464"/>
    <cellStyle name="SAPBEXaggData 4 10 3" xfId="17707"/>
    <cellStyle name="SAPBEXaggData 4 10 3 2" xfId="44124"/>
    <cellStyle name="SAPBEXaggData 4 10 4" xfId="34886"/>
    <cellStyle name="SAPBEXaggData 4 11" xfId="11705"/>
    <cellStyle name="SAPBEXaggData 4 11 2" xfId="38126"/>
    <cellStyle name="SAPBEXaggData 4 12" xfId="23068"/>
    <cellStyle name="SAPBEXaggData 4 12 2" xfId="49482"/>
    <cellStyle name="SAPBEXaggData 4 2" xfId="3852"/>
    <cellStyle name="SAPBEXaggData 4 2 2" xfId="9028"/>
    <cellStyle name="SAPBEXaggData 4 2 2 2" xfId="19688"/>
    <cellStyle name="SAPBEXaggData 4 2 2 2 2" xfId="46102"/>
    <cellStyle name="SAPBEXaggData 4 2 2 3" xfId="22595"/>
    <cellStyle name="SAPBEXaggData 4 2 2 3 2" xfId="49009"/>
    <cellStyle name="SAPBEXaggData 4 2 2 4" xfId="35524"/>
    <cellStyle name="SAPBEXaggData 4 2 3" xfId="9616"/>
    <cellStyle name="SAPBEXaggData 4 2 3 2" xfId="20276"/>
    <cellStyle name="SAPBEXaggData 4 2 3 2 2" xfId="46690"/>
    <cellStyle name="SAPBEXaggData 4 2 3 3" xfId="11834"/>
    <cellStyle name="SAPBEXaggData 4 2 3 3 2" xfId="38255"/>
    <cellStyle name="SAPBEXaggData 4 2 3 4" xfId="36112"/>
    <cellStyle name="SAPBEXaggData 4 2 4" xfId="10922"/>
    <cellStyle name="SAPBEXaggData 4 2 4 2" xfId="21567"/>
    <cellStyle name="SAPBEXaggData 4 2 4 2 2" xfId="47981"/>
    <cellStyle name="SAPBEXaggData 4 2 4 3" xfId="28656"/>
    <cellStyle name="SAPBEXaggData 4 2 4 3 2" xfId="55070"/>
    <cellStyle name="SAPBEXaggData 4 2 4 4" xfId="37343"/>
    <cellStyle name="SAPBEXaggData 4 2 5" xfId="8697"/>
    <cellStyle name="SAPBEXaggData 4 2 5 2" xfId="19357"/>
    <cellStyle name="SAPBEXaggData 4 2 5 2 2" xfId="45771"/>
    <cellStyle name="SAPBEXaggData 4 2 5 3" xfId="18759"/>
    <cellStyle name="SAPBEXaggData 4 2 5 3 2" xfId="45173"/>
    <cellStyle name="SAPBEXaggData 4 2 5 4" xfId="35193"/>
    <cellStyle name="SAPBEXaggData 4 2 6" xfId="14635"/>
    <cellStyle name="SAPBEXaggData 4 2 6 2" xfId="41055"/>
    <cellStyle name="SAPBEXaggData 4 2 7" xfId="22173"/>
    <cellStyle name="SAPBEXaggData 4 2 7 2" xfId="48587"/>
    <cellStyle name="SAPBEXaggData 4 2 8" xfId="30522"/>
    <cellStyle name="SAPBEXaggData 4 3" xfId="4579"/>
    <cellStyle name="SAPBEXaggData 4 3 2" xfId="9396"/>
    <cellStyle name="SAPBEXaggData 4 3 2 2" xfId="20056"/>
    <cellStyle name="SAPBEXaggData 4 3 2 2 2" xfId="46470"/>
    <cellStyle name="SAPBEXaggData 4 3 2 3" xfId="11574"/>
    <cellStyle name="SAPBEXaggData 4 3 2 3 2" xfId="37995"/>
    <cellStyle name="SAPBEXaggData 4 3 2 4" xfId="35892"/>
    <cellStyle name="SAPBEXaggData 4 3 3" xfId="15357"/>
    <cellStyle name="SAPBEXaggData 4 3 3 2" xfId="41777"/>
    <cellStyle name="SAPBEXaggData 4 3 4" xfId="23481"/>
    <cellStyle name="SAPBEXaggData 4 3 4 2" xfId="49895"/>
    <cellStyle name="SAPBEXaggData 4 3 5" xfId="31249"/>
    <cellStyle name="SAPBEXaggData 4 4" xfId="3282"/>
    <cellStyle name="SAPBEXaggData 4 4 2" xfId="10279"/>
    <cellStyle name="SAPBEXaggData 4 4 2 2" xfId="20939"/>
    <cellStyle name="SAPBEXaggData 4 4 2 2 2" xfId="47353"/>
    <cellStyle name="SAPBEXaggData 4 4 2 3" xfId="12833"/>
    <cellStyle name="SAPBEXaggData 4 4 2 3 2" xfId="39254"/>
    <cellStyle name="SAPBEXaggData 4 4 2 4" xfId="36775"/>
    <cellStyle name="SAPBEXaggData 4 4 3" xfId="14072"/>
    <cellStyle name="SAPBEXaggData 4 4 3 2" xfId="40492"/>
    <cellStyle name="SAPBEXaggData 4 4 4" xfId="22177"/>
    <cellStyle name="SAPBEXaggData 4 4 4 2" xfId="48591"/>
    <cellStyle name="SAPBEXaggData 4 4 5" xfId="29952"/>
    <cellStyle name="SAPBEXaggData 4 5" xfId="3365"/>
    <cellStyle name="SAPBEXaggData 4 5 2" xfId="10803"/>
    <cellStyle name="SAPBEXaggData 4 5 2 2" xfId="21448"/>
    <cellStyle name="SAPBEXaggData 4 5 2 2 2" xfId="47862"/>
    <cellStyle name="SAPBEXaggData 4 5 2 3" xfId="28537"/>
    <cellStyle name="SAPBEXaggData 4 5 2 3 2" xfId="54951"/>
    <cellStyle name="SAPBEXaggData 4 5 2 4" xfId="37224"/>
    <cellStyle name="SAPBEXaggData 4 5 3" xfId="14152"/>
    <cellStyle name="SAPBEXaggData 4 5 3 2" xfId="40572"/>
    <cellStyle name="SAPBEXaggData 4 5 4" xfId="27252"/>
    <cellStyle name="SAPBEXaggData 4 5 4 2" xfId="53666"/>
    <cellStyle name="SAPBEXaggData 4 5 5" xfId="30035"/>
    <cellStyle name="SAPBEXaggData 4 6" xfId="6376"/>
    <cellStyle name="SAPBEXaggData 4 6 2" xfId="17112"/>
    <cellStyle name="SAPBEXaggData 4 6 2 2" xfId="43530"/>
    <cellStyle name="SAPBEXaggData 4 6 3" xfId="23211"/>
    <cellStyle name="SAPBEXaggData 4 6 3 2" xfId="49625"/>
    <cellStyle name="SAPBEXaggData 4 6 4" xfId="33046"/>
    <cellStyle name="SAPBEXaggData 4 7" xfId="6991"/>
    <cellStyle name="SAPBEXaggData 4 7 2" xfId="12072"/>
    <cellStyle name="SAPBEXaggData 4 7 2 2" xfId="38493"/>
    <cellStyle name="SAPBEXaggData 4 7 3" xfId="33661"/>
    <cellStyle name="SAPBEXaggData 4 8" xfId="7538"/>
    <cellStyle name="SAPBEXaggData 4 8 2" xfId="18205"/>
    <cellStyle name="SAPBEXaggData 4 8 2 2" xfId="44621"/>
    <cellStyle name="SAPBEXaggData 4 8 3" xfId="22039"/>
    <cellStyle name="SAPBEXaggData 4 8 3 2" xfId="48453"/>
    <cellStyle name="SAPBEXaggData 4 8 4" xfId="34208"/>
    <cellStyle name="SAPBEXaggData 4 9" xfId="5772"/>
    <cellStyle name="SAPBEXaggData 4 9 2" xfId="16531"/>
    <cellStyle name="SAPBEXaggData 4 9 2 2" xfId="42949"/>
    <cellStyle name="SAPBEXaggData 4 9 3" xfId="11136"/>
    <cellStyle name="SAPBEXaggData 4 9 3 2" xfId="37557"/>
    <cellStyle name="SAPBEXaggData 4 9 4" xfId="32442"/>
    <cellStyle name="SAPBEXaggData 5" xfId="2061"/>
    <cellStyle name="SAPBEXaggData 5 10" xfId="8528"/>
    <cellStyle name="SAPBEXaggData 5 10 2" xfId="19188"/>
    <cellStyle name="SAPBEXaggData 5 10 2 2" xfId="45602"/>
    <cellStyle name="SAPBEXaggData 5 10 3" xfId="14539"/>
    <cellStyle name="SAPBEXaggData 5 10 3 2" xfId="40959"/>
    <cellStyle name="SAPBEXaggData 5 10 4" xfId="35024"/>
    <cellStyle name="SAPBEXaggData 5 11" xfId="11539"/>
    <cellStyle name="SAPBEXaggData 5 11 2" xfId="37960"/>
    <cellStyle name="SAPBEXaggData 5 12" xfId="24937"/>
    <cellStyle name="SAPBEXaggData 5 12 2" xfId="51351"/>
    <cellStyle name="SAPBEXaggData 5 2" xfId="4026"/>
    <cellStyle name="SAPBEXaggData 5 2 2" xfId="9273"/>
    <cellStyle name="SAPBEXaggData 5 2 2 2" xfId="19933"/>
    <cellStyle name="SAPBEXaggData 5 2 2 2 2" xfId="46347"/>
    <cellStyle name="SAPBEXaggData 5 2 2 3" xfId="27874"/>
    <cellStyle name="SAPBEXaggData 5 2 2 3 2" xfId="54288"/>
    <cellStyle name="SAPBEXaggData 5 2 2 4" xfId="35769"/>
    <cellStyle name="SAPBEXaggData 5 2 3" xfId="14808"/>
    <cellStyle name="SAPBEXaggData 5 2 3 2" xfId="41228"/>
    <cellStyle name="SAPBEXaggData 5 2 4" xfId="26976"/>
    <cellStyle name="SAPBEXaggData 5 2 4 2" xfId="53390"/>
    <cellStyle name="SAPBEXaggData 5 2 5" xfId="30696"/>
    <cellStyle name="SAPBEXaggData 5 3" xfId="4754"/>
    <cellStyle name="SAPBEXaggData 5 3 2" xfId="9605"/>
    <cellStyle name="SAPBEXaggData 5 3 2 2" xfId="20265"/>
    <cellStyle name="SAPBEXaggData 5 3 2 2 2" xfId="46679"/>
    <cellStyle name="SAPBEXaggData 5 3 2 3" xfId="11264"/>
    <cellStyle name="SAPBEXaggData 5 3 2 3 2" xfId="37685"/>
    <cellStyle name="SAPBEXaggData 5 3 2 4" xfId="36101"/>
    <cellStyle name="SAPBEXaggData 5 3 3" xfId="15531"/>
    <cellStyle name="SAPBEXaggData 5 3 3 2" xfId="41951"/>
    <cellStyle name="SAPBEXaggData 5 3 4" xfId="23845"/>
    <cellStyle name="SAPBEXaggData 5 3 4 2" xfId="50259"/>
    <cellStyle name="SAPBEXaggData 5 3 5" xfId="31424"/>
    <cellStyle name="SAPBEXaggData 5 4" xfId="5334"/>
    <cellStyle name="SAPBEXaggData 5 4 2" xfId="10849"/>
    <cellStyle name="SAPBEXaggData 5 4 2 2" xfId="21494"/>
    <cellStyle name="SAPBEXaggData 5 4 2 2 2" xfId="47908"/>
    <cellStyle name="SAPBEXaggData 5 4 2 3" xfId="28583"/>
    <cellStyle name="SAPBEXaggData 5 4 2 3 2" xfId="54997"/>
    <cellStyle name="SAPBEXaggData 5 4 2 4" xfId="37270"/>
    <cellStyle name="SAPBEXaggData 5 4 3" xfId="16107"/>
    <cellStyle name="SAPBEXaggData 5 4 3 2" xfId="42526"/>
    <cellStyle name="SAPBEXaggData 5 4 4" xfId="25169"/>
    <cellStyle name="SAPBEXaggData 5 4 4 2" xfId="51583"/>
    <cellStyle name="SAPBEXaggData 5 4 5" xfId="32004"/>
    <cellStyle name="SAPBEXaggData 5 5" xfId="5941"/>
    <cellStyle name="SAPBEXaggData 5 5 2" xfId="16693"/>
    <cellStyle name="SAPBEXaggData 5 5 2 2" xfId="43111"/>
    <cellStyle name="SAPBEXaggData 5 5 3" xfId="25570"/>
    <cellStyle name="SAPBEXaggData 5 5 3 2" xfId="51984"/>
    <cellStyle name="SAPBEXaggData 5 5 4" xfId="32611"/>
    <cellStyle name="SAPBEXaggData 5 6" xfId="6541"/>
    <cellStyle name="SAPBEXaggData 5 6 2" xfId="17266"/>
    <cellStyle name="SAPBEXaggData 5 6 2 2" xfId="43684"/>
    <cellStyle name="SAPBEXaggData 5 6 3" xfId="22609"/>
    <cellStyle name="SAPBEXaggData 5 6 3 2" xfId="49023"/>
    <cellStyle name="SAPBEXaggData 5 6 4" xfId="33211"/>
    <cellStyle name="SAPBEXaggData 5 7" xfId="7113"/>
    <cellStyle name="SAPBEXaggData 5 7 2" xfId="27288"/>
    <cellStyle name="SAPBEXaggData 5 7 2 2" xfId="53702"/>
    <cellStyle name="SAPBEXaggData 5 7 3" xfId="33783"/>
    <cellStyle name="SAPBEXaggData 5 8" xfId="7672"/>
    <cellStyle name="SAPBEXaggData 5 8 2" xfId="18339"/>
    <cellStyle name="SAPBEXaggData 5 8 2 2" xfId="44755"/>
    <cellStyle name="SAPBEXaggData 5 8 3" xfId="23803"/>
    <cellStyle name="SAPBEXaggData 5 8 3 2" xfId="50217"/>
    <cellStyle name="SAPBEXaggData 5 8 4" xfId="34342"/>
    <cellStyle name="SAPBEXaggData 5 9" xfId="7824"/>
    <cellStyle name="SAPBEXaggData 5 9 2" xfId="18491"/>
    <cellStyle name="SAPBEXaggData 5 9 2 2" xfId="44906"/>
    <cellStyle name="SAPBEXaggData 5 9 3" xfId="24414"/>
    <cellStyle name="SAPBEXaggData 5 9 3 2" xfId="50828"/>
    <cellStyle name="SAPBEXaggData 5 9 4" xfId="34494"/>
    <cellStyle name="SAPBEXaggData 6" xfId="2355"/>
    <cellStyle name="SAPBEXaggData 6 10" xfId="13031"/>
    <cellStyle name="SAPBEXaggData 6 10 2" xfId="39452"/>
    <cellStyle name="SAPBEXaggData 6 11" xfId="23705"/>
    <cellStyle name="SAPBEXaggData 6 11 2" xfId="50119"/>
    <cellStyle name="SAPBEXaggData 6 2" xfId="4262"/>
    <cellStyle name="SAPBEXaggData 6 2 2" xfId="9881"/>
    <cellStyle name="SAPBEXaggData 6 2 2 2" xfId="20541"/>
    <cellStyle name="SAPBEXaggData 6 2 2 2 2" xfId="46955"/>
    <cellStyle name="SAPBEXaggData 6 2 2 3" xfId="22648"/>
    <cellStyle name="SAPBEXaggData 6 2 2 3 2" xfId="49062"/>
    <cellStyle name="SAPBEXaggData 6 2 2 4" xfId="36377"/>
    <cellStyle name="SAPBEXaggData 6 2 3" xfId="15041"/>
    <cellStyle name="SAPBEXaggData 6 2 3 2" xfId="41461"/>
    <cellStyle name="SAPBEXaggData 6 2 4" xfId="25375"/>
    <cellStyle name="SAPBEXaggData 6 2 4 2" xfId="51789"/>
    <cellStyle name="SAPBEXaggData 6 2 5" xfId="30932"/>
    <cellStyle name="SAPBEXaggData 6 3" xfId="4990"/>
    <cellStyle name="SAPBEXaggData 6 3 2" xfId="9932"/>
    <cellStyle name="SAPBEXaggData 6 3 2 2" xfId="20592"/>
    <cellStyle name="SAPBEXaggData 6 3 2 2 2" xfId="47006"/>
    <cellStyle name="SAPBEXaggData 6 3 2 3" xfId="27734"/>
    <cellStyle name="SAPBEXaggData 6 3 2 3 2" xfId="54148"/>
    <cellStyle name="SAPBEXaggData 6 3 2 4" xfId="36428"/>
    <cellStyle name="SAPBEXaggData 6 3 3" xfId="15767"/>
    <cellStyle name="SAPBEXaggData 6 3 3 2" xfId="42187"/>
    <cellStyle name="SAPBEXaggData 6 3 4" xfId="22946"/>
    <cellStyle name="SAPBEXaggData 6 3 4 2" xfId="49360"/>
    <cellStyle name="SAPBEXaggData 6 3 5" xfId="31660"/>
    <cellStyle name="SAPBEXaggData 6 4" xfId="6183"/>
    <cellStyle name="SAPBEXaggData 6 4 2" xfId="10993"/>
    <cellStyle name="SAPBEXaggData 6 4 2 2" xfId="21638"/>
    <cellStyle name="SAPBEXaggData 6 4 2 2 2" xfId="48052"/>
    <cellStyle name="SAPBEXaggData 6 4 2 3" xfId="28727"/>
    <cellStyle name="SAPBEXaggData 6 4 2 3 2" xfId="55141"/>
    <cellStyle name="SAPBEXaggData 6 4 2 4" xfId="37414"/>
    <cellStyle name="SAPBEXaggData 6 4 3" xfId="16924"/>
    <cellStyle name="SAPBEXaggData 6 4 3 2" xfId="43342"/>
    <cellStyle name="SAPBEXaggData 6 4 4" xfId="22426"/>
    <cellStyle name="SAPBEXaggData 6 4 4 2" xfId="48840"/>
    <cellStyle name="SAPBEXaggData 6 4 5" xfId="32853"/>
    <cellStyle name="SAPBEXaggData 6 5" xfId="6764"/>
    <cellStyle name="SAPBEXaggData 6 5 2" xfId="17476"/>
    <cellStyle name="SAPBEXaggData 6 5 2 2" xfId="43894"/>
    <cellStyle name="SAPBEXaggData 6 5 3" xfId="23182"/>
    <cellStyle name="SAPBEXaggData 6 5 3 2" xfId="49596"/>
    <cellStyle name="SAPBEXaggData 6 5 4" xfId="33434"/>
    <cellStyle name="SAPBEXaggData 6 6" xfId="7325"/>
    <cellStyle name="SAPBEXaggData 6 6 2" xfId="17992"/>
    <cellStyle name="SAPBEXaggData 6 6 2 2" xfId="44409"/>
    <cellStyle name="SAPBEXaggData 6 6 3" xfId="21989"/>
    <cellStyle name="SAPBEXaggData 6 6 3 2" xfId="48403"/>
    <cellStyle name="SAPBEXaggData 6 6 4" xfId="33995"/>
    <cellStyle name="SAPBEXaggData 6 7" xfId="7969"/>
    <cellStyle name="SAPBEXaggData 6 7 2" xfId="18636"/>
    <cellStyle name="SAPBEXaggData 6 7 2 2" xfId="45051"/>
    <cellStyle name="SAPBEXaggData 6 7 3" xfId="12432"/>
    <cellStyle name="SAPBEXaggData 6 7 3 2" xfId="38853"/>
    <cellStyle name="SAPBEXaggData 6 7 4" xfId="34575"/>
    <cellStyle name="SAPBEXaggData 6 8" xfId="8893"/>
    <cellStyle name="SAPBEXaggData 6 8 2" xfId="19553"/>
    <cellStyle name="SAPBEXaggData 6 8 2 2" xfId="45967"/>
    <cellStyle name="SAPBEXaggData 6 8 3" xfId="17673"/>
    <cellStyle name="SAPBEXaggData 6 8 3 2" xfId="44090"/>
    <cellStyle name="SAPBEXaggData 6 8 4" xfId="35389"/>
    <cellStyle name="SAPBEXaggData 6 9" xfId="13155"/>
    <cellStyle name="SAPBEXaggData 6 9 2" xfId="39576"/>
    <cellStyle name="SAPBEXaggData 7" xfId="3210"/>
    <cellStyle name="SAPBEXaggData 7 2" xfId="9582"/>
    <cellStyle name="SAPBEXaggData 7 2 2" xfId="20242"/>
    <cellStyle name="SAPBEXaggData 7 2 2 2" xfId="46656"/>
    <cellStyle name="SAPBEXaggData 7 2 3" xfId="12975"/>
    <cellStyle name="SAPBEXaggData 7 2 3 2" xfId="39396"/>
    <cellStyle name="SAPBEXaggData 7 2 4" xfId="36078"/>
    <cellStyle name="SAPBEXaggData 7 3" xfId="14000"/>
    <cellStyle name="SAPBEXaggData 7 3 2" xfId="40420"/>
    <cellStyle name="SAPBEXaggData 7 4" xfId="24046"/>
    <cellStyle name="SAPBEXaggData 7 4 2" xfId="50460"/>
    <cellStyle name="SAPBEXaggData 7 5" xfId="29880"/>
    <cellStyle name="SAPBEXaggData 8" xfId="4314"/>
    <cellStyle name="SAPBEXaggData 8 2" xfId="10268"/>
    <cellStyle name="SAPBEXaggData 8 2 2" xfId="20928"/>
    <cellStyle name="SAPBEXaggData 8 2 2 2" xfId="47342"/>
    <cellStyle name="SAPBEXaggData 8 2 3" xfId="17513"/>
    <cellStyle name="SAPBEXaggData 8 2 3 2" xfId="43930"/>
    <cellStyle name="SAPBEXaggData 8 2 4" xfId="36764"/>
    <cellStyle name="SAPBEXaggData 8 3" xfId="15093"/>
    <cellStyle name="SAPBEXaggData 8 3 2" xfId="41513"/>
    <cellStyle name="SAPBEXaggData 8 4" xfId="24281"/>
    <cellStyle name="SAPBEXaggData 8 4 2" xfId="50695"/>
    <cellStyle name="SAPBEXaggData 8 5" xfId="30984"/>
    <cellStyle name="SAPBEXaggData 9" xfId="3071"/>
    <cellStyle name="SAPBEXaggData 9 2" xfId="10013"/>
    <cellStyle name="SAPBEXaggData 9 2 2" xfId="20673"/>
    <cellStyle name="SAPBEXaggData 9 2 2 2" xfId="47087"/>
    <cellStyle name="SAPBEXaggData 9 2 3" xfId="27815"/>
    <cellStyle name="SAPBEXaggData 9 2 3 2" xfId="54229"/>
    <cellStyle name="SAPBEXaggData 9 2 4" xfId="36509"/>
    <cellStyle name="SAPBEXaggData 9 3" xfId="13863"/>
    <cellStyle name="SAPBEXaggData 9 3 2" xfId="40283"/>
    <cellStyle name="SAPBEXaggData 9 4" xfId="21909"/>
    <cellStyle name="SAPBEXaggData 9 4 2" xfId="48323"/>
    <cellStyle name="SAPBEXaggData 9 5" xfId="29741"/>
    <cellStyle name="SAPBEXaggDataEmph" xfId="1183"/>
    <cellStyle name="SAPBEXaggDataEmph 10" xfId="5294"/>
    <cellStyle name="SAPBEXaggDataEmph 10 2" xfId="26656"/>
    <cellStyle name="SAPBEXaggDataEmph 10 2 2" xfId="53070"/>
    <cellStyle name="SAPBEXaggDataEmph 10 3" xfId="31964"/>
    <cellStyle name="SAPBEXaggDataEmph 11" xfId="6187"/>
    <cellStyle name="SAPBEXaggDataEmph 11 2" xfId="16928"/>
    <cellStyle name="SAPBEXaggDataEmph 11 2 2" xfId="43346"/>
    <cellStyle name="SAPBEXaggDataEmph 11 3" xfId="23580"/>
    <cellStyle name="SAPBEXaggDataEmph 11 3 2" xfId="49994"/>
    <cellStyle name="SAPBEXaggDataEmph 11 4" xfId="32857"/>
    <cellStyle name="SAPBEXaggDataEmph 12" xfId="8253"/>
    <cellStyle name="SAPBEXaggDataEmph 12 2" xfId="18914"/>
    <cellStyle name="SAPBEXaggDataEmph 12 2 2" xfId="45328"/>
    <cellStyle name="SAPBEXaggDataEmph 12 3" xfId="12931"/>
    <cellStyle name="SAPBEXaggDataEmph 12 3 2" xfId="39352"/>
    <cellStyle name="SAPBEXaggDataEmph 12 4" xfId="34766"/>
    <cellStyle name="SAPBEXaggDataEmph 13" xfId="12133"/>
    <cellStyle name="SAPBEXaggDataEmph 13 2" xfId="38554"/>
    <cellStyle name="SAPBEXaggDataEmph 14" xfId="24269"/>
    <cellStyle name="SAPBEXaggDataEmph 14 2" xfId="50683"/>
    <cellStyle name="SAPBEXaggDataEmph 2" xfId="1504"/>
    <cellStyle name="SAPBEXaggDataEmph 2 10" xfId="8402"/>
    <cellStyle name="SAPBEXaggDataEmph 2 10 2" xfId="19062"/>
    <cellStyle name="SAPBEXaggDataEmph 2 10 2 2" xfId="45476"/>
    <cellStyle name="SAPBEXaggDataEmph 2 10 3" xfId="17708"/>
    <cellStyle name="SAPBEXaggDataEmph 2 10 3 2" xfId="44125"/>
    <cellStyle name="SAPBEXaggDataEmph 2 10 4" xfId="34898"/>
    <cellStyle name="SAPBEXaggDataEmph 2 11" xfId="12029"/>
    <cellStyle name="SAPBEXaggDataEmph 2 11 2" xfId="38450"/>
    <cellStyle name="SAPBEXaggDataEmph 2 12" xfId="24577"/>
    <cellStyle name="SAPBEXaggDataEmph 2 12 2" xfId="50991"/>
    <cellStyle name="SAPBEXaggDataEmph 2 2" xfId="3498"/>
    <cellStyle name="SAPBEXaggDataEmph 2 2 2" xfId="9022"/>
    <cellStyle name="SAPBEXaggDataEmph 2 2 2 2" xfId="19682"/>
    <cellStyle name="SAPBEXaggDataEmph 2 2 2 2 2" xfId="46096"/>
    <cellStyle name="SAPBEXaggDataEmph 2 2 2 3" xfId="26049"/>
    <cellStyle name="SAPBEXaggDataEmph 2 2 2 3 2" xfId="52463"/>
    <cellStyle name="SAPBEXaggDataEmph 2 2 2 4" xfId="35518"/>
    <cellStyle name="SAPBEXaggDataEmph 2 2 3" xfId="9607"/>
    <cellStyle name="SAPBEXaggDataEmph 2 2 3 2" xfId="20267"/>
    <cellStyle name="SAPBEXaggDataEmph 2 2 3 2 2" xfId="46681"/>
    <cellStyle name="SAPBEXaggDataEmph 2 2 3 3" xfId="11833"/>
    <cellStyle name="SAPBEXaggDataEmph 2 2 3 3 2" xfId="38254"/>
    <cellStyle name="SAPBEXaggDataEmph 2 2 3 4" xfId="36103"/>
    <cellStyle name="SAPBEXaggDataEmph 2 2 4" xfId="10934"/>
    <cellStyle name="SAPBEXaggDataEmph 2 2 4 2" xfId="21579"/>
    <cellStyle name="SAPBEXaggDataEmph 2 2 4 2 2" xfId="47993"/>
    <cellStyle name="SAPBEXaggDataEmph 2 2 4 3" xfId="28668"/>
    <cellStyle name="SAPBEXaggDataEmph 2 2 4 3 2" xfId="55082"/>
    <cellStyle name="SAPBEXaggDataEmph 2 2 4 4" xfId="37355"/>
    <cellStyle name="SAPBEXaggDataEmph 2 2 5" xfId="8709"/>
    <cellStyle name="SAPBEXaggDataEmph 2 2 5 2" xfId="19369"/>
    <cellStyle name="SAPBEXaggDataEmph 2 2 5 2 2" xfId="45783"/>
    <cellStyle name="SAPBEXaggDataEmph 2 2 5 3" xfId="25864"/>
    <cellStyle name="SAPBEXaggDataEmph 2 2 5 3 2" xfId="52278"/>
    <cellStyle name="SAPBEXaggDataEmph 2 2 5 4" xfId="35205"/>
    <cellStyle name="SAPBEXaggDataEmph 2 2 6" xfId="14283"/>
    <cellStyle name="SAPBEXaggDataEmph 2 2 6 2" xfId="40703"/>
    <cellStyle name="SAPBEXaggDataEmph 2 2 7" xfId="27036"/>
    <cellStyle name="SAPBEXaggDataEmph 2 2 7 2" xfId="53450"/>
    <cellStyle name="SAPBEXaggDataEmph 2 2 8" xfId="30168"/>
    <cellStyle name="SAPBEXaggDataEmph 2 3" xfId="2804"/>
    <cellStyle name="SAPBEXaggDataEmph 2 3 2" xfId="9384"/>
    <cellStyle name="SAPBEXaggDataEmph 2 3 2 2" xfId="20044"/>
    <cellStyle name="SAPBEXaggDataEmph 2 3 2 2 2" xfId="46458"/>
    <cellStyle name="SAPBEXaggDataEmph 2 3 2 3" xfId="12212"/>
    <cellStyle name="SAPBEXaggDataEmph 2 3 2 3 2" xfId="38633"/>
    <cellStyle name="SAPBEXaggDataEmph 2 3 2 4" xfId="35880"/>
    <cellStyle name="SAPBEXaggDataEmph 2 3 3" xfId="13596"/>
    <cellStyle name="SAPBEXaggDataEmph 2 3 3 2" xfId="40016"/>
    <cellStyle name="SAPBEXaggDataEmph 2 3 4" xfId="23985"/>
    <cellStyle name="SAPBEXaggDataEmph 2 3 4 2" xfId="50399"/>
    <cellStyle name="SAPBEXaggDataEmph 2 3 5" xfId="29474"/>
    <cellStyle name="SAPBEXaggDataEmph 2 4" xfId="3052"/>
    <cellStyle name="SAPBEXaggDataEmph 2 4 2" xfId="9637"/>
    <cellStyle name="SAPBEXaggDataEmph 2 4 2 2" xfId="20297"/>
    <cellStyle name="SAPBEXaggDataEmph 2 4 2 2 2" xfId="46711"/>
    <cellStyle name="SAPBEXaggDataEmph 2 4 2 3" xfId="17078"/>
    <cellStyle name="SAPBEXaggDataEmph 2 4 2 3 2" xfId="43496"/>
    <cellStyle name="SAPBEXaggDataEmph 2 4 2 4" xfId="36133"/>
    <cellStyle name="SAPBEXaggDataEmph 2 4 3" xfId="13844"/>
    <cellStyle name="SAPBEXaggDataEmph 2 4 3 2" xfId="40264"/>
    <cellStyle name="SAPBEXaggDataEmph 2 4 4" xfId="26440"/>
    <cellStyle name="SAPBEXaggDataEmph 2 4 4 2" xfId="52854"/>
    <cellStyle name="SAPBEXaggDataEmph 2 4 5" xfId="29722"/>
    <cellStyle name="SAPBEXaggDataEmph 2 5" xfId="3137"/>
    <cellStyle name="SAPBEXaggDataEmph 2 5 2" xfId="10724"/>
    <cellStyle name="SAPBEXaggDataEmph 2 5 2 2" xfId="21369"/>
    <cellStyle name="SAPBEXaggDataEmph 2 5 2 2 2" xfId="47783"/>
    <cellStyle name="SAPBEXaggDataEmph 2 5 2 3" xfId="28464"/>
    <cellStyle name="SAPBEXaggDataEmph 2 5 2 3 2" xfId="54878"/>
    <cellStyle name="SAPBEXaggDataEmph 2 5 2 4" xfId="37145"/>
    <cellStyle name="SAPBEXaggDataEmph 2 5 3" xfId="13928"/>
    <cellStyle name="SAPBEXaggDataEmph 2 5 3 2" xfId="40348"/>
    <cellStyle name="SAPBEXaggDataEmph 2 5 4" xfId="24832"/>
    <cellStyle name="SAPBEXaggDataEmph 2 5 4 2" xfId="51246"/>
    <cellStyle name="SAPBEXaggDataEmph 2 5 5" xfId="29807"/>
    <cellStyle name="SAPBEXaggDataEmph 2 6" xfId="5496"/>
    <cellStyle name="SAPBEXaggDataEmph 2 6 2" xfId="16267"/>
    <cellStyle name="SAPBEXaggDataEmph 2 6 2 2" xfId="42686"/>
    <cellStyle name="SAPBEXaggDataEmph 2 6 3" xfId="23836"/>
    <cellStyle name="SAPBEXaggDataEmph 2 6 3 2" xfId="50250"/>
    <cellStyle name="SAPBEXaggDataEmph 2 6 4" xfId="32166"/>
    <cellStyle name="SAPBEXaggDataEmph 2 7" xfId="5584"/>
    <cellStyle name="SAPBEXaggDataEmph 2 7 2" xfId="25550"/>
    <cellStyle name="SAPBEXaggDataEmph 2 7 2 2" xfId="51964"/>
    <cellStyle name="SAPBEXaggDataEmph 2 7 3" xfId="32254"/>
    <cellStyle name="SAPBEXaggDataEmph 2 8" xfId="6085"/>
    <cellStyle name="SAPBEXaggDataEmph 2 8 2" xfId="16835"/>
    <cellStyle name="SAPBEXaggDataEmph 2 8 2 2" xfId="43253"/>
    <cellStyle name="SAPBEXaggDataEmph 2 8 3" xfId="25779"/>
    <cellStyle name="SAPBEXaggDataEmph 2 8 3 2" xfId="52193"/>
    <cellStyle name="SAPBEXaggDataEmph 2 8 4" xfId="32755"/>
    <cellStyle name="SAPBEXaggDataEmph 2 9" xfId="7664"/>
    <cellStyle name="SAPBEXaggDataEmph 2 9 2" xfId="18331"/>
    <cellStyle name="SAPBEXaggDataEmph 2 9 2 2" xfId="44747"/>
    <cellStyle name="SAPBEXaggDataEmph 2 9 3" xfId="28096"/>
    <cellStyle name="SAPBEXaggDataEmph 2 9 3 2" xfId="54510"/>
    <cellStyle name="SAPBEXaggDataEmph 2 9 4" xfId="34334"/>
    <cellStyle name="SAPBEXaggDataEmph 3" xfId="1617"/>
    <cellStyle name="SAPBEXaggDataEmph 3 10" xfId="8348"/>
    <cellStyle name="SAPBEXaggDataEmph 3 10 2" xfId="19008"/>
    <cellStyle name="SAPBEXaggDataEmph 3 10 2 2" xfId="45422"/>
    <cellStyle name="SAPBEXaggDataEmph 3 10 3" xfId="14561"/>
    <cellStyle name="SAPBEXaggDataEmph 3 10 3 2" xfId="40981"/>
    <cellStyle name="SAPBEXaggDataEmph 3 10 4" xfId="34844"/>
    <cellStyle name="SAPBEXaggDataEmph 3 11" xfId="13001"/>
    <cellStyle name="SAPBEXaggDataEmph 3 11 2" xfId="39422"/>
    <cellStyle name="SAPBEXaggDataEmph 3 12" xfId="21754"/>
    <cellStyle name="SAPBEXaggDataEmph 3 12 2" xfId="48168"/>
    <cellStyle name="SAPBEXaggDataEmph 3 2" xfId="3610"/>
    <cellStyle name="SAPBEXaggDataEmph 3 2 2" xfId="9068"/>
    <cellStyle name="SAPBEXaggDataEmph 3 2 2 2" xfId="19728"/>
    <cellStyle name="SAPBEXaggDataEmph 3 2 2 2 2" xfId="46142"/>
    <cellStyle name="SAPBEXaggDataEmph 3 2 2 3" xfId="27887"/>
    <cellStyle name="SAPBEXaggDataEmph 3 2 2 3 2" xfId="54301"/>
    <cellStyle name="SAPBEXaggDataEmph 3 2 2 4" xfId="35564"/>
    <cellStyle name="SAPBEXaggDataEmph 3 2 3" xfId="10190"/>
    <cellStyle name="SAPBEXaggDataEmph 3 2 3 2" xfId="20850"/>
    <cellStyle name="SAPBEXaggDataEmph 3 2 3 2 2" xfId="47264"/>
    <cellStyle name="SAPBEXaggDataEmph 3 2 3 3" xfId="16853"/>
    <cellStyle name="SAPBEXaggDataEmph 3 2 3 3 2" xfId="43271"/>
    <cellStyle name="SAPBEXaggDataEmph 3 2 3 4" xfId="36686"/>
    <cellStyle name="SAPBEXaggDataEmph 3 2 4" xfId="10885"/>
    <cellStyle name="SAPBEXaggDataEmph 3 2 4 2" xfId="21530"/>
    <cellStyle name="SAPBEXaggDataEmph 3 2 4 2 2" xfId="47944"/>
    <cellStyle name="SAPBEXaggDataEmph 3 2 4 3" xfId="28619"/>
    <cellStyle name="SAPBEXaggDataEmph 3 2 4 3 2" xfId="55033"/>
    <cellStyle name="SAPBEXaggDataEmph 3 2 4 4" xfId="37306"/>
    <cellStyle name="SAPBEXaggDataEmph 3 2 5" xfId="8655"/>
    <cellStyle name="SAPBEXaggDataEmph 3 2 5 2" xfId="19315"/>
    <cellStyle name="SAPBEXaggDataEmph 3 2 5 2 2" xfId="45729"/>
    <cellStyle name="SAPBEXaggDataEmph 3 2 5 3" xfId="12206"/>
    <cellStyle name="SAPBEXaggDataEmph 3 2 5 3 2" xfId="38627"/>
    <cellStyle name="SAPBEXaggDataEmph 3 2 5 4" xfId="35151"/>
    <cellStyle name="SAPBEXaggDataEmph 3 2 6" xfId="14395"/>
    <cellStyle name="SAPBEXaggDataEmph 3 2 6 2" xfId="40815"/>
    <cellStyle name="SAPBEXaggDataEmph 3 2 7" xfId="23380"/>
    <cellStyle name="SAPBEXaggDataEmph 3 2 7 2" xfId="49794"/>
    <cellStyle name="SAPBEXaggDataEmph 3 2 8" xfId="30280"/>
    <cellStyle name="SAPBEXaggDataEmph 3 3" xfId="2711"/>
    <cellStyle name="SAPBEXaggDataEmph 3 3 2" xfId="9437"/>
    <cellStyle name="SAPBEXaggDataEmph 3 3 2 2" xfId="20097"/>
    <cellStyle name="SAPBEXaggDataEmph 3 3 2 2 2" xfId="46511"/>
    <cellStyle name="SAPBEXaggDataEmph 3 3 2 3" xfId="21174"/>
    <cellStyle name="SAPBEXaggDataEmph 3 3 2 3 2" xfId="47588"/>
    <cellStyle name="SAPBEXaggDataEmph 3 3 2 4" xfId="35933"/>
    <cellStyle name="SAPBEXaggDataEmph 3 3 3" xfId="13503"/>
    <cellStyle name="SAPBEXaggDataEmph 3 3 3 2" xfId="39923"/>
    <cellStyle name="SAPBEXaggDataEmph 3 3 4" xfId="27233"/>
    <cellStyle name="SAPBEXaggDataEmph 3 3 4 2" xfId="53647"/>
    <cellStyle name="SAPBEXaggDataEmph 3 3 5" xfId="29381"/>
    <cellStyle name="SAPBEXaggDataEmph 3 4" xfId="3076"/>
    <cellStyle name="SAPBEXaggDataEmph 3 4 2" xfId="10002"/>
    <cellStyle name="SAPBEXaggDataEmph 3 4 2 2" xfId="20662"/>
    <cellStyle name="SAPBEXaggDataEmph 3 4 2 2 2" xfId="47076"/>
    <cellStyle name="SAPBEXaggDataEmph 3 4 2 3" xfId="26361"/>
    <cellStyle name="SAPBEXaggDataEmph 3 4 2 3 2" xfId="52775"/>
    <cellStyle name="SAPBEXaggDataEmph 3 4 2 4" xfId="36498"/>
    <cellStyle name="SAPBEXaggDataEmph 3 4 3" xfId="13868"/>
    <cellStyle name="SAPBEXaggDataEmph 3 4 3 2" xfId="40288"/>
    <cellStyle name="SAPBEXaggDataEmph 3 4 4" xfId="27031"/>
    <cellStyle name="SAPBEXaggDataEmph 3 4 4 2" xfId="53445"/>
    <cellStyle name="SAPBEXaggDataEmph 3 4 5" xfId="29746"/>
    <cellStyle name="SAPBEXaggDataEmph 3 5" xfId="3739"/>
    <cellStyle name="SAPBEXaggDataEmph 3 5 2" xfId="10777"/>
    <cellStyle name="SAPBEXaggDataEmph 3 5 2 2" xfId="21422"/>
    <cellStyle name="SAPBEXaggDataEmph 3 5 2 2 2" xfId="47836"/>
    <cellStyle name="SAPBEXaggDataEmph 3 5 2 3" xfId="28511"/>
    <cellStyle name="SAPBEXaggDataEmph 3 5 2 3 2" xfId="54925"/>
    <cellStyle name="SAPBEXaggDataEmph 3 5 2 4" xfId="37198"/>
    <cellStyle name="SAPBEXaggDataEmph 3 5 3" xfId="14522"/>
    <cellStyle name="SAPBEXaggDataEmph 3 5 3 2" xfId="40942"/>
    <cellStyle name="SAPBEXaggDataEmph 3 5 4" xfId="24261"/>
    <cellStyle name="SAPBEXaggDataEmph 3 5 4 2" xfId="50675"/>
    <cellStyle name="SAPBEXaggDataEmph 3 5 5" xfId="30409"/>
    <cellStyle name="SAPBEXaggDataEmph 3 6" xfId="5507"/>
    <cellStyle name="SAPBEXaggDataEmph 3 6 2" xfId="16278"/>
    <cellStyle name="SAPBEXaggDataEmph 3 6 2 2" xfId="42697"/>
    <cellStyle name="SAPBEXaggDataEmph 3 6 3" xfId="27083"/>
    <cellStyle name="SAPBEXaggDataEmph 3 6 3 2" xfId="53497"/>
    <cellStyle name="SAPBEXaggDataEmph 3 6 4" xfId="32177"/>
    <cellStyle name="SAPBEXaggDataEmph 3 7" xfId="6646"/>
    <cellStyle name="SAPBEXaggDataEmph 3 7 2" xfId="12998"/>
    <cellStyle name="SAPBEXaggDataEmph 3 7 2 2" xfId="39419"/>
    <cellStyle name="SAPBEXaggDataEmph 3 7 3" xfId="33316"/>
    <cellStyle name="SAPBEXaggDataEmph 3 8" xfId="6077"/>
    <cellStyle name="SAPBEXaggDataEmph 3 8 2" xfId="16828"/>
    <cellStyle name="SAPBEXaggDataEmph 3 8 2 2" xfId="43246"/>
    <cellStyle name="SAPBEXaggDataEmph 3 8 3" xfId="22430"/>
    <cellStyle name="SAPBEXaggDataEmph 3 8 3 2" xfId="48844"/>
    <cellStyle name="SAPBEXaggDataEmph 3 8 4" xfId="32747"/>
    <cellStyle name="SAPBEXaggDataEmph 3 9" xfId="7649"/>
    <cellStyle name="SAPBEXaggDataEmph 3 9 2" xfId="18316"/>
    <cellStyle name="SAPBEXaggDataEmph 3 9 2 2" xfId="44732"/>
    <cellStyle name="SAPBEXaggDataEmph 3 9 3" xfId="11139"/>
    <cellStyle name="SAPBEXaggDataEmph 3 9 3 2" xfId="37560"/>
    <cellStyle name="SAPBEXaggDataEmph 3 9 4" xfId="34319"/>
    <cellStyle name="SAPBEXaggDataEmph 4" xfId="1876"/>
    <cellStyle name="SAPBEXaggDataEmph 4 10" xfId="8391"/>
    <cellStyle name="SAPBEXaggDataEmph 4 10 2" xfId="19051"/>
    <cellStyle name="SAPBEXaggDataEmph 4 10 2 2" xfId="45465"/>
    <cellStyle name="SAPBEXaggDataEmph 4 10 3" xfId="12941"/>
    <cellStyle name="SAPBEXaggDataEmph 4 10 3 2" xfId="39362"/>
    <cellStyle name="SAPBEXaggDataEmph 4 10 4" xfId="34887"/>
    <cellStyle name="SAPBEXaggDataEmph 4 11" xfId="11704"/>
    <cellStyle name="SAPBEXaggDataEmph 4 11 2" xfId="38125"/>
    <cellStyle name="SAPBEXaggDataEmph 4 12" xfId="24931"/>
    <cellStyle name="SAPBEXaggDataEmph 4 12 2" xfId="51345"/>
    <cellStyle name="SAPBEXaggDataEmph 4 2" xfId="3853"/>
    <cellStyle name="SAPBEXaggDataEmph 4 2 2" xfId="9027"/>
    <cellStyle name="SAPBEXaggDataEmph 4 2 2 2" xfId="19687"/>
    <cellStyle name="SAPBEXaggDataEmph 4 2 2 2 2" xfId="46101"/>
    <cellStyle name="SAPBEXaggDataEmph 4 2 2 3" xfId="22357"/>
    <cellStyle name="SAPBEXaggDataEmph 4 2 2 3 2" xfId="48771"/>
    <cellStyle name="SAPBEXaggDataEmph 4 2 2 4" xfId="35523"/>
    <cellStyle name="SAPBEXaggDataEmph 4 2 3" xfId="9649"/>
    <cellStyle name="SAPBEXaggDataEmph 4 2 3 2" xfId="20309"/>
    <cellStyle name="SAPBEXaggDataEmph 4 2 3 2 2" xfId="46723"/>
    <cellStyle name="SAPBEXaggDataEmph 4 2 3 3" xfId="28195"/>
    <cellStyle name="SAPBEXaggDataEmph 4 2 3 3 2" xfId="54609"/>
    <cellStyle name="SAPBEXaggDataEmph 4 2 3 4" xfId="36145"/>
    <cellStyle name="SAPBEXaggDataEmph 4 2 4" xfId="10923"/>
    <cellStyle name="SAPBEXaggDataEmph 4 2 4 2" xfId="21568"/>
    <cellStyle name="SAPBEXaggDataEmph 4 2 4 2 2" xfId="47982"/>
    <cellStyle name="SAPBEXaggDataEmph 4 2 4 3" xfId="28657"/>
    <cellStyle name="SAPBEXaggDataEmph 4 2 4 3 2" xfId="55071"/>
    <cellStyle name="SAPBEXaggDataEmph 4 2 4 4" xfId="37344"/>
    <cellStyle name="SAPBEXaggDataEmph 4 2 5" xfId="8698"/>
    <cellStyle name="SAPBEXaggDataEmph 4 2 5 2" xfId="19358"/>
    <cellStyle name="SAPBEXaggDataEmph 4 2 5 2 2" xfId="45772"/>
    <cellStyle name="SAPBEXaggDataEmph 4 2 5 3" xfId="12722"/>
    <cellStyle name="SAPBEXaggDataEmph 4 2 5 3 2" xfId="39143"/>
    <cellStyle name="SAPBEXaggDataEmph 4 2 5 4" xfId="35194"/>
    <cellStyle name="SAPBEXaggDataEmph 4 2 6" xfId="14636"/>
    <cellStyle name="SAPBEXaggDataEmph 4 2 6 2" xfId="41056"/>
    <cellStyle name="SAPBEXaggDataEmph 4 2 7" xfId="23245"/>
    <cellStyle name="SAPBEXaggDataEmph 4 2 7 2" xfId="49659"/>
    <cellStyle name="SAPBEXaggDataEmph 4 2 8" xfId="30523"/>
    <cellStyle name="SAPBEXaggDataEmph 4 3" xfId="4580"/>
    <cellStyle name="SAPBEXaggDataEmph 4 3 2" xfId="9395"/>
    <cellStyle name="SAPBEXaggDataEmph 4 3 2 2" xfId="20055"/>
    <cellStyle name="SAPBEXaggDataEmph 4 3 2 2 2" xfId="46469"/>
    <cellStyle name="SAPBEXaggDataEmph 4 3 2 3" xfId="26768"/>
    <cellStyle name="SAPBEXaggDataEmph 4 3 2 3 2" xfId="53182"/>
    <cellStyle name="SAPBEXaggDataEmph 4 3 2 4" xfId="35891"/>
    <cellStyle name="SAPBEXaggDataEmph 4 3 3" xfId="15358"/>
    <cellStyle name="SAPBEXaggDataEmph 4 3 3 2" xfId="41778"/>
    <cellStyle name="SAPBEXaggDataEmph 4 3 4" xfId="26968"/>
    <cellStyle name="SAPBEXaggDataEmph 4 3 4 2" xfId="53382"/>
    <cellStyle name="SAPBEXaggDataEmph 4 3 5" xfId="31250"/>
    <cellStyle name="SAPBEXaggDataEmph 4 4" xfId="4850"/>
    <cellStyle name="SAPBEXaggDataEmph 4 4 2" xfId="10154"/>
    <cellStyle name="SAPBEXaggDataEmph 4 4 2 2" xfId="20814"/>
    <cellStyle name="SAPBEXaggDataEmph 4 4 2 2 2" xfId="47228"/>
    <cellStyle name="SAPBEXaggDataEmph 4 4 2 3" xfId="27795"/>
    <cellStyle name="SAPBEXaggDataEmph 4 4 2 3 2" xfId="54209"/>
    <cellStyle name="SAPBEXaggDataEmph 4 4 2 4" xfId="36650"/>
    <cellStyle name="SAPBEXaggDataEmph 4 4 3" xfId="15627"/>
    <cellStyle name="SAPBEXaggDataEmph 4 4 3 2" xfId="42047"/>
    <cellStyle name="SAPBEXaggDataEmph 4 4 4" xfId="26963"/>
    <cellStyle name="SAPBEXaggDataEmph 4 4 4 2" xfId="53377"/>
    <cellStyle name="SAPBEXaggDataEmph 4 4 5" xfId="31520"/>
    <cellStyle name="SAPBEXaggDataEmph 4 5" xfId="5425"/>
    <cellStyle name="SAPBEXaggDataEmph 4 5 2" xfId="10804"/>
    <cellStyle name="SAPBEXaggDataEmph 4 5 2 2" xfId="21449"/>
    <cellStyle name="SAPBEXaggDataEmph 4 5 2 2 2" xfId="47863"/>
    <cellStyle name="SAPBEXaggDataEmph 4 5 2 3" xfId="28538"/>
    <cellStyle name="SAPBEXaggDataEmph 4 5 2 3 2" xfId="54952"/>
    <cellStyle name="SAPBEXaggDataEmph 4 5 2 4" xfId="37225"/>
    <cellStyle name="SAPBEXaggDataEmph 4 5 3" xfId="16198"/>
    <cellStyle name="SAPBEXaggDataEmph 4 5 3 2" xfId="42617"/>
    <cellStyle name="SAPBEXaggDataEmph 4 5 4" xfId="25086"/>
    <cellStyle name="SAPBEXaggDataEmph 4 5 4 2" xfId="51500"/>
    <cellStyle name="SAPBEXaggDataEmph 4 5 5" xfId="32095"/>
    <cellStyle name="SAPBEXaggDataEmph 4 6" xfId="6377"/>
    <cellStyle name="SAPBEXaggDataEmph 4 6 2" xfId="17113"/>
    <cellStyle name="SAPBEXaggDataEmph 4 6 2 2" xfId="43531"/>
    <cellStyle name="SAPBEXaggDataEmph 4 6 3" xfId="25771"/>
    <cellStyle name="SAPBEXaggDataEmph 4 6 3 2" xfId="52185"/>
    <cellStyle name="SAPBEXaggDataEmph 4 6 4" xfId="33047"/>
    <cellStyle name="SAPBEXaggDataEmph 4 7" xfId="6992"/>
    <cellStyle name="SAPBEXaggDataEmph 4 7 2" xfId="21921"/>
    <cellStyle name="SAPBEXaggDataEmph 4 7 2 2" xfId="48335"/>
    <cellStyle name="SAPBEXaggDataEmph 4 7 3" xfId="33662"/>
    <cellStyle name="SAPBEXaggDataEmph 4 8" xfId="7539"/>
    <cellStyle name="SAPBEXaggDataEmph 4 8 2" xfId="18206"/>
    <cellStyle name="SAPBEXaggDataEmph 4 8 2 2" xfId="44622"/>
    <cellStyle name="SAPBEXaggDataEmph 4 8 3" xfId="27211"/>
    <cellStyle name="SAPBEXaggDataEmph 4 8 3 2" xfId="53625"/>
    <cellStyle name="SAPBEXaggDataEmph 4 8 4" xfId="34209"/>
    <cellStyle name="SAPBEXaggDataEmph 4 9" xfId="7252"/>
    <cellStyle name="SAPBEXaggDataEmph 4 9 2" xfId="17919"/>
    <cellStyle name="SAPBEXaggDataEmph 4 9 2 2" xfId="44336"/>
    <cellStyle name="SAPBEXaggDataEmph 4 9 3" xfId="25825"/>
    <cellStyle name="SAPBEXaggDataEmph 4 9 3 2" xfId="52239"/>
    <cellStyle name="SAPBEXaggDataEmph 4 9 4" xfId="33922"/>
    <cellStyle name="SAPBEXaggDataEmph 5" xfId="2062"/>
    <cellStyle name="SAPBEXaggDataEmph 5 10" xfId="8529"/>
    <cellStyle name="SAPBEXaggDataEmph 5 10 2" xfId="19189"/>
    <cellStyle name="SAPBEXaggDataEmph 5 10 2 2" xfId="45603"/>
    <cellStyle name="SAPBEXaggDataEmph 5 10 3" xfId="12558"/>
    <cellStyle name="SAPBEXaggDataEmph 5 10 3 2" xfId="38979"/>
    <cellStyle name="SAPBEXaggDataEmph 5 10 4" xfId="35025"/>
    <cellStyle name="SAPBEXaggDataEmph 5 11" xfId="11538"/>
    <cellStyle name="SAPBEXaggDataEmph 5 11 2" xfId="37959"/>
    <cellStyle name="SAPBEXaggDataEmph 5 12" xfId="24480"/>
    <cellStyle name="SAPBEXaggDataEmph 5 12 2" xfId="50894"/>
    <cellStyle name="SAPBEXaggDataEmph 5 2" xfId="4027"/>
    <cellStyle name="SAPBEXaggDataEmph 5 2 2" xfId="9272"/>
    <cellStyle name="SAPBEXaggDataEmph 5 2 2 2" xfId="19932"/>
    <cellStyle name="SAPBEXaggDataEmph 5 2 2 2 2" xfId="46346"/>
    <cellStyle name="SAPBEXaggDataEmph 5 2 2 3" xfId="21198"/>
    <cellStyle name="SAPBEXaggDataEmph 5 2 2 3 2" xfId="47612"/>
    <cellStyle name="SAPBEXaggDataEmph 5 2 2 4" xfId="35768"/>
    <cellStyle name="SAPBEXaggDataEmph 5 2 3" xfId="14809"/>
    <cellStyle name="SAPBEXaggDataEmph 5 2 3 2" xfId="41229"/>
    <cellStyle name="SAPBEXaggDataEmph 5 2 4" xfId="21776"/>
    <cellStyle name="SAPBEXaggDataEmph 5 2 4 2" xfId="48190"/>
    <cellStyle name="SAPBEXaggDataEmph 5 2 5" xfId="30697"/>
    <cellStyle name="SAPBEXaggDataEmph 5 3" xfId="4755"/>
    <cellStyle name="SAPBEXaggDataEmph 5 3 2" xfId="9662"/>
    <cellStyle name="SAPBEXaggDataEmph 5 3 2 2" xfId="20322"/>
    <cellStyle name="SAPBEXaggDataEmph 5 3 2 2 2" xfId="46736"/>
    <cellStyle name="SAPBEXaggDataEmph 5 3 2 3" xfId="26720"/>
    <cellStyle name="SAPBEXaggDataEmph 5 3 2 3 2" xfId="53134"/>
    <cellStyle name="SAPBEXaggDataEmph 5 3 2 4" xfId="36158"/>
    <cellStyle name="SAPBEXaggDataEmph 5 3 3" xfId="15532"/>
    <cellStyle name="SAPBEXaggDataEmph 5 3 3 2" xfId="41952"/>
    <cellStyle name="SAPBEXaggDataEmph 5 3 4" xfId="27702"/>
    <cellStyle name="SAPBEXaggDataEmph 5 3 4 2" xfId="54116"/>
    <cellStyle name="SAPBEXaggDataEmph 5 3 5" xfId="31425"/>
    <cellStyle name="SAPBEXaggDataEmph 5 4" xfId="5335"/>
    <cellStyle name="SAPBEXaggDataEmph 5 4 2" xfId="10850"/>
    <cellStyle name="SAPBEXaggDataEmph 5 4 2 2" xfId="21495"/>
    <cellStyle name="SAPBEXaggDataEmph 5 4 2 2 2" xfId="47909"/>
    <cellStyle name="SAPBEXaggDataEmph 5 4 2 3" xfId="28584"/>
    <cellStyle name="SAPBEXaggDataEmph 5 4 2 3 2" xfId="54998"/>
    <cellStyle name="SAPBEXaggDataEmph 5 4 2 4" xfId="37271"/>
    <cellStyle name="SAPBEXaggDataEmph 5 4 3" xfId="16108"/>
    <cellStyle name="SAPBEXaggDataEmph 5 4 3 2" xfId="42527"/>
    <cellStyle name="SAPBEXaggDataEmph 5 4 4" xfId="24736"/>
    <cellStyle name="SAPBEXaggDataEmph 5 4 4 2" xfId="51150"/>
    <cellStyle name="SAPBEXaggDataEmph 5 4 5" xfId="32005"/>
    <cellStyle name="SAPBEXaggDataEmph 5 5" xfId="5942"/>
    <cellStyle name="SAPBEXaggDataEmph 5 5 2" xfId="16694"/>
    <cellStyle name="SAPBEXaggDataEmph 5 5 2 2" xfId="43112"/>
    <cellStyle name="SAPBEXaggDataEmph 5 5 3" xfId="25161"/>
    <cellStyle name="SAPBEXaggDataEmph 5 5 3 2" xfId="51575"/>
    <cellStyle name="SAPBEXaggDataEmph 5 5 4" xfId="32612"/>
    <cellStyle name="SAPBEXaggDataEmph 5 6" xfId="6542"/>
    <cellStyle name="SAPBEXaggDataEmph 5 6 2" xfId="17267"/>
    <cellStyle name="SAPBEXaggDataEmph 5 6 2 2" xfId="43685"/>
    <cellStyle name="SAPBEXaggDataEmph 5 6 3" xfId="23785"/>
    <cellStyle name="SAPBEXaggDataEmph 5 6 3 2" xfId="50199"/>
    <cellStyle name="SAPBEXaggDataEmph 5 6 4" xfId="33212"/>
    <cellStyle name="SAPBEXaggDataEmph 5 7" xfId="7114"/>
    <cellStyle name="SAPBEXaggDataEmph 5 7 2" xfId="22831"/>
    <cellStyle name="SAPBEXaggDataEmph 5 7 2 2" xfId="49245"/>
    <cellStyle name="SAPBEXaggDataEmph 5 7 3" xfId="33784"/>
    <cellStyle name="SAPBEXaggDataEmph 5 8" xfId="7673"/>
    <cellStyle name="SAPBEXaggDataEmph 5 8 2" xfId="18340"/>
    <cellStyle name="SAPBEXaggDataEmph 5 8 2 2" xfId="44756"/>
    <cellStyle name="SAPBEXaggDataEmph 5 8 3" xfId="27993"/>
    <cellStyle name="SAPBEXaggDataEmph 5 8 3 2" xfId="54407"/>
    <cellStyle name="SAPBEXaggDataEmph 5 8 4" xfId="34343"/>
    <cellStyle name="SAPBEXaggDataEmph 5 9" xfId="7825"/>
    <cellStyle name="SAPBEXaggDataEmph 5 9 2" xfId="18492"/>
    <cellStyle name="SAPBEXaggDataEmph 5 9 2 2" xfId="44907"/>
    <cellStyle name="SAPBEXaggDataEmph 5 9 3" xfId="22767"/>
    <cellStyle name="SAPBEXaggDataEmph 5 9 3 2" xfId="49181"/>
    <cellStyle name="SAPBEXaggDataEmph 5 9 4" xfId="34495"/>
    <cellStyle name="SAPBEXaggDataEmph 6" xfId="2356"/>
    <cellStyle name="SAPBEXaggDataEmph 6 10" xfId="11291"/>
    <cellStyle name="SAPBEXaggDataEmph 6 10 2" xfId="37712"/>
    <cellStyle name="SAPBEXaggDataEmph 6 11" xfId="23134"/>
    <cellStyle name="SAPBEXaggDataEmph 6 11 2" xfId="49548"/>
    <cellStyle name="SAPBEXaggDataEmph 6 2" xfId="4263"/>
    <cellStyle name="SAPBEXaggDataEmph 6 2 2" xfId="9880"/>
    <cellStyle name="SAPBEXaggDataEmph 6 2 2 2" xfId="20540"/>
    <cellStyle name="SAPBEXaggDataEmph 6 2 2 2 2" xfId="46954"/>
    <cellStyle name="SAPBEXaggDataEmph 6 2 2 3" xfId="27193"/>
    <cellStyle name="SAPBEXaggDataEmph 6 2 2 3 2" xfId="53607"/>
    <cellStyle name="SAPBEXaggDataEmph 6 2 2 4" xfId="36376"/>
    <cellStyle name="SAPBEXaggDataEmph 6 2 3" xfId="15042"/>
    <cellStyle name="SAPBEXaggDataEmph 6 2 3 2" xfId="41462"/>
    <cellStyle name="SAPBEXaggDataEmph 6 2 4" xfId="25004"/>
    <cellStyle name="SAPBEXaggDataEmph 6 2 4 2" xfId="51418"/>
    <cellStyle name="SAPBEXaggDataEmph 6 2 5" xfId="30933"/>
    <cellStyle name="SAPBEXaggDataEmph 6 3" xfId="4991"/>
    <cellStyle name="SAPBEXaggDataEmph 6 3 2" xfId="10401"/>
    <cellStyle name="SAPBEXaggDataEmph 6 3 2 2" xfId="21061"/>
    <cellStyle name="SAPBEXaggDataEmph 6 3 2 2 2" xfId="47475"/>
    <cellStyle name="SAPBEXaggDataEmph 6 3 2 3" xfId="28326"/>
    <cellStyle name="SAPBEXaggDataEmph 6 3 2 3 2" xfId="54740"/>
    <cellStyle name="SAPBEXaggDataEmph 6 3 2 4" xfId="36897"/>
    <cellStyle name="SAPBEXaggDataEmph 6 3 3" xfId="15768"/>
    <cellStyle name="SAPBEXaggDataEmph 6 3 3 2" xfId="42188"/>
    <cellStyle name="SAPBEXaggDataEmph 6 3 4" xfId="26888"/>
    <cellStyle name="SAPBEXaggDataEmph 6 3 4 2" xfId="53302"/>
    <cellStyle name="SAPBEXaggDataEmph 6 3 5" xfId="31661"/>
    <cellStyle name="SAPBEXaggDataEmph 6 4" xfId="6184"/>
    <cellStyle name="SAPBEXaggDataEmph 6 4 2" xfId="10992"/>
    <cellStyle name="SAPBEXaggDataEmph 6 4 2 2" xfId="21637"/>
    <cellStyle name="SAPBEXaggDataEmph 6 4 2 2 2" xfId="48051"/>
    <cellStyle name="SAPBEXaggDataEmph 6 4 2 3" xfId="28726"/>
    <cellStyle name="SAPBEXaggDataEmph 6 4 2 3 2" xfId="55140"/>
    <cellStyle name="SAPBEXaggDataEmph 6 4 2 4" xfId="37413"/>
    <cellStyle name="SAPBEXaggDataEmph 6 4 3" xfId="16925"/>
    <cellStyle name="SAPBEXaggDataEmph 6 4 3 2" xfId="43343"/>
    <cellStyle name="SAPBEXaggDataEmph 6 4 4" xfId="12033"/>
    <cellStyle name="SAPBEXaggDataEmph 6 4 4 2" xfId="38454"/>
    <cellStyle name="SAPBEXaggDataEmph 6 4 5" xfId="32854"/>
    <cellStyle name="SAPBEXaggDataEmph 6 5" xfId="6765"/>
    <cellStyle name="SAPBEXaggDataEmph 6 5 2" xfId="17477"/>
    <cellStyle name="SAPBEXaggDataEmph 6 5 2 2" xfId="43895"/>
    <cellStyle name="SAPBEXaggDataEmph 6 5 3" xfId="25743"/>
    <cellStyle name="SAPBEXaggDataEmph 6 5 3 2" xfId="52157"/>
    <cellStyle name="SAPBEXaggDataEmph 6 5 4" xfId="33435"/>
    <cellStyle name="SAPBEXaggDataEmph 6 6" xfId="7326"/>
    <cellStyle name="SAPBEXaggDataEmph 6 6 2" xfId="17993"/>
    <cellStyle name="SAPBEXaggDataEmph 6 6 2 2" xfId="44410"/>
    <cellStyle name="SAPBEXaggDataEmph 6 6 3" xfId="27072"/>
    <cellStyle name="SAPBEXaggDataEmph 6 6 3 2" xfId="53486"/>
    <cellStyle name="SAPBEXaggDataEmph 6 6 4" xfId="33996"/>
    <cellStyle name="SAPBEXaggDataEmph 6 7" xfId="7970"/>
    <cellStyle name="SAPBEXaggDataEmph 6 7 2" xfId="18637"/>
    <cellStyle name="SAPBEXaggDataEmph 6 7 2 2" xfId="45052"/>
    <cellStyle name="SAPBEXaggDataEmph 6 7 3" xfId="15806"/>
    <cellStyle name="SAPBEXaggDataEmph 6 7 3 2" xfId="42225"/>
    <cellStyle name="SAPBEXaggDataEmph 6 7 4" xfId="34576"/>
    <cellStyle name="SAPBEXaggDataEmph 6 8" xfId="8892"/>
    <cellStyle name="SAPBEXaggDataEmph 6 8 2" xfId="19552"/>
    <cellStyle name="SAPBEXaggDataEmph 6 8 2 2" xfId="45966"/>
    <cellStyle name="SAPBEXaggDataEmph 6 8 3" xfId="11865"/>
    <cellStyle name="SAPBEXaggDataEmph 6 8 3 2" xfId="38286"/>
    <cellStyle name="SAPBEXaggDataEmph 6 8 4" xfId="35388"/>
    <cellStyle name="SAPBEXaggDataEmph 6 9" xfId="13156"/>
    <cellStyle name="SAPBEXaggDataEmph 6 9 2" xfId="39577"/>
    <cellStyle name="SAPBEXaggDataEmph 7" xfId="3211"/>
    <cellStyle name="SAPBEXaggDataEmph 7 2" xfId="9581"/>
    <cellStyle name="SAPBEXaggDataEmph 7 2 2" xfId="20241"/>
    <cellStyle name="SAPBEXaggDataEmph 7 2 2 2" xfId="46655"/>
    <cellStyle name="SAPBEXaggDataEmph 7 2 3" xfId="17740"/>
    <cellStyle name="SAPBEXaggDataEmph 7 2 3 2" xfId="44157"/>
    <cellStyle name="SAPBEXaggDataEmph 7 2 4" xfId="36077"/>
    <cellStyle name="SAPBEXaggDataEmph 7 3" xfId="14001"/>
    <cellStyle name="SAPBEXaggDataEmph 7 3 2" xfId="40421"/>
    <cellStyle name="SAPBEXaggDataEmph 7 4" xfId="21817"/>
    <cellStyle name="SAPBEXaggDataEmph 7 4 2" xfId="48231"/>
    <cellStyle name="SAPBEXaggDataEmph 7 5" xfId="29881"/>
    <cellStyle name="SAPBEXaggDataEmph 8" xfId="2999"/>
    <cellStyle name="SAPBEXaggDataEmph 8 2" xfId="10014"/>
    <cellStyle name="SAPBEXaggDataEmph 8 2 2" xfId="20674"/>
    <cellStyle name="SAPBEXaggDataEmph 8 2 2 2" xfId="47088"/>
    <cellStyle name="SAPBEXaggDataEmph 8 2 3" xfId="12585"/>
    <cellStyle name="SAPBEXaggDataEmph 8 2 3 2" xfId="39006"/>
    <cellStyle name="SAPBEXaggDataEmph 8 2 4" xfId="36510"/>
    <cellStyle name="SAPBEXaggDataEmph 8 3" xfId="13791"/>
    <cellStyle name="SAPBEXaggDataEmph 8 3 2" xfId="40211"/>
    <cellStyle name="SAPBEXaggDataEmph 8 4" xfId="25066"/>
    <cellStyle name="SAPBEXaggDataEmph 8 4 2" xfId="51480"/>
    <cellStyle name="SAPBEXaggDataEmph 8 5" xfId="29669"/>
    <cellStyle name="SAPBEXaggDataEmph 9" xfId="4723"/>
    <cellStyle name="SAPBEXaggDataEmph 9 2" xfId="9613"/>
    <cellStyle name="SAPBEXaggDataEmph 9 2 2" xfId="20273"/>
    <cellStyle name="SAPBEXaggDataEmph 9 2 2 2" xfId="46687"/>
    <cellStyle name="SAPBEXaggDataEmph 9 2 3" xfId="28199"/>
    <cellStyle name="SAPBEXaggDataEmph 9 2 3 2" xfId="54613"/>
    <cellStyle name="SAPBEXaggDataEmph 9 2 4" xfId="36109"/>
    <cellStyle name="SAPBEXaggDataEmph 9 3" xfId="15500"/>
    <cellStyle name="SAPBEXaggDataEmph 9 3 2" xfId="41920"/>
    <cellStyle name="SAPBEXaggDataEmph 9 4" xfId="26415"/>
    <cellStyle name="SAPBEXaggDataEmph 9 4 2" xfId="52829"/>
    <cellStyle name="SAPBEXaggDataEmph 9 5" xfId="31393"/>
    <cellStyle name="SAPBEXaggItem" xfId="1184"/>
    <cellStyle name="SAPBEXaggItem 10" xfId="3387"/>
    <cellStyle name="SAPBEXaggItem 10 2" xfId="21771"/>
    <cellStyle name="SAPBEXaggItem 10 2 2" xfId="48185"/>
    <cellStyle name="SAPBEXaggItem 10 3" xfId="30057"/>
    <cellStyle name="SAPBEXaggItem 11" xfId="7109"/>
    <cellStyle name="SAPBEXaggItem 11 2" xfId="17797"/>
    <cellStyle name="SAPBEXaggItem 11 2 2" xfId="44214"/>
    <cellStyle name="SAPBEXaggItem 11 3" xfId="24284"/>
    <cellStyle name="SAPBEXaggItem 11 3 2" xfId="50698"/>
    <cellStyle name="SAPBEXaggItem 11 4" xfId="33779"/>
    <cellStyle name="SAPBEXaggItem 12" xfId="8254"/>
    <cellStyle name="SAPBEXaggItem 12 2" xfId="18915"/>
    <cellStyle name="SAPBEXaggItem 12 2 2" xfId="45329"/>
    <cellStyle name="SAPBEXaggItem 12 3" xfId="17799"/>
    <cellStyle name="SAPBEXaggItem 12 3 2" xfId="44216"/>
    <cellStyle name="SAPBEXaggItem 12 4" xfId="34767"/>
    <cellStyle name="SAPBEXaggItem 13" xfId="12132"/>
    <cellStyle name="SAPBEXaggItem 13 2" xfId="38553"/>
    <cellStyle name="SAPBEXaggItem 14" xfId="22030"/>
    <cellStyle name="SAPBEXaggItem 14 2" xfId="48444"/>
    <cellStyle name="SAPBEXaggItem 2" xfId="1505"/>
    <cellStyle name="SAPBEXaggItem 2 10" xfId="8403"/>
    <cellStyle name="SAPBEXaggItem 2 10 2" xfId="19063"/>
    <cellStyle name="SAPBEXaggItem 2 10 2 2" xfId="45477"/>
    <cellStyle name="SAPBEXaggItem 2 10 3" xfId="12942"/>
    <cellStyle name="SAPBEXaggItem 2 10 3 2" xfId="39363"/>
    <cellStyle name="SAPBEXaggItem 2 10 4" xfId="34899"/>
    <cellStyle name="SAPBEXaggItem 2 11" xfId="13077"/>
    <cellStyle name="SAPBEXaggItem 2 11 2" xfId="39498"/>
    <cellStyle name="SAPBEXaggItem 2 12" xfId="23711"/>
    <cellStyle name="SAPBEXaggItem 2 12 2" xfId="50125"/>
    <cellStyle name="SAPBEXaggItem 2 2" xfId="3499"/>
    <cellStyle name="SAPBEXaggItem 2 2 2" xfId="9021"/>
    <cellStyle name="SAPBEXaggItem 2 2 2 2" xfId="19681"/>
    <cellStyle name="SAPBEXaggItem 2 2 2 2 2" xfId="46095"/>
    <cellStyle name="SAPBEXaggItem 2 2 2 3" xfId="17676"/>
    <cellStyle name="SAPBEXaggItem 2 2 2 3 2" xfId="44093"/>
    <cellStyle name="SAPBEXaggItem 2 2 2 4" xfId="35517"/>
    <cellStyle name="SAPBEXaggItem 2 2 3" xfId="9623"/>
    <cellStyle name="SAPBEXaggItem 2 2 3 2" xfId="20283"/>
    <cellStyle name="SAPBEXaggItem 2 2 3 2 2" xfId="46697"/>
    <cellStyle name="SAPBEXaggItem 2 2 3 3" xfId="18757"/>
    <cellStyle name="SAPBEXaggItem 2 2 3 3 2" xfId="45171"/>
    <cellStyle name="SAPBEXaggItem 2 2 3 4" xfId="36119"/>
    <cellStyle name="SAPBEXaggItem 2 2 4" xfId="10935"/>
    <cellStyle name="SAPBEXaggItem 2 2 4 2" xfId="21580"/>
    <cellStyle name="SAPBEXaggItem 2 2 4 2 2" xfId="47994"/>
    <cellStyle name="SAPBEXaggItem 2 2 4 3" xfId="28669"/>
    <cellStyle name="SAPBEXaggItem 2 2 4 3 2" xfId="55083"/>
    <cellStyle name="SAPBEXaggItem 2 2 4 4" xfId="37356"/>
    <cellStyle name="SAPBEXaggItem 2 2 5" xfId="8710"/>
    <cellStyle name="SAPBEXaggItem 2 2 5 2" xfId="19370"/>
    <cellStyle name="SAPBEXaggItem 2 2 5 2 2" xfId="45784"/>
    <cellStyle name="SAPBEXaggItem 2 2 5 3" xfId="16251"/>
    <cellStyle name="SAPBEXaggItem 2 2 5 3 2" xfId="42670"/>
    <cellStyle name="SAPBEXaggItem 2 2 5 4" xfId="35206"/>
    <cellStyle name="SAPBEXaggItem 2 2 6" xfId="14284"/>
    <cellStyle name="SAPBEXaggItem 2 2 6 2" xfId="40704"/>
    <cellStyle name="SAPBEXaggItem 2 2 7" xfId="25708"/>
    <cellStyle name="SAPBEXaggItem 2 2 7 2" xfId="52122"/>
    <cellStyle name="SAPBEXaggItem 2 2 8" xfId="30169"/>
    <cellStyle name="SAPBEXaggItem 2 3" xfId="2803"/>
    <cellStyle name="SAPBEXaggItem 2 3 2" xfId="9383"/>
    <cellStyle name="SAPBEXaggItem 2 3 2 2" xfId="20043"/>
    <cellStyle name="SAPBEXaggItem 2 3 2 2 2" xfId="46457"/>
    <cellStyle name="SAPBEXaggItem 2 3 2 3" xfId="12097"/>
    <cellStyle name="SAPBEXaggItem 2 3 2 3 2" xfId="38518"/>
    <cellStyle name="SAPBEXaggItem 2 3 2 4" xfId="35879"/>
    <cellStyle name="SAPBEXaggItem 2 3 3" xfId="13595"/>
    <cellStyle name="SAPBEXaggItem 2 3 3 2" xfId="40015"/>
    <cellStyle name="SAPBEXaggItem 2 3 4" xfId="11148"/>
    <cellStyle name="SAPBEXaggItem 2 3 4 2" xfId="37569"/>
    <cellStyle name="SAPBEXaggItem 2 3 5" xfId="29473"/>
    <cellStyle name="SAPBEXaggItem 2 4" xfId="3327"/>
    <cellStyle name="SAPBEXaggItem 2 4 2" xfId="10039"/>
    <cellStyle name="SAPBEXaggItem 2 4 2 2" xfId="20699"/>
    <cellStyle name="SAPBEXaggItem 2 4 2 2 2" xfId="47113"/>
    <cellStyle name="SAPBEXaggItem 2 4 2 3" xfId="27777"/>
    <cellStyle name="SAPBEXaggItem 2 4 2 3 2" xfId="54191"/>
    <cellStyle name="SAPBEXaggItem 2 4 2 4" xfId="36535"/>
    <cellStyle name="SAPBEXaggItem 2 4 3" xfId="14115"/>
    <cellStyle name="SAPBEXaggItem 2 4 3 2" xfId="40535"/>
    <cellStyle name="SAPBEXaggItem 2 4 4" xfId="22790"/>
    <cellStyle name="SAPBEXaggItem 2 4 4 2" xfId="49204"/>
    <cellStyle name="SAPBEXaggItem 2 4 5" xfId="29997"/>
    <cellStyle name="SAPBEXaggItem 2 5" xfId="5274"/>
    <cellStyle name="SAPBEXaggItem 2 5 2" xfId="10725"/>
    <cellStyle name="SAPBEXaggItem 2 5 2 2" xfId="21370"/>
    <cellStyle name="SAPBEXaggItem 2 5 2 2 2" xfId="47784"/>
    <cellStyle name="SAPBEXaggItem 2 5 2 3" xfId="28465"/>
    <cellStyle name="SAPBEXaggItem 2 5 2 3 2" xfId="54879"/>
    <cellStyle name="SAPBEXaggItem 2 5 2 4" xfId="37146"/>
    <cellStyle name="SAPBEXaggItem 2 5 3" xfId="16049"/>
    <cellStyle name="SAPBEXaggItem 2 5 3 2" xfId="42468"/>
    <cellStyle name="SAPBEXaggItem 2 5 4" xfId="23277"/>
    <cellStyle name="SAPBEXaggItem 2 5 4 2" xfId="49691"/>
    <cellStyle name="SAPBEXaggItem 2 5 5" xfId="31944"/>
    <cellStyle name="SAPBEXaggItem 2 6" xfId="6236"/>
    <cellStyle name="SAPBEXaggItem 2 6 2" xfId="16977"/>
    <cellStyle name="SAPBEXaggItem 2 6 2 2" xfId="43395"/>
    <cellStyle name="SAPBEXaggItem 2 6 3" xfId="23937"/>
    <cellStyle name="SAPBEXaggItem 2 6 3 2" xfId="50351"/>
    <cellStyle name="SAPBEXaggItem 2 6 4" xfId="32906"/>
    <cellStyle name="SAPBEXaggItem 2 7" xfId="6483"/>
    <cellStyle name="SAPBEXaggItem 2 7 2" xfId="23620"/>
    <cellStyle name="SAPBEXaggItem 2 7 2 2" xfId="50034"/>
    <cellStyle name="SAPBEXaggItem 2 7 3" xfId="33153"/>
    <cellStyle name="SAPBEXaggItem 2 8" xfId="6945"/>
    <cellStyle name="SAPBEXaggItem 2 8 2" xfId="17650"/>
    <cellStyle name="SAPBEXaggItem 2 8 2 2" xfId="44067"/>
    <cellStyle name="SAPBEXaggItem 2 8 3" xfId="12721"/>
    <cellStyle name="SAPBEXaggItem 2 8 3 2" xfId="39142"/>
    <cellStyle name="SAPBEXaggItem 2 8 4" xfId="33615"/>
    <cellStyle name="SAPBEXaggItem 2 9" xfId="7098"/>
    <cellStyle name="SAPBEXaggItem 2 9 2" xfId="17786"/>
    <cellStyle name="SAPBEXaggItem 2 9 2 2" xfId="44203"/>
    <cellStyle name="SAPBEXaggItem 2 9 3" xfId="24128"/>
    <cellStyle name="SAPBEXaggItem 2 9 3 2" xfId="50542"/>
    <cellStyle name="SAPBEXaggItem 2 9 4" xfId="33768"/>
    <cellStyle name="SAPBEXaggItem 3" xfId="1618"/>
    <cellStyle name="SAPBEXaggItem 3 10" xfId="8347"/>
    <cellStyle name="SAPBEXaggItem 3 10 2" xfId="19007"/>
    <cellStyle name="SAPBEXaggItem 3 10 2 2" xfId="45421"/>
    <cellStyle name="SAPBEXaggItem 3 10 3" xfId="12179"/>
    <cellStyle name="SAPBEXaggItem 3 10 3 2" xfId="38600"/>
    <cellStyle name="SAPBEXaggItem 3 10 4" xfId="34843"/>
    <cellStyle name="SAPBEXaggItem 3 11" xfId="11945"/>
    <cellStyle name="SAPBEXaggItem 3 11 2" xfId="38366"/>
    <cellStyle name="SAPBEXaggItem 3 12" xfId="26466"/>
    <cellStyle name="SAPBEXaggItem 3 12 2" xfId="52880"/>
    <cellStyle name="SAPBEXaggItem 3 2" xfId="3611"/>
    <cellStyle name="SAPBEXaggItem 3 2 2" xfId="9069"/>
    <cellStyle name="SAPBEXaggItem 3 2 2 2" xfId="19729"/>
    <cellStyle name="SAPBEXaggItem 3 2 2 2 2" xfId="46143"/>
    <cellStyle name="SAPBEXaggItem 3 2 2 3" xfId="11786"/>
    <cellStyle name="SAPBEXaggItem 3 2 2 3 2" xfId="38207"/>
    <cellStyle name="SAPBEXaggItem 3 2 2 4" xfId="35565"/>
    <cellStyle name="SAPBEXaggItem 3 2 3" xfId="10222"/>
    <cellStyle name="SAPBEXaggItem 3 2 3 2" xfId="20882"/>
    <cellStyle name="SAPBEXaggItem 3 2 3 2 2" xfId="47296"/>
    <cellStyle name="SAPBEXaggItem 3 2 3 3" xfId="13067"/>
    <cellStyle name="SAPBEXaggItem 3 2 3 3 2" xfId="39488"/>
    <cellStyle name="SAPBEXaggItem 3 2 3 4" xfId="36718"/>
    <cellStyle name="SAPBEXaggItem 3 2 4" xfId="10884"/>
    <cellStyle name="SAPBEXaggItem 3 2 4 2" xfId="21529"/>
    <cellStyle name="SAPBEXaggItem 3 2 4 2 2" xfId="47943"/>
    <cellStyle name="SAPBEXaggItem 3 2 4 3" xfId="28618"/>
    <cellStyle name="SAPBEXaggItem 3 2 4 3 2" xfId="55032"/>
    <cellStyle name="SAPBEXaggItem 3 2 4 4" xfId="37305"/>
    <cellStyle name="SAPBEXaggItem 3 2 5" xfId="8654"/>
    <cellStyle name="SAPBEXaggItem 3 2 5 2" xfId="19314"/>
    <cellStyle name="SAPBEXaggItem 3 2 5 2 2" xfId="45728"/>
    <cellStyle name="SAPBEXaggItem 3 2 5 3" xfId="14106"/>
    <cellStyle name="SAPBEXaggItem 3 2 5 3 2" xfId="40526"/>
    <cellStyle name="SAPBEXaggItem 3 2 5 4" xfId="35150"/>
    <cellStyle name="SAPBEXaggItem 3 2 6" xfId="14396"/>
    <cellStyle name="SAPBEXaggItem 3 2 6 2" xfId="40816"/>
    <cellStyle name="SAPBEXaggItem 3 2 7" xfId="27040"/>
    <cellStyle name="SAPBEXaggItem 3 2 7 2" xfId="53454"/>
    <cellStyle name="SAPBEXaggItem 3 2 8" xfId="30281"/>
    <cellStyle name="SAPBEXaggItem 3 3" xfId="2710"/>
    <cellStyle name="SAPBEXaggItem 3 3 2" xfId="9438"/>
    <cellStyle name="SAPBEXaggItem 3 3 2 2" xfId="20098"/>
    <cellStyle name="SAPBEXaggItem 3 3 2 2 2" xfId="46512"/>
    <cellStyle name="SAPBEXaggItem 3 3 2 3" xfId="27856"/>
    <cellStyle name="SAPBEXaggItem 3 3 2 3 2" xfId="54270"/>
    <cellStyle name="SAPBEXaggItem 3 3 2 4" xfId="35934"/>
    <cellStyle name="SAPBEXaggItem 3 3 3" xfId="13502"/>
    <cellStyle name="SAPBEXaggItem 3 3 3 2" xfId="39922"/>
    <cellStyle name="SAPBEXaggItem 3 3 4" xfId="23438"/>
    <cellStyle name="SAPBEXaggItem 3 3 4 2" xfId="49852"/>
    <cellStyle name="SAPBEXaggItem 3 3 5" xfId="29380"/>
    <cellStyle name="SAPBEXaggItem 3 4" xfId="5033"/>
    <cellStyle name="SAPBEXaggItem 3 4 2" xfId="10287"/>
    <cellStyle name="SAPBEXaggItem 3 4 2 2" xfId="20947"/>
    <cellStyle name="SAPBEXaggItem 3 4 2 2 2" xfId="47361"/>
    <cellStyle name="SAPBEXaggItem 3 4 2 3" xfId="13193"/>
    <cellStyle name="SAPBEXaggItem 3 4 2 3 2" xfId="39613"/>
    <cellStyle name="SAPBEXaggItem 3 4 2 4" xfId="36783"/>
    <cellStyle name="SAPBEXaggItem 3 4 3" xfId="15810"/>
    <cellStyle name="SAPBEXaggItem 3 4 3 2" xfId="42229"/>
    <cellStyle name="SAPBEXaggItem 3 4 4" xfId="24174"/>
    <cellStyle name="SAPBEXaggItem 3 4 4 2" xfId="50588"/>
    <cellStyle name="SAPBEXaggItem 3 4 5" xfId="31703"/>
    <cellStyle name="SAPBEXaggItem 3 5" xfId="5456"/>
    <cellStyle name="SAPBEXaggItem 3 5 2" xfId="10776"/>
    <cellStyle name="SAPBEXaggItem 3 5 2 2" xfId="21421"/>
    <cellStyle name="SAPBEXaggItem 3 5 2 2 2" xfId="47835"/>
    <cellStyle name="SAPBEXaggItem 3 5 2 3" xfId="28510"/>
    <cellStyle name="SAPBEXaggItem 3 5 2 3 2" xfId="54924"/>
    <cellStyle name="SAPBEXaggItem 3 5 2 4" xfId="37197"/>
    <cellStyle name="SAPBEXaggItem 3 5 3" xfId="16229"/>
    <cellStyle name="SAPBEXaggItem 3 5 3 2" xfId="42648"/>
    <cellStyle name="SAPBEXaggItem 3 5 4" xfId="21969"/>
    <cellStyle name="SAPBEXaggItem 3 5 4 2" xfId="48383"/>
    <cellStyle name="SAPBEXaggItem 3 5 5" xfId="32126"/>
    <cellStyle name="SAPBEXaggItem 3 6" xfId="5509"/>
    <cellStyle name="SAPBEXaggItem 3 6 2" xfId="16280"/>
    <cellStyle name="SAPBEXaggItem 3 6 2 2" xfId="42699"/>
    <cellStyle name="SAPBEXaggItem 3 6 3" xfId="26820"/>
    <cellStyle name="SAPBEXaggItem 3 6 3 2" xfId="53234"/>
    <cellStyle name="SAPBEXaggItem 3 6 4" xfId="32179"/>
    <cellStyle name="SAPBEXaggItem 3 7" xfId="6123"/>
    <cellStyle name="SAPBEXaggItem 3 7 2" xfId="22602"/>
    <cellStyle name="SAPBEXaggItem 3 7 2 2" xfId="49016"/>
    <cellStyle name="SAPBEXaggItem 3 7 3" xfId="32793"/>
    <cellStyle name="SAPBEXaggItem 3 8" xfId="5929"/>
    <cellStyle name="SAPBEXaggItem 3 8 2" xfId="16681"/>
    <cellStyle name="SAPBEXaggItem 3 8 2 2" xfId="43099"/>
    <cellStyle name="SAPBEXaggItem 3 8 3" xfId="22192"/>
    <cellStyle name="SAPBEXaggItem 3 8 3 2" xfId="48606"/>
    <cellStyle name="SAPBEXaggItem 3 8 4" xfId="32599"/>
    <cellStyle name="SAPBEXaggItem 3 9" xfId="6944"/>
    <cellStyle name="SAPBEXaggItem 3 9 2" xfId="17649"/>
    <cellStyle name="SAPBEXaggItem 3 9 2 2" xfId="44066"/>
    <cellStyle name="SAPBEXaggItem 3 9 3" xfId="13340"/>
    <cellStyle name="SAPBEXaggItem 3 9 3 2" xfId="39760"/>
    <cellStyle name="SAPBEXaggItem 3 9 4" xfId="33614"/>
    <cellStyle name="SAPBEXaggItem 4" xfId="1877"/>
    <cellStyle name="SAPBEXaggItem 4 10" xfId="8392"/>
    <cellStyle name="SAPBEXaggItem 4 10 2" xfId="19052"/>
    <cellStyle name="SAPBEXaggItem 4 10 2 2" xfId="45466"/>
    <cellStyle name="SAPBEXaggItem 4 10 3" xfId="17809"/>
    <cellStyle name="SAPBEXaggItem 4 10 3 2" xfId="44226"/>
    <cellStyle name="SAPBEXaggItem 4 10 4" xfId="34888"/>
    <cellStyle name="SAPBEXaggItem 4 11" xfId="11703"/>
    <cellStyle name="SAPBEXaggItem 4 11 2" xfId="38124"/>
    <cellStyle name="SAPBEXaggItem 4 12" xfId="24797"/>
    <cellStyle name="SAPBEXaggItem 4 12 2" xfId="51211"/>
    <cellStyle name="SAPBEXaggItem 4 2" xfId="3854"/>
    <cellStyle name="SAPBEXaggItem 4 2 2" xfId="9026"/>
    <cellStyle name="SAPBEXaggItem 4 2 2 2" xfId="19686"/>
    <cellStyle name="SAPBEXaggItem 4 2 2 2 2" xfId="46100"/>
    <cellStyle name="SAPBEXaggItem 4 2 2 3" xfId="24527"/>
    <cellStyle name="SAPBEXaggItem 4 2 2 3 2" xfId="50941"/>
    <cellStyle name="SAPBEXaggItem 4 2 2 4" xfId="35522"/>
    <cellStyle name="SAPBEXaggItem 4 2 3" xfId="9679"/>
    <cellStyle name="SAPBEXaggItem 4 2 3 2" xfId="20339"/>
    <cellStyle name="SAPBEXaggItem 4 2 3 2 2" xfId="46753"/>
    <cellStyle name="SAPBEXaggItem 4 2 3 3" xfId="11838"/>
    <cellStyle name="SAPBEXaggItem 4 2 3 3 2" xfId="38259"/>
    <cellStyle name="SAPBEXaggItem 4 2 3 4" xfId="36175"/>
    <cellStyle name="SAPBEXaggItem 4 2 4" xfId="10924"/>
    <cellStyle name="SAPBEXaggItem 4 2 4 2" xfId="21569"/>
    <cellStyle name="SAPBEXaggItem 4 2 4 2 2" xfId="47983"/>
    <cellStyle name="SAPBEXaggItem 4 2 4 3" xfId="28658"/>
    <cellStyle name="SAPBEXaggItem 4 2 4 3 2" xfId="55072"/>
    <cellStyle name="SAPBEXaggItem 4 2 4 4" xfId="37345"/>
    <cellStyle name="SAPBEXaggItem 4 2 5" xfId="8699"/>
    <cellStyle name="SAPBEXaggItem 4 2 5 2" xfId="19359"/>
    <cellStyle name="SAPBEXaggItem 4 2 5 2 2" xfId="45773"/>
    <cellStyle name="SAPBEXaggItem 4 2 5 3" xfId="16868"/>
    <cellStyle name="SAPBEXaggItem 4 2 5 3 2" xfId="43286"/>
    <cellStyle name="SAPBEXaggItem 4 2 5 4" xfId="35195"/>
    <cellStyle name="SAPBEXaggItem 4 2 6" xfId="14637"/>
    <cellStyle name="SAPBEXaggItem 4 2 6 2" xfId="41057"/>
    <cellStyle name="SAPBEXaggItem 4 2 7" xfId="27927"/>
    <cellStyle name="SAPBEXaggItem 4 2 7 2" xfId="54341"/>
    <cellStyle name="SAPBEXaggItem 4 2 8" xfId="30524"/>
    <cellStyle name="SAPBEXaggItem 4 3" xfId="4581"/>
    <cellStyle name="SAPBEXaggItem 4 3 2" xfId="9394"/>
    <cellStyle name="SAPBEXaggItem 4 3 2 2" xfId="20054"/>
    <cellStyle name="SAPBEXaggItem 4 3 2 2 2" xfId="46468"/>
    <cellStyle name="SAPBEXaggItem 4 3 2 3" xfId="11812"/>
    <cellStyle name="SAPBEXaggItem 4 3 2 3 2" xfId="38233"/>
    <cellStyle name="SAPBEXaggItem 4 3 2 4" xfId="35890"/>
    <cellStyle name="SAPBEXaggItem 4 3 3" xfId="15359"/>
    <cellStyle name="SAPBEXaggItem 4 3 3 2" xfId="41779"/>
    <cellStyle name="SAPBEXaggItem 4 3 4" xfId="22765"/>
    <cellStyle name="SAPBEXaggItem 4 3 4 2" xfId="49179"/>
    <cellStyle name="SAPBEXaggItem 4 3 5" xfId="31251"/>
    <cellStyle name="SAPBEXaggItem 4 4" xfId="4422"/>
    <cellStyle name="SAPBEXaggItem 4 4 2" xfId="10445"/>
    <cellStyle name="SAPBEXaggItem 4 4 2 2" xfId="21105"/>
    <cellStyle name="SAPBEXaggItem 4 4 2 2 2" xfId="47519"/>
    <cellStyle name="SAPBEXaggItem 4 4 2 3" xfId="28369"/>
    <cellStyle name="SAPBEXaggItem 4 4 2 3 2" xfId="54783"/>
    <cellStyle name="SAPBEXaggItem 4 4 2 4" xfId="36941"/>
    <cellStyle name="SAPBEXaggItem 4 4 3" xfId="15200"/>
    <cellStyle name="SAPBEXaggItem 4 4 3 2" xfId="41620"/>
    <cellStyle name="SAPBEXaggItem 4 4 4" xfId="26804"/>
    <cellStyle name="SAPBEXaggItem 4 4 4 2" xfId="53218"/>
    <cellStyle name="SAPBEXaggItem 4 4 5" xfId="31092"/>
    <cellStyle name="SAPBEXaggItem 4 5" xfId="5084"/>
    <cellStyle name="SAPBEXaggItem 4 5 2" xfId="10805"/>
    <cellStyle name="SAPBEXaggItem 4 5 2 2" xfId="21450"/>
    <cellStyle name="SAPBEXaggItem 4 5 2 2 2" xfId="47864"/>
    <cellStyle name="SAPBEXaggItem 4 5 2 3" xfId="28539"/>
    <cellStyle name="SAPBEXaggItem 4 5 2 3 2" xfId="54953"/>
    <cellStyle name="SAPBEXaggItem 4 5 2 4" xfId="37226"/>
    <cellStyle name="SAPBEXaggItem 4 5 3" xfId="15861"/>
    <cellStyle name="SAPBEXaggItem 4 5 3 2" xfId="42280"/>
    <cellStyle name="SAPBEXaggItem 4 5 4" xfId="22203"/>
    <cellStyle name="SAPBEXaggItem 4 5 4 2" xfId="48617"/>
    <cellStyle name="SAPBEXaggItem 4 5 5" xfId="31754"/>
    <cellStyle name="SAPBEXaggItem 4 6" xfId="6378"/>
    <cellStyle name="SAPBEXaggItem 4 6 2" xfId="17114"/>
    <cellStyle name="SAPBEXaggItem 4 6 2 2" xfId="43532"/>
    <cellStyle name="SAPBEXaggItem 4 6 3" xfId="24892"/>
    <cellStyle name="SAPBEXaggItem 4 6 3 2" xfId="51306"/>
    <cellStyle name="SAPBEXaggItem 4 6 4" xfId="33048"/>
    <cellStyle name="SAPBEXaggItem 4 7" xfId="6993"/>
    <cellStyle name="SAPBEXaggItem 4 7 2" xfId="22008"/>
    <cellStyle name="SAPBEXaggItem 4 7 2 2" xfId="48422"/>
    <cellStyle name="SAPBEXaggItem 4 7 3" xfId="33663"/>
    <cellStyle name="SAPBEXaggItem 4 8" xfId="7540"/>
    <cellStyle name="SAPBEXaggItem 4 8 2" xfId="18207"/>
    <cellStyle name="SAPBEXaggItem 4 8 2 2" xfId="44623"/>
    <cellStyle name="SAPBEXaggItem 4 8 3" xfId="22050"/>
    <cellStyle name="SAPBEXaggItem 4 8 3 2" xfId="48464"/>
    <cellStyle name="SAPBEXaggItem 4 8 4" xfId="34210"/>
    <cellStyle name="SAPBEXaggItem 4 9" xfId="7253"/>
    <cellStyle name="SAPBEXaggItem 4 9 2" xfId="17920"/>
    <cellStyle name="SAPBEXaggItem 4 9 2 2" xfId="44337"/>
    <cellStyle name="SAPBEXaggItem 4 9 3" xfId="25369"/>
    <cellStyle name="SAPBEXaggItem 4 9 3 2" xfId="51783"/>
    <cellStyle name="SAPBEXaggItem 4 9 4" xfId="33923"/>
    <cellStyle name="SAPBEXaggItem 5" xfId="2063"/>
    <cellStyle name="SAPBEXaggItem 5 10" xfId="8530"/>
    <cellStyle name="SAPBEXaggItem 5 10 2" xfId="19190"/>
    <cellStyle name="SAPBEXaggItem 5 10 2 2" xfId="45604"/>
    <cellStyle name="SAPBEXaggItem 5 10 3" xfId="16883"/>
    <cellStyle name="SAPBEXaggItem 5 10 3 2" xfId="43301"/>
    <cellStyle name="SAPBEXaggItem 5 10 4" xfId="35026"/>
    <cellStyle name="SAPBEXaggItem 5 11" xfId="11537"/>
    <cellStyle name="SAPBEXaggItem 5 11 2" xfId="37958"/>
    <cellStyle name="SAPBEXaggItem 5 12" xfId="23609"/>
    <cellStyle name="SAPBEXaggItem 5 12 2" xfId="50023"/>
    <cellStyle name="SAPBEXaggItem 5 2" xfId="4028"/>
    <cellStyle name="SAPBEXaggItem 5 2 2" xfId="9271"/>
    <cellStyle name="SAPBEXaggItem 5 2 2 2" xfId="19931"/>
    <cellStyle name="SAPBEXaggItem 5 2 2 2 2" xfId="46345"/>
    <cellStyle name="SAPBEXaggItem 5 2 2 3" xfId="28234"/>
    <cellStyle name="SAPBEXaggItem 5 2 2 3 2" xfId="54648"/>
    <cellStyle name="SAPBEXaggItem 5 2 2 4" xfId="35767"/>
    <cellStyle name="SAPBEXaggItem 5 2 3" xfId="14810"/>
    <cellStyle name="SAPBEXaggItem 5 2 3 2" xfId="41230"/>
    <cellStyle name="SAPBEXaggItem 5 2 4" xfId="26322"/>
    <cellStyle name="SAPBEXaggItem 5 2 4 2" xfId="52736"/>
    <cellStyle name="SAPBEXaggItem 5 2 5" xfId="30698"/>
    <cellStyle name="SAPBEXaggItem 5 3" xfId="4756"/>
    <cellStyle name="SAPBEXaggItem 5 3 2" xfId="10429"/>
    <cellStyle name="SAPBEXaggItem 5 3 2 2" xfId="21089"/>
    <cellStyle name="SAPBEXaggItem 5 3 2 2 2" xfId="47503"/>
    <cellStyle name="SAPBEXaggItem 5 3 2 3" xfId="28353"/>
    <cellStyle name="SAPBEXaggItem 5 3 2 3 2" xfId="54767"/>
    <cellStyle name="SAPBEXaggItem 5 3 2 4" xfId="36925"/>
    <cellStyle name="SAPBEXaggItem 5 3 3" xfId="15533"/>
    <cellStyle name="SAPBEXaggItem 5 3 3 2" xfId="41953"/>
    <cellStyle name="SAPBEXaggItem 5 3 4" xfId="23408"/>
    <cellStyle name="SAPBEXaggItem 5 3 4 2" xfId="49822"/>
    <cellStyle name="SAPBEXaggItem 5 3 5" xfId="31426"/>
    <cellStyle name="SAPBEXaggItem 5 4" xfId="5336"/>
    <cellStyle name="SAPBEXaggItem 5 4 2" xfId="10851"/>
    <cellStyle name="SAPBEXaggItem 5 4 2 2" xfId="21496"/>
    <cellStyle name="SAPBEXaggItem 5 4 2 2 2" xfId="47910"/>
    <cellStyle name="SAPBEXaggItem 5 4 2 3" xfId="28585"/>
    <cellStyle name="SAPBEXaggItem 5 4 2 3 2" xfId="54999"/>
    <cellStyle name="SAPBEXaggItem 5 4 2 4" xfId="37272"/>
    <cellStyle name="SAPBEXaggItem 5 4 3" xfId="16109"/>
    <cellStyle name="SAPBEXaggItem 5 4 3 2" xfId="42528"/>
    <cellStyle name="SAPBEXaggItem 5 4 4" xfId="24294"/>
    <cellStyle name="SAPBEXaggItem 5 4 4 2" xfId="50708"/>
    <cellStyle name="SAPBEXaggItem 5 4 5" xfId="32006"/>
    <cellStyle name="SAPBEXaggItem 5 5" xfId="5943"/>
    <cellStyle name="SAPBEXaggItem 5 5 2" xfId="16695"/>
    <cellStyle name="SAPBEXaggItem 5 5 2 2" xfId="43113"/>
    <cellStyle name="SAPBEXaggItem 5 5 3" xfId="24728"/>
    <cellStyle name="SAPBEXaggItem 5 5 3 2" xfId="51142"/>
    <cellStyle name="SAPBEXaggItem 5 5 4" xfId="32613"/>
    <cellStyle name="SAPBEXaggItem 5 6" xfId="6543"/>
    <cellStyle name="SAPBEXaggItem 5 6 2" xfId="17268"/>
    <cellStyle name="SAPBEXaggItem 5 6 2 2" xfId="43686"/>
    <cellStyle name="SAPBEXaggItem 5 6 3" xfId="22059"/>
    <cellStyle name="SAPBEXaggItem 5 6 3 2" xfId="48473"/>
    <cellStyle name="SAPBEXaggItem 5 6 4" xfId="33213"/>
    <cellStyle name="SAPBEXaggItem 5 7" xfId="7115"/>
    <cellStyle name="SAPBEXaggItem 5 7 2" xfId="26520"/>
    <cellStyle name="SAPBEXaggItem 5 7 2 2" xfId="52934"/>
    <cellStyle name="SAPBEXaggItem 5 7 3" xfId="33785"/>
    <cellStyle name="SAPBEXaggItem 5 8" xfId="7674"/>
    <cellStyle name="SAPBEXaggItem 5 8 2" xfId="18341"/>
    <cellStyle name="SAPBEXaggItem 5 8 2 2" xfId="44757"/>
    <cellStyle name="SAPBEXaggItem 5 8 3" xfId="23919"/>
    <cellStyle name="SAPBEXaggItem 5 8 3 2" xfId="50333"/>
    <cellStyle name="SAPBEXaggItem 5 8 4" xfId="34344"/>
    <cellStyle name="SAPBEXaggItem 5 9" xfId="7826"/>
    <cellStyle name="SAPBEXaggItem 5 9 2" xfId="18493"/>
    <cellStyle name="SAPBEXaggItem 5 9 2 2" xfId="44908"/>
    <cellStyle name="SAPBEXaggItem 5 9 3" xfId="27995"/>
    <cellStyle name="SAPBEXaggItem 5 9 3 2" xfId="54409"/>
    <cellStyle name="SAPBEXaggItem 5 9 4" xfId="34496"/>
    <cellStyle name="SAPBEXaggItem 6" xfId="2357"/>
    <cellStyle name="SAPBEXaggItem 6 10" xfId="13030"/>
    <cellStyle name="SAPBEXaggItem 6 10 2" xfId="39451"/>
    <cellStyle name="SAPBEXaggItem 6 11" xfId="24507"/>
    <cellStyle name="SAPBEXaggItem 6 11 2" xfId="50921"/>
    <cellStyle name="SAPBEXaggItem 6 2" xfId="4264"/>
    <cellStyle name="SAPBEXaggItem 6 2 2" xfId="9879"/>
    <cellStyle name="SAPBEXaggItem 6 2 2 2" xfId="20539"/>
    <cellStyle name="SAPBEXaggItem 6 2 2 2 2" xfId="46953"/>
    <cellStyle name="SAPBEXaggItem 6 2 2 3" xfId="23219"/>
    <cellStyle name="SAPBEXaggItem 6 2 2 3 2" xfId="49633"/>
    <cellStyle name="SAPBEXaggItem 6 2 2 4" xfId="36375"/>
    <cellStyle name="SAPBEXaggItem 6 2 3" xfId="15043"/>
    <cellStyle name="SAPBEXaggItem 6 2 3 2" xfId="41463"/>
    <cellStyle name="SAPBEXaggItem 6 2 4" xfId="24551"/>
    <cellStyle name="SAPBEXaggItem 6 2 4 2" xfId="50965"/>
    <cellStyle name="SAPBEXaggItem 6 2 5" xfId="30934"/>
    <cellStyle name="SAPBEXaggItem 6 3" xfId="4992"/>
    <cellStyle name="SAPBEXaggItem 6 3 2" xfId="9734"/>
    <cellStyle name="SAPBEXaggItem 6 3 2 2" xfId="20394"/>
    <cellStyle name="SAPBEXaggItem 6 3 2 2 2" xfId="46808"/>
    <cellStyle name="SAPBEXaggItem 6 3 2 3" xfId="11845"/>
    <cellStyle name="SAPBEXaggItem 6 3 2 3 2" xfId="38266"/>
    <cellStyle name="SAPBEXaggItem 6 3 2 4" xfId="36230"/>
    <cellStyle name="SAPBEXaggItem 6 3 3" xfId="15769"/>
    <cellStyle name="SAPBEXaggItem 6 3 3 2" xfId="42189"/>
    <cellStyle name="SAPBEXaggItem 6 3 4" xfId="21847"/>
    <cellStyle name="SAPBEXaggItem 6 3 4 2" xfId="48261"/>
    <cellStyle name="SAPBEXaggItem 6 3 5" xfId="31662"/>
    <cellStyle name="SAPBEXaggItem 6 4" xfId="6185"/>
    <cellStyle name="SAPBEXaggItem 6 4 2" xfId="10991"/>
    <cellStyle name="SAPBEXaggItem 6 4 2 2" xfId="21636"/>
    <cellStyle name="SAPBEXaggItem 6 4 2 2 2" xfId="48050"/>
    <cellStyle name="SAPBEXaggItem 6 4 2 3" xfId="28725"/>
    <cellStyle name="SAPBEXaggItem 6 4 2 3 2" xfId="55139"/>
    <cellStyle name="SAPBEXaggItem 6 4 2 4" xfId="37412"/>
    <cellStyle name="SAPBEXaggItem 6 4 3" xfId="16926"/>
    <cellStyle name="SAPBEXaggItem 6 4 3 2" xfId="43344"/>
    <cellStyle name="SAPBEXaggItem 6 4 4" xfId="25786"/>
    <cellStyle name="SAPBEXaggItem 6 4 4 2" xfId="52200"/>
    <cellStyle name="SAPBEXaggItem 6 4 5" xfId="32855"/>
    <cellStyle name="SAPBEXaggItem 6 5" xfId="6766"/>
    <cellStyle name="SAPBEXaggItem 6 5 2" xfId="17478"/>
    <cellStyle name="SAPBEXaggItem 6 5 2 2" xfId="43896"/>
    <cellStyle name="SAPBEXaggItem 6 5 3" xfId="24864"/>
    <cellStyle name="SAPBEXaggItem 6 5 3 2" xfId="51278"/>
    <cellStyle name="SAPBEXaggItem 6 5 4" xfId="33436"/>
    <cellStyle name="SAPBEXaggItem 6 6" xfId="7327"/>
    <cellStyle name="SAPBEXaggItem 6 6 2" xfId="17994"/>
    <cellStyle name="SAPBEXaggItem 6 6 2 2" xfId="44411"/>
    <cellStyle name="SAPBEXaggItem 6 6 3" xfId="22124"/>
    <cellStyle name="SAPBEXaggItem 6 6 3 2" xfId="48538"/>
    <cellStyle name="SAPBEXaggItem 6 6 4" xfId="33997"/>
    <cellStyle name="SAPBEXaggItem 6 7" xfId="7971"/>
    <cellStyle name="SAPBEXaggItem 6 7 2" xfId="18638"/>
    <cellStyle name="SAPBEXaggItem 6 7 2 2" xfId="45053"/>
    <cellStyle name="SAPBEXaggItem 6 7 3" xfId="17217"/>
    <cellStyle name="SAPBEXaggItem 6 7 3 2" xfId="43635"/>
    <cellStyle name="SAPBEXaggItem 6 7 4" xfId="34577"/>
    <cellStyle name="SAPBEXaggItem 6 8" xfId="8891"/>
    <cellStyle name="SAPBEXaggItem 6 8 2" xfId="19551"/>
    <cellStyle name="SAPBEXaggItem 6 8 2 2" xfId="45965"/>
    <cellStyle name="SAPBEXaggItem 6 8 3" xfId="11173"/>
    <cellStyle name="SAPBEXaggItem 6 8 3 2" xfId="37594"/>
    <cellStyle name="SAPBEXaggItem 6 8 4" xfId="35387"/>
    <cellStyle name="SAPBEXaggItem 6 9" xfId="13157"/>
    <cellStyle name="SAPBEXaggItem 6 9 2" xfId="39578"/>
    <cellStyle name="SAPBEXaggItem 7" xfId="3212"/>
    <cellStyle name="SAPBEXaggItem 7 2" xfId="9580"/>
    <cellStyle name="SAPBEXaggItem 7 2 2" xfId="20240"/>
    <cellStyle name="SAPBEXaggItem 7 2 2 2" xfId="46654"/>
    <cellStyle name="SAPBEXaggItem 7 2 3" xfId="12809"/>
    <cellStyle name="SAPBEXaggItem 7 2 3 2" xfId="39230"/>
    <cellStyle name="SAPBEXaggItem 7 2 4" xfId="36076"/>
    <cellStyle name="SAPBEXaggItem 7 3" xfId="14002"/>
    <cellStyle name="SAPBEXaggItem 7 3 2" xfId="40422"/>
    <cellStyle name="SAPBEXaggItem 7 4" xfId="22291"/>
    <cellStyle name="SAPBEXaggItem 7 4 2" xfId="48705"/>
    <cellStyle name="SAPBEXaggItem 7 5" xfId="29882"/>
    <cellStyle name="SAPBEXaggItem 8" xfId="4894"/>
    <cellStyle name="SAPBEXaggItem 8 2" xfId="10270"/>
    <cellStyle name="SAPBEXaggItem 8 2 2" xfId="20930"/>
    <cellStyle name="SAPBEXaggItem 8 2 2 2" xfId="47344"/>
    <cellStyle name="SAPBEXaggItem 8 2 3" xfId="12507"/>
    <cellStyle name="SAPBEXaggItem 8 2 3 2" xfId="38928"/>
    <cellStyle name="SAPBEXaggItem 8 2 4" xfId="36766"/>
    <cellStyle name="SAPBEXaggItem 8 3" xfId="15671"/>
    <cellStyle name="SAPBEXaggItem 8 3 2" xfId="42091"/>
    <cellStyle name="SAPBEXaggItem 8 4" xfId="25277"/>
    <cellStyle name="SAPBEXaggItem 8 4 2" xfId="51691"/>
    <cellStyle name="SAPBEXaggItem 8 5" xfId="31564"/>
    <cellStyle name="SAPBEXaggItem 9" xfId="5188"/>
    <cellStyle name="SAPBEXaggItem 9 2" xfId="10477"/>
    <cellStyle name="SAPBEXaggItem 9 2 2" xfId="21137"/>
    <cellStyle name="SAPBEXaggItem 9 2 2 2" xfId="47551"/>
    <cellStyle name="SAPBEXaggItem 9 2 3" xfId="28398"/>
    <cellStyle name="SAPBEXaggItem 9 2 3 2" xfId="54812"/>
    <cellStyle name="SAPBEXaggItem 9 2 4" xfId="36973"/>
    <cellStyle name="SAPBEXaggItem 9 3" xfId="15963"/>
    <cellStyle name="SAPBEXaggItem 9 3 2" xfId="42382"/>
    <cellStyle name="SAPBEXaggItem 9 4" xfId="25089"/>
    <cellStyle name="SAPBEXaggItem 9 4 2" xfId="51503"/>
    <cellStyle name="SAPBEXaggItem 9 5" xfId="31858"/>
    <cellStyle name="SAPBEXaggItemX" xfId="1185"/>
    <cellStyle name="SAPBEXaggItemX 10" xfId="5468"/>
    <cellStyle name="SAPBEXaggItemX 10 2" xfId="16241"/>
    <cellStyle name="SAPBEXaggItemX 10 2 2" xfId="42660"/>
    <cellStyle name="SAPBEXaggItemX 10 3" xfId="27144"/>
    <cellStyle name="SAPBEXaggItemX 10 3 2" xfId="53558"/>
    <cellStyle name="SAPBEXaggItemX 10 4" xfId="32138"/>
    <cellStyle name="SAPBEXaggItemX 11" xfId="6847"/>
    <cellStyle name="SAPBEXaggItemX 11 2" xfId="22634"/>
    <cellStyle name="SAPBEXaggItemX 11 2 2" xfId="49048"/>
    <cellStyle name="SAPBEXaggItemX 11 3" xfId="33517"/>
    <cellStyle name="SAPBEXaggItemX 12" xfId="5415"/>
    <cellStyle name="SAPBEXaggItemX 12 2" xfId="16188"/>
    <cellStyle name="SAPBEXaggItemX 12 2 2" xfId="42607"/>
    <cellStyle name="SAPBEXaggItemX 12 3" xfId="24293"/>
    <cellStyle name="SAPBEXaggItemX 12 3 2" xfId="50707"/>
    <cellStyle name="SAPBEXaggItemX 12 4" xfId="32085"/>
    <cellStyle name="SAPBEXaggItemX 13" xfId="8255"/>
    <cellStyle name="SAPBEXaggItemX 13 2" xfId="18916"/>
    <cellStyle name="SAPBEXaggItemX 13 2 2" xfId="45330"/>
    <cellStyle name="SAPBEXaggItemX 13 3" xfId="12709"/>
    <cellStyle name="SAPBEXaggItemX 13 3 2" xfId="39130"/>
    <cellStyle name="SAPBEXaggItemX 13 4" xfId="34768"/>
    <cellStyle name="SAPBEXaggItemX 14" xfId="13103"/>
    <cellStyle name="SAPBEXaggItemX 14 2" xfId="39524"/>
    <cellStyle name="SAPBEXaggItemX 15" xfId="25860"/>
    <cellStyle name="SAPBEXaggItemX 15 2" xfId="52274"/>
    <cellStyle name="SAPBEXaggItemX 2" xfId="1506"/>
    <cellStyle name="SAPBEXaggItemX 2 10" xfId="8404"/>
    <cellStyle name="SAPBEXaggItemX 2 10 2" xfId="19064"/>
    <cellStyle name="SAPBEXaggItemX 2 10 2 2" xfId="45478"/>
    <cellStyle name="SAPBEXaggItemX 2 10 3" xfId="17810"/>
    <cellStyle name="SAPBEXaggItemX 2 10 3 2" xfId="44227"/>
    <cellStyle name="SAPBEXaggItemX 2 10 4" xfId="34900"/>
    <cellStyle name="SAPBEXaggItemX 2 11" xfId="12280"/>
    <cellStyle name="SAPBEXaggItemX 2 11 2" xfId="38701"/>
    <cellStyle name="SAPBEXaggItemX 2 12" xfId="23140"/>
    <cellStyle name="SAPBEXaggItemX 2 12 2" xfId="49554"/>
    <cellStyle name="SAPBEXaggItemX 2 2" xfId="3500"/>
    <cellStyle name="SAPBEXaggItemX 2 2 2" xfId="9020"/>
    <cellStyle name="SAPBEXaggItemX 2 2 2 2" xfId="19680"/>
    <cellStyle name="SAPBEXaggItemX 2 2 2 2 2" xfId="46094"/>
    <cellStyle name="SAPBEXaggItemX 2 2 2 3" xfId="13363"/>
    <cellStyle name="SAPBEXaggItemX 2 2 2 3 2" xfId="39783"/>
    <cellStyle name="SAPBEXaggItemX 2 2 2 4" xfId="35516"/>
    <cellStyle name="SAPBEXaggItemX 2 2 3" xfId="10467"/>
    <cellStyle name="SAPBEXaggItemX 2 2 3 2" xfId="21127"/>
    <cellStyle name="SAPBEXaggItemX 2 2 3 2 2" xfId="47541"/>
    <cellStyle name="SAPBEXaggItemX 2 2 3 3" xfId="28391"/>
    <cellStyle name="SAPBEXaggItemX 2 2 3 3 2" xfId="54805"/>
    <cellStyle name="SAPBEXaggItemX 2 2 3 4" xfId="36963"/>
    <cellStyle name="SAPBEXaggItemX 2 2 4" xfId="8711"/>
    <cellStyle name="SAPBEXaggItemX 2 2 4 2" xfId="19371"/>
    <cellStyle name="SAPBEXaggItemX 2 2 4 2 2" xfId="45785"/>
    <cellStyle name="SAPBEXaggItemX 2 2 4 3" xfId="16370"/>
    <cellStyle name="SAPBEXaggItemX 2 2 4 3 2" xfId="42789"/>
    <cellStyle name="SAPBEXaggItemX 2 2 4 4" xfId="35207"/>
    <cellStyle name="SAPBEXaggItemX 2 2 5" xfId="14285"/>
    <cellStyle name="SAPBEXaggItemX 2 2 5 2" xfId="40705"/>
    <cellStyle name="SAPBEXaggItemX 2 2 6" xfId="25605"/>
    <cellStyle name="SAPBEXaggItemX 2 2 6 2" xfId="52019"/>
    <cellStyle name="SAPBEXaggItemX 2 2 7" xfId="30170"/>
    <cellStyle name="SAPBEXaggItemX 2 3" xfId="2802"/>
    <cellStyle name="SAPBEXaggItemX 2 3 2" xfId="9382"/>
    <cellStyle name="SAPBEXaggItemX 2 3 2 2" xfId="20042"/>
    <cellStyle name="SAPBEXaggItemX 2 3 2 2 2" xfId="46456"/>
    <cellStyle name="SAPBEXaggItemX 2 3 2 3" xfId="11573"/>
    <cellStyle name="SAPBEXaggItemX 2 3 2 3 2" xfId="37994"/>
    <cellStyle name="SAPBEXaggItemX 2 3 2 4" xfId="35878"/>
    <cellStyle name="SAPBEXaggItemX 2 3 3" xfId="13594"/>
    <cellStyle name="SAPBEXaggItemX 2 3 3 2" xfId="40014"/>
    <cellStyle name="SAPBEXaggItemX 2 3 4" xfId="24605"/>
    <cellStyle name="SAPBEXaggItemX 2 3 4 2" xfId="51019"/>
    <cellStyle name="SAPBEXaggItemX 2 3 5" xfId="29472"/>
    <cellStyle name="SAPBEXaggItemX 2 4" xfId="3328"/>
    <cellStyle name="SAPBEXaggItemX 2 4 2" xfId="10294"/>
    <cellStyle name="SAPBEXaggItemX 2 4 2 2" xfId="20954"/>
    <cellStyle name="SAPBEXaggItemX 2 4 2 2 2" xfId="47368"/>
    <cellStyle name="SAPBEXaggItemX 2 4 2 3" xfId="12597"/>
    <cellStyle name="SAPBEXaggItemX 2 4 2 3 2" xfId="39018"/>
    <cellStyle name="SAPBEXaggItemX 2 4 2 4" xfId="36790"/>
    <cellStyle name="SAPBEXaggItemX 2 4 3" xfId="14116"/>
    <cellStyle name="SAPBEXaggItemX 2 4 3 2" xfId="40536"/>
    <cellStyle name="SAPBEXaggItemX 2 4 4" xfId="27609"/>
    <cellStyle name="SAPBEXaggItemX 2 4 4 2" xfId="54023"/>
    <cellStyle name="SAPBEXaggItemX 2 4 5" xfId="29998"/>
    <cellStyle name="SAPBEXaggItemX 2 5" xfId="5076"/>
    <cellStyle name="SAPBEXaggItemX 2 5 2" xfId="15853"/>
    <cellStyle name="SAPBEXaggItemX 2 5 2 2" xfId="42272"/>
    <cellStyle name="SAPBEXaggItemX 2 5 3" xfId="26040"/>
    <cellStyle name="SAPBEXaggItemX 2 5 3 2" xfId="52454"/>
    <cellStyle name="SAPBEXaggItemX 2 5 4" xfId="31746"/>
    <cellStyle name="SAPBEXaggItemX 2 6" xfId="3708"/>
    <cellStyle name="SAPBEXaggItemX 2 6 2" xfId="14492"/>
    <cellStyle name="SAPBEXaggItemX 2 6 2 2" xfId="40912"/>
    <cellStyle name="SAPBEXaggItemX 2 6 3" xfId="23424"/>
    <cellStyle name="SAPBEXaggItemX 2 6 3 2" xfId="49838"/>
    <cellStyle name="SAPBEXaggItemX 2 6 4" xfId="30378"/>
    <cellStyle name="SAPBEXaggItemX 2 7" xfId="3728"/>
    <cellStyle name="SAPBEXaggItemX 2 7 2" xfId="27487"/>
    <cellStyle name="SAPBEXaggItemX 2 7 2 2" xfId="53901"/>
    <cellStyle name="SAPBEXaggItemX 2 7 3" xfId="30398"/>
    <cellStyle name="SAPBEXaggItemX 2 8" xfId="3774"/>
    <cellStyle name="SAPBEXaggItemX 2 8 2" xfId="14557"/>
    <cellStyle name="SAPBEXaggItemX 2 8 2 2" xfId="40977"/>
    <cellStyle name="SAPBEXaggItemX 2 8 3" xfId="27050"/>
    <cellStyle name="SAPBEXaggItemX 2 8 3 2" xfId="53464"/>
    <cellStyle name="SAPBEXaggItemX 2 8 4" xfId="30444"/>
    <cellStyle name="SAPBEXaggItemX 2 9" xfId="6026"/>
    <cellStyle name="SAPBEXaggItemX 2 9 2" xfId="16777"/>
    <cellStyle name="SAPBEXaggItemX 2 9 2 2" xfId="43195"/>
    <cellStyle name="SAPBEXaggItemX 2 9 3" xfId="27087"/>
    <cellStyle name="SAPBEXaggItemX 2 9 3 2" xfId="53501"/>
    <cellStyle name="SAPBEXaggItemX 2 9 4" xfId="32696"/>
    <cellStyle name="SAPBEXaggItemX 3" xfId="1619"/>
    <cellStyle name="SAPBEXaggItemX 3 10" xfId="8346"/>
    <cellStyle name="SAPBEXaggItemX 3 10 2" xfId="19006"/>
    <cellStyle name="SAPBEXaggItemX 3 10 2 2" xfId="45420"/>
    <cellStyle name="SAPBEXaggItemX 3 10 3" xfId="17803"/>
    <cellStyle name="SAPBEXaggItemX 3 10 3 2" xfId="44220"/>
    <cellStyle name="SAPBEXaggItemX 3 10 4" xfId="34842"/>
    <cellStyle name="SAPBEXaggItemX 3 11" xfId="11944"/>
    <cellStyle name="SAPBEXaggItemX 3 11 2" xfId="38365"/>
    <cellStyle name="SAPBEXaggItemX 3 12" xfId="27638"/>
    <cellStyle name="SAPBEXaggItemX 3 12 2" xfId="54052"/>
    <cellStyle name="SAPBEXaggItemX 3 2" xfId="3612"/>
    <cellStyle name="SAPBEXaggItemX 3 2 2" xfId="9070"/>
    <cellStyle name="SAPBEXaggItemX 3 2 2 2" xfId="19730"/>
    <cellStyle name="SAPBEXaggItemX 3 2 2 2 2" xfId="46144"/>
    <cellStyle name="SAPBEXaggItemX 3 2 2 3" xfId="26792"/>
    <cellStyle name="SAPBEXaggItemX 3 2 2 3 2" xfId="53206"/>
    <cellStyle name="SAPBEXaggItemX 3 2 2 4" xfId="35566"/>
    <cellStyle name="SAPBEXaggItemX 3 2 3" xfId="9963"/>
    <cellStyle name="SAPBEXaggItemX 3 2 3 2" xfId="20623"/>
    <cellStyle name="SAPBEXaggItemX 3 2 3 2 2" xfId="47037"/>
    <cellStyle name="SAPBEXaggItemX 3 2 3 3" xfId="28030"/>
    <cellStyle name="SAPBEXaggItemX 3 2 3 3 2" xfId="54444"/>
    <cellStyle name="SAPBEXaggItemX 3 2 3 4" xfId="36459"/>
    <cellStyle name="SAPBEXaggItemX 3 2 4" xfId="8653"/>
    <cellStyle name="SAPBEXaggItemX 3 2 4 2" xfId="19313"/>
    <cellStyle name="SAPBEXaggItemX 3 2 4 2 2" xfId="45727"/>
    <cellStyle name="SAPBEXaggItemX 3 2 4 3" xfId="17669"/>
    <cellStyle name="SAPBEXaggItemX 3 2 4 3 2" xfId="44086"/>
    <cellStyle name="SAPBEXaggItemX 3 2 4 4" xfId="35149"/>
    <cellStyle name="SAPBEXaggItemX 3 2 5" xfId="14397"/>
    <cellStyle name="SAPBEXaggItemX 3 2 5 2" xfId="40817"/>
    <cellStyle name="SAPBEXaggItemX 3 2 6" xfId="22223"/>
    <cellStyle name="SAPBEXaggItemX 3 2 6 2" xfId="48637"/>
    <cellStyle name="SAPBEXaggItemX 3 2 7" xfId="30282"/>
    <cellStyle name="SAPBEXaggItemX 3 3" xfId="2709"/>
    <cellStyle name="SAPBEXaggItemX 3 3 2" xfId="9439"/>
    <cellStyle name="SAPBEXaggItemX 3 3 2 2" xfId="20099"/>
    <cellStyle name="SAPBEXaggItemX 3 3 2 2 2" xfId="46513"/>
    <cellStyle name="SAPBEXaggItemX 3 3 2 3" xfId="11817"/>
    <cellStyle name="SAPBEXaggItemX 3 3 2 3 2" xfId="38238"/>
    <cellStyle name="SAPBEXaggItemX 3 3 2 4" xfId="35935"/>
    <cellStyle name="SAPBEXaggItemX 3 3 3" xfId="13501"/>
    <cellStyle name="SAPBEXaggItemX 3 3 3 2" xfId="39921"/>
    <cellStyle name="SAPBEXaggItemX 3 3 4" xfId="27444"/>
    <cellStyle name="SAPBEXaggItemX 3 3 4 2" xfId="53858"/>
    <cellStyle name="SAPBEXaggItemX 3 3 5" xfId="29379"/>
    <cellStyle name="SAPBEXaggItemX 3 4" xfId="2622"/>
    <cellStyle name="SAPBEXaggItemX 3 4 2" xfId="10032"/>
    <cellStyle name="SAPBEXaggItemX 3 4 2 2" xfId="20692"/>
    <cellStyle name="SAPBEXaggItemX 3 4 2 2 2" xfId="47106"/>
    <cellStyle name="SAPBEXaggItemX 3 4 2 3" xfId="12221"/>
    <cellStyle name="SAPBEXaggItemX 3 4 2 3 2" xfId="38642"/>
    <cellStyle name="SAPBEXaggItemX 3 4 2 4" xfId="36528"/>
    <cellStyle name="SAPBEXaggItemX 3 4 3" xfId="13414"/>
    <cellStyle name="SAPBEXaggItemX 3 4 3 2" xfId="39834"/>
    <cellStyle name="SAPBEXaggItemX 3 4 4" xfId="26446"/>
    <cellStyle name="SAPBEXaggItemX 3 4 4 2" xfId="52860"/>
    <cellStyle name="SAPBEXaggItemX 3 4 5" xfId="29292"/>
    <cellStyle name="SAPBEXaggItemX 3 5" xfId="3119"/>
    <cellStyle name="SAPBEXaggItemX 3 5 2" xfId="13910"/>
    <cellStyle name="SAPBEXaggItemX 3 5 2 2" xfId="40330"/>
    <cellStyle name="SAPBEXaggItemX 3 5 3" xfId="21884"/>
    <cellStyle name="SAPBEXaggItemX 3 5 3 2" xfId="48298"/>
    <cellStyle name="SAPBEXaggItemX 3 5 4" xfId="29789"/>
    <cellStyle name="SAPBEXaggItemX 3 6" xfId="3012"/>
    <cellStyle name="SAPBEXaggItemX 3 6 2" xfId="13804"/>
    <cellStyle name="SAPBEXaggItemX 3 6 2 2" xfId="40224"/>
    <cellStyle name="SAPBEXaggItemX 3 6 3" xfId="23871"/>
    <cellStyle name="SAPBEXaggItemX 3 6 3 2" xfId="50285"/>
    <cellStyle name="SAPBEXaggItemX 3 6 4" xfId="29682"/>
    <cellStyle name="SAPBEXaggItemX 3 7" xfId="6645"/>
    <cellStyle name="SAPBEXaggItemX 3 7 2" xfId="22401"/>
    <cellStyle name="SAPBEXaggItemX 3 7 2 2" xfId="48815"/>
    <cellStyle name="SAPBEXaggItemX 3 7 3" xfId="33315"/>
    <cellStyle name="SAPBEXaggItemX 3 8" xfId="3017"/>
    <cellStyle name="SAPBEXaggItemX 3 8 2" xfId="13809"/>
    <cellStyle name="SAPBEXaggItemX 3 8 2 2" xfId="40229"/>
    <cellStyle name="SAPBEXaggItemX 3 8 3" xfId="26487"/>
    <cellStyle name="SAPBEXaggItemX 3 8 3 2" xfId="52901"/>
    <cellStyle name="SAPBEXaggItemX 3 8 4" xfId="29687"/>
    <cellStyle name="SAPBEXaggItemX 3 9" xfId="5086"/>
    <cellStyle name="SAPBEXaggItemX 3 9 2" xfId="15863"/>
    <cellStyle name="SAPBEXaggItemX 3 9 2 2" xfId="42282"/>
    <cellStyle name="SAPBEXaggItemX 3 9 3" xfId="25802"/>
    <cellStyle name="SAPBEXaggItemX 3 9 3 2" xfId="52216"/>
    <cellStyle name="SAPBEXaggItemX 3 9 4" xfId="31756"/>
    <cellStyle name="SAPBEXaggItemX 4" xfId="1878"/>
    <cellStyle name="SAPBEXaggItemX 4 10" xfId="8531"/>
    <cellStyle name="SAPBEXaggItemX 4 10 2" xfId="19191"/>
    <cellStyle name="SAPBEXaggItemX 4 10 2 2" xfId="45605"/>
    <cellStyle name="SAPBEXaggItemX 4 10 3" xfId="12786"/>
    <cellStyle name="SAPBEXaggItemX 4 10 3 2" xfId="39207"/>
    <cellStyle name="SAPBEXaggItemX 4 10 4" xfId="35027"/>
    <cellStyle name="SAPBEXaggItemX 4 11" xfId="11702"/>
    <cellStyle name="SAPBEXaggItemX 4 11 2" xfId="38123"/>
    <cellStyle name="SAPBEXaggItemX 4 12" xfId="23991"/>
    <cellStyle name="SAPBEXaggItemX 4 12 2" xfId="50405"/>
    <cellStyle name="SAPBEXaggItemX 4 2" xfId="3855"/>
    <cellStyle name="SAPBEXaggItemX 4 2 2" xfId="9270"/>
    <cellStyle name="SAPBEXaggItemX 4 2 2 2" xfId="19930"/>
    <cellStyle name="SAPBEXaggItemX 4 2 2 2 2" xfId="46344"/>
    <cellStyle name="SAPBEXaggItemX 4 2 2 3" xfId="25958"/>
    <cellStyle name="SAPBEXaggItemX 4 2 2 3 2" xfId="52372"/>
    <cellStyle name="SAPBEXaggItemX 4 2 2 4" xfId="35766"/>
    <cellStyle name="SAPBEXaggItemX 4 2 3" xfId="14638"/>
    <cellStyle name="SAPBEXaggItemX 4 2 3 2" xfId="41058"/>
    <cellStyle name="SAPBEXaggItemX 4 2 4" xfId="22674"/>
    <cellStyle name="SAPBEXaggItemX 4 2 4 2" xfId="49088"/>
    <cellStyle name="SAPBEXaggItemX 4 2 5" xfId="30525"/>
    <cellStyle name="SAPBEXaggItemX 4 3" xfId="4582"/>
    <cellStyle name="SAPBEXaggItemX 4 3 2" xfId="9509"/>
    <cellStyle name="SAPBEXaggItemX 4 3 2 2" xfId="20169"/>
    <cellStyle name="SAPBEXaggItemX 4 3 2 2 2" xfId="46583"/>
    <cellStyle name="SAPBEXaggItemX 4 3 2 3" xfId="17364"/>
    <cellStyle name="SAPBEXaggItemX 4 3 2 3 2" xfId="43782"/>
    <cellStyle name="SAPBEXaggItemX 4 3 2 4" xfId="36005"/>
    <cellStyle name="SAPBEXaggItemX 4 3 3" xfId="15360"/>
    <cellStyle name="SAPBEXaggItemX 4 3 3 2" xfId="41780"/>
    <cellStyle name="SAPBEXaggItemX 4 3 4" xfId="26330"/>
    <cellStyle name="SAPBEXaggItemX 4 3 4 2" xfId="52744"/>
    <cellStyle name="SAPBEXaggItemX 4 3 5" xfId="31252"/>
    <cellStyle name="SAPBEXaggItemX 4 4" xfId="3283"/>
    <cellStyle name="SAPBEXaggItemX 4 4 2" xfId="14073"/>
    <cellStyle name="SAPBEXaggItemX 4 4 2 2" xfId="40493"/>
    <cellStyle name="SAPBEXaggItemX 4 4 3" xfId="23251"/>
    <cellStyle name="SAPBEXaggItemX 4 4 3 2" xfId="49665"/>
    <cellStyle name="SAPBEXaggItemX 4 4 4" xfId="29953"/>
    <cellStyle name="SAPBEXaggItemX 4 5" xfId="5426"/>
    <cellStyle name="SAPBEXaggItemX 4 5 2" xfId="16199"/>
    <cellStyle name="SAPBEXaggItemX 4 5 2 2" xfId="42618"/>
    <cellStyle name="SAPBEXaggItemX 4 5 3" xfId="24615"/>
    <cellStyle name="SAPBEXaggItemX 4 5 3 2" xfId="51029"/>
    <cellStyle name="SAPBEXaggItemX 4 5 4" xfId="32096"/>
    <cellStyle name="SAPBEXaggItemX 4 6" xfId="6379"/>
    <cellStyle name="SAPBEXaggItemX 4 6 2" xfId="17115"/>
    <cellStyle name="SAPBEXaggItemX 4 6 2 2" xfId="43533"/>
    <cellStyle name="SAPBEXaggItemX 4 6 3" xfId="23565"/>
    <cellStyle name="SAPBEXaggItemX 4 6 3 2" xfId="49979"/>
    <cellStyle name="SAPBEXaggItemX 4 6 4" xfId="33049"/>
    <cellStyle name="SAPBEXaggItemX 4 7" xfId="6994"/>
    <cellStyle name="SAPBEXaggItemX 4 7 2" xfId="25733"/>
    <cellStyle name="SAPBEXaggItemX 4 7 2 2" xfId="52147"/>
    <cellStyle name="SAPBEXaggItemX 4 7 3" xfId="33664"/>
    <cellStyle name="SAPBEXaggItemX 4 8" xfId="7541"/>
    <cellStyle name="SAPBEXaggItemX 4 8 2" xfId="18208"/>
    <cellStyle name="SAPBEXaggItemX 4 8 2 2" xfId="44624"/>
    <cellStyle name="SAPBEXaggItemX 4 8 3" xfId="26917"/>
    <cellStyle name="SAPBEXaggItemX 4 8 3 2" xfId="53331"/>
    <cellStyle name="SAPBEXaggItemX 4 8 4" xfId="34211"/>
    <cellStyle name="SAPBEXaggItemX 4 9" xfId="7758"/>
    <cellStyle name="SAPBEXaggItemX 4 9 2" xfId="18425"/>
    <cellStyle name="SAPBEXaggItemX 4 9 2 2" xfId="44841"/>
    <cellStyle name="SAPBEXaggItemX 4 9 3" xfId="26639"/>
    <cellStyle name="SAPBEXaggItemX 4 9 3 2" xfId="53053"/>
    <cellStyle name="SAPBEXaggItemX 4 9 4" xfId="34428"/>
    <cellStyle name="SAPBEXaggItemX 5" xfId="2064"/>
    <cellStyle name="SAPBEXaggItemX 5 10" xfId="8890"/>
    <cellStyle name="SAPBEXaggItemX 5 10 2" xfId="19550"/>
    <cellStyle name="SAPBEXaggItemX 5 10 2 2" xfId="45964"/>
    <cellStyle name="SAPBEXaggItemX 5 10 3" xfId="25874"/>
    <cellStyle name="SAPBEXaggItemX 5 10 3 2" xfId="52288"/>
    <cellStyle name="SAPBEXaggItemX 5 10 4" xfId="35386"/>
    <cellStyle name="SAPBEXaggItemX 5 11" xfId="11536"/>
    <cellStyle name="SAPBEXaggItemX 5 11 2" xfId="37957"/>
    <cellStyle name="SAPBEXaggItemX 5 12" xfId="23039"/>
    <cellStyle name="SAPBEXaggItemX 5 12 2" xfId="49453"/>
    <cellStyle name="SAPBEXaggItemX 5 2" xfId="4029"/>
    <cellStyle name="SAPBEXaggItemX 5 2 2" xfId="9878"/>
    <cellStyle name="SAPBEXaggItemX 5 2 2 2" xfId="20538"/>
    <cellStyle name="SAPBEXaggItemX 5 2 2 2 2" xfId="46952"/>
    <cellStyle name="SAPBEXaggItemX 5 2 2 3" xfId="27725"/>
    <cellStyle name="SAPBEXaggItemX 5 2 2 3 2" xfId="54139"/>
    <cellStyle name="SAPBEXaggItemX 5 2 2 4" xfId="36374"/>
    <cellStyle name="SAPBEXaggItemX 5 2 3" xfId="14811"/>
    <cellStyle name="SAPBEXaggItemX 5 2 3 2" xfId="41231"/>
    <cellStyle name="SAPBEXaggItemX 5 2 4" xfId="27518"/>
    <cellStyle name="SAPBEXaggItemX 5 2 4 2" xfId="53932"/>
    <cellStyle name="SAPBEXaggItemX 5 2 5" xfId="30699"/>
    <cellStyle name="SAPBEXaggItemX 5 3" xfId="4757"/>
    <cellStyle name="SAPBEXaggItemX 5 3 2" xfId="10215"/>
    <cellStyle name="SAPBEXaggItemX 5 3 2 2" xfId="20875"/>
    <cellStyle name="SAPBEXaggItemX 5 3 2 2 2" xfId="47289"/>
    <cellStyle name="SAPBEXaggItemX 5 3 2 3" xfId="12267"/>
    <cellStyle name="SAPBEXaggItemX 5 3 2 3 2" xfId="38688"/>
    <cellStyle name="SAPBEXaggItemX 5 3 2 4" xfId="36711"/>
    <cellStyle name="SAPBEXaggItemX 5 3 3" xfId="15534"/>
    <cellStyle name="SAPBEXaggItemX 5 3 3 2" xfId="41954"/>
    <cellStyle name="SAPBEXaggItemX 5 3 4" xfId="26810"/>
    <cellStyle name="SAPBEXaggItemX 5 3 4 2" xfId="53224"/>
    <cellStyle name="SAPBEXaggItemX 5 3 5" xfId="31427"/>
    <cellStyle name="SAPBEXaggItemX 5 4" xfId="5337"/>
    <cellStyle name="SAPBEXaggItemX 5 4 2" xfId="16110"/>
    <cellStyle name="SAPBEXaggItemX 5 4 2 2" xfId="42529"/>
    <cellStyle name="SAPBEXaggItemX 5 4 3" xfId="28051"/>
    <cellStyle name="SAPBEXaggItemX 5 4 3 2" xfId="54465"/>
    <cellStyle name="SAPBEXaggItemX 5 4 4" xfId="32007"/>
    <cellStyle name="SAPBEXaggItemX 5 5" xfId="5944"/>
    <cellStyle name="SAPBEXaggItemX 5 5 2" xfId="16696"/>
    <cellStyle name="SAPBEXaggItemX 5 5 2 2" xfId="43114"/>
    <cellStyle name="SAPBEXaggItemX 5 5 3" xfId="24286"/>
    <cellStyle name="SAPBEXaggItemX 5 5 3 2" xfId="50700"/>
    <cellStyle name="SAPBEXaggItemX 5 5 4" xfId="32614"/>
    <cellStyle name="SAPBEXaggItemX 5 6" xfId="6544"/>
    <cellStyle name="SAPBEXaggItemX 5 6 2" xfId="17269"/>
    <cellStyle name="SAPBEXaggItemX 5 6 2 2" xfId="43687"/>
    <cellStyle name="SAPBEXaggItemX 5 6 3" xfId="22409"/>
    <cellStyle name="SAPBEXaggItemX 5 6 3 2" xfId="48823"/>
    <cellStyle name="SAPBEXaggItemX 5 6 4" xfId="33214"/>
    <cellStyle name="SAPBEXaggItemX 5 7" xfId="7116"/>
    <cellStyle name="SAPBEXaggItemX 5 7 2" xfId="24002"/>
    <cellStyle name="SAPBEXaggItemX 5 7 2 2" xfId="50416"/>
    <cellStyle name="SAPBEXaggItemX 5 7 3" xfId="33786"/>
    <cellStyle name="SAPBEXaggItemX 5 8" xfId="7675"/>
    <cellStyle name="SAPBEXaggItemX 5 8 2" xfId="18342"/>
    <cellStyle name="SAPBEXaggItemX 5 8 2 2" xfId="44758"/>
    <cellStyle name="SAPBEXaggItemX 5 8 3" xfId="27369"/>
    <cellStyle name="SAPBEXaggItemX 5 8 3 2" xfId="53783"/>
    <cellStyle name="SAPBEXaggItemX 5 8 4" xfId="34345"/>
    <cellStyle name="SAPBEXaggItemX 5 9" xfId="7827"/>
    <cellStyle name="SAPBEXaggItemX 5 9 2" xfId="18494"/>
    <cellStyle name="SAPBEXaggItemX 5 9 2 2" xfId="44909"/>
    <cellStyle name="SAPBEXaggItemX 5 9 3" xfId="22034"/>
    <cellStyle name="SAPBEXaggItemX 5 9 3 2" xfId="48448"/>
    <cellStyle name="SAPBEXaggItemX 5 9 4" xfId="34497"/>
    <cellStyle name="SAPBEXaggItemX 6" xfId="1810"/>
    <cellStyle name="SAPBEXaggItemX 6 10" xfId="9579"/>
    <cellStyle name="SAPBEXaggItemX 6 10 2" xfId="20239"/>
    <cellStyle name="SAPBEXaggItemX 6 10 2 2" xfId="46653"/>
    <cellStyle name="SAPBEXaggItemX 6 10 3" xfId="16895"/>
    <cellStyle name="SAPBEXaggItemX 6 10 3 2" xfId="43313"/>
    <cellStyle name="SAPBEXaggItemX 6 10 4" xfId="36075"/>
    <cellStyle name="SAPBEXaggItemX 6 11" xfId="11770"/>
    <cellStyle name="SAPBEXaggItemX 6 11 2" xfId="38191"/>
    <cellStyle name="SAPBEXaggItemX 6 12" xfId="25308"/>
    <cellStyle name="SAPBEXaggItemX 6 12 2" xfId="51722"/>
    <cellStyle name="SAPBEXaggItemX 6 2" xfId="3787"/>
    <cellStyle name="SAPBEXaggItemX 6 2 2" xfId="10704"/>
    <cellStyle name="SAPBEXaggItemX 6 2 2 2" xfId="21349"/>
    <cellStyle name="SAPBEXaggItemX 6 2 2 2 2" xfId="47763"/>
    <cellStyle name="SAPBEXaggItemX 6 2 2 3" xfId="28447"/>
    <cellStyle name="SAPBEXaggItemX 6 2 2 3 2" xfId="54861"/>
    <cellStyle name="SAPBEXaggItemX 6 2 2 4" xfId="37128"/>
    <cellStyle name="SAPBEXaggItemX 6 2 3" xfId="14570"/>
    <cellStyle name="SAPBEXaggItemX 6 2 3 2" xfId="40990"/>
    <cellStyle name="SAPBEXaggItemX 6 2 4" xfId="25496"/>
    <cellStyle name="SAPBEXaggItemX 6 2 4 2" xfId="51910"/>
    <cellStyle name="SAPBEXaggItemX 6 2 5" xfId="30457"/>
    <cellStyle name="SAPBEXaggItemX 6 3" xfId="4514"/>
    <cellStyle name="SAPBEXaggItemX 6 3 2" xfId="15292"/>
    <cellStyle name="SAPBEXaggItemX 6 3 2 2" xfId="41712"/>
    <cellStyle name="SAPBEXaggItemX 6 3 3" xfId="26665"/>
    <cellStyle name="SAPBEXaggItemX 6 3 3 2" xfId="53079"/>
    <cellStyle name="SAPBEXaggItemX 6 3 4" xfId="31184"/>
    <cellStyle name="SAPBEXaggItemX 6 4" xfId="4210"/>
    <cellStyle name="SAPBEXaggItemX 6 4 2" xfId="14989"/>
    <cellStyle name="SAPBEXaggItemX 6 4 2 2" xfId="41409"/>
    <cellStyle name="SAPBEXaggItemX 6 4 3" xfId="24753"/>
    <cellStyle name="SAPBEXaggItemX 6 4 3 2" xfId="51167"/>
    <cellStyle name="SAPBEXaggItemX 6 4 4" xfId="30880"/>
    <cellStyle name="SAPBEXaggItemX 6 5" xfId="2873"/>
    <cellStyle name="SAPBEXaggItemX 6 5 2" xfId="13665"/>
    <cellStyle name="SAPBEXaggItemX 6 5 2 2" xfId="40085"/>
    <cellStyle name="SAPBEXaggItemX 6 5 3" xfId="25643"/>
    <cellStyle name="SAPBEXaggItemX 6 5 3 2" xfId="52057"/>
    <cellStyle name="SAPBEXaggItemX 6 5 4" xfId="29543"/>
    <cellStyle name="SAPBEXaggItemX 6 6" xfId="5615"/>
    <cellStyle name="SAPBEXaggItemX 6 6 2" xfId="16379"/>
    <cellStyle name="SAPBEXaggItemX 6 6 2 2" xfId="42797"/>
    <cellStyle name="SAPBEXaggItemX 6 6 3" xfId="26163"/>
    <cellStyle name="SAPBEXaggItemX 6 6 3 2" xfId="52577"/>
    <cellStyle name="SAPBEXaggItemX 6 6 4" xfId="32285"/>
    <cellStyle name="SAPBEXaggItemX 6 7" xfId="4186"/>
    <cellStyle name="SAPBEXaggItemX 6 7 2" xfId="26177"/>
    <cellStyle name="SAPBEXaggItemX 6 7 2 2" xfId="52591"/>
    <cellStyle name="SAPBEXaggItemX 6 7 3" xfId="30856"/>
    <cellStyle name="SAPBEXaggItemX 6 8" xfId="7473"/>
    <cellStyle name="SAPBEXaggItemX 6 8 2" xfId="18140"/>
    <cellStyle name="SAPBEXaggItemX 6 8 2 2" xfId="44556"/>
    <cellStyle name="SAPBEXaggItemX 6 8 3" xfId="24835"/>
    <cellStyle name="SAPBEXaggItemX 6 8 3 2" xfId="51249"/>
    <cellStyle name="SAPBEXaggItemX 6 8 4" xfId="34143"/>
    <cellStyle name="SAPBEXaggItemX 6 9" xfId="7196"/>
    <cellStyle name="SAPBEXaggItemX 6 9 2" xfId="17863"/>
    <cellStyle name="SAPBEXaggItemX 6 9 2 2" xfId="44280"/>
    <cellStyle name="SAPBEXaggItemX 6 9 3" xfId="22668"/>
    <cellStyle name="SAPBEXaggItemX 6 9 3 2" xfId="49082"/>
    <cellStyle name="SAPBEXaggItemX 6 9 4" xfId="33866"/>
    <cellStyle name="SAPBEXaggItemX 7" xfId="2358"/>
    <cellStyle name="SAPBEXaggItemX 7 10" xfId="11290"/>
    <cellStyle name="SAPBEXaggItemX 7 10 2" xfId="37711"/>
    <cellStyle name="SAPBEXaggItemX 7 11" xfId="25465"/>
    <cellStyle name="SAPBEXaggItemX 7 11 2" xfId="51879"/>
    <cellStyle name="SAPBEXaggItemX 7 2" xfId="4265"/>
    <cellStyle name="SAPBEXaggItemX 7 2 2" xfId="15044"/>
    <cellStyle name="SAPBEXaggItemX 7 2 2 2" xfId="41464"/>
    <cellStyle name="SAPBEXaggItemX 7 2 3" xfId="23684"/>
    <cellStyle name="SAPBEXaggItemX 7 2 3 2" xfId="50098"/>
    <cellStyle name="SAPBEXaggItemX 7 2 4" xfId="30935"/>
    <cellStyle name="SAPBEXaggItemX 7 3" xfId="4993"/>
    <cellStyle name="SAPBEXaggItemX 7 3 2" xfId="15770"/>
    <cellStyle name="SAPBEXaggItemX 7 3 2 2" xfId="42190"/>
    <cellStyle name="SAPBEXaggItemX 7 3 3" xfId="26411"/>
    <cellStyle name="SAPBEXaggItemX 7 3 3 2" xfId="52825"/>
    <cellStyle name="SAPBEXaggItemX 7 3 4" xfId="31663"/>
    <cellStyle name="SAPBEXaggItemX 7 4" xfId="6186"/>
    <cellStyle name="SAPBEXaggItemX 7 4 2" xfId="16927"/>
    <cellStyle name="SAPBEXaggItemX 7 4 2 2" xfId="43345"/>
    <cellStyle name="SAPBEXaggItemX 7 4 3" xfId="24907"/>
    <cellStyle name="SAPBEXaggItemX 7 4 3 2" xfId="51321"/>
    <cellStyle name="SAPBEXaggItemX 7 4 4" xfId="32856"/>
    <cellStyle name="SAPBEXaggItemX 7 5" xfId="6767"/>
    <cellStyle name="SAPBEXaggItemX 7 5 2" xfId="17479"/>
    <cellStyle name="SAPBEXaggItemX 7 5 2 2" xfId="43897"/>
    <cellStyle name="SAPBEXaggItemX 7 5 3" xfId="23537"/>
    <cellStyle name="SAPBEXaggItemX 7 5 3 2" xfId="49951"/>
    <cellStyle name="SAPBEXaggItemX 7 5 4" xfId="33437"/>
    <cellStyle name="SAPBEXaggItemX 7 6" xfId="7328"/>
    <cellStyle name="SAPBEXaggItemX 7 6 2" xfId="17995"/>
    <cellStyle name="SAPBEXaggItemX 7 6 2 2" xfId="44412"/>
    <cellStyle name="SAPBEXaggItemX 7 6 3" xfId="25824"/>
    <cellStyle name="SAPBEXaggItemX 7 6 3 2" xfId="52238"/>
    <cellStyle name="SAPBEXaggItemX 7 6 4" xfId="33998"/>
    <cellStyle name="SAPBEXaggItemX 7 7" xfId="7972"/>
    <cellStyle name="SAPBEXaggItemX 7 7 2" xfId="18639"/>
    <cellStyle name="SAPBEXaggItemX 7 7 2 2" xfId="45054"/>
    <cellStyle name="SAPBEXaggItemX 7 7 3" xfId="12431"/>
    <cellStyle name="SAPBEXaggItemX 7 7 3 2" xfId="38852"/>
    <cellStyle name="SAPBEXaggItemX 7 7 4" xfId="34578"/>
    <cellStyle name="SAPBEXaggItemX 7 8" xfId="10140"/>
    <cellStyle name="SAPBEXaggItemX 7 8 2" xfId="20800"/>
    <cellStyle name="SAPBEXaggItemX 7 8 2 2" xfId="47214"/>
    <cellStyle name="SAPBEXaggItemX 7 8 3" xfId="12826"/>
    <cellStyle name="SAPBEXaggItemX 7 8 3 2" xfId="39247"/>
    <cellStyle name="SAPBEXaggItemX 7 8 4" xfId="36636"/>
    <cellStyle name="SAPBEXaggItemX 7 9" xfId="13158"/>
    <cellStyle name="SAPBEXaggItemX 7 9 2" xfId="39579"/>
    <cellStyle name="SAPBEXaggItemX 8" xfId="3213"/>
    <cellStyle name="SAPBEXaggItemX 8 2" xfId="14003"/>
    <cellStyle name="SAPBEXaggItemX 8 2 2" xfId="40423"/>
    <cellStyle name="SAPBEXaggItemX 8 3" xfId="23252"/>
    <cellStyle name="SAPBEXaggItemX 8 3 2" xfId="49666"/>
    <cellStyle name="SAPBEXaggItemX 8 4" xfId="29883"/>
    <cellStyle name="SAPBEXaggItemX 9" xfId="2640"/>
    <cellStyle name="SAPBEXaggItemX 9 2" xfId="13432"/>
    <cellStyle name="SAPBEXaggItemX 9 2 2" xfId="39852"/>
    <cellStyle name="SAPBEXaggItemX 9 3" xfId="25463"/>
    <cellStyle name="SAPBEXaggItemX 9 3 2" xfId="51877"/>
    <cellStyle name="SAPBEXaggItemX 9 4" xfId="29310"/>
    <cellStyle name="SAPBEXchaText" xfId="1186"/>
    <cellStyle name="SAPBEXchaText 10" xfId="5708"/>
    <cellStyle name="SAPBEXchaText 10 2" xfId="13029"/>
    <cellStyle name="SAPBEXchaText 10 2 2" xfId="39450"/>
    <cellStyle name="SAPBEXchaText 10 3" xfId="32378"/>
    <cellStyle name="SAPBEXchaText 11" xfId="5487"/>
    <cellStyle name="SAPBEXchaText 11 2" xfId="16259"/>
    <cellStyle name="SAPBEXchaText 11 2 2" xfId="42678"/>
    <cellStyle name="SAPBEXchaText 11 3" xfId="23077"/>
    <cellStyle name="SAPBEXchaText 11 3 2" xfId="49491"/>
    <cellStyle name="SAPBEXchaText 11 4" xfId="32157"/>
    <cellStyle name="SAPBEXchaText 12" xfId="8256"/>
    <cellStyle name="SAPBEXchaText 12 2" xfId="18917"/>
    <cellStyle name="SAPBEXchaText 12 2 2" xfId="45331"/>
    <cellStyle name="SAPBEXchaText 12 3" xfId="17353"/>
    <cellStyle name="SAPBEXchaText 12 3 2" xfId="43771"/>
    <cellStyle name="SAPBEXchaText 12 4" xfId="34769"/>
    <cellStyle name="SAPBEXchaText 13" xfId="13104"/>
    <cellStyle name="SAPBEXchaText 13 2" xfId="39525"/>
    <cellStyle name="SAPBEXchaText 14" xfId="25666"/>
    <cellStyle name="SAPBEXchaText 14 2" xfId="52080"/>
    <cellStyle name="SAPBEXchaText 2" xfId="1507"/>
    <cellStyle name="SAPBEXchaText 2 10" xfId="8405"/>
    <cellStyle name="SAPBEXchaText 2 10 2" xfId="19065"/>
    <cellStyle name="SAPBEXchaText 2 10 2 2" xfId="45479"/>
    <cellStyle name="SAPBEXchaText 2 10 3" xfId="12723"/>
    <cellStyle name="SAPBEXchaText 2 10 3 2" xfId="39144"/>
    <cellStyle name="SAPBEXchaText 2 10 4" xfId="34901"/>
    <cellStyle name="SAPBEXchaText 2 11" xfId="13078"/>
    <cellStyle name="SAPBEXchaText 2 11 2" xfId="39499"/>
    <cellStyle name="SAPBEXchaText 2 12" xfId="25410"/>
    <cellStyle name="SAPBEXchaText 2 12 2" xfId="51824"/>
    <cellStyle name="SAPBEXchaText 2 2" xfId="3501"/>
    <cellStyle name="SAPBEXchaText 2 2 2" xfId="9019"/>
    <cellStyle name="SAPBEXchaText 2 2 2 2" xfId="19679"/>
    <cellStyle name="SAPBEXchaText 2 2 2 2 2" xfId="46093"/>
    <cellStyle name="SAPBEXchaText 2 2 2 3" xfId="11549"/>
    <cellStyle name="SAPBEXchaText 2 2 2 3 2" xfId="37970"/>
    <cellStyle name="SAPBEXchaText 2 2 2 4" xfId="35515"/>
    <cellStyle name="SAPBEXchaText 2 2 3" xfId="9648"/>
    <cellStyle name="SAPBEXchaText 2 2 3 2" xfId="20308"/>
    <cellStyle name="SAPBEXchaText 2 2 3 2 2" xfId="46722"/>
    <cellStyle name="SAPBEXchaText 2 2 3 3" xfId="25919"/>
    <cellStyle name="SAPBEXchaText 2 2 3 3 2" xfId="52333"/>
    <cellStyle name="SAPBEXchaText 2 2 3 4" xfId="36144"/>
    <cellStyle name="SAPBEXchaText 2 2 4" xfId="10936"/>
    <cellStyle name="SAPBEXchaText 2 2 4 2" xfId="21581"/>
    <cellStyle name="SAPBEXchaText 2 2 4 2 2" xfId="47995"/>
    <cellStyle name="SAPBEXchaText 2 2 4 3" xfId="28670"/>
    <cellStyle name="SAPBEXchaText 2 2 4 3 2" xfId="55084"/>
    <cellStyle name="SAPBEXchaText 2 2 4 4" xfId="37357"/>
    <cellStyle name="SAPBEXchaText 2 2 5" xfId="8712"/>
    <cellStyle name="SAPBEXchaText 2 2 5 2" xfId="19372"/>
    <cellStyle name="SAPBEXchaText 2 2 5 2 2" xfId="45786"/>
    <cellStyle name="SAPBEXchaText 2 2 5 3" xfId="12257"/>
    <cellStyle name="SAPBEXchaText 2 2 5 3 2" xfId="38678"/>
    <cellStyle name="SAPBEXchaText 2 2 5 4" xfId="35208"/>
    <cellStyle name="SAPBEXchaText 2 2 6" xfId="14286"/>
    <cellStyle name="SAPBEXchaText 2 2 6 2" xfId="40706"/>
    <cellStyle name="SAPBEXchaText 2 2 7" xfId="25196"/>
    <cellStyle name="SAPBEXchaText 2 2 7 2" xfId="51610"/>
    <cellStyle name="SAPBEXchaText 2 2 8" xfId="30171"/>
    <cellStyle name="SAPBEXchaText 2 3" xfId="2801"/>
    <cellStyle name="SAPBEXchaText 2 3 2" xfId="9381"/>
    <cellStyle name="SAPBEXchaText 2 3 2 2" xfId="20041"/>
    <cellStyle name="SAPBEXchaText 2 3 2 2 2" xfId="46455"/>
    <cellStyle name="SAPBEXchaText 2 3 2 3" xfId="26769"/>
    <cellStyle name="SAPBEXchaText 2 3 2 3 2" xfId="53183"/>
    <cellStyle name="SAPBEXchaText 2 3 2 4" xfId="35877"/>
    <cellStyle name="SAPBEXchaText 2 3 3" xfId="13593"/>
    <cellStyle name="SAPBEXchaText 2 3 3 2" xfId="40013"/>
    <cellStyle name="SAPBEXchaText 2 3 4" xfId="23181"/>
    <cellStyle name="SAPBEXchaText 2 3 4 2" xfId="49595"/>
    <cellStyle name="SAPBEXchaText 2 3 5" xfId="29471"/>
    <cellStyle name="SAPBEXchaText 2 4" xfId="5054"/>
    <cellStyle name="SAPBEXchaText 2 4 2" xfId="9995"/>
    <cellStyle name="SAPBEXchaText 2 4 2 2" xfId="20655"/>
    <cellStyle name="SAPBEXchaText 2 4 2 2 2" xfId="47069"/>
    <cellStyle name="SAPBEXchaText 2 4 2 3" xfId="27816"/>
    <cellStyle name="SAPBEXchaText 2 4 2 3 2" xfId="54230"/>
    <cellStyle name="SAPBEXchaText 2 4 2 4" xfId="36491"/>
    <cellStyle name="SAPBEXchaText 2 4 3" xfId="15831"/>
    <cellStyle name="SAPBEXchaText 2 4 3 2" xfId="42250"/>
    <cellStyle name="SAPBEXchaText 2 4 4" xfId="26337"/>
    <cellStyle name="SAPBEXchaText 2 4 4 2" xfId="52751"/>
    <cellStyle name="SAPBEXchaText 2 4 5" xfId="31724"/>
    <cellStyle name="SAPBEXchaText 2 5" xfId="4309"/>
    <cellStyle name="SAPBEXchaText 2 5 2" xfId="10726"/>
    <cellStyle name="SAPBEXchaText 2 5 2 2" xfId="21371"/>
    <cellStyle name="SAPBEXchaText 2 5 2 2 2" xfId="47785"/>
    <cellStyle name="SAPBEXchaText 2 5 2 3" xfId="28466"/>
    <cellStyle name="SAPBEXchaText 2 5 2 3 2" xfId="54880"/>
    <cellStyle name="SAPBEXchaText 2 5 2 4" xfId="37147"/>
    <cellStyle name="SAPBEXchaText 2 5 3" xfId="15088"/>
    <cellStyle name="SAPBEXchaText 2 5 3 2" xfId="41508"/>
    <cellStyle name="SAPBEXchaText 2 5 4" xfId="27626"/>
    <cellStyle name="SAPBEXchaText 2 5 4 2" xfId="54040"/>
    <cellStyle name="SAPBEXchaText 2 5 5" xfId="30979"/>
    <cellStyle name="SAPBEXchaText 2 6" xfId="5880"/>
    <cellStyle name="SAPBEXchaText 2 6 2" xfId="16635"/>
    <cellStyle name="SAPBEXchaText 2 6 2 2" xfId="43053"/>
    <cellStyle name="SAPBEXchaText 2 6 3" xfId="23143"/>
    <cellStyle name="SAPBEXchaText 2 6 3 2" xfId="49557"/>
    <cellStyle name="SAPBEXchaText 2 6 4" xfId="32550"/>
    <cellStyle name="SAPBEXchaText 2 7" xfId="4017"/>
    <cellStyle name="SAPBEXchaText 2 7 2" xfId="22725"/>
    <cellStyle name="SAPBEXchaText 2 7 2 2" xfId="49139"/>
    <cellStyle name="SAPBEXchaText 2 7 3" xfId="30687"/>
    <cellStyle name="SAPBEXchaText 2 8" xfId="5419"/>
    <cellStyle name="SAPBEXchaText 2 8 2" xfId="16192"/>
    <cellStyle name="SAPBEXchaText 2 8 2 2" xfId="42611"/>
    <cellStyle name="SAPBEXchaText 2 8 3" xfId="23399"/>
    <cellStyle name="SAPBEXchaText 2 8 3 2" xfId="49813"/>
    <cellStyle name="SAPBEXchaText 2 8 4" xfId="32089"/>
    <cellStyle name="SAPBEXchaText 2 9" xfId="7804"/>
    <cellStyle name="SAPBEXchaText 2 9 2" xfId="18471"/>
    <cellStyle name="SAPBEXchaText 2 9 2 2" xfId="44886"/>
    <cellStyle name="SAPBEXchaText 2 9 3" xfId="22578"/>
    <cellStyle name="SAPBEXchaText 2 9 3 2" xfId="48992"/>
    <cellStyle name="SAPBEXchaText 2 9 4" xfId="34474"/>
    <cellStyle name="SAPBEXchaText 3" xfId="1620"/>
    <cellStyle name="SAPBEXchaText 3 10" xfId="8345"/>
    <cellStyle name="SAPBEXchaText 3 10 2" xfId="19005"/>
    <cellStyle name="SAPBEXchaText 3 10 2 2" xfId="45419"/>
    <cellStyle name="SAPBEXchaText 3 10 3" xfId="12935"/>
    <cellStyle name="SAPBEXchaText 3 10 3 2" xfId="39356"/>
    <cellStyle name="SAPBEXchaText 3 10 4" xfId="34841"/>
    <cellStyle name="SAPBEXchaText 3 11" xfId="11943"/>
    <cellStyle name="SAPBEXchaText 3 11 2" xfId="38364"/>
    <cellStyle name="SAPBEXchaText 3 12" xfId="26542"/>
    <cellStyle name="SAPBEXchaText 3 12 2" xfId="52956"/>
    <cellStyle name="SAPBEXchaText 3 2" xfId="3613"/>
    <cellStyle name="SAPBEXchaText 3 2 2" xfId="9071"/>
    <cellStyle name="SAPBEXchaText 3 2 2 2" xfId="19731"/>
    <cellStyle name="SAPBEXchaText 3 2 2 2 2" xfId="46145"/>
    <cellStyle name="SAPBEXchaText 3 2 2 3" xfId="11551"/>
    <cellStyle name="SAPBEXchaText 3 2 2 3 2" xfId="37972"/>
    <cellStyle name="SAPBEXchaText 3 2 2 4" xfId="35567"/>
    <cellStyle name="SAPBEXchaText 3 2 3" xfId="10328"/>
    <cellStyle name="SAPBEXchaText 3 2 3 2" xfId="20988"/>
    <cellStyle name="SAPBEXchaText 3 2 3 2 2" xfId="47402"/>
    <cellStyle name="SAPBEXchaText 3 2 3 3" xfId="16907"/>
    <cellStyle name="SAPBEXchaText 3 2 3 3 2" xfId="43325"/>
    <cellStyle name="SAPBEXchaText 3 2 3 4" xfId="36824"/>
    <cellStyle name="SAPBEXchaText 3 2 4" xfId="10883"/>
    <cellStyle name="SAPBEXchaText 3 2 4 2" xfId="21528"/>
    <cellStyle name="SAPBEXchaText 3 2 4 2 2" xfId="47942"/>
    <cellStyle name="SAPBEXchaText 3 2 4 3" xfId="28617"/>
    <cellStyle name="SAPBEXchaText 3 2 4 3 2" xfId="55031"/>
    <cellStyle name="SAPBEXchaText 3 2 4 4" xfId="37304"/>
    <cellStyle name="SAPBEXchaText 3 2 5" xfId="8652"/>
    <cellStyle name="SAPBEXchaText 3 2 5 2" xfId="19312"/>
    <cellStyle name="SAPBEXchaText 3 2 5 2 2" xfId="45726"/>
    <cellStyle name="SAPBEXchaText 3 2 5 3" xfId="12739"/>
    <cellStyle name="SAPBEXchaText 3 2 5 3 2" xfId="39160"/>
    <cellStyle name="SAPBEXchaText 3 2 5 4" xfId="35148"/>
    <cellStyle name="SAPBEXchaText 3 2 6" xfId="14398"/>
    <cellStyle name="SAPBEXchaText 3 2 6 2" xfId="40818"/>
    <cellStyle name="SAPBEXchaText 3 2 7" xfId="26495"/>
    <cellStyle name="SAPBEXchaText 3 2 7 2" xfId="52909"/>
    <cellStyle name="SAPBEXchaText 3 2 8" xfId="30283"/>
    <cellStyle name="SAPBEXchaText 3 3" xfId="2592"/>
    <cellStyle name="SAPBEXchaText 3 3 2" xfId="9440"/>
    <cellStyle name="SAPBEXchaText 3 3 2 2" xfId="20100"/>
    <cellStyle name="SAPBEXchaText 3 3 2 2 2" xfId="46514"/>
    <cellStyle name="SAPBEXchaText 3 3 2 3" xfId="26763"/>
    <cellStyle name="SAPBEXchaText 3 3 2 3 2" xfId="53177"/>
    <cellStyle name="SAPBEXchaText 3 3 2 4" xfId="35936"/>
    <cellStyle name="SAPBEXchaText 3 3 3" xfId="13384"/>
    <cellStyle name="SAPBEXchaText 3 3 3 2" xfId="39804"/>
    <cellStyle name="SAPBEXchaText 3 3 4" xfId="24210"/>
    <cellStyle name="SAPBEXchaText 3 3 4 2" xfId="50624"/>
    <cellStyle name="SAPBEXchaText 3 3 5" xfId="29262"/>
    <cellStyle name="SAPBEXchaText 3 4" xfId="4678"/>
    <cellStyle name="SAPBEXchaText 3 4 2" xfId="9786"/>
    <cellStyle name="SAPBEXchaText 3 4 2 2" xfId="20446"/>
    <cellStyle name="SAPBEXchaText 3 4 2 2 2" xfId="46860"/>
    <cellStyle name="SAPBEXchaText 3 4 2 3" xfId="27732"/>
    <cellStyle name="SAPBEXchaText 3 4 2 3 2" xfId="54146"/>
    <cellStyle name="SAPBEXchaText 3 4 2 4" xfId="36282"/>
    <cellStyle name="SAPBEXchaText 3 4 3" xfId="15456"/>
    <cellStyle name="SAPBEXchaText 3 4 3 2" xfId="41876"/>
    <cellStyle name="SAPBEXchaText 3 4 4" xfId="22156"/>
    <cellStyle name="SAPBEXchaText 3 4 4 2" xfId="48570"/>
    <cellStyle name="SAPBEXchaText 3 4 5" xfId="31348"/>
    <cellStyle name="SAPBEXchaText 3 5" xfId="5253"/>
    <cellStyle name="SAPBEXchaText 3 5 2" xfId="10775"/>
    <cellStyle name="SAPBEXchaText 3 5 2 2" xfId="21420"/>
    <cellStyle name="SAPBEXchaText 3 5 2 2 2" xfId="47834"/>
    <cellStyle name="SAPBEXchaText 3 5 2 3" xfId="28509"/>
    <cellStyle name="SAPBEXchaText 3 5 2 3 2" xfId="54923"/>
    <cellStyle name="SAPBEXchaText 3 5 2 4" xfId="37196"/>
    <cellStyle name="SAPBEXchaText 3 5 3" xfId="16028"/>
    <cellStyle name="SAPBEXchaText 3 5 3 2" xfId="42447"/>
    <cellStyle name="SAPBEXchaText 3 5 4" xfId="25683"/>
    <cellStyle name="SAPBEXchaText 3 5 4 2" xfId="52097"/>
    <cellStyle name="SAPBEXchaText 3 5 5" xfId="31923"/>
    <cellStyle name="SAPBEXchaText 3 6" xfId="5512"/>
    <cellStyle name="SAPBEXchaText 3 6 2" xfId="16283"/>
    <cellStyle name="SAPBEXchaText 3 6 2 2" xfId="42702"/>
    <cellStyle name="SAPBEXchaText 3 6 3" xfId="24386"/>
    <cellStyle name="SAPBEXchaText 3 6 3 2" xfId="50800"/>
    <cellStyle name="SAPBEXchaText 3 6 4" xfId="32182"/>
    <cellStyle name="SAPBEXchaText 3 7" xfId="4687"/>
    <cellStyle name="SAPBEXchaText 3 7 2" xfId="27644"/>
    <cellStyle name="SAPBEXchaText 3 7 2 2" xfId="54058"/>
    <cellStyle name="SAPBEXchaText 3 7 3" xfId="31357"/>
    <cellStyle name="SAPBEXchaText 3 8" xfId="5304"/>
    <cellStyle name="SAPBEXchaText 3 8 2" xfId="16078"/>
    <cellStyle name="SAPBEXchaText 3 8 2 2" xfId="42497"/>
    <cellStyle name="SAPBEXchaText 3 8 3" xfId="22281"/>
    <cellStyle name="SAPBEXchaText 3 8 3 2" xfId="48695"/>
    <cellStyle name="SAPBEXchaText 3 8 4" xfId="31974"/>
    <cellStyle name="SAPBEXchaText 3 9" xfId="7787"/>
    <cellStyle name="SAPBEXchaText 3 9 2" xfId="18454"/>
    <cellStyle name="SAPBEXchaText 3 9 2 2" xfId="44869"/>
    <cellStyle name="SAPBEXchaText 3 9 3" xfId="24990"/>
    <cellStyle name="SAPBEXchaText 3 9 3 2" xfId="51404"/>
    <cellStyle name="SAPBEXchaText 3 9 4" xfId="34457"/>
    <cellStyle name="SAPBEXchaText 4" xfId="1879"/>
    <cellStyle name="SAPBEXchaText 4 10" xfId="8393"/>
    <cellStyle name="SAPBEXchaText 4 10 2" xfId="19053"/>
    <cellStyle name="SAPBEXchaText 4 10 2 2" xfId="45467"/>
    <cellStyle name="SAPBEXchaText 4 10 3" xfId="12602"/>
    <cellStyle name="SAPBEXchaText 4 10 3 2" xfId="39023"/>
    <cellStyle name="SAPBEXchaText 4 10 4" xfId="34889"/>
    <cellStyle name="SAPBEXchaText 4 11" xfId="11701"/>
    <cellStyle name="SAPBEXchaText 4 11 2" xfId="38122"/>
    <cellStyle name="SAPBEXchaText 4 12" xfId="23164"/>
    <cellStyle name="SAPBEXchaText 4 12 2" xfId="49578"/>
    <cellStyle name="SAPBEXchaText 4 2" xfId="3856"/>
    <cellStyle name="SAPBEXchaText 4 2 2" xfId="9025"/>
    <cellStyle name="SAPBEXchaText 4 2 2 2" xfId="19685"/>
    <cellStyle name="SAPBEXchaText 4 2 2 2 2" xfId="46099"/>
    <cellStyle name="SAPBEXchaText 4 2 2 3" xfId="24697"/>
    <cellStyle name="SAPBEXchaText 4 2 2 3 2" xfId="51111"/>
    <cellStyle name="SAPBEXchaText 4 2 2 4" xfId="35521"/>
    <cellStyle name="SAPBEXchaText 4 2 3" xfId="9505"/>
    <cellStyle name="SAPBEXchaText 4 2 3 2" xfId="20165"/>
    <cellStyle name="SAPBEXchaText 4 2 3 2 2" xfId="46579"/>
    <cellStyle name="SAPBEXchaText 4 2 3 3" xfId="27849"/>
    <cellStyle name="SAPBEXchaText 4 2 3 3 2" xfId="54263"/>
    <cellStyle name="SAPBEXchaText 4 2 3 4" xfId="36001"/>
    <cellStyle name="SAPBEXchaText 4 2 4" xfId="10925"/>
    <cellStyle name="SAPBEXchaText 4 2 4 2" xfId="21570"/>
    <cellStyle name="SAPBEXchaText 4 2 4 2 2" xfId="47984"/>
    <cellStyle name="SAPBEXchaText 4 2 4 3" xfId="28659"/>
    <cellStyle name="SAPBEXchaText 4 2 4 3 2" xfId="55073"/>
    <cellStyle name="SAPBEXchaText 4 2 4 4" xfId="37346"/>
    <cellStyle name="SAPBEXchaText 4 2 5" xfId="8700"/>
    <cellStyle name="SAPBEXchaText 4 2 5 2" xfId="19360"/>
    <cellStyle name="SAPBEXchaText 4 2 5 2 2" xfId="45774"/>
    <cellStyle name="SAPBEXchaText 4 2 5 3" xfId="16247"/>
    <cellStyle name="SAPBEXchaText 4 2 5 3 2" xfId="42666"/>
    <cellStyle name="SAPBEXchaText 4 2 5 4" xfId="35196"/>
    <cellStyle name="SAPBEXchaText 4 2 6" xfId="14639"/>
    <cellStyle name="SAPBEXchaText 4 2 6 2" xfId="41059"/>
    <cellStyle name="SAPBEXchaText 4 2 7" xfId="27041"/>
    <cellStyle name="SAPBEXchaText 4 2 7 2" xfId="53455"/>
    <cellStyle name="SAPBEXchaText 4 2 8" xfId="30526"/>
    <cellStyle name="SAPBEXchaText 4 3" xfId="4583"/>
    <cellStyle name="SAPBEXchaText 4 3 2" xfId="9393"/>
    <cellStyle name="SAPBEXchaText 4 3 2 2" xfId="20053"/>
    <cellStyle name="SAPBEXchaText 4 3 2 2 2" xfId="46467"/>
    <cellStyle name="SAPBEXchaText 4 3 2 3" xfId="27861"/>
    <cellStyle name="SAPBEXchaText 4 3 2 3 2" xfId="54275"/>
    <cellStyle name="SAPBEXchaText 4 3 2 4" xfId="35889"/>
    <cellStyle name="SAPBEXchaText 4 3 3" xfId="15361"/>
    <cellStyle name="SAPBEXchaText 4 3 3 2" xfId="41781"/>
    <cellStyle name="SAPBEXchaText 4 3 4" xfId="27693"/>
    <cellStyle name="SAPBEXchaText 4 3 4 2" xfId="54107"/>
    <cellStyle name="SAPBEXchaText 4 3 5" xfId="31253"/>
    <cellStyle name="SAPBEXchaText 4 4" xfId="3922"/>
    <cellStyle name="SAPBEXchaText 4 4 2" xfId="9716"/>
    <cellStyle name="SAPBEXchaText 4 4 2 2" xfId="20376"/>
    <cellStyle name="SAPBEXchaText 4 4 2 2 2" xfId="46790"/>
    <cellStyle name="SAPBEXchaText 4 4 2 3" xfId="11843"/>
    <cellStyle name="SAPBEXchaText 4 4 2 3 2" xfId="38264"/>
    <cellStyle name="SAPBEXchaText 4 4 2 4" xfId="36212"/>
    <cellStyle name="SAPBEXchaText 4 4 3" xfId="14705"/>
    <cellStyle name="SAPBEXchaText 4 4 3 2" xfId="41125"/>
    <cellStyle name="SAPBEXchaText 4 4 4" xfId="22172"/>
    <cellStyle name="SAPBEXchaText 4 4 4 2" xfId="48586"/>
    <cellStyle name="SAPBEXchaText 4 4 5" xfId="30592"/>
    <cellStyle name="SAPBEXchaText 4 5" xfId="2861"/>
    <cellStyle name="SAPBEXchaText 4 5 2" xfId="10806"/>
    <cellStyle name="SAPBEXchaText 4 5 2 2" xfId="21451"/>
    <cellStyle name="SAPBEXchaText 4 5 2 2 2" xfId="47865"/>
    <cellStyle name="SAPBEXchaText 4 5 2 3" xfId="28540"/>
    <cellStyle name="SAPBEXchaText 4 5 2 3 2" xfId="54954"/>
    <cellStyle name="SAPBEXchaText 4 5 2 4" xfId="37227"/>
    <cellStyle name="SAPBEXchaText 4 5 3" xfId="13653"/>
    <cellStyle name="SAPBEXchaText 4 5 3 2" xfId="40073"/>
    <cellStyle name="SAPBEXchaText 4 5 4" xfId="26486"/>
    <cellStyle name="SAPBEXchaText 4 5 4 2" xfId="52900"/>
    <cellStyle name="SAPBEXchaText 4 5 5" xfId="29531"/>
    <cellStyle name="SAPBEXchaText 4 6" xfId="6380"/>
    <cellStyle name="SAPBEXchaText 4 6 2" xfId="17116"/>
    <cellStyle name="SAPBEXchaText 4 6 2 2" xfId="43534"/>
    <cellStyle name="SAPBEXchaText 4 6 3" xfId="23000"/>
    <cellStyle name="SAPBEXchaText 4 6 3 2" xfId="49414"/>
    <cellStyle name="SAPBEXchaText 4 6 4" xfId="33050"/>
    <cellStyle name="SAPBEXchaText 4 7" xfId="6995"/>
    <cellStyle name="SAPBEXchaText 4 7 2" xfId="24853"/>
    <cellStyle name="SAPBEXchaText 4 7 2 2" xfId="51267"/>
    <cellStyle name="SAPBEXchaText 4 7 3" xfId="33665"/>
    <cellStyle name="SAPBEXchaText 4 8" xfId="7542"/>
    <cellStyle name="SAPBEXchaText 4 8 2" xfId="18209"/>
    <cellStyle name="SAPBEXchaText 4 8 2 2" xfId="44625"/>
    <cellStyle name="SAPBEXchaText 4 8 3" xfId="22590"/>
    <cellStyle name="SAPBEXchaText 4 8 3 2" xfId="49004"/>
    <cellStyle name="SAPBEXchaText 4 8 4" xfId="34212"/>
    <cellStyle name="SAPBEXchaText 4 9" xfId="7256"/>
    <cellStyle name="SAPBEXchaText 4 9 2" xfId="17923"/>
    <cellStyle name="SAPBEXchaText 4 9 2 2" xfId="44340"/>
    <cellStyle name="SAPBEXchaText 4 9 3" xfId="24544"/>
    <cellStyle name="SAPBEXchaText 4 9 3 2" xfId="50958"/>
    <cellStyle name="SAPBEXchaText 4 9 4" xfId="33926"/>
    <cellStyle name="SAPBEXchaText 5" xfId="2065"/>
    <cellStyle name="SAPBEXchaText 5 10" xfId="8532"/>
    <cellStyle name="SAPBEXchaText 5 10 2" xfId="19192"/>
    <cellStyle name="SAPBEXchaText 5 10 2 2" xfId="45606"/>
    <cellStyle name="SAPBEXchaText 5 10 3" xfId="17718"/>
    <cellStyle name="SAPBEXchaText 5 10 3 2" xfId="44135"/>
    <cellStyle name="SAPBEXchaText 5 10 4" xfId="35028"/>
    <cellStyle name="SAPBEXchaText 5 11" xfId="11535"/>
    <cellStyle name="SAPBEXchaText 5 11 2" xfId="37956"/>
    <cellStyle name="SAPBEXchaText 5 12" xfId="25631"/>
    <cellStyle name="SAPBEXchaText 5 12 2" xfId="52045"/>
    <cellStyle name="SAPBEXchaText 5 2" xfId="4030"/>
    <cellStyle name="SAPBEXchaText 5 2 2" xfId="9269"/>
    <cellStyle name="SAPBEXchaText 5 2 2 2" xfId="19929"/>
    <cellStyle name="SAPBEXchaText 5 2 2 2 2" xfId="46343"/>
    <cellStyle name="SAPBEXchaText 5 2 2 3" xfId="17736"/>
    <cellStyle name="SAPBEXchaText 5 2 2 3 2" xfId="44153"/>
    <cellStyle name="SAPBEXchaText 5 2 2 4" xfId="35765"/>
    <cellStyle name="SAPBEXchaText 5 2 3" xfId="14812"/>
    <cellStyle name="SAPBEXchaText 5 2 3 2" xfId="41232"/>
    <cellStyle name="SAPBEXchaText 5 2 4" xfId="26674"/>
    <cellStyle name="SAPBEXchaText 5 2 4 2" xfId="53088"/>
    <cellStyle name="SAPBEXchaText 5 2 5" xfId="30700"/>
    <cellStyle name="SAPBEXchaText 5 3" xfId="4758"/>
    <cellStyle name="SAPBEXchaText 5 3 2" xfId="10269"/>
    <cellStyle name="SAPBEXchaText 5 3 2 2" xfId="20929"/>
    <cellStyle name="SAPBEXchaText 5 3 2 2 2" xfId="47343"/>
    <cellStyle name="SAPBEXchaText 5 3 2 3" xfId="12242"/>
    <cellStyle name="SAPBEXchaText 5 3 2 3 2" xfId="38663"/>
    <cellStyle name="SAPBEXchaText 5 3 2 4" xfId="36765"/>
    <cellStyle name="SAPBEXchaText 5 3 3" xfId="15535"/>
    <cellStyle name="SAPBEXchaText 5 3 3 2" xfId="41955"/>
    <cellStyle name="SAPBEXchaText 5 3 4" xfId="22849"/>
    <cellStyle name="SAPBEXchaText 5 3 4 2" xfId="49263"/>
    <cellStyle name="SAPBEXchaText 5 3 5" xfId="31428"/>
    <cellStyle name="SAPBEXchaText 5 4" xfId="5338"/>
    <cellStyle name="SAPBEXchaText 5 4 2" xfId="10852"/>
    <cellStyle name="SAPBEXchaText 5 4 2 2" xfId="21497"/>
    <cellStyle name="SAPBEXchaText 5 4 2 2 2" xfId="47911"/>
    <cellStyle name="SAPBEXchaText 5 4 2 3" xfId="28586"/>
    <cellStyle name="SAPBEXchaText 5 4 2 3 2" xfId="55000"/>
    <cellStyle name="SAPBEXchaText 5 4 2 4" xfId="37273"/>
    <cellStyle name="SAPBEXchaText 5 4 3" xfId="16111"/>
    <cellStyle name="SAPBEXchaText 5 4 3 2" xfId="42530"/>
    <cellStyle name="SAPBEXchaText 5 4 4" xfId="23837"/>
    <cellStyle name="SAPBEXchaText 5 4 4 2" xfId="50251"/>
    <cellStyle name="SAPBEXchaText 5 4 5" xfId="32008"/>
    <cellStyle name="SAPBEXchaText 5 5" xfId="5945"/>
    <cellStyle name="SAPBEXchaText 5 5 2" xfId="16697"/>
    <cellStyle name="SAPBEXchaText 5 5 2 2" xfId="43115"/>
    <cellStyle name="SAPBEXchaText 5 5 3" xfId="28045"/>
    <cellStyle name="SAPBEXchaText 5 5 3 2" xfId="54459"/>
    <cellStyle name="SAPBEXchaText 5 5 4" xfId="32615"/>
    <cellStyle name="SAPBEXchaText 5 6" xfId="6545"/>
    <cellStyle name="SAPBEXchaText 5 6 2" xfId="17270"/>
    <cellStyle name="SAPBEXchaText 5 6 2 2" xfId="43688"/>
    <cellStyle name="SAPBEXchaText 5 6 3" xfId="12048"/>
    <cellStyle name="SAPBEXchaText 5 6 3 2" xfId="38469"/>
    <cellStyle name="SAPBEXchaText 5 6 4" xfId="33215"/>
    <cellStyle name="SAPBEXchaText 5 7" xfId="7117"/>
    <cellStyle name="SAPBEXchaText 5 7 2" xfId="25445"/>
    <cellStyle name="SAPBEXchaText 5 7 2 2" xfId="51859"/>
    <cellStyle name="SAPBEXchaText 5 7 3" xfId="33787"/>
    <cellStyle name="SAPBEXchaText 5 8" xfId="7676"/>
    <cellStyle name="SAPBEXchaText 5 8 2" xfId="18343"/>
    <cellStyle name="SAPBEXchaText 5 8 2 2" xfId="44759"/>
    <cellStyle name="SAPBEXchaText 5 8 3" xfId="23618"/>
    <cellStyle name="SAPBEXchaText 5 8 3 2" xfId="50032"/>
    <cellStyle name="SAPBEXchaText 5 8 4" xfId="34346"/>
    <cellStyle name="SAPBEXchaText 5 9" xfId="7828"/>
    <cellStyle name="SAPBEXchaText 5 9 2" xfId="18495"/>
    <cellStyle name="SAPBEXchaText 5 9 2 2" xfId="44910"/>
    <cellStyle name="SAPBEXchaText 5 9 3" xfId="27390"/>
    <cellStyle name="SAPBEXchaText 5 9 3 2" xfId="53804"/>
    <cellStyle name="SAPBEXchaText 5 9 4" xfId="34498"/>
    <cellStyle name="SAPBEXchaText 6" xfId="2359"/>
    <cellStyle name="SAPBEXchaText 6 2" xfId="9877"/>
    <cellStyle name="SAPBEXchaText 6 2 2" xfId="20537"/>
    <cellStyle name="SAPBEXchaText 6 2 2 2" xfId="46951"/>
    <cellStyle name="SAPBEXchaText 6 2 3" xfId="22969"/>
    <cellStyle name="SAPBEXchaText 6 2 3 2" xfId="49383"/>
    <cellStyle name="SAPBEXchaText 6 2 4" xfId="36373"/>
    <cellStyle name="SAPBEXchaText 6 3" xfId="10384"/>
    <cellStyle name="SAPBEXchaText 6 3 2" xfId="21044"/>
    <cellStyle name="SAPBEXchaText 6 3 2 2" xfId="47458"/>
    <cellStyle name="SAPBEXchaText 6 3 3" xfId="28309"/>
    <cellStyle name="SAPBEXchaText 6 3 3 2" xfId="54723"/>
    <cellStyle name="SAPBEXchaText 6 3 4" xfId="36880"/>
    <cellStyle name="SAPBEXchaText 6 4" xfId="10990"/>
    <cellStyle name="SAPBEXchaText 6 4 2" xfId="21635"/>
    <cellStyle name="SAPBEXchaText 6 4 2 2" xfId="48049"/>
    <cellStyle name="SAPBEXchaText 6 4 3" xfId="28724"/>
    <cellStyle name="SAPBEXchaText 6 4 3 2" xfId="55138"/>
    <cellStyle name="SAPBEXchaText 6 4 4" xfId="37411"/>
    <cellStyle name="SAPBEXchaText 6 5" xfId="8889"/>
    <cellStyle name="SAPBEXchaText 6 5 2" xfId="19549"/>
    <cellStyle name="SAPBEXchaText 6 5 2 2" xfId="45963"/>
    <cellStyle name="SAPBEXchaText 6 5 3" xfId="25042"/>
    <cellStyle name="SAPBEXchaText 6 5 3 2" xfId="51456"/>
    <cellStyle name="SAPBEXchaText 6 5 4" xfId="35385"/>
    <cellStyle name="SAPBEXchaText 7" xfId="3214"/>
    <cellStyle name="SAPBEXchaText 7 2" xfId="9578"/>
    <cellStyle name="SAPBEXchaText 7 2 2" xfId="20238"/>
    <cellStyle name="SAPBEXchaText 7 2 2 2" xfId="46652"/>
    <cellStyle name="SAPBEXchaText 7 2 3" xfId="12391"/>
    <cellStyle name="SAPBEXchaText 7 2 3 2" xfId="38812"/>
    <cellStyle name="SAPBEXchaText 7 2 4" xfId="36074"/>
    <cellStyle name="SAPBEXchaText 7 3" xfId="14004"/>
    <cellStyle name="SAPBEXchaText 7 3 2" xfId="40424"/>
    <cellStyle name="SAPBEXchaText 7 4" xfId="27919"/>
    <cellStyle name="SAPBEXchaText 7 4 2" xfId="54333"/>
    <cellStyle name="SAPBEXchaText 7 5" xfId="29884"/>
    <cellStyle name="SAPBEXchaText 8" xfId="4674"/>
    <cellStyle name="SAPBEXchaText 8 2" xfId="10463"/>
    <cellStyle name="SAPBEXchaText 8 2 2" xfId="21123"/>
    <cellStyle name="SAPBEXchaText 8 2 2 2" xfId="47537"/>
    <cellStyle name="SAPBEXchaText 8 2 3" xfId="28387"/>
    <cellStyle name="SAPBEXchaText 8 2 3 2" xfId="54801"/>
    <cellStyle name="SAPBEXchaText 8 2 4" xfId="36959"/>
    <cellStyle name="SAPBEXchaText 8 3" xfId="15452"/>
    <cellStyle name="SAPBEXchaText 8 3 2" xfId="41872"/>
    <cellStyle name="SAPBEXchaText 8 4" xfId="25430"/>
    <cellStyle name="SAPBEXchaText 8 4 2" xfId="51844"/>
    <cellStyle name="SAPBEXchaText 8 5" xfId="31344"/>
    <cellStyle name="SAPBEXchaText 9" xfId="3162"/>
    <cellStyle name="SAPBEXchaText 9 2" xfId="10479"/>
    <cellStyle name="SAPBEXchaText 9 2 2" xfId="21139"/>
    <cellStyle name="SAPBEXchaText 9 2 2 2" xfId="47553"/>
    <cellStyle name="SAPBEXchaText 9 2 3" xfId="28400"/>
    <cellStyle name="SAPBEXchaText 9 2 3 2" xfId="54814"/>
    <cellStyle name="SAPBEXchaText 9 2 4" xfId="36975"/>
    <cellStyle name="SAPBEXchaText 9 3" xfId="13952"/>
    <cellStyle name="SAPBEXchaText 9 3 2" xfId="40372"/>
    <cellStyle name="SAPBEXchaText 9 4" xfId="24202"/>
    <cellStyle name="SAPBEXchaText 9 4 2" xfId="50616"/>
    <cellStyle name="SAPBEXchaText 9 5" xfId="29832"/>
    <cellStyle name="SAPBEXexcBad7" xfId="1187"/>
    <cellStyle name="SAPBEXexcBad7 10" xfId="6521"/>
    <cellStyle name="SAPBEXexcBad7 10 2" xfId="24884"/>
    <cellStyle name="SAPBEXexcBad7 10 2 2" xfId="51298"/>
    <cellStyle name="SAPBEXexcBad7 10 3" xfId="33191"/>
    <cellStyle name="SAPBEXexcBad7 11" xfId="7380"/>
    <cellStyle name="SAPBEXexcBad7 11 2" xfId="18047"/>
    <cellStyle name="SAPBEXexcBad7 11 2 2" xfId="44463"/>
    <cellStyle name="SAPBEXexcBad7 11 3" xfId="26113"/>
    <cellStyle name="SAPBEXexcBad7 11 3 2" xfId="52527"/>
    <cellStyle name="SAPBEXexcBad7 11 4" xfId="34050"/>
    <cellStyle name="SAPBEXexcBad7 12" xfId="8257"/>
    <cellStyle name="SAPBEXexcBad7 12 2" xfId="18918"/>
    <cellStyle name="SAPBEXexcBad7 12 2 2" xfId="45332"/>
    <cellStyle name="SAPBEXexcBad7 12 3" xfId="12173"/>
    <cellStyle name="SAPBEXexcBad7 12 3 2" xfId="38594"/>
    <cellStyle name="SAPBEXexcBad7 12 4" xfId="34770"/>
    <cellStyle name="SAPBEXexcBad7 13" xfId="12131"/>
    <cellStyle name="SAPBEXexcBad7 13 2" xfId="38552"/>
    <cellStyle name="SAPBEXexcBad7 14" xfId="25403"/>
    <cellStyle name="SAPBEXexcBad7 14 2" xfId="51817"/>
    <cellStyle name="SAPBEXexcBad7 2" xfId="1508"/>
    <cellStyle name="SAPBEXexcBad7 2 10" xfId="8406"/>
    <cellStyle name="SAPBEXexcBad7 2 10 2" xfId="19066"/>
    <cellStyle name="SAPBEXexcBad7 2 10 2 2" xfId="45480"/>
    <cellStyle name="SAPBEXexcBad7 2 10 3" xfId="15783"/>
    <cellStyle name="SAPBEXexcBad7 2 10 3 2" xfId="42202"/>
    <cellStyle name="SAPBEXexcBad7 2 10 4" xfId="34902"/>
    <cellStyle name="SAPBEXexcBad7 2 11" xfId="13269"/>
    <cellStyle name="SAPBEXexcBad7 2 11 2" xfId="39689"/>
    <cellStyle name="SAPBEXexcBad7 2 12" xfId="25471"/>
    <cellStyle name="SAPBEXexcBad7 2 12 2" xfId="51885"/>
    <cellStyle name="SAPBEXexcBad7 2 2" xfId="3502"/>
    <cellStyle name="SAPBEXexcBad7 2 2 2" xfId="9018"/>
    <cellStyle name="SAPBEXexcBad7 2 2 2 2" xfId="19678"/>
    <cellStyle name="SAPBEXexcBad7 2 2 2 2 2" xfId="46092"/>
    <cellStyle name="SAPBEXexcBad7 2 2 2 3" xfId="26794"/>
    <cellStyle name="SAPBEXexcBad7 2 2 2 3 2" xfId="53208"/>
    <cellStyle name="SAPBEXexcBad7 2 2 2 4" xfId="35514"/>
    <cellStyle name="SAPBEXexcBad7 2 2 3" xfId="9698"/>
    <cellStyle name="SAPBEXexcBad7 2 2 3 2" xfId="20358"/>
    <cellStyle name="SAPBEXexcBad7 2 2 3 2 2" xfId="46772"/>
    <cellStyle name="SAPBEXexcBad7 2 2 3 3" xfId="11841"/>
    <cellStyle name="SAPBEXexcBad7 2 2 3 3 2" xfId="38262"/>
    <cellStyle name="SAPBEXexcBad7 2 2 3 4" xfId="36194"/>
    <cellStyle name="SAPBEXexcBad7 2 2 4" xfId="10937"/>
    <cellStyle name="SAPBEXexcBad7 2 2 4 2" xfId="21582"/>
    <cellStyle name="SAPBEXexcBad7 2 2 4 2 2" xfId="47996"/>
    <cellStyle name="SAPBEXexcBad7 2 2 4 3" xfId="28671"/>
    <cellStyle name="SAPBEXexcBad7 2 2 4 3 2" xfId="55085"/>
    <cellStyle name="SAPBEXexcBad7 2 2 4 4" xfId="37358"/>
    <cellStyle name="SAPBEXexcBad7 2 2 5" xfId="8713"/>
    <cellStyle name="SAPBEXexcBad7 2 2 5 2" xfId="19373"/>
    <cellStyle name="SAPBEXexcBad7 2 2 5 2 2" xfId="45787"/>
    <cellStyle name="SAPBEXexcBad7 2 2 5 3" xfId="25862"/>
    <cellStyle name="SAPBEXexcBad7 2 2 5 3 2" xfId="52276"/>
    <cellStyle name="SAPBEXexcBad7 2 2 5 4" xfId="35209"/>
    <cellStyle name="SAPBEXexcBad7 2 2 6" xfId="14287"/>
    <cellStyle name="SAPBEXexcBad7 2 2 6 2" xfId="40707"/>
    <cellStyle name="SAPBEXexcBad7 2 2 7" xfId="24763"/>
    <cellStyle name="SAPBEXexcBad7 2 2 7 2" xfId="51177"/>
    <cellStyle name="SAPBEXexcBad7 2 2 8" xfId="30172"/>
    <cellStyle name="SAPBEXexcBad7 2 3" xfId="2800"/>
    <cellStyle name="SAPBEXexcBad7 2 3 2" xfId="9380"/>
    <cellStyle name="SAPBEXexcBad7 2 3 2 2" xfId="20040"/>
    <cellStyle name="SAPBEXexcBad7 2 3 2 2 2" xfId="46454"/>
    <cellStyle name="SAPBEXexcBad7 2 3 2 3" xfId="11811"/>
    <cellStyle name="SAPBEXexcBad7 2 3 2 3 2" xfId="38232"/>
    <cellStyle name="SAPBEXexcBad7 2 3 2 4" xfId="35876"/>
    <cellStyle name="SAPBEXexcBad7 2 3 3" xfId="13592"/>
    <cellStyle name="SAPBEXexcBad7 2 3 3 2" xfId="40012"/>
    <cellStyle name="SAPBEXexcBad7 2 3 4" xfId="26208"/>
    <cellStyle name="SAPBEXexcBad7 2 3 4 2" xfId="52622"/>
    <cellStyle name="SAPBEXexcBad7 2 3 5" xfId="29470"/>
    <cellStyle name="SAPBEXexcBad7 2 4" xfId="4110"/>
    <cellStyle name="SAPBEXexcBad7 2 4 2" xfId="10252"/>
    <cellStyle name="SAPBEXexcBad7 2 4 2 2" xfId="20912"/>
    <cellStyle name="SAPBEXexcBad7 2 4 2 2 2" xfId="47326"/>
    <cellStyle name="SAPBEXexcBad7 2 4 2 3" xfId="17855"/>
    <cellStyle name="SAPBEXexcBad7 2 4 2 3 2" xfId="44272"/>
    <cellStyle name="SAPBEXexcBad7 2 4 2 4" xfId="36748"/>
    <cellStyle name="SAPBEXexcBad7 2 4 3" xfId="14892"/>
    <cellStyle name="SAPBEXexcBad7 2 4 3 2" xfId="41312"/>
    <cellStyle name="SAPBEXexcBad7 2 4 4" xfId="26874"/>
    <cellStyle name="SAPBEXexcBad7 2 4 4 2" xfId="53288"/>
    <cellStyle name="SAPBEXexcBad7 2 4 5" xfId="30780"/>
    <cellStyle name="SAPBEXexcBad7 2 5" xfId="5650"/>
    <cellStyle name="SAPBEXexcBad7 2 5 2" xfId="10727"/>
    <cellStyle name="SAPBEXexcBad7 2 5 2 2" xfId="21372"/>
    <cellStyle name="SAPBEXexcBad7 2 5 2 2 2" xfId="47786"/>
    <cellStyle name="SAPBEXexcBad7 2 5 2 3" xfId="28467"/>
    <cellStyle name="SAPBEXexcBad7 2 5 2 3 2" xfId="54881"/>
    <cellStyle name="SAPBEXexcBad7 2 5 2 4" xfId="37148"/>
    <cellStyle name="SAPBEXexcBad7 2 5 3" xfId="16414"/>
    <cellStyle name="SAPBEXexcBad7 2 5 3 2" xfId="42832"/>
    <cellStyle name="SAPBEXexcBad7 2 5 4" xfId="24612"/>
    <cellStyle name="SAPBEXexcBad7 2 5 4 2" xfId="51026"/>
    <cellStyle name="SAPBEXexcBad7 2 5 5" xfId="32320"/>
    <cellStyle name="SAPBEXexcBad7 2 6" xfId="5072"/>
    <cellStyle name="SAPBEXexcBad7 2 6 2" xfId="15849"/>
    <cellStyle name="SAPBEXexcBad7 2 6 2 2" xfId="42268"/>
    <cellStyle name="SAPBEXexcBad7 2 6 3" xfId="27461"/>
    <cellStyle name="SAPBEXexcBad7 2 6 3 2" xfId="53875"/>
    <cellStyle name="SAPBEXexcBad7 2 6 4" xfId="31742"/>
    <cellStyle name="SAPBEXexcBad7 2 7" xfId="6813"/>
    <cellStyle name="SAPBEXexcBad7 2 7 2" xfId="25146"/>
    <cellStyle name="SAPBEXexcBad7 2 7 2 2" xfId="51560"/>
    <cellStyle name="SAPBEXexcBad7 2 7 3" xfId="33483"/>
    <cellStyle name="SAPBEXexcBad7 2 8" xfId="6625"/>
    <cellStyle name="SAPBEXexcBad7 2 8 2" xfId="17349"/>
    <cellStyle name="SAPBEXexcBad7 2 8 2 2" xfId="43767"/>
    <cellStyle name="SAPBEXexcBad7 2 8 3" xfId="22360"/>
    <cellStyle name="SAPBEXexcBad7 2 8 3 2" xfId="48774"/>
    <cellStyle name="SAPBEXexcBad7 2 8 4" xfId="33295"/>
    <cellStyle name="SAPBEXexcBad7 2 9" xfId="2905"/>
    <cellStyle name="SAPBEXexcBad7 2 9 2" xfId="13697"/>
    <cellStyle name="SAPBEXexcBad7 2 9 2 2" xfId="40117"/>
    <cellStyle name="SAPBEXexcBad7 2 9 3" xfId="24972"/>
    <cellStyle name="SAPBEXexcBad7 2 9 3 2" xfId="51386"/>
    <cellStyle name="SAPBEXexcBad7 2 9 4" xfId="29575"/>
    <cellStyle name="SAPBEXexcBad7 3" xfId="1621"/>
    <cellStyle name="SAPBEXexcBad7 3 10" xfId="8344"/>
    <cellStyle name="SAPBEXexcBad7 3 10 2" xfId="19004"/>
    <cellStyle name="SAPBEXexcBad7 3 10 2 2" xfId="45418"/>
    <cellStyle name="SAPBEXexcBad7 3 10 3" xfId="17701"/>
    <cellStyle name="SAPBEXexcBad7 3 10 3 2" xfId="44118"/>
    <cellStyle name="SAPBEXexcBad7 3 10 4" xfId="34840"/>
    <cellStyle name="SAPBEXexcBad7 3 11" xfId="11942"/>
    <cellStyle name="SAPBEXexcBad7 3 11 2" xfId="38363"/>
    <cellStyle name="SAPBEXexcBad7 3 12" xfId="22564"/>
    <cellStyle name="SAPBEXexcBad7 3 12 2" xfId="48978"/>
    <cellStyle name="SAPBEXexcBad7 3 2" xfId="3614"/>
    <cellStyle name="SAPBEXexcBad7 3 2 2" xfId="9072"/>
    <cellStyle name="SAPBEXexcBad7 3 2 2 2" xfId="19732"/>
    <cellStyle name="SAPBEXexcBad7 3 2 2 2 2" xfId="46146"/>
    <cellStyle name="SAPBEXexcBad7 3 2 2 3" xfId="12281"/>
    <cellStyle name="SAPBEXexcBad7 3 2 2 3 2" xfId="38702"/>
    <cellStyle name="SAPBEXexcBad7 3 2 2 4" xfId="35568"/>
    <cellStyle name="SAPBEXexcBad7 3 2 3" xfId="10072"/>
    <cellStyle name="SAPBEXexcBad7 3 2 3 2" xfId="20732"/>
    <cellStyle name="SAPBEXexcBad7 3 2 3 2 2" xfId="47146"/>
    <cellStyle name="SAPBEXexcBad7 3 2 3 3" xfId="27765"/>
    <cellStyle name="SAPBEXexcBad7 3 2 3 3 2" xfId="54179"/>
    <cellStyle name="SAPBEXexcBad7 3 2 3 4" xfId="36568"/>
    <cellStyle name="SAPBEXexcBad7 3 2 4" xfId="10882"/>
    <cellStyle name="SAPBEXexcBad7 3 2 4 2" xfId="21527"/>
    <cellStyle name="SAPBEXexcBad7 3 2 4 2 2" xfId="47941"/>
    <cellStyle name="SAPBEXexcBad7 3 2 4 3" xfId="28616"/>
    <cellStyle name="SAPBEXexcBad7 3 2 4 3 2" xfId="55030"/>
    <cellStyle name="SAPBEXexcBad7 3 2 4 4" xfId="37303"/>
    <cellStyle name="SAPBEXexcBad7 3 2 5" xfId="8651"/>
    <cellStyle name="SAPBEXexcBad7 3 2 5 2" xfId="19311"/>
    <cellStyle name="SAPBEXexcBad7 3 2 5 2 2" xfId="45725"/>
    <cellStyle name="SAPBEXexcBad7 3 2 5 3" xfId="17830"/>
    <cellStyle name="SAPBEXexcBad7 3 2 5 3 2" xfId="44247"/>
    <cellStyle name="SAPBEXexcBad7 3 2 5 4" xfId="35147"/>
    <cellStyle name="SAPBEXexcBad7 3 2 6" xfId="14399"/>
    <cellStyle name="SAPBEXexcBad7 3 2 6 2" xfId="40819"/>
    <cellStyle name="SAPBEXexcBad7 3 2 7" xfId="25808"/>
    <cellStyle name="SAPBEXexcBad7 3 2 7 2" xfId="52222"/>
    <cellStyle name="SAPBEXexcBad7 3 2 8" xfId="30284"/>
    <cellStyle name="SAPBEXexcBad7 3 3" xfId="2708"/>
    <cellStyle name="SAPBEXexcBad7 3 3 2" xfId="9441"/>
    <cellStyle name="SAPBEXexcBad7 3 3 2 2" xfId="20101"/>
    <cellStyle name="SAPBEXexcBad7 3 3 2 2 2" xfId="46515"/>
    <cellStyle name="SAPBEXexcBad7 3 3 2 3" xfId="11579"/>
    <cellStyle name="SAPBEXexcBad7 3 3 2 3 2" xfId="38000"/>
    <cellStyle name="SAPBEXexcBad7 3 3 2 4" xfId="35937"/>
    <cellStyle name="SAPBEXexcBad7 3 3 3" xfId="13500"/>
    <cellStyle name="SAPBEXexcBad7 3 3 3 2" xfId="39920"/>
    <cellStyle name="SAPBEXexcBad7 3 3 4" xfId="23875"/>
    <cellStyle name="SAPBEXexcBad7 3 3 4 2" xfId="50289"/>
    <cellStyle name="SAPBEXexcBad7 3 3 5" xfId="29378"/>
    <cellStyle name="SAPBEXexcBad7 3 4" xfId="2845"/>
    <cellStyle name="SAPBEXexcBad7 3 4 2" xfId="10450"/>
    <cellStyle name="SAPBEXexcBad7 3 4 2 2" xfId="21110"/>
    <cellStyle name="SAPBEXexcBad7 3 4 2 2 2" xfId="47524"/>
    <cellStyle name="SAPBEXexcBad7 3 4 2 3" xfId="28374"/>
    <cellStyle name="SAPBEXexcBad7 3 4 2 3 2" xfId="54788"/>
    <cellStyle name="SAPBEXexcBad7 3 4 2 4" xfId="36946"/>
    <cellStyle name="SAPBEXexcBad7 3 4 3" xfId="13637"/>
    <cellStyle name="SAPBEXexcBad7 3 4 3 2" xfId="40057"/>
    <cellStyle name="SAPBEXexcBad7 3 4 4" xfId="22610"/>
    <cellStyle name="SAPBEXexcBad7 3 4 4 2" xfId="49024"/>
    <cellStyle name="SAPBEXexcBad7 3 4 5" xfId="29515"/>
    <cellStyle name="SAPBEXexcBad7 3 5" xfId="4724"/>
    <cellStyle name="SAPBEXexcBad7 3 5 2" xfId="10774"/>
    <cellStyle name="SAPBEXexcBad7 3 5 2 2" xfId="21419"/>
    <cellStyle name="SAPBEXexcBad7 3 5 2 2 2" xfId="47833"/>
    <cellStyle name="SAPBEXexcBad7 3 5 2 3" xfId="28508"/>
    <cellStyle name="SAPBEXexcBad7 3 5 2 3 2" xfId="54922"/>
    <cellStyle name="SAPBEXexcBad7 3 5 2 4" xfId="37195"/>
    <cellStyle name="SAPBEXexcBad7 3 5 3" xfId="15501"/>
    <cellStyle name="SAPBEXexcBad7 3 5 3 2" xfId="41921"/>
    <cellStyle name="SAPBEXexcBad7 3 5 4" xfId="27436"/>
    <cellStyle name="SAPBEXexcBad7 3 5 4 2" xfId="53850"/>
    <cellStyle name="SAPBEXexcBad7 3 5 5" xfId="31394"/>
    <cellStyle name="SAPBEXexcBad7 3 6" xfId="5511"/>
    <cellStyle name="SAPBEXexcBad7 3 6 2" xfId="16282"/>
    <cellStyle name="SAPBEXexcBad7 3 6 2 2" xfId="42701"/>
    <cellStyle name="SAPBEXexcBad7 3 6 3" xfId="24025"/>
    <cellStyle name="SAPBEXexcBad7 3 6 3 2" xfId="50439"/>
    <cellStyle name="SAPBEXexcBad7 3 6 4" xfId="32181"/>
    <cellStyle name="SAPBEXexcBad7 3 7" xfId="6124"/>
    <cellStyle name="SAPBEXexcBad7 3 7 2" xfId="22427"/>
    <cellStyle name="SAPBEXexcBad7 3 7 2 2" xfId="48841"/>
    <cellStyle name="SAPBEXexcBad7 3 7 3" xfId="32794"/>
    <cellStyle name="SAPBEXexcBad7 3 8" xfId="6261"/>
    <cellStyle name="SAPBEXexcBad7 3 8 2" xfId="17000"/>
    <cellStyle name="SAPBEXexcBad7 3 8 2 2" xfId="43418"/>
    <cellStyle name="SAPBEXexcBad7 3 8 3" xfId="12411"/>
    <cellStyle name="SAPBEXexcBad7 3 8 3 2" xfId="38832"/>
    <cellStyle name="SAPBEXexcBad7 3 8 4" xfId="32931"/>
    <cellStyle name="SAPBEXexcBad7 3 9" xfId="7201"/>
    <cellStyle name="SAPBEXexcBad7 3 9 2" xfId="17868"/>
    <cellStyle name="SAPBEXexcBad7 3 9 2 2" xfId="44285"/>
    <cellStyle name="SAPBEXexcBad7 3 9 3" xfId="23956"/>
    <cellStyle name="SAPBEXexcBad7 3 9 3 2" xfId="50370"/>
    <cellStyle name="SAPBEXexcBad7 3 9 4" xfId="33871"/>
    <cellStyle name="SAPBEXexcBad7 4" xfId="1880"/>
    <cellStyle name="SAPBEXexcBad7 4 10" xfId="8394"/>
    <cellStyle name="SAPBEXexcBad7 4 10 2" xfId="19054"/>
    <cellStyle name="SAPBEXexcBad7 4 10 2 2" xfId="45468"/>
    <cellStyle name="SAPBEXexcBad7 4 10 3" xfId="14943"/>
    <cellStyle name="SAPBEXexcBad7 4 10 3 2" xfId="41363"/>
    <cellStyle name="SAPBEXexcBad7 4 10 4" xfId="34890"/>
    <cellStyle name="SAPBEXexcBad7 4 11" xfId="11700"/>
    <cellStyle name="SAPBEXexcBad7 4 11 2" xfId="38121"/>
    <cellStyle name="SAPBEXexcBad7 4 12" xfId="27707"/>
    <cellStyle name="SAPBEXexcBad7 4 12 2" xfId="54121"/>
    <cellStyle name="SAPBEXexcBad7 4 2" xfId="3857"/>
    <cellStyle name="SAPBEXexcBad7 4 2 2" xfId="9024"/>
    <cellStyle name="SAPBEXexcBad7 4 2 2 2" xfId="19684"/>
    <cellStyle name="SAPBEXexcBad7 4 2 2 2 2" xfId="46098"/>
    <cellStyle name="SAPBEXexcBad7 4 2 2 3" xfId="23187"/>
    <cellStyle name="SAPBEXexcBad7 4 2 2 3 2" xfId="49601"/>
    <cellStyle name="SAPBEXexcBad7 4 2 2 4" xfId="35520"/>
    <cellStyle name="SAPBEXexcBad7 4 2 3" xfId="9663"/>
    <cellStyle name="SAPBEXexcBad7 4 2 3 2" xfId="20323"/>
    <cellStyle name="SAPBEXexcBad7 4 2 3 2 2" xfId="46737"/>
    <cellStyle name="SAPBEXexcBad7 4 2 3 3" xfId="11601"/>
    <cellStyle name="SAPBEXexcBad7 4 2 3 3 2" xfId="38022"/>
    <cellStyle name="SAPBEXexcBad7 4 2 3 4" xfId="36159"/>
    <cellStyle name="SAPBEXexcBad7 4 2 4" xfId="10926"/>
    <cellStyle name="SAPBEXexcBad7 4 2 4 2" xfId="21571"/>
    <cellStyle name="SAPBEXexcBad7 4 2 4 2 2" xfId="47985"/>
    <cellStyle name="SAPBEXexcBad7 4 2 4 3" xfId="28660"/>
    <cellStyle name="SAPBEXexcBad7 4 2 4 3 2" xfId="55074"/>
    <cellStyle name="SAPBEXexcBad7 4 2 4 4" xfId="37347"/>
    <cellStyle name="SAPBEXexcBad7 4 2 5" xfId="8701"/>
    <cellStyle name="SAPBEXexcBad7 4 2 5 2" xfId="19361"/>
    <cellStyle name="SAPBEXexcBad7 4 2 5 2 2" xfId="45775"/>
    <cellStyle name="SAPBEXexcBad7 4 2 5 3" xfId="12742"/>
    <cellStyle name="SAPBEXexcBad7 4 2 5 3 2" xfId="39163"/>
    <cellStyle name="SAPBEXexcBad7 4 2 5 4" xfId="35197"/>
    <cellStyle name="SAPBEXexcBad7 4 2 6" xfId="14640"/>
    <cellStyle name="SAPBEXexcBad7 4 2 6 2" xfId="41060"/>
    <cellStyle name="SAPBEXexcBad7 4 2 7" xfId="25703"/>
    <cellStyle name="SAPBEXexcBad7 4 2 7 2" xfId="52117"/>
    <cellStyle name="SAPBEXexcBad7 4 2 8" xfId="30527"/>
    <cellStyle name="SAPBEXexcBad7 4 3" xfId="4584"/>
    <cellStyle name="SAPBEXexcBad7 4 3 2" xfId="9392"/>
    <cellStyle name="SAPBEXexcBad7 4 3 2 2" xfId="20052"/>
    <cellStyle name="SAPBEXexcBad7 4 3 2 2 2" xfId="46466"/>
    <cellStyle name="SAPBEXexcBad7 4 3 2 3" xfId="21170"/>
    <cellStyle name="SAPBEXexcBad7 4 3 2 3 2" xfId="47584"/>
    <cellStyle name="SAPBEXexcBad7 4 3 2 4" xfId="35888"/>
    <cellStyle name="SAPBEXexcBad7 4 3 3" xfId="15362"/>
    <cellStyle name="SAPBEXexcBad7 4 3 3 2" xfId="41782"/>
    <cellStyle name="SAPBEXexcBad7 4 3 4" xfId="26666"/>
    <cellStyle name="SAPBEXexcBad7 4 3 4 2" xfId="53080"/>
    <cellStyle name="SAPBEXexcBad7 4 3 5" xfId="31254"/>
    <cellStyle name="SAPBEXexcBad7 4 4" xfId="4849"/>
    <cellStyle name="SAPBEXexcBad7 4 4 2" xfId="9776"/>
    <cellStyle name="SAPBEXexcBad7 4 4 2 2" xfId="20436"/>
    <cellStyle name="SAPBEXexcBad7 4 4 2 2 2" xfId="46850"/>
    <cellStyle name="SAPBEXexcBad7 4 4 2 3" xfId="25904"/>
    <cellStyle name="SAPBEXexcBad7 4 4 2 3 2" xfId="52318"/>
    <cellStyle name="SAPBEXexcBad7 4 4 2 4" xfId="36272"/>
    <cellStyle name="SAPBEXexcBad7 4 4 3" xfId="15626"/>
    <cellStyle name="SAPBEXexcBad7 4 4 3 2" xfId="42046"/>
    <cellStyle name="SAPBEXexcBad7 4 4 4" xfId="23482"/>
    <cellStyle name="SAPBEXexcBad7 4 4 4 2" xfId="49896"/>
    <cellStyle name="SAPBEXexcBad7 4 4 5" xfId="31519"/>
    <cellStyle name="SAPBEXexcBad7 4 5" xfId="5028"/>
    <cellStyle name="SAPBEXexcBad7 4 5 2" xfId="10807"/>
    <cellStyle name="SAPBEXexcBad7 4 5 2 2" xfId="21452"/>
    <cellStyle name="SAPBEXexcBad7 4 5 2 2 2" xfId="47866"/>
    <cellStyle name="SAPBEXexcBad7 4 5 2 3" xfId="28541"/>
    <cellStyle name="SAPBEXexcBad7 4 5 2 3 2" xfId="54955"/>
    <cellStyle name="SAPBEXexcBad7 4 5 2 4" xfId="37228"/>
    <cellStyle name="SAPBEXexcBad7 4 5 3" xfId="15805"/>
    <cellStyle name="SAPBEXexcBad7 4 5 3 2" xfId="42224"/>
    <cellStyle name="SAPBEXexcBad7 4 5 4" xfId="24698"/>
    <cellStyle name="SAPBEXexcBad7 4 5 4 2" xfId="51112"/>
    <cellStyle name="SAPBEXexcBad7 4 5 5" xfId="31698"/>
    <cellStyle name="SAPBEXexcBad7 4 6" xfId="6381"/>
    <cellStyle name="SAPBEXexcBad7 4 6 2" xfId="17117"/>
    <cellStyle name="SAPBEXexcBad7 4 6 2 2" xfId="43535"/>
    <cellStyle name="SAPBEXexcBad7 4 6 3" xfId="11296"/>
    <cellStyle name="SAPBEXexcBad7 4 6 3 2" xfId="37717"/>
    <cellStyle name="SAPBEXexcBad7 4 6 4" xfId="33051"/>
    <cellStyle name="SAPBEXexcBad7 4 7" xfId="6996"/>
    <cellStyle name="SAPBEXexcBad7 4 7 2" xfId="23523"/>
    <cellStyle name="SAPBEXexcBad7 4 7 2 2" xfId="49937"/>
    <cellStyle name="SAPBEXexcBad7 4 7 3" xfId="33666"/>
    <cellStyle name="SAPBEXexcBad7 4 8" xfId="7543"/>
    <cellStyle name="SAPBEXexcBad7 4 8 2" xfId="18210"/>
    <cellStyle name="SAPBEXexcBad7 4 8 2 2" xfId="44626"/>
    <cellStyle name="SAPBEXexcBad7 4 8 3" xfId="26382"/>
    <cellStyle name="SAPBEXexcBad7 4 8 3 2" xfId="52796"/>
    <cellStyle name="SAPBEXexcBad7 4 8 4" xfId="34213"/>
    <cellStyle name="SAPBEXexcBad7 4 9" xfId="7255"/>
    <cellStyle name="SAPBEXexcBad7 4 9 2" xfId="17922"/>
    <cellStyle name="SAPBEXexcBad7 4 9 2 2" xfId="44339"/>
    <cellStyle name="SAPBEXexcBad7 4 9 3" xfId="28162"/>
    <cellStyle name="SAPBEXexcBad7 4 9 3 2" xfId="54576"/>
    <cellStyle name="SAPBEXexcBad7 4 9 4" xfId="33925"/>
    <cellStyle name="SAPBEXexcBad7 5" xfId="2066"/>
    <cellStyle name="SAPBEXexcBad7 5 10" xfId="8533"/>
    <cellStyle name="SAPBEXexcBad7 5 10 2" xfId="19193"/>
    <cellStyle name="SAPBEXexcBad7 5 10 2 2" xfId="45607"/>
    <cellStyle name="SAPBEXexcBad7 5 10 3" xfId="12953"/>
    <cellStyle name="SAPBEXexcBad7 5 10 3 2" xfId="39374"/>
    <cellStyle name="SAPBEXexcBad7 5 10 4" xfId="35029"/>
    <cellStyle name="SAPBEXexcBad7 5 11" xfId="11534"/>
    <cellStyle name="SAPBEXexcBad7 5 11 2" xfId="37955"/>
    <cellStyle name="SAPBEXexcBad7 5 12" xfId="25462"/>
    <cellStyle name="SAPBEXexcBad7 5 12 2" xfId="51876"/>
    <cellStyle name="SAPBEXexcBad7 5 2" xfId="4031"/>
    <cellStyle name="SAPBEXexcBad7 5 2 2" xfId="9268"/>
    <cellStyle name="SAPBEXexcBad7 5 2 2 2" xfId="19928"/>
    <cellStyle name="SAPBEXexcBad7 5 2 2 2 2" xfId="46342"/>
    <cellStyle name="SAPBEXexcBad7 5 2 2 3" xfId="12095"/>
    <cellStyle name="SAPBEXexcBad7 5 2 2 3 2" xfId="38516"/>
    <cellStyle name="SAPBEXexcBad7 5 2 2 4" xfId="35764"/>
    <cellStyle name="SAPBEXexcBad7 5 2 3" xfId="14813"/>
    <cellStyle name="SAPBEXexcBad7 5 2 3 2" xfId="41233"/>
    <cellStyle name="SAPBEXexcBad7 5 2 4" xfId="22539"/>
    <cellStyle name="SAPBEXexcBad7 5 2 4 2" xfId="48953"/>
    <cellStyle name="SAPBEXexcBad7 5 2 5" xfId="30701"/>
    <cellStyle name="SAPBEXexcBad7 5 3" xfId="4759"/>
    <cellStyle name="SAPBEXexcBad7 5 3 2" xfId="9604"/>
    <cellStyle name="SAPBEXexcBad7 5 3 2 2" xfId="20264"/>
    <cellStyle name="SAPBEXexcBad7 5 3 2 2 2" xfId="46678"/>
    <cellStyle name="SAPBEXexcBad7 5 3 2 3" xfId="28200"/>
    <cellStyle name="SAPBEXexcBad7 5 3 2 3 2" xfId="54614"/>
    <cellStyle name="SAPBEXexcBad7 5 3 2 4" xfId="36100"/>
    <cellStyle name="SAPBEXexcBad7 5 3 3" xfId="15536"/>
    <cellStyle name="SAPBEXexcBad7 5 3 3 2" xfId="41956"/>
    <cellStyle name="SAPBEXexcBad7 5 3 4" xfId="26256"/>
    <cellStyle name="SAPBEXexcBad7 5 3 4 2" xfId="52670"/>
    <cellStyle name="SAPBEXexcBad7 5 3 5" xfId="31429"/>
    <cellStyle name="SAPBEXexcBad7 5 4" xfId="5339"/>
    <cellStyle name="SAPBEXexcBad7 5 4 2" xfId="10853"/>
    <cellStyle name="SAPBEXexcBad7 5 4 2 2" xfId="21498"/>
    <cellStyle name="SAPBEXexcBad7 5 4 2 2 2" xfId="47912"/>
    <cellStyle name="SAPBEXexcBad7 5 4 2 3" xfId="28587"/>
    <cellStyle name="SAPBEXexcBad7 5 4 2 3 2" xfId="55001"/>
    <cellStyle name="SAPBEXexcBad7 5 4 2 4" xfId="37274"/>
    <cellStyle name="SAPBEXexcBad7 5 4 3" xfId="16112"/>
    <cellStyle name="SAPBEXexcBad7 5 4 3 2" xfId="42531"/>
    <cellStyle name="SAPBEXexcBad7 5 4 4" xfId="27088"/>
    <cellStyle name="SAPBEXexcBad7 5 4 4 2" xfId="53502"/>
    <cellStyle name="SAPBEXexcBad7 5 4 5" xfId="32009"/>
    <cellStyle name="SAPBEXexcBad7 5 5" xfId="5946"/>
    <cellStyle name="SAPBEXexcBad7 5 5 2" xfId="16698"/>
    <cellStyle name="SAPBEXexcBad7 5 5 2 2" xfId="43116"/>
    <cellStyle name="SAPBEXexcBad7 5 5 3" xfId="23830"/>
    <cellStyle name="SAPBEXexcBad7 5 5 3 2" xfId="50244"/>
    <cellStyle name="SAPBEXexcBad7 5 5 4" xfId="32616"/>
    <cellStyle name="SAPBEXexcBad7 5 6" xfId="6546"/>
    <cellStyle name="SAPBEXexcBad7 5 6 2" xfId="17271"/>
    <cellStyle name="SAPBEXexcBad7 5 6 2 2" xfId="43689"/>
    <cellStyle name="SAPBEXexcBad7 5 6 3" xfId="16641"/>
    <cellStyle name="SAPBEXexcBad7 5 6 3 2" xfId="43059"/>
    <cellStyle name="SAPBEXexcBad7 5 6 4" xfId="33216"/>
    <cellStyle name="SAPBEXexcBad7 5 7" xfId="7118"/>
    <cellStyle name="SAPBEXexcBad7 5 7 2" xfId="23809"/>
    <cellStyle name="SAPBEXexcBad7 5 7 2 2" xfId="50223"/>
    <cellStyle name="SAPBEXexcBad7 5 7 3" xfId="33788"/>
    <cellStyle name="SAPBEXexcBad7 5 8" xfId="7677"/>
    <cellStyle name="SAPBEXexcBad7 5 8 2" xfId="18344"/>
    <cellStyle name="SAPBEXexcBad7 5 8 2 2" xfId="44760"/>
    <cellStyle name="SAPBEXexcBad7 5 8 3" xfId="26941"/>
    <cellStyle name="SAPBEXexcBad7 5 8 3 2" xfId="53355"/>
    <cellStyle name="SAPBEXexcBad7 5 8 4" xfId="34347"/>
    <cellStyle name="SAPBEXexcBad7 5 9" xfId="7829"/>
    <cellStyle name="SAPBEXexcBad7 5 9 2" xfId="18496"/>
    <cellStyle name="SAPBEXexcBad7 5 9 2 2" xfId="44911"/>
    <cellStyle name="SAPBEXexcBad7 5 9 3" xfId="21889"/>
    <cellStyle name="SAPBEXexcBad7 5 9 3 2" xfId="48303"/>
    <cellStyle name="SAPBEXexcBad7 5 9 4" xfId="34499"/>
    <cellStyle name="SAPBEXexcBad7 6" xfId="2360"/>
    <cellStyle name="SAPBEXexcBad7 6 10" xfId="11289"/>
    <cellStyle name="SAPBEXexcBad7 6 10 2" xfId="37710"/>
    <cellStyle name="SAPBEXexcBad7 6 11" xfId="24050"/>
    <cellStyle name="SAPBEXexcBad7 6 11 2" xfId="50464"/>
    <cellStyle name="SAPBEXexcBad7 6 2" xfId="4267"/>
    <cellStyle name="SAPBEXexcBad7 6 2 2" xfId="9876"/>
    <cellStyle name="SAPBEXexcBad7 6 2 2 2" xfId="20536"/>
    <cellStyle name="SAPBEXexcBad7 6 2 2 2 2" xfId="46950"/>
    <cellStyle name="SAPBEXexcBad7 6 2 2 3" xfId="28032"/>
    <cellStyle name="SAPBEXexcBad7 6 2 2 3 2" xfId="54446"/>
    <cellStyle name="SAPBEXexcBad7 6 2 2 4" xfId="36372"/>
    <cellStyle name="SAPBEXexcBad7 6 2 3" xfId="15046"/>
    <cellStyle name="SAPBEXexcBad7 6 2 3 2" xfId="41466"/>
    <cellStyle name="SAPBEXexcBad7 6 2 4" xfId="24722"/>
    <cellStyle name="SAPBEXexcBad7 6 2 4 2" xfId="51136"/>
    <cellStyle name="SAPBEXexcBad7 6 2 5" xfId="30937"/>
    <cellStyle name="SAPBEXexcBad7 6 3" xfId="4995"/>
    <cellStyle name="SAPBEXexcBad7 6 3 2" xfId="10129"/>
    <cellStyle name="SAPBEXexcBad7 6 3 2 2" xfId="20789"/>
    <cellStyle name="SAPBEXexcBad7 6 3 2 2 2" xfId="47203"/>
    <cellStyle name="SAPBEXexcBad7 6 3 2 3" xfId="27799"/>
    <cellStyle name="SAPBEXexcBad7 6 3 2 3 2" xfId="54213"/>
    <cellStyle name="SAPBEXexcBad7 6 3 2 4" xfId="36625"/>
    <cellStyle name="SAPBEXexcBad7 6 3 3" xfId="15772"/>
    <cellStyle name="SAPBEXexcBad7 6 3 3 2" xfId="42192"/>
    <cellStyle name="SAPBEXexcBad7 6 3 4" xfId="26595"/>
    <cellStyle name="SAPBEXexcBad7 6 3 4 2" xfId="53009"/>
    <cellStyle name="SAPBEXexcBad7 6 3 5" xfId="31665"/>
    <cellStyle name="SAPBEXexcBad7 6 4" xfId="6188"/>
    <cellStyle name="SAPBEXexcBad7 6 4 2" xfId="10989"/>
    <cellStyle name="SAPBEXexcBad7 6 4 2 2" xfId="21634"/>
    <cellStyle name="SAPBEXexcBad7 6 4 2 2 2" xfId="48048"/>
    <cellStyle name="SAPBEXexcBad7 6 4 2 3" xfId="28723"/>
    <cellStyle name="SAPBEXexcBad7 6 4 2 3 2" xfId="55137"/>
    <cellStyle name="SAPBEXexcBad7 6 4 2 4" xfId="37410"/>
    <cellStyle name="SAPBEXexcBad7 6 4 3" xfId="16929"/>
    <cellStyle name="SAPBEXexcBad7 6 4 3 2" xfId="43347"/>
    <cellStyle name="SAPBEXexcBad7 6 4 4" xfId="23015"/>
    <cellStyle name="SAPBEXexcBad7 6 4 4 2" xfId="49429"/>
    <cellStyle name="SAPBEXexcBad7 6 4 5" xfId="32858"/>
    <cellStyle name="SAPBEXexcBad7 6 5" xfId="6769"/>
    <cellStyle name="SAPBEXexcBad7 6 5 2" xfId="17481"/>
    <cellStyle name="SAPBEXexcBad7 6 5 2 2" xfId="43899"/>
    <cellStyle name="SAPBEXexcBad7 6 5 3" xfId="11410"/>
    <cellStyle name="SAPBEXexcBad7 6 5 3 2" xfId="37831"/>
    <cellStyle name="SAPBEXexcBad7 6 5 4" xfId="33439"/>
    <cellStyle name="SAPBEXexcBad7 6 6" xfId="7329"/>
    <cellStyle name="SAPBEXexcBad7 6 6 2" xfId="17996"/>
    <cellStyle name="SAPBEXexcBad7 6 6 2 2" xfId="44413"/>
    <cellStyle name="SAPBEXexcBad7 6 6 3" xfId="25368"/>
    <cellStyle name="SAPBEXexcBad7 6 6 3 2" xfId="51782"/>
    <cellStyle name="SAPBEXexcBad7 6 6 4" xfId="33999"/>
    <cellStyle name="SAPBEXexcBad7 6 7" xfId="7973"/>
    <cellStyle name="SAPBEXexcBad7 6 7 2" xfId="18640"/>
    <cellStyle name="SAPBEXexcBad7 6 7 2 2" xfId="45055"/>
    <cellStyle name="SAPBEXexcBad7 6 7 3" xfId="16070"/>
    <cellStyle name="SAPBEXexcBad7 6 7 3 2" xfId="42489"/>
    <cellStyle name="SAPBEXexcBad7 6 7 4" xfId="34579"/>
    <cellStyle name="SAPBEXexcBad7 6 8" xfId="8888"/>
    <cellStyle name="SAPBEXexcBad7 6 8 2" xfId="19548"/>
    <cellStyle name="SAPBEXexcBad7 6 8 2 2" xfId="45962"/>
    <cellStyle name="SAPBEXexcBad7 6 8 3" xfId="27758"/>
    <cellStyle name="SAPBEXexcBad7 6 8 3 2" xfId="54172"/>
    <cellStyle name="SAPBEXexcBad7 6 8 4" xfId="35384"/>
    <cellStyle name="SAPBEXexcBad7 6 9" xfId="13159"/>
    <cellStyle name="SAPBEXexcBad7 6 9 2" xfId="39580"/>
    <cellStyle name="SAPBEXexcBad7 7" xfId="3215"/>
    <cellStyle name="SAPBEXexcBad7 7 2" xfId="9577"/>
    <cellStyle name="SAPBEXexcBad7 7 2 2" xfId="20237"/>
    <cellStyle name="SAPBEXexcBad7 7 2 2 2" xfId="46651"/>
    <cellStyle name="SAPBEXexcBad7 7 2 3" xfId="11593"/>
    <cellStyle name="SAPBEXexcBad7 7 2 3 2" xfId="38014"/>
    <cellStyle name="SAPBEXexcBad7 7 2 4" xfId="36073"/>
    <cellStyle name="SAPBEXexcBad7 7 3" xfId="14005"/>
    <cellStyle name="SAPBEXexcBad7 7 3 2" xfId="40425"/>
    <cellStyle name="SAPBEXexcBad7 7 4" xfId="22681"/>
    <cellStyle name="SAPBEXexcBad7 7 4 2" xfId="49095"/>
    <cellStyle name="SAPBEXexcBad7 7 5" xfId="29885"/>
    <cellStyle name="SAPBEXexcBad7 8" xfId="4327"/>
    <cellStyle name="SAPBEXexcBad7 8 2" xfId="9724"/>
    <cellStyle name="SAPBEXexcBad7 8 2 2" xfId="20384"/>
    <cellStyle name="SAPBEXexcBad7 8 2 2 2" xfId="46798"/>
    <cellStyle name="SAPBEXexcBad7 8 2 3" xfId="27827"/>
    <cellStyle name="SAPBEXexcBad7 8 2 3 2" xfId="54241"/>
    <cellStyle name="SAPBEXexcBad7 8 2 4" xfId="36220"/>
    <cellStyle name="SAPBEXexcBad7 8 3" xfId="15105"/>
    <cellStyle name="SAPBEXexcBad7 8 3 2" xfId="41525"/>
    <cellStyle name="SAPBEXexcBad7 8 4" xfId="25045"/>
    <cellStyle name="SAPBEXexcBad7 8 4 2" xfId="51459"/>
    <cellStyle name="SAPBEXexcBad7 8 5" xfId="30997"/>
    <cellStyle name="SAPBEXexcBad7 9" xfId="5320"/>
    <cellStyle name="SAPBEXexcBad7 9 2" xfId="9754"/>
    <cellStyle name="SAPBEXexcBad7 9 2 2" xfId="20414"/>
    <cellStyle name="SAPBEXexcBad7 9 2 2 2" xfId="46828"/>
    <cellStyle name="SAPBEXexcBad7 9 2 3" xfId="11611"/>
    <cellStyle name="SAPBEXexcBad7 9 2 3 2" xfId="38032"/>
    <cellStyle name="SAPBEXexcBad7 9 2 4" xfId="36250"/>
    <cellStyle name="SAPBEXexcBad7 9 3" xfId="16094"/>
    <cellStyle name="SAPBEXexcBad7 9 3 2" xfId="42513"/>
    <cellStyle name="SAPBEXexcBad7 9 4" xfId="27056"/>
    <cellStyle name="SAPBEXexcBad7 9 4 2" xfId="53470"/>
    <cellStyle name="SAPBEXexcBad7 9 5" xfId="31990"/>
    <cellStyle name="SAPBEXexcBad8" xfId="1188"/>
    <cellStyle name="SAPBEXexcBad8 10" xfId="5894"/>
    <cellStyle name="SAPBEXexcBad8 10 2" xfId="23917"/>
    <cellStyle name="SAPBEXexcBad8 10 2 2" xfId="50331"/>
    <cellStyle name="SAPBEXexcBad8 10 3" xfId="32564"/>
    <cellStyle name="SAPBEXexcBad8 11" xfId="6182"/>
    <cellStyle name="SAPBEXexcBad8 11 2" xfId="16923"/>
    <cellStyle name="SAPBEXexcBad8 11 2 2" xfId="43341"/>
    <cellStyle name="SAPBEXexcBad8 11 3" xfId="23353"/>
    <cellStyle name="SAPBEXexcBad8 11 3 2" xfId="49767"/>
    <cellStyle name="SAPBEXexcBad8 11 4" xfId="32852"/>
    <cellStyle name="SAPBEXexcBad8 12" xfId="8258"/>
    <cellStyle name="SAPBEXexcBad8 12 2" xfId="18919"/>
    <cellStyle name="SAPBEXexcBad8 12 2 2" xfId="45333"/>
    <cellStyle name="SAPBEXexcBad8 12 3" xfId="15128"/>
    <cellStyle name="SAPBEXexcBad8 12 3 2" xfId="41548"/>
    <cellStyle name="SAPBEXexcBad8 12 4" xfId="34771"/>
    <cellStyle name="SAPBEXexcBad8 13" xfId="12130"/>
    <cellStyle name="SAPBEXexcBad8 13 2" xfId="38551"/>
    <cellStyle name="SAPBEXexcBad8 14" xfId="25032"/>
    <cellStyle name="SAPBEXexcBad8 14 2" xfId="51446"/>
    <cellStyle name="SAPBEXexcBad8 2" xfId="1509"/>
    <cellStyle name="SAPBEXexcBad8 2 10" xfId="8407"/>
    <cellStyle name="SAPBEXexcBad8 2 10 2" xfId="19067"/>
    <cellStyle name="SAPBEXexcBad8 2 10 2 2" xfId="45481"/>
    <cellStyle name="SAPBEXexcBad8 2 10 3" xfId="12185"/>
    <cellStyle name="SAPBEXexcBad8 2 10 3 2" xfId="38606"/>
    <cellStyle name="SAPBEXexcBad8 2 10 4" xfId="34903"/>
    <cellStyle name="SAPBEXexcBad8 2 11" xfId="12999"/>
    <cellStyle name="SAPBEXexcBad8 2 11 2" xfId="39420"/>
    <cellStyle name="SAPBEXexcBad8 2 12" xfId="25075"/>
    <cellStyle name="SAPBEXexcBad8 2 12 2" xfId="51489"/>
    <cellStyle name="SAPBEXexcBad8 2 2" xfId="3503"/>
    <cellStyle name="SAPBEXexcBad8 2 2 2" xfId="9017"/>
    <cellStyle name="SAPBEXexcBad8 2 2 2 2" xfId="19677"/>
    <cellStyle name="SAPBEXexcBad8 2 2 2 2 2" xfId="46091"/>
    <cellStyle name="SAPBEXexcBad8 2 2 2 3" xfId="11784"/>
    <cellStyle name="SAPBEXexcBad8 2 2 2 3 2" xfId="38205"/>
    <cellStyle name="SAPBEXexcBad8 2 2 2 4" xfId="35513"/>
    <cellStyle name="SAPBEXexcBad8 2 2 3" xfId="10078"/>
    <cellStyle name="SAPBEXexcBad8 2 2 3 2" xfId="20738"/>
    <cellStyle name="SAPBEXexcBad8 2 2 3 2 2" xfId="47152"/>
    <cellStyle name="SAPBEXexcBad8 2 2 3 3" xfId="17838"/>
    <cellStyle name="SAPBEXexcBad8 2 2 3 3 2" xfId="44255"/>
    <cellStyle name="SAPBEXexcBad8 2 2 3 4" xfId="36574"/>
    <cellStyle name="SAPBEXexcBad8 2 2 4" xfId="10938"/>
    <cellStyle name="SAPBEXexcBad8 2 2 4 2" xfId="21583"/>
    <cellStyle name="SAPBEXexcBad8 2 2 4 2 2" xfId="47997"/>
    <cellStyle name="SAPBEXexcBad8 2 2 4 3" xfId="28672"/>
    <cellStyle name="SAPBEXexcBad8 2 2 4 3 2" xfId="55086"/>
    <cellStyle name="SAPBEXexcBad8 2 2 4 4" xfId="37359"/>
    <cellStyle name="SAPBEXexcBad8 2 2 5" xfId="8714"/>
    <cellStyle name="SAPBEXexcBad8 2 2 5 2" xfId="19374"/>
    <cellStyle name="SAPBEXexcBad8 2 2 5 2 2" xfId="45788"/>
    <cellStyle name="SAPBEXexcBad8 2 2 5 3" xfId="11456"/>
    <cellStyle name="SAPBEXexcBad8 2 2 5 3 2" xfId="37877"/>
    <cellStyle name="SAPBEXexcBad8 2 2 5 4" xfId="35210"/>
    <cellStyle name="SAPBEXexcBad8 2 2 6" xfId="14288"/>
    <cellStyle name="SAPBEXexcBad8 2 2 6 2" xfId="40708"/>
    <cellStyle name="SAPBEXexcBad8 2 2 7" xfId="24321"/>
    <cellStyle name="SAPBEXexcBad8 2 2 7 2" xfId="50735"/>
    <cellStyle name="SAPBEXexcBad8 2 2 8" xfId="30173"/>
    <cellStyle name="SAPBEXexcBad8 2 3" xfId="2799"/>
    <cellStyle name="SAPBEXexcBad8 2 3 2" xfId="9379"/>
    <cellStyle name="SAPBEXexcBad8 2 3 2 2" xfId="20039"/>
    <cellStyle name="SAPBEXexcBad8 2 3 2 2 2" xfId="46453"/>
    <cellStyle name="SAPBEXexcBad8 2 3 2 3" xfId="27862"/>
    <cellStyle name="SAPBEXexcBad8 2 3 2 3 2" xfId="54276"/>
    <cellStyle name="SAPBEXexcBad8 2 3 2 4" xfId="35875"/>
    <cellStyle name="SAPBEXexcBad8 2 3 3" xfId="13591"/>
    <cellStyle name="SAPBEXexcBad8 2 3 3 2" xfId="40011"/>
    <cellStyle name="SAPBEXexcBad8 2 3 4" xfId="22740"/>
    <cellStyle name="SAPBEXexcBad8 2 3 4 2" xfId="49154"/>
    <cellStyle name="SAPBEXexcBad8 2 3 5" xfId="29469"/>
    <cellStyle name="SAPBEXexcBad8 2 4" xfId="4367"/>
    <cellStyle name="SAPBEXexcBad8 2 4 2" xfId="10156"/>
    <cellStyle name="SAPBEXexcBad8 2 4 2 2" xfId="20816"/>
    <cellStyle name="SAPBEXexcBad8 2 4 2 2 2" xfId="47230"/>
    <cellStyle name="SAPBEXexcBad8 2 4 2 3" xfId="25891"/>
    <cellStyle name="SAPBEXexcBad8 2 4 2 3 2" xfId="52305"/>
    <cellStyle name="SAPBEXexcBad8 2 4 2 4" xfId="36652"/>
    <cellStyle name="SAPBEXexcBad8 2 4 3" xfId="15145"/>
    <cellStyle name="SAPBEXexcBad8 2 4 3 2" xfId="41565"/>
    <cellStyle name="SAPBEXexcBad8 2 4 4" xfId="23291"/>
    <cellStyle name="SAPBEXexcBad8 2 4 4 2" xfId="49705"/>
    <cellStyle name="SAPBEXexcBad8 2 4 5" xfId="31037"/>
    <cellStyle name="SAPBEXexcBad8 2 5" xfId="4439"/>
    <cellStyle name="SAPBEXexcBad8 2 5 2" xfId="10728"/>
    <cellStyle name="SAPBEXexcBad8 2 5 2 2" xfId="21373"/>
    <cellStyle name="SAPBEXexcBad8 2 5 2 2 2" xfId="47787"/>
    <cellStyle name="SAPBEXexcBad8 2 5 2 3" xfId="28468"/>
    <cellStyle name="SAPBEXexcBad8 2 5 2 3 2" xfId="54882"/>
    <cellStyle name="SAPBEXexcBad8 2 5 2 4" xfId="37149"/>
    <cellStyle name="SAPBEXexcBad8 2 5 3" xfId="15217"/>
    <cellStyle name="SAPBEXexcBad8 2 5 3 2" xfId="41637"/>
    <cellStyle name="SAPBEXexcBad8 2 5 4" xfId="24267"/>
    <cellStyle name="SAPBEXexcBad8 2 5 4 2" xfId="50681"/>
    <cellStyle name="SAPBEXexcBad8 2 5 5" xfId="31109"/>
    <cellStyle name="SAPBEXexcBad8 2 6" xfId="5763"/>
    <cellStyle name="SAPBEXexcBad8 2 6 2" xfId="16523"/>
    <cellStyle name="SAPBEXexcBad8 2 6 2 2" xfId="42941"/>
    <cellStyle name="SAPBEXexcBad8 2 6 3" xfId="26402"/>
    <cellStyle name="SAPBEXexcBad8 2 6 3 2" xfId="52816"/>
    <cellStyle name="SAPBEXexcBad8 2 6 4" xfId="32433"/>
    <cellStyle name="SAPBEXexcBad8 2 7" xfId="5581"/>
    <cellStyle name="SAPBEXexcBad8 2 7 2" xfId="27138"/>
    <cellStyle name="SAPBEXexcBad8 2 7 2 2" xfId="53552"/>
    <cellStyle name="SAPBEXexcBad8 2 7 3" xfId="32251"/>
    <cellStyle name="SAPBEXexcBad8 2 8" xfId="6927"/>
    <cellStyle name="SAPBEXexcBad8 2 8 2" xfId="17632"/>
    <cellStyle name="SAPBEXexcBad8 2 8 2 2" xfId="44049"/>
    <cellStyle name="SAPBEXexcBad8 2 8 3" xfId="22138"/>
    <cellStyle name="SAPBEXexcBad8 2 8 3 2" xfId="48552"/>
    <cellStyle name="SAPBEXexcBad8 2 8 4" xfId="33597"/>
    <cellStyle name="SAPBEXexcBad8 2 9" xfId="7803"/>
    <cellStyle name="SAPBEXexcBad8 2 9 2" xfId="18470"/>
    <cellStyle name="SAPBEXexcBad8 2 9 2 2" xfId="44885"/>
    <cellStyle name="SAPBEXexcBad8 2 9 3" xfId="27228"/>
    <cellStyle name="SAPBEXexcBad8 2 9 3 2" xfId="53642"/>
    <cellStyle name="SAPBEXexcBad8 2 9 4" xfId="34473"/>
    <cellStyle name="SAPBEXexcBad8 3" xfId="1622"/>
    <cellStyle name="SAPBEXexcBad8 3 10" xfId="8343"/>
    <cellStyle name="SAPBEXexcBad8 3 10 2" xfId="19003"/>
    <cellStyle name="SAPBEXexcBad8 3 10 2 2" xfId="45417"/>
    <cellStyle name="SAPBEXexcBad8 3 10 3" xfId="12768"/>
    <cellStyle name="SAPBEXexcBad8 3 10 3 2" xfId="39189"/>
    <cellStyle name="SAPBEXexcBad8 3 10 4" xfId="34839"/>
    <cellStyle name="SAPBEXexcBad8 3 11" xfId="11941"/>
    <cellStyle name="SAPBEXexcBad8 3 11 2" xfId="38362"/>
    <cellStyle name="SAPBEXexcBad8 3 12" xfId="26222"/>
    <cellStyle name="SAPBEXexcBad8 3 12 2" xfId="52636"/>
    <cellStyle name="SAPBEXexcBad8 3 2" xfId="3615"/>
    <cellStyle name="SAPBEXexcBad8 3 2 2" xfId="9073"/>
    <cellStyle name="SAPBEXexcBad8 3 2 2 2" xfId="19733"/>
    <cellStyle name="SAPBEXexcBad8 3 2 2 2 2" xfId="46147"/>
    <cellStyle name="SAPBEXexcBad8 3 2 2 3" xfId="12475"/>
    <cellStyle name="SAPBEXexcBad8 3 2 2 3 2" xfId="38896"/>
    <cellStyle name="SAPBEXexcBad8 3 2 2 4" xfId="35569"/>
    <cellStyle name="SAPBEXexcBad8 3 2 3" xfId="9647"/>
    <cellStyle name="SAPBEXexcBad8 3 2 3 2" xfId="20307"/>
    <cellStyle name="SAPBEXexcBad8 3 2 3 2 2" xfId="46721"/>
    <cellStyle name="SAPBEXexcBad8 3 2 3 3" xfId="16080"/>
    <cellStyle name="SAPBEXexcBad8 3 2 3 3 2" xfId="42499"/>
    <cellStyle name="SAPBEXexcBad8 3 2 3 4" xfId="36143"/>
    <cellStyle name="SAPBEXexcBad8 3 2 4" xfId="10881"/>
    <cellStyle name="SAPBEXexcBad8 3 2 4 2" xfId="21526"/>
    <cellStyle name="SAPBEXexcBad8 3 2 4 2 2" xfId="47940"/>
    <cellStyle name="SAPBEXexcBad8 3 2 4 3" xfId="28615"/>
    <cellStyle name="SAPBEXexcBad8 3 2 4 3 2" xfId="55029"/>
    <cellStyle name="SAPBEXexcBad8 3 2 4 4" xfId="37302"/>
    <cellStyle name="SAPBEXexcBad8 3 2 5" xfId="8650"/>
    <cellStyle name="SAPBEXexcBad8 3 2 5 2" xfId="19310"/>
    <cellStyle name="SAPBEXexcBad8 3 2 5 2 2" xfId="45724"/>
    <cellStyle name="SAPBEXexcBad8 3 2 5 3" xfId="12962"/>
    <cellStyle name="SAPBEXexcBad8 3 2 5 3 2" xfId="39383"/>
    <cellStyle name="SAPBEXexcBad8 3 2 5 4" xfId="35146"/>
    <cellStyle name="SAPBEXexcBad8 3 2 6" xfId="14400"/>
    <cellStyle name="SAPBEXexcBad8 3 2 6 2" xfId="40820"/>
    <cellStyle name="SAPBEXexcBad8 3 2 7" xfId="25333"/>
    <cellStyle name="SAPBEXexcBad8 3 2 7 2" xfId="51747"/>
    <cellStyle name="SAPBEXexcBad8 3 2 8" xfId="30285"/>
    <cellStyle name="SAPBEXexcBad8 3 3" xfId="2707"/>
    <cellStyle name="SAPBEXexcBad8 3 3 2" xfId="9442"/>
    <cellStyle name="SAPBEXexcBad8 3 3 2 2" xfId="20102"/>
    <cellStyle name="SAPBEXexcBad8 3 3 2 2 2" xfId="46516"/>
    <cellStyle name="SAPBEXexcBad8 3 3 2 3" xfId="17356"/>
    <cellStyle name="SAPBEXexcBad8 3 3 2 3 2" xfId="43774"/>
    <cellStyle name="SAPBEXexcBad8 3 3 2 4" xfId="35938"/>
    <cellStyle name="SAPBEXexcBad8 3 3 3" xfId="13499"/>
    <cellStyle name="SAPBEXexcBad8 3 3 3 2" xfId="39919"/>
    <cellStyle name="SAPBEXexcBad8 3 3 4" xfId="24332"/>
    <cellStyle name="SAPBEXexcBad8 3 3 4 2" xfId="50746"/>
    <cellStyle name="SAPBEXexcBad8 3 3 5" xfId="29377"/>
    <cellStyle name="SAPBEXexcBad8 3 4" xfId="3077"/>
    <cellStyle name="SAPBEXexcBad8 3 4 2" xfId="10148"/>
    <cellStyle name="SAPBEXexcBad8 3 4 2 2" xfId="20808"/>
    <cellStyle name="SAPBEXexcBad8 3 4 2 2 2" xfId="47222"/>
    <cellStyle name="SAPBEXexcBad8 3 4 2 3" xfId="27782"/>
    <cellStyle name="SAPBEXexcBad8 3 4 2 3 2" xfId="54196"/>
    <cellStyle name="SAPBEXexcBad8 3 4 2 4" xfId="36644"/>
    <cellStyle name="SAPBEXexcBad8 3 4 3" xfId="13869"/>
    <cellStyle name="SAPBEXexcBad8 3 4 3 2" xfId="40289"/>
    <cellStyle name="SAPBEXexcBad8 3 4 4" xfId="25714"/>
    <cellStyle name="SAPBEXexcBad8 3 4 4 2" xfId="52128"/>
    <cellStyle name="SAPBEXexcBad8 3 4 5" xfId="29747"/>
    <cellStyle name="SAPBEXexcBad8 3 5" xfId="2891"/>
    <cellStyle name="SAPBEXexcBad8 3 5 2" xfId="10773"/>
    <cellStyle name="SAPBEXexcBad8 3 5 2 2" xfId="21418"/>
    <cellStyle name="SAPBEXexcBad8 3 5 2 2 2" xfId="47832"/>
    <cellStyle name="SAPBEXexcBad8 3 5 2 3" xfId="28507"/>
    <cellStyle name="SAPBEXexcBad8 3 5 2 3 2" xfId="54921"/>
    <cellStyle name="SAPBEXexcBad8 3 5 2 4" xfId="37194"/>
    <cellStyle name="SAPBEXexcBad8 3 5 3" xfId="13683"/>
    <cellStyle name="SAPBEXexcBad8 3 5 3 2" xfId="40103"/>
    <cellStyle name="SAPBEXexcBad8 3 5 4" xfId="23048"/>
    <cellStyle name="SAPBEXexcBad8 3 5 4 2" xfId="49462"/>
    <cellStyle name="SAPBEXexcBad8 3 5 5" xfId="29561"/>
    <cellStyle name="SAPBEXexcBad8 3 6" xfId="5513"/>
    <cellStyle name="SAPBEXexcBad8 3 6 2" xfId="16284"/>
    <cellStyle name="SAPBEXexcBad8 3 6 2 2" xfId="42703"/>
    <cellStyle name="SAPBEXexcBad8 3 6 3" xfId="24803"/>
    <cellStyle name="SAPBEXexcBad8 3 6 3 2" xfId="51217"/>
    <cellStyle name="SAPBEXexcBad8 3 6 4" xfId="32183"/>
    <cellStyle name="SAPBEXexcBad8 3 7" xfId="5693"/>
    <cellStyle name="SAPBEXexcBad8 3 7 2" xfId="22435"/>
    <cellStyle name="SAPBEXexcBad8 3 7 2 2" xfId="48849"/>
    <cellStyle name="SAPBEXexcBad8 3 7 3" xfId="32363"/>
    <cellStyle name="SAPBEXexcBad8 3 8" xfId="2945"/>
    <cellStyle name="SAPBEXexcBad8 3 8 2" xfId="13737"/>
    <cellStyle name="SAPBEXexcBad8 3 8 2 2" xfId="40157"/>
    <cellStyle name="SAPBEXexcBad8 3 8 3" xfId="22730"/>
    <cellStyle name="SAPBEXexcBad8 3 8 3 2" xfId="49144"/>
    <cellStyle name="SAPBEXexcBad8 3 8 4" xfId="29615"/>
    <cellStyle name="SAPBEXexcBad8 3 9" xfId="7648"/>
    <cellStyle name="SAPBEXexcBad8 3 9 2" xfId="18315"/>
    <cellStyle name="SAPBEXexcBad8 3 9 2 2" xfId="44731"/>
    <cellStyle name="SAPBEXexcBad8 3 9 3" xfId="27007"/>
    <cellStyle name="SAPBEXexcBad8 3 9 3 2" xfId="53421"/>
    <cellStyle name="SAPBEXexcBad8 3 9 4" xfId="34318"/>
    <cellStyle name="SAPBEXexcBad8 4" xfId="1881"/>
    <cellStyle name="SAPBEXexcBad8 4 10" xfId="8395"/>
    <cellStyle name="SAPBEXexcBad8 4 10 2" xfId="19055"/>
    <cellStyle name="SAPBEXexcBad8 4 10 2 2" xfId="45469"/>
    <cellStyle name="SAPBEXexcBad8 4 10 3" xfId="12184"/>
    <cellStyle name="SAPBEXexcBad8 4 10 3 2" xfId="38605"/>
    <cellStyle name="SAPBEXexcBad8 4 10 4" xfId="34891"/>
    <cellStyle name="SAPBEXexcBad8 4 11" xfId="11699"/>
    <cellStyle name="SAPBEXexcBad8 4 11 2" xfId="38120"/>
    <cellStyle name="SAPBEXexcBad8 4 12" xfId="23478"/>
    <cellStyle name="SAPBEXexcBad8 4 12 2" xfId="49892"/>
    <cellStyle name="SAPBEXexcBad8 4 2" xfId="3858"/>
    <cellStyle name="SAPBEXexcBad8 4 2 2" xfId="9667"/>
    <cellStyle name="SAPBEXexcBad8 4 2 2 2" xfId="20327"/>
    <cellStyle name="SAPBEXexcBad8 4 2 2 2 2" xfId="46741"/>
    <cellStyle name="SAPBEXexcBad8 4 2 2 3" xfId="28193"/>
    <cellStyle name="SAPBEXexcBad8 4 2 2 3 2" xfId="54607"/>
    <cellStyle name="SAPBEXexcBad8 4 2 2 4" xfId="36163"/>
    <cellStyle name="SAPBEXexcBad8 4 2 3" xfId="10193"/>
    <cellStyle name="SAPBEXexcBad8 4 2 3 2" xfId="20853"/>
    <cellStyle name="SAPBEXexcBad8 4 2 3 2 2" xfId="47267"/>
    <cellStyle name="SAPBEXexcBad8 4 2 3 3" xfId="12828"/>
    <cellStyle name="SAPBEXexcBad8 4 2 3 3 2" xfId="39249"/>
    <cellStyle name="SAPBEXexcBad8 4 2 3 4" xfId="36689"/>
    <cellStyle name="SAPBEXexcBad8 4 2 4" xfId="10927"/>
    <cellStyle name="SAPBEXexcBad8 4 2 4 2" xfId="21572"/>
    <cellStyle name="SAPBEXexcBad8 4 2 4 2 2" xfId="47986"/>
    <cellStyle name="SAPBEXexcBad8 4 2 4 3" xfId="28661"/>
    <cellStyle name="SAPBEXexcBad8 4 2 4 3 2" xfId="55075"/>
    <cellStyle name="SAPBEXexcBad8 4 2 4 4" xfId="37348"/>
    <cellStyle name="SAPBEXexcBad8 4 2 5" xfId="8702"/>
    <cellStyle name="SAPBEXexcBad8 4 2 5 2" xfId="19362"/>
    <cellStyle name="SAPBEXexcBad8 4 2 5 2 2" xfId="45776"/>
    <cellStyle name="SAPBEXexcBad8 4 2 5 3" xfId="21159"/>
    <cellStyle name="SAPBEXexcBad8 4 2 5 3 2" xfId="47573"/>
    <cellStyle name="SAPBEXexcBad8 4 2 5 4" xfId="35198"/>
    <cellStyle name="SAPBEXexcBad8 4 2 6" xfId="14641"/>
    <cellStyle name="SAPBEXexcBad8 4 2 6 2" xfId="41061"/>
    <cellStyle name="SAPBEXexcBad8 4 2 7" xfId="25600"/>
    <cellStyle name="SAPBEXexcBad8 4 2 7 2" xfId="52014"/>
    <cellStyle name="SAPBEXexcBad8 4 2 8" xfId="30528"/>
    <cellStyle name="SAPBEXexcBad8 4 3" xfId="4585"/>
    <cellStyle name="SAPBEXexcBad8 4 3 2" xfId="9391"/>
    <cellStyle name="SAPBEXexcBad8 4 3 2 2" xfId="20051"/>
    <cellStyle name="SAPBEXexcBad8 4 3 2 2 2" xfId="46465"/>
    <cellStyle name="SAPBEXexcBad8 4 3 2 3" xfId="28221"/>
    <cellStyle name="SAPBEXexcBad8 4 3 2 3 2" xfId="54635"/>
    <cellStyle name="SAPBEXexcBad8 4 3 2 4" xfId="35887"/>
    <cellStyle name="SAPBEXexcBad8 4 3 3" xfId="15363"/>
    <cellStyle name="SAPBEXexcBad8 4 3 3 2" xfId="41783"/>
    <cellStyle name="SAPBEXexcBad8 4 3 4" xfId="22531"/>
    <cellStyle name="SAPBEXexcBad8 4 3 4 2" xfId="48945"/>
    <cellStyle name="SAPBEXexcBad8 4 3 5" xfId="31255"/>
    <cellStyle name="SAPBEXexcBad8 4 4" xfId="4423"/>
    <cellStyle name="SAPBEXexcBad8 4 4 2" xfId="10038"/>
    <cellStyle name="SAPBEXexcBad8 4 4 2 2" xfId="20698"/>
    <cellStyle name="SAPBEXexcBad8 4 4 2 2 2" xfId="47112"/>
    <cellStyle name="SAPBEXexcBad8 4 4 2 3" xfId="16189"/>
    <cellStyle name="SAPBEXexcBad8 4 4 2 3 2" xfId="42608"/>
    <cellStyle name="SAPBEXexcBad8 4 4 2 4" xfId="36534"/>
    <cellStyle name="SAPBEXexcBad8 4 4 3" xfId="15201"/>
    <cellStyle name="SAPBEXexcBad8 4 4 3 2" xfId="41621"/>
    <cellStyle name="SAPBEXexcBad8 4 4 4" xfId="22719"/>
    <cellStyle name="SAPBEXexcBad8 4 4 4 2" xfId="49133"/>
    <cellStyle name="SAPBEXexcBad8 4 4 5" xfId="31093"/>
    <cellStyle name="SAPBEXexcBad8 4 5" xfId="2860"/>
    <cellStyle name="SAPBEXexcBad8 4 5 2" xfId="10808"/>
    <cellStyle name="SAPBEXexcBad8 4 5 2 2" xfId="21453"/>
    <cellStyle name="SAPBEXexcBad8 4 5 2 2 2" xfId="47867"/>
    <cellStyle name="SAPBEXexcBad8 4 5 2 3" xfId="28542"/>
    <cellStyle name="SAPBEXexcBad8 4 5 2 3 2" xfId="54956"/>
    <cellStyle name="SAPBEXexcBad8 4 5 2 4" xfId="37229"/>
    <cellStyle name="SAPBEXexcBad8 4 5 3" xfId="13652"/>
    <cellStyle name="SAPBEXexcBad8 4 5 3 2" xfId="40072"/>
    <cellStyle name="SAPBEXexcBad8 4 5 4" xfId="22877"/>
    <cellStyle name="SAPBEXexcBad8 4 5 4 2" xfId="49291"/>
    <cellStyle name="SAPBEXexcBad8 4 5 5" xfId="29530"/>
    <cellStyle name="SAPBEXexcBad8 4 6" xfId="6382"/>
    <cellStyle name="SAPBEXexcBad8 4 6 2" xfId="17118"/>
    <cellStyle name="SAPBEXexcBad8 4 6 2 2" xfId="43536"/>
    <cellStyle name="SAPBEXexcBad8 4 6 3" xfId="21962"/>
    <cellStyle name="SAPBEXexcBad8 4 6 3 2" xfId="48376"/>
    <cellStyle name="SAPBEXexcBad8 4 6 4" xfId="33052"/>
    <cellStyle name="SAPBEXexcBad8 4 7" xfId="6997"/>
    <cellStyle name="SAPBEXexcBad8 4 7 2" xfId="22959"/>
    <cellStyle name="SAPBEXexcBad8 4 7 2 2" xfId="49373"/>
    <cellStyle name="SAPBEXexcBad8 4 7 3" xfId="33667"/>
    <cellStyle name="SAPBEXexcBad8 4 8" xfId="7544"/>
    <cellStyle name="SAPBEXexcBad8 4 8 2" xfId="18211"/>
    <cellStyle name="SAPBEXexcBad8 4 8 2 2" xfId="44627"/>
    <cellStyle name="SAPBEXexcBad8 4 8 3" xfId="28106"/>
    <cellStyle name="SAPBEXexcBad8 4 8 3 2" xfId="54520"/>
    <cellStyle name="SAPBEXexcBad8 4 8 4" xfId="34214"/>
    <cellStyle name="SAPBEXexcBad8 4 9" xfId="7760"/>
    <cellStyle name="SAPBEXexcBad8 4 9 2" xfId="18427"/>
    <cellStyle name="SAPBEXexcBad8 4 9 2 2" xfId="44843"/>
    <cellStyle name="SAPBEXexcBad8 4 9 3" xfId="26117"/>
    <cellStyle name="SAPBEXexcBad8 4 9 3 2" xfId="52531"/>
    <cellStyle name="SAPBEXexcBad8 4 9 4" xfId="34430"/>
    <cellStyle name="SAPBEXexcBad8 5" xfId="2067"/>
    <cellStyle name="SAPBEXexcBad8 5 10" xfId="8534"/>
    <cellStyle name="SAPBEXexcBad8 5 10 2" xfId="19194"/>
    <cellStyle name="SAPBEXexcBad8 5 10 2 2" xfId="45608"/>
    <cellStyle name="SAPBEXexcBad8 5 10 3" xfId="17821"/>
    <cellStyle name="SAPBEXexcBad8 5 10 3 2" xfId="44238"/>
    <cellStyle name="SAPBEXexcBad8 5 10 4" xfId="35030"/>
    <cellStyle name="SAPBEXexcBad8 5 11" xfId="11533"/>
    <cellStyle name="SAPBEXexcBad8 5 11 2" xfId="37954"/>
    <cellStyle name="SAPBEXexcBad8 5 12" xfId="25068"/>
    <cellStyle name="SAPBEXexcBad8 5 12 2" xfId="51482"/>
    <cellStyle name="SAPBEXexcBad8 5 2" xfId="4032"/>
    <cellStyle name="SAPBEXexcBad8 5 2 2" xfId="9267"/>
    <cellStyle name="SAPBEXexcBad8 5 2 2 2" xfId="19927"/>
    <cellStyle name="SAPBEXexcBad8 5 2 2 2 2" xfId="46341"/>
    <cellStyle name="SAPBEXexcBad8 5 2 2 3" xfId="11561"/>
    <cellStyle name="SAPBEXexcBad8 5 2 2 3 2" xfId="37982"/>
    <cellStyle name="SAPBEXexcBad8 5 2 2 4" xfId="35763"/>
    <cellStyle name="SAPBEXexcBad8 5 2 3" xfId="14814"/>
    <cellStyle name="SAPBEXexcBad8 5 2 3 2" xfId="41234"/>
    <cellStyle name="SAPBEXexcBad8 5 2 4" xfId="26087"/>
    <cellStyle name="SAPBEXexcBad8 5 2 4 2" xfId="52501"/>
    <cellStyle name="SAPBEXexcBad8 5 2 5" xfId="30702"/>
    <cellStyle name="SAPBEXexcBad8 5 3" xfId="4760"/>
    <cellStyle name="SAPBEXexcBad8 5 3 2" xfId="9622"/>
    <cellStyle name="SAPBEXexcBad8 5 3 2 2" xfId="20282"/>
    <cellStyle name="SAPBEXexcBad8 5 3 2 2 2" xfId="46696"/>
    <cellStyle name="SAPBEXexcBad8 5 3 2 3" xfId="28198"/>
    <cellStyle name="SAPBEXexcBad8 5 3 2 3 2" xfId="54612"/>
    <cellStyle name="SAPBEXexcBad8 5 3 2 4" xfId="36118"/>
    <cellStyle name="SAPBEXexcBad8 5 3 3" xfId="15537"/>
    <cellStyle name="SAPBEXexcBad8 5 3 3 2" xfId="41957"/>
    <cellStyle name="SAPBEXexcBad8 5 3 4" xfId="24699"/>
    <cellStyle name="SAPBEXexcBad8 5 3 4 2" xfId="51113"/>
    <cellStyle name="SAPBEXexcBad8 5 3 5" xfId="31430"/>
    <cellStyle name="SAPBEXexcBad8 5 4" xfId="5340"/>
    <cellStyle name="SAPBEXexcBad8 5 4 2" xfId="10854"/>
    <cellStyle name="SAPBEXexcBad8 5 4 2 2" xfId="21499"/>
    <cellStyle name="SAPBEXexcBad8 5 4 2 2 2" xfId="47913"/>
    <cellStyle name="SAPBEXexcBad8 5 4 2 3" xfId="28588"/>
    <cellStyle name="SAPBEXexcBad8 5 4 2 3 2" xfId="55002"/>
    <cellStyle name="SAPBEXexcBad8 5 4 2 4" xfId="37275"/>
    <cellStyle name="SAPBEXexcBad8 5 4 3" xfId="16113"/>
    <cellStyle name="SAPBEXexcBad8 5 4 3 2" xfId="42532"/>
    <cellStyle name="SAPBEXexcBad8 5 4 4" xfId="23400"/>
    <cellStyle name="SAPBEXexcBad8 5 4 4 2" xfId="49814"/>
    <cellStyle name="SAPBEXexcBad8 5 4 5" xfId="32010"/>
    <cellStyle name="SAPBEXexcBad8 5 5" xfId="5947"/>
    <cellStyle name="SAPBEXexcBad8 5 5 2" xfId="16699"/>
    <cellStyle name="SAPBEXexcBad8 5 5 2 2" xfId="43117"/>
    <cellStyle name="SAPBEXexcBad8 5 5 3" xfId="27133"/>
    <cellStyle name="SAPBEXexcBad8 5 5 3 2" xfId="53547"/>
    <cellStyle name="SAPBEXexcBad8 5 5 4" xfId="32617"/>
    <cellStyle name="SAPBEXexcBad8 5 6" xfId="6547"/>
    <cellStyle name="SAPBEXexcBad8 5 6 2" xfId="17272"/>
    <cellStyle name="SAPBEXexcBad8 5 6 2 2" xfId="43690"/>
    <cellStyle name="SAPBEXexcBad8 5 6 3" xfId="16358"/>
    <cellStyle name="SAPBEXexcBad8 5 6 3 2" xfId="42777"/>
    <cellStyle name="SAPBEXexcBad8 5 6 4" xfId="33217"/>
    <cellStyle name="SAPBEXexcBad8 5 7" xfId="7119"/>
    <cellStyle name="SAPBEXexcBad8 5 7 2" xfId="24146"/>
    <cellStyle name="SAPBEXexcBad8 5 7 2 2" xfId="50560"/>
    <cellStyle name="SAPBEXexcBad8 5 7 3" xfId="33789"/>
    <cellStyle name="SAPBEXexcBad8 5 8" xfId="7678"/>
    <cellStyle name="SAPBEXexcBad8 5 8 2" xfId="18345"/>
    <cellStyle name="SAPBEXexcBad8 5 8 2 2" xfId="44761"/>
    <cellStyle name="SAPBEXexcBad8 5 8 3" xfId="21804"/>
    <cellStyle name="SAPBEXexcBad8 5 8 3 2" xfId="48218"/>
    <cellStyle name="SAPBEXexcBad8 5 8 4" xfId="34348"/>
    <cellStyle name="SAPBEXexcBad8 5 9" xfId="7830"/>
    <cellStyle name="SAPBEXexcBad8 5 9 2" xfId="18497"/>
    <cellStyle name="SAPBEXexcBad8 5 9 2 2" xfId="44912"/>
    <cellStyle name="SAPBEXexcBad8 5 9 3" xfId="26939"/>
    <cellStyle name="SAPBEXexcBad8 5 9 3 2" xfId="53353"/>
    <cellStyle name="SAPBEXexcBad8 5 9 4" xfId="34500"/>
    <cellStyle name="SAPBEXexcBad8 6" xfId="2361"/>
    <cellStyle name="SAPBEXexcBad8 6 10" xfId="18770"/>
    <cellStyle name="SAPBEXexcBad8 6 10 2" xfId="45184"/>
    <cellStyle name="SAPBEXexcBad8 6 11" xfId="23070"/>
    <cellStyle name="SAPBEXexcBad8 6 11 2" xfId="49484"/>
    <cellStyle name="SAPBEXexcBad8 6 2" xfId="4268"/>
    <cellStyle name="SAPBEXexcBad8 6 2 2" xfId="9875"/>
    <cellStyle name="SAPBEXexcBad8 6 2 2 2" xfId="20535"/>
    <cellStyle name="SAPBEXexcBad8 6 2 2 2 2" xfId="46949"/>
    <cellStyle name="SAPBEXexcBad8 6 2 2 3" xfId="22617"/>
    <cellStyle name="SAPBEXexcBad8 6 2 2 3 2" xfId="49031"/>
    <cellStyle name="SAPBEXexcBad8 6 2 2 4" xfId="36371"/>
    <cellStyle name="SAPBEXexcBad8 6 2 3" xfId="15047"/>
    <cellStyle name="SAPBEXexcBad8 6 2 3 2" xfId="41467"/>
    <cellStyle name="SAPBEXexcBad8 6 2 4" xfId="25434"/>
    <cellStyle name="SAPBEXexcBad8 6 2 4 2" xfId="51848"/>
    <cellStyle name="SAPBEXexcBad8 6 2 5" xfId="30938"/>
    <cellStyle name="SAPBEXexcBad8 6 3" xfId="4996"/>
    <cellStyle name="SAPBEXexcBad8 6 3 2" xfId="10354"/>
    <cellStyle name="SAPBEXexcBad8 6 3 2 2" xfId="21014"/>
    <cellStyle name="SAPBEXexcBad8 6 3 2 2 2" xfId="47428"/>
    <cellStyle name="SAPBEXexcBad8 6 3 2 3" xfId="28279"/>
    <cellStyle name="SAPBEXexcBad8 6 3 2 3 2" xfId="54693"/>
    <cellStyle name="SAPBEXexcBad8 6 3 2 4" xfId="36850"/>
    <cellStyle name="SAPBEXexcBad8 6 3 3" xfId="15773"/>
    <cellStyle name="SAPBEXexcBad8 6 3 3 2" xfId="42193"/>
    <cellStyle name="SAPBEXexcBad8 6 3 4" xfId="22443"/>
    <cellStyle name="SAPBEXexcBad8 6 3 4 2" xfId="48857"/>
    <cellStyle name="SAPBEXexcBad8 6 3 5" xfId="31666"/>
    <cellStyle name="SAPBEXexcBad8 6 4" xfId="6189"/>
    <cellStyle name="SAPBEXexcBad8 6 4 2" xfId="10988"/>
    <cellStyle name="SAPBEXexcBad8 6 4 2 2" xfId="21633"/>
    <cellStyle name="SAPBEXexcBad8 6 4 2 2 2" xfId="48047"/>
    <cellStyle name="SAPBEXexcBad8 6 4 2 3" xfId="28722"/>
    <cellStyle name="SAPBEXexcBad8 6 4 2 3 2" xfId="55136"/>
    <cellStyle name="SAPBEXexcBad8 6 4 2 4" xfId="37409"/>
    <cellStyle name="SAPBEXexcBad8 6 4 3" xfId="16930"/>
    <cellStyle name="SAPBEXexcBad8 6 4 3 2" xfId="43348"/>
    <cellStyle name="SAPBEXexcBad8 6 4 4" xfId="11294"/>
    <cellStyle name="SAPBEXexcBad8 6 4 4 2" xfId="37715"/>
    <cellStyle name="SAPBEXexcBad8 6 4 5" xfId="32859"/>
    <cellStyle name="SAPBEXexcBad8 6 5" xfId="6770"/>
    <cellStyle name="SAPBEXexcBad8 6 5 2" xfId="17482"/>
    <cellStyle name="SAPBEXexcBad8 6 5 2 2" xfId="43900"/>
    <cellStyle name="SAPBEXexcBad8 6 5 3" xfId="25341"/>
    <cellStyle name="SAPBEXexcBad8 6 5 3 2" xfId="51755"/>
    <cellStyle name="SAPBEXexcBad8 6 5 4" xfId="33440"/>
    <cellStyle name="SAPBEXexcBad8 6 6" xfId="7330"/>
    <cellStyle name="SAPBEXexcBad8 6 6 2" xfId="17997"/>
    <cellStyle name="SAPBEXexcBad8 6 6 2 2" xfId="44414"/>
    <cellStyle name="SAPBEXexcBad8 6 6 3" xfId="24996"/>
    <cellStyle name="SAPBEXexcBad8 6 6 3 2" xfId="51410"/>
    <cellStyle name="SAPBEXexcBad8 6 6 4" xfId="34000"/>
    <cellStyle name="SAPBEXexcBad8 6 7" xfId="7974"/>
    <cellStyle name="SAPBEXexcBad8 6 7 2" xfId="18641"/>
    <cellStyle name="SAPBEXexcBad8 6 7 2 2" xfId="45056"/>
    <cellStyle name="SAPBEXexcBad8 6 7 3" xfId="16355"/>
    <cellStyle name="SAPBEXexcBad8 6 7 3 2" xfId="42774"/>
    <cellStyle name="SAPBEXexcBad8 6 7 4" xfId="34580"/>
    <cellStyle name="SAPBEXexcBad8 6 8" xfId="8887"/>
    <cellStyle name="SAPBEXexcBad8 6 8 2" xfId="19547"/>
    <cellStyle name="SAPBEXexcBad8 6 8 2 2" xfId="45961"/>
    <cellStyle name="SAPBEXexcBad8 6 8 3" xfId="26122"/>
    <cellStyle name="SAPBEXexcBad8 6 8 3 2" xfId="52536"/>
    <cellStyle name="SAPBEXexcBad8 6 8 4" xfId="35383"/>
    <cellStyle name="SAPBEXexcBad8 6 9" xfId="13160"/>
    <cellStyle name="SAPBEXexcBad8 6 9 2" xfId="39581"/>
    <cellStyle name="SAPBEXexcBad8 7" xfId="3216"/>
    <cellStyle name="SAPBEXexcBad8 7 2" xfId="9576"/>
    <cellStyle name="SAPBEXexcBad8 7 2 2" xfId="20236"/>
    <cellStyle name="SAPBEXexcBad8 7 2 2 2" xfId="46650"/>
    <cellStyle name="SAPBEXexcBad8 7 2 3" xfId="26735"/>
    <cellStyle name="SAPBEXexcBad8 7 2 3 2" xfId="53149"/>
    <cellStyle name="SAPBEXexcBad8 7 2 4" xfId="36072"/>
    <cellStyle name="SAPBEXexcBad8 7 3" xfId="14006"/>
    <cellStyle name="SAPBEXexcBad8 7 3 2" xfId="40426"/>
    <cellStyle name="SAPBEXexcBad8 7 4" xfId="27032"/>
    <cellStyle name="SAPBEXexcBad8 7 4 2" xfId="53446"/>
    <cellStyle name="SAPBEXexcBad8 7 5" xfId="29886"/>
    <cellStyle name="SAPBEXexcBad8 8" xfId="4303"/>
    <cellStyle name="SAPBEXexcBad8 8 2" xfId="10017"/>
    <cellStyle name="SAPBEXexcBad8 8 2 2" xfId="20677"/>
    <cellStyle name="SAPBEXexcBad8 8 2 2 2" xfId="47091"/>
    <cellStyle name="SAPBEXexcBad8 8 2 3" xfId="27785"/>
    <cellStyle name="SAPBEXexcBad8 8 2 3 2" xfId="54199"/>
    <cellStyle name="SAPBEXexcBad8 8 2 4" xfId="36513"/>
    <cellStyle name="SAPBEXexcBad8 8 3" xfId="15082"/>
    <cellStyle name="SAPBEXexcBad8 8 3 2" xfId="41502"/>
    <cellStyle name="SAPBEXexcBad8 8 4" xfId="22629"/>
    <cellStyle name="SAPBEXexcBad8 8 4 2" xfId="49043"/>
    <cellStyle name="SAPBEXexcBad8 8 5" xfId="30973"/>
    <cellStyle name="SAPBEXexcBad8 9" xfId="5067"/>
    <cellStyle name="SAPBEXexcBad8 9 2" xfId="9599"/>
    <cellStyle name="SAPBEXexcBad8 9 2 2" xfId="20259"/>
    <cellStyle name="SAPBEXexcBad8 9 2 2 2" xfId="46673"/>
    <cellStyle name="SAPBEXexcBad8 9 2 3" xfId="17741"/>
    <cellStyle name="SAPBEXexcBad8 9 2 3 2" xfId="44158"/>
    <cellStyle name="SAPBEXexcBad8 9 2 4" xfId="36095"/>
    <cellStyle name="SAPBEXexcBad8 9 3" xfId="15844"/>
    <cellStyle name="SAPBEXexcBad8 9 3 2" xfId="42263"/>
    <cellStyle name="SAPBEXexcBad8 9 4" xfId="22068"/>
    <cellStyle name="SAPBEXexcBad8 9 4 2" xfId="48482"/>
    <cellStyle name="SAPBEXexcBad8 9 5" xfId="31737"/>
    <cellStyle name="SAPBEXexcBad9" xfId="1189"/>
    <cellStyle name="SAPBEXexcBad9 10" xfId="5691"/>
    <cellStyle name="SAPBEXexcBad9 10 2" xfId="16455"/>
    <cellStyle name="SAPBEXexcBad9 10 2 2" xfId="42873"/>
    <cellStyle name="SAPBEXexcBad9 10 3" xfId="27162"/>
    <cellStyle name="SAPBEXexcBad9 10 3 2" xfId="53576"/>
    <cellStyle name="SAPBEXexcBad9 10 4" xfId="32361"/>
    <cellStyle name="SAPBEXexcBad9 11" xfId="4168"/>
    <cellStyle name="SAPBEXexcBad9 11 2" xfId="26324"/>
    <cellStyle name="SAPBEXexcBad9 11 2 2" xfId="52738"/>
    <cellStyle name="SAPBEXexcBad9 11 3" xfId="30838"/>
    <cellStyle name="SAPBEXexcBad9 12" xfId="7108"/>
    <cellStyle name="SAPBEXexcBad9 12 2" xfId="17796"/>
    <cellStyle name="SAPBEXexcBad9 12 2 2" xfId="44213"/>
    <cellStyle name="SAPBEXexcBad9 12 3" xfId="24726"/>
    <cellStyle name="SAPBEXexcBad9 12 3 2" xfId="51140"/>
    <cellStyle name="SAPBEXexcBad9 12 4" xfId="33778"/>
    <cellStyle name="SAPBEXexcBad9 13" xfId="13102"/>
    <cellStyle name="SAPBEXexcBad9 13 2" xfId="39523"/>
    <cellStyle name="SAPBEXexcBad9 14" xfId="24149"/>
    <cellStyle name="SAPBEXexcBad9 14 2" xfId="50563"/>
    <cellStyle name="SAPBEXexcBad9 2" xfId="1510"/>
    <cellStyle name="SAPBEXexcBad9 2 10" xfId="12279"/>
    <cellStyle name="SAPBEXexcBad9 2 10 2" xfId="38700"/>
    <cellStyle name="SAPBEXexcBad9 2 11" xfId="22144"/>
    <cellStyle name="SAPBEXexcBad9 2 11 2" xfId="48558"/>
    <cellStyle name="SAPBEXexcBad9 2 2" xfId="3504"/>
    <cellStyle name="SAPBEXexcBad9 2 2 2" xfId="9016"/>
    <cellStyle name="SAPBEXexcBad9 2 2 2 2" xfId="19676"/>
    <cellStyle name="SAPBEXexcBad9 2 2 2 2 2" xfId="46090"/>
    <cellStyle name="SAPBEXexcBad9 2 2 2 3" xfId="27889"/>
    <cellStyle name="SAPBEXexcBad9 2 2 2 3 2" xfId="54303"/>
    <cellStyle name="SAPBEXexcBad9 2 2 2 4" xfId="35512"/>
    <cellStyle name="SAPBEXexcBad9 2 2 3" xfId="10334"/>
    <cellStyle name="SAPBEXexcBad9 2 2 3 2" xfId="20994"/>
    <cellStyle name="SAPBEXexcBad9 2 2 3 2 2" xfId="47408"/>
    <cellStyle name="SAPBEXexcBad9 2 2 3 3" xfId="11449"/>
    <cellStyle name="SAPBEXexcBad9 2 2 3 3 2" xfId="37870"/>
    <cellStyle name="SAPBEXexcBad9 2 2 3 4" xfId="36830"/>
    <cellStyle name="SAPBEXexcBad9 2 2 4" xfId="8715"/>
    <cellStyle name="SAPBEXexcBad9 2 2 4 2" xfId="19375"/>
    <cellStyle name="SAPBEXexcBad9 2 2 4 2 2" xfId="45789"/>
    <cellStyle name="SAPBEXexcBad9 2 2 4 3" xfId="12481"/>
    <cellStyle name="SAPBEXexcBad9 2 2 4 3 2" xfId="38902"/>
    <cellStyle name="SAPBEXexcBad9 2 2 4 4" xfId="35211"/>
    <cellStyle name="SAPBEXexcBad9 2 2 5" xfId="14289"/>
    <cellStyle name="SAPBEXexcBad9 2 2 5 2" xfId="40709"/>
    <cellStyle name="SAPBEXexcBad9 2 2 6" xfId="23864"/>
    <cellStyle name="SAPBEXexcBad9 2 2 6 2" xfId="50278"/>
    <cellStyle name="SAPBEXexcBad9 2 2 7" xfId="30174"/>
    <cellStyle name="SAPBEXexcBad9 2 3" xfId="2798"/>
    <cellStyle name="SAPBEXexcBad9 2 3 2" xfId="9378"/>
    <cellStyle name="SAPBEXexcBad9 2 3 2 2" xfId="20038"/>
    <cellStyle name="SAPBEXexcBad9 2 3 2 2 2" xfId="46452"/>
    <cellStyle name="SAPBEXexcBad9 2 3 2 3" xfId="21201"/>
    <cellStyle name="SAPBEXexcBad9 2 3 2 3 2" xfId="47615"/>
    <cellStyle name="SAPBEXexcBad9 2 3 2 4" xfId="35874"/>
    <cellStyle name="SAPBEXexcBad9 2 3 3" xfId="13590"/>
    <cellStyle name="SAPBEXexcBad9 2 3 3 2" xfId="40010"/>
    <cellStyle name="SAPBEXexcBad9 2 3 4" xfId="26554"/>
    <cellStyle name="SAPBEXexcBad9 2 3 4 2" xfId="52968"/>
    <cellStyle name="SAPBEXexcBad9 2 3 5" xfId="29468"/>
    <cellStyle name="SAPBEXexcBad9 2 4" xfId="4698"/>
    <cellStyle name="SAPBEXexcBad9 2 4 2" xfId="10443"/>
    <cellStyle name="SAPBEXexcBad9 2 4 2 2" xfId="21103"/>
    <cellStyle name="SAPBEXexcBad9 2 4 2 2 2" xfId="47517"/>
    <cellStyle name="SAPBEXexcBad9 2 4 2 3" xfId="28367"/>
    <cellStyle name="SAPBEXexcBad9 2 4 2 3 2" xfId="54781"/>
    <cellStyle name="SAPBEXexcBad9 2 4 2 4" xfId="36939"/>
    <cellStyle name="SAPBEXexcBad9 2 4 3" xfId="15475"/>
    <cellStyle name="SAPBEXexcBad9 2 4 3 2" xfId="41895"/>
    <cellStyle name="SAPBEXexcBad9 2 4 4" xfId="23285"/>
    <cellStyle name="SAPBEXexcBad9 2 4 4 2" xfId="49699"/>
    <cellStyle name="SAPBEXexcBad9 2 4 5" xfId="31368"/>
    <cellStyle name="SAPBEXexcBad9 2 5" xfId="5273"/>
    <cellStyle name="SAPBEXexcBad9 2 5 2" xfId="16048"/>
    <cellStyle name="SAPBEXexcBad9 2 5 2 2" xfId="42467"/>
    <cellStyle name="SAPBEXexcBad9 2 5 3" xfId="26906"/>
    <cellStyle name="SAPBEXexcBad9 2 5 3 2" xfId="53320"/>
    <cellStyle name="SAPBEXexcBad9 2 5 4" xfId="31943"/>
    <cellStyle name="SAPBEXexcBad9 2 6" xfId="6235"/>
    <cellStyle name="SAPBEXexcBad9 2 6 2" xfId="16976"/>
    <cellStyle name="SAPBEXexcBad9 2 6 2 2" xfId="43394"/>
    <cellStyle name="SAPBEXexcBad9 2 6 3" xfId="16913"/>
    <cellStyle name="SAPBEXexcBad9 2 6 3 2" xfId="43331"/>
    <cellStyle name="SAPBEXexcBad9 2 6 4" xfId="32905"/>
    <cellStyle name="SAPBEXexcBad9 2 7" xfId="6482"/>
    <cellStyle name="SAPBEXexcBad9 2 7 2" xfId="23922"/>
    <cellStyle name="SAPBEXexcBad9 2 7 2 2" xfId="50336"/>
    <cellStyle name="SAPBEXexcBad9 2 7 3" xfId="33152"/>
    <cellStyle name="SAPBEXexcBad9 2 8" xfId="2934"/>
    <cellStyle name="SAPBEXexcBad9 2 8 2" xfId="13726"/>
    <cellStyle name="SAPBEXexcBad9 2 8 2 2" xfId="40146"/>
    <cellStyle name="SAPBEXexcBad9 2 8 3" xfId="22866"/>
    <cellStyle name="SAPBEXexcBad9 2 8 3 2" xfId="49280"/>
    <cellStyle name="SAPBEXexcBad9 2 8 4" xfId="29604"/>
    <cellStyle name="SAPBEXexcBad9 2 9" xfId="6804"/>
    <cellStyle name="SAPBEXexcBad9 2 9 2" xfId="17516"/>
    <cellStyle name="SAPBEXexcBad9 2 9 2 2" xfId="43933"/>
    <cellStyle name="SAPBEXexcBad9 2 9 3" xfId="22392"/>
    <cellStyle name="SAPBEXexcBad9 2 9 3 2" xfId="48806"/>
    <cellStyle name="SAPBEXexcBad9 2 9 4" xfId="33474"/>
    <cellStyle name="SAPBEXexcBad9 3" xfId="1623"/>
    <cellStyle name="SAPBEXexcBad9 3 10" xfId="11940"/>
    <cellStyle name="SAPBEXexcBad9 3 10 2" xfId="38361"/>
    <cellStyle name="SAPBEXexcBad9 3 11" xfId="21985"/>
    <cellStyle name="SAPBEXexcBad9 3 11 2" xfId="48399"/>
    <cellStyle name="SAPBEXexcBad9 3 2" xfId="3616"/>
    <cellStyle name="SAPBEXexcBad9 3 2 2" xfId="9074"/>
    <cellStyle name="SAPBEXexcBad9 3 2 2 2" xfId="19734"/>
    <cellStyle name="SAPBEXexcBad9 3 2 2 2 2" xfId="46148"/>
    <cellStyle name="SAPBEXexcBad9 3 2 2 3" xfId="25968"/>
    <cellStyle name="SAPBEXexcBad9 3 2 2 3 2" xfId="52382"/>
    <cellStyle name="SAPBEXexcBad9 3 2 2 4" xfId="35570"/>
    <cellStyle name="SAPBEXexcBad9 3 2 3" xfId="10391"/>
    <cellStyle name="SAPBEXexcBad9 3 2 3 2" xfId="21051"/>
    <cellStyle name="SAPBEXexcBad9 3 2 3 2 2" xfId="47465"/>
    <cellStyle name="SAPBEXexcBad9 3 2 3 3" xfId="28316"/>
    <cellStyle name="SAPBEXexcBad9 3 2 3 3 2" xfId="54730"/>
    <cellStyle name="SAPBEXexcBad9 3 2 3 4" xfId="36887"/>
    <cellStyle name="SAPBEXexcBad9 3 2 4" xfId="8649"/>
    <cellStyle name="SAPBEXexcBad9 3 2 4 2" xfId="19309"/>
    <cellStyle name="SAPBEXexcBad9 3 2 4 2 2" xfId="45723"/>
    <cellStyle name="SAPBEXexcBad9 3 2 4 3" xfId="17728"/>
    <cellStyle name="SAPBEXexcBad9 3 2 4 3 2" xfId="44145"/>
    <cellStyle name="SAPBEXexcBad9 3 2 4 4" xfId="35145"/>
    <cellStyle name="SAPBEXexcBad9 3 2 5" xfId="14401"/>
    <cellStyle name="SAPBEXexcBad9 3 2 5 2" xfId="40821"/>
    <cellStyle name="SAPBEXexcBad9 3 2 6" xfId="24934"/>
    <cellStyle name="SAPBEXexcBad9 3 2 6 2" xfId="51348"/>
    <cellStyle name="SAPBEXexcBad9 3 2 7" xfId="30286"/>
    <cellStyle name="SAPBEXexcBad9 3 3" xfId="2706"/>
    <cellStyle name="SAPBEXexcBad9 3 3 2" xfId="9443"/>
    <cellStyle name="SAPBEXexcBad9 3 3 2 2" xfId="20103"/>
    <cellStyle name="SAPBEXexcBad9 3 3 2 2 2" xfId="46517"/>
    <cellStyle name="SAPBEXexcBad9 3 3 2 3" xfId="12578"/>
    <cellStyle name="SAPBEXexcBad9 3 3 2 3 2" xfId="38999"/>
    <cellStyle name="SAPBEXexcBad9 3 3 2 4" xfId="35939"/>
    <cellStyle name="SAPBEXexcBad9 3 3 3" xfId="13498"/>
    <cellStyle name="SAPBEXexcBad9 3 3 3 2" xfId="39918"/>
    <cellStyle name="SAPBEXexcBad9 3 3 4" xfId="24774"/>
    <cellStyle name="SAPBEXexcBad9 3 3 4 2" xfId="51188"/>
    <cellStyle name="SAPBEXexcBad9 3 3 5" xfId="29376"/>
    <cellStyle name="SAPBEXexcBad9 3 4" xfId="3078"/>
    <cellStyle name="SAPBEXexcBad9 3 4 2" xfId="10364"/>
    <cellStyle name="SAPBEXexcBad9 3 4 2 2" xfId="21024"/>
    <cellStyle name="SAPBEXexcBad9 3 4 2 2 2" xfId="47438"/>
    <cellStyle name="SAPBEXexcBad9 3 4 2 3" xfId="28289"/>
    <cellStyle name="SAPBEXexcBad9 3 4 2 3 2" xfId="54703"/>
    <cellStyle name="SAPBEXexcBad9 3 4 2 4" xfId="36860"/>
    <cellStyle name="SAPBEXexcBad9 3 4 3" xfId="13870"/>
    <cellStyle name="SAPBEXexcBad9 3 4 3 2" xfId="40290"/>
    <cellStyle name="SAPBEXexcBad9 3 4 4" xfId="25611"/>
    <cellStyle name="SAPBEXexcBad9 3 4 4 2" xfId="52025"/>
    <cellStyle name="SAPBEXexcBad9 3 4 5" xfId="29748"/>
    <cellStyle name="SAPBEXexcBad9 3 5" xfId="2890"/>
    <cellStyle name="SAPBEXexcBad9 3 5 2" xfId="13682"/>
    <cellStyle name="SAPBEXexcBad9 3 5 2 2" xfId="40102"/>
    <cellStyle name="SAPBEXexcBad9 3 5 3" xfId="24235"/>
    <cellStyle name="SAPBEXexcBad9 3 5 3 2" xfId="50649"/>
    <cellStyle name="SAPBEXexcBad9 3 5 4" xfId="29560"/>
    <cellStyle name="SAPBEXexcBad9 3 6" xfId="2858"/>
    <cellStyle name="SAPBEXexcBad9 3 6 2" xfId="13650"/>
    <cellStyle name="SAPBEXexcBad9 3 6 2 2" xfId="40070"/>
    <cellStyle name="SAPBEXexcBad9 3 6 3" xfId="23436"/>
    <cellStyle name="SAPBEXexcBad9 3 6 3 2" xfId="49850"/>
    <cellStyle name="SAPBEXexcBad9 3 6 4" xfId="29528"/>
    <cellStyle name="SAPBEXexcBad9 3 7" xfId="6644"/>
    <cellStyle name="SAPBEXexcBad9 3 7 2" xfId="11155"/>
    <cellStyle name="SAPBEXexcBad9 3 7 2 2" xfId="37576"/>
    <cellStyle name="SAPBEXexcBad9 3 7 3" xfId="33314"/>
    <cellStyle name="SAPBEXexcBad9 3 8" xfId="6074"/>
    <cellStyle name="SAPBEXexcBad9 3 8 2" xfId="16825"/>
    <cellStyle name="SAPBEXexcBad9 3 8 2 2" xfId="43243"/>
    <cellStyle name="SAPBEXexcBad9 3 8 3" xfId="28121"/>
    <cellStyle name="SAPBEXexcBad9 3 8 3 2" xfId="54535"/>
    <cellStyle name="SAPBEXexcBad9 3 8 4" xfId="32744"/>
    <cellStyle name="SAPBEXexcBad9 3 9" xfId="5595"/>
    <cellStyle name="SAPBEXexcBad9 3 9 2" xfId="16362"/>
    <cellStyle name="SAPBEXexcBad9 3 9 2 2" xfId="42781"/>
    <cellStyle name="SAPBEXexcBad9 3 9 3" xfId="28072"/>
    <cellStyle name="SAPBEXexcBad9 3 9 3 2" xfId="54486"/>
    <cellStyle name="SAPBEXexcBad9 3 9 4" xfId="32265"/>
    <cellStyle name="SAPBEXexcBad9 4" xfId="1882"/>
    <cellStyle name="SAPBEXexcBad9 4 10" xfId="11698"/>
    <cellStyle name="SAPBEXexcBad9 4 10 2" xfId="38119"/>
    <cellStyle name="SAPBEXexcBad9 4 11" xfId="26833"/>
    <cellStyle name="SAPBEXexcBad9 4 11 2" xfId="53247"/>
    <cellStyle name="SAPBEXexcBad9 4 2" xfId="3859"/>
    <cellStyle name="SAPBEXexcBad9 4 2 2" xfId="9266"/>
    <cellStyle name="SAPBEXexcBad9 4 2 2 2" xfId="19926"/>
    <cellStyle name="SAPBEXexcBad9 4 2 2 2 2" xfId="46340"/>
    <cellStyle name="SAPBEXexcBad9 4 2 2 3" xfId="26782"/>
    <cellStyle name="SAPBEXexcBad9 4 2 2 3 2" xfId="53196"/>
    <cellStyle name="SAPBEXexcBad9 4 2 2 4" xfId="35762"/>
    <cellStyle name="SAPBEXexcBad9 4 2 3" xfId="14642"/>
    <cellStyle name="SAPBEXexcBad9 4 2 3 2" xfId="41062"/>
    <cellStyle name="SAPBEXexcBad9 4 2 4" xfId="25191"/>
    <cellStyle name="SAPBEXexcBad9 4 2 4 2" xfId="51605"/>
    <cellStyle name="SAPBEXexcBad9 4 2 5" xfId="30529"/>
    <cellStyle name="SAPBEXexcBad9 4 3" xfId="4586"/>
    <cellStyle name="SAPBEXexcBad9 4 3 2" xfId="9601"/>
    <cellStyle name="SAPBEXexcBad9 4 3 2 2" xfId="20261"/>
    <cellStyle name="SAPBEXexcBad9 4 3 2 2 2" xfId="46675"/>
    <cellStyle name="SAPBEXexcBad9 4 3 2 3" xfId="17842"/>
    <cellStyle name="SAPBEXexcBad9 4 3 2 3 2" xfId="44259"/>
    <cellStyle name="SAPBEXexcBad9 4 3 2 4" xfId="36097"/>
    <cellStyle name="SAPBEXexcBad9 4 3 3" xfId="15364"/>
    <cellStyle name="SAPBEXexcBad9 4 3 3 2" xfId="41784"/>
    <cellStyle name="SAPBEXexcBad9 4 3 4" xfId="26095"/>
    <cellStyle name="SAPBEXexcBad9 4 3 4 2" xfId="52509"/>
    <cellStyle name="SAPBEXexcBad9 4 3 5" xfId="31256"/>
    <cellStyle name="SAPBEXexcBad9 4 4" xfId="4848"/>
    <cellStyle name="SAPBEXexcBad9 4 4 2" xfId="15625"/>
    <cellStyle name="SAPBEXexcBad9 4 4 2 2" xfId="42045"/>
    <cellStyle name="SAPBEXexcBad9 4 4 3" xfId="27586"/>
    <cellStyle name="SAPBEXexcBad9 4 4 3 2" xfId="54000"/>
    <cellStyle name="SAPBEXexcBad9 4 4 4" xfId="31518"/>
    <cellStyle name="SAPBEXexcBad9 4 5" xfId="4435"/>
    <cellStyle name="SAPBEXexcBad9 4 5 2" xfId="15213"/>
    <cellStyle name="SAPBEXexcBad9 4 5 2 2" xfId="41633"/>
    <cellStyle name="SAPBEXexcBad9 4 5 3" xfId="27547"/>
    <cellStyle name="SAPBEXexcBad9 4 5 3 2" xfId="53961"/>
    <cellStyle name="SAPBEXexcBad9 4 5 4" xfId="31105"/>
    <cellStyle name="SAPBEXexcBad9 4 6" xfId="6383"/>
    <cellStyle name="SAPBEXexcBad9 4 6 2" xfId="17119"/>
    <cellStyle name="SAPBEXexcBad9 4 6 2 2" xfId="43537"/>
    <cellStyle name="SAPBEXexcBad9 4 6 3" xfId="21939"/>
    <cellStyle name="SAPBEXexcBad9 4 6 3 2" xfId="48353"/>
    <cellStyle name="SAPBEXexcBad9 4 6 4" xfId="33053"/>
    <cellStyle name="SAPBEXexcBad9 4 7" xfId="6998"/>
    <cellStyle name="SAPBEXexcBad9 4 7 2" xfId="11418"/>
    <cellStyle name="SAPBEXexcBad9 4 7 2 2" xfId="37839"/>
    <cellStyle name="SAPBEXexcBad9 4 7 3" xfId="33668"/>
    <cellStyle name="SAPBEXexcBad9 4 8" xfId="7545"/>
    <cellStyle name="SAPBEXexcBad9 4 8 2" xfId="18212"/>
    <cellStyle name="SAPBEXexcBad9 4 8 2 2" xfId="44628"/>
    <cellStyle name="SAPBEXexcBad9 4 8 3" xfId="27542"/>
    <cellStyle name="SAPBEXexcBad9 4 8 3 2" xfId="53956"/>
    <cellStyle name="SAPBEXexcBad9 4 8 4" xfId="34215"/>
    <cellStyle name="SAPBEXexcBad9 4 9" xfId="7257"/>
    <cellStyle name="SAPBEXexcBad9 4 9 2" xfId="17924"/>
    <cellStyle name="SAPBEXexcBad9 4 9 2 2" xfId="44341"/>
    <cellStyle name="SAPBEXexcBad9 4 9 3" xfId="27322"/>
    <cellStyle name="SAPBEXexcBad9 4 9 3 2" xfId="53736"/>
    <cellStyle name="SAPBEXexcBad9 4 9 4" xfId="33927"/>
    <cellStyle name="SAPBEXexcBad9 5" xfId="2068"/>
    <cellStyle name="SAPBEXexcBad9 5 10" xfId="11532"/>
    <cellStyle name="SAPBEXexcBad9 5 10 2" xfId="37953"/>
    <cellStyle name="SAPBEXexcBad9 5 11" xfId="24349"/>
    <cellStyle name="SAPBEXexcBad9 5 11 2" xfId="50763"/>
    <cellStyle name="SAPBEXexcBad9 5 2" xfId="4033"/>
    <cellStyle name="SAPBEXexcBad9 5 2 2" xfId="9874"/>
    <cellStyle name="SAPBEXexcBad9 5 2 2 2" xfId="20534"/>
    <cellStyle name="SAPBEXexcBad9 5 2 2 2 2" xfId="46948"/>
    <cellStyle name="SAPBEXexcBad9 5 2 2 3" xfId="24127"/>
    <cellStyle name="SAPBEXexcBad9 5 2 2 3 2" xfId="50541"/>
    <cellStyle name="SAPBEXexcBad9 5 2 2 4" xfId="36370"/>
    <cellStyle name="SAPBEXexcBad9 5 2 3" xfId="14815"/>
    <cellStyle name="SAPBEXexcBad9 5 2 3 2" xfId="41235"/>
    <cellStyle name="SAPBEXexcBad9 5 2 4" xfId="25560"/>
    <cellStyle name="SAPBEXexcBad9 5 2 4 2" xfId="51974"/>
    <cellStyle name="SAPBEXexcBad9 5 2 5" xfId="30703"/>
    <cellStyle name="SAPBEXexcBad9 5 3" xfId="4761"/>
    <cellStyle name="SAPBEXexcBad9 5 3 2" xfId="10098"/>
    <cellStyle name="SAPBEXexcBad9 5 3 2 2" xfId="20758"/>
    <cellStyle name="SAPBEXexcBad9 5 3 2 2 2" xfId="47172"/>
    <cellStyle name="SAPBEXexcBad9 5 3 2 3" xfId="14948"/>
    <cellStyle name="SAPBEXexcBad9 5 3 2 3 2" xfId="41368"/>
    <cellStyle name="SAPBEXexcBad9 5 3 2 4" xfId="36594"/>
    <cellStyle name="SAPBEXexcBad9 5 3 3" xfId="15538"/>
    <cellStyle name="SAPBEXexcBad9 5 3 3 2" xfId="41958"/>
    <cellStyle name="SAPBEXexcBad9 5 3 4" xfId="25491"/>
    <cellStyle name="SAPBEXexcBad9 5 3 4 2" xfId="51905"/>
    <cellStyle name="SAPBEXexcBad9 5 3 5" xfId="31431"/>
    <cellStyle name="SAPBEXexcBad9 5 4" xfId="5341"/>
    <cellStyle name="SAPBEXexcBad9 5 4 2" xfId="16114"/>
    <cellStyle name="SAPBEXexcBad9 5 4 2 2" xfId="42533"/>
    <cellStyle name="SAPBEXexcBad9 5 4 3" xfId="26818"/>
    <cellStyle name="SAPBEXexcBad9 5 4 3 2" xfId="53232"/>
    <cellStyle name="SAPBEXexcBad9 5 4 4" xfId="32011"/>
    <cellStyle name="SAPBEXexcBad9 5 5" xfId="5948"/>
    <cellStyle name="SAPBEXexcBad9 5 5 2" xfId="16700"/>
    <cellStyle name="SAPBEXexcBad9 5 5 2 2" xfId="43118"/>
    <cellStyle name="SAPBEXexcBad9 5 5 3" xfId="23392"/>
    <cellStyle name="SAPBEXexcBad9 5 5 3 2" xfId="49806"/>
    <cellStyle name="SAPBEXexcBad9 5 5 4" xfId="32618"/>
    <cellStyle name="SAPBEXexcBad9 5 6" xfId="6548"/>
    <cellStyle name="SAPBEXexcBad9 5 6 2" xfId="17273"/>
    <cellStyle name="SAPBEXexcBad9 5 6 2 2" xfId="43691"/>
    <cellStyle name="SAPBEXexcBad9 5 6 3" xfId="24824"/>
    <cellStyle name="SAPBEXexcBad9 5 6 3 2" xfId="51238"/>
    <cellStyle name="SAPBEXexcBad9 5 6 4" xfId="33218"/>
    <cellStyle name="SAPBEXexcBad9 5 7" xfId="7120"/>
    <cellStyle name="SAPBEXexcBad9 5 7 2" xfId="22613"/>
    <cellStyle name="SAPBEXexcBad9 5 7 2 2" xfId="49027"/>
    <cellStyle name="SAPBEXexcBad9 5 7 3" xfId="33790"/>
    <cellStyle name="SAPBEXexcBad9 5 8" xfId="7679"/>
    <cellStyle name="SAPBEXexcBad9 5 8 2" xfId="18346"/>
    <cellStyle name="SAPBEXexcBad9 5 8 2 2" xfId="44762"/>
    <cellStyle name="SAPBEXexcBad9 5 8 3" xfId="26357"/>
    <cellStyle name="SAPBEXexcBad9 5 8 3 2" xfId="52771"/>
    <cellStyle name="SAPBEXexcBad9 5 8 4" xfId="34349"/>
    <cellStyle name="SAPBEXexcBad9 5 9" xfId="7831"/>
    <cellStyle name="SAPBEXexcBad9 5 9 2" xfId="18498"/>
    <cellStyle name="SAPBEXexcBad9 5 9 2 2" xfId="44913"/>
    <cellStyle name="SAPBEXexcBad9 5 9 3" xfId="21806"/>
    <cellStyle name="SAPBEXexcBad9 5 9 3 2" xfId="48220"/>
    <cellStyle name="SAPBEXexcBad9 5 9 4" xfId="34501"/>
    <cellStyle name="SAPBEXexcBad9 6" xfId="1811"/>
    <cellStyle name="SAPBEXexcBad9 6 10" xfId="11769"/>
    <cellStyle name="SAPBEXexcBad9 6 10 2" xfId="38190"/>
    <cellStyle name="SAPBEXexcBad9 6 11" xfId="25530"/>
    <cellStyle name="SAPBEXexcBad9 6 11 2" xfId="51944"/>
    <cellStyle name="SAPBEXexcBad9 6 2" xfId="3788"/>
    <cellStyle name="SAPBEXexcBad9 6 2 2" xfId="14571"/>
    <cellStyle name="SAPBEXexcBad9 6 2 2 2" xfId="40991"/>
    <cellStyle name="SAPBEXexcBad9 6 2 3" xfId="25099"/>
    <cellStyle name="SAPBEXexcBad9 6 2 3 2" xfId="51513"/>
    <cellStyle name="SAPBEXexcBad9 6 2 4" xfId="30458"/>
    <cellStyle name="SAPBEXexcBad9 6 3" xfId="4515"/>
    <cellStyle name="SAPBEXexcBad9 6 3 2" xfId="15293"/>
    <cellStyle name="SAPBEXexcBad9 6 3 2 2" xfId="41713"/>
    <cellStyle name="SAPBEXexcBad9 6 3 3" xfId="22530"/>
    <cellStyle name="SAPBEXexcBad9 6 3 3 2" xfId="48944"/>
    <cellStyle name="SAPBEXexcBad9 6 3 4" xfId="31185"/>
    <cellStyle name="SAPBEXexcBad9 6 4" xfId="4209"/>
    <cellStyle name="SAPBEXexcBad9 6 4 2" xfId="14988"/>
    <cellStyle name="SAPBEXexcBad9 6 4 2 2" xfId="41408"/>
    <cellStyle name="SAPBEXexcBad9 6 4 3" xfId="25186"/>
    <cellStyle name="SAPBEXexcBad9 6 4 3 2" xfId="51600"/>
    <cellStyle name="SAPBEXexcBad9 6 4 4" xfId="30879"/>
    <cellStyle name="SAPBEXexcBad9 6 5" xfId="4342"/>
    <cellStyle name="SAPBEXexcBad9 6 5 2" xfId="15120"/>
    <cellStyle name="SAPBEXexcBad9 6 5 2 2" xfId="41540"/>
    <cellStyle name="SAPBEXexcBad9 6 5 3" xfId="24136"/>
    <cellStyle name="SAPBEXexcBad9 6 5 3 2" xfId="50550"/>
    <cellStyle name="SAPBEXexcBad9 6 5 4" xfId="31012"/>
    <cellStyle name="SAPBEXexcBad9 6 6" xfId="5728"/>
    <cellStyle name="SAPBEXexcBad9 6 6 2" xfId="16490"/>
    <cellStyle name="SAPBEXexcBad9 6 6 2 2" xfId="42908"/>
    <cellStyle name="SAPBEXexcBad9 6 6 3" xfId="22756"/>
    <cellStyle name="SAPBEXexcBad9 6 6 3 2" xfId="49170"/>
    <cellStyle name="SAPBEXexcBad9 6 6 4" xfId="32398"/>
    <cellStyle name="SAPBEXexcBad9 6 7" xfId="6630"/>
    <cellStyle name="SAPBEXexcBad9 6 7 2" xfId="12053"/>
    <cellStyle name="SAPBEXexcBad9 6 7 2 2" xfId="38474"/>
    <cellStyle name="SAPBEXexcBad9 6 7 3" xfId="33300"/>
    <cellStyle name="SAPBEXexcBad9 6 8" xfId="7474"/>
    <cellStyle name="SAPBEXexcBad9 6 8 2" xfId="18141"/>
    <cellStyle name="SAPBEXexcBad9 6 8 2 2" xfId="44557"/>
    <cellStyle name="SAPBEXexcBad9 6 8 3" xfId="27225"/>
    <cellStyle name="SAPBEXexcBad9 6 8 3 2" xfId="53639"/>
    <cellStyle name="SAPBEXexcBad9 6 8 4" xfId="34144"/>
    <cellStyle name="SAPBEXexcBad9 6 9" xfId="3407"/>
    <cellStyle name="SAPBEXexcBad9 6 9 2" xfId="14193"/>
    <cellStyle name="SAPBEXexcBad9 6 9 2 2" xfId="40613"/>
    <cellStyle name="SAPBEXexcBad9 6 9 3" xfId="22622"/>
    <cellStyle name="SAPBEXexcBad9 6 9 3 2" xfId="49036"/>
    <cellStyle name="SAPBEXexcBad9 6 9 4" xfId="30077"/>
    <cellStyle name="SAPBEXexcBad9 7" xfId="2362"/>
    <cellStyle name="SAPBEXexcBad9 7 10" xfId="11288"/>
    <cellStyle name="SAPBEXexcBad9 7 10 2" xfId="37709"/>
    <cellStyle name="SAPBEXexcBad9 7 11" xfId="22185"/>
    <cellStyle name="SAPBEXexcBad9 7 11 2" xfId="48599"/>
    <cellStyle name="SAPBEXexcBad9 7 2" xfId="4269"/>
    <cellStyle name="SAPBEXexcBad9 7 2 2" xfId="15048"/>
    <cellStyle name="SAPBEXexcBad9 7 2 2 2" xfId="41468"/>
    <cellStyle name="SAPBEXexcBad9 7 2 3" xfId="24483"/>
    <cellStyle name="SAPBEXexcBad9 7 2 3 2" xfId="50897"/>
    <cellStyle name="SAPBEXexcBad9 7 2 4" xfId="30939"/>
    <cellStyle name="SAPBEXexcBad9 7 3" xfId="4997"/>
    <cellStyle name="SAPBEXexcBad9 7 3 2" xfId="15774"/>
    <cellStyle name="SAPBEXexcBad9 7 3 2 2" xfId="42194"/>
    <cellStyle name="SAPBEXexcBad9 7 3 3" xfId="24345"/>
    <cellStyle name="SAPBEXexcBad9 7 3 3 2" xfId="50759"/>
    <cellStyle name="SAPBEXexcBad9 7 3 4" xfId="31667"/>
    <cellStyle name="SAPBEXexcBad9 7 4" xfId="6190"/>
    <cellStyle name="SAPBEXexcBad9 7 4 2" xfId="16931"/>
    <cellStyle name="SAPBEXexcBad9 7 4 2 2" xfId="43349"/>
    <cellStyle name="SAPBEXexcBad9 7 4 3" xfId="24603"/>
    <cellStyle name="SAPBEXexcBad9 7 4 3 2" xfId="51017"/>
    <cellStyle name="SAPBEXexcBad9 7 4 4" xfId="32860"/>
    <cellStyle name="SAPBEXexcBad9 7 5" xfId="6771"/>
    <cellStyle name="SAPBEXexcBad9 7 5 2" xfId="17483"/>
    <cellStyle name="SAPBEXexcBad9 7 5 2 2" xfId="43901"/>
    <cellStyle name="SAPBEXexcBad9 7 5 3" xfId="24021"/>
    <cellStyle name="SAPBEXexcBad9 7 5 3 2" xfId="50435"/>
    <cellStyle name="SAPBEXexcBad9 7 5 4" xfId="33441"/>
    <cellStyle name="SAPBEXexcBad9 7 6" xfId="7331"/>
    <cellStyle name="SAPBEXexcBad9 7 6 2" xfId="17998"/>
    <cellStyle name="SAPBEXexcBad9 7 6 2 2" xfId="44415"/>
    <cellStyle name="SAPBEXexcBad9 7 6 3" xfId="28172"/>
    <cellStyle name="SAPBEXexcBad9 7 6 3 2" xfId="54586"/>
    <cellStyle name="SAPBEXexcBad9 7 6 4" xfId="34001"/>
    <cellStyle name="SAPBEXexcBad9 7 7" xfId="7975"/>
    <cellStyle name="SAPBEXexcBad9 7 7 2" xfId="18642"/>
    <cellStyle name="SAPBEXexcBad9 7 7 2 2" xfId="45057"/>
    <cellStyle name="SAPBEXexcBad9 7 7 3" xfId="12160"/>
    <cellStyle name="SAPBEXexcBad9 7 7 3 2" xfId="38581"/>
    <cellStyle name="SAPBEXexcBad9 7 7 4" xfId="34581"/>
    <cellStyle name="SAPBEXexcBad9 7 8" xfId="10273"/>
    <cellStyle name="SAPBEXexcBad9 7 8 2" xfId="20933"/>
    <cellStyle name="SAPBEXexcBad9 7 8 2 2" xfId="47347"/>
    <cellStyle name="SAPBEXexcBad9 7 8 3" xfId="12243"/>
    <cellStyle name="SAPBEXexcBad9 7 8 3 2" xfId="38664"/>
    <cellStyle name="SAPBEXexcBad9 7 8 4" xfId="36769"/>
    <cellStyle name="SAPBEXexcBad9 7 9" xfId="13161"/>
    <cellStyle name="SAPBEXexcBad9 7 9 2" xfId="39582"/>
    <cellStyle name="SAPBEXexcBad9 8" xfId="3217"/>
    <cellStyle name="SAPBEXexcBad9 8 2" xfId="14007"/>
    <cellStyle name="SAPBEXexcBad9 8 2 2" xfId="40427"/>
    <cellStyle name="SAPBEXexcBad9 8 3" xfId="25712"/>
    <cellStyle name="SAPBEXexcBad9 8 3 2" xfId="52126"/>
    <cellStyle name="SAPBEXexcBad9 8 4" xfId="29887"/>
    <cellStyle name="SAPBEXexcBad9 9" xfId="4893"/>
    <cellStyle name="SAPBEXexcBad9 9 2" xfId="15670"/>
    <cellStyle name="SAPBEXexcBad9 9 2 2" xfId="42090"/>
    <cellStyle name="SAPBEXexcBad9 9 3" xfId="22847"/>
    <cellStyle name="SAPBEXexcBad9 9 3 2" xfId="49261"/>
    <cellStyle name="SAPBEXexcBad9 9 4" xfId="31563"/>
    <cellStyle name="SAPBEXexcCritical4" xfId="1190"/>
    <cellStyle name="SAPBEXexcCritical4 10" xfId="6664"/>
    <cellStyle name="SAPBEXexcCritical4 10 2" xfId="22018"/>
    <cellStyle name="SAPBEXexcCritical4 10 2 2" xfId="48432"/>
    <cellStyle name="SAPBEXexcCritical4 10 3" xfId="33334"/>
    <cellStyle name="SAPBEXexcCritical4 11" xfId="6497"/>
    <cellStyle name="SAPBEXexcCritical4 11 2" xfId="17227"/>
    <cellStyle name="SAPBEXexcCritical4 11 2 2" xfId="43645"/>
    <cellStyle name="SAPBEXexcCritical4 11 3" xfId="24247"/>
    <cellStyle name="SAPBEXexcCritical4 11 3 2" xfId="50661"/>
    <cellStyle name="SAPBEXexcCritical4 11 4" xfId="33167"/>
    <cellStyle name="SAPBEXexcCritical4 12" xfId="8259"/>
    <cellStyle name="SAPBEXexcCritical4 12 2" xfId="18920"/>
    <cellStyle name="SAPBEXexcCritical4 12 2 2" xfId="45334"/>
    <cellStyle name="SAPBEXexcCritical4 12 3" xfId="12446"/>
    <cellStyle name="SAPBEXexcCritical4 12 3 2" xfId="38867"/>
    <cellStyle name="SAPBEXexcCritical4 12 4" xfId="34772"/>
    <cellStyle name="SAPBEXexcCritical4 13" xfId="12129"/>
    <cellStyle name="SAPBEXexcCritical4 13 2" xfId="38550"/>
    <cellStyle name="SAPBEXexcCritical4 14" xfId="23714"/>
    <cellStyle name="SAPBEXexcCritical4 14 2" xfId="50128"/>
    <cellStyle name="SAPBEXexcCritical4 2" xfId="1511"/>
    <cellStyle name="SAPBEXexcCritical4 2 10" xfId="8408"/>
    <cellStyle name="SAPBEXexcCritical4 2 10 2" xfId="19068"/>
    <cellStyle name="SAPBEXexcCritical4 2 10 2 2" xfId="45482"/>
    <cellStyle name="SAPBEXexcCritical4 2 10 3" xfId="16345"/>
    <cellStyle name="SAPBEXexcCritical4 2 10 3 2" xfId="42764"/>
    <cellStyle name="SAPBEXexcCritical4 2 10 4" xfId="34904"/>
    <cellStyle name="SAPBEXexcCritical4 2 11" xfId="12278"/>
    <cellStyle name="SAPBEXexcCritical4 2 11 2" xfId="38699"/>
    <cellStyle name="SAPBEXexcCritical4 2 12" xfId="23894"/>
    <cellStyle name="SAPBEXexcCritical4 2 12 2" xfId="50308"/>
    <cellStyle name="SAPBEXexcCritical4 2 2" xfId="3505"/>
    <cellStyle name="SAPBEXexcCritical4 2 2 2" xfId="9674"/>
    <cellStyle name="SAPBEXexcCritical4 2 2 2 2" xfId="20334"/>
    <cellStyle name="SAPBEXexcCritical4 2 2 2 2 2" xfId="46748"/>
    <cellStyle name="SAPBEXexcCritical4 2 2 2 3" xfId="12811"/>
    <cellStyle name="SAPBEXexcCritical4 2 2 2 3 2" xfId="39232"/>
    <cellStyle name="SAPBEXexcCritical4 2 2 2 4" xfId="36170"/>
    <cellStyle name="SAPBEXexcCritical4 2 2 3" xfId="10110"/>
    <cellStyle name="SAPBEXexcCritical4 2 2 3 2" xfId="20770"/>
    <cellStyle name="SAPBEXexcCritical4 2 2 3 2 2" xfId="47184"/>
    <cellStyle name="SAPBEXexcCritical4 2 2 3 3" xfId="27803"/>
    <cellStyle name="SAPBEXexcCritical4 2 2 3 3 2" xfId="54217"/>
    <cellStyle name="SAPBEXexcCritical4 2 2 3 4" xfId="36606"/>
    <cellStyle name="SAPBEXexcCritical4 2 2 4" xfId="10939"/>
    <cellStyle name="SAPBEXexcCritical4 2 2 4 2" xfId="21584"/>
    <cellStyle name="SAPBEXexcCritical4 2 2 4 2 2" xfId="47998"/>
    <cellStyle name="SAPBEXexcCritical4 2 2 4 3" xfId="28673"/>
    <cellStyle name="SAPBEXexcCritical4 2 2 4 3 2" xfId="55087"/>
    <cellStyle name="SAPBEXexcCritical4 2 2 4 4" xfId="37360"/>
    <cellStyle name="SAPBEXexcCritical4 2 2 5" xfId="8716"/>
    <cellStyle name="SAPBEXexcCritical4 2 2 5 2" xfId="19376"/>
    <cellStyle name="SAPBEXexcCritical4 2 2 5 2 2" xfId="45790"/>
    <cellStyle name="SAPBEXexcCritical4 2 2 5 3" xfId="25861"/>
    <cellStyle name="SAPBEXexcCritical4 2 2 5 3 2" xfId="52275"/>
    <cellStyle name="SAPBEXexcCritical4 2 2 5 4" xfId="35212"/>
    <cellStyle name="SAPBEXexcCritical4 2 2 6" xfId="14290"/>
    <cellStyle name="SAPBEXexcCritical4 2 2 6 2" xfId="40710"/>
    <cellStyle name="SAPBEXexcCritical4 2 2 7" xfId="27642"/>
    <cellStyle name="SAPBEXexcCritical4 2 2 7 2" xfId="54056"/>
    <cellStyle name="SAPBEXexcCritical4 2 2 8" xfId="30175"/>
    <cellStyle name="SAPBEXexcCritical4 2 3" xfId="2797"/>
    <cellStyle name="SAPBEXexcCritical4 2 3 2" xfId="9377"/>
    <cellStyle name="SAPBEXexcCritical4 2 3 2 2" xfId="20037"/>
    <cellStyle name="SAPBEXexcCritical4 2 3 2 2 2" xfId="46451"/>
    <cellStyle name="SAPBEXexcCritical4 2 3 2 3" xfId="28222"/>
    <cellStyle name="SAPBEXexcCritical4 2 3 2 3 2" xfId="54636"/>
    <cellStyle name="SAPBEXexcCritical4 2 3 2 4" xfId="35873"/>
    <cellStyle name="SAPBEXexcCritical4 2 3 3" xfId="13589"/>
    <cellStyle name="SAPBEXexcCritical4 2 3 3 2" xfId="40009"/>
    <cellStyle name="SAPBEXexcCritical4 2 3 4" xfId="27434"/>
    <cellStyle name="SAPBEXexcCritical4 2 3 4 2" xfId="53848"/>
    <cellStyle name="SAPBEXexcCritical4 2 3 5" xfId="29467"/>
    <cellStyle name="SAPBEXexcCritical4 2 4" xfId="4325"/>
    <cellStyle name="SAPBEXexcCritical4 2 4 2" xfId="9759"/>
    <cellStyle name="SAPBEXexcCritical4 2 4 2 2" xfId="20419"/>
    <cellStyle name="SAPBEXexcCritical4 2 4 2 2 2" xfId="46833"/>
    <cellStyle name="SAPBEXexcCritical4 2 4 2 3" xfId="28182"/>
    <cellStyle name="SAPBEXexcCritical4 2 4 2 3 2" xfId="54596"/>
    <cellStyle name="SAPBEXexcCritical4 2 4 2 4" xfId="36255"/>
    <cellStyle name="SAPBEXexcCritical4 2 4 3" xfId="15103"/>
    <cellStyle name="SAPBEXexcCritical4 2 4 3 2" xfId="41523"/>
    <cellStyle name="SAPBEXexcCritical4 2 4 4" xfId="22454"/>
    <cellStyle name="SAPBEXexcCritical4 2 4 4 2" xfId="48868"/>
    <cellStyle name="SAPBEXexcCritical4 2 4 5" xfId="30995"/>
    <cellStyle name="SAPBEXexcCritical4 2 5" xfId="4451"/>
    <cellStyle name="SAPBEXexcCritical4 2 5 2" xfId="10729"/>
    <cellStyle name="SAPBEXexcCritical4 2 5 2 2" xfId="21374"/>
    <cellStyle name="SAPBEXexcCritical4 2 5 2 2 2" xfId="47788"/>
    <cellStyle name="SAPBEXexcCritical4 2 5 2 3" xfId="28469"/>
    <cellStyle name="SAPBEXexcCritical4 2 5 2 3 2" xfId="54883"/>
    <cellStyle name="SAPBEXexcCritical4 2 5 2 4" xfId="37150"/>
    <cellStyle name="SAPBEXexcCritical4 2 5 3" xfId="15229"/>
    <cellStyle name="SAPBEXexcCritical4 2 5 3 2" xfId="41649"/>
    <cellStyle name="SAPBEXexcCritical4 2 5 4" xfId="22452"/>
    <cellStyle name="SAPBEXexcCritical4 2 5 4 2" xfId="48866"/>
    <cellStyle name="SAPBEXexcCritical4 2 5 5" xfId="31121"/>
    <cellStyle name="SAPBEXexcCritical4 2 6" xfId="3948"/>
    <cellStyle name="SAPBEXexcCritical4 2 6 2" xfId="14731"/>
    <cellStyle name="SAPBEXexcCritical4 2 6 2 2" xfId="41151"/>
    <cellStyle name="SAPBEXexcCritical4 2 6 3" xfId="26267"/>
    <cellStyle name="SAPBEXexcCritical4 2 6 3 2" xfId="52681"/>
    <cellStyle name="SAPBEXexcCritical4 2 6 4" xfId="30618"/>
    <cellStyle name="SAPBEXexcCritical4 2 7" xfId="5901"/>
    <cellStyle name="SAPBEXexcCritical4 2 7 2" xfId="27544"/>
    <cellStyle name="SAPBEXexcCritical4 2 7 2 2" xfId="53958"/>
    <cellStyle name="SAPBEXexcCritical4 2 7 3" xfId="32571"/>
    <cellStyle name="SAPBEXexcCritical4 2 8" xfId="2935"/>
    <cellStyle name="SAPBEXexcCritical4 2 8 2" xfId="13727"/>
    <cellStyle name="SAPBEXexcCritical4 2 8 2 2" xfId="40147"/>
    <cellStyle name="SAPBEXexcCritical4 2 8 3" xfId="26493"/>
    <cellStyle name="SAPBEXexcCritical4 2 8 3 2" xfId="52907"/>
    <cellStyle name="SAPBEXexcCritical4 2 8 4" xfId="29605"/>
    <cellStyle name="SAPBEXexcCritical4 2 9" xfId="4472"/>
    <cellStyle name="SAPBEXexcCritical4 2 9 2" xfId="15250"/>
    <cellStyle name="SAPBEXexcCritical4 2 9 2 2" xfId="41670"/>
    <cellStyle name="SAPBEXexcCritical4 2 9 3" xfId="23034"/>
    <cellStyle name="SAPBEXexcCritical4 2 9 3 2" xfId="49448"/>
    <cellStyle name="SAPBEXexcCritical4 2 9 4" xfId="31142"/>
    <cellStyle name="SAPBEXexcCritical4 3" xfId="1624"/>
    <cellStyle name="SAPBEXexcCritical4 3 10" xfId="8342"/>
    <cellStyle name="SAPBEXexcCritical4 3 10 2" xfId="19002"/>
    <cellStyle name="SAPBEXexcCritical4 3 10 2 2" xfId="45416"/>
    <cellStyle name="SAPBEXexcCritical4 3 10 3" xfId="16871"/>
    <cellStyle name="SAPBEXexcCritical4 3 10 3 2" xfId="43289"/>
    <cellStyle name="SAPBEXexcCritical4 3 10 4" xfId="34838"/>
    <cellStyle name="SAPBEXexcCritical4 3 11" xfId="11939"/>
    <cellStyle name="SAPBEXexcCritical4 3 11 2" xfId="38360"/>
    <cellStyle name="SAPBEXexcCritical4 3 12" xfId="21974"/>
    <cellStyle name="SAPBEXexcCritical4 3 12 2" xfId="48388"/>
    <cellStyle name="SAPBEXexcCritical4 3 2" xfId="3617"/>
    <cellStyle name="SAPBEXexcCritical4 3 2 2" xfId="9075"/>
    <cellStyle name="SAPBEXexcCritical4 3 2 2 2" xfId="19735"/>
    <cellStyle name="SAPBEXexcCritical4 3 2 2 2 2" xfId="46149"/>
    <cellStyle name="SAPBEXexcCritical4 3 2 2 3" xfId="28245"/>
    <cellStyle name="SAPBEXexcCritical4 3 2 2 3 2" xfId="54659"/>
    <cellStyle name="SAPBEXexcCritical4 3 2 2 4" xfId="35571"/>
    <cellStyle name="SAPBEXexcCritical4 3 2 3" xfId="10189"/>
    <cellStyle name="SAPBEXexcCritical4 3 2 3 2" xfId="20849"/>
    <cellStyle name="SAPBEXexcCritical4 3 2 3 2 2" xfId="47263"/>
    <cellStyle name="SAPBEXexcCritical4 3 2 3 3" xfId="14969"/>
    <cellStyle name="SAPBEXexcCritical4 3 2 3 3 2" xfId="41389"/>
    <cellStyle name="SAPBEXexcCritical4 3 2 3 4" xfId="36685"/>
    <cellStyle name="SAPBEXexcCritical4 3 2 4" xfId="10880"/>
    <cellStyle name="SAPBEXexcCritical4 3 2 4 2" xfId="21525"/>
    <cellStyle name="SAPBEXexcCritical4 3 2 4 2 2" xfId="47939"/>
    <cellStyle name="SAPBEXexcCritical4 3 2 4 3" xfId="28614"/>
    <cellStyle name="SAPBEXexcCritical4 3 2 4 3 2" xfId="55028"/>
    <cellStyle name="SAPBEXexcCritical4 3 2 4 4" xfId="37301"/>
    <cellStyle name="SAPBEXexcCritical4 3 2 5" xfId="8648"/>
    <cellStyle name="SAPBEXexcCritical4 3 2 5 2" xfId="19308"/>
    <cellStyle name="SAPBEXexcCritical4 3 2 5 2 2" xfId="45722"/>
    <cellStyle name="SAPBEXexcCritical4 3 2 5 3" xfId="12796"/>
    <cellStyle name="SAPBEXexcCritical4 3 2 5 3 2" xfId="39217"/>
    <cellStyle name="SAPBEXexcCritical4 3 2 5 4" xfId="35144"/>
    <cellStyle name="SAPBEXexcCritical4 3 2 6" xfId="14402"/>
    <cellStyle name="SAPBEXexcCritical4 3 2 6 2" xfId="40822"/>
    <cellStyle name="SAPBEXexcCritical4 3 2 7" xfId="28148"/>
    <cellStyle name="SAPBEXexcCritical4 3 2 7 2" xfId="54562"/>
    <cellStyle name="SAPBEXexcCritical4 3 2 8" xfId="30287"/>
    <cellStyle name="SAPBEXexcCritical4 3 3" xfId="2705"/>
    <cellStyle name="SAPBEXexcCritical4 3 3 2" xfId="9444"/>
    <cellStyle name="SAPBEXexcCritical4 3 3 2 2" xfId="20104"/>
    <cellStyle name="SAPBEXexcCritical4 3 3 2 2 2" xfId="46518"/>
    <cellStyle name="SAPBEXexcCritical4 3 3 2 3" xfId="25939"/>
    <cellStyle name="SAPBEXexcCritical4 3 3 2 3 2" xfId="52353"/>
    <cellStyle name="SAPBEXexcCritical4 3 3 2 4" xfId="35940"/>
    <cellStyle name="SAPBEXexcCritical4 3 3 3" xfId="13497"/>
    <cellStyle name="SAPBEXexcCritical4 3 3 3 2" xfId="39917"/>
    <cellStyle name="SAPBEXexcCritical4 3 3 4" xfId="25207"/>
    <cellStyle name="SAPBEXexcCritical4 3 3 4 2" xfId="51621"/>
    <cellStyle name="SAPBEXexcCritical4 3 3 5" xfId="29375"/>
    <cellStyle name="SAPBEXexcCritical4 3 4" xfId="5192"/>
    <cellStyle name="SAPBEXexcCritical4 3 4 2" xfId="10109"/>
    <cellStyle name="SAPBEXexcCritical4 3 4 2 2" xfId="20769"/>
    <cellStyle name="SAPBEXexcCritical4 3 4 2 2 2" xfId="47183"/>
    <cellStyle name="SAPBEXexcCritical4 3 4 2 3" xfId="27768"/>
    <cellStyle name="SAPBEXexcCritical4 3 4 2 3 2" xfId="54182"/>
    <cellStyle name="SAPBEXexcCritical4 3 4 2 4" xfId="36605"/>
    <cellStyle name="SAPBEXexcCritical4 3 4 3" xfId="15967"/>
    <cellStyle name="SAPBEXexcCritical4 3 4 3 2" xfId="42386"/>
    <cellStyle name="SAPBEXexcCritical4 3 4 4" xfId="27499"/>
    <cellStyle name="SAPBEXexcCritical4 3 4 4 2" xfId="53913"/>
    <cellStyle name="SAPBEXexcCritical4 3 4 5" xfId="31862"/>
    <cellStyle name="SAPBEXexcCritical4 3 5" xfId="4938"/>
    <cellStyle name="SAPBEXexcCritical4 3 5 2" xfId="10772"/>
    <cellStyle name="SAPBEXexcCritical4 3 5 2 2" xfId="21417"/>
    <cellStyle name="SAPBEXexcCritical4 3 5 2 2 2" xfId="47831"/>
    <cellStyle name="SAPBEXexcCritical4 3 5 2 3" xfId="28506"/>
    <cellStyle name="SAPBEXexcCritical4 3 5 2 3 2" xfId="54920"/>
    <cellStyle name="SAPBEXexcCritical4 3 5 2 4" xfId="37193"/>
    <cellStyle name="SAPBEXexcCritical4 3 5 3" xfId="15715"/>
    <cellStyle name="SAPBEXexcCritical4 3 5 3 2" xfId="42135"/>
    <cellStyle name="SAPBEXexcCritical4 3 5 4" xfId="25329"/>
    <cellStyle name="SAPBEXexcCritical4 3 5 4 2" xfId="51743"/>
    <cellStyle name="SAPBEXexcCritical4 3 5 5" xfId="31608"/>
    <cellStyle name="SAPBEXexcCritical4 3 6" xfId="5082"/>
    <cellStyle name="SAPBEXexcCritical4 3 6 2" xfId="15859"/>
    <cellStyle name="SAPBEXexcCritical4 3 6 2 2" xfId="42278"/>
    <cellStyle name="SAPBEXexcCritical4 3 6 3" xfId="23495"/>
    <cellStyle name="SAPBEXexcCritical4 3 6 3 2" xfId="49909"/>
    <cellStyle name="SAPBEXexcCritical4 3 6 4" xfId="31752"/>
    <cellStyle name="SAPBEXexcCritical4 3 7" xfId="3334"/>
    <cellStyle name="SAPBEXexcCritical4 3 7 2" xfId="26572"/>
    <cellStyle name="SAPBEXexcCritical4 3 7 2 2" xfId="52986"/>
    <cellStyle name="SAPBEXexcCritical4 3 7 3" xfId="30004"/>
    <cellStyle name="SAPBEXexcCritical4 3 8" xfId="3753"/>
    <cellStyle name="SAPBEXexcCritical4 3 8 2" xfId="14536"/>
    <cellStyle name="SAPBEXexcCritical4 3 8 2 2" xfId="40956"/>
    <cellStyle name="SAPBEXexcCritical4 3 8 3" xfId="26043"/>
    <cellStyle name="SAPBEXexcCritical4 3 8 3 2" xfId="52457"/>
    <cellStyle name="SAPBEXexcCritical4 3 8 4" xfId="30423"/>
    <cellStyle name="SAPBEXexcCritical4 3 9" xfId="4911"/>
    <cellStyle name="SAPBEXexcCritical4 3 9 2" xfId="15688"/>
    <cellStyle name="SAPBEXexcCritical4 3 9 2 2" xfId="42108"/>
    <cellStyle name="SAPBEXexcCritical4 3 9 3" xfId="26962"/>
    <cellStyle name="SAPBEXexcCritical4 3 9 3 2" xfId="53376"/>
    <cellStyle name="SAPBEXexcCritical4 3 9 4" xfId="31581"/>
    <cellStyle name="SAPBEXexcCritical4 4" xfId="1883"/>
    <cellStyle name="SAPBEXexcCritical4 4 10" xfId="8480"/>
    <cellStyle name="SAPBEXexcCritical4 4 10 2" xfId="19140"/>
    <cellStyle name="SAPBEXexcCritical4 4 10 2 2" xfId="45554"/>
    <cellStyle name="SAPBEXexcCritical4 4 10 3" xfId="17657"/>
    <cellStyle name="SAPBEXexcCritical4 4 10 3 2" xfId="44074"/>
    <cellStyle name="SAPBEXexcCritical4 4 10 4" xfId="34976"/>
    <cellStyle name="SAPBEXexcCritical4 4 11" xfId="11697"/>
    <cellStyle name="SAPBEXexcCritical4 4 11 2" xfId="38118"/>
    <cellStyle name="SAPBEXexcCritical4 4 12" xfId="21757"/>
    <cellStyle name="SAPBEXexcCritical4 4 12 2" xfId="48171"/>
    <cellStyle name="SAPBEXexcCritical4 4 2" xfId="3860"/>
    <cellStyle name="SAPBEXexcCritical4 4 2 2" xfId="8940"/>
    <cellStyle name="SAPBEXexcCritical4 4 2 2 2" xfId="19600"/>
    <cellStyle name="SAPBEXexcCritical4 4 2 2 2 2" xfId="46014"/>
    <cellStyle name="SAPBEXexcCritical4 4 2 2 3" xfId="12211"/>
    <cellStyle name="SAPBEXexcCritical4 4 2 2 3 2" xfId="38632"/>
    <cellStyle name="SAPBEXexcCritical4 4 2 2 4" xfId="35436"/>
    <cellStyle name="SAPBEXexcCritical4 4 2 3" xfId="9913"/>
    <cellStyle name="SAPBEXexcCritical4 4 2 3 2" xfId="20573"/>
    <cellStyle name="SAPBEXexcCritical4 4 2 3 2 2" xfId="46987"/>
    <cellStyle name="SAPBEXexcCritical4 4 2 3 3" xfId="22368"/>
    <cellStyle name="SAPBEXexcCritical4 4 2 3 3 2" xfId="48782"/>
    <cellStyle name="SAPBEXexcCritical4 4 2 3 4" xfId="36409"/>
    <cellStyle name="SAPBEXexcCritical4 4 2 4" xfId="10957"/>
    <cellStyle name="SAPBEXexcCritical4 4 2 4 2" xfId="21602"/>
    <cellStyle name="SAPBEXexcCritical4 4 2 4 2 2" xfId="48016"/>
    <cellStyle name="SAPBEXexcCritical4 4 2 4 3" xfId="28691"/>
    <cellStyle name="SAPBEXexcCritical4 4 2 4 3 2" xfId="55105"/>
    <cellStyle name="SAPBEXexcCritical4 4 2 4 4" xfId="37378"/>
    <cellStyle name="SAPBEXexcCritical4 4 2 5" xfId="8796"/>
    <cellStyle name="SAPBEXexcCritical4 4 2 5 2" xfId="19456"/>
    <cellStyle name="SAPBEXexcCritical4 4 2 5 2 2" xfId="45870"/>
    <cellStyle name="SAPBEXexcCritical4 4 2 5 3" xfId="24696"/>
    <cellStyle name="SAPBEXexcCritical4 4 2 5 3 2" xfId="51110"/>
    <cellStyle name="SAPBEXexcCritical4 4 2 5 4" xfId="35292"/>
    <cellStyle name="SAPBEXexcCritical4 4 2 6" xfId="14643"/>
    <cellStyle name="SAPBEXexcCritical4 4 2 6 2" xfId="41063"/>
    <cellStyle name="SAPBEXexcCritical4 4 2 7" xfId="24758"/>
    <cellStyle name="SAPBEXexcCritical4 4 2 7 2" xfId="51172"/>
    <cellStyle name="SAPBEXexcCritical4 4 2 8" xfId="30530"/>
    <cellStyle name="SAPBEXexcCritical4 4 3" xfId="4587"/>
    <cellStyle name="SAPBEXexcCritical4 4 3 2" xfId="9297"/>
    <cellStyle name="SAPBEXexcCritical4 4 3 2 2" xfId="19957"/>
    <cellStyle name="SAPBEXexcCritical4 4 3 2 2 2" xfId="46371"/>
    <cellStyle name="SAPBEXexcCritical4 4 3 2 3" xfId="25955"/>
    <cellStyle name="SAPBEXexcCritical4 4 3 2 3 2" xfId="52369"/>
    <cellStyle name="SAPBEXexcCritical4 4 3 2 4" xfId="35793"/>
    <cellStyle name="SAPBEXexcCritical4 4 3 3" xfId="15365"/>
    <cellStyle name="SAPBEXexcCritical4 4 3 3 2" xfId="41785"/>
    <cellStyle name="SAPBEXexcCritical4 4 3 4" xfId="22940"/>
    <cellStyle name="SAPBEXexcCritical4 4 3 4 2" xfId="49354"/>
    <cellStyle name="SAPBEXexcCritical4 4 3 5" xfId="31257"/>
    <cellStyle name="SAPBEXexcCritical4 4 4" xfId="3383"/>
    <cellStyle name="SAPBEXexcCritical4 4 4 2" xfId="10042"/>
    <cellStyle name="SAPBEXexcCritical4 4 4 2 2" xfId="20702"/>
    <cellStyle name="SAPBEXexcCritical4 4 4 2 2 2" xfId="47116"/>
    <cellStyle name="SAPBEXexcCritical4 4 4 2 3" xfId="13062"/>
    <cellStyle name="SAPBEXexcCritical4 4 4 2 3 2" xfId="39483"/>
    <cellStyle name="SAPBEXexcCritical4 4 4 2 4" xfId="36538"/>
    <cellStyle name="SAPBEXexcCritical4 4 4 3" xfId="14170"/>
    <cellStyle name="SAPBEXexcCritical4 4 4 3 2" xfId="40590"/>
    <cellStyle name="SAPBEXexcCritical4 4 4 4" xfId="23911"/>
    <cellStyle name="SAPBEXexcCritical4 4 4 4 2" xfId="50325"/>
    <cellStyle name="SAPBEXexcCritical4 4 4 5" xfId="30053"/>
    <cellStyle name="SAPBEXexcCritical4 4 5" xfId="2859"/>
    <cellStyle name="SAPBEXexcCritical4 4 5 2" xfId="10820"/>
    <cellStyle name="SAPBEXexcCritical4 4 5 2 2" xfId="21465"/>
    <cellStyle name="SAPBEXexcCritical4 4 5 2 2 2" xfId="47879"/>
    <cellStyle name="SAPBEXexcCritical4 4 5 2 3" xfId="28554"/>
    <cellStyle name="SAPBEXexcCritical4 4 5 2 3 2" xfId="54968"/>
    <cellStyle name="SAPBEXexcCritical4 4 5 2 4" xfId="37241"/>
    <cellStyle name="SAPBEXexcCritical4 4 5 3" xfId="13651"/>
    <cellStyle name="SAPBEXexcCritical4 4 5 3 2" xfId="40071"/>
    <cellStyle name="SAPBEXexcCritical4 4 5 4" xfId="27247"/>
    <cellStyle name="SAPBEXexcCritical4 4 5 4 2" xfId="53661"/>
    <cellStyle name="SAPBEXexcCritical4 4 5 5" xfId="29529"/>
    <cellStyle name="SAPBEXexcCritical4 4 6" xfId="6384"/>
    <cellStyle name="SAPBEXexcCritical4 4 6 2" xfId="17120"/>
    <cellStyle name="SAPBEXexcCritical4 4 6 2 2" xfId="43538"/>
    <cellStyle name="SAPBEXexcCritical4 4 6 3" xfId="23585"/>
    <cellStyle name="SAPBEXexcCritical4 4 6 3 2" xfId="49999"/>
    <cellStyle name="SAPBEXexcCritical4 4 6 4" xfId="33054"/>
    <cellStyle name="SAPBEXexcCritical4 4 7" xfId="6999"/>
    <cellStyle name="SAPBEXexcCritical4 4 7 2" xfId="24402"/>
    <cellStyle name="SAPBEXexcCritical4 4 7 2 2" xfId="50816"/>
    <cellStyle name="SAPBEXexcCritical4 4 7 3" xfId="33669"/>
    <cellStyle name="SAPBEXexcCritical4 4 8" xfId="7546"/>
    <cellStyle name="SAPBEXexcCritical4 4 8 2" xfId="18213"/>
    <cellStyle name="SAPBEXexcCritical4 4 8 2 2" xfId="44629"/>
    <cellStyle name="SAPBEXexcCritical4 4 8 3" xfId="26616"/>
    <cellStyle name="SAPBEXexcCritical4 4 8 3 2" xfId="53030"/>
    <cellStyle name="SAPBEXexcCritical4 4 8 4" xfId="34216"/>
    <cellStyle name="SAPBEXexcCritical4 4 9" xfId="7259"/>
    <cellStyle name="SAPBEXexcCritical4 4 9 2" xfId="17926"/>
    <cellStyle name="SAPBEXexcCritical4 4 9 2 2" xfId="44343"/>
    <cellStyle name="SAPBEXexcCritical4 4 9 3" xfId="27290"/>
    <cellStyle name="SAPBEXexcCritical4 4 9 3 2" xfId="53704"/>
    <cellStyle name="SAPBEXexcCritical4 4 9 4" xfId="33929"/>
    <cellStyle name="SAPBEXexcCritical4 5" xfId="2069"/>
    <cellStyle name="SAPBEXexcCritical4 5 10" xfId="8535"/>
    <cellStyle name="SAPBEXexcCritical4 5 10 2" xfId="19195"/>
    <cellStyle name="SAPBEXexcCritical4 5 10 2 2" xfId="45609"/>
    <cellStyle name="SAPBEXexcCritical4 5 10 3" xfId="12732"/>
    <cellStyle name="SAPBEXexcCritical4 5 10 3 2" xfId="39153"/>
    <cellStyle name="SAPBEXexcCritical4 5 10 4" xfId="35031"/>
    <cellStyle name="SAPBEXexcCritical4 5 11" xfId="11531"/>
    <cellStyle name="SAPBEXexcCritical4 5 11 2" xfId="37952"/>
    <cellStyle name="SAPBEXexcCritical4 5 12" xfId="23897"/>
    <cellStyle name="SAPBEXexcCritical4 5 12 2" xfId="50311"/>
    <cellStyle name="SAPBEXexcCritical4 5 2" xfId="4034"/>
    <cellStyle name="SAPBEXexcCritical4 5 2 2" xfId="9265"/>
    <cellStyle name="SAPBEXexcCritical4 5 2 2 2" xfId="19925"/>
    <cellStyle name="SAPBEXexcCritical4 5 2 2 2 2" xfId="46339"/>
    <cellStyle name="SAPBEXexcCritical4 5 2 2 3" xfId="13071"/>
    <cellStyle name="SAPBEXexcCritical4 5 2 2 3 2" xfId="39492"/>
    <cellStyle name="SAPBEXexcCritical4 5 2 2 4" xfId="35761"/>
    <cellStyle name="SAPBEXexcCritical4 5 2 3" xfId="14816"/>
    <cellStyle name="SAPBEXexcCritical4 5 2 3 2" xfId="41236"/>
    <cellStyle name="SAPBEXexcCritical4 5 2 4" xfId="25245"/>
    <cellStyle name="SAPBEXexcCritical4 5 2 4 2" xfId="51659"/>
    <cellStyle name="SAPBEXexcCritical4 5 2 5" xfId="30704"/>
    <cellStyle name="SAPBEXexcCritical4 5 3" xfId="4762"/>
    <cellStyle name="SAPBEXexcCritical4 5 3 2" xfId="9619"/>
    <cellStyle name="SAPBEXexcCritical4 5 3 2 2" xfId="20279"/>
    <cellStyle name="SAPBEXexcCritical4 5 3 2 2 2" xfId="46693"/>
    <cellStyle name="SAPBEXexcCritical4 5 3 2 3" xfId="16100"/>
    <cellStyle name="SAPBEXexcCritical4 5 3 2 3 2" xfId="42519"/>
    <cellStyle name="SAPBEXexcCritical4 5 3 2 4" xfId="36115"/>
    <cellStyle name="SAPBEXexcCritical4 5 3 3" xfId="15539"/>
    <cellStyle name="SAPBEXexcCritical4 5 3 3 2" xfId="41959"/>
    <cellStyle name="SAPBEXexcCritical4 5 3 4" xfId="25095"/>
    <cellStyle name="SAPBEXexcCritical4 5 3 4 2" xfId="51509"/>
    <cellStyle name="SAPBEXexcCritical4 5 3 5" xfId="31432"/>
    <cellStyle name="SAPBEXexcCritical4 5 4" xfId="5342"/>
    <cellStyle name="SAPBEXexcCritical4 5 4 2" xfId="10855"/>
    <cellStyle name="SAPBEXexcCritical4 5 4 2 2" xfId="21500"/>
    <cellStyle name="SAPBEXexcCritical4 5 4 2 2 2" xfId="47914"/>
    <cellStyle name="SAPBEXexcCritical4 5 4 2 3" xfId="28589"/>
    <cellStyle name="SAPBEXexcCritical4 5 4 2 3 2" xfId="55003"/>
    <cellStyle name="SAPBEXexcCritical4 5 4 2 4" xfId="37276"/>
    <cellStyle name="SAPBEXexcCritical4 5 4 3" xfId="16115"/>
    <cellStyle name="SAPBEXexcCritical4 5 4 3 2" xfId="42534"/>
    <cellStyle name="SAPBEXexcCritical4 5 4 4" xfId="22841"/>
    <cellStyle name="SAPBEXexcCritical4 5 4 4 2" xfId="49255"/>
    <cellStyle name="SAPBEXexcCritical4 5 4 5" xfId="32012"/>
    <cellStyle name="SAPBEXexcCritical4 5 5" xfId="5949"/>
    <cellStyle name="SAPBEXexcCritical4 5 5 2" xfId="16701"/>
    <cellStyle name="SAPBEXexcCritical4 5 5 2 2" xfId="43119"/>
    <cellStyle name="SAPBEXexcCritical4 5 5 3" xfId="26826"/>
    <cellStyle name="SAPBEXexcCritical4 5 5 3 2" xfId="53240"/>
    <cellStyle name="SAPBEXexcCritical4 5 5 4" xfId="32619"/>
    <cellStyle name="SAPBEXexcCritical4 5 6" xfId="6549"/>
    <cellStyle name="SAPBEXexcCritical4 5 6 2" xfId="17274"/>
    <cellStyle name="SAPBEXexcCritical4 5 6 2 2" xfId="43692"/>
    <cellStyle name="SAPBEXexcCritical4 5 6 3" xfId="23372"/>
    <cellStyle name="SAPBEXexcCritical4 5 6 3 2" xfId="49786"/>
    <cellStyle name="SAPBEXexcCritical4 5 6 4" xfId="33219"/>
    <cellStyle name="SAPBEXexcCritical4 5 7" xfId="7121"/>
    <cellStyle name="SAPBEXexcCritical4 5 7 2" xfId="22287"/>
    <cellStyle name="SAPBEXexcCritical4 5 7 2 2" xfId="48701"/>
    <cellStyle name="SAPBEXexcCritical4 5 7 3" xfId="33791"/>
    <cellStyle name="SAPBEXexcCritical4 5 8" xfId="7680"/>
    <cellStyle name="SAPBEXexcCritical4 5 8 2" xfId="18347"/>
    <cellStyle name="SAPBEXexcCritical4 5 8 2 2" xfId="44763"/>
    <cellStyle name="SAPBEXexcCritical4 5 8 3" xfId="28082"/>
    <cellStyle name="SAPBEXexcCritical4 5 8 3 2" xfId="54496"/>
    <cellStyle name="SAPBEXexcCritical4 5 8 4" xfId="34350"/>
    <cellStyle name="SAPBEXexcCritical4 5 9" xfId="7832"/>
    <cellStyle name="SAPBEXexcCritical4 5 9 2" xfId="18499"/>
    <cellStyle name="SAPBEXexcCritical4 5 9 2 2" xfId="44914"/>
    <cellStyle name="SAPBEXexcCritical4 5 9 3" xfId="26359"/>
    <cellStyle name="SAPBEXexcCritical4 5 9 3 2" xfId="52773"/>
    <cellStyle name="SAPBEXexcCritical4 5 9 4" xfId="34502"/>
    <cellStyle name="SAPBEXexcCritical4 6" xfId="2363"/>
    <cellStyle name="SAPBEXexcCritical4 6 10" xfId="21179"/>
    <cellStyle name="SAPBEXexcCritical4 6 10 2" xfId="47593"/>
    <cellStyle name="SAPBEXexcCritical4 6 11" xfId="23260"/>
    <cellStyle name="SAPBEXexcCritical4 6 11 2" xfId="49674"/>
    <cellStyle name="SAPBEXexcCritical4 6 2" xfId="4270"/>
    <cellStyle name="SAPBEXexcCritical4 6 2 2" xfId="9873"/>
    <cellStyle name="SAPBEXexcCritical4 6 2 2 2" xfId="20533"/>
    <cellStyle name="SAPBEXexcCritical4 6 2 2 2 2" xfId="46947"/>
    <cellStyle name="SAPBEXexcCritical4 6 2 2 3" xfId="23945"/>
    <cellStyle name="SAPBEXexcCritical4 6 2 2 3 2" xfId="50359"/>
    <cellStyle name="SAPBEXexcCritical4 6 2 2 4" xfId="36369"/>
    <cellStyle name="SAPBEXexcCritical4 6 2 3" xfId="15049"/>
    <cellStyle name="SAPBEXexcCritical4 6 2 3 2" xfId="41469"/>
    <cellStyle name="SAPBEXexcCritical4 6 2 4" xfId="24137"/>
    <cellStyle name="SAPBEXexcCritical4 6 2 4 2" xfId="50551"/>
    <cellStyle name="SAPBEXexcCritical4 6 2 5" xfId="30940"/>
    <cellStyle name="SAPBEXexcCritical4 6 3" xfId="4998"/>
    <cellStyle name="SAPBEXexcCritical4 6 3 2" xfId="9931"/>
    <cellStyle name="SAPBEXexcCritical4 6 3 2 2" xfId="20591"/>
    <cellStyle name="SAPBEXexcCritical4 6 3 2 2 2" xfId="47005"/>
    <cellStyle name="SAPBEXexcCritical4 6 3 2 3" xfId="24394"/>
    <cellStyle name="SAPBEXexcCritical4 6 3 2 3 2" xfId="50808"/>
    <cellStyle name="SAPBEXexcCritical4 6 3 2 4" xfId="36427"/>
    <cellStyle name="SAPBEXexcCritical4 6 3 3" xfId="15775"/>
    <cellStyle name="SAPBEXexcCritical4 6 3 3 2" xfId="42195"/>
    <cellStyle name="SAPBEXexcCritical4 6 3 4" xfId="24708"/>
    <cellStyle name="SAPBEXexcCritical4 6 3 4 2" xfId="51122"/>
    <cellStyle name="SAPBEXexcCritical4 6 3 5" xfId="31668"/>
    <cellStyle name="SAPBEXexcCritical4 6 4" xfId="6191"/>
    <cellStyle name="SAPBEXexcCritical4 6 4 2" xfId="10987"/>
    <cellStyle name="SAPBEXexcCritical4 6 4 2 2" xfId="21632"/>
    <cellStyle name="SAPBEXexcCritical4 6 4 2 2 2" xfId="48046"/>
    <cellStyle name="SAPBEXexcCritical4 6 4 2 3" xfId="28721"/>
    <cellStyle name="SAPBEXexcCritical4 6 4 2 3 2" xfId="55135"/>
    <cellStyle name="SAPBEXexcCritical4 6 4 2 4" xfId="37408"/>
    <cellStyle name="SAPBEXexcCritical4 6 4 3" xfId="16932"/>
    <cellStyle name="SAPBEXexcCritical4 6 4 3 2" xfId="43350"/>
    <cellStyle name="SAPBEXexcCritical4 6 4 4" xfId="24809"/>
    <cellStyle name="SAPBEXexcCritical4 6 4 4 2" xfId="51223"/>
    <cellStyle name="SAPBEXexcCritical4 6 4 5" xfId="32861"/>
    <cellStyle name="SAPBEXexcCritical4 6 5" xfId="6772"/>
    <cellStyle name="SAPBEXexcCritical4 6 5 2" xfId="17484"/>
    <cellStyle name="SAPBEXexcCritical4 6 5 2 2" xfId="43902"/>
    <cellStyle name="SAPBEXexcCritical4 6 5 3" xfId="24154"/>
    <cellStyle name="SAPBEXexcCritical4 6 5 3 2" xfId="50568"/>
    <cellStyle name="SAPBEXexcCritical4 6 5 4" xfId="33442"/>
    <cellStyle name="SAPBEXexcCritical4 6 6" xfId="7332"/>
    <cellStyle name="SAPBEXexcCritical4 6 6 2" xfId="17999"/>
    <cellStyle name="SAPBEXexcCritical4 6 6 2 2" xfId="44416"/>
    <cellStyle name="SAPBEXexcCritical4 6 6 3" xfId="24543"/>
    <cellStyle name="SAPBEXexcCritical4 6 6 3 2" xfId="50957"/>
    <cellStyle name="SAPBEXexcCritical4 6 6 4" xfId="34002"/>
    <cellStyle name="SAPBEXexcCritical4 6 7" xfId="7976"/>
    <cellStyle name="SAPBEXexcCritical4 6 7 2" xfId="18643"/>
    <cellStyle name="SAPBEXexcCritical4 6 7 2 2" xfId="45058"/>
    <cellStyle name="SAPBEXexcCritical4 6 7 3" xfId="12161"/>
    <cellStyle name="SAPBEXexcCritical4 6 7 3 2" xfId="38582"/>
    <cellStyle name="SAPBEXexcCritical4 6 7 4" xfId="34582"/>
    <cellStyle name="SAPBEXexcCritical4 6 8" xfId="8886"/>
    <cellStyle name="SAPBEXexcCritical4 6 8 2" xfId="19546"/>
    <cellStyle name="SAPBEXexcCritical4 6 8 2 2" xfId="45960"/>
    <cellStyle name="SAPBEXexcCritical4 6 8 3" xfId="22364"/>
    <cellStyle name="SAPBEXexcCritical4 6 8 3 2" xfId="48778"/>
    <cellStyle name="SAPBEXexcCritical4 6 8 4" xfId="35382"/>
    <cellStyle name="SAPBEXexcCritical4 6 9" xfId="13162"/>
    <cellStyle name="SAPBEXexcCritical4 6 9 2" xfId="39583"/>
    <cellStyle name="SAPBEXexcCritical4 7" xfId="3218"/>
    <cellStyle name="SAPBEXexcCritical4 7 2" xfId="9575"/>
    <cellStyle name="SAPBEXexcCritical4 7 2 2" xfId="20235"/>
    <cellStyle name="SAPBEXexcCritical4 7 2 2 2" xfId="46649"/>
    <cellStyle name="SAPBEXexcCritical4 7 2 3" xfId="11831"/>
    <cellStyle name="SAPBEXexcCritical4 7 2 3 2" xfId="38252"/>
    <cellStyle name="SAPBEXexcCritical4 7 2 4" xfId="36071"/>
    <cellStyle name="SAPBEXexcCritical4 7 3" xfId="14008"/>
    <cellStyle name="SAPBEXexcCritical4 7 3 2" xfId="40428"/>
    <cellStyle name="SAPBEXexcCritical4 7 4" xfId="25609"/>
    <cellStyle name="SAPBEXexcCritical4 7 4 2" xfId="52023"/>
    <cellStyle name="SAPBEXexcCritical4 7 5" xfId="29888"/>
    <cellStyle name="SAPBEXexcCritical4 8" xfId="4501"/>
    <cellStyle name="SAPBEXexcCritical4 8 2" xfId="10010"/>
    <cellStyle name="SAPBEXexcCritical4 8 2 2" xfId="20670"/>
    <cellStyle name="SAPBEXexcCritical4 8 2 2 2" xfId="47084"/>
    <cellStyle name="SAPBEXexcCritical4 8 2 3" xfId="25876"/>
    <cellStyle name="SAPBEXexcCritical4 8 2 3 2" xfId="52290"/>
    <cellStyle name="SAPBEXexcCritical4 8 2 4" xfId="36506"/>
    <cellStyle name="SAPBEXexcCritical4 8 3" xfId="15279"/>
    <cellStyle name="SAPBEXexcCritical4 8 3 2" xfId="41699"/>
    <cellStyle name="SAPBEXexcCritical4 8 4" xfId="25228"/>
    <cellStyle name="SAPBEXexcCritical4 8 4 2" xfId="51642"/>
    <cellStyle name="SAPBEXexcCritical4 8 5" xfId="31171"/>
    <cellStyle name="SAPBEXexcCritical4 9" xfId="3163"/>
    <cellStyle name="SAPBEXexcCritical4 9 2" xfId="10483"/>
    <cellStyle name="SAPBEXexcCritical4 9 2 2" xfId="21143"/>
    <cellStyle name="SAPBEXexcCritical4 9 2 2 2" xfId="47557"/>
    <cellStyle name="SAPBEXexcCritical4 9 2 3" xfId="28403"/>
    <cellStyle name="SAPBEXexcCritical4 9 2 3 2" xfId="54817"/>
    <cellStyle name="SAPBEXexcCritical4 9 2 4" xfId="36979"/>
    <cellStyle name="SAPBEXexcCritical4 9 3" xfId="13953"/>
    <cellStyle name="SAPBEXexcCritical4 9 3 2" xfId="40373"/>
    <cellStyle name="SAPBEXexcCritical4 9 4" xfId="23741"/>
    <cellStyle name="SAPBEXexcCritical4 9 4 2" xfId="50155"/>
    <cellStyle name="SAPBEXexcCritical4 9 5" xfId="29833"/>
    <cellStyle name="SAPBEXexcCritical5" xfId="1191"/>
    <cellStyle name="SAPBEXexcCritical5 10" xfId="5174"/>
    <cellStyle name="SAPBEXexcCritical5 10 2" xfId="25684"/>
    <cellStyle name="SAPBEXexcCritical5 10 2 2" xfId="52098"/>
    <cellStyle name="SAPBEXexcCritical5 10 3" xfId="31844"/>
    <cellStyle name="SAPBEXexcCritical5 11" xfId="2912"/>
    <cellStyle name="SAPBEXexcCritical5 11 2" xfId="13704"/>
    <cellStyle name="SAPBEXexcCritical5 11 2 2" xfId="40124"/>
    <cellStyle name="SAPBEXexcCritical5 11 3" xfId="24478"/>
    <cellStyle name="SAPBEXexcCritical5 11 3 2" xfId="50892"/>
    <cellStyle name="SAPBEXexcCritical5 11 4" xfId="29582"/>
    <cellStyle name="SAPBEXexcCritical5 12" xfId="8260"/>
    <cellStyle name="SAPBEXexcCritical5 12 2" xfId="18921"/>
    <cellStyle name="SAPBEXexcCritical5 12 2 2" xfId="45335"/>
    <cellStyle name="SAPBEXexcCritical5 12 3" xfId="17523"/>
    <cellStyle name="SAPBEXexcCritical5 12 3 2" xfId="43940"/>
    <cellStyle name="SAPBEXexcCritical5 12 4" xfId="34773"/>
    <cellStyle name="SAPBEXexcCritical5 13" xfId="17532"/>
    <cellStyle name="SAPBEXexcCritical5 13 2" xfId="43949"/>
    <cellStyle name="SAPBEXexcCritical5 14" xfId="12995"/>
    <cellStyle name="SAPBEXexcCritical5 14 2" xfId="39416"/>
    <cellStyle name="SAPBEXexcCritical5 2" xfId="1512"/>
    <cellStyle name="SAPBEXexcCritical5 2 10" xfId="8409"/>
    <cellStyle name="SAPBEXexcCritical5 2 10 2" xfId="19069"/>
    <cellStyle name="SAPBEXexcCritical5 2 10 2 2" xfId="45483"/>
    <cellStyle name="SAPBEXexcCritical5 2 10 3" xfId="12457"/>
    <cellStyle name="SAPBEXexcCritical5 2 10 3 2" xfId="38878"/>
    <cellStyle name="SAPBEXexcCritical5 2 10 4" xfId="34905"/>
    <cellStyle name="SAPBEXexcCritical5 2 11" xfId="12028"/>
    <cellStyle name="SAPBEXexcCritical5 2 11 2" xfId="38449"/>
    <cellStyle name="SAPBEXexcCritical5 2 12" xfId="22293"/>
    <cellStyle name="SAPBEXexcCritical5 2 12 2" xfId="48707"/>
    <cellStyle name="SAPBEXexcCritical5 2 2" xfId="3506"/>
    <cellStyle name="SAPBEXexcCritical5 2 2 2" xfId="8917"/>
    <cellStyle name="SAPBEXexcCritical5 2 2 2 2" xfId="19577"/>
    <cellStyle name="SAPBEXexcCritical5 2 2 2 2 2" xfId="45991"/>
    <cellStyle name="SAPBEXexcCritical5 2 2 2 3" xfId="17674"/>
    <cellStyle name="SAPBEXexcCritical5 2 2 2 3 2" xfId="44091"/>
    <cellStyle name="SAPBEXexcCritical5 2 2 2 4" xfId="35413"/>
    <cellStyle name="SAPBEXexcCritical5 2 2 3" xfId="10365"/>
    <cellStyle name="SAPBEXexcCritical5 2 2 3 2" xfId="21025"/>
    <cellStyle name="SAPBEXexcCritical5 2 2 3 2 2" xfId="47439"/>
    <cellStyle name="SAPBEXexcCritical5 2 2 3 3" xfId="28290"/>
    <cellStyle name="SAPBEXexcCritical5 2 2 3 3 2" xfId="54704"/>
    <cellStyle name="SAPBEXexcCritical5 2 2 3 4" xfId="36861"/>
    <cellStyle name="SAPBEXexcCritical5 2 2 4" xfId="10940"/>
    <cellStyle name="SAPBEXexcCritical5 2 2 4 2" xfId="21585"/>
    <cellStyle name="SAPBEXexcCritical5 2 2 4 2 2" xfId="47999"/>
    <cellStyle name="SAPBEXexcCritical5 2 2 4 3" xfId="28674"/>
    <cellStyle name="SAPBEXexcCritical5 2 2 4 3 2" xfId="55088"/>
    <cellStyle name="SAPBEXexcCritical5 2 2 4 4" xfId="37361"/>
    <cellStyle name="SAPBEXexcCritical5 2 2 5" xfId="8717"/>
    <cellStyle name="SAPBEXexcCritical5 2 2 5 2" xfId="19377"/>
    <cellStyle name="SAPBEXexcCritical5 2 2 5 2 2" xfId="45791"/>
    <cellStyle name="SAPBEXexcCritical5 2 2 5 3" xfId="12265"/>
    <cellStyle name="SAPBEXexcCritical5 2 2 5 3 2" xfId="38686"/>
    <cellStyle name="SAPBEXexcCritical5 2 2 5 4" xfId="35213"/>
    <cellStyle name="SAPBEXexcCritical5 2 2 6" xfId="14291"/>
    <cellStyle name="SAPBEXexcCritical5 2 2 6 2" xfId="40711"/>
    <cellStyle name="SAPBEXexcCritical5 2 2 7" xfId="23427"/>
    <cellStyle name="SAPBEXexcCritical5 2 2 7 2" xfId="49841"/>
    <cellStyle name="SAPBEXexcCritical5 2 2 8" xfId="30176"/>
    <cellStyle name="SAPBEXexcCritical5 2 3" xfId="2796"/>
    <cellStyle name="SAPBEXexcCritical5 2 3 2" xfId="9376"/>
    <cellStyle name="SAPBEXexcCritical5 2 3 2 2" xfId="20036"/>
    <cellStyle name="SAPBEXexcCritical5 2 3 2 2 2" xfId="46450"/>
    <cellStyle name="SAPBEXexcCritical5 2 3 2 3" xfId="25946"/>
    <cellStyle name="SAPBEXexcCritical5 2 3 2 3 2" xfId="52360"/>
    <cellStyle name="SAPBEXexcCritical5 2 3 2 4" xfId="35872"/>
    <cellStyle name="SAPBEXexcCritical5 2 3 3" xfId="13588"/>
    <cellStyle name="SAPBEXexcCritical5 2 3 3 2" xfId="40008"/>
    <cellStyle name="SAPBEXexcCritical5 2 3 4" xfId="28136"/>
    <cellStyle name="SAPBEXexcCritical5 2 3 4 2" xfId="54550"/>
    <cellStyle name="SAPBEXexcCritical5 2 3 5" xfId="29466"/>
    <cellStyle name="SAPBEXexcCritical5 2 4" xfId="4179"/>
    <cellStyle name="SAPBEXexcCritical5 2 4 2" xfId="9707"/>
    <cellStyle name="SAPBEXexcCritical5 2 4 2 2" xfId="20367"/>
    <cellStyle name="SAPBEXexcCritical5 2 4 2 2 2" xfId="46781"/>
    <cellStyle name="SAPBEXexcCritical5 2 4 2 3" xfId="11842"/>
    <cellStyle name="SAPBEXexcCritical5 2 4 2 3 2" xfId="38263"/>
    <cellStyle name="SAPBEXexcCritical5 2 4 2 4" xfId="36203"/>
    <cellStyle name="SAPBEXexcCritical5 2 4 3" xfId="14959"/>
    <cellStyle name="SAPBEXexcCritical5 2 4 3 2" xfId="41379"/>
    <cellStyle name="SAPBEXexcCritical5 2 4 4" xfId="21881"/>
    <cellStyle name="SAPBEXexcCritical5 2 4 4 2" xfId="48295"/>
    <cellStyle name="SAPBEXexcCritical5 2 4 5" xfId="30849"/>
    <cellStyle name="SAPBEXexcCritical5 2 5" xfId="4009"/>
    <cellStyle name="SAPBEXexcCritical5 2 5 2" xfId="10730"/>
    <cellStyle name="SAPBEXexcCritical5 2 5 2 2" xfId="21375"/>
    <cellStyle name="SAPBEXexcCritical5 2 5 2 2 2" xfId="47789"/>
    <cellStyle name="SAPBEXexcCritical5 2 5 2 3" xfId="28470"/>
    <cellStyle name="SAPBEXexcCritical5 2 5 2 3 2" xfId="54884"/>
    <cellStyle name="SAPBEXexcCritical5 2 5 2 4" xfId="37151"/>
    <cellStyle name="SAPBEXexcCritical5 2 5 3" xfId="14792"/>
    <cellStyle name="SAPBEXexcCritical5 2 5 3 2" xfId="41212"/>
    <cellStyle name="SAPBEXexcCritical5 2 5 4" xfId="25503"/>
    <cellStyle name="SAPBEXexcCritical5 2 5 4 2" xfId="51917"/>
    <cellStyle name="SAPBEXexcCritical5 2 5 5" xfId="30679"/>
    <cellStyle name="SAPBEXexcCritical5 2 6" xfId="5879"/>
    <cellStyle name="SAPBEXexcCritical5 2 6 2" xfId="16634"/>
    <cellStyle name="SAPBEXexcCritical5 2 6 2 2" xfId="43052"/>
    <cellStyle name="SAPBEXexcCritical5 2 6 3" xfId="27711"/>
    <cellStyle name="SAPBEXexcCritical5 2 6 3 2" xfId="54125"/>
    <cellStyle name="SAPBEXexcCritical5 2 6 4" xfId="32549"/>
    <cellStyle name="SAPBEXexcCritical5 2 7" xfId="3424"/>
    <cellStyle name="SAPBEXexcCritical5 2 7 2" xfId="27922"/>
    <cellStyle name="SAPBEXexcCritical5 2 7 2 2" xfId="54336"/>
    <cellStyle name="SAPBEXexcCritical5 2 7 3" xfId="30094"/>
    <cellStyle name="SAPBEXexcCritical5 2 8" xfId="6691"/>
    <cellStyle name="SAPBEXexcCritical5 2 8 2" xfId="17403"/>
    <cellStyle name="SAPBEXexcCritical5 2 8 2 2" xfId="43821"/>
    <cellStyle name="SAPBEXexcCritical5 2 8 3" xfId="24874"/>
    <cellStyle name="SAPBEXexcCritical5 2 8 3 2" xfId="51288"/>
    <cellStyle name="SAPBEXexcCritical5 2 8 4" xfId="33361"/>
    <cellStyle name="SAPBEXexcCritical5 2 9" xfId="4447"/>
    <cellStyle name="SAPBEXexcCritical5 2 9 2" xfId="15225"/>
    <cellStyle name="SAPBEXexcCritical5 2 9 2 2" xfId="41645"/>
    <cellStyle name="SAPBEXexcCritical5 2 9 3" xfId="21841"/>
    <cellStyle name="SAPBEXexcCritical5 2 9 3 2" xfId="48255"/>
    <cellStyle name="SAPBEXexcCritical5 2 9 4" xfId="31117"/>
    <cellStyle name="SAPBEXexcCritical5 3" xfId="1625"/>
    <cellStyle name="SAPBEXexcCritical5 3 10" xfId="8341"/>
    <cellStyle name="SAPBEXexcCritical5 3 10 2" xfId="19001"/>
    <cellStyle name="SAPBEXexcCritical5 3 10 2 2" xfId="45415"/>
    <cellStyle name="SAPBEXexcCritical5 3 10 3" xfId="12542"/>
    <cellStyle name="SAPBEXexcCritical5 3 10 3 2" xfId="38963"/>
    <cellStyle name="SAPBEXexcCritical5 3 10 4" xfId="34837"/>
    <cellStyle name="SAPBEXexcCritical5 3 11" xfId="11938"/>
    <cellStyle name="SAPBEXexcCritical5 3 11 2" xfId="38359"/>
    <cellStyle name="SAPBEXexcCritical5 3 12" xfId="23807"/>
    <cellStyle name="SAPBEXexcCritical5 3 12 2" xfId="50221"/>
    <cellStyle name="SAPBEXexcCritical5 3 2" xfId="3618"/>
    <cellStyle name="SAPBEXexcCritical5 3 2 2" xfId="9076"/>
    <cellStyle name="SAPBEXexcCritical5 3 2 2 2" xfId="19736"/>
    <cellStyle name="SAPBEXexcCritical5 3 2 2 2 2" xfId="46150"/>
    <cellStyle name="SAPBEXexcCritical5 3 2 2 3" xfId="13059"/>
    <cellStyle name="SAPBEXexcCritical5 3 2 2 3 2" xfId="39480"/>
    <cellStyle name="SAPBEXexcCritical5 3 2 2 4" xfId="35572"/>
    <cellStyle name="SAPBEXexcCritical5 3 2 3" xfId="10223"/>
    <cellStyle name="SAPBEXexcCritical5 3 2 3 2" xfId="20883"/>
    <cellStyle name="SAPBEXexcCritical5 3 2 3 2 2" xfId="47297"/>
    <cellStyle name="SAPBEXexcCritical5 3 2 3 3" xfId="12512"/>
    <cellStyle name="SAPBEXexcCritical5 3 2 3 3 2" xfId="38933"/>
    <cellStyle name="SAPBEXexcCritical5 3 2 3 4" xfId="36719"/>
    <cellStyle name="SAPBEXexcCritical5 3 2 4" xfId="10879"/>
    <cellStyle name="SAPBEXexcCritical5 3 2 4 2" xfId="21524"/>
    <cellStyle name="SAPBEXexcCritical5 3 2 4 2 2" xfId="47938"/>
    <cellStyle name="SAPBEXexcCritical5 3 2 4 3" xfId="28613"/>
    <cellStyle name="SAPBEXexcCritical5 3 2 4 3 2" xfId="55027"/>
    <cellStyle name="SAPBEXexcCritical5 3 2 4 4" xfId="37300"/>
    <cellStyle name="SAPBEXexcCritical5 3 2 5" xfId="8647"/>
    <cellStyle name="SAPBEXexcCritical5 3 2 5 2" xfId="19307"/>
    <cellStyle name="SAPBEXexcCritical5 3 2 5 2 2" xfId="45721"/>
    <cellStyle name="SAPBEXexcCritical5 3 2 5 3" xfId="15253"/>
    <cellStyle name="SAPBEXexcCritical5 3 2 5 3 2" xfId="41673"/>
    <cellStyle name="SAPBEXexcCritical5 3 2 5 4" xfId="35143"/>
    <cellStyle name="SAPBEXexcCritical5 3 2 6" xfId="14403"/>
    <cellStyle name="SAPBEXexcCritical5 3 2 6 2" xfId="40823"/>
    <cellStyle name="SAPBEXexcCritical5 3 2 7" xfId="24477"/>
    <cellStyle name="SAPBEXexcCritical5 3 2 7 2" xfId="50891"/>
    <cellStyle name="SAPBEXexcCritical5 3 2 8" xfId="30288"/>
    <cellStyle name="SAPBEXexcCritical5 3 3" xfId="2704"/>
    <cellStyle name="SAPBEXexcCritical5 3 3 2" xfId="9445"/>
    <cellStyle name="SAPBEXexcCritical5 3 3 2 2" xfId="20105"/>
    <cellStyle name="SAPBEXexcCritical5 3 3 2 2 2" xfId="46519"/>
    <cellStyle name="SAPBEXexcCritical5 3 3 2 3" xfId="28215"/>
    <cellStyle name="SAPBEXexcCritical5 3 3 2 3 2" xfId="54629"/>
    <cellStyle name="SAPBEXexcCritical5 3 3 2 4" xfId="35941"/>
    <cellStyle name="SAPBEXexcCritical5 3 3 3" xfId="13496"/>
    <cellStyle name="SAPBEXexcCritical5 3 3 3 2" xfId="39916"/>
    <cellStyle name="SAPBEXexcCritical5 3 3 4" xfId="25615"/>
    <cellStyle name="SAPBEXexcCritical5 3 3 4 2" xfId="52029"/>
    <cellStyle name="SAPBEXexcCritical5 3 3 5" xfId="29374"/>
    <cellStyle name="SAPBEXexcCritical5 3 4" xfId="5173"/>
    <cellStyle name="SAPBEXexcCritical5 3 4 2" xfId="10260"/>
    <cellStyle name="SAPBEXexcCritical5 3 4 2 2" xfId="20920"/>
    <cellStyle name="SAPBEXexcCritical5 3 4 2 2 2" xfId="47334"/>
    <cellStyle name="SAPBEXexcCritical5 3 4 2 3" xfId="13823"/>
    <cellStyle name="SAPBEXexcCritical5 3 4 2 3 2" xfId="40243"/>
    <cellStyle name="SAPBEXexcCritical5 3 4 2 4" xfId="36756"/>
    <cellStyle name="SAPBEXexcCritical5 3 4 3" xfId="15950"/>
    <cellStyle name="SAPBEXexcCritical5 3 4 3 2" xfId="42369"/>
    <cellStyle name="SAPBEXexcCritical5 3 4 4" xfId="23030"/>
    <cellStyle name="SAPBEXexcCritical5 3 4 4 2" xfId="49444"/>
    <cellStyle name="SAPBEXexcCritical5 3 4 5" xfId="31843"/>
    <cellStyle name="SAPBEXexcCritical5 3 5" xfId="4937"/>
    <cellStyle name="SAPBEXexcCritical5 3 5 2" xfId="10771"/>
    <cellStyle name="SAPBEXexcCritical5 3 5 2 2" xfId="21416"/>
    <cellStyle name="SAPBEXexcCritical5 3 5 2 2 2" xfId="47830"/>
    <cellStyle name="SAPBEXexcCritical5 3 5 2 3" xfId="28505"/>
    <cellStyle name="SAPBEXexcCritical5 3 5 2 3 2" xfId="54919"/>
    <cellStyle name="SAPBEXexcCritical5 3 5 2 4" xfId="37192"/>
    <cellStyle name="SAPBEXexcCritical5 3 5 3" xfId="15714"/>
    <cellStyle name="SAPBEXexcCritical5 3 5 3 2" xfId="42134"/>
    <cellStyle name="SAPBEXexcCritical5 3 5 4" xfId="25639"/>
    <cellStyle name="SAPBEXexcCritical5 3 5 4 2" xfId="52053"/>
    <cellStyle name="SAPBEXexcCritical5 3 5 5" xfId="31607"/>
    <cellStyle name="SAPBEXexcCritical5 3 6" xfId="5516"/>
    <cellStyle name="SAPBEXexcCritical5 3 6 2" xfId="16287"/>
    <cellStyle name="SAPBEXexcCritical5 3 6 2 2" xfId="42706"/>
    <cellStyle name="SAPBEXexcCritical5 3 6 3" xfId="27653"/>
    <cellStyle name="SAPBEXexcCritical5 3 6 3 2" xfId="54067"/>
    <cellStyle name="SAPBEXexcCritical5 3 6 4" xfId="32186"/>
    <cellStyle name="SAPBEXexcCritical5 3 7" xfId="6643"/>
    <cellStyle name="SAPBEXexcCritical5 3 7 2" xfId="22929"/>
    <cellStyle name="SAPBEXexcCritical5 3 7 2 2" xfId="49343"/>
    <cellStyle name="SAPBEXexcCritical5 3 7 3" xfId="33313"/>
    <cellStyle name="SAPBEXexcCritical5 3 8" xfId="5926"/>
    <cellStyle name="SAPBEXexcCritical5 3 8 2" xfId="16678"/>
    <cellStyle name="SAPBEXexcCritical5 3 8 2 2" xfId="43096"/>
    <cellStyle name="SAPBEXexcCritical5 3 8 3" xfId="27382"/>
    <cellStyle name="SAPBEXexcCritical5 3 8 3 2" xfId="53796"/>
    <cellStyle name="SAPBEXexcCritical5 3 8 4" xfId="32596"/>
    <cellStyle name="SAPBEXexcCritical5 3 9" xfId="7786"/>
    <cellStyle name="SAPBEXexcCritical5 3 9 2" xfId="18453"/>
    <cellStyle name="SAPBEXexcCritical5 3 9 2 2" xfId="44868"/>
    <cellStyle name="SAPBEXexcCritical5 3 9 3" xfId="25362"/>
    <cellStyle name="SAPBEXexcCritical5 3 9 3 2" xfId="51776"/>
    <cellStyle name="SAPBEXexcCritical5 3 9 4" xfId="34456"/>
    <cellStyle name="SAPBEXexcCritical5 4" xfId="1884"/>
    <cellStyle name="SAPBEXexcCritical5 4 10" xfId="8481"/>
    <cellStyle name="SAPBEXexcCritical5 4 10 2" xfId="19141"/>
    <cellStyle name="SAPBEXexcCritical5 4 10 2 2" xfId="45555"/>
    <cellStyle name="SAPBEXexcCritical5 4 10 3" xfId="12461"/>
    <cellStyle name="SAPBEXexcCritical5 4 10 3 2" xfId="38882"/>
    <cellStyle name="SAPBEXexcCritical5 4 10 4" xfId="34977"/>
    <cellStyle name="SAPBEXexcCritical5 4 11" xfId="11696"/>
    <cellStyle name="SAPBEXexcCritical5 4 11 2" xfId="38117"/>
    <cellStyle name="SAPBEXexcCritical5 4 12" xfId="26463"/>
    <cellStyle name="SAPBEXexcCritical5 4 12 2" xfId="52877"/>
    <cellStyle name="SAPBEXexcCritical5 4 2" xfId="3861"/>
    <cellStyle name="SAPBEXexcCritical5 4 2 2" xfId="9657"/>
    <cellStyle name="SAPBEXexcCritical5 4 2 2 2" xfId="20317"/>
    <cellStyle name="SAPBEXexcCritical5 4 2 2 2 2" xfId="46731"/>
    <cellStyle name="SAPBEXexcCritical5 4 2 2 3" xfId="25918"/>
    <cellStyle name="SAPBEXexcCritical5 4 2 2 3 2" xfId="52332"/>
    <cellStyle name="SAPBEXexcCritical5 4 2 2 4" xfId="36153"/>
    <cellStyle name="SAPBEXexcCritical5 4 2 3" xfId="9956"/>
    <cellStyle name="SAPBEXexcCritical5 4 2 3 2" xfId="20616"/>
    <cellStyle name="SAPBEXexcCritical5 4 2 3 2 2" xfId="47030"/>
    <cellStyle name="SAPBEXexcCritical5 4 2 3 3" xfId="27151"/>
    <cellStyle name="SAPBEXexcCritical5 4 2 3 3 2" xfId="53565"/>
    <cellStyle name="SAPBEXexcCritical5 4 2 3 4" xfId="36452"/>
    <cellStyle name="SAPBEXexcCritical5 4 2 4" xfId="10958"/>
    <cellStyle name="SAPBEXexcCritical5 4 2 4 2" xfId="21603"/>
    <cellStyle name="SAPBEXexcCritical5 4 2 4 2 2" xfId="48017"/>
    <cellStyle name="SAPBEXexcCritical5 4 2 4 3" xfId="28692"/>
    <cellStyle name="SAPBEXexcCritical5 4 2 4 3 2" xfId="55106"/>
    <cellStyle name="SAPBEXexcCritical5 4 2 4 4" xfId="37379"/>
    <cellStyle name="SAPBEXexcCritical5 4 2 5" xfId="8797"/>
    <cellStyle name="SAPBEXexcCritical5 4 2 5 2" xfId="19457"/>
    <cellStyle name="SAPBEXexcCritical5 4 2 5 2 2" xfId="45871"/>
    <cellStyle name="SAPBEXexcCritical5 4 2 5 3" xfId="22640"/>
    <cellStyle name="SAPBEXexcCritical5 4 2 5 3 2" xfId="49054"/>
    <cellStyle name="SAPBEXexcCritical5 4 2 5 4" xfId="35293"/>
    <cellStyle name="SAPBEXexcCritical5 4 2 6" xfId="14644"/>
    <cellStyle name="SAPBEXexcCritical5 4 2 6 2" xfId="41064"/>
    <cellStyle name="SAPBEXexcCritical5 4 2 7" xfId="24316"/>
    <cellStyle name="SAPBEXexcCritical5 4 2 7 2" xfId="50730"/>
    <cellStyle name="SAPBEXexcCritical5 4 2 8" xfId="30531"/>
    <cellStyle name="SAPBEXexcCritical5 4 3" xfId="4588"/>
    <cellStyle name="SAPBEXexcCritical5 4 3 2" xfId="9296"/>
    <cellStyle name="SAPBEXexcCritical5 4 3 2 2" xfId="19956"/>
    <cellStyle name="SAPBEXexcCritical5 4 3 2 2 2" xfId="46370"/>
    <cellStyle name="SAPBEXexcCritical5 4 3 2 3" xfId="12606"/>
    <cellStyle name="SAPBEXexcCritical5 4 3 2 3 2" xfId="39027"/>
    <cellStyle name="SAPBEXexcCritical5 4 3 2 4" xfId="35792"/>
    <cellStyle name="SAPBEXexcCritical5 4 3 3" xfId="15366"/>
    <cellStyle name="SAPBEXexcCritical5 4 3 3 2" xfId="41786"/>
    <cellStyle name="SAPBEXexcCritical5 4 3 4" xfId="25248"/>
    <cellStyle name="SAPBEXexcCritical5 4 3 4 2" xfId="51662"/>
    <cellStyle name="SAPBEXexcCritical5 4 3 5" xfId="31258"/>
    <cellStyle name="SAPBEXexcCritical5 4 4" xfId="4847"/>
    <cellStyle name="SAPBEXexcCritical5 4 4 2" xfId="10297"/>
    <cellStyle name="SAPBEXexcCritical5 4 4 2 2" xfId="20957"/>
    <cellStyle name="SAPBEXexcCritical5 4 4 2 2 2" xfId="47371"/>
    <cellStyle name="SAPBEXexcCritical5 4 4 2 3" xfId="12835"/>
    <cellStyle name="SAPBEXexcCritical5 4 4 2 3 2" xfId="39256"/>
    <cellStyle name="SAPBEXexcCritical5 4 4 2 4" xfId="36793"/>
    <cellStyle name="SAPBEXexcCritical5 4 4 3" xfId="15624"/>
    <cellStyle name="SAPBEXexcCritical5 4 4 3 2" xfId="42044"/>
    <cellStyle name="SAPBEXexcCritical5 4 4 4" xfId="22304"/>
    <cellStyle name="SAPBEXexcCritical5 4 4 4 2" xfId="48718"/>
    <cellStyle name="SAPBEXexcCritical5 4 4 5" xfId="31517"/>
    <cellStyle name="SAPBEXexcCritical5 4 5" xfId="5030"/>
    <cellStyle name="SAPBEXexcCritical5 4 5 2" xfId="10821"/>
    <cellStyle name="SAPBEXexcCritical5 4 5 2 2" xfId="21466"/>
    <cellStyle name="SAPBEXexcCritical5 4 5 2 2 2" xfId="47880"/>
    <cellStyle name="SAPBEXexcCritical5 4 5 2 3" xfId="28555"/>
    <cellStyle name="SAPBEXexcCritical5 4 5 2 3 2" xfId="54969"/>
    <cellStyle name="SAPBEXexcCritical5 4 5 2 4" xfId="37242"/>
    <cellStyle name="SAPBEXexcCritical5 4 5 3" xfId="15807"/>
    <cellStyle name="SAPBEXexcCritical5 4 5 3 2" xfId="42226"/>
    <cellStyle name="SAPBEXexcCritical5 4 5 4" xfId="25091"/>
    <cellStyle name="SAPBEXexcCritical5 4 5 4 2" xfId="51505"/>
    <cellStyle name="SAPBEXexcCritical5 4 5 5" xfId="31700"/>
    <cellStyle name="SAPBEXexcCritical5 4 6" xfId="6385"/>
    <cellStyle name="SAPBEXexcCritical5 4 6 2" xfId="17121"/>
    <cellStyle name="SAPBEXexcCritical5 4 6 2 2" xfId="43539"/>
    <cellStyle name="SAPBEXexcCritical5 4 6 3" xfId="23517"/>
    <cellStyle name="SAPBEXexcCritical5 4 6 3 2" xfId="49931"/>
    <cellStyle name="SAPBEXexcCritical5 4 6 4" xfId="33055"/>
    <cellStyle name="SAPBEXexcCritical5 4 7" xfId="7000"/>
    <cellStyle name="SAPBEXexcCritical5 4 7 2" xfId="24583"/>
    <cellStyle name="SAPBEXexcCritical5 4 7 2 2" xfId="50997"/>
    <cellStyle name="SAPBEXexcCritical5 4 7 3" xfId="33670"/>
    <cellStyle name="SAPBEXexcCritical5 4 8" xfId="7547"/>
    <cellStyle name="SAPBEXexcCritical5 4 8 2" xfId="18214"/>
    <cellStyle name="SAPBEXexcCritical5 4 8 2 2" xfId="44630"/>
    <cellStyle name="SAPBEXexcCritical5 4 8 3" xfId="22375"/>
    <cellStyle name="SAPBEXexcCritical5 4 8 3 2" xfId="48789"/>
    <cellStyle name="SAPBEXexcCritical5 4 8 4" xfId="34217"/>
    <cellStyle name="SAPBEXexcCritical5 4 9" xfId="7258"/>
    <cellStyle name="SAPBEXexcCritical5 4 9 2" xfId="17925"/>
    <cellStyle name="SAPBEXexcCritical5 4 9 2 2" xfId="44342"/>
    <cellStyle name="SAPBEXexcCritical5 4 9 3" xfId="23677"/>
    <cellStyle name="SAPBEXexcCritical5 4 9 3 2" xfId="50091"/>
    <cellStyle name="SAPBEXexcCritical5 4 9 4" xfId="33928"/>
    <cellStyle name="SAPBEXexcCritical5 5" xfId="2070"/>
    <cellStyle name="SAPBEXexcCritical5 5 10" xfId="8536"/>
    <cellStyle name="SAPBEXexcCritical5 5 10 2" xfId="19196"/>
    <cellStyle name="SAPBEXexcCritical5 5 10 2 2" xfId="45610"/>
    <cellStyle name="SAPBEXexcCritical5 5 10 3" xfId="17661"/>
    <cellStyle name="SAPBEXexcCritical5 5 10 3 2" xfId="44078"/>
    <cellStyle name="SAPBEXexcCritical5 5 10 4" xfId="35032"/>
    <cellStyle name="SAPBEXexcCritical5 5 11" xfId="11530"/>
    <cellStyle name="SAPBEXexcCritical5 5 11 2" xfId="37951"/>
    <cellStyle name="SAPBEXexcCritical5 5 12" xfId="22182"/>
    <cellStyle name="SAPBEXexcCritical5 5 12 2" xfId="48596"/>
    <cellStyle name="SAPBEXexcCritical5 5 2" xfId="4035"/>
    <cellStyle name="SAPBEXexcCritical5 5 2 2" xfId="9264"/>
    <cellStyle name="SAPBEXexcCritical5 5 2 2 2" xfId="19924"/>
    <cellStyle name="SAPBEXexcCritical5 5 2 2 2 2" xfId="46338"/>
    <cellStyle name="SAPBEXexcCritical5 5 2 2 3" xfId="27875"/>
    <cellStyle name="SAPBEXexcCritical5 5 2 2 3 2" xfId="54289"/>
    <cellStyle name="SAPBEXexcCritical5 5 2 2 4" xfId="35760"/>
    <cellStyle name="SAPBEXexcCritical5 5 2 3" xfId="14817"/>
    <cellStyle name="SAPBEXexcCritical5 5 2 3 2" xfId="41237"/>
    <cellStyle name="SAPBEXexcCritical5 5 2 4" xfId="24170"/>
    <cellStyle name="SAPBEXexcCritical5 5 2 4 2" xfId="50584"/>
    <cellStyle name="SAPBEXexcCritical5 5 2 5" xfId="30705"/>
    <cellStyle name="SAPBEXexcCritical5 5 3" xfId="4763"/>
    <cellStyle name="SAPBEXexcCritical5 5 3 2" xfId="9606"/>
    <cellStyle name="SAPBEXexcCritical5 5 3 2 2" xfId="20266"/>
    <cellStyle name="SAPBEXexcCritical5 5 3 2 2 2" xfId="46680"/>
    <cellStyle name="SAPBEXexcCritical5 5 3 2 3" xfId="27840"/>
    <cellStyle name="SAPBEXexcCritical5 5 3 2 3 2" xfId="54254"/>
    <cellStyle name="SAPBEXexcCritical5 5 3 2 4" xfId="36102"/>
    <cellStyle name="SAPBEXexcCritical5 5 3 3" xfId="15540"/>
    <cellStyle name="SAPBEXexcCritical5 5 3 3 2" xfId="41960"/>
    <cellStyle name="SAPBEXexcCritical5 5 3 4" xfId="24624"/>
    <cellStyle name="SAPBEXexcCritical5 5 3 4 2" xfId="51038"/>
    <cellStyle name="SAPBEXexcCritical5 5 3 5" xfId="31433"/>
    <cellStyle name="SAPBEXexcCritical5 5 4" xfId="5343"/>
    <cellStyle name="SAPBEXexcCritical5 5 4 2" xfId="10856"/>
    <cellStyle name="SAPBEXexcCritical5 5 4 2 2" xfId="21501"/>
    <cellStyle name="SAPBEXexcCritical5 5 4 2 2 2" xfId="47915"/>
    <cellStyle name="SAPBEXexcCritical5 5 4 2 3" xfId="28590"/>
    <cellStyle name="SAPBEXexcCritical5 5 4 2 3 2" xfId="55004"/>
    <cellStyle name="SAPBEXexcCritical5 5 4 2 4" xfId="37277"/>
    <cellStyle name="SAPBEXexcCritical5 5 4 3" xfId="16116"/>
    <cellStyle name="SAPBEXexcCritical5 5 4 3 2" xfId="42535"/>
    <cellStyle name="SAPBEXexcCritical5 5 4 4" xfId="26251"/>
    <cellStyle name="SAPBEXexcCritical5 5 4 4 2" xfId="52665"/>
    <cellStyle name="SAPBEXexcCritical5 5 4 5" xfId="32013"/>
    <cellStyle name="SAPBEXexcCritical5 5 5" xfId="5950"/>
    <cellStyle name="SAPBEXexcCritical5 5 5 2" xfId="16702"/>
    <cellStyle name="SAPBEXexcCritical5 5 5 2 2" xfId="43120"/>
    <cellStyle name="SAPBEXexcCritical5 5 5 3" xfId="22833"/>
    <cellStyle name="SAPBEXexcCritical5 5 5 3 2" xfId="49247"/>
    <cellStyle name="SAPBEXexcCritical5 5 5 4" xfId="32620"/>
    <cellStyle name="SAPBEXexcCritical5 5 6" xfId="6550"/>
    <cellStyle name="SAPBEXexcCritical5 5 6 2" xfId="17275"/>
    <cellStyle name="SAPBEXexcCritical5 5 6 2 2" xfId="43693"/>
    <cellStyle name="SAPBEXexcCritical5 5 6 3" xfId="12140"/>
    <cellStyle name="SAPBEXexcCritical5 5 6 3 2" xfId="38561"/>
    <cellStyle name="SAPBEXexcCritical5 5 6 4" xfId="33220"/>
    <cellStyle name="SAPBEXexcCritical5 5 7" xfId="7122"/>
    <cellStyle name="SAPBEXexcCritical5 5 7 2" xfId="27102"/>
    <cellStyle name="SAPBEXexcCritical5 5 7 2 2" xfId="53516"/>
    <cellStyle name="SAPBEXexcCritical5 5 7 3" xfId="33792"/>
    <cellStyle name="SAPBEXexcCritical5 5 8" xfId="7681"/>
    <cellStyle name="SAPBEXexcCritical5 5 8 2" xfId="18348"/>
    <cellStyle name="SAPBEXexcCritical5 5 8 2 2" xfId="44764"/>
    <cellStyle name="SAPBEXexcCritical5 5 8 3" xfId="27164"/>
    <cellStyle name="SAPBEXexcCritical5 5 8 3 2" xfId="53578"/>
    <cellStyle name="SAPBEXexcCritical5 5 8 4" xfId="34351"/>
    <cellStyle name="SAPBEXexcCritical5 5 9" xfId="7833"/>
    <cellStyle name="SAPBEXexcCritical5 5 9 2" xfId="18500"/>
    <cellStyle name="SAPBEXexcCritical5 5 9 2 2" xfId="44915"/>
    <cellStyle name="SAPBEXexcCritical5 5 9 3" xfId="28084"/>
    <cellStyle name="SAPBEXexcCritical5 5 9 3 2" xfId="54498"/>
    <cellStyle name="SAPBEXexcCritical5 5 9 4" xfId="34503"/>
    <cellStyle name="SAPBEXexcCritical5 6" xfId="2364"/>
    <cellStyle name="SAPBEXexcCritical5 6 10" xfId="21209"/>
    <cellStyle name="SAPBEXexcCritical5 6 10 2" xfId="47623"/>
    <cellStyle name="SAPBEXexcCritical5 6 11" xfId="27910"/>
    <cellStyle name="SAPBEXexcCritical5 6 11 2" xfId="54324"/>
    <cellStyle name="SAPBEXexcCritical5 6 2" xfId="4271"/>
    <cellStyle name="SAPBEXexcCritical5 6 2 2" xfId="9872"/>
    <cellStyle name="SAPBEXexcCritical5 6 2 2 2" xfId="20532"/>
    <cellStyle name="SAPBEXexcCritical5 6 2 2 2 2" xfId="46946"/>
    <cellStyle name="SAPBEXexcCritical5 6 2 2 3" xfId="25423"/>
    <cellStyle name="SAPBEXexcCritical5 6 2 2 3 2" xfId="51837"/>
    <cellStyle name="SAPBEXexcCritical5 6 2 2 4" xfId="36368"/>
    <cellStyle name="SAPBEXexcCritical5 6 2 3" xfId="15050"/>
    <cellStyle name="SAPBEXexcCritical5 6 2 3 2" xfId="41470"/>
    <cellStyle name="SAPBEXexcCritical5 6 2 4" xfId="22337"/>
    <cellStyle name="SAPBEXexcCritical5 6 2 4 2" xfId="48751"/>
    <cellStyle name="SAPBEXexcCritical5 6 2 5" xfId="30941"/>
    <cellStyle name="SAPBEXexcCritical5 6 3" xfId="4999"/>
    <cellStyle name="SAPBEXexcCritical5 6 3 2" xfId="9930"/>
    <cellStyle name="SAPBEXexcCritical5 6 3 2 2" xfId="20590"/>
    <cellStyle name="SAPBEXexcCritical5 6 3 2 2 2" xfId="47004"/>
    <cellStyle name="SAPBEXexcCritical5 6 3 2 3" xfId="26121"/>
    <cellStyle name="SAPBEXexcCritical5 6 3 2 3 2" xfId="52535"/>
    <cellStyle name="SAPBEXexcCritical5 6 3 2 4" xfId="36426"/>
    <cellStyle name="SAPBEXexcCritical5 6 3 3" xfId="15776"/>
    <cellStyle name="SAPBEXexcCritical5 6 3 3 2" xfId="42196"/>
    <cellStyle name="SAPBEXexcCritical5 6 3 4" xfId="23819"/>
    <cellStyle name="SAPBEXexcCritical5 6 3 4 2" xfId="50233"/>
    <cellStyle name="SAPBEXexcCritical5 6 3 5" xfId="31669"/>
    <cellStyle name="SAPBEXexcCritical5 6 4" xfId="6192"/>
    <cellStyle name="SAPBEXexcCritical5 6 4 2" xfId="10986"/>
    <cellStyle name="SAPBEXexcCritical5 6 4 2 2" xfId="21631"/>
    <cellStyle name="SAPBEXexcCritical5 6 4 2 2 2" xfId="48045"/>
    <cellStyle name="SAPBEXexcCritical5 6 4 2 3" xfId="28720"/>
    <cellStyle name="SAPBEXexcCritical5 6 4 2 3 2" xfId="55134"/>
    <cellStyle name="SAPBEXexcCritical5 6 4 2 4" xfId="37407"/>
    <cellStyle name="SAPBEXexcCritical5 6 4 3" xfId="16933"/>
    <cellStyle name="SAPBEXexcCritical5 6 4 3 2" xfId="43351"/>
    <cellStyle name="SAPBEXexcCritical5 6 4 4" xfId="22142"/>
    <cellStyle name="SAPBEXexcCritical5 6 4 4 2" xfId="48556"/>
    <cellStyle name="SAPBEXexcCritical5 6 4 5" xfId="32862"/>
    <cellStyle name="SAPBEXexcCritical5 6 5" xfId="6773"/>
    <cellStyle name="SAPBEXexcCritical5 6 5 2" xfId="17485"/>
    <cellStyle name="SAPBEXexcCritical5 6 5 2 2" xfId="43903"/>
    <cellStyle name="SAPBEXexcCritical5 6 5 3" xfId="24069"/>
    <cellStyle name="SAPBEXexcCritical5 6 5 3 2" xfId="50483"/>
    <cellStyle name="SAPBEXexcCritical5 6 5 4" xfId="33443"/>
    <cellStyle name="SAPBEXexcCritical5 6 6" xfId="7333"/>
    <cellStyle name="SAPBEXexcCritical5 6 6 2" xfId="18000"/>
    <cellStyle name="SAPBEXexcCritical5 6 6 2 2" xfId="44417"/>
    <cellStyle name="SAPBEXexcCritical5 6 6 3" xfId="27679"/>
    <cellStyle name="SAPBEXexcCritical5 6 6 3 2" xfId="54093"/>
    <cellStyle name="SAPBEXexcCritical5 6 6 4" xfId="34003"/>
    <cellStyle name="SAPBEXexcCritical5 6 7" xfId="7977"/>
    <cellStyle name="SAPBEXexcCritical5 6 7 2" xfId="18644"/>
    <cellStyle name="SAPBEXexcCritical5 6 7 2 2" xfId="45059"/>
    <cellStyle name="SAPBEXexcCritical5 6 7 3" xfId="12289"/>
    <cellStyle name="SAPBEXexcCritical5 6 7 3 2" xfId="38710"/>
    <cellStyle name="SAPBEXexcCritical5 6 7 4" xfId="34583"/>
    <cellStyle name="SAPBEXexcCritical5 6 8" xfId="8885"/>
    <cellStyle name="SAPBEXexcCritical5 6 8 2" xfId="19545"/>
    <cellStyle name="SAPBEXexcCritical5 6 8 2 2" xfId="45959"/>
    <cellStyle name="SAPBEXexcCritical5 6 8 3" xfId="26634"/>
    <cellStyle name="SAPBEXexcCritical5 6 8 3 2" xfId="53048"/>
    <cellStyle name="SAPBEXexcCritical5 6 8 4" xfId="35381"/>
    <cellStyle name="SAPBEXexcCritical5 6 9" xfId="13163"/>
    <cellStyle name="SAPBEXexcCritical5 6 9 2" xfId="39584"/>
    <cellStyle name="SAPBEXexcCritical5 7" xfId="3219"/>
    <cellStyle name="SAPBEXexcCritical5 7 2" xfId="9574"/>
    <cellStyle name="SAPBEXexcCritical5 7 2 2" xfId="20234"/>
    <cellStyle name="SAPBEXexcCritical5 7 2 2 2" xfId="46648"/>
    <cellStyle name="SAPBEXexcCritical5 7 2 3" xfId="27842"/>
    <cellStyle name="SAPBEXexcCritical5 7 2 3 2" xfId="54256"/>
    <cellStyle name="SAPBEXexcCritical5 7 2 4" xfId="36070"/>
    <cellStyle name="SAPBEXexcCritical5 7 3" xfId="14009"/>
    <cellStyle name="SAPBEXexcCritical5 7 3 2" xfId="40429"/>
    <cellStyle name="SAPBEXexcCritical5 7 4" xfId="25200"/>
    <cellStyle name="SAPBEXexcCritical5 7 4 2" xfId="51614"/>
    <cellStyle name="SAPBEXexcCritical5 7 5" xfId="29889"/>
    <cellStyle name="SAPBEXexcCritical5 8" xfId="4744"/>
    <cellStyle name="SAPBEXexcCritical5 8 2" xfId="10267"/>
    <cellStyle name="SAPBEXexcCritical5 8 2 2" xfId="20927"/>
    <cellStyle name="SAPBEXexcCritical5 8 2 2 2" xfId="47341"/>
    <cellStyle name="SAPBEXexcCritical5 8 2 3" xfId="13189"/>
    <cellStyle name="SAPBEXexcCritical5 8 2 3 2" xfId="39609"/>
    <cellStyle name="SAPBEXexcCritical5 8 2 4" xfId="36763"/>
    <cellStyle name="SAPBEXexcCritical5 8 3" xfId="15521"/>
    <cellStyle name="SAPBEXexcCritical5 8 3 2" xfId="41941"/>
    <cellStyle name="SAPBEXexcCritical5 8 4" xfId="27472"/>
    <cellStyle name="SAPBEXexcCritical5 8 4 2" xfId="53886"/>
    <cellStyle name="SAPBEXexcCritical5 8 5" xfId="31414"/>
    <cellStyle name="SAPBEXexcCritical5 9" xfId="5322"/>
    <cellStyle name="SAPBEXexcCritical5 9 2" xfId="9630"/>
    <cellStyle name="SAPBEXexcCritical5 9 2 2" xfId="20290"/>
    <cellStyle name="SAPBEXexcCritical5 9 2 2 2" xfId="46704"/>
    <cellStyle name="SAPBEXexcCritical5 9 2 3" xfId="25921"/>
    <cellStyle name="SAPBEXexcCritical5 9 2 3 2" xfId="52335"/>
    <cellStyle name="SAPBEXexcCritical5 9 2 4" xfId="36126"/>
    <cellStyle name="SAPBEXexcCritical5 9 3" xfId="16096"/>
    <cellStyle name="SAPBEXexcCritical5 9 3 2" xfId="42515"/>
    <cellStyle name="SAPBEXexcCritical5 9 4" xfId="26511"/>
    <cellStyle name="SAPBEXexcCritical5 9 4 2" xfId="52925"/>
    <cellStyle name="SAPBEXexcCritical5 9 5" xfId="31992"/>
    <cellStyle name="SAPBEXexcCritical6" xfId="1192"/>
    <cellStyle name="SAPBEXexcCritical6 10" xfId="6519"/>
    <cellStyle name="SAPBEXexcCritical6 10 2" xfId="23500"/>
    <cellStyle name="SAPBEXexcCritical6 10 2 2" xfId="49914"/>
    <cellStyle name="SAPBEXexcCritical6 10 3" xfId="33189"/>
    <cellStyle name="SAPBEXexcCritical6 11" xfId="7379"/>
    <cellStyle name="SAPBEXexcCritical6 11 2" xfId="18046"/>
    <cellStyle name="SAPBEXexcCritical6 11 2 2" xfId="44462"/>
    <cellStyle name="SAPBEXexcCritical6 11 3" xfId="22509"/>
    <cellStyle name="SAPBEXexcCritical6 11 3 2" xfId="48923"/>
    <cellStyle name="SAPBEXexcCritical6 11 4" xfId="34049"/>
    <cellStyle name="SAPBEXexcCritical6 12" xfId="8261"/>
    <cellStyle name="SAPBEXexcCritical6 12 2" xfId="18922"/>
    <cellStyle name="SAPBEXexcCritical6 12 2 2" xfId="45336"/>
    <cellStyle name="SAPBEXexcCritical6 12 3" xfId="12538"/>
    <cellStyle name="SAPBEXexcCritical6 12 3 2" xfId="38959"/>
    <cellStyle name="SAPBEXexcCritical6 12 4" xfId="34774"/>
    <cellStyle name="SAPBEXexcCritical6 13" xfId="16643"/>
    <cellStyle name="SAPBEXexcCritical6 13 2" xfId="43061"/>
    <cellStyle name="SAPBEXexcCritical6 14" xfId="12111"/>
    <cellStyle name="SAPBEXexcCritical6 14 2" xfId="38532"/>
    <cellStyle name="SAPBEXexcCritical6 2" xfId="1513"/>
    <cellStyle name="SAPBEXexcCritical6 2 10" xfId="8410"/>
    <cellStyle name="SAPBEXexcCritical6 2 10 2" xfId="19070"/>
    <cellStyle name="SAPBEXexcCritical6 2 10 2 2" xfId="45484"/>
    <cellStyle name="SAPBEXexcCritical6 2 10 3" xfId="15139"/>
    <cellStyle name="SAPBEXexcCritical6 2 10 3 2" xfId="41559"/>
    <cellStyle name="SAPBEXexcCritical6 2 10 4" xfId="34906"/>
    <cellStyle name="SAPBEXexcCritical6 2 11" xfId="12027"/>
    <cellStyle name="SAPBEXexcCritical6 2 11 2" xfId="38448"/>
    <cellStyle name="SAPBEXexcCritical6 2 12" xfId="23265"/>
    <cellStyle name="SAPBEXexcCritical6 2 12 2" xfId="49679"/>
    <cellStyle name="SAPBEXexcCritical6 2 2" xfId="3507"/>
    <cellStyle name="SAPBEXexcCritical6 2 2 2" xfId="9015"/>
    <cellStyle name="SAPBEXexcCritical6 2 2 2 2" xfId="19675"/>
    <cellStyle name="SAPBEXexcCritical6 2 2 2 2 2" xfId="46089"/>
    <cellStyle name="SAPBEXexcCritical6 2 2 2 3" xfId="12706"/>
    <cellStyle name="SAPBEXexcCritical6 2 2 2 3 2" xfId="39127"/>
    <cellStyle name="SAPBEXexcCritical6 2 2 2 4" xfId="35511"/>
    <cellStyle name="SAPBEXexcCritical6 2 2 3" xfId="10196"/>
    <cellStyle name="SAPBEXexcCritical6 2 2 3 2" xfId="20856"/>
    <cellStyle name="SAPBEXexcCritical6 2 2 3 2 2" xfId="47270"/>
    <cellStyle name="SAPBEXexcCritical6 2 2 3 3" xfId="17851"/>
    <cellStyle name="SAPBEXexcCritical6 2 2 3 3 2" xfId="44268"/>
    <cellStyle name="SAPBEXexcCritical6 2 2 3 4" xfId="36692"/>
    <cellStyle name="SAPBEXexcCritical6 2 2 4" xfId="10941"/>
    <cellStyle name="SAPBEXexcCritical6 2 2 4 2" xfId="21586"/>
    <cellStyle name="SAPBEXexcCritical6 2 2 4 2 2" xfId="48000"/>
    <cellStyle name="SAPBEXexcCritical6 2 2 4 3" xfId="28675"/>
    <cellStyle name="SAPBEXexcCritical6 2 2 4 3 2" xfId="55089"/>
    <cellStyle name="SAPBEXexcCritical6 2 2 4 4" xfId="37362"/>
    <cellStyle name="SAPBEXexcCritical6 2 2 5" xfId="8718"/>
    <cellStyle name="SAPBEXexcCritical6 2 2 5 2" xfId="19378"/>
    <cellStyle name="SAPBEXexcCritical6 2 2 5 2 2" xfId="45792"/>
    <cellStyle name="SAPBEXexcCritical6 2 2 5 3" xfId="27743"/>
    <cellStyle name="SAPBEXexcCritical6 2 2 5 3 2" xfId="54157"/>
    <cellStyle name="SAPBEXexcCritical6 2 2 5 4" xfId="35214"/>
    <cellStyle name="SAPBEXexcCritical6 2 2 6" xfId="14292"/>
    <cellStyle name="SAPBEXexcCritical6 2 2 6 2" xfId="40712"/>
    <cellStyle name="SAPBEXexcCritical6 2 2 7" xfId="27254"/>
    <cellStyle name="SAPBEXexcCritical6 2 2 7 2" xfId="53668"/>
    <cellStyle name="SAPBEXexcCritical6 2 2 8" xfId="30177"/>
    <cellStyle name="SAPBEXexcCritical6 2 3" xfId="2795"/>
    <cellStyle name="SAPBEXexcCritical6 2 3 2" xfId="9375"/>
    <cellStyle name="SAPBEXexcCritical6 2 3 2 2" xfId="20035"/>
    <cellStyle name="SAPBEXexcCritical6 2 3 2 2 2" xfId="46449"/>
    <cellStyle name="SAPBEXexcCritical6 2 3 2 3" xfId="17836"/>
    <cellStyle name="SAPBEXexcCritical6 2 3 2 3 2" xfId="44253"/>
    <cellStyle name="SAPBEXexcCritical6 2 3 2 4" xfId="35871"/>
    <cellStyle name="SAPBEXexcCritical6 2 3 3" xfId="13587"/>
    <cellStyle name="SAPBEXexcCritical6 2 3 3 2" xfId="40007"/>
    <cellStyle name="SAPBEXexcCritical6 2 3 4" xfId="26453"/>
    <cellStyle name="SAPBEXexcCritical6 2 3 4 2" xfId="52867"/>
    <cellStyle name="SAPBEXexcCritical6 2 3 5" xfId="29465"/>
    <cellStyle name="SAPBEXexcCritical6 2 4" xfId="3329"/>
    <cellStyle name="SAPBEXexcCritical6 2 4 2" xfId="10041"/>
    <cellStyle name="SAPBEXexcCritical6 2 4 2 2" xfId="20701"/>
    <cellStyle name="SAPBEXexcCritical6 2 4 2 2 2" xfId="47115"/>
    <cellStyle name="SAPBEXexcCritical6 2 4 2 3" xfId="12586"/>
    <cellStyle name="SAPBEXexcCritical6 2 4 2 3 2" xfId="39007"/>
    <cellStyle name="SAPBEXexcCritical6 2 4 2 4" xfId="36537"/>
    <cellStyle name="SAPBEXexcCritical6 2 4 3" xfId="14117"/>
    <cellStyle name="SAPBEXexcCritical6 2 4 3 2" xfId="40537"/>
    <cellStyle name="SAPBEXexcCritical6 2 4 4" xfId="23626"/>
    <cellStyle name="SAPBEXexcCritical6 2 4 4 2" xfId="50040"/>
    <cellStyle name="SAPBEXexcCritical6 2 4 5" xfId="29999"/>
    <cellStyle name="SAPBEXexcCritical6 2 5" xfId="5649"/>
    <cellStyle name="SAPBEXexcCritical6 2 5 2" xfId="10731"/>
    <cellStyle name="SAPBEXexcCritical6 2 5 2 2" xfId="21376"/>
    <cellStyle name="SAPBEXexcCritical6 2 5 2 2 2" xfId="47790"/>
    <cellStyle name="SAPBEXexcCritical6 2 5 2 3" xfId="28471"/>
    <cellStyle name="SAPBEXexcCritical6 2 5 2 3 2" xfId="54885"/>
    <cellStyle name="SAPBEXexcCritical6 2 5 2 4" xfId="37152"/>
    <cellStyle name="SAPBEXexcCritical6 2 5 3" xfId="16413"/>
    <cellStyle name="SAPBEXexcCritical6 2 5 3 2" xfId="42831"/>
    <cellStyle name="SAPBEXexcCritical6 2 5 4" xfId="25083"/>
    <cellStyle name="SAPBEXexcCritical6 2 5 4 2" xfId="51497"/>
    <cellStyle name="SAPBEXexcCritical6 2 5 5" xfId="32319"/>
    <cellStyle name="SAPBEXexcCritical6 2 6" xfId="5297"/>
    <cellStyle name="SAPBEXexcCritical6 2 6 2" xfId="16071"/>
    <cellStyle name="SAPBEXexcCritical6 2 6 2 2" xfId="42490"/>
    <cellStyle name="SAPBEXexcCritical6 2 6 3" xfId="22344"/>
    <cellStyle name="SAPBEXexcCritical6 2 6 3 2" xfId="48758"/>
    <cellStyle name="SAPBEXexcCritical6 2 6 4" xfId="31967"/>
    <cellStyle name="SAPBEXexcCritical6 2 7" xfId="6812"/>
    <cellStyle name="SAPBEXexcCritical6 2 7 2" xfId="11108"/>
    <cellStyle name="SAPBEXexcCritical6 2 7 2 2" xfId="37529"/>
    <cellStyle name="SAPBEXexcCritical6 2 7 3" xfId="33482"/>
    <cellStyle name="SAPBEXexcCritical6 2 8" xfId="2936"/>
    <cellStyle name="SAPBEXexcCritical6 2 8 2" xfId="13728"/>
    <cellStyle name="SAPBEXexcCritical6 2 8 2 2" xfId="40148"/>
    <cellStyle name="SAPBEXexcCritical6 2 8 3" xfId="25270"/>
    <cellStyle name="SAPBEXexcCritical6 2 8 3 2" xfId="51684"/>
    <cellStyle name="SAPBEXexcCritical6 2 8 4" xfId="29606"/>
    <cellStyle name="SAPBEXexcCritical6 2 9" xfId="3404"/>
    <cellStyle name="SAPBEXexcCritical6 2 9 2" xfId="14190"/>
    <cellStyle name="SAPBEXexcCritical6 2 9 2 2" xfId="40610"/>
    <cellStyle name="SAPBEXexcCritical6 2 9 3" xfId="26573"/>
    <cellStyle name="SAPBEXexcCritical6 2 9 3 2" xfId="52987"/>
    <cellStyle name="SAPBEXexcCritical6 2 9 4" xfId="30074"/>
    <cellStyle name="SAPBEXexcCritical6 3" xfId="1626"/>
    <cellStyle name="SAPBEXexcCritical6 3 10" xfId="8340"/>
    <cellStyle name="SAPBEXexcCritical6 3 10 2" xfId="19000"/>
    <cellStyle name="SAPBEXexcCritical6 3 10 2 2" xfId="45414"/>
    <cellStyle name="SAPBEXexcCritical6 3 10 3" xfId="17522"/>
    <cellStyle name="SAPBEXexcCritical6 3 10 3 2" xfId="43939"/>
    <cellStyle name="SAPBEXexcCritical6 3 10 4" xfId="34836"/>
    <cellStyle name="SAPBEXexcCritical6 3 11" xfId="11937"/>
    <cellStyle name="SAPBEXexcCritical6 3 11 2" xfId="38358"/>
    <cellStyle name="SAPBEXexcCritical6 3 12" xfId="24490"/>
    <cellStyle name="SAPBEXexcCritical6 3 12 2" xfId="50904"/>
    <cellStyle name="SAPBEXexcCritical6 3 2" xfId="3619"/>
    <cellStyle name="SAPBEXexcCritical6 3 2 2" xfId="9077"/>
    <cellStyle name="SAPBEXexcCritical6 3 2 2 2" xfId="19737"/>
    <cellStyle name="SAPBEXexcCritical6 3 2 2 2 2" xfId="46151"/>
    <cellStyle name="SAPBEXexcCritical6 3 2 2 3" xfId="27886"/>
    <cellStyle name="SAPBEXexcCritical6 3 2 2 3 2" xfId="54300"/>
    <cellStyle name="SAPBEXexcCritical6 3 2 2 4" xfId="35573"/>
    <cellStyle name="SAPBEXexcCritical6 3 2 3" xfId="9964"/>
    <cellStyle name="SAPBEXexcCritical6 3 2 3 2" xfId="20624"/>
    <cellStyle name="SAPBEXexcCritical6 3 2 3 2 2" xfId="47038"/>
    <cellStyle name="SAPBEXexcCritical6 3 2 3 3" xfId="23086"/>
    <cellStyle name="SAPBEXexcCritical6 3 2 3 3 2" xfId="49500"/>
    <cellStyle name="SAPBEXexcCritical6 3 2 3 4" xfId="36460"/>
    <cellStyle name="SAPBEXexcCritical6 3 2 4" xfId="10878"/>
    <cellStyle name="SAPBEXexcCritical6 3 2 4 2" xfId="21523"/>
    <cellStyle name="SAPBEXexcCritical6 3 2 4 2 2" xfId="47937"/>
    <cellStyle name="SAPBEXexcCritical6 3 2 4 3" xfId="28612"/>
    <cellStyle name="SAPBEXexcCritical6 3 2 4 3 2" xfId="55026"/>
    <cellStyle name="SAPBEXexcCritical6 3 2 4 4" xfId="37299"/>
    <cellStyle name="SAPBEXexcCritical6 3 2 5" xfId="8646"/>
    <cellStyle name="SAPBEXexcCritical6 3 2 5 2" xfId="19306"/>
    <cellStyle name="SAPBEXexcCritical6 3 2 5 2 2" xfId="45720"/>
    <cellStyle name="SAPBEXexcCritical6 3 2 5 3" xfId="12568"/>
    <cellStyle name="SAPBEXexcCritical6 3 2 5 3 2" xfId="38989"/>
    <cellStyle name="SAPBEXexcCritical6 3 2 5 4" xfId="35142"/>
    <cellStyle name="SAPBEXexcCritical6 3 2 6" xfId="14404"/>
    <cellStyle name="SAPBEXexcCritical6 3 2 6 2" xfId="40824"/>
    <cellStyle name="SAPBEXexcCritical6 3 2 7" xfId="27536"/>
    <cellStyle name="SAPBEXexcCritical6 3 2 7 2" xfId="53950"/>
    <cellStyle name="SAPBEXexcCritical6 3 2 8" xfId="30289"/>
    <cellStyle name="SAPBEXexcCritical6 3 3" xfId="2703"/>
    <cellStyle name="SAPBEXexcCritical6 3 3 2" xfId="9446"/>
    <cellStyle name="SAPBEXexcCritical6 3 3 2 2" xfId="20106"/>
    <cellStyle name="SAPBEXexcCritical6 3 3 2 2 2" xfId="46520"/>
    <cellStyle name="SAPBEXexcCritical6 3 3 2 3" xfId="11258"/>
    <cellStyle name="SAPBEXexcCritical6 3 3 2 3 2" xfId="37679"/>
    <cellStyle name="SAPBEXexcCritical6 3 3 2 4" xfId="35942"/>
    <cellStyle name="SAPBEXexcCritical6 3 3 3" xfId="13495"/>
    <cellStyle name="SAPBEXexcCritical6 3 3 3 2" xfId="39915"/>
    <cellStyle name="SAPBEXexcCritical6 3 3 4" xfId="25718"/>
    <cellStyle name="SAPBEXexcCritical6 3 3 4 2" xfId="52132"/>
    <cellStyle name="SAPBEXexcCritical6 3 3 5" xfId="29373"/>
    <cellStyle name="SAPBEXexcCritical6 3 4" xfId="4880"/>
    <cellStyle name="SAPBEXexcCritical6 3 4 2" xfId="10003"/>
    <cellStyle name="SAPBEXexcCritical6 3 4 2 2" xfId="20663"/>
    <cellStyle name="SAPBEXexcCritical6 3 4 2 2 2" xfId="47077"/>
    <cellStyle name="SAPBEXexcCritical6 3 4 2 3" xfId="28086"/>
    <cellStyle name="SAPBEXexcCritical6 3 4 2 3 2" xfId="54500"/>
    <cellStyle name="SAPBEXexcCritical6 3 4 2 4" xfId="36499"/>
    <cellStyle name="SAPBEXexcCritical6 3 4 3" xfId="15657"/>
    <cellStyle name="SAPBEXexcCritical6 3 4 3 2" xfId="42077"/>
    <cellStyle name="SAPBEXexcCritical6 3 4 4" xfId="22804"/>
    <cellStyle name="SAPBEXexcCritical6 3 4 4 2" xfId="49218"/>
    <cellStyle name="SAPBEXexcCritical6 3 4 5" xfId="31550"/>
    <cellStyle name="SAPBEXexcCritical6 3 5" xfId="4459"/>
    <cellStyle name="SAPBEXexcCritical6 3 5 2" xfId="10770"/>
    <cellStyle name="SAPBEXexcCritical6 3 5 2 2" xfId="21415"/>
    <cellStyle name="SAPBEXexcCritical6 3 5 2 2 2" xfId="47829"/>
    <cellStyle name="SAPBEXexcCritical6 3 5 2 3" xfId="28504"/>
    <cellStyle name="SAPBEXexcCritical6 3 5 2 3 2" xfId="54918"/>
    <cellStyle name="SAPBEXexcCritical6 3 5 2 4" xfId="37191"/>
    <cellStyle name="SAPBEXexcCritical6 3 5 3" xfId="15237"/>
    <cellStyle name="SAPBEXexcCritical6 3 5 3 2" xfId="41657"/>
    <cellStyle name="SAPBEXexcCritical6 3 5 4" xfId="27386"/>
    <cellStyle name="SAPBEXexcCritical6 3 5 4 2" xfId="53800"/>
    <cellStyle name="SAPBEXexcCritical6 3 5 5" xfId="31129"/>
    <cellStyle name="SAPBEXexcCritical6 3 6" xfId="5515"/>
    <cellStyle name="SAPBEXexcCritical6 3 6 2" xfId="16286"/>
    <cellStyle name="SAPBEXexcCritical6 3 6 2 2" xfId="42705"/>
    <cellStyle name="SAPBEXexcCritical6 3 6 3" xfId="21930"/>
    <cellStyle name="SAPBEXexcCritical6 3 6 3 2" xfId="48344"/>
    <cellStyle name="SAPBEXexcCritical6 3 6 4" xfId="32185"/>
    <cellStyle name="SAPBEXexcCritical6 3 7" xfId="6126"/>
    <cellStyle name="SAPBEXexcCritical6 3 7 2" xfId="24977"/>
    <cellStyle name="SAPBEXexcCritical6 3 7 2 2" xfId="51391"/>
    <cellStyle name="SAPBEXexcCritical6 3 7 3" xfId="32796"/>
    <cellStyle name="SAPBEXexcCritical6 3 8" xfId="3332"/>
    <cellStyle name="SAPBEXexcCritical6 3 8 2" xfId="14120"/>
    <cellStyle name="SAPBEXexcCritical6 3 8 2 2" xfId="40540"/>
    <cellStyle name="SAPBEXexcCritical6 3 8 3" xfId="26436"/>
    <cellStyle name="SAPBEXexcCritical6 3 8 3 2" xfId="52850"/>
    <cellStyle name="SAPBEXexcCritical6 3 8 4" xfId="30002"/>
    <cellStyle name="SAPBEXexcCritical6 3 9" xfId="4839"/>
    <cellStyle name="SAPBEXexcCritical6 3 9 2" xfId="15616"/>
    <cellStyle name="SAPBEXexcCritical6 3 9 2 2" xfId="42036"/>
    <cellStyle name="SAPBEXexcCritical6 3 9 3" xfId="27508"/>
    <cellStyle name="SAPBEXexcCritical6 3 9 3 2" xfId="53922"/>
    <cellStyle name="SAPBEXexcCritical6 3 9 4" xfId="31509"/>
    <cellStyle name="SAPBEXexcCritical6 4" xfId="1885"/>
    <cellStyle name="SAPBEXexcCritical6 4 10" xfId="8396"/>
    <cellStyle name="SAPBEXexcCritical6 4 10 2" xfId="19056"/>
    <cellStyle name="SAPBEXexcCritical6 4 10 2 2" xfId="45470"/>
    <cellStyle name="SAPBEXexcCritical6 4 10 3" xfId="17377"/>
    <cellStyle name="SAPBEXexcCritical6 4 10 3 2" xfId="43795"/>
    <cellStyle name="SAPBEXexcCritical6 4 10 4" xfId="34892"/>
    <cellStyle name="SAPBEXexcCritical6 4 11" xfId="11695"/>
    <cellStyle name="SAPBEXexcCritical6 4 11 2" xfId="38116"/>
    <cellStyle name="SAPBEXexcCritical6 4 12" xfId="27332"/>
    <cellStyle name="SAPBEXexcCritical6 4 12 2" xfId="53746"/>
    <cellStyle name="SAPBEXexcCritical6 4 2" xfId="3862"/>
    <cellStyle name="SAPBEXexcCritical6 4 2 2" xfId="9666"/>
    <cellStyle name="SAPBEXexcCritical6 4 2 2 2" xfId="20326"/>
    <cellStyle name="SAPBEXexcCritical6 4 2 2 2 2" xfId="46740"/>
    <cellStyle name="SAPBEXexcCritical6 4 2 2 3" xfId="25917"/>
    <cellStyle name="SAPBEXexcCritical6 4 2 2 3 2" xfId="52331"/>
    <cellStyle name="SAPBEXexcCritical6 4 2 2 4" xfId="36162"/>
    <cellStyle name="SAPBEXexcCritical6 4 2 3" xfId="9584"/>
    <cellStyle name="SAPBEXexcCritical6 4 2 3 2" xfId="20244"/>
    <cellStyle name="SAPBEXexcCritical6 4 2 3 2 2" xfId="46658"/>
    <cellStyle name="SAPBEXexcCritical6 4 2 3 3" xfId="12750"/>
    <cellStyle name="SAPBEXexcCritical6 4 2 3 3 2" xfId="39171"/>
    <cellStyle name="SAPBEXexcCritical6 4 2 3 4" xfId="36080"/>
    <cellStyle name="SAPBEXexcCritical6 4 2 4" xfId="10928"/>
    <cellStyle name="SAPBEXexcCritical6 4 2 4 2" xfId="21573"/>
    <cellStyle name="SAPBEXexcCritical6 4 2 4 2 2" xfId="47987"/>
    <cellStyle name="SAPBEXexcCritical6 4 2 4 3" xfId="28662"/>
    <cellStyle name="SAPBEXexcCritical6 4 2 4 3 2" xfId="55076"/>
    <cellStyle name="SAPBEXexcCritical6 4 2 4 4" xfId="37349"/>
    <cellStyle name="SAPBEXexcCritical6 4 2 5" xfId="8703"/>
    <cellStyle name="SAPBEXexcCritical6 4 2 5 2" xfId="19363"/>
    <cellStyle name="SAPBEXexcCritical6 4 2 5 2 2" xfId="45777"/>
    <cellStyle name="SAPBEXexcCritical6 4 2 5 3" xfId="15961"/>
    <cellStyle name="SAPBEXexcCritical6 4 2 5 3 2" xfId="42380"/>
    <cellStyle name="SAPBEXexcCritical6 4 2 5 4" xfId="35199"/>
    <cellStyle name="SAPBEXexcCritical6 4 2 6" xfId="14645"/>
    <cellStyle name="SAPBEXexcCritical6 4 2 6 2" xfId="41065"/>
    <cellStyle name="SAPBEXexcCritical6 4 2 7" xfId="23859"/>
    <cellStyle name="SAPBEXexcCritical6 4 2 7 2" xfId="50273"/>
    <cellStyle name="SAPBEXexcCritical6 4 2 8" xfId="30532"/>
    <cellStyle name="SAPBEXexcCritical6 4 3" xfId="4589"/>
    <cellStyle name="SAPBEXexcCritical6 4 3 2" xfId="9390"/>
    <cellStyle name="SAPBEXexcCritical6 4 3 2 2" xfId="20050"/>
    <cellStyle name="SAPBEXexcCritical6 4 3 2 2 2" xfId="46464"/>
    <cellStyle name="SAPBEXexcCritical6 4 3 2 3" xfId="25945"/>
    <cellStyle name="SAPBEXexcCritical6 4 3 2 3 2" xfId="52359"/>
    <cellStyle name="SAPBEXexcCritical6 4 3 2 4" xfId="35886"/>
    <cellStyle name="SAPBEXexcCritical6 4 3 3" xfId="15367"/>
    <cellStyle name="SAPBEXexcCritical6 4 3 3 2" xfId="41787"/>
    <cellStyle name="SAPBEXexcCritical6 4 3 4" xfId="24109"/>
    <cellStyle name="SAPBEXexcCritical6 4 3 4 2" xfId="50523"/>
    <cellStyle name="SAPBEXexcCritical6 4 3 5" xfId="31259"/>
    <cellStyle name="SAPBEXexcCritical6 4 4" xfId="3284"/>
    <cellStyle name="SAPBEXexcCritical6 4 4 2" xfId="10293"/>
    <cellStyle name="SAPBEXexcCritical6 4 4 2 2" xfId="20953"/>
    <cellStyle name="SAPBEXexcCritical6 4 4 2 2 2" xfId="47367"/>
    <cellStyle name="SAPBEXexcCritical6 4 4 2 3" xfId="13691"/>
    <cellStyle name="SAPBEXexcCritical6 4 4 2 3 2" xfId="40111"/>
    <cellStyle name="SAPBEXexcCritical6 4 4 2 4" xfId="36789"/>
    <cellStyle name="SAPBEXexcCritical6 4 4 3" xfId="14074"/>
    <cellStyle name="SAPBEXexcCritical6 4 4 3 2" xfId="40494"/>
    <cellStyle name="SAPBEXexcCritical6 4 4 4" xfId="27920"/>
    <cellStyle name="SAPBEXexcCritical6 4 4 4 2" xfId="54334"/>
    <cellStyle name="SAPBEXexcCritical6 4 4 5" xfId="29954"/>
    <cellStyle name="SAPBEXexcCritical6 4 5" xfId="5423"/>
    <cellStyle name="SAPBEXexcCritical6 4 5 2" xfId="10809"/>
    <cellStyle name="SAPBEXexcCritical6 4 5 2 2" xfId="21454"/>
    <cellStyle name="SAPBEXexcCritical6 4 5 2 2 2" xfId="47868"/>
    <cellStyle name="SAPBEXexcCritical6 4 5 2 3" xfId="28543"/>
    <cellStyle name="SAPBEXexcCritical6 4 5 2 3 2" xfId="54957"/>
    <cellStyle name="SAPBEXexcCritical6 4 5 2 4" xfId="37230"/>
    <cellStyle name="SAPBEXexcCritical6 4 5 3" xfId="16196"/>
    <cellStyle name="SAPBEXexcCritical6 4 5 3 2" xfId="42615"/>
    <cellStyle name="SAPBEXexcCritical6 4 5 4" xfId="25275"/>
    <cellStyle name="SAPBEXexcCritical6 4 5 4 2" xfId="51689"/>
    <cellStyle name="SAPBEXexcCritical6 4 5 5" xfId="32093"/>
    <cellStyle name="SAPBEXexcCritical6 4 6" xfId="6386"/>
    <cellStyle name="SAPBEXexcCritical6 4 6 2" xfId="17122"/>
    <cellStyle name="SAPBEXexcCritical6 4 6 2 2" xfId="43540"/>
    <cellStyle name="SAPBEXexcCritical6 4 6 3" xfId="22060"/>
    <cellStyle name="SAPBEXexcCritical6 4 6 3 2" xfId="48474"/>
    <cellStyle name="SAPBEXexcCritical6 4 6 4" xfId="33056"/>
    <cellStyle name="SAPBEXexcCritical6 4 7" xfId="7001"/>
    <cellStyle name="SAPBEXexcCritical6 4 7 2" xfId="21923"/>
    <cellStyle name="SAPBEXexcCritical6 4 7 2 2" xfId="48337"/>
    <cellStyle name="SAPBEXexcCritical6 4 7 3" xfId="33671"/>
    <cellStyle name="SAPBEXexcCritical6 4 8" xfId="7548"/>
    <cellStyle name="SAPBEXexcCritical6 4 8 2" xfId="18215"/>
    <cellStyle name="SAPBEXexcCritical6 4 8 2 2" xfId="44631"/>
    <cellStyle name="SAPBEXexcCritical6 4 8 3" xfId="26140"/>
    <cellStyle name="SAPBEXexcCritical6 4 8 3 2" xfId="52554"/>
    <cellStyle name="SAPBEXexcCritical6 4 8 4" xfId="34218"/>
    <cellStyle name="SAPBEXexcCritical6 4 9" xfId="7759"/>
    <cellStyle name="SAPBEXexcCritical6 4 9 2" xfId="18426"/>
    <cellStyle name="SAPBEXexcCritical6 4 9 2 2" xfId="44842"/>
    <cellStyle name="SAPBEXexcCritical6 4 9 3" xfId="22505"/>
    <cellStyle name="SAPBEXexcCritical6 4 9 3 2" xfId="48919"/>
    <cellStyle name="SAPBEXexcCritical6 4 9 4" xfId="34429"/>
    <cellStyle name="SAPBEXexcCritical6 5" xfId="2071"/>
    <cellStyle name="SAPBEXexcCritical6 5 10" xfId="8537"/>
    <cellStyle name="SAPBEXexcCritical6 5 10 2" xfId="19197"/>
    <cellStyle name="SAPBEXexcCritical6 5 10 2 2" xfId="45611"/>
    <cellStyle name="SAPBEXexcCritical6 5 10 3" xfId="12196"/>
    <cellStyle name="SAPBEXexcCritical6 5 10 3 2" xfId="38617"/>
    <cellStyle name="SAPBEXexcCritical6 5 10 4" xfId="35033"/>
    <cellStyle name="SAPBEXexcCritical6 5 11" xfId="11529"/>
    <cellStyle name="SAPBEXexcCritical6 5 11 2" xfId="37950"/>
    <cellStyle name="SAPBEXexcCritical6 5 12" xfId="23257"/>
    <cellStyle name="SAPBEXexcCritical6 5 12 2" xfId="49671"/>
    <cellStyle name="SAPBEXexcCritical6 5 2" xfId="4036"/>
    <cellStyle name="SAPBEXexcCritical6 5 2 2" xfId="9263"/>
    <cellStyle name="SAPBEXexcCritical6 5 2 2 2" xfId="19923"/>
    <cellStyle name="SAPBEXexcCritical6 5 2 2 2 2" xfId="46337"/>
    <cellStyle name="SAPBEXexcCritical6 5 2 2 3" xfId="11249"/>
    <cellStyle name="SAPBEXexcCritical6 5 2 2 3 2" xfId="37670"/>
    <cellStyle name="SAPBEXexcCritical6 5 2 2 4" xfId="35759"/>
    <cellStyle name="SAPBEXexcCritical6 5 2 3" xfId="14818"/>
    <cellStyle name="SAPBEXexcCritical6 5 2 3 2" xfId="41238"/>
    <cellStyle name="SAPBEXexcCritical6 5 2 4" xfId="23085"/>
    <cellStyle name="SAPBEXexcCritical6 5 2 4 2" xfId="49499"/>
    <cellStyle name="SAPBEXexcCritical6 5 2 5" xfId="30706"/>
    <cellStyle name="SAPBEXexcCritical6 5 3" xfId="4764"/>
    <cellStyle name="SAPBEXexcCritical6 5 3 2" xfId="8920"/>
    <cellStyle name="SAPBEXexcCritical6 5 3 2 2" xfId="19580"/>
    <cellStyle name="SAPBEXexcCritical6 5 3 2 2 2" xfId="45994"/>
    <cellStyle name="SAPBEXexcCritical6 5 3 2 3" xfId="12483"/>
    <cellStyle name="SAPBEXexcCritical6 5 3 2 3 2" xfId="38904"/>
    <cellStyle name="SAPBEXexcCritical6 5 3 2 4" xfId="35416"/>
    <cellStyle name="SAPBEXexcCritical6 5 3 3" xfId="15541"/>
    <cellStyle name="SAPBEXexcCritical6 5 3 3 2" xfId="41961"/>
    <cellStyle name="SAPBEXexcCritical6 5 3 4" xfId="28020"/>
    <cellStyle name="SAPBEXexcCritical6 5 3 4 2" xfId="54434"/>
    <cellStyle name="SAPBEXexcCritical6 5 3 5" xfId="31434"/>
    <cellStyle name="SAPBEXexcCritical6 5 4" xfId="5344"/>
    <cellStyle name="SAPBEXexcCritical6 5 4 2" xfId="10857"/>
    <cellStyle name="SAPBEXexcCritical6 5 4 2 2" xfId="21502"/>
    <cellStyle name="SAPBEXexcCritical6 5 4 2 2 2" xfId="47916"/>
    <cellStyle name="SAPBEXexcCritical6 5 4 2 3" xfId="28591"/>
    <cellStyle name="SAPBEXexcCritical6 5 4 2 3 2" xfId="55005"/>
    <cellStyle name="SAPBEXexcCritical6 5 4 2 4" xfId="37278"/>
    <cellStyle name="SAPBEXexcCritical6 5 4 3" xfId="16117"/>
    <cellStyle name="SAPBEXexcCritical6 5 4 3 2" xfId="42536"/>
    <cellStyle name="SAPBEXexcCritical6 5 4 4" xfId="25274"/>
    <cellStyle name="SAPBEXexcCritical6 5 4 4 2" xfId="51688"/>
    <cellStyle name="SAPBEXexcCritical6 5 4 5" xfId="32014"/>
    <cellStyle name="SAPBEXexcCritical6 5 5" xfId="5951"/>
    <cellStyle name="SAPBEXexcCritical6 5 5 2" xfId="16703"/>
    <cellStyle name="SAPBEXexcCritical6 5 5 2 2" xfId="43121"/>
    <cellStyle name="SAPBEXexcCritical6 5 5 3" xfId="26244"/>
    <cellStyle name="SAPBEXexcCritical6 5 5 3 2" xfId="52658"/>
    <cellStyle name="SAPBEXexcCritical6 5 5 4" xfId="32621"/>
    <cellStyle name="SAPBEXexcCritical6 5 6" xfId="6551"/>
    <cellStyle name="SAPBEXexcCritical6 5 6 2" xfId="17276"/>
    <cellStyle name="SAPBEXexcCritical6 5 6 2 2" xfId="43694"/>
    <cellStyle name="SAPBEXexcCritical6 5 6 3" xfId="24825"/>
    <cellStyle name="SAPBEXexcCritical6 5 6 3 2" xfId="51239"/>
    <cellStyle name="SAPBEXexcCritical6 5 6 4" xfId="33221"/>
    <cellStyle name="SAPBEXexcCritical6 5 7" xfId="7123"/>
    <cellStyle name="SAPBEXexcCritical6 5 7 2" xfId="23240"/>
    <cellStyle name="SAPBEXexcCritical6 5 7 2 2" xfId="49654"/>
    <cellStyle name="SAPBEXexcCritical6 5 7 3" xfId="33793"/>
    <cellStyle name="SAPBEXexcCritical6 5 8" xfId="7682"/>
    <cellStyle name="SAPBEXexcCritical6 5 8 2" xfId="18349"/>
    <cellStyle name="SAPBEXexcCritical6 5 8 2 2" xfId="44765"/>
    <cellStyle name="SAPBEXexcCritical6 5 8 3" xfId="26640"/>
    <cellStyle name="SAPBEXexcCritical6 5 8 3 2" xfId="53054"/>
    <cellStyle name="SAPBEXexcCritical6 5 8 4" xfId="34352"/>
    <cellStyle name="SAPBEXexcCritical6 5 9" xfId="7834"/>
    <cellStyle name="SAPBEXexcCritical6 5 9 2" xfId="18501"/>
    <cellStyle name="SAPBEXexcCritical6 5 9 2 2" xfId="44916"/>
    <cellStyle name="SAPBEXexcCritical6 5 9 3" xfId="27630"/>
    <cellStyle name="SAPBEXexcCritical6 5 9 3 2" xfId="54044"/>
    <cellStyle name="SAPBEXexcCritical6 5 9 4" xfId="34504"/>
    <cellStyle name="SAPBEXexcCritical6 6" xfId="2365"/>
    <cellStyle name="SAPBEXexcCritical6 6 10" xfId="11287"/>
    <cellStyle name="SAPBEXexcCritical6 6 10 2" xfId="37708"/>
    <cellStyle name="SAPBEXexcCritical6 6 11" xfId="22689"/>
    <cellStyle name="SAPBEXexcCritical6 6 11 2" xfId="49103"/>
    <cellStyle name="SAPBEXexcCritical6 6 2" xfId="4272"/>
    <cellStyle name="SAPBEXexcCritical6 6 2 2" xfId="9871"/>
    <cellStyle name="SAPBEXexcCritical6 6 2 2 2" xfId="20531"/>
    <cellStyle name="SAPBEXexcCritical6 6 2 2 2 2" xfId="46945"/>
    <cellStyle name="SAPBEXexcCritical6 6 2 2 3" xfId="24720"/>
    <cellStyle name="SAPBEXexcCritical6 6 2 2 3 2" xfId="51134"/>
    <cellStyle name="SAPBEXexcCritical6 6 2 2 4" xfId="36367"/>
    <cellStyle name="SAPBEXexcCritical6 6 2 3" xfId="15051"/>
    <cellStyle name="SAPBEXexcCritical6 6 2 3 2" xfId="41471"/>
    <cellStyle name="SAPBEXexcCritical6 6 2 4" xfId="22160"/>
    <cellStyle name="SAPBEXexcCritical6 6 2 4 2" xfId="48574"/>
    <cellStyle name="SAPBEXexcCritical6 6 2 5" xfId="30942"/>
    <cellStyle name="SAPBEXexcCritical6 6 3" xfId="5000"/>
    <cellStyle name="SAPBEXexcCritical6 6 3 2" xfId="9929"/>
    <cellStyle name="SAPBEXexcCritical6 6 3 2 2" xfId="20589"/>
    <cellStyle name="SAPBEXexcCritical6 6 3 2 2 2" xfId="47003"/>
    <cellStyle name="SAPBEXexcCritical6 6 3 2 3" xfId="22298"/>
    <cellStyle name="SAPBEXexcCritical6 6 3 2 3 2" xfId="48712"/>
    <cellStyle name="SAPBEXexcCritical6 6 3 2 4" xfId="36425"/>
    <cellStyle name="SAPBEXexcCritical6 6 3 3" xfId="15777"/>
    <cellStyle name="SAPBEXexcCritical6 6 3 3 2" xfId="42197"/>
    <cellStyle name="SAPBEXexcCritical6 6 3 4" xfId="27189"/>
    <cellStyle name="SAPBEXexcCritical6 6 3 4 2" xfId="53603"/>
    <cellStyle name="SAPBEXexcCritical6 6 3 5" xfId="31670"/>
    <cellStyle name="SAPBEXexcCritical6 6 4" xfId="6193"/>
    <cellStyle name="SAPBEXexcCritical6 6 4 2" xfId="10985"/>
    <cellStyle name="SAPBEXexcCritical6 6 4 2 2" xfId="21630"/>
    <cellStyle name="SAPBEXexcCritical6 6 4 2 2 2" xfId="48044"/>
    <cellStyle name="SAPBEXexcCritical6 6 4 2 3" xfId="28719"/>
    <cellStyle name="SAPBEXexcCritical6 6 4 2 3 2" xfId="55133"/>
    <cellStyle name="SAPBEXexcCritical6 6 4 2 4" xfId="37406"/>
    <cellStyle name="SAPBEXexcCritical6 6 4 3" xfId="16934"/>
    <cellStyle name="SAPBEXexcCritical6 6 4 3 2" xfId="43352"/>
    <cellStyle name="SAPBEXexcCritical6 6 4 4" xfId="23920"/>
    <cellStyle name="SAPBEXexcCritical6 6 4 4 2" xfId="50334"/>
    <cellStyle name="SAPBEXexcCritical6 6 4 5" xfId="32863"/>
    <cellStyle name="SAPBEXexcCritical6 6 5" xfId="6774"/>
    <cellStyle name="SAPBEXexcCritical6 6 5 2" xfId="17486"/>
    <cellStyle name="SAPBEXexcCritical6 6 5 2 2" xfId="43904"/>
    <cellStyle name="SAPBEXexcCritical6 6 5 3" xfId="11156"/>
    <cellStyle name="SAPBEXexcCritical6 6 5 3 2" xfId="37577"/>
    <cellStyle name="SAPBEXexcCritical6 6 5 4" xfId="33444"/>
    <cellStyle name="SAPBEXexcCritical6 6 6" xfId="7334"/>
    <cellStyle name="SAPBEXexcCritical6 6 6 2" xfId="18001"/>
    <cellStyle name="SAPBEXexcCritical6 6 6 2 2" xfId="44418"/>
    <cellStyle name="SAPBEXexcCritical6 6 6 3" xfId="23676"/>
    <cellStyle name="SAPBEXexcCritical6 6 6 3 2" xfId="50090"/>
    <cellStyle name="SAPBEXexcCritical6 6 6 4" xfId="34004"/>
    <cellStyle name="SAPBEXexcCritical6 6 7" xfId="7978"/>
    <cellStyle name="SAPBEXexcCritical6 6 7 2" xfId="18645"/>
    <cellStyle name="SAPBEXexcCritical6 6 7 2 2" xfId="45060"/>
    <cellStyle name="SAPBEXexcCritical6 6 7 3" xfId="12524"/>
    <cellStyle name="SAPBEXexcCritical6 6 7 3 2" xfId="38945"/>
    <cellStyle name="SAPBEXexcCritical6 6 7 4" xfId="34584"/>
    <cellStyle name="SAPBEXexcCritical6 6 8" xfId="8884"/>
    <cellStyle name="SAPBEXexcCritical6 6 8 2" xfId="19544"/>
    <cellStyle name="SAPBEXexcCritical6 6 8 2 2" xfId="45958"/>
    <cellStyle name="SAPBEXexcCritical6 6 8 3" xfId="27728"/>
    <cellStyle name="SAPBEXexcCritical6 6 8 3 2" xfId="54142"/>
    <cellStyle name="SAPBEXexcCritical6 6 8 4" xfId="35380"/>
    <cellStyle name="SAPBEXexcCritical6 6 9" xfId="13164"/>
    <cellStyle name="SAPBEXexcCritical6 6 9 2" xfId="39585"/>
    <cellStyle name="SAPBEXexcCritical6 7" xfId="3220"/>
    <cellStyle name="SAPBEXexcCritical6 7 2" xfId="9573"/>
    <cellStyle name="SAPBEXexcCritical6 7 2 2" xfId="20233"/>
    <cellStyle name="SAPBEXexcCritical6 7 2 2 2" xfId="46647"/>
    <cellStyle name="SAPBEXexcCritical6 7 2 3" xfId="12580"/>
    <cellStyle name="SAPBEXexcCritical6 7 2 3 2" xfId="39001"/>
    <cellStyle name="SAPBEXexcCritical6 7 2 4" xfId="36069"/>
    <cellStyle name="SAPBEXexcCritical6 7 3" xfId="14010"/>
    <cellStyle name="SAPBEXexcCritical6 7 3 2" xfId="40430"/>
    <cellStyle name="SAPBEXexcCritical6 7 4" xfId="24767"/>
    <cellStyle name="SAPBEXexcCritical6 7 4 2" xfId="51181"/>
    <cellStyle name="SAPBEXexcCritical6 7 5" xfId="29890"/>
    <cellStyle name="SAPBEXexcCritical6 8" xfId="2817"/>
    <cellStyle name="SAPBEXexcCritical6 8 2" xfId="10015"/>
    <cellStyle name="SAPBEXexcCritical6 8 2 2" xfId="20675"/>
    <cellStyle name="SAPBEXexcCritical6 8 2 2 2" xfId="47089"/>
    <cellStyle name="SAPBEXexcCritical6 8 2 3" xfId="25873"/>
    <cellStyle name="SAPBEXexcCritical6 8 2 3 2" xfId="52287"/>
    <cellStyle name="SAPBEXexcCritical6 8 2 4" xfId="36511"/>
    <cellStyle name="SAPBEXexcCritical6 8 3" xfId="13609"/>
    <cellStyle name="SAPBEXexcCritical6 8 3 2" xfId="40029"/>
    <cellStyle name="SAPBEXexcCritical6 8 4" xfId="25557"/>
    <cellStyle name="SAPBEXexcCritical6 8 4 2" xfId="51971"/>
    <cellStyle name="SAPBEXexcCritical6 8 5" xfId="29487"/>
    <cellStyle name="SAPBEXexcCritical6 9" xfId="5066"/>
    <cellStyle name="SAPBEXexcCritical6 9 2" xfId="9520"/>
    <cellStyle name="SAPBEXexcCritical6 9 2 2" xfId="20180"/>
    <cellStyle name="SAPBEXexcCritical6 9 2 2 2" xfId="46594"/>
    <cellStyle name="SAPBEXexcCritical6 9 2 3" xfId="17840"/>
    <cellStyle name="SAPBEXexcCritical6 9 2 3 2" xfId="44257"/>
    <cellStyle name="SAPBEXexcCritical6 9 2 4" xfId="36016"/>
    <cellStyle name="SAPBEXexcCritical6 9 3" xfId="15843"/>
    <cellStyle name="SAPBEXexcCritical6 9 3 2" xfId="42262"/>
    <cellStyle name="SAPBEXexcCritical6 9 4" xfId="27563"/>
    <cellStyle name="SAPBEXexcCritical6 9 4 2" xfId="53977"/>
    <cellStyle name="SAPBEXexcCritical6 9 5" xfId="31736"/>
    <cellStyle name="SAPBEXexcGood1" xfId="1193"/>
    <cellStyle name="SAPBEXexcGood1 10" xfId="3319"/>
    <cellStyle name="SAPBEXexcGood1 10 2" xfId="27346"/>
    <cellStyle name="SAPBEXexcGood1 10 2 2" xfId="53760"/>
    <cellStyle name="SAPBEXexcGood1 10 3" xfId="29989"/>
    <cellStyle name="SAPBEXexcGood1 11" xfId="6181"/>
    <cellStyle name="SAPBEXexcGood1 11 2" xfId="16922"/>
    <cellStyle name="SAPBEXexcGood1 11 2 2" xfId="43340"/>
    <cellStyle name="SAPBEXexcGood1 11 3" xfId="22130"/>
    <cellStyle name="SAPBEXexcGood1 11 3 2" xfId="48544"/>
    <cellStyle name="SAPBEXexcGood1 11 4" xfId="32851"/>
    <cellStyle name="SAPBEXexcGood1 12" xfId="8262"/>
    <cellStyle name="SAPBEXexcGood1 12 2" xfId="18923"/>
    <cellStyle name="SAPBEXexcGood1 12 2 2" xfId="45337"/>
    <cellStyle name="SAPBEXexcGood1 12 3" xfId="17361"/>
    <cellStyle name="SAPBEXexcGood1 12 3 2" xfId="43779"/>
    <cellStyle name="SAPBEXexcGood1 12 4" xfId="34775"/>
    <cellStyle name="SAPBEXexcGood1 13" xfId="12398"/>
    <cellStyle name="SAPBEXexcGood1 13 2" xfId="38819"/>
    <cellStyle name="SAPBEXexcGood1 14" xfId="25859"/>
    <cellStyle name="SAPBEXexcGood1 14 2" xfId="52273"/>
    <cellStyle name="SAPBEXexcGood1 2" xfId="1514"/>
    <cellStyle name="SAPBEXexcGood1 2 10" xfId="8411"/>
    <cellStyle name="SAPBEXexcGood1 2 10 2" xfId="19071"/>
    <cellStyle name="SAPBEXexcGood1 2 10 2 2" xfId="45485"/>
    <cellStyle name="SAPBEXexcGood1 2 10 3" xfId="12550"/>
    <cellStyle name="SAPBEXexcGood1 2 10 3 2" xfId="38971"/>
    <cellStyle name="SAPBEXexcGood1 2 10 4" xfId="34907"/>
    <cellStyle name="SAPBEXexcGood1 2 11" xfId="13076"/>
    <cellStyle name="SAPBEXexcGood1 2 11 2" xfId="39497"/>
    <cellStyle name="SAPBEXexcGood1 2 12" xfId="27965"/>
    <cellStyle name="SAPBEXexcGood1 2 12 2" xfId="54379"/>
    <cellStyle name="SAPBEXexcGood1 2 2" xfId="3508"/>
    <cellStyle name="SAPBEXexcGood1 2 2 2" xfId="9014"/>
    <cellStyle name="SAPBEXexcGood1 2 2 2 2" xfId="19674"/>
    <cellStyle name="SAPBEXexcGood1 2 2 2 2 2" xfId="46088"/>
    <cellStyle name="SAPBEXexcGood1 2 2 2 3" xfId="28248"/>
    <cellStyle name="SAPBEXexcGood1 2 2 2 3 2" xfId="54662"/>
    <cellStyle name="SAPBEXexcGood1 2 2 2 4" xfId="35510"/>
    <cellStyle name="SAPBEXexcGood1 2 2 3" xfId="10415"/>
    <cellStyle name="SAPBEXexcGood1 2 2 3 2" xfId="21075"/>
    <cellStyle name="SAPBEXexcGood1 2 2 3 2 2" xfId="47489"/>
    <cellStyle name="SAPBEXexcGood1 2 2 3 3" xfId="28340"/>
    <cellStyle name="SAPBEXexcGood1 2 2 3 3 2" xfId="54754"/>
    <cellStyle name="SAPBEXexcGood1 2 2 3 4" xfId="36911"/>
    <cellStyle name="SAPBEXexcGood1 2 2 4" xfId="10942"/>
    <cellStyle name="SAPBEXexcGood1 2 2 4 2" xfId="21587"/>
    <cellStyle name="SAPBEXexcGood1 2 2 4 2 2" xfId="48001"/>
    <cellStyle name="SAPBEXexcGood1 2 2 4 3" xfId="28676"/>
    <cellStyle name="SAPBEXexcGood1 2 2 4 3 2" xfId="55090"/>
    <cellStyle name="SAPBEXexcGood1 2 2 4 4" xfId="37363"/>
    <cellStyle name="SAPBEXexcGood1 2 2 5" xfId="8719"/>
    <cellStyle name="SAPBEXexcGood1 2 2 5 2" xfId="19379"/>
    <cellStyle name="SAPBEXexcGood1 2 2 5 2 2" xfId="45793"/>
    <cellStyle name="SAPBEXexcGood1 2 2 5 3" xfId="13815"/>
    <cellStyle name="SAPBEXexcGood1 2 2 5 3 2" xfId="40235"/>
    <cellStyle name="SAPBEXexcGood1 2 2 5 4" xfId="35215"/>
    <cellStyle name="SAPBEXexcGood1 2 2 6" xfId="14293"/>
    <cellStyle name="SAPBEXexcGood1 2 2 6 2" xfId="40713"/>
    <cellStyle name="SAPBEXexcGood1 2 2 7" xfId="22868"/>
    <cellStyle name="SAPBEXexcGood1 2 2 7 2" xfId="49282"/>
    <cellStyle name="SAPBEXexcGood1 2 2 8" xfId="30178"/>
    <cellStyle name="SAPBEXexcGood1 2 3" xfId="2794"/>
    <cellStyle name="SAPBEXexcGood1 2 3 2" xfId="9374"/>
    <cellStyle name="SAPBEXexcGood1 2 3 2 2" xfId="20034"/>
    <cellStyle name="SAPBEXexcGood1 2 3 2 2 2" xfId="46448"/>
    <cellStyle name="SAPBEXexcGood1 2 3 2 3" xfId="15631"/>
    <cellStyle name="SAPBEXexcGood1 2 3 2 3 2" xfId="42051"/>
    <cellStyle name="SAPBEXexcGood1 2 3 2 4" xfId="35870"/>
    <cellStyle name="SAPBEXexcGood1 2 3 3" xfId="13586"/>
    <cellStyle name="SAPBEXexcGood1 2 3 3 2" xfId="40006"/>
    <cellStyle name="SAPBEXexcGood1 2 3 4" xfId="23311"/>
    <cellStyle name="SAPBEXexcGood1 2 3 4 2" xfId="49725"/>
    <cellStyle name="SAPBEXexcGood1 2 3 5" xfId="29464"/>
    <cellStyle name="SAPBEXexcGood1 2 4" xfId="4178"/>
    <cellStyle name="SAPBEXexcGood1 2 4 2" xfId="10296"/>
    <cellStyle name="SAPBEXexcGood1 2 4 2 2" xfId="20956"/>
    <cellStyle name="SAPBEXexcGood1 2 4 2 2 2" xfId="47370"/>
    <cellStyle name="SAPBEXexcGood1 2 4 2 3" xfId="11441"/>
    <cellStyle name="SAPBEXexcGood1 2 4 2 3 2" xfId="37862"/>
    <cellStyle name="SAPBEXexcGood1 2 4 2 4" xfId="36792"/>
    <cellStyle name="SAPBEXexcGood1 2 4 3" xfId="14958"/>
    <cellStyle name="SAPBEXexcGood1 2 4 3 2" xfId="41378"/>
    <cellStyle name="SAPBEXexcGood1 2 4 4" xfId="27607"/>
    <cellStyle name="SAPBEXexcGood1 2 4 4 2" xfId="54021"/>
    <cellStyle name="SAPBEXexcGood1 2 4 5" xfId="30848"/>
    <cellStyle name="SAPBEXexcGood1 2 5" xfId="4113"/>
    <cellStyle name="SAPBEXexcGood1 2 5 2" xfId="10732"/>
    <cellStyle name="SAPBEXexcGood1 2 5 2 2" xfId="21377"/>
    <cellStyle name="SAPBEXexcGood1 2 5 2 2 2" xfId="47791"/>
    <cellStyle name="SAPBEXexcGood1 2 5 2 3" xfId="28472"/>
    <cellStyle name="SAPBEXexcGood1 2 5 2 3 2" xfId="54886"/>
    <cellStyle name="SAPBEXexcGood1 2 5 2 4" xfId="37153"/>
    <cellStyle name="SAPBEXexcGood1 2 5 3" xfId="14895"/>
    <cellStyle name="SAPBEXexcGood1 2 5 3 2" xfId="41315"/>
    <cellStyle name="SAPBEXexcGood1 2 5 4" xfId="27657"/>
    <cellStyle name="SAPBEXexcGood1 2 5 4 2" xfId="54071"/>
    <cellStyle name="SAPBEXexcGood1 2 5 5" xfId="30783"/>
    <cellStyle name="SAPBEXexcGood1 2 6" xfId="2969"/>
    <cellStyle name="SAPBEXexcGood1 2 6 2" xfId="13761"/>
    <cellStyle name="SAPBEXexcGood1 2 6 2 2" xfId="40181"/>
    <cellStyle name="SAPBEXexcGood1 2 6 3" xfId="22916"/>
    <cellStyle name="SAPBEXexcGood1 2 6 3 2" xfId="49330"/>
    <cellStyle name="SAPBEXexcGood1 2 6 4" xfId="29639"/>
    <cellStyle name="SAPBEXexcGood1 2 7" xfId="5183"/>
    <cellStyle name="SAPBEXexcGood1 2 7 2" xfId="26816"/>
    <cellStyle name="SAPBEXexcGood1 2 7 2 2" xfId="53230"/>
    <cellStyle name="SAPBEXexcGood1 2 7 3" xfId="31853"/>
    <cellStyle name="SAPBEXexcGood1 2 8" xfId="7234"/>
    <cellStyle name="SAPBEXexcGood1 2 8 2" xfId="17901"/>
    <cellStyle name="SAPBEXexcGood1 2 8 2 2" xfId="44318"/>
    <cellStyle name="SAPBEXexcGood1 2 8 3" xfId="27944"/>
    <cellStyle name="SAPBEXexcGood1 2 8 3 2" xfId="54358"/>
    <cellStyle name="SAPBEXexcGood1 2 8 4" xfId="33904"/>
    <cellStyle name="SAPBEXexcGood1 2 9" xfId="7641"/>
    <cellStyle name="SAPBEXexcGood1 2 9 2" xfId="18308"/>
    <cellStyle name="SAPBEXexcGood1 2 9 2 2" xfId="44724"/>
    <cellStyle name="SAPBEXexcGood1 2 9 3" xfId="25668"/>
    <cellStyle name="SAPBEXexcGood1 2 9 3 2" xfId="52082"/>
    <cellStyle name="SAPBEXexcGood1 2 9 4" xfId="34311"/>
    <cellStyle name="SAPBEXexcGood1 3" xfId="1627"/>
    <cellStyle name="SAPBEXexcGood1 3 10" xfId="8339"/>
    <cellStyle name="SAPBEXexcGood1 3 10 2" xfId="18999"/>
    <cellStyle name="SAPBEXexcGood1 3 10 2 2" xfId="45413"/>
    <cellStyle name="SAPBEXexcGood1 3 10 3" xfId="12449"/>
    <cellStyle name="SAPBEXexcGood1 3 10 3 2" xfId="38870"/>
    <cellStyle name="SAPBEXexcGood1 3 10 4" xfId="34835"/>
    <cellStyle name="SAPBEXexcGood1 3 11" xfId="11936"/>
    <cellStyle name="SAPBEXexcGood1 3 11 2" xfId="38357"/>
    <cellStyle name="SAPBEXexcGood1 3 12" xfId="23770"/>
    <cellStyle name="SAPBEXexcGood1 3 12 2" xfId="50184"/>
    <cellStyle name="SAPBEXexcGood1 3 2" xfId="3620"/>
    <cellStyle name="SAPBEXexcGood1 3 2 2" xfId="9078"/>
    <cellStyle name="SAPBEXexcGood1 3 2 2 2" xfId="19738"/>
    <cellStyle name="SAPBEXexcGood1 3 2 2 2 2" xfId="46152"/>
    <cellStyle name="SAPBEXexcGood1 3 2 2 3" xfId="11787"/>
    <cellStyle name="SAPBEXexcGood1 3 2 2 3 2" xfId="38208"/>
    <cellStyle name="SAPBEXexcGood1 3 2 2 4" xfId="35574"/>
    <cellStyle name="SAPBEXexcGood1 3 2 3" xfId="10327"/>
    <cellStyle name="SAPBEXexcGood1 3 2 3 2" xfId="20987"/>
    <cellStyle name="SAPBEXexcGood1 3 2 3 2 2" xfId="47401"/>
    <cellStyle name="SAPBEXexcGood1 3 2 3 3" xfId="11446"/>
    <cellStyle name="SAPBEXexcGood1 3 2 3 3 2" xfId="37867"/>
    <cellStyle name="SAPBEXexcGood1 3 2 3 4" xfId="36823"/>
    <cellStyle name="SAPBEXexcGood1 3 2 4" xfId="10877"/>
    <cellStyle name="SAPBEXexcGood1 3 2 4 2" xfId="21522"/>
    <cellStyle name="SAPBEXexcGood1 3 2 4 2 2" xfId="47936"/>
    <cellStyle name="SAPBEXexcGood1 3 2 4 3" xfId="28611"/>
    <cellStyle name="SAPBEXexcGood1 3 2 4 3 2" xfId="55025"/>
    <cellStyle name="SAPBEXexcGood1 3 2 4 4" xfId="37298"/>
    <cellStyle name="SAPBEXexcGood1 3 2 5" xfId="8645"/>
    <cellStyle name="SAPBEXexcGood1 3 2 5 2" xfId="19305"/>
    <cellStyle name="SAPBEXexcGood1 3 2 5 2 2" xfId="45719"/>
    <cellStyle name="SAPBEXexcGood1 3 2 5 3" xfId="12205"/>
    <cellStyle name="SAPBEXexcGood1 3 2 5 3 2" xfId="38626"/>
    <cellStyle name="SAPBEXexcGood1 3 2 5 4" xfId="35141"/>
    <cellStyle name="SAPBEXexcGood1 3 2 6" xfId="14405"/>
    <cellStyle name="SAPBEXexcGood1 3 2 6 2" xfId="40825"/>
    <cellStyle name="SAPBEXexcGood1 3 2 7" xfId="23606"/>
    <cellStyle name="SAPBEXexcGood1 3 2 7 2" xfId="50020"/>
    <cellStyle name="SAPBEXexcGood1 3 2 8" xfId="30290"/>
    <cellStyle name="SAPBEXexcGood1 3 3" xfId="2702"/>
    <cellStyle name="SAPBEXexcGood1 3 3 2" xfId="9447"/>
    <cellStyle name="SAPBEXexcGood1 3 3 2 2" xfId="20107"/>
    <cellStyle name="SAPBEXexcGood1 3 3 2 2 2" xfId="46521"/>
    <cellStyle name="SAPBEXexcGood1 3 3 2 3" xfId="17359"/>
    <cellStyle name="SAPBEXexcGood1 3 3 2 3 2" xfId="43777"/>
    <cellStyle name="SAPBEXexcGood1 3 3 2 4" xfId="35943"/>
    <cellStyle name="SAPBEXexcGood1 3 3 3" xfId="13494"/>
    <cellStyle name="SAPBEXexcGood1 3 3 3 2" xfId="39914"/>
    <cellStyle name="SAPBEXexcGood1 3 3 4" xfId="27026"/>
    <cellStyle name="SAPBEXexcGood1 3 3 4 2" xfId="53440"/>
    <cellStyle name="SAPBEXexcGood1 3 3 5" xfId="29372"/>
    <cellStyle name="SAPBEXexcGood1 3 4" xfId="4879"/>
    <cellStyle name="SAPBEXexcGood1 3 4 2" xfId="10286"/>
    <cellStyle name="SAPBEXexcGood1 3 4 2 2" xfId="20946"/>
    <cellStyle name="SAPBEXexcGood1 3 4 2 2 2" xfId="47360"/>
    <cellStyle name="SAPBEXexcGood1 3 4 2 3" xfId="12246"/>
    <cellStyle name="SAPBEXexcGood1 3 4 2 3 2" xfId="38667"/>
    <cellStyle name="SAPBEXexcGood1 3 4 2 4" xfId="36782"/>
    <cellStyle name="SAPBEXexcGood1 3 4 3" xfId="15656"/>
    <cellStyle name="SAPBEXexcGood1 3 4 3 2" xfId="42076"/>
    <cellStyle name="SAPBEXexcGood1 3 4 4" xfId="24131"/>
    <cellStyle name="SAPBEXexcGood1 3 4 4 2" xfId="50545"/>
    <cellStyle name="SAPBEXexcGood1 3 4 5" xfId="31549"/>
    <cellStyle name="SAPBEXexcGood1 3 5" xfId="4457"/>
    <cellStyle name="SAPBEXexcGood1 3 5 2" xfId="10769"/>
    <cellStyle name="SAPBEXexcGood1 3 5 2 2" xfId="21414"/>
    <cellStyle name="SAPBEXexcGood1 3 5 2 2 2" xfId="47828"/>
    <cellStyle name="SAPBEXexcGood1 3 5 2 3" xfId="28503"/>
    <cellStyle name="SAPBEXexcGood1 3 5 2 3 2" xfId="54917"/>
    <cellStyle name="SAPBEXexcGood1 3 5 2 4" xfId="37190"/>
    <cellStyle name="SAPBEXexcGood1 3 5 3" xfId="15235"/>
    <cellStyle name="SAPBEXexcGood1 3 5 3 2" xfId="41655"/>
    <cellStyle name="SAPBEXexcGood1 3 5 4" xfId="23494"/>
    <cellStyle name="SAPBEXexcGood1 3 5 4 2" xfId="49908"/>
    <cellStyle name="SAPBEXexcGood1 3 5 5" xfId="31127"/>
    <cellStyle name="SAPBEXexcGood1 3 6" xfId="6058"/>
    <cellStyle name="SAPBEXexcGood1 3 6 2" xfId="16809"/>
    <cellStyle name="SAPBEXexcGood1 3 6 2 2" xfId="43227"/>
    <cellStyle name="SAPBEXexcGood1 3 6 3" xfId="28076"/>
    <cellStyle name="SAPBEXexcGood1 3 6 3 2" xfId="54490"/>
    <cellStyle name="SAPBEXexcGood1 3 6 4" xfId="32728"/>
    <cellStyle name="SAPBEXexcGood1 3 7" xfId="6642"/>
    <cellStyle name="SAPBEXexcGood1 3 7 2" xfId="12254"/>
    <cellStyle name="SAPBEXexcGood1 3 7 2 2" xfId="38675"/>
    <cellStyle name="SAPBEXexcGood1 3 7 3" xfId="33312"/>
    <cellStyle name="SAPBEXexcGood1 3 8" xfId="3401"/>
    <cellStyle name="SAPBEXexcGood1 3 8 2" xfId="14187"/>
    <cellStyle name="SAPBEXexcGood1 3 8 2 2" xfId="40607"/>
    <cellStyle name="SAPBEXexcGood1 3 8 3" xfId="22914"/>
    <cellStyle name="SAPBEXexcGood1 3 8 3 2" xfId="49328"/>
    <cellStyle name="SAPBEXexcGood1 3 8 4" xfId="30071"/>
    <cellStyle name="SAPBEXexcGood1 3 9" xfId="7647"/>
    <cellStyle name="SAPBEXexcGood1 3 9 2" xfId="18314"/>
    <cellStyle name="SAPBEXexcGood1 3 9 2 2" xfId="44730"/>
    <cellStyle name="SAPBEXexcGood1 3 9 3" xfId="23472"/>
    <cellStyle name="SAPBEXexcGood1 3 9 3 2" xfId="49886"/>
    <cellStyle name="SAPBEXexcGood1 3 9 4" xfId="34317"/>
    <cellStyle name="SAPBEXexcGood1 4" xfId="1886"/>
    <cellStyle name="SAPBEXexcGood1 4 10" xfId="8484"/>
    <cellStyle name="SAPBEXexcGood1 4 10 2" xfId="19144"/>
    <cellStyle name="SAPBEXexcGood1 4 10 2 2" xfId="45558"/>
    <cellStyle name="SAPBEXexcGood1 4 10 3" xfId="13690"/>
    <cellStyle name="SAPBEXexcGood1 4 10 3 2" xfId="40110"/>
    <cellStyle name="SAPBEXexcGood1 4 10 4" xfId="34980"/>
    <cellStyle name="SAPBEXexcGood1 4 11" xfId="11694"/>
    <cellStyle name="SAPBEXexcGood1 4 11 2" xfId="38115"/>
    <cellStyle name="SAPBEXexcGood1 4 12" xfId="26545"/>
    <cellStyle name="SAPBEXexcGood1 4 12 2" xfId="52959"/>
    <cellStyle name="SAPBEXexcGood1 4 2" xfId="3863"/>
    <cellStyle name="SAPBEXexcGood1 4 2 2" xfId="9656"/>
    <cellStyle name="SAPBEXexcGood1 4 2 2 2" xfId="20316"/>
    <cellStyle name="SAPBEXexcGood1 4 2 2 2 2" xfId="46730"/>
    <cellStyle name="SAPBEXexcGood1 4 2 2 3" xfId="12582"/>
    <cellStyle name="SAPBEXexcGood1 4 2 2 3 2" xfId="39003"/>
    <cellStyle name="SAPBEXexcGood1 4 2 2 4" xfId="36152"/>
    <cellStyle name="SAPBEXexcGood1 4 2 3" xfId="9950"/>
    <cellStyle name="SAPBEXexcGood1 4 2 3 2" xfId="20610"/>
    <cellStyle name="SAPBEXexcGood1 4 2 3 2 2" xfId="47024"/>
    <cellStyle name="SAPBEXexcGood1 4 2 3 3" xfId="24003"/>
    <cellStyle name="SAPBEXexcGood1 4 2 3 3 2" xfId="50417"/>
    <cellStyle name="SAPBEXexcGood1 4 2 3 4" xfId="36446"/>
    <cellStyle name="SAPBEXexcGood1 4 2 4" xfId="10960"/>
    <cellStyle name="SAPBEXexcGood1 4 2 4 2" xfId="21605"/>
    <cellStyle name="SAPBEXexcGood1 4 2 4 2 2" xfId="48019"/>
    <cellStyle name="SAPBEXexcGood1 4 2 4 3" xfId="28694"/>
    <cellStyle name="SAPBEXexcGood1 4 2 4 3 2" xfId="55108"/>
    <cellStyle name="SAPBEXexcGood1 4 2 4 4" xfId="37381"/>
    <cellStyle name="SAPBEXexcGood1 4 2 5" xfId="8800"/>
    <cellStyle name="SAPBEXexcGood1 4 2 5 2" xfId="19460"/>
    <cellStyle name="SAPBEXexcGood1 4 2 5 2 2" xfId="45874"/>
    <cellStyle name="SAPBEXexcGood1 4 2 5 3" xfId="23649"/>
    <cellStyle name="SAPBEXexcGood1 4 2 5 3 2" xfId="50063"/>
    <cellStyle name="SAPBEXexcGood1 4 2 5 4" xfId="35296"/>
    <cellStyle name="SAPBEXexcGood1 4 2 6" xfId="14646"/>
    <cellStyle name="SAPBEXexcGood1 4 2 6 2" xfId="41066"/>
    <cellStyle name="SAPBEXexcGood1 4 2 7" xfId="27669"/>
    <cellStyle name="SAPBEXexcGood1 4 2 7 2" xfId="54083"/>
    <cellStyle name="SAPBEXexcGood1 4 2 8" xfId="30533"/>
    <cellStyle name="SAPBEXexcGood1 4 3" xfId="4590"/>
    <cellStyle name="SAPBEXexcGood1 4 3 2" xfId="9293"/>
    <cellStyle name="SAPBEXexcGood1 4 3 2 2" xfId="19953"/>
    <cellStyle name="SAPBEXexcGood1 4 3 2 2 2" xfId="46367"/>
    <cellStyle name="SAPBEXexcGood1 4 3 2 3" xfId="26779"/>
    <cellStyle name="SAPBEXexcGood1 4 3 2 3 2" xfId="53193"/>
    <cellStyle name="SAPBEXexcGood1 4 3 2 4" xfId="35789"/>
    <cellStyle name="SAPBEXexcGood1 4 3 3" xfId="15368"/>
    <cellStyle name="SAPBEXexcGood1 4 3 3 2" xfId="41788"/>
    <cellStyle name="SAPBEXexcGood1 4 3 4" xfId="23715"/>
    <cellStyle name="SAPBEXexcGood1 4 3 4 2" xfId="50129"/>
    <cellStyle name="SAPBEXexcGood1 4 3 5" xfId="31260"/>
    <cellStyle name="SAPBEXexcGood1 4 4" xfId="3923"/>
    <cellStyle name="SAPBEXexcGood1 4 4 2" xfId="10159"/>
    <cellStyle name="SAPBEXexcGood1 4 4 2 2" xfId="20819"/>
    <cellStyle name="SAPBEXexcGood1 4 4 2 2 2" xfId="47233"/>
    <cellStyle name="SAPBEXexcGood1 4 4 2 3" xfId="27794"/>
    <cellStyle name="SAPBEXexcGood1 4 4 2 3 2" xfId="54208"/>
    <cellStyle name="SAPBEXexcGood1 4 4 2 4" xfId="36655"/>
    <cellStyle name="SAPBEXexcGood1 4 4 3" xfId="14706"/>
    <cellStyle name="SAPBEXexcGood1 4 4 3 2" xfId="41126"/>
    <cellStyle name="SAPBEXexcGood1 4 4 4" xfId="23244"/>
    <cellStyle name="SAPBEXexcGood1 4 4 4 2" xfId="49658"/>
    <cellStyle name="SAPBEXexcGood1 4 4 5" xfId="30593"/>
    <cellStyle name="SAPBEXexcGood1 4 5" xfId="5784"/>
    <cellStyle name="SAPBEXexcGood1 4 5 2" xfId="10823"/>
    <cellStyle name="SAPBEXexcGood1 4 5 2 2" xfId="21468"/>
    <cellStyle name="SAPBEXexcGood1 4 5 2 2 2" xfId="47882"/>
    <cellStyle name="SAPBEXexcGood1 4 5 2 3" xfId="28557"/>
    <cellStyle name="SAPBEXexcGood1 4 5 2 3 2" xfId="54971"/>
    <cellStyle name="SAPBEXexcGood1 4 5 2 4" xfId="37244"/>
    <cellStyle name="SAPBEXexcGood1 4 5 3" xfId="16543"/>
    <cellStyle name="SAPBEXexcGood1 4 5 3 2" xfId="42961"/>
    <cellStyle name="SAPBEXexcGood1 4 5 4" xfId="24041"/>
    <cellStyle name="SAPBEXexcGood1 4 5 4 2" xfId="50455"/>
    <cellStyle name="SAPBEXexcGood1 4 5 5" xfId="32454"/>
    <cellStyle name="SAPBEXexcGood1 4 6" xfId="6387"/>
    <cellStyle name="SAPBEXexcGood1 4 6 2" xfId="17123"/>
    <cellStyle name="SAPBEXexcGood1 4 6 2 2" xfId="43541"/>
    <cellStyle name="SAPBEXexcGood1 4 6 3" xfId="22414"/>
    <cellStyle name="SAPBEXexcGood1 4 6 3 2" xfId="48828"/>
    <cellStyle name="SAPBEXexcGood1 4 6 4" xfId="33057"/>
    <cellStyle name="SAPBEXexcGood1 4 7" xfId="7002"/>
    <cellStyle name="SAPBEXexcGood1 4 7 2" xfId="23368"/>
    <cellStyle name="SAPBEXexcGood1 4 7 2 2" xfId="49782"/>
    <cellStyle name="SAPBEXexcGood1 4 7 3" xfId="33672"/>
    <cellStyle name="SAPBEXexcGood1 4 8" xfId="7549"/>
    <cellStyle name="SAPBEXexcGood1 4 8 2" xfId="18216"/>
    <cellStyle name="SAPBEXexcGood1 4 8 2 2" xfId="44632"/>
    <cellStyle name="SAPBEXexcGood1 4 8 3" xfId="22768"/>
    <cellStyle name="SAPBEXexcGood1 4 8 3 2" xfId="49182"/>
    <cellStyle name="SAPBEXexcGood1 4 8 4" xfId="34219"/>
    <cellStyle name="SAPBEXexcGood1 4 9" xfId="7260"/>
    <cellStyle name="SAPBEXexcGood1 4 9 2" xfId="17927"/>
    <cellStyle name="SAPBEXexcGood1 4 9 2 2" xfId="44344"/>
    <cellStyle name="SAPBEXexcGood1 4 9 3" xfId="23106"/>
    <cellStyle name="SAPBEXexcGood1 4 9 3 2" xfId="49520"/>
    <cellStyle name="SAPBEXexcGood1 4 9 4" xfId="33930"/>
    <cellStyle name="SAPBEXexcGood1 5" xfId="2072"/>
    <cellStyle name="SAPBEXexcGood1 5 10" xfId="8538"/>
    <cellStyle name="SAPBEXexcGood1 5 10 2" xfId="19198"/>
    <cellStyle name="SAPBEXexcGood1 5 10 2 2" xfId="45612"/>
    <cellStyle name="SAPBEXexcGood1 5 10 3" xfId="16253"/>
    <cellStyle name="SAPBEXexcGood1 5 10 3 2" xfId="42672"/>
    <cellStyle name="SAPBEXexcGood1 5 10 4" xfId="35034"/>
    <cellStyle name="SAPBEXexcGood1 5 11" xfId="11528"/>
    <cellStyle name="SAPBEXexcGood1 5 11 2" xfId="37949"/>
    <cellStyle name="SAPBEXexcGood1 5 12" xfId="27914"/>
    <cellStyle name="SAPBEXexcGood1 5 12 2" xfId="54328"/>
    <cellStyle name="SAPBEXexcGood1 5 2" xfId="4037"/>
    <cellStyle name="SAPBEXexcGood1 5 2 2" xfId="9262"/>
    <cellStyle name="SAPBEXexcGood1 5 2 2 2" xfId="19922"/>
    <cellStyle name="SAPBEXexcGood1 5 2 2 2 2" xfId="46336"/>
    <cellStyle name="SAPBEXexcGood1 5 2 2 3" xfId="28235"/>
    <cellStyle name="SAPBEXexcGood1 5 2 2 3 2" xfId="54649"/>
    <cellStyle name="SAPBEXexcGood1 5 2 2 4" xfId="35758"/>
    <cellStyle name="SAPBEXexcGood1 5 2 3" xfId="14819"/>
    <cellStyle name="SAPBEXexcGood1 5 2 3 2" xfId="41239"/>
    <cellStyle name="SAPBEXexcGood1 5 2 4" xfId="22931"/>
    <cellStyle name="SAPBEXexcGood1 5 2 4 2" xfId="49345"/>
    <cellStyle name="SAPBEXexcGood1 5 2 5" xfId="30707"/>
    <cellStyle name="SAPBEXexcGood1 5 3" xfId="4765"/>
    <cellStyle name="SAPBEXexcGood1 5 3 2" xfId="9728"/>
    <cellStyle name="SAPBEXexcGood1 5 3 2 2" xfId="20388"/>
    <cellStyle name="SAPBEXexcGood1 5 3 2 2 2" xfId="46802"/>
    <cellStyle name="SAPBEXexcGood1 5 3 2 3" xfId="12612"/>
    <cellStyle name="SAPBEXexcGood1 5 3 2 3 2" xfId="39033"/>
    <cellStyle name="SAPBEXexcGood1 5 3 2 4" xfId="36224"/>
    <cellStyle name="SAPBEXexcGood1 5 3 3" xfId="15542"/>
    <cellStyle name="SAPBEXexcGood1 5 3 3 2" xfId="41962"/>
    <cellStyle name="SAPBEXexcGood1 5 3 4" xfId="24178"/>
    <cellStyle name="SAPBEXexcGood1 5 3 4 2" xfId="50592"/>
    <cellStyle name="SAPBEXexcGood1 5 3 5" xfId="31435"/>
    <cellStyle name="SAPBEXexcGood1 5 4" xfId="5345"/>
    <cellStyle name="SAPBEXexcGood1 5 4 2" xfId="10858"/>
    <cellStyle name="SAPBEXexcGood1 5 4 2 2" xfId="21503"/>
    <cellStyle name="SAPBEXexcGood1 5 4 2 2 2" xfId="47917"/>
    <cellStyle name="SAPBEXexcGood1 5 4 2 3" xfId="28592"/>
    <cellStyle name="SAPBEXexcGood1 5 4 2 3 2" xfId="55006"/>
    <cellStyle name="SAPBEXexcGood1 5 4 2 4" xfId="37279"/>
    <cellStyle name="SAPBEXexcGood1 5 4 3" xfId="16118"/>
    <cellStyle name="SAPBEXexcGood1 5 4 3 2" xfId="42537"/>
    <cellStyle name="SAPBEXexcGood1 5 4 4" xfId="25483"/>
    <cellStyle name="SAPBEXexcGood1 5 4 4 2" xfId="51897"/>
    <cellStyle name="SAPBEXexcGood1 5 4 5" xfId="32015"/>
    <cellStyle name="SAPBEXexcGood1 5 5" xfId="5952"/>
    <cellStyle name="SAPBEXexcGood1 5 5 2" xfId="16704"/>
    <cellStyle name="SAPBEXexcGood1 5 5 2 2" xfId="43122"/>
    <cellStyle name="SAPBEXexcGood1 5 5 3" xfId="25268"/>
    <cellStyle name="SAPBEXexcGood1 5 5 3 2" xfId="51682"/>
    <cellStyle name="SAPBEXexcGood1 5 5 4" xfId="32622"/>
    <cellStyle name="SAPBEXexcGood1 5 6" xfId="6552"/>
    <cellStyle name="SAPBEXexcGood1 5 6 2" xfId="17277"/>
    <cellStyle name="SAPBEXexcGood1 5 6 2 2" xfId="43695"/>
    <cellStyle name="SAPBEXexcGood1 5 6 3" xfId="23718"/>
    <cellStyle name="SAPBEXexcGood1 5 6 3 2" xfId="50132"/>
    <cellStyle name="SAPBEXexcGood1 5 6 4" xfId="33222"/>
    <cellStyle name="SAPBEXexcGood1 5 7" xfId="7124"/>
    <cellStyle name="SAPBEXexcGood1 5 7 2" xfId="26828"/>
    <cellStyle name="SAPBEXexcGood1 5 7 2 2" xfId="53242"/>
    <cellStyle name="SAPBEXexcGood1 5 7 3" xfId="33794"/>
    <cellStyle name="SAPBEXexcGood1 5 8" xfId="7683"/>
    <cellStyle name="SAPBEXexcGood1 5 8 2" xfId="18350"/>
    <cellStyle name="SAPBEXexcGood1 5 8 2 2" xfId="44766"/>
    <cellStyle name="SAPBEXexcGood1 5 8 3" xfId="22506"/>
    <cellStyle name="SAPBEXexcGood1 5 8 3 2" xfId="48920"/>
    <cellStyle name="SAPBEXexcGood1 5 8 4" xfId="34353"/>
    <cellStyle name="SAPBEXexcGood1 5 9" xfId="7835"/>
    <cellStyle name="SAPBEXexcGood1 5 9 2" xfId="18502"/>
    <cellStyle name="SAPBEXexcGood1 5 9 2 2" xfId="44917"/>
    <cellStyle name="SAPBEXexcGood1 5 9 3" xfId="26638"/>
    <cellStyle name="SAPBEXexcGood1 5 9 3 2" xfId="53052"/>
    <cellStyle name="SAPBEXexcGood1 5 9 4" xfId="34505"/>
    <cellStyle name="SAPBEXexcGood1 6" xfId="2366"/>
    <cellStyle name="SAPBEXexcGood1 6 10" xfId="13028"/>
    <cellStyle name="SAPBEXexcGood1 6 10 2" xfId="39449"/>
    <cellStyle name="SAPBEXexcGood1 6 11" xfId="27023"/>
    <cellStyle name="SAPBEXexcGood1 6 11 2" xfId="53437"/>
    <cellStyle name="SAPBEXexcGood1 6 2" xfId="4273"/>
    <cellStyle name="SAPBEXexcGood1 6 2 2" xfId="9870"/>
    <cellStyle name="SAPBEXexcGood1 6 2 2 2" xfId="20530"/>
    <cellStyle name="SAPBEXexcGood1 6 2 2 2 2" xfId="46944"/>
    <cellStyle name="SAPBEXexcGood1 6 2 2 3" xfId="23045"/>
    <cellStyle name="SAPBEXexcGood1 6 2 2 3 2" xfId="49459"/>
    <cellStyle name="SAPBEXexcGood1 6 2 2 4" xfId="36366"/>
    <cellStyle name="SAPBEXexcGood1 6 2 3" xfId="15052"/>
    <cellStyle name="SAPBEXexcGood1 6 2 3 2" xfId="41472"/>
    <cellStyle name="SAPBEXexcGood1 6 2 4" xfId="23230"/>
    <cellStyle name="SAPBEXexcGood1 6 2 4 2" xfId="49644"/>
    <cellStyle name="SAPBEXexcGood1 6 2 5" xfId="30943"/>
    <cellStyle name="SAPBEXexcGood1 6 3" xfId="5001"/>
    <cellStyle name="SAPBEXexcGood1 6 3 2" xfId="9928"/>
    <cellStyle name="SAPBEXexcGood1 6 3 2 2" xfId="20588"/>
    <cellStyle name="SAPBEXexcGood1 6 3 2 2 2" xfId="47002"/>
    <cellStyle name="SAPBEXexcGood1 6 3 2 3" xfId="26635"/>
    <cellStyle name="SAPBEXexcGood1 6 3 2 3 2" xfId="53049"/>
    <cellStyle name="SAPBEXexcGood1 6 3 2 4" xfId="36424"/>
    <cellStyle name="SAPBEXexcGood1 6 3 3" xfId="15778"/>
    <cellStyle name="SAPBEXexcGood1 6 3 3 2" xfId="42198"/>
    <cellStyle name="SAPBEXexcGood1 6 3 4" xfId="23466"/>
    <cellStyle name="SAPBEXexcGood1 6 3 4 2" xfId="49880"/>
    <cellStyle name="SAPBEXexcGood1 6 3 5" xfId="31671"/>
    <cellStyle name="SAPBEXexcGood1 6 4" xfId="6194"/>
    <cellStyle name="SAPBEXexcGood1 6 4 2" xfId="10984"/>
    <cellStyle name="SAPBEXexcGood1 6 4 2 2" xfId="21629"/>
    <cellStyle name="SAPBEXexcGood1 6 4 2 2 2" xfId="48043"/>
    <cellStyle name="SAPBEXexcGood1 6 4 2 3" xfId="28718"/>
    <cellStyle name="SAPBEXexcGood1 6 4 2 3 2" xfId="55132"/>
    <cellStyle name="SAPBEXexcGood1 6 4 2 4" xfId="37405"/>
    <cellStyle name="SAPBEXexcGood1 6 4 3" xfId="16935"/>
    <cellStyle name="SAPBEXexcGood1 6 4 3 2" xfId="43353"/>
    <cellStyle name="SAPBEXexcGood1 6 4 4" xfId="23619"/>
    <cellStyle name="SAPBEXexcGood1 6 4 4 2" xfId="50033"/>
    <cellStyle name="SAPBEXexcGood1 6 4 5" xfId="32864"/>
    <cellStyle name="SAPBEXexcGood1 6 5" xfId="6775"/>
    <cellStyle name="SAPBEXexcGood1 6 5 2" xfId="17487"/>
    <cellStyle name="SAPBEXexcGood1 6 5 2 2" xfId="43905"/>
    <cellStyle name="SAPBEXexcGood1 6 5 3" xfId="22391"/>
    <cellStyle name="SAPBEXexcGood1 6 5 3 2" xfId="48805"/>
    <cellStyle name="SAPBEXexcGood1 6 5 4" xfId="33445"/>
    <cellStyle name="SAPBEXexcGood1 6 6" xfId="7335"/>
    <cellStyle name="SAPBEXexcGood1 6 6 2" xfId="18002"/>
    <cellStyle name="SAPBEXexcGood1 6 6 2 2" xfId="44419"/>
    <cellStyle name="SAPBEXexcGood1 6 6 3" xfId="27303"/>
    <cellStyle name="SAPBEXexcGood1 6 6 3 2" xfId="53717"/>
    <cellStyle name="SAPBEXexcGood1 6 6 4" xfId="34005"/>
    <cellStyle name="SAPBEXexcGood1 6 7" xfId="7979"/>
    <cellStyle name="SAPBEXexcGood1 6 7 2" xfId="18646"/>
    <cellStyle name="SAPBEXexcGood1 6 7 2 2" xfId="45061"/>
    <cellStyle name="SAPBEXexcGood1 6 7 3" xfId="14544"/>
    <cellStyle name="SAPBEXexcGood1 6 7 3 2" xfId="40964"/>
    <cellStyle name="SAPBEXexcGood1 6 7 4" xfId="34585"/>
    <cellStyle name="SAPBEXexcGood1 6 8" xfId="8883"/>
    <cellStyle name="SAPBEXexcGood1 6 8 2" xfId="19543"/>
    <cellStyle name="SAPBEXexcGood1 6 8 2 2" xfId="45957"/>
    <cellStyle name="SAPBEXexcGood1 6 8 3" xfId="28088"/>
    <cellStyle name="SAPBEXexcGood1 6 8 3 2" xfId="54502"/>
    <cellStyle name="SAPBEXexcGood1 6 8 4" xfId="35379"/>
    <cellStyle name="SAPBEXexcGood1 6 9" xfId="13165"/>
    <cellStyle name="SAPBEXexcGood1 6 9 2" xfId="39586"/>
    <cellStyle name="SAPBEXexcGood1 7" xfId="3221"/>
    <cellStyle name="SAPBEXexcGood1 7 2" xfId="9572"/>
    <cellStyle name="SAPBEXexcGood1 7 2 2" xfId="20232"/>
    <cellStyle name="SAPBEXexcGood1 7 2 2 2" xfId="46646"/>
    <cellStyle name="SAPBEXexcGood1 7 2 3" xfId="17206"/>
    <cellStyle name="SAPBEXexcGood1 7 2 3 2" xfId="43624"/>
    <cellStyle name="SAPBEXexcGood1 7 2 4" xfId="36068"/>
    <cellStyle name="SAPBEXexcGood1 7 3" xfId="14011"/>
    <cellStyle name="SAPBEXexcGood1 7 3 2" xfId="40431"/>
    <cellStyle name="SAPBEXexcGood1 7 4" xfId="24325"/>
    <cellStyle name="SAPBEXexcGood1 7 4 2" xfId="50739"/>
    <cellStyle name="SAPBEXexcGood1 7 5" xfId="29891"/>
    <cellStyle name="SAPBEXexcGood1 8" xfId="3000"/>
    <cellStyle name="SAPBEXexcGood1 8 2" xfId="10271"/>
    <cellStyle name="SAPBEXexcGood1 8 2 2" xfId="20931"/>
    <cellStyle name="SAPBEXexcGood1 8 2 2 2" xfId="47345"/>
    <cellStyle name="SAPBEXexcGood1 8 2 3" xfId="17103"/>
    <cellStyle name="SAPBEXexcGood1 8 2 3 2" xfId="43521"/>
    <cellStyle name="SAPBEXexcGood1 8 2 4" xfId="36767"/>
    <cellStyle name="SAPBEXexcGood1 8 3" xfId="13792"/>
    <cellStyle name="SAPBEXexcGood1 8 3 2" xfId="40212"/>
    <cellStyle name="SAPBEXexcGood1 8 4" xfId="24048"/>
    <cellStyle name="SAPBEXexcGood1 8 4 2" xfId="50462"/>
    <cellStyle name="SAPBEXexcGood1 8 5" xfId="29670"/>
    <cellStyle name="SAPBEXexcGood1 9" xfId="5187"/>
    <cellStyle name="SAPBEXexcGood1 9 2" xfId="10480"/>
    <cellStyle name="SAPBEXexcGood1 9 2 2" xfId="21140"/>
    <cellStyle name="SAPBEXexcGood1 9 2 2 2" xfId="47554"/>
    <cellStyle name="SAPBEXexcGood1 9 2 3" xfId="28401"/>
    <cellStyle name="SAPBEXexcGood1 9 2 3 2" xfId="54815"/>
    <cellStyle name="SAPBEXexcGood1 9 2 4" xfId="36976"/>
    <cellStyle name="SAPBEXexcGood1 9 3" xfId="15962"/>
    <cellStyle name="SAPBEXexcGood1 9 3 2" xfId="42381"/>
    <cellStyle name="SAPBEXexcGood1 9 4" xfId="25485"/>
    <cellStyle name="SAPBEXexcGood1 9 4 2" xfId="51899"/>
    <cellStyle name="SAPBEXexcGood1 9 5" xfId="31857"/>
    <cellStyle name="SAPBEXexcGood2" xfId="1194"/>
    <cellStyle name="SAPBEXexcGood2 10" xfId="6846"/>
    <cellStyle name="SAPBEXexcGood2 10 2" xfId="24250"/>
    <cellStyle name="SAPBEXexcGood2 10 2 2" xfId="50664"/>
    <cellStyle name="SAPBEXexcGood2 10 3" xfId="33516"/>
    <cellStyle name="SAPBEXexcGood2 11" xfId="7107"/>
    <cellStyle name="SAPBEXexcGood2 11 2" xfId="17795"/>
    <cellStyle name="SAPBEXexcGood2 11 2 2" xfId="44212"/>
    <cellStyle name="SAPBEXexcGood2 11 3" xfId="25159"/>
    <cellStyle name="SAPBEXexcGood2 11 3 2" xfId="51573"/>
    <cellStyle name="SAPBEXexcGood2 11 4" xfId="33777"/>
    <cellStyle name="SAPBEXexcGood2 12" xfId="8263"/>
    <cellStyle name="SAPBEXexcGood2 12 2" xfId="18924"/>
    <cellStyle name="SAPBEXexcGood2 12 2 2" xfId="45338"/>
    <cellStyle name="SAPBEXexcGood2 12 3" xfId="12765"/>
    <cellStyle name="SAPBEXexcGood2 12 3 2" xfId="39186"/>
    <cellStyle name="SAPBEXexcGood2 12 4" xfId="34776"/>
    <cellStyle name="SAPBEXexcGood2 13" xfId="16250"/>
    <cellStyle name="SAPBEXexcGood2 13 2" xfId="42669"/>
    <cellStyle name="SAPBEXexcGood2 14" xfId="25031"/>
    <cellStyle name="SAPBEXexcGood2 14 2" xfId="51445"/>
    <cellStyle name="SAPBEXexcGood2 2" xfId="1515"/>
    <cellStyle name="SAPBEXexcGood2 2 10" xfId="8412"/>
    <cellStyle name="SAPBEXexcGood2 2 10 2" xfId="19072"/>
    <cellStyle name="SAPBEXexcGood2 2 10 2 2" xfId="45486"/>
    <cellStyle name="SAPBEXexcGood2 2 10 3" xfId="14111"/>
    <cellStyle name="SAPBEXexcGood2 2 10 3 2" xfId="40531"/>
    <cellStyle name="SAPBEXexcGood2 2 10 4" xfId="34908"/>
    <cellStyle name="SAPBEXexcGood2 2 11" xfId="12026"/>
    <cellStyle name="SAPBEXexcGood2 2 11 2" xfId="38447"/>
    <cellStyle name="SAPBEXexcGood2 2 12" xfId="22694"/>
    <cellStyle name="SAPBEXexcGood2 2 12 2" xfId="49108"/>
    <cellStyle name="SAPBEXexcGood2 2 2" xfId="3509"/>
    <cellStyle name="SAPBEXexcGood2 2 2 2" xfId="9013"/>
    <cellStyle name="SAPBEXexcGood2 2 2 2 2" xfId="19673"/>
    <cellStyle name="SAPBEXexcGood2 2 2 2 2 2" xfId="46087"/>
    <cellStyle name="SAPBEXexcGood2 2 2 2 3" xfId="25971"/>
    <cellStyle name="SAPBEXexcGood2 2 2 2 3 2" xfId="52385"/>
    <cellStyle name="SAPBEXexcGood2 2 2 2 4" xfId="35509"/>
    <cellStyle name="SAPBEXexcGood2 2 2 3" xfId="9496"/>
    <cellStyle name="SAPBEXexcGood2 2 2 3 2" xfId="20156"/>
    <cellStyle name="SAPBEXexcGood2 2 2 3 2 2" xfId="46570"/>
    <cellStyle name="SAPBEXexcGood2 2 2 3 3" xfId="27850"/>
    <cellStyle name="SAPBEXexcGood2 2 2 3 3 2" xfId="54264"/>
    <cellStyle name="SAPBEXexcGood2 2 2 3 4" xfId="35992"/>
    <cellStyle name="SAPBEXexcGood2 2 2 4" xfId="10943"/>
    <cellStyle name="SAPBEXexcGood2 2 2 4 2" xfId="21588"/>
    <cellStyle name="SAPBEXexcGood2 2 2 4 2 2" xfId="48002"/>
    <cellStyle name="SAPBEXexcGood2 2 2 4 3" xfId="28677"/>
    <cellStyle name="SAPBEXexcGood2 2 2 4 3 2" xfId="55091"/>
    <cellStyle name="SAPBEXexcGood2 2 2 4 4" xfId="37364"/>
    <cellStyle name="SAPBEXexcGood2 2 2 5" xfId="8720"/>
    <cellStyle name="SAPBEXexcGood2 2 2 5 2" xfId="19380"/>
    <cellStyle name="SAPBEXexcGood2 2 2 5 2 2" xfId="45794"/>
    <cellStyle name="SAPBEXexcGood2 2 2 5 3" xfId="27757"/>
    <cellStyle name="SAPBEXexcGood2 2 2 5 3 2" xfId="54171"/>
    <cellStyle name="SAPBEXexcGood2 2 2 5 4" xfId="35216"/>
    <cellStyle name="SAPBEXexcGood2 2 2 6" xfId="14294"/>
    <cellStyle name="SAPBEXexcGood2 2 2 6 2" xfId="40714"/>
    <cellStyle name="SAPBEXexcGood2 2 2 7" xfId="26492"/>
    <cellStyle name="SAPBEXexcGood2 2 2 7 2" xfId="52906"/>
    <cellStyle name="SAPBEXexcGood2 2 2 8" xfId="30179"/>
    <cellStyle name="SAPBEXexcGood2 2 3" xfId="2793"/>
    <cellStyle name="SAPBEXexcGood2 2 3 2" xfId="9373"/>
    <cellStyle name="SAPBEXexcGood2 2 3 2 2" xfId="20033"/>
    <cellStyle name="SAPBEXexcGood2 2 3 2 2 2" xfId="46447"/>
    <cellStyle name="SAPBEXexcGood2 2 3 2 3" xfId="11572"/>
    <cellStyle name="SAPBEXexcGood2 2 3 2 3 2" xfId="37993"/>
    <cellStyle name="SAPBEXexcGood2 2 3 2 4" xfId="35869"/>
    <cellStyle name="SAPBEXexcGood2 2 3 3" xfId="13585"/>
    <cellStyle name="SAPBEXexcGood2 2 3 3 2" xfId="40005"/>
    <cellStyle name="SAPBEXexcGood2 2 3 4" xfId="26844"/>
    <cellStyle name="SAPBEXexcGood2 2 3 4 2" xfId="53258"/>
    <cellStyle name="SAPBEXexcGood2 2 3 5" xfId="29463"/>
    <cellStyle name="SAPBEXexcGood2 2 4" xfId="3053"/>
    <cellStyle name="SAPBEXexcGood2 2 4 2" xfId="9993"/>
    <cellStyle name="SAPBEXexcGood2 2 4 2 2" xfId="20653"/>
    <cellStyle name="SAPBEXexcGood2 2 4 2 2 2" xfId="47067"/>
    <cellStyle name="SAPBEXexcGood2 2 4 2 3" xfId="24027"/>
    <cellStyle name="SAPBEXexcGood2 2 4 2 3 2" xfId="50441"/>
    <cellStyle name="SAPBEXexcGood2 2 4 2 4" xfId="36489"/>
    <cellStyle name="SAPBEXexcGood2 2 4 3" xfId="13845"/>
    <cellStyle name="SAPBEXexcGood2 2 4 3 2" xfId="40265"/>
    <cellStyle name="SAPBEXexcGood2 2 4 4" xfId="27532"/>
    <cellStyle name="SAPBEXexcGood2 2 4 4 2" xfId="53946"/>
    <cellStyle name="SAPBEXexcGood2 2 4 5" xfId="29723"/>
    <cellStyle name="SAPBEXexcGood2 2 5" xfId="5272"/>
    <cellStyle name="SAPBEXexcGood2 2 5 2" xfId="10733"/>
    <cellStyle name="SAPBEXexcGood2 2 5 2 2" xfId="21378"/>
    <cellStyle name="SAPBEXexcGood2 2 5 2 2 2" xfId="47792"/>
    <cellStyle name="SAPBEXexcGood2 2 5 2 3" xfId="28473"/>
    <cellStyle name="SAPBEXexcGood2 2 5 2 3 2" xfId="54887"/>
    <cellStyle name="SAPBEXexcGood2 2 5 2 4" xfId="37154"/>
    <cellStyle name="SAPBEXexcGood2 2 5 3" xfId="16047"/>
    <cellStyle name="SAPBEXexcGood2 2 5 3 2" xfId="42466"/>
    <cellStyle name="SAPBEXexcGood2 2 5 4" xfId="22252"/>
    <cellStyle name="SAPBEXexcGood2 2 5 4 2" xfId="48666"/>
    <cellStyle name="SAPBEXexcGood2 2 5 5" xfId="31942"/>
    <cellStyle name="SAPBEXexcGood2 2 6" xfId="6234"/>
    <cellStyle name="SAPBEXexcGood2 2 6 2" xfId="16975"/>
    <cellStyle name="SAPBEXexcGood2 2 6 2 2" xfId="43393"/>
    <cellStyle name="SAPBEXexcGood2 2 6 3" xfId="23009"/>
    <cellStyle name="SAPBEXexcGood2 2 6 3 2" xfId="49423"/>
    <cellStyle name="SAPBEXexcGood2 2 6 4" xfId="32904"/>
    <cellStyle name="SAPBEXexcGood2 2 7" xfId="6481"/>
    <cellStyle name="SAPBEXexcGood2 2 7 2" xfId="23058"/>
    <cellStyle name="SAPBEXexcGood2 2 7 2 2" xfId="49472"/>
    <cellStyle name="SAPBEXexcGood2 2 7 3" xfId="33151"/>
    <cellStyle name="SAPBEXexcGood2 2 8" xfId="2937"/>
    <cellStyle name="SAPBEXexcGood2 2 8 2" xfId="13729"/>
    <cellStyle name="SAPBEXexcGood2 2 8 2 2" xfId="40149"/>
    <cellStyle name="SAPBEXexcGood2 2 8 3" xfId="25508"/>
    <cellStyle name="SAPBEXexcGood2 2 8 3 2" xfId="51922"/>
    <cellStyle name="SAPBEXexcGood2 2 8 4" xfId="29607"/>
    <cellStyle name="SAPBEXexcGood2 2 9" xfId="2919"/>
    <cellStyle name="SAPBEXexcGood2 2 9 2" xfId="13711"/>
    <cellStyle name="SAPBEXexcGood2 2 9 2 2" xfId="40131"/>
    <cellStyle name="SAPBEXexcGood2 2 9 3" xfId="22334"/>
    <cellStyle name="SAPBEXexcGood2 2 9 3 2" xfId="48748"/>
    <cellStyle name="SAPBEXexcGood2 2 9 4" xfId="29589"/>
    <cellStyle name="SAPBEXexcGood2 3" xfId="1628"/>
    <cellStyle name="SAPBEXexcGood2 3 10" xfId="8338"/>
    <cellStyle name="SAPBEXexcGood2 3 10 2" xfId="18998"/>
    <cellStyle name="SAPBEXexcGood2 3 10 2 2" xfId="45412"/>
    <cellStyle name="SAPBEXexcGood2 3 10 3" xfId="16600"/>
    <cellStyle name="SAPBEXexcGood2 3 10 3 2" xfId="43018"/>
    <cellStyle name="SAPBEXexcGood2 3 10 4" xfId="34834"/>
    <cellStyle name="SAPBEXexcGood2 3 11" xfId="11935"/>
    <cellStyle name="SAPBEXexcGood2 3 11 2" xfId="38356"/>
    <cellStyle name="SAPBEXexcGood2 3 12" xfId="27504"/>
    <cellStyle name="SAPBEXexcGood2 3 12 2" xfId="53918"/>
    <cellStyle name="SAPBEXexcGood2 3 2" xfId="3621"/>
    <cellStyle name="SAPBEXexcGood2 3 2 2" xfId="9079"/>
    <cellStyle name="SAPBEXexcGood2 3 2 2 2" xfId="19739"/>
    <cellStyle name="SAPBEXexcGood2 3 2 2 2 2" xfId="46153"/>
    <cellStyle name="SAPBEXexcGood2 3 2 2 3" xfId="26791"/>
    <cellStyle name="SAPBEXexcGood2 3 2 2 3 2" xfId="53205"/>
    <cellStyle name="SAPBEXexcGood2 3 2 2 4" xfId="35575"/>
    <cellStyle name="SAPBEXexcGood2 3 2 3" xfId="10071"/>
    <cellStyle name="SAPBEXexcGood2 3 2 3 2" xfId="20731"/>
    <cellStyle name="SAPBEXexcGood2 3 2 3 2 2" xfId="47145"/>
    <cellStyle name="SAPBEXexcGood2 3 2 3 3" xfId="12806"/>
    <cellStyle name="SAPBEXexcGood2 3 2 3 3 2" xfId="39227"/>
    <cellStyle name="SAPBEXexcGood2 3 2 3 4" xfId="36567"/>
    <cellStyle name="SAPBEXexcGood2 3 2 4" xfId="10876"/>
    <cellStyle name="SAPBEXexcGood2 3 2 4 2" xfId="21521"/>
    <cellStyle name="SAPBEXexcGood2 3 2 4 2 2" xfId="47935"/>
    <cellStyle name="SAPBEXexcGood2 3 2 4 3" xfId="28610"/>
    <cellStyle name="SAPBEXexcGood2 3 2 4 3 2" xfId="55024"/>
    <cellStyle name="SAPBEXexcGood2 3 2 4 4" xfId="37297"/>
    <cellStyle name="SAPBEXexcGood2 3 2 5" xfId="8644"/>
    <cellStyle name="SAPBEXexcGood2 3 2 5 2" xfId="19304"/>
    <cellStyle name="SAPBEXexcGood2 3 2 5 2 2" xfId="45718"/>
    <cellStyle name="SAPBEXexcGood2 3 2 5 3" xfId="16909"/>
    <cellStyle name="SAPBEXexcGood2 3 2 5 3 2" xfId="43327"/>
    <cellStyle name="SAPBEXexcGood2 3 2 5 4" xfId="35140"/>
    <cellStyle name="SAPBEXexcGood2 3 2 6" xfId="14406"/>
    <cellStyle name="SAPBEXexcGood2 3 2 6 2" xfId="40826"/>
    <cellStyle name="SAPBEXexcGood2 3 2 7" xfId="27257"/>
    <cellStyle name="SAPBEXexcGood2 3 2 7 2" xfId="53671"/>
    <cellStyle name="SAPBEXexcGood2 3 2 8" xfId="30291"/>
    <cellStyle name="SAPBEXexcGood2 3 3" xfId="2701"/>
    <cellStyle name="SAPBEXexcGood2 3 3 2" xfId="9448"/>
    <cellStyle name="SAPBEXexcGood2 3 3 2 2" xfId="20108"/>
    <cellStyle name="SAPBEXexcGood2 3 3 2 2 2" xfId="46522"/>
    <cellStyle name="SAPBEXexcGood2 3 3 2 3" xfId="25938"/>
    <cellStyle name="SAPBEXexcGood2 3 3 2 3 2" xfId="52352"/>
    <cellStyle name="SAPBEXexcGood2 3 3 2 4" xfId="35944"/>
    <cellStyle name="SAPBEXexcGood2 3 3 3" xfId="13493"/>
    <cellStyle name="SAPBEXexcGood2 3 3 3 2" xfId="39913"/>
    <cellStyle name="SAPBEXexcGood2 3 3 4" xfId="22569"/>
    <cellStyle name="SAPBEXexcGood2 3 3 4 2" xfId="48983"/>
    <cellStyle name="SAPBEXexcGood2 3 3 5" xfId="29371"/>
    <cellStyle name="SAPBEXexcGood2 3 4" xfId="5177"/>
    <cellStyle name="SAPBEXexcGood2 3 4 2" xfId="10031"/>
    <cellStyle name="SAPBEXexcGood2 3 4 2 2" xfId="20691"/>
    <cellStyle name="SAPBEXexcGood2 3 4 2 2 2" xfId="47105"/>
    <cellStyle name="SAPBEXexcGood2 3 4 2 3" xfId="18739"/>
    <cellStyle name="SAPBEXexcGood2 3 4 2 3 2" xfId="45153"/>
    <cellStyle name="SAPBEXexcGood2 3 4 2 4" xfId="36527"/>
    <cellStyle name="SAPBEXexcGood2 3 4 3" xfId="15953"/>
    <cellStyle name="SAPBEXexcGood2 3 4 3 2" xfId="42372"/>
    <cellStyle name="SAPBEXexcGood2 3 4 4" xfId="24738"/>
    <cellStyle name="SAPBEXexcGood2 3 4 4 2" xfId="51152"/>
    <cellStyle name="SAPBEXexcGood2 3 4 5" xfId="31847"/>
    <cellStyle name="SAPBEXexcGood2 3 5" xfId="4307"/>
    <cellStyle name="SAPBEXexcGood2 3 5 2" xfId="10768"/>
    <cellStyle name="SAPBEXexcGood2 3 5 2 2" xfId="21413"/>
    <cellStyle name="SAPBEXexcGood2 3 5 2 2 2" xfId="47827"/>
    <cellStyle name="SAPBEXexcGood2 3 5 2 3" xfId="28502"/>
    <cellStyle name="SAPBEXexcGood2 3 5 2 3 2" xfId="54916"/>
    <cellStyle name="SAPBEXexcGood2 3 5 2 4" xfId="37189"/>
    <cellStyle name="SAPBEXexcGood2 3 5 3" xfId="15086"/>
    <cellStyle name="SAPBEXexcGood2 3 5 3 2" xfId="41506"/>
    <cellStyle name="SAPBEXexcGood2 3 5 4" xfId="21779"/>
    <cellStyle name="SAPBEXexcGood2 3 5 4 2" xfId="48193"/>
    <cellStyle name="SAPBEXexcGood2 3 5 5" xfId="30977"/>
    <cellStyle name="SAPBEXexcGood2 3 6" xfId="5517"/>
    <cellStyle name="SAPBEXexcGood2 3 6 2" xfId="16288"/>
    <cellStyle name="SAPBEXexcGood2 3 6 2 2" xfId="42707"/>
    <cellStyle name="SAPBEXexcGood2 3 6 3" xfId="22086"/>
    <cellStyle name="SAPBEXexcGood2 3 6 3 2" xfId="48500"/>
    <cellStyle name="SAPBEXexcGood2 3 6 4" xfId="32187"/>
    <cellStyle name="SAPBEXexcGood2 3 7" xfId="6125"/>
    <cellStyle name="SAPBEXexcGood2 3 7 2" xfId="12032"/>
    <cellStyle name="SAPBEXexcGood2 3 7 2 2" xfId="38453"/>
    <cellStyle name="SAPBEXexcGood2 3 7 3" xfId="32795"/>
    <cellStyle name="SAPBEXexcGood2 3 8" xfId="7195"/>
    <cellStyle name="SAPBEXexcGood2 3 8 2" xfId="17862"/>
    <cellStyle name="SAPBEXexcGood2 3 8 2 2" xfId="44279"/>
    <cellStyle name="SAPBEXexcGood2 3 8 3" xfId="26829"/>
    <cellStyle name="SAPBEXexcGood2 3 8 3 2" xfId="53243"/>
    <cellStyle name="SAPBEXexcGood2 3 8 4" xfId="33865"/>
    <cellStyle name="SAPBEXexcGood2 3 9" xfId="7101"/>
    <cellStyle name="SAPBEXexcGood2 3 9 2" xfId="17789"/>
    <cellStyle name="SAPBEXexcGood2 3 9 2 2" xfId="44206"/>
    <cellStyle name="SAPBEXexcGood2 3 9 3" xfId="23221"/>
    <cellStyle name="SAPBEXexcGood2 3 9 3 2" xfId="49635"/>
    <cellStyle name="SAPBEXexcGood2 3 9 4" xfId="33771"/>
    <cellStyle name="SAPBEXexcGood2 4" xfId="1887"/>
    <cellStyle name="SAPBEXexcGood2 4 10" xfId="8397"/>
    <cellStyle name="SAPBEXexcGood2 4 10 2" xfId="19057"/>
    <cellStyle name="SAPBEXexcGood2 4 10 2 2" xfId="45471"/>
    <cellStyle name="SAPBEXexcGood2 4 10 3" xfId="12456"/>
    <cellStyle name="SAPBEXexcGood2 4 10 3 2" xfId="38877"/>
    <cellStyle name="SAPBEXexcGood2 4 10 4" xfId="34893"/>
    <cellStyle name="SAPBEXexcGood2 4 11" xfId="11693"/>
    <cellStyle name="SAPBEXexcGood2 4 11 2" xfId="38114"/>
    <cellStyle name="SAPBEXexcGood2 4 12" xfId="22561"/>
    <cellStyle name="SAPBEXexcGood2 4 12 2" xfId="48975"/>
    <cellStyle name="SAPBEXexcGood2 4 2" xfId="3864"/>
    <cellStyle name="SAPBEXexcGood2 4 2 2" xfId="9668"/>
    <cellStyle name="SAPBEXexcGood2 4 2 2 2" xfId="20328"/>
    <cellStyle name="SAPBEXexcGood2 4 2 2 2 2" xfId="46742"/>
    <cellStyle name="SAPBEXexcGood2 4 2 2 3" xfId="11267"/>
    <cellStyle name="SAPBEXexcGood2 4 2 2 3 2" xfId="37688"/>
    <cellStyle name="SAPBEXexcGood2 4 2 2 4" xfId="36164"/>
    <cellStyle name="SAPBEXexcGood2 4 2 3" xfId="10457"/>
    <cellStyle name="SAPBEXexcGood2 4 2 3 2" xfId="21117"/>
    <cellStyle name="SAPBEXexcGood2 4 2 3 2 2" xfId="47531"/>
    <cellStyle name="SAPBEXexcGood2 4 2 3 3" xfId="28381"/>
    <cellStyle name="SAPBEXexcGood2 4 2 3 3 2" xfId="54795"/>
    <cellStyle name="SAPBEXexcGood2 4 2 3 4" xfId="36953"/>
    <cellStyle name="SAPBEXexcGood2 4 2 4" xfId="10929"/>
    <cellStyle name="SAPBEXexcGood2 4 2 4 2" xfId="21574"/>
    <cellStyle name="SAPBEXexcGood2 4 2 4 2 2" xfId="47988"/>
    <cellStyle name="SAPBEXexcGood2 4 2 4 3" xfId="28663"/>
    <cellStyle name="SAPBEXexcGood2 4 2 4 3 2" xfId="55077"/>
    <cellStyle name="SAPBEXexcGood2 4 2 4 4" xfId="37350"/>
    <cellStyle name="SAPBEXexcGood2 4 2 5" xfId="8704"/>
    <cellStyle name="SAPBEXexcGood2 4 2 5 2" xfId="19364"/>
    <cellStyle name="SAPBEXexcGood2 4 2 5 2 2" xfId="45778"/>
    <cellStyle name="SAPBEXexcGood2 4 2 5 3" xfId="12383"/>
    <cellStyle name="SAPBEXexcGood2 4 2 5 3 2" xfId="38804"/>
    <cellStyle name="SAPBEXexcGood2 4 2 5 4" xfId="35200"/>
    <cellStyle name="SAPBEXexcGood2 4 2 6" xfId="14647"/>
    <cellStyle name="SAPBEXexcGood2 4 2 6 2" xfId="41067"/>
    <cellStyle name="SAPBEXexcGood2 4 2 7" xfId="23422"/>
    <cellStyle name="SAPBEXexcGood2 4 2 7 2" xfId="49836"/>
    <cellStyle name="SAPBEXexcGood2 4 2 8" xfId="30534"/>
    <cellStyle name="SAPBEXexcGood2 4 3" xfId="4591"/>
    <cellStyle name="SAPBEXexcGood2 4 3 2" xfId="9389"/>
    <cellStyle name="SAPBEXexcGood2 4 3 2 2" xfId="20049"/>
    <cellStyle name="SAPBEXexcGood2 4 3 2 2 2" xfId="46463"/>
    <cellStyle name="SAPBEXexcGood2 4 3 2 3" xfId="16482"/>
    <cellStyle name="SAPBEXexcGood2 4 3 2 3 2" xfId="42900"/>
    <cellStyle name="SAPBEXexcGood2 4 3 2 4" xfId="35885"/>
    <cellStyle name="SAPBEXexcGood2 4 3 3" xfId="15369"/>
    <cellStyle name="SAPBEXexcGood2 4 3 3 2" xfId="41789"/>
    <cellStyle name="SAPBEXexcGood2 4 3 4" xfId="17683"/>
    <cellStyle name="SAPBEXexcGood2 4 3 4 2" xfId="44100"/>
    <cellStyle name="SAPBEXexcGood2 4 3 5" xfId="31261"/>
    <cellStyle name="SAPBEXexcGood2 4 4" xfId="3978"/>
    <cellStyle name="SAPBEXexcGood2 4 4 2" xfId="9996"/>
    <cellStyle name="SAPBEXexcGood2 4 4 2 2" xfId="20656"/>
    <cellStyle name="SAPBEXexcGood2 4 4 2 2 2" xfId="47070"/>
    <cellStyle name="SAPBEXexcGood2 4 4 2 3" xfId="24083"/>
    <cellStyle name="SAPBEXexcGood2 4 4 2 3 2" xfId="50497"/>
    <cellStyle name="SAPBEXexcGood2 4 4 2 4" xfId="36492"/>
    <cellStyle name="SAPBEXexcGood2 4 4 3" xfId="14761"/>
    <cellStyle name="SAPBEXexcGood2 4 4 3 2" xfId="41181"/>
    <cellStyle name="SAPBEXexcGood2 4 4 4" xfId="21816"/>
    <cellStyle name="SAPBEXexcGood2 4 4 4 2" xfId="48230"/>
    <cellStyle name="SAPBEXexcGood2 4 4 5" xfId="30648"/>
    <cellStyle name="SAPBEXexcGood2 4 5" xfId="5785"/>
    <cellStyle name="SAPBEXexcGood2 4 5 2" xfId="10810"/>
    <cellStyle name="SAPBEXexcGood2 4 5 2 2" xfId="21455"/>
    <cellStyle name="SAPBEXexcGood2 4 5 2 2 2" xfId="47869"/>
    <cellStyle name="SAPBEXexcGood2 4 5 2 3" xfId="28544"/>
    <cellStyle name="SAPBEXexcGood2 4 5 2 3 2" xfId="54958"/>
    <cellStyle name="SAPBEXexcGood2 4 5 2 4" xfId="37231"/>
    <cellStyle name="SAPBEXexcGood2 4 5 3" xfId="16544"/>
    <cellStyle name="SAPBEXexcGood2 4 5 3 2" xfId="42962"/>
    <cellStyle name="SAPBEXexcGood2 4 5 4" xfId="21915"/>
    <cellStyle name="SAPBEXexcGood2 4 5 4 2" xfId="48329"/>
    <cellStyle name="SAPBEXexcGood2 4 5 5" xfId="32455"/>
    <cellStyle name="SAPBEXexcGood2 4 6" xfId="6388"/>
    <cellStyle name="SAPBEXexcGood2 4 6 2" xfId="17124"/>
    <cellStyle name="SAPBEXexcGood2 4 6 2 2" xfId="43542"/>
    <cellStyle name="SAPBEXexcGood2 4 6 3" xfId="12044"/>
    <cellStyle name="SAPBEXexcGood2 4 6 3 2" xfId="38465"/>
    <cellStyle name="SAPBEXexcGood2 4 6 4" xfId="33058"/>
    <cellStyle name="SAPBEXexcGood2 4 7" xfId="7003"/>
    <cellStyle name="SAPBEXexcGood2 4 7 2" xfId="22052"/>
    <cellStyle name="SAPBEXexcGood2 4 7 2 2" xfId="48466"/>
    <cellStyle name="SAPBEXexcGood2 4 7 3" xfId="33673"/>
    <cellStyle name="SAPBEXexcGood2 4 8" xfId="7550"/>
    <cellStyle name="SAPBEXexcGood2 4 8 2" xfId="18217"/>
    <cellStyle name="SAPBEXexcGood2 4 8 2 2" xfId="44633"/>
    <cellStyle name="SAPBEXexcGood2 4 8 3" xfId="27080"/>
    <cellStyle name="SAPBEXexcGood2 4 8 3 2" xfId="53494"/>
    <cellStyle name="SAPBEXexcGood2 4 8 4" xfId="34220"/>
    <cellStyle name="SAPBEXexcGood2 4 9" xfId="7757"/>
    <cellStyle name="SAPBEXexcGood2 4 9 2" xfId="18424"/>
    <cellStyle name="SAPBEXexcGood2 4 9 2 2" xfId="44840"/>
    <cellStyle name="SAPBEXexcGood2 4 9 3" xfId="27431"/>
    <cellStyle name="SAPBEXexcGood2 4 9 3 2" xfId="53845"/>
    <cellStyle name="SAPBEXexcGood2 4 9 4" xfId="34427"/>
    <cellStyle name="SAPBEXexcGood2 5" xfId="2073"/>
    <cellStyle name="SAPBEXexcGood2 5 10" xfId="8539"/>
    <cellStyle name="SAPBEXexcGood2 5 10 2" xfId="19199"/>
    <cellStyle name="SAPBEXexcGood2 5 10 2 2" xfId="45613"/>
    <cellStyle name="SAPBEXexcGood2 5 10 3" xfId="12468"/>
    <cellStyle name="SAPBEXexcGood2 5 10 3 2" xfId="38889"/>
    <cellStyle name="SAPBEXexcGood2 5 10 4" xfId="35035"/>
    <cellStyle name="SAPBEXexcGood2 5 11" xfId="11527"/>
    <cellStyle name="SAPBEXexcGood2 5 11 2" xfId="37948"/>
    <cellStyle name="SAPBEXexcGood2 5 12" xfId="22686"/>
    <cellStyle name="SAPBEXexcGood2 5 12 2" xfId="49100"/>
    <cellStyle name="SAPBEXexcGood2 5 2" xfId="4038"/>
    <cellStyle name="SAPBEXexcGood2 5 2 2" xfId="9261"/>
    <cellStyle name="SAPBEXexcGood2 5 2 2 2" xfId="19921"/>
    <cellStyle name="SAPBEXexcGood2 5 2 2 2 2" xfId="46335"/>
    <cellStyle name="SAPBEXexcGood2 5 2 2 3" xfId="25959"/>
    <cellStyle name="SAPBEXexcGood2 5 2 2 3 2" xfId="52373"/>
    <cellStyle name="SAPBEXexcGood2 5 2 2 4" xfId="35757"/>
    <cellStyle name="SAPBEXexcGood2 5 2 3" xfId="14820"/>
    <cellStyle name="SAPBEXexcGood2 5 2 3 2" xfId="41240"/>
    <cellStyle name="SAPBEXexcGood2 5 2 4" xfId="27561"/>
    <cellStyle name="SAPBEXexcGood2 5 2 4 2" xfId="53975"/>
    <cellStyle name="SAPBEXexcGood2 5 2 5" xfId="30708"/>
    <cellStyle name="SAPBEXexcGood2 5 3" xfId="4766"/>
    <cellStyle name="SAPBEXexcGood2 5 3 2" xfId="10057"/>
    <cellStyle name="SAPBEXexcGood2 5 3 2 2" xfId="20717"/>
    <cellStyle name="SAPBEXexcGood2 5 3 2 2 2" xfId="47131"/>
    <cellStyle name="SAPBEXexcGood2 5 3 2 3" xfId="11439"/>
    <cellStyle name="SAPBEXexcGood2 5 3 2 3 2" xfId="37860"/>
    <cellStyle name="SAPBEXexcGood2 5 3 2 4" xfId="36553"/>
    <cellStyle name="SAPBEXexcGood2 5 3 3" xfId="15543"/>
    <cellStyle name="SAPBEXexcGood2 5 3 3 2" xfId="41963"/>
    <cellStyle name="SAPBEXexcGood2 5 3 4" xfId="27496"/>
    <cellStyle name="SAPBEXexcGood2 5 3 4 2" xfId="53910"/>
    <cellStyle name="SAPBEXexcGood2 5 3 5" xfId="31436"/>
    <cellStyle name="SAPBEXexcGood2 5 4" xfId="5346"/>
    <cellStyle name="SAPBEXexcGood2 5 4 2" xfId="10859"/>
    <cellStyle name="SAPBEXexcGood2 5 4 2 2" xfId="21504"/>
    <cellStyle name="SAPBEXexcGood2 5 4 2 2 2" xfId="47918"/>
    <cellStyle name="SAPBEXexcGood2 5 4 2 3" xfId="28593"/>
    <cellStyle name="SAPBEXexcGood2 5 4 2 3 2" xfId="55007"/>
    <cellStyle name="SAPBEXexcGood2 5 4 2 4" xfId="37280"/>
    <cellStyle name="SAPBEXexcGood2 5 4 3" xfId="16119"/>
    <cellStyle name="SAPBEXexcGood2 5 4 3 2" xfId="42538"/>
    <cellStyle name="SAPBEXexcGood2 5 4 4" xfId="25087"/>
    <cellStyle name="SAPBEXexcGood2 5 4 4 2" xfId="51501"/>
    <cellStyle name="SAPBEXexcGood2 5 4 5" xfId="32016"/>
    <cellStyle name="SAPBEXexcGood2 5 5" xfId="5953"/>
    <cellStyle name="SAPBEXexcGood2 5 5 2" xfId="16705"/>
    <cellStyle name="SAPBEXexcGood2 5 5 2 2" xfId="43123"/>
    <cellStyle name="SAPBEXexcGood2 5 5 3" xfId="25475"/>
    <cellStyle name="SAPBEXexcGood2 5 5 3 2" xfId="51889"/>
    <cellStyle name="SAPBEXexcGood2 5 5 4" xfId="32623"/>
    <cellStyle name="SAPBEXexcGood2 5 6" xfId="6553"/>
    <cellStyle name="SAPBEXexcGood2 5 6 2" xfId="17278"/>
    <cellStyle name="SAPBEXexcGood2 5 6 2 2" xfId="43696"/>
    <cellStyle name="SAPBEXexcGood2 5 6 3" xfId="22628"/>
    <cellStyle name="SAPBEXexcGood2 5 6 3 2" xfId="49042"/>
    <cellStyle name="SAPBEXexcGood2 5 6 4" xfId="33223"/>
    <cellStyle name="SAPBEXexcGood2 5 7" xfId="7125"/>
    <cellStyle name="SAPBEXexcGood2 5 7 2" xfId="22669"/>
    <cellStyle name="SAPBEXexcGood2 5 7 2 2" xfId="49083"/>
    <cellStyle name="SAPBEXexcGood2 5 7 3" xfId="33795"/>
    <cellStyle name="SAPBEXexcGood2 5 8" xfId="7684"/>
    <cellStyle name="SAPBEXexcGood2 5 8 2" xfId="18351"/>
    <cellStyle name="SAPBEXexcGood2 5 8 2 2" xfId="44767"/>
    <cellStyle name="SAPBEXexcGood2 5 8 3" xfId="26116"/>
    <cellStyle name="SAPBEXexcGood2 5 8 3 2" xfId="52530"/>
    <cellStyle name="SAPBEXexcGood2 5 8 4" xfId="34354"/>
    <cellStyle name="SAPBEXexcGood2 5 9" xfId="7836"/>
    <cellStyle name="SAPBEXexcGood2 5 9 2" xfId="18503"/>
    <cellStyle name="SAPBEXexcGood2 5 9 2 2" xfId="44918"/>
    <cellStyle name="SAPBEXexcGood2 5 9 3" xfId="22504"/>
    <cellStyle name="SAPBEXexcGood2 5 9 3 2" xfId="48918"/>
    <cellStyle name="SAPBEXexcGood2 5 9 4" xfId="34506"/>
    <cellStyle name="SAPBEXexcGood2 6" xfId="2367"/>
    <cellStyle name="SAPBEXexcGood2 6 10" xfId="11286"/>
    <cellStyle name="SAPBEXexcGood2 6 10 2" xfId="37707"/>
    <cellStyle name="SAPBEXexcGood2 6 11" xfId="25721"/>
    <cellStyle name="SAPBEXexcGood2 6 11 2" xfId="52135"/>
    <cellStyle name="SAPBEXexcGood2 6 2" xfId="4274"/>
    <cellStyle name="SAPBEXexcGood2 6 2 2" xfId="9869"/>
    <cellStyle name="SAPBEXexcGood2 6 2 2 2" xfId="20529"/>
    <cellStyle name="SAPBEXexcGood2 6 2 2 2 2" xfId="46943"/>
    <cellStyle name="SAPBEXexcGood2 6 2 2 3" xfId="27299"/>
    <cellStyle name="SAPBEXexcGood2 6 2 2 3 2" xfId="53713"/>
    <cellStyle name="SAPBEXexcGood2 6 2 2 4" xfId="36365"/>
    <cellStyle name="SAPBEXexcGood2 6 2 3" xfId="15053"/>
    <cellStyle name="SAPBEXexcGood2 6 2 3 2" xfId="41473"/>
    <cellStyle name="SAPBEXexcGood2 6 2 4" xfId="27933"/>
    <cellStyle name="SAPBEXexcGood2 6 2 4 2" xfId="54347"/>
    <cellStyle name="SAPBEXexcGood2 6 2 5" xfId="30944"/>
    <cellStyle name="SAPBEXexcGood2 6 3" xfId="5002"/>
    <cellStyle name="SAPBEXexcGood2 6 3 2" xfId="10402"/>
    <cellStyle name="SAPBEXexcGood2 6 3 2 2" xfId="21062"/>
    <cellStyle name="SAPBEXexcGood2 6 3 2 2 2" xfId="47476"/>
    <cellStyle name="SAPBEXexcGood2 6 3 2 3" xfId="28327"/>
    <cellStyle name="SAPBEXexcGood2 6 3 2 3 2" xfId="54741"/>
    <cellStyle name="SAPBEXexcGood2 6 3 2 4" xfId="36898"/>
    <cellStyle name="SAPBEXexcGood2 6 3 3" xfId="15779"/>
    <cellStyle name="SAPBEXexcGood2 6 3 3 2" xfId="42199"/>
    <cellStyle name="SAPBEXexcGood2 6 3 4" xfId="27721"/>
    <cellStyle name="SAPBEXexcGood2 6 3 4 2" xfId="54135"/>
    <cellStyle name="SAPBEXexcGood2 6 3 5" xfId="31672"/>
    <cellStyle name="SAPBEXexcGood2 6 4" xfId="6195"/>
    <cellStyle name="SAPBEXexcGood2 6 4 2" xfId="10983"/>
    <cellStyle name="SAPBEXexcGood2 6 4 2 2" xfId="21628"/>
    <cellStyle name="SAPBEXexcGood2 6 4 2 2 2" xfId="48042"/>
    <cellStyle name="SAPBEXexcGood2 6 4 2 3" xfId="28717"/>
    <cellStyle name="SAPBEXexcGood2 6 4 2 3 2" xfId="55131"/>
    <cellStyle name="SAPBEXexcGood2 6 4 2 4" xfId="37404"/>
    <cellStyle name="SAPBEXexcGood2 6 4 3" xfId="16936"/>
    <cellStyle name="SAPBEXexcGood2 6 4 3 2" xfId="43354"/>
    <cellStyle name="SAPBEXexcGood2 6 4 4" xfId="22501"/>
    <cellStyle name="SAPBEXexcGood2 6 4 4 2" xfId="48915"/>
    <cellStyle name="SAPBEXexcGood2 6 4 5" xfId="32865"/>
    <cellStyle name="SAPBEXexcGood2 6 5" xfId="6776"/>
    <cellStyle name="SAPBEXexcGood2 6 5 2" xfId="17488"/>
    <cellStyle name="SAPBEXexcGood2 6 5 2 2" xfId="43906"/>
    <cellStyle name="SAPBEXexcGood2 6 5 3" xfId="12065"/>
    <cellStyle name="SAPBEXexcGood2 6 5 3 2" xfId="38486"/>
    <cellStyle name="SAPBEXexcGood2 6 5 4" xfId="33446"/>
    <cellStyle name="SAPBEXexcGood2 6 6" xfId="7336"/>
    <cellStyle name="SAPBEXexcGood2 6 6 2" xfId="18003"/>
    <cellStyle name="SAPBEXexcGood2 6 6 2 2" xfId="44420"/>
    <cellStyle name="SAPBEXexcGood2 6 6 3" xfId="23105"/>
    <cellStyle name="SAPBEXexcGood2 6 6 3 2" xfId="49519"/>
    <cellStyle name="SAPBEXexcGood2 6 6 4" xfId="34006"/>
    <cellStyle name="SAPBEXexcGood2 6 7" xfId="7980"/>
    <cellStyle name="SAPBEXexcGood2 6 7 2" xfId="18647"/>
    <cellStyle name="SAPBEXexcGood2 6 7 2 2" xfId="45062"/>
    <cellStyle name="SAPBEXexcGood2 6 7 3" xfId="17366"/>
    <cellStyle name="SAPBEXexcGood2 6 7 3 2" xfId="43784"/>
    <cellStyle name="SAPBEXexcGood2 6 7 4" xfId="34586"/>
    <cellStyle name="SAPBEXexcGood2 6 8" xfId="8882"/>
    <cellStyle name="SAPBEXexcGood2 6 8 2" xfId="19542"/>
    <cellStyle name="SAPBEXexcGood2 6 8 2 2" xfId="45956"/>
    <cellStyle name="SAPBEXexcGood2 6 8 3" xfId="26363"/>
    <cellStyle name="SAPBEXexcGood2 6 8 3 2" xfId="52777"/>
    <cellStyle name="SAPBEXexcGood2 6 8 4" xfId="35378"/>
    <cellStyle name="SAPBEXexcGood2 6 9" xfId="13166"/>
    <cellStyle name="SAPBEXexcGood2 6 9 2" xfId="39587"/>
    <cellStyle name="SAPBEXexcGood2 7" xfId="3222"/>
    <cellStyle name="SAPBEXexcGood2 7 2" xfId="9571"/>
    <cellStyle name="SAPBEXexcGood2 7 2 2" xfId="20231"/>
    <cellStyle name="SAPBEXexcGood2 7 2 2 2" xfId="46645"/>
    <cellStyle name="SAPBEXexcGood2 7 2 3" xfId="16647"/>
    <cellStyle name="SAPBEXexcGood2 7 2 3 2" xfId="43065"/>
    <cellStyle name="SAPBEXexcGood2 7 2 4" xfId="36067"/>
    <cellStyle name="SAPBEXexcGood2 7 3" xfId="14012"/>
    <cellStyle name="SAPBEXexcGood2 7 3 2" xfId="40432"/>
    <cellStyle name="SAPBEXexcGood2 7 4" xfId="23868"/>
    <cellStyle name="SAPBEXexcGood2 7 4 2" xfId="50282"/>
    <cellStyle name="SAPBEXexcGood2 7 5" xfId="29892"/>
    <cellStyle name="SAPBEXexcGood2 8" xfId="4892"/>
    <cellStyle name="SAPBEXexcGood2 8 2" xfId="10141"/>
    <cellStyle name="SAPBEXexcGood2 8 2 2" xfId="20801"/>
    <cellStyle name="SAPBEXexcGood2 8 2 2 2" xfId="47215"/>
    <cellStyle name="SAPBEXexcGood2 8 2 3" xfId="25883"/>
    <cellStyle name="SAPBEXexcGood2 8 2 3 2" xfId="52297"/>
    <cellStyle name="SAPBEXexcGood2 8 2 4" xfId="36637"/>
    <cellStyle name="SAPBEXexcGood2 8 3" xfId="15669"/>
    <cellStyle name="SAPBEXexcGood2 8 3 2" xfId="42089"/>
    <cellStyle name="SAPBEXexcGood2 8 4" xfId="27272"/>
    <cellStyle name="SAPBEXexcGood2 8 4 2" xfId="53686"/>
    <cellStyle name="SAPBEXexcGood2 8 5" xfId="31562"/>
    <cellStyle name="SAPBEXexcGood2 9" xfId="5469"/>
    <cellStyle name="SAPBEXexcGood2 9 2" xfId="9583"/>
    <cellStyle name="SAPBEXexcGood2 9 2 2" xfId="20243"/>
    <cellStyle name="SAPBEXexcGood2 9 2 2 2" xfId="46657"/>
    <cellStyle name="SAPBEXexcGood2 9 2 3" xfId="17841"/>
    <cellStyle name="SAPBEXexcGood2 9 2 3 2" xfId="44258"/>
    <cellStyle name="SAPBEXexcGood2 9 2 4" xfId="36079"/>
    <cellStyle name="SAPBEXexcGood2 9 3" xfId="16242"/>
    <cellStyle name="SAPBEXexcGood2 9 3 2" xfId="42661"/>
    <cellStyle name="SAPBEXexcGood2 9 4" xfId="22438"/>
    <cellStyle name="SAPBEXexcGood2 9 4 2" xfId="48852"/>
    <cellStyle name="SAPBEXexcGood2 9 5" xfId="32139"/>
    <cellStyle name="SAPBEXexcGood3" xfId="1195"/>
    <cellStyle name="SAPBEXexcGood3 10" xfId="5610"/>
    <cellStyle name="SAPBEXexcGood3 10 2" xfId="26404"/>
    <cellStyle name="SAPBEXexcGood3 10 2 2" xfId="52818"/>
    <cellStyle name="SAPBEXexcGood3 10 3" xfId="32280"/>
    <cellStyle name="SAPBEXexcGood3 11" xfId="3024"/>
    <cellStyle name="SAPBEXexcGood3 11 2" xfId="13816"/>
    <cellStyle name="SAPBEXexcGood3 11 2 2" xfId="40236"/>
    <cellStyle name="SAPBEXexcGood3 11 3" xfId="27454"/>
    <cellStyle name="SAPBEXexcGood3 11 3 2" xfId="53868"/>
    <cellStyle name="SAPBEXexcGood3 11 4" xfId="29694"/>
    <cellStyle name="SAPBEXexcGood3 12" xfId="8264"/>
    <cellStyle name="SAPBEXexcGood3 12 2" xfId="18925"/>
    <cellStyle name="SAPBEXexcGood3 12 2 2" xfId="45339"/>
    <cellStyle name="SAPBEXexcGood3 12 3" xfId="17697"/>
    <cellStyle name="SAPBEXexcGood3 12 3 2" xfId="44114"/>
    <cellStyle name="SAPBEXexcGood3 12 4" xfId="34777"/>
    <cellStyle name="SAPBEXexcGood3 13" xfId="13755"/>
    <cellStyle name="SAPBEXexcGood3 13 2" xfId="40175"/>
    <cellStyle name="SAPBEXexcGood3 14" xfId="23713"/>
    <cellStyle name="SAPBEXexcGood3 14 2" xfId="50127"/>
    <cellStyle name="SAPBEXexcGood3 2" xfId="1516"/>
    <cellStyle name="SAPBEXexcGood3 2 10" xfId="8413"/>
    <cellStyle name="SAPBEXexcGood3 2 10 2" xfId="19073"/>
    <cellStyle name="SAPBEXexcGood3 2 10 2 2" xfId="45487"/>
    <cellStyle name="SAPBEXexcGood3 2 10 3" xfId="12776"/>
    <cellStyle name="SAPBEXexcGood3 2 10 3 2" xfId="39197"/>
    <cellStyle name="SAPBEXexcGood3 2 10 4" xfId="34909"/>
    <cellStyle name="SAPBEXexcGood3 2 11" xfId="12025"/>
    <cellStyle name="SAPBEXexcGood3 2 11 2" xfId="38446"/>
    <cellStyle name="SAPBEXexcGood3 2 12" xfId="27016"/>
    <cellStyle name="SAPBEXexcGood3 2 12 2" xfId="53430"/>
    <cellStyle name="SAPBEXexcGood3 2 2" xfId="3510"/>
    <cellStyle name="SAPBEXexcGood3 2 2 2" xfId="9012"/>
    <cellStyle name="SAPBEXexcGood3 2 2 2 2" xfId="19672"/>
    <cellStyle name="SAPBEXexcGood3 2 2 2 2 2" xfId="46086"/>
    <cellStyle name="SAPBEXexcGood3 2 2 2 3" xfId="12746"/>
    <cellStyle name="SAPBEXexcGood3 2 2 2 3 2" xfId="39167"/>
    <cellStyle name="SAPBEXexcGood3 2 2 2 4" xfId="35508"/>
    <cellStyle name="SAPBEXexcGood3 2 2 3" xfId="10111"/>
    <cellStyle name="SAPBEXexcGood3 2 2 3 2" xfId="20771"/>
    <cellStyle name="SAPBEXexcGood3 2 2 3 2 2" xfId="47185"/>
    <cellStyle name="SAPBEXexcGood3 2 2 3 3" xfId="12825"/>
    <cellStyle name="SAPBEXexcGood3 2 2 3 3 2" xfId="39246"/>
    <cellStyle name="SAPBEXexcGood3 2 2 3 4" xfId="36607"/>
    <cellStyle name="SAPBEXexcGood3 2 2 4" xfId="10944"/>
    <cellStyle name="SAPBEXexcGood3 2 2 4 2" xfId="21589"/>
    <cellStyle name="SAPBEXexcGood3 2 2 4 2 2" xfId="48003"/>
    <cellStyle name="SAPBEXexcGood3 2 2 4 3" xfId="28678"/>
    <cellStyle name="SAPBEXexcGood3 2 2 4 3 2" xfId="55092"/>
    <cellStyle name="SAPBEXexcGood3 2 2 4 4" xfId="37365"/>
    <cellStyle name="SAPBEXexcGood3 2 2 5" xfId="8721"/>
    <cellStyle name="SAPBEXexcGood3 2 2 5 2" xfId="19381"/>
    <cellStyle name="SAPBEXexcGood3 2 2 5 2 2" xfId="45795"/>
    <cellStyle name="SAPBEXexcGood3 2 2 5 3" xfId="27904"/>
    <cellStyle name="SAPBEXexcGood3 2 2 5 3 2" xfId="54318"/>
    <cellStyle name="SAPBEXexcGood3 2 2 5 4" xfId="35217"/>
    <cellStyle name="SAPBEXexcGood3 2 2 6" xfId="14295"/>
    <cellStyle name="SAPBEXexcGood3 2 2 6 2" xfId="40715"/>
    <cellStyle name="SAPBEXexcGood3 2 2 7" xfId="24982"/>
    <cellStyle name="SAPBEXexcGood3 2 2 7 2" xfId="51396"/>
    <cellStyle name="SAPBEXexcGood3 2 2 8" xfId="30180"/>
    <cellStyle name="SAPBEXexcGood3 2 3" xfId="2792"/>
    <cellStyle name="SAPBEXexcGood3 2 3 2" xfId="9372"/>
    <cellStyle name="SAPBEXexcGood3 2 3 2 2" xfId="20032"/>
    <cellStyle name="SAPBEXexcGood3 2 3 2 2 2" xfId="46446"/>
    <cellStyle name="SAPBEXexcGood3 2 3 2 3" xfId="26770"/>
    <cellStyle name="SAPBEXexcGood3 2 3 2 3 2" xfId="53184"/>
    <cellStyle name="SAPBEXexcGood3 2 3 2 4" xfId="35868"/>
    <cellStyle name="SAPBEXexcGood3 2 3 3" xfId="13584"/>
    <cellStyle name="SAPBEXexcGood3 2 3 3 2" xfId="40004"/>
    <cellStyle name="SAPBEXexcGood3 2 3 4" xfId="23744"/>
    <cellStyle name="SAPBEXexcGood3 2 3 4 2" xfId="50158"/>
    <cellStyle name="SAPBEXexcGood3 2 3 5" xfId="29462"/>
    <cellStyle name="SAPBEXexcGood3 2 4" xfId="3054"/>
    <cellStyle name="SAPBEXexcGood3 2 4 2" xfId="10250"/>
    <cellStyle name="SAPBEXexcGood3 2 4 2 2" xfId="20910"/>
    <cellStyle name="SAPBEXexcGood3 2 4 2 2 2" xfId="47324"/>
    <cellStyle name="SAPBEXexcGood3 2 4 2 3" xfId="17763"/>
    <cellStyle name="SAPBEXexcGood3 2 4 2 3 2" xfId="44180"/>
    <cellStyle name="SAPBEXexcGood3 2 4 2 4" xfId="36746"/>
    <cellStyle name="SAPBEXexcGood3 2 4 3" xfId="13846"/>
    <cellStyle name="SAPBEXexcGood3 2 4 3 2" xfId="40266"/>
    <cellStyle name="SAPBEXexcGood3 2 4 4" xfId="26568"/>
    <cellStyle name="SAPBEXexcGood3 2 4 4 2" xfId="52982"/>
    <cellStyle name="SAPBEXexcGood3 2 4 5" xfId="29724"/>
    <cellStyle name="SAPBEXexcGood3 2 5" xfId="4320"/>
    <cellStyle name="SAPBEXexcGood3 2 5 2" xfId="10734"/>
    <cellStyle name="SAPBEXexcGood3 2 5 2 2" xfId="21379"/>
    <cellStyle name="SAPBEXexcGood3 2 5 2 2 2" xfId="47793"/>
    <cellStyle name="SAPBEXexcGood3 2 5 2 3" xfId="28474"/>
    <cellStyle name="SAPBEXexcGood3 2 5 2 3 2" xfId="54888"/>
    <cellStyle name="SAPBEXexcGood3 2 5 2 4" xfId="37155"/>
    <cellStyle name="SAPBEXexcGood3 2 5 3" xfId="15098"/>
    <cellStyle name="SAPBEXexcGood3 2 5 3 2" xfId="41518"/>
    <cellStyle name="SAPBEXexcGood3 2 5 4" xfId="26877"/>
    <cellStyle name="SAPBEXexcGood3 2 5 4 2" xfId="53291"/>
    <cellStyle name="SAPBEXexcGood3 2 5 5" xfId="30990"/>
    <cellStyle name="SAPBEXexcGood3 2 6" xfId="2722"/>
    <cellStyle name="SAPBEXexcGood3 2 6 2" xfId="13514"/>
    <cellStyle name="SAPBEXexcGood3 2 6 2 2" xfId="39934"/>
    <cellStyle name="SAPBEXexcGood3 2 6 3" xfId="26731"/>
    <cellStyle name="SAPBEXexcGood3 2 6 3 2" xfId="53145"/>
    <cellStyle name="SAPBEXexcGood3 2 6 4" xfId="29392"/>
    <cellStyle name="SAPBEXexcGood3 2 7" xfId="4319"/>
    <cellStyle name="SAPBEXexcGood3 2 7 2" xfId="22272"/>
    <cellStyle name="SAPBEXexcGood3 2 7 2 2" xfId="48686"/>
    <cellStyle name="SAPBEXexcGood3 2 7 3" xfId="30989"/>
    <cellStyle name="SAPBEXexcGood3 2 8" xfId="7233"/>
    <cellStyle name="SAPBEXexcGood3 2 8 2" xfId="17900"/>
    <cellStyle name="SAPBEXexcGood3 2 8 2 2" xfId="44317"/>
    <cellStyle name="SAPBEXexcGood3 2 8 3" xfId="24252"/>
    <cellStyle name="SAPBEXexcGood3 2 8 3 2" xfId="50666"/>
    <cellStyle name="SAPBEXexcGood3 2 8 4" xfId="33903"/>
    <cellStyle name="SAPBEXexcGood3 2 9" xfId="4469"/>
    <cellStyle name="SAPBEXexcGood3 2 9 2" xfId="15247"/>
    <cellStyle name="SAPBEXexcGood3 2 9 2 2" xfId="41667"/>
    <cellStyle name="SAPBEXexcGood3 2 9 3" xfId="27315"/>
    <cellStyle name="SAPBEXexcGood3 2 9 3 2" xfId="53729"/>
    <cellStyle name="SAPBEXexcGood3 2 9 4" xfId="31139"/>
    <cellStyle name="SAPBEXexcGood3 3" xfId="1629"/>
    <cellStyle name="SAPBEXexcGood3 3 10" xfId="8337"/>
    <cellStyle name="SAPBEXexcGood3 3 10 2" xfId="18997"/>
    <cellStyle name="SAPBEXexcGood3 3 10 2 2" xfId="45411"/>
    <cellStyle name="SAPBEXexcGood3 3 10 3" xfId="12712"/>
    <cellStyle name="SAPBEXexcGood3 3 10 3 2" xfId="39133"/>
    <cellStyle name="SAPBEXexcGood3 3 10 4" xfId="34833"/>
    <cellStyle name="SAPBEXexcGood3 3 11" xfId="11934"/>
    <cellStyle name="SAPBEXexcGood3 3 11 2" xfId="38355"/>
    <cellStyle name="SAPBEXexcGood3 3 12" xfId="22078"/>
    <cellStyle name="SAPBEXexcGood3 3 12 2" xfId="48492"/>
    <cellStyle name="SAPBEXexcGood3 3 2" xfId="3622"/>
    <cellStyle name="SAPBEXexcGood3 3 2 2" xfId="9080"/>
    <cellStyle name="SAPBEXexcGood3 3 2 2 2" xfId="19740"/>
    <cellStyle name="SAPBEXexcGood3 3 2 2 2 2" xfId="46154"/>
    <cellStyle name="SAPBEXexcGood3 3 2 2 3" xfId="11552"/>
    <cellStyle name="SAPBEXexcGood3 3 2 2 3 2" xfId="37973"/>
    <cellStyle name="SAPBEXexcGood3 3 2 2 4" xfId="35576"/>
    <cellStyle name="SAPBEXexcGood3 3 2 3" xfId="9646"/>
    <cellStyle name="SAPBEXexcGood3 3 2 3 2" xfId="20306"/>
    <cellStyle name="SAPBEXexcGood3 3 2 3 2 2" xfId="46720"/>
    <cellStyle name="SAPBEXexcGood3 3 2 3 3" xfId="12613"/>
    <cellStyle name="SAPBEXexcGood3 3 2 3 3 2" xfId="39034"/>
    <cellStyle name="SAPBEXexcGood3 3 2 3 4" xfId="36142"/>
    <cellStyle name="SAPBEXexcGood3 3 2 4" xfId="10875"/>
    <cellStyle name="SAPBEXexcGood3 3 2 4 2" xfId="21520"/>
    <cellStyle name="SAPBEXexcGood3 3 2 4 2 2" xfId="47934"/>
    <cellStyle name="SAPBEXexcGood3 3 2 4 3" xfId="28609"/>
    <cellStyle name="SAPBEXexcGood3 3 2 4 3 2" xfId="55023"/>
    <cellStyle name="SAPBEXexcGood3 3 2 4 4" xfId="37296"/>
    <cellStyle name="SAPBEXexcGood3 3 2 5" xfId="8643"/>
    <cellStyle name="SAPBEXexcGood3 3 2 5 2" xfId="19303"/>
    <cellStyle name="SAPBEXexcGood3 3 2 5 2 2" xfId="45717"/>
    <cellStyle name="SAPBEXexcGood3 3 2 5 3" xfId="12604"/>
    <cellStyle name="SAPBEXexcGood3 3 2 5 3 2" xfId="39025"/>
    <cellStyle name="SAPBEXexcGood3 3 2 5 4" xfId="35139"/>
    <cellStyle name="SAPBEXexcGood3 3 2 6" xfId="14407"/>
    <cellStyle name="SAPBEXexcGood3 3 2 6 2" xfId="40827"/>
    <cellStyle name="SAPBEXexcGood3 3 2 7" xfId="23036"/>
    <cellStyle name="SAPBEXexcGood3 3 2 7 2" xfId="49450"/>
    <cellStyle name="SAPBEXexcGood3 3 2 8" xfId="30292"/>
    <cellStyle name="SAPBEXexcGood3 3 3" xfId="2700"/>
    <cellStyle name="SAPBEXexcGood3 3 3 2" xfId="9449"/>
    <cellStyle name="SAPBEXexcGood3 3 3 2 2" xfId="20109"/>
    <cellStyle name="SAPBEXexcGood3 3 3 2 2 2" xfId="46523"/>
    <cellStyle name="SAPBEXexcGood3 3 3 2 3" xfId="28214"/>
    <cellStyle name="SAPBEXexcGood3 3 3 2 3 2" xfId="54628"/>
    <cellStyle name="SAPBEXexcGood3 3 3 2 4" xfId="35945"/>
    <cellStyle name="SAPBEXexcGood3 3 3 3" xfId="13492"/>
    <cellStyle name="SAPBEXexcGood3 3 3 3 2" xfId="39912"/>
    <cellStyle name="SAPBEXexcGood3 3 3 4" xfId="27913"/>
    <cellStyle name="SAPBEXexcGood3 3 3 4 2" xfId="54327"/>
    <cellStyle name="SAPBEXexcGood3 3 3 5" xfId="29370"/>
    <cellStyle name="SAPBEXexcGood3 3 4" xfId="2644"/>
    <cellStyle name="SAPBEXexcGood3 3 4 2" xfId="9725"/>
    <cellStyle name="SAPBEXexcGood3 3 4 2 2" xfId="20385"/>
    <cellStyle name="SAPBEXexcGood3 3 4 2 2 2" xfId="46799"/>
    <cellStyle name="SAPBEXexcGood3 3 4 2 3" xfId="11844"/>
    <cellStyle name="SAPBEXexcGood3 3 4 2 3 2" xfId="38265"/>
    <cellStyle name="SAPBEXexcGood3 3 4 2 4" xfId="36221"/>
    <cellStyle name="SAPBEXexcGood3 3 4 3" xfId="13436"/>
    <cellStyle name="SAPBEXexcGood3 3 4 3 2" xfId="39856"/>
    <cellStyle name="SAPBEXexcGood3 3 4 4" xfId="22183"/>
    <cellStyle name="SAPBEXexcGood3 3 4 4 2" xfId="48597"/>
    <cellStyle name="SAPBEXexcGood3 3 4 5" xfId="29314"/>
    <cellStyle name="SAPBEXexcGood3 3 5" xfId="2810"/>
    <cellStyle name="SAPBEXexcGood3 3 5 2" xfId="10767"/>
    <cellStyle name="SAPBEXexcGood3 3 5 2 2" xfId="21412"/>
    <cellStyle name="SAPBEXexcGood3 3 5 2 2 2" xfId="47826"/>
    <cellStyle name="SAPBEXexcGood3 3 5 2 3" xfId="28501"/>
    <cellStyle name="SAPBEXexcGood3 3 5 2 3 2" xfId="54915"/>
    <cellStyle name="SAPBEXexcGood3 3 5 2 4" xfId="37188"/>
    <cellStyle name="SAPBEXexcGood3 3 5 3" xfId="13602"/>
    <cellStyle name="SAPBEXexcGood3 3 5 3 2" xfId="40022"/>
    <cellStyle name="SAPBEXexcGood3 3 5 4" xfId="21766"/>
    <cellStyle name="SAPBEXexcGood3 3 5 4 2" xfId="48180"/>
    <cellStyle name="SAPBEXexcGood3 3 5 5" xfId="29480"/>
    <cellStyle name="SAPBEXexcGood3 3 6" xfId="6057"/>
    <cellStyle name="SAPBEXexcGood3 3 6 2" xfId="16808"/>
    <cellStyle name="SAPBEXexcGood3 3 6 2 2" xfId="43226"/>
    <cellStyle name="SAPBEXexcGood3 3 6 3" xfId="26350"/>
    <cellStyle name="SAPBEXexcGood3 3 6 3 2" xfId="52764"/>
    <cellStyle name="SAPBEXexcGood3 3 6 4" xfId="32727"/>
    <cellStyle name="SAPBEXexcGood3 3 7" xfId="5328"/>
    <cellStyle name="SAPBEXexcGood3 3 7 2" xfId="27318"/>
    <cellStyle name="SAPBEXexcGood3 3 7 2 2" xfId="53732"/>
    <cellStyle name="SAPBEXexcGood3 3 7 3" xfId="31998"/>
    <cellStyle name="SAPBEXexcGood3 3 8" xfId="7194"/>
    <cellStyle name="SAPBEXexcGood3 3 8 2" xfId="17861"/>
    <cellStyle name="SAPBEXexcGood3 3 8 2 2" xfId="44278"/>
    <cellStyle name="SAPBEXexcGood3 3 8 3" xfId="23239"/>
    <cellStyle name="SAPBEXexcGood3 3 8 3 2" xfId="49653"/>
    <cellStyle name="SAPBEXexcGood3 3 8 4" xfId="33864"/>
    <cellStyle name="SAPBEXexcGood3 3 9" xfId="6093"/>
    <cellStyle name="SAPBEXexcGood3 3 9 2" xfId="16843"/>
    <cellStyle name="SAPBEXexcGood3 3 9 2 2" xfId="43261"/>
    <cellStyle name="SAPBEXexcGood3 3 9 3" xfId="22131"/>
    <cellStyle name="SAPBEXexcGood3 3 9 3 2" xfId="48545"/>
    <cellStyle name="SAPBEXexcGood3 3 9 4" xfId="32763"/>
    <cellStyle name="SAPBEXexcGood3 4" xfId="1888"/>
    <cellStyle name="SAPBEXexcGood3 4 10" xfId="8398"/>
    <cellStyle name="SAPBEXexcGood3 4 10 2" xfId="19058"/>
    <cellStyle name="SAPBEXexcGood3 4 10 2 2" xfId="45472"/>
    <cellStyle name="SAPBEXexcGood3 4 10 3" xfId="17212"/>
    <cellStyle name="SAPBEXexcGood3 4 10 3 2" xfId="43630"/>
    <cellStyle name="SAPBEXexcGood3 4 10 4" xfId="34894"/>
    <cellStyle name="SAPBEXexcGood3 4 11" xfId="11692"/>
    <cellStyle name="SAPBEXexcGood3 4 11 2" xfId="38113"/>
    <cellStyle name="SAPBEXexcGood3 4 12" xfId="26219"/>
    <cellStyle name="SAPBEXexcGood3 4 12 2" xfId="52633"/>
    <cellStyle name="SAPBEXexcGood3 4 2" xfId="3865"/>
    <cellStyle name="SAPBEXexcGood3 4 2 2" xfId="9665"/>
    <cellStyle name="SAPBEXexcGood3 4 2 2 2" xfId="20325"/>
    <cellStyle name="SAPBEXexcGood3 4 2 2 2 2" xfId="46739"/>
    <cellStyle name="SAPBEXexcGood3 4 2 2 3" xfId="16027"/>
    <cellStyle name="SAPBEXexcGood3 4 2 2 3 2" xfId="42446"/>
    <cellStyle name="SAPBEXexcGood3 4 2 2 4" xfId="36161"/>
    <cellStyle name="SAPBEXexcGood3 4 2 3" xfId="9506"/>
    <cellStyle name="SAPBEXexcGood3 4 2 3 2" xfId="20166"/>
    <cellStyle name="SAPBEXexcGood3 4 2 3 2 2" xfId="46580"/>
    <cellStyle name="SAPBEXexcGood3 4 2 3 3" xfId="11824"/>
    <cellStyle name="SAPBEXexcGood3 4 2 3 3 2" xfId="38245"/>
    <cellStyle name="SAPBEXexcGood3 4 2 3 4" xfId="36002"/>
    <cellStyle name="SAPBEXexcGood3 4 2 4" xfId="10930"/>
    <cellStyle name="SAPBEXexcGood3 4 2 4 2" xfId="21575"/>
    <cellStyle name="SAPBEXexcGood3 4 2 4 2 2" xfId="47989"/>
    <cellStyle name="SAPBEXexcGood3 4 2 4 3" xfId="28664"/>
    <cellStyle name="SAPBEXexcGood3 4 2 4 3 2" xfId="55078"/>
    <cellStyle name="SAPBEXexcGood3 4 2 4 4" xfId="37351"/>
    <cellStyle name="SAPBEXexcGood3 4 2 5" xfId="8705"/>
    <cellStyle name="SAPBEXexcGood3 4 2 5 2" xfId="19365"/>
    <cellStyle name="SAPBEXexcGood3 4 2 5 2 2" xfId="45779"/>
    <cellStyle name="SAPBEXexcGood3 4 2 5 3" xfId="17672"/>
    <cellStyle name="SAPBEXexcGood3 4 2 5 3 2" xfId="44089"/>
    <cellStyle name="SAPBEXexcGood3 4 2 5 4" xfId="35201"/>
    <cellStyle name="SAPBEXexcGood3 4 2 6" xfId="14648"/>
    <cellStyle name="SAPBEXexcGood3 4 2 6 2" xfId="41068"/>
    <cellStyle name="SAPBEXexcGood3 4 2 7" xfId="27302"/>
    <cellStyle name="SAPBEXexcGood3 4 2 7 2" xfId="53716"/>
    <cellStyle name="SAPBEXexcGood3 4 2 8" xfId="30535"/>
    <cellStyle name="SAPBEXexcGood3 4 3" xfId="4592"/>
    <cellStyle name="SAPBEXexcGood3 4 3 2" xfId="9388"/>
    <cellStyle name="SAPBEXexcGood3 4 3 2 2" xfId="20048"/>
    <cellStyle name="SAPBEXexcGood3 4 3 2 2 2" xfId="46462"/>
    <cellStyle name="SAPBEXexcGood3 4 3 2 3" xfId="11580"/>
    <cellStyle name="SAPBEXexcGood3 4 3 2 3 2" xfId="38001"/>
    <cellStyle name="SAPBEXexcGood3 4 3 2 4" xfId="35884"/>
    <cellStyle name="SAPBEXexcGood3 4 3 3" xfId="15370"/>
    <cellStyle name="SAPBEXexcGood3 4 3 3 2" xfId="41790"/>
    <cellStyle name="SAPBEXexcGood3 4 3 4" xfId="27589"/>
    <cellStyle name="SAPBEXexcGood3 4 3 4 2" xfId="54003"/>
    <cellStyle name="SAPBEXexcGood3 4 3 5" xfId="31262"/>
    <cellStyle name="SAPBEXexcGood3 4 4" xfId="4424"/>
    <cellStyle name="SAPBEXexcGood3 4 4 2" xfId="10253"/>
    <cellStyle name="SAPBEXexcGood3 4 4 2 2" xfId="20913"/>
    <cellStyle name="SAPBEXexcGood3 4 4 2 2 2" xfId="47327"/>
    <cellStyle name="SAPBEXexcGood3 4 4 2 3" xfId="12761"/>
    <cellStyle name="SAPBEXexcGood3 4 4 2 3 2" xfId="39182"/>
    <cellStyle name="SAPBEXexcGood3 4 4 2 4" xfId="36749"/>
    <cellStyle name="SAPBEXexcGood3 4 4 3" xfId="15202"/>
    <cellStyle name="SAPBEXexcGood3 4 4 3 2" xfId="41622"/>
    <cellStyle name="SAPBEXexcGood3 4 4 4" xfId="26260"/>
    <cellStyle name="SAPBEXexcGood3 4 4 4 2" xfId="52674"/>
    <cellStyle name="SAPBEXexcGood3 4 4 5" xfId="31094"/>
    <cellStyle name="SAPBEXexcGood3 4 5" xfId="5786"/>
    <cellStyle name="SAPBEXexcGood3 4 5 2" xfId="10811"/>
    <cellStyle name="SAPBEXexcGood3 4 5 2 2" xfId="21456"/>
    <cellStyle name="SAPBEXexcGood3 4 5 2 2 2" xfId="47870"/>
    <cellStyle name="SAPBEXexcGood3 4 5 2 3" xfId="28545"/>
    <cellStyle name="SAPBEXexcGood3 4 5 2 3 2" xfId="54959"/>
    <cellStyle name="SAPBEXexcGood3 4 5 2 4" xfId="37232"/>
    <cellStyle name="SAPBEXexcGood3 4 5 3" xfId="16545"/>
    <cellStyle name="SAPBEXexcGood3 4 5 3 2" xfId="42963"/>
    <cellStyle name="SAPBEXexcGood3 4 5 4" xfId="22971"/>
    <cellStyle name="SAPBEXexcGood3 4 5 4 2" xfId="49385"/>
    <cellStyle name="SAPBEXexcGood3 4 5 5" xfId="32456"/>
    <cellStyle name="SAPBEXexcGood3 4 6" xfId="6389"/>
    <cellStyle name="SAPBEXexcGood3 4 6 2" xfId="17125"/>
    <cellStyle name="SAPBEXexcGood3 4 6 2 2" xfId="43543"/>
    <cellStyle name="SAPBEXexcGood3 4 6 3" xfId="24113"/>
    <cellStyle name="SAPBEXexcGood3 4 6 3 2" xfId="50527"/>
    <cellStyle name="SAPBEXexcGood3 4 6 4" xfId="33059"/>
    <cellStyle name="SAPBEXexcGood3 4 7" xfId="7004"/>
    <cellStyle name="SAPBEXexcGood3 4 7 2" xfId="22385"/>
    <cellStyle name="SAPBEXexcGood3 4 7 2 2" xfId="48799"/>
    <cellStyle name="SAPBEXexcGood3 4 7 3" xfId="33674"/>
    <cellStyle name="SAPBEXexcGood3 4 8" xfId="7551"/>
    <cellStyle name="SAPBEXexcGood3 4 8 2" xfId="18218"/>
    <cellStyle name="SAPBEXexcGood3 4 8 2 2" xfId="44634"/>
    <cellStyle name="SAPBEXexcGood3 4 8 3" xfId="22361"/>
    <cellStyle name="SAPBEXexcGood3 4 8 3 2" xfId="48775"/>
    <cellStyle name="SAPBEXexcGood3 4 8 4" xfId="34221"/>
    <cellStyle name="SAPBEXexcGood3 4 9" xfId="6502"/>
    <cellStyle name="SAPBEXexcGood3 4 9 2" xfId="17232"/>
    <cellStyle name="SAPBEXexcGood3 4 9 2 2" xfId="43650"/>
    <cellStyle name="SAPBEXexcGood3 4 9 3" xfId="24713"/>
    <cellStyle name="SAPBEXexcGood3 4 9 3 2" xfId="51127"/>
    <cellStyle name="SAPBEXexcGood3 4 9 4" xfId="33172"/>
    <cellStyle name="SAPBEXexcGood3 5" xfId="2074"/>
    <cellStyle name="SAPBEXexcGood3 5 10" xfId="8540"/>
    <cellStyle name="SAPBEXexcGood3 5 10 2" xfId="19200"/>
    <cellStyle name="SAPBEXexcGood3 5 10 2 2" xfId="45614"/>
    <cellStyle name="SAPBEXexcGood3 5 10 3" xfId="16850"/>
    <cellStyle name="SAPBEXexcGood3 5 10 3 2" xfId="43268"/>
    <cellStyle name="SAPBEXexcGood3 5 10 4" xfId="35036"/>
    <cellStyle name="SAPBEXexcGood3 5 11" xfId="11526"/>
    <cellStyle name="SAPBEXexcGood3 5 11 2" xfId="37947"/>
    <cellStyle name="SAPBEXexcGood3 5 12" xfId="27027"/>
    <cellStyle name="SAPBEXexcGood3 5 12 2" xfId="53441"/>
    <cellStyle name="SAPBEXexcGood3 5 2" xfId="4039"/>
    <cellStyle name="SAPBEXexcGood3 5 2 2" xfId="9260"/>
    <cellStyle name="SAPBEXexcGood3 5 2 2 2" xfId="19920"/>
    <cellStyle name="SAPBEXexcGood3 5 2 2 2 2" xfId="46334"/>
    <cellStyle name="SAPBEXexcGood3 5 2 2 3" xfId="16065"/>
    <cellStyle name="SAPBEXexcGood3 5 2 2 3 2" xfId="42484"/>
    <cellStyle name="SAPBEXexcGood3 5 2 2 4" xfId="35756"/>
    <cellStyle name="SAPBEXexcGood3 5 2 3" xfId="14821"/>
    <cellStyle name="SAPBEXexcGood3 5 2 3 2" xfId="41241"/>
    <cellStyle name="SAPBEXexcGood3 5 2 4" xfId="23628"/>
    <cellStyle name="SAPBEXexcGood3 5 2 4 2" xfId="50042"/>
    <cellStyle name="SAPBEXexcGood3 5 2 5" xfId="30709"/>
    <cellStyle name="SAPBEXexcGood3 5 3" xfId="4767"/>
    <cellStyle name="SAPBEXexcGood3 5 3 2" xfId="10312"/>
    <cellStyle name="SAPBEXexcGood3 5 3 2 2" xfId="20972"/>
    <cellStyle name="SAPBEXexcGood3 5 3 2 2 2" xfId="47386"/>
    <cellStyle name="SAPBEXexcGood3 5 3 2 3" xfId="11444"/>
    <cellStyle name="SAPBEXexcGood3 5 3 2 3 2" xfId="37865"/>
    <cellStyle name="SAPBEXexcGood3 5 3 2 4" xfId="36808"/>
    <cellStyle name="SAPBEXexcGood3 5 3 3" xfId="15544"/>
    <cellStyle name="SAPBEXexcGood3 5 3 3 2" xfId="41964"/>
    <cellStyle name="SAPBEXexcGood3 5 3 4" xfId="23461"/>
    <cellStyle name="SAPBEXexcGood3 5 3 4 2" xfId="49875"/>
    <cellStyle name="SAPBEXexcGood3 5 3 5" xfId="31437"/>
    <cellStyle name="SAPBEXexcGood3 5 4" xfId="5347"/>
    <cellStyle name="SAPBEXexcGood3 5 4 2" xfId="10860"/>
    <cellStyle name="SAPBEXexcGood3 5 4 2 2" xfId="21505"/>
    <cellStyle name="SAPBEXexcGood3 5 4 2 2 2" xfId="47919"/>
    <cellStyle name="SAPBEXexcGood3 5 4 2 3" xfId="28594"/>
    <cellStyle name="SAPBEXexcGood3 5 4 2 3 2" xfId="55008"/>
    <cellStyle name="SAPBEXexcGood3 5 4 2 4" xfId="37281"/>
    <cellStyle name="SAPBEXexcGood3 5 4 3" xfId="16120"/>
    <cellStyle name="SAPBEXexcGood3 5 4 3 2" xfId="42539"/>
    <cellStyle name="SAPBEXexcGood3 5 4 4" xfId="24616"/>
    <cellStyle name="SAPBEXexcGood3 5 4 4 2" xfId="51030"/>
    <cellStyle name="SAPBEXexcGood3 5 4 5" xfId="32017"/>
    <cellStyle name="SAPBEXexcGood3 5 5" xfId="5954"/>
    <cellStyle name="SAPBEXexcGood3 5 5 2" xfId="16706"/>
    <cellStyle name="SAPBEXexcGood3 5 5 2 2" xfId="43124"/>
    <cellStyle name="SAPBEXexcGood3 5 5 3" xfId="25079"/>
    <cellStyle name="SAPBEXexcGood3 5 5 3 2" xfId="51493"/>
    <cellStyle name="SAPBEXexcGood3 5 5 4" xfId="32624"/>
    <cellStyle name="SAPBEXexcGood3 5 6" xfId="6554"/>
    <cellStyle name="SAPBEXexcGood3 5 6 2" xfId="17279"/>
    <cellStyle name="SAPBEXexcGood3 5 6 2 2" xfId="43697"/>
    <cellStyle name="SAPBEXexcGood3 5 6 3" xfId="12414"/>
    <cellStyle name="SAPBEXexcGood3 5 6 3 2" xfId="38835"/>
    <cellStyle name="SAPBEXexcGood3 5 6 4" xfId="33224"/>
    <cellStyle name="SAPBEXexcGood3 5 7" xfId="7126"/>
    <cellStyle name="SAPBEXexcGood3 5 7 2" xfId="26242"/>
    <cellStyle name="SAPBEXexcGood3 5 7 2 2" xfId="52656"/>
    <cellStyle name="SAPBEXexcGood3 5 7 3" xfId="33796"/>
    <cellStyle name="SAPBEXexcGood3 5 8" xfId="7685"/>
    <cellStyle name="SAPBEXexcGood3 5 8 2" xfId="18352"/>
    <cellStyle name="SAPBEXexcGood3 5 8 2 2" xfId="44768"/>
    <cellStyle name="SAPBEXexcGood3 5 8 3" xfId="25662"/>
    <cellStyle name="SAPBEXexcGood3 5 8 3 2" xfId="52076"/>
    <cellStyle name="SAPBEXexcGood3 5 8 4" xfId="34355"/>
    <cellStyle name="SAPBEXexcGood3 5 9" xfId="7837"/>
    <cellStyle name="SAPBEXexcGood3 5 9 2" xfId="18504"/>
    <cellStyle name="SAPBEXexcGood3 5 9 2 2" xfId="44919"/>
    <cellStyle name="SAPBEXexcGood3 5 9 3" xfId="26118"/>
    <cellStyle name="SAPBEXexcGood3 5 9 3 2" xfId="52532"/>
    <cellStyle name="SAPBEXexcGood3 5 9 4" xfId="34507"/>
    <cellStyle name="SAPBEXexcGood3 6" xfId="2368"/>
    <cellStyle name="SAPBEXexcGood3 6 10" xfId="13027"/>
    <cellStyle name="SAPBEXexcGood3 6 10 2" xfId="39448"/>
    <cellStyle name="SAPBEXexcGood3 6 11" xfId="25618"/>
    <cellStyle name="SAPBEXexcGood3 6 11 2" xfId="52032"/>
    <cellStyle name="SAPBEXexcGood3 6 2" xfId="4275"/>
    <cellStyle name="SAPBEXexcGood3 6 2 2" xfId="9868"/>
    <cellStyle name="SAPBEXexcGood3 6 2 2 2" xfId="20528"/>
    <cellStyle name="SAPBEXexcGood3 6 2 2 2 2" xfId="46942"/>
    <cellStyle name="SAPBEXexcGood3 6 2 2 3" xfId="23615"/>
    <cellStyle name="SAPBEXexcGood3 6 2 2 3 2" xfId="50029"/>
    <cellStyle name="SAPBEXexcGood3 6 2 2 4" xfId="36364"/>
    <cellStyle name="SAPBEXexcGood3 6 2 3" xfId="15054"/>
    <cellStyle name="SAPBEXexcGood3 6 2 3 2" xfId="41474"/>
    <cellStyle name="SAPBEXexcGood3 6 2 4" xfId="22659"/>
    <cellStyle name="SAPBEXexcGood3 6 2 4 2" xfId="49073"/>
    <cellStyle name="SAPBEXexcGood3 6 2 5" xfId="30945"/>
    <cellStyle name="SAPBEXexcGood3 6 3" xfId="5003"/>
    <cellStyle name="SAPBEXexcGood3 6 3 2" xfId="10214"/>
    <cellStyle name="SAPBEXexcGood3 6 3 2 2" xfId="20874"/>
    <cellStyle name="SAPBEXexcGood3 6 3 2 2 2" xfId="47288"/>
    <cellStyle name="SAPBEXexcGood3 6 3 2 3" xfId="12986"/>
    <cellStyle name="SAPBEXexcGood3 6 3 2 3 2" xfId="39407"/>
    <cellStyle name="SAPBEXexcGood3 6 3 2 4" xfId="36710"/>
    <cellStyle name="SAPBEXexcGood3 6 3 3" xfId="15780"/>
    <cellStyle name="SAPBEXexcGood3 6 3 3 2" xfId="42200"/>
    <cellStyle name="SAPBEXexcGood3 6 3 4" xfId="23208"/>
    <cellStyle name="SAPBEXexcGood3 6 3 4 2" xfId="49622"/>
    <cellStyle name="SAPBEXexcGood3 6 3 5" xfId="31673"/>
    <cellStyle name="SAPBEXexcGood3 6 4" xfId="6196"/>
    <cellStyle name="SAPBEXexcGood3 6 4 2" xfId="10982"/>
    <cellStyle name="SAPBEXexcGood3 6 4 2 2" xfId="21627"/>
    <cellStyle name="SAPBEXexcGood3 6 4 2 2 2" xfId="48041"/>
    <cellStyle name="SAPBEXexcGood3 6 4 2 3" xfId="28716"/>
    <cellStyle name="SAPBEXexcGood3 6 4 2 3 2" xfId="55130"/>
    <cellStyle name="SAPBEXexcGood3 6 4 2 4" xfId="37403"/>
    <cellStyle name="SAPBEXexcGood3 6 4 3" xfId="16937"/>
    <cellStyle name="SAPBEXexcGood3 6 4 3 2" xfId="43355"/>
    <cellStyle name="SAPBEXexcGood3 6 4 4" xfId="11959"/>
    <cellStyle name="SAPBEXexcGood3 6 4 4 2" xfId="38380"/>
    <cellStyle name="SAPBEXexcGood3 6 4 5" xfId="32866"/>
    <cellStyle name="SAPBEXexcGood3 6 5" xfId="6777"/>
    <cellStyle name="SAPBEXexcGood3 6 5 2" xfId="17489"/>
    <cellStyle name="SAPBEXexcGood3 6 5 2 2" xfId="43907"/>
    <cellStyle name="SAPBEXexcGood3 6 5 3" xfId="24715"/>
    <cellStyle name="SAPBEXexcGood3 6 5 3 2" xfId="51129"/>
    <cellStyle name="SAPBEXexcGood3 6 5 4" xfId="33447"/>
    <cellStyle name="SAPBEXexcGood3 6 6" xfId="7337"/>
    <cellStyle name="SAPBEXexcGood3 6 6 2" xfId="18004"/>
    <cellStyle name="SAPBEXexcGood3 6 6 2 2" xfId="44421"/>
    <cellStyle name="SAPBEXexcGood3 6 6 3" xfId="25669"/>
    <cellStyle name="SAPBEXexcGood3 6 6 3 2" xfId="52083"/>
    <cellStyle name="SAPBEXexcGood3 6 6 4" xfId="34007"/>
    <cellStyle name="SAPBEXexcGood3 6 7" xfId="7981"/>
    <cellStyle name="SAPBEXexcGood3 6 7 2" xfId="18648"/>
    <cellStyle name="SAPBEXexcGood3 6 7 2 2" xfId="45063"/>
    <cellStyle name="SAPBEXexcGood3 6 7 3" xfId="12434"/>
    <cellStyle name="SAPBEXexcGood3 6 7 3 2" xfId="38855"/>
    <cellStyle name="SAPBEXexcGood3 6 7 4" xfId="34587"/>
    <cellStyle name="SAPBEXexcGood3 6 8" xfId="8881"/>
    <cellStyle name="SAPBEXexcGood3 6 8 2" xfId="19541"/>
    <cellStyle name="SAPBEXexcGood3 6 8 2 2" xfId="45955"/>
    <cellStyle name="SAPBEXexcGood3 6 8 3" xfId="23053"/>
    <cellStyle name="SAPBEXexcGood3 6 8 3 2" xfId="49467"/>
    <cellStyle name="SAPBEXexcGood3 6 8 4" xfId="35377"/>
    <cellStyle name="SAPBEXexcGood3 6 9" xfId="13167"/>
    <cellStyle name="SAPBEXexcGood3 6 9 2" xfId="39588"/>
    <cellStyle name="SAPBEXexcGood3 7" xfId="3223"/>
    <cellStyle name="SAPBEXexcGood3 7 2" xfId="9570"/>
    <cellStyle name="SAPBEXexcGood3 7 2 2" xfId="20230"/>
    <cellStyle name="SAPBEXexcGood3 7 2 2 2" xfId="46644"/>
    <cellStyle name="SAPBEXexcGood3 7 2 3" xfId="11592"/>
    <cellStyle name="SAPBEXexcGood3 7 2 3 2" xfId="38013"/>
    <cellStyle name="SAPBEXexcGood3 7 2 4" xfId="36066"/>
    <cellStyle name="SAPBEXexcGood3 7 3" xfId="14013"/>
    <cellStyle name="SAPBEXexcGood3 7 3 2" xfId="40433"/>
    <cellStyle name="SAPBEXexcGood3 7 4" xfId="27535"/>
    <cellStyle name="SAPBEXexcGood3 7 4 2" xfId="53949"/>
    <cellStyle name="SAPBEXexcGood3 7 5" xfId="29893"/>
    <cellStyle name="SAPBEXexcGood3 8" xfId="4500"/>
    <cellStyle name="SAPBEXexcGood3 8 2" xfId="10456"/>
    <cellStyle name="SAPBEXexcGood3 8 2 2" xfId="21116"/>
    <cellStyle name="SAPBEXexcGood3 8 2 2 2" xfId="47530"/>
    <cellStyle name="SAPBEXexcGood3 8 2 3" xfId="28380"/>
    <cellStyle name="SAPBEXexcGood3 8 2 3 2" xfId="54794"/>
    <cellStyle name="SAPBEXexcGood3 8 2 4" xfId="36952"/>
    <cellStyle name="SAPBEXexcGood3 8 3" xfId="15278"/>
    <cellStyle name="SAPBEXexcGood3 8 3 2" xfId="41698"/>
    <cellStyle name="SAPBEXexcGood3 8 4" xfId="26156"/>
    <cellStyle name="SAPBEXexcGood3 8 4 2" xfId="52570"/>
    <cellStyle name="SAPBEXexcGood3 8 5" xfId="31170"/>
    <cellStyle name="SAPBEXexcGood3 9" xfId="4852"/>
    <cellStyle name="SAPBEXexcGood3 9 2" xfId="9736"/>
    <cellStyle name="SAPBEXexcGood3 9 2 2" xfId="20396"/>
    <cellStyle name="SAPBEXexcGood3 9 2 2 2" xfId="46810"/>
    <cellStyle name="SAPBEXexcGood3 9 2 3" xfId="11609"/>
    <cellStyle name="SAPBEXexcGood3 9 2 3 2" xfId="38030"/>
    <cellStyle name="SAPBEXexcGood3 9 2 4" xfId="36232"/>
    <cellStyle name="SAPBEXexcGood3 9 3" xfId="15629"/>
    <cellStyle name="SAPBEXexcGood3 9 3 2" xfId="42049"/>
    <cellStyle name="SAPBEXexcGood3 9 4" xfId="26334"/>
    <cellStyle name="SAPBEXexcGood3 9 4 2" xfId="52748"/>
    <cellStyle name="SAPBEXexcGood3 9 5" xfId="31522"/>
    <cellStyle name="SAPBEXfilterDrill" xfId="1196"/>
    <cellStyle name="SAPBEXfilterDrill 10" xfId="5321"/>
    <cellStyle name="SAPBEXfilterDrill 10 2" xfId="16095"/>
    <cellStyle name="SAPBEXfilterDrill 10 2 2" xfId="42514"/>
    <cellStyle name="SAPBEXfilterDrill 10 3" xfId="22200"/>
    <cellStyle name="SAPBEXfilterDrill 10 3 2" xfId="48614"/>
    <cellStyle name="SAPBEXfilterDrill 10 4" xfId="31991"/>
    <cellStyle name="SAPBEXfilterDrill 11" xfId="6520"/>
    <cellStyle name="SAPBEXfilterDrill 11 2" xfId="25763"/>
    <cellStyle name="SAPBEXfilterDrill 11 2 2" xfId="52177"/>
    <cellStyle name="SAPBEXfilterDrill 11 3" xfId="33190"/>
    <cellStyle name="SAPBEXfilterDrill 12" xfId="6025"/>
    <cellStyle name="SAPBEXfilterDrill 12 2" xfId="16776"/>
    <cellStyle name="SAPBEXfilterDrill 12 2 2" xfId="43194"/>
    <cellStyle name="SAPBEXfilterDrill 12 3" xfId="23829"/>
    <cellStyle name="SAPBEXfilterDrill 12 3 2" xfId="50243"/>
    <cellStyle name="SAPBEXfilterDrill 12 4" xfId="32695"/>
    <cellStyle name="SAPBEXfilterDrill 13" xfId="12407"/>
    <cellStyle name="SAPBEXfilterDrill 13 2" xfId="38828"/>
    <cellStyle name="SAPBEXfilterDrill 14" xfId="23142"/>
    <cellStyle name="SAPBEXfilterDrill 14 2" xfId="49556"/>
    <cellStyle name="SAPBEXfilterDrill 2" xfId="1517"/>
    <cellStyle name="SAPBEXfilterDrill 2 10" xfId="12024"/>
    <cellStyle name="SAPBEXfilterDrill 2 10 2" xfId="38445"/>
    <cellStyle name="SAPBEXfilterDrill 2 11" xfId="25727"/>
    <cellStyle name="SAPBEXfilterDrill 2 11 2" xfId="52141"/>
    <cellStyle name="SAPBEXfilterDrill 2 2" xfId="3511"/>
    <cellStyle name="SAPBEXfilterDrill 2 2 2" xfId="9011"/>
    <cellStyle name="SAPBEXfilterDrill 2 2 2 2" xfId="19671"/>
    <cellStyle name="SAPBEXfilterDrill 2 2 2 2 2" xfId="46085"/>
    <cellStyle name="SAPBEXfilterDrill 2 2 2 3" xfId="13367"/>
    <cellStyle name="SAPBEXfilterDrill 2 2 2 3 2" xfId="39787"/>
    <cellStyle name="SAPBEXfilterDrill 2 2 2 4" xfId="35507"/>
    <cellStyle name="SAPBEXfilterDrill 2 2 3" xfId="10366"/>
    <cellStyle name="SAPBEXfilterDrill 2 2 3 2" xfId="21026"/>
    <cellStyle name="SAPBEXfilterDrill 2 2 3 2 2" xfId="47440"/>
    <cellStyle name="SAPBEXfilterDrill 2 2 3 3" xfId="28291"/>
    <cellStyle name="SAPBEXfilterDrill 2 2 3 3 2" xfId="54705"/>
    <cellStyle name="SAPBEXfilterDrill 2 2 3 4" xfId="36862"/>
    <cellStyle name="SAPBEXfilterDrill 2 2 4" xfId="8722"/>
    <cellStyle name="SAPBEXfilterDrill 2 2 4 2" xfId="19382"/>
    <cellStyle name="SAPBEXfilterDrill 2 2 4 2 2" xfId="45796"/>
    <cellStyle name="SAPBEXfilterDrill 2 2 4 3" xfId="12572"/>
    <cellStyle name="SAPBEXfilterDrill 2 2 4 3 2" xfId="38993"/>
    <cellStyle name="SAPBEXfilterDrill 2 2 4 4" xfId="35218"/>
    <cellStyle name="SAPBEXfilterDrill 2 2 5" xfId="14296"/>
    <cellStyle name="SAPBEXfilterDrill 2 2 5 2" xfId="40716"/>
    <cellStyle name="SAPBEXfilterDrill 2 2 6" xfId="25510"/>
    <cellStyle name="SAPBEXfilterDrill 2 2 6 2" xfId="51924"/>
    <cellStyle name="SAPBEXfilterDrill 2 2 7" xfId="30181"/>
    <cellStyle name="SAPBEXfilterDrill 2 3" xfId="2789"/>
    <cellStyle name="SAPBEXfilterDrill 2 3 2" xfId="9371"/>
    <cellStyle name="SAPBEXfilterDrill 2 3 2 2" xfId="20031"/>
    <cellStyle name="SAPBEXfilterDrill 2 3 2 2 2" xfId="46445"/>
    <cellStyle name="SAPBEXfilterDrill 2 3 2 3" xfId="11810"/>
    <cellStyle name="SAPBEXfilterDrill 2 3 2 3 2" xfId="38231"/>
    <cellStyle name="SAPBEXfilterDrill 2 3 2 4" xfId="35867"/>
    <cellStyle name="SAPBEXfilterDrill 2 3 3" xfId="13581"/>
    <cellStyle name="SAPBEXfilterDrill 2 3 3 2" xfId="40001"/>
    <cellStyle name="SAPBEXfilterDrill 2 3 4" xfId="28022"/>
    <cellStyle name="SAPBEXfilterDrill 2 3 4 2" xfId="54436"/>
    <cellStyle name="SAPBEXfilterDrill 2 3 5" xfId="29459"/>
    <cellStyle name="SAPBEXfilterDrill 2 4" xfId="4180"/>
    <cellStyle name="SAPBEXfilterDrill 2 4 2" xfId="10158"/>
    <cellStyle name="SAPBEXfilterDrill 2 4 2 2" xfId="20818"/>
    <cellStyle name="SAPBEXfilterDrill 2 4 2 2 2" xfId="47232"/>
    <cellStyle name="SAPBEXfilterDrill 2 4 2 3" xfId="27774"/>
    <cellStyle name="SAPBEXfilterDrill 2 4 2 3 2" xfId="54188"/>
    <cellStyle name="SAPBEXfilterDrill 2 4 2 4" xfId="36654"/>
    <cellStyle name="SAPBEXfilterDrill 2 4 3" xfId="14960"/>
    <cellStyle name="SAPBEXfilterDrill 2 4 3 2" xfId="41380"/>
    <cellStyle name="SAPBEXfilterDrill 2 4 4" xfId="26875"/>
    <cellStyle name="SAPBEXfilterDrill 2 4 4 2" xfId="53289"/>
    <cellStyle name="SAPBEXfilterDrill 2 4 5" xfId="30850"/>
    <cellStyle name="SAPBEXfilterDrill 2 5" xfId="3415"/>
    <cellStyle name="SAPBEXfilterDrill 2 5 2" xfId="14201"/>
    <cellStyle name="SAPBEXfilterDrill 2 5 2 2" xfId="40621"/>
    <cellStyle name="SAPBEXfilterDrill 2 5 3" xfId="23694"/>
    <cellStyle name="SAPBEXfilterDrill 2 5 3 2" xfId="50108"/>
    <cellStyle name="SAPBEXfilterDrill 2 5 4" xfId="30085"/>
    <cellStyle name="SAPBEXfilterDrill 2 6" xfId="5878"/>
    <cellStyle name="SAPBEXfilterDrill 2 6 2" xfId="16633"/>
    <cellStyle name="SAPBEXfilterDrill 2 6 2 2" xfId="43051"/>
    <cellStyle name="SAPBEXfilterDrill 2 6 3" xfId="23657"/>
    <cellStyle name="SAPBEXfilterDrill 2 6 3 2" xfId="50071"/>
    <cellStyle name="SAPBEXfilterDrill 2 6 4" xfId="32548"/>
    <cellStyle name="SAPBEXfilterDrill 2 7" xfId="6357"/>
    <cellStyle name="SAPBEXfilterDrill 2 7 2" xfId="22416"/>
    <cellStyle name="SAPBEXfilterDrill 2 7 2 2" xfId="48830"/>
    <cellStyle name="SAPBEXfilterDrill 2 7 3" xfId="33027"/>
    <cellStyle name="SAPBEXfilterDrill 2 8" xfId="2938"/>
    <cellStyle name="SAPBEXfilterDrill 2 8 2" xfId="13730"/>
    <cellStyle name="SAPBEXfilterDrill 2 8 2 2" xfId="40150"/>
    <cellStyle name="SAPBEXfilterDrill 2 8 3" xfId="25111"/>
    <cellStyle name="SAPBEXfilterDrill 2 8 3 2" xfId="51525"/>
    <cellStyle name="SAPBEXfilterDrill 2 8 4" xfId="29608"/>
    <cellStyle name="SAPBEXfilterDrill 2 9" xfId="4440"/>
    <cellStyle name="SAPBEXfilterDrill 2 9 2" xfId="15218"/>
    <cellStyle name="SAPBEXfilterDrill 2 9 2 2" xfId="41638"/>
    <cellStyle name="SAPBEXfilterDrill 2 9 3" xfId="25247"/>
    <cellStyle name="SAPBEXfilterDrill 2 9 3 2" xfId="51661"/>
    <cellStyle name="SAPBEXfilterDrill 2 9 4" xfId="31110"/>
    <cellStyle name="SAPBEXfilterDrill 3" xfId="1630"/>
    <cellStyle name="SAPBEXfilterDrill 3 10" xfId="11933"/>
    <cellStyle name="SAPBEXfilterDrill 3 10 2" xfId="38354"/>
    <cellStyle name="SAPBEXfilterDrill 3 11" xfId="26847"/>
    <cellStyle name="SAPBEXfilterDrill 3 11 2" xfId="53261"/>
    <cellStyle name="SAPBEXfilterDrill 3 2" xfId="3623"/>
    <cellStyle name="SAPBEXfilterDrill 3 2 2" xfId="9081"/>
    <cellStyle name="SAPBEXfilterDrill 3 2 2 2" xfId="19741"/>
    <cellStyle name="SAPBEXfilterDrill 3 2 2 2 2" xfId="46155"/>
    <cellStyle name="SAPBEXfilterDrill 3 2 2 3" xfId="12093"/>
    <cellStyle name="SAPBEXfilterDrill 3 2 2 3 2" xfId="38514"/>
    <cellStyle name="SAPBEXfilterDrill 3 2 2 4" xfId="35577"/>
    <cellStyle name="SAPBEXfilterDrill 3 2 3" xfId="10418"/>
    <cellStyle name="SAPBEXfilterDrill 3 2 3 2" xfId="21078"/>
    <cellStyle name="SAPBEXfilterDrill 3 2 3 2 2" xfId="47492"/>
    <cellStyle name="SAPBEXfilterDrill 3 2 3 3" xfId="28343"/>
    <cellStyle name="SAPBEXfilterDrill 3 2 3 3 2" xfId="54757"/>
    <cellStyle name="SAPBEXfilterDrill 3 2 3 4" xfId="36914"/>
    <cellStyle name="SAPBEXfilterDrill 3 2 4" xfId="8642"/>
    <cellStyle name="SAPBEXfilterDrill 3 2 4 2" xfId="19302"/>
    <cellStyle name="SAPBEXfilterDrill 3 2 4 2 2" xfId="45716"/>
    <cellStyle name="SAPBEXfilterDrill 3 2 4 3" xfId="17829"/>
    <cellStyle name="SAPBEXfilterDrill 3 2 4 3 2" xfId="44246"/>
    <cellStyle name="SAPBEXfilterDrill 3 2 4 4" xfId="35138"/>
    <cellStyle name="SAPBEXfilterDrill 3 2 5" xfId="14408"/>
    <cellStyle name="SAPBEXfilterDrill 3 2 5 2" xfId="40828"/>
    <cellStyle name="SAPBEXfilterDrill 3 2 6" xfId="25704"/>
    <cellStyle name="SAPBEXfilterDrill 3 2 6 2" xfId="52118"/>
    <cellStyle name="SAPBEXfilterDrill 3 2 7" xfId="30293"/>
    <cellStyle name="SAPBEXfilterDrill 3 3" xfId="2699"/>
    <cellStyle name="SAPBEXfilterDrill 3 3 2" xfId="9450"/>
    <cellStyle name="SAPBEXfilterDrill 3 3 2 2" xfId="20110"/>
    <cellStyle name="SAPBEXfilterDrill 3 3 2 2 2" xfId="46524"/>
    <cellStyle name="SAPBEXfilterDrill 3 3 2 3" xfId="21148"/>
    <cellStyle name="SAPBEXfilterDrill 3 3 2 3 2" xfId="47562"/>
    <cellStyle name="SAPBEXfilterDrill 3 3 2 4" xfId="35946"/>
    <cellStyle name="SAPBEXfilterDrill 3 3 3" xfId="13491"/>
    <cellStyle name="SAPBEXfilterDrill 3 3 3 2" xfId="39911"/>
    <cellStyle name="SAPBEXfilterDrill 3 3 4" xfId="11135"/>
    <cellStyle name="SAPBEXfilterDrill 3 3 4 2" xfId="37556"/>
    <cellStyle name="SAPBEXfilterDrill 3 3 5" xfId="29369"/>
    <cellStyle name="SAPBEXfilterDrill 3 4" xfId="4878"/>
    <cellStyle name="SAPBEXfilterDrill 3 4 2" xfId="10451"/>
    <cellStyle name="SAPBEXfilterDrill 3 4 2 2" xfId="21111"/>
    <cellStyle name="SAPBEXfilterDrill 3 4 2 2 2" xfId="47525"/>
    <cellStyle name="SAPBEXfilterDrill 3 4 2 3" xfId="28375"/>
    <cellStyle name="SAPBEXfilterDrill 3 4 2 3 2" xfId="54789"/>
    <cellStyle name="SAPBEXfilterDrill 3 4 2 4" xfId="36947"/>
    <cellStyle name="SAPBEXfilterDrill 3 4 3" xfId="15655"/>
    <cellStyle name="SAPBEXfilterDrill 3 4 3 2" xfId="42075"/>
    <cellStyle name="SAPBEXfilterDrill 3 4 4" xfId="23810"/>
    <cellStyle name="SAPBEXfilterDrill 3 4 4 2" xfId="50224"/>
    <cellStyle name="SAPBEXfilterDrill 3 4 5" xfId="31548"/>
    <cellStyle name="SAPBEXfilterDrill 3 5" xfId="4437"/>
    <cellStyle name="SAPBEXfilterDrill 3 5 2" xfId="15215"/>
    <cellStyle name="SAPBEXfilterDrill 3 5 2 2" xfId="41635"/>
    <cellStyle name="SAPBEXfilterDrill 3 5 3" xfId="22533"/>
    <cellStyle name="SAPBEXfilterDrill 3 5 3 2" xfId="48947"/>
    <cellStyle name="SAPBEXfilterDrill 3 5 4" xfId="31107"/>
    <cellStyle name="SAPBEXfilterDrill 3 6" xfId="4484"/>
    <cellStyle name="SAPBEXfilterDrill 3 6 2" xfId="15262"/>
    <cellStyle name="SAPBEXfilterDrill 3 6 2 2" xfId="41682"/>
    <cellStyle name="SAPBEXfilterDrill 3 6 3" xfId="26257"/>
    <cellStyle name="SAPBEXfilterDrill 3 6 3 2" xfId="52671"/>
    <cellStyle name="SAPBEXfilterDrill 3 6 4" xfId="31154"/>
    <cellStyle name="SAPBEXfilterDrill 3 7" xfId="6127"/>
    <cellStyle name="SAPBEXfilterDrill 3 7 2" xfId="23210"/>
    <cellStyle name="SAPBEXfilterDrill 3 7 2 2" xfId="49624"/>
    <cellStyle name="SAPBEXfilterDrill 3 7 3" xfId="32797"/>
    <cellStyle name="SAPBEXfilterDrill 3 8" xfId="7081"/>
    <cellStyle name="SAPBEXfilterDrill 3 8 2" xfId="17769"/>
    <cellStyle name="SAPBEXfilterDrill 3 8 2 2" xfId="44186"/>
    <cellStyle name="SAPBEXfilterDrill 3 8 3" xfId="12423"/>
    <cellStyle name="SAPBEXfilterDrill 3 8 3 2" xfId="38844"/>
    <cellStyle name="SAPBEXfilterDrill 3 8 4" xfId="33751"/>
    <cellStyle name="SAPBEXfilterDrill 3 9" xfId="7785"/>
    <cellStyle name="SAPBEXfilterDrill 3 9 2" xfId="18452"/>
    <cellStyle name="SAPBEXfilterDrill 3 9 2 2" xfId="44867"/>
    <cellStyle name="SAPBEXfilterDrill 3 9 3" xfId="25819"/>
    <cellStyle name="SAPBEXfilterDrill 3 9 3 2" xfId="52233"/>
    <cellStyle name="SAPBEXfilterDrill 3 9 4" xfId="34455"/>
    <cellStyle name="SAPBEXfilterDrill 4" xfId="1889"/>
    <cellStyle name="SAPBEXfilterDrill 4 10" xfId="11691"/>
    <cellStyle name="SAPBEXfilterDrill 4 10 2" xfId="38112"/>
    <cellStyle name="SAPBEXfilterDrill 4 11" xfId="25555"/>
    <cellStyle name="SAPBEXfilterDrill 4 11 2" xfId="51969"/>
    <cellStyle name="SAPBEXfilterDrill 4 2" xfId="3866"/>
    <cellStyle name="SAPBEXfilterDrill 4 2 2" xfId="9259"/>
    <cellStyle name="SAPBEXfilterDrill 4 2 2 2" xfId="19919"/>
    <cellStyle name="SAPBEXfilterDrill 4 2 2 2 2" xfId="46333"/>
    <cellStyle name="SAPBEXfilterDrill 4 2 2 3" xfId="11566"/>
    <cellStyle name="SAPBEXfilterDrill 4 2 2 3 2" xfId="37987"/>
    <cellStyle name="SAPBEXfilterDrill 4 2 2 4" xfId="35755"/>
    <cellStyle name="SAPBEXfilterDrill 4 2 3" xfId="14649"/>
    <cellStyle name="SAPBEXfilterDrill 4 2 3 2" xfId="41069"/>
    <cellStyle name="SAPBEXfilterDrill 4 2 4" xfId="22863"/>
    <cellStyle name="SAPBEXfilterDrill 4 2 4 2" xfId="49277"/>
    <cellStyle name="SAPBEXfilterDrill 4 2 5" xfId="30536"/>
    <cellStyle name="SAPBEXfilterDrill 4 3" xfId="4593"/>
    <cellStyle name="SAPBEXfilterDrill 4 3 2" xfId="9977"/>
    <cellStyle name="SAPBEXfilterDrill 4 3 2 2" xfId="20637"/>
    <cellStyle name="SAPBEXfilterDrill 4 3 2 2 2" xfId="47051"/>
    <cellStyle name="SAPBEXfilterDrill 4 3 2 3" xfId="23935"/>
    <cellStyle name="SAPBEXfilterDrill 4 3 2 3 2" xfId="50349"/>
    <cellStyle name="SAPBEXfilterDrill 4 3 2 4" xfId="36473"/>
    <cellStyle name="SAPBEXfilterDrill 4 3 3" xfId="15371"/>
    <cellStyle name="SAPBEXfilterDrill 4 3 3 2" xfId="41791"/>
    <cellStyle name="SAPBEXfilterDrill 4 3 4" xfId="23351"/>
    <cellStyle name="SAPBEXfilterDrill 4 3 4 2" xfId="49765"/>
    <cellStyle name="SAPBEXfilterDrill 4 3 5" xfId="31263"/>
    <cellStyle name="SAPBEXfilterDrill 4 4" xfId="3285"/>
    <cellStyle name="SAPBEXfilterDrill 4 4 2" xfId="14075"/>
    <cellStyle name="SAPBEXfilterDrill 4 4 2 2" xfId="40495"/>
    <cellStyle name="SAPBEXfilterDrill 4 4 3" xfId="22680"/>
    <cellStyle name="SAPBEXfilterDrill 4 4 3 2" xfId="49094"/>
    <cellStyle name="SAPBEXfilterDrill 4 4 4" xfId="29955"/>
    <cellStyle name="SAPBEXfilterDrill 4 5" xfId="5787"/>
    <cellStyle name="SAPBEXfilterDrill 4 5 2" xfId="16546"/>
    <cellStyle name="SAPBEXfilterDrill 4 5 2 2" xfId="42964"/>
    <cellStyle name="SAPBEXfilterDrill 4 5 3" xfId="23222"/>
    <cellStyle name="SAPBEXfilterDrill 4 5 3 2" xfId="49636"/>
    <cellStyle name="SAPBEXfilterDrill 4 5 4" xfId="32457"/>
    <cellStyle name="SAPBEXfilterDrill 4 6" xfId="6390"/>
    <cellStyle name="SAPBEXfilterDrill 4 6 2" xfId="17126"/>
    <cellStyle name="SAPBEXfilterDrill 4 6 2 2" xfId="43544"/>
    <cellStyle name="SAPBEXfilterDrill 4 6 3" xfId="23384"/>
    <cellStyle name="SAPBEXfilterDrill 4 6 3 2" xfId="49798"/>
    <cellStyle name="SAPBEXfilterDrill 4 6 4" xfId="33060"/>
    <cellStyle name="SAPBEXfilterDrill 4 7" xfId="7005"/>
    <cellStyle name="SAPBEXfilterDrill 4 7 2" xfId="12071"/>
    <cellStyle name="SAPBEXfilterDrill 4 7 2 2" xfId="38492"/>
    <cellStyle name="SAPBEXfilterDrill 4 7 3" xfId="33675"/>
    <cellStyle name="SAPBEXfilterDrill 4 8" xfId="7552"/>
    <cellStyle name="SAPBEXfilterDrill 4 8 2" xfId="18219"/>
    <cellStyle name="SAPBEXfilterDrill 4 8 2 2" xfId="44635"/>
    <cellStyle name="SAPBEXfilterDrill 4 8 3" xfId="27111"/>
    <cellStyle name="SAPBEXfilterDrill 4 8 3 2" xfId="53525"/>
    <cellStyle name="SAPBEXfilterDrill 4 8 4" xfId="34222"/>
    <cellStyle name="SAPBEXfilterDrill 4 9" xfId="7262"/>
    <cellStyle name="SAPBEXfilterDrill 4 9 2" xfId="17929"/>
    <cellStyle name="SAPBEXfilterDrill 4 9 2 2" xfId="44346"/>
    <cellStyle name="SAPBEXfilterDrill 4 9 3" xfId="25567"/>
    <cellStyle name="SAPBEXfilterDrill 4 9 3 2" xfId="51981"/>
    <cellStyle name="SAPBEXfilterDrill 4 9 4" xfId="33932"/>
    <cellStyle name="SAPBEXfilterDrill 5" xfId="2075"/>
    <cellStyle name="SAPBEXfilterDrill 5 10" xfId="11525"/>
    <cellStyle name="SAPBEXfilterDrill 5 10 2" xfId="37946"/>
    <cellStyle name="SAPBEXfilterDrill 5 11" xfId="25717"/>
    <cellStyle name="SAPBEXfilterDrill 5 11 2" xfId="52131"/>
    <cellStyle name="SAPBEXfilterDrill 5 2" xfId="4040"/>
    <cellStyle name="SAPBEXfilterDrill 5 2 2" xfId="9867"/>
    <cellStyle name="SAPBEXfilterDrill 5 2 2 2" xfId="20527"/>
    <cellStyle name="SAPBEXfilterDrill 5 2 2 2 2" xfId="46941"/>
    <cellStyle name="SAPBEXfilterDrill 5 2 2 3" xfId="27451"/>
    <cellStyle name="SAPBEXfilterDrill 5 2 2 3 2" xfId="53865"/>
    <cellStyle name="SAPBEXfilterDrill 5 2 2 4" xfId="36363"/>
    <cellStyle name="SAPBEXfilterDrill 5 2 3" xfId="14822"/>
    <cellStyle name="SAPBEXfilterDrill 5 2 3 2" xfId="41242"/>
    <cellStyle name="SAPBEXfilterDrill 5 2 4" xfId="26873"/>
    <cellStyle name="SAPBEXfilterDrill 5 2 4 2" xfId="53287"/>
    <cellStyle name="SAPBEXfilterDrill 5 2 5" xfId="30710"/>
    <cellStyle name="SAPBEXfilterDrill 5 3" xfId="4768"/>
    <cellStyle name="SAPBEXfilterDrill 5 3 2" xfId="10390"/>
    <cellStyle name="SAPBEXfilterDrill 5 3 2 2" xfId="21050"/>
    <cellStyle name="SAPBEXfilterDrill 5 3 2 2 2" xfId="47464"/>
    <cellStyle name="SAPBEXfilterDrill 5 3 2 3" xfId="28315"/>
    <cellStyle name="SAPBEXfilterDrill 5 3 2 3 2" xfId="54729"/>
    <cellStyle name="SAPBEXfilterDrill 5 3 2 4" xfId="36886"/>
    <cellStyle name="SAPBEXfilterDrill 5 3 3" xfId="15545"/>
    <cellStyle name="SAPBEXfilterDrill 5 3 3 2" xfId="41965"/>
    <cellStyle name="SAPBEXfilterDrill 5 3 4" xfId="26903"/>
    <cellStyle name="SAPBEXfilterDrill 5 3 4 2" xfId="53317"/>
    <cellStyle name="SAPBEXfilterDrill 5 3 5" xfId="31438"/>
    <cellStyle name="SAPBEXfilterDrill 5 4" xfId="5348"/>
    <cellStyle name="SAPBEXfilterDrill 5 4 2" xfId="16121"/>
    <cellStyle name="SAPBEXfilterDrill 5 4 2 2" xfId="42540"/>
    <cellStyle name="SAPBEXfilterDrill 5 4 3" xfId="28025"/>
    <cellStyle name="SAPBEXfilterDrill 5 4 3 2" xfId="54439"/>
    <cellStyle name="SAPBEXfilterDrill 5 4 4" xfId="32018"/>
    <cellStyle name="SAPBEXfilterDrill 5 5" xfId="5955"/>
    <cellStyle name="SAPBEXfilterDrill 5 5 2" xfId="16707"/>
    <cellStyle name="SAPBEXfilterDrill 5 5 2 2" xfId="43125"/>
    <cellStyle name="SAPBEXfilterDrill 5 5 3" xfId="24608"/>
    <cellStyle name="SAPBEXfilterDrill 5 5 3 2" xfId="51022"/>
    <cellStyle name="SAPBEXfilterDrill 5 5 4" xfId="32625"/>
    <cellStyle name="SAPBEXfilterDrill 5 6" xfId="6555"/>
    <cellStyle name="SAPBEXfilterDrill 5 6 2" xfId="17280"/>
    <cellStyle name="SAPBEXfilterDrill 5 6 2 2" xfId="43698"/>
    <cellStyle name="SAPBEXfilterDrill 5 6 3" xfId="21959"/>
    <cellStyle name="SAPBEXfilterDrill 5 6 3 2" xfId="48373"/>
    <cellStyle name="SAPBEXfilterDrill 5 6 4" xfId="33225"/>
    <cellStyle name="SAPBEXfilterDrill 5 7" xfId="7127"/>
    <cellStyle name="SAPBEXfilterDrill 5 7 2" xfId="25652"/>
    <cellStyle name="SAPBEXfilterDrill 5 7 2 2" xfId="52066"/>
    <cellStyle name="SAPBEXfilterDrill 5 7 3" xfId="33797"/>
    <cellStyle name="SAPBEXfilterDrill 5 8" xfId="7686"/>
    <cellStyle name="SAPBEXfilterDrill 5 8 2" xfId="18353"/>
    <cellStyle name="SAPBEXfilterDrill 5 8 2 2" xfId="44769"/>
    <cellStyle name="SAPBEXfilterDrill 5 8 3" xfId="24454"/>
    <cellStyle name="SAPBEXfilterDrill 5 8 3 2" xfId="50868"/>
    <cellStyle name="SAPBEXfilterDrill 5 8 4" xfId="34356"/>
    <cellStyle name="SAPBEXfilterDrill 5 9" xfId="7838"/>
    <cellStyle name="SAPBEXfilterDrill 5 9 2" xfId="18505"/>
    <cellStyle name="SAPBEXfilterDrill 5 9 2 2" xfId="44920"/>
    <cellStyle name="SAPBEXfilterDrill 5 9 3" xfId="27226"/>
    <cellStyle name="SAPBEXfilterDrill 5 9 3 2" xfId="53640"/>
    <cellStyle name="SAPBEXfilterDrill 5 9 4" xfId="34508"/>
    <cellStyle name="SAPBEXfilterDrill 6" xfId="1812"/>
    <cellStyle name="SAPBEXfilterDrill 6 10" xfId="11768"/>
    <cellStyle name="SAPBEXfilterDrill 6 10 2" xfId="38189"/>
    <cellStyle name="SAPBEXfilterDrill 6 11" xfId="25132"/>
    <cellStyle name="SAPBEXfilterDrill 6 11 2" xfId="51546"/>
    <cellStyle name="SAPBEXfilterDrill 6 2" xfId="3789"/>
    <cellStyle name="SAPBEXfilterDrill 6 2 2" xfId="14572"/>
    <cellStyle name="SAPBEXfilterDrill 6 2 2 2" xfId="40992"/>
    <cellStyle name="SAPBEXfilterDrill 6 2 3" xfId="24629"/>
    <cellStyle name="SAPBEXfilterDrill 6 2 3 2" xfId="51043"/>
    <cellStyle name="SAPBEXfilterDrill 6 2 4" xfId="30459"/>
    <cellStyle name="SAPBEXfilterDrill 6 3" xfId="4516"/>
    <cellStyle name="SAPBEXfilterDrill 6 3 2" xfId="15294"/>
    <cellStyle name="SAPBEXfilterDrill 6 3 2 2" xfId="41714"/>
    <cellStyle name="SAPBEXfilterDrill 6 3 3" xfId="26096"/>
    <cellStyle name="SAPBEXfilterDrill 6 3 3 2" xfId="52510"/>
    <cellStyle name="SAPBEXfilterDrill 6 3 4" xfId="31186"/>
    <cellStyle name="SAPBEXfilterDrill 6 4" xfId="3169"/>
    <cellStyle name="SAPBEXfilterDrill 6 4 2" xfId="13959"/>
    <cellStyle name="SAPBEXfilterDrill 6 4 2 2" xfId="40379"/>
    <cellStyle name="SAPBEXfilterDrill 6 4 3" xfId="24700"/>
    <cellStyle name="SAPBEXfilterDrill 6 4 3 2" xfId="51114"/>
    <cellStyle name="SAPBEXfilterDrill 6 4 4" xfId="29839"/>
    <cellStyle name="SAPBEXfilterDrill 6 5" xfId="3750"/>
    <cellStyle name="SAPBEXfilterDrill 6 5 2" xfId="14533"/>
    <cellStyle name="SAPBEXfilterDrill 6 5 2 2" xfId="40953"/>
    <cellStyle name="SAPBEXfilterDrill 6 5 3" xfId="26183"/>
    <cellStyle name="SAPBEXfilterDrill 6 5 3 2" xfId="52597"/>
    <cellStyle name="SAPBEXfilterDrill 6 5 4" xfId="30420"/>
    <cellStyle name="SAPBEXfilterDrill 6 6" xfId="5729"/>
    <cellStyle name="SAPBEXfilterDrill 6 6 2" xfId="16491"/>
    <cellStyle name="SAPBEXfilterDrill 6 6 2 2" xfId="42909"/>
    <cellStyle name="SAPBEXfilterDrill 6 6 3" xfId="26909"/>
    <cellStyle name="SAPBEXfilterDrill 6 6 3 2" xfId="53323"/>
    <cellStyle name="SAPBEXfilterDrill 6 6 4" xfId="32399"/>
    <cellStyle name="SAPBEXfilterDrill 6 7" xfId="6631"/>
    <cellStyle name="SAPBEXfilterDrill 6 7 2" xfId="15638"/>
    <cellStyle name="SAPBEXfilterDrill 6 7 2 2" xfId="42058"/>
    <cellStyle name="SAPBEXfilterDrill 6 7 3" xfId="33301"/>
    <cellStyle name="SAPBEXfilterDrill 6 8" xfId="7475"/>
    <cellStyle name="SAPBEXfilterDrill 6 8 2" xfId="18142"/>
    <cellStyle name="SAPBEXfilterDrill 6 8 2 2" xfId="44558"/>
    <cellStyle name="SAPBEXfilterDrill 6 8 3" xfId="22937"/>
    <cellStyle name="SAPBEXfilterDrill 6 8 3 2" xfId="49351"/>
    <cellStyle name="SAPBEXfilterDrill 6 8 4" xfId="34145"/>
    <cellStyle name="SAPBEXfilterDrill 6 9" xfId="3312"/>
    <cellStyle name="SAPBEXfilterDrill 6 9 2" xfId="14102"/>
    <cellStyle name="SAPBEXfilterDrill 6 9 2 2" xfId="40522"/>
    <cellStyle name="SAPBEXfilterDrill 6 9 3" xfId="24361"/>
    <cellStyle name="SAPBEXfilterDrill 6 9 3 2" xfId="50775"/>
    <cellStyle name="SAPBEXfilterDrill 6 9 4" xfId="29982"/>
    <cellStyle name="SAPBEXfilterDrill 7" xfId="2369"/>
    <cellStyle name="SAPBEXfilterDrill 7 10" xfId="29155"/>
    <cellStyle name="SAPBEXfilterDrill 7 2" xfId="5004"/>
    <cellStyle name="SAPBEXfilterDrill 7 2 2" xfId="15781"/>
    <cellStyle name="SAPBEXfilterDrill 7 2 3" xfId="31674"/>
    <cellStyle name="SAPBEXfilterDrill 7 3" xfId="5606"/>
    <cellStyle name="SAPBEXfilterDrill 7 3 2" xfId="16372"/>
    <cellStyle name="SAPBEXfilterDrill 7 3 3" xfId="32276"/>
    <cellStyle name="SAPBEXfilterDrill 7 4" xfId="6778"/>
    <cellStyle name="SAPBEXfilterDrill 7 4 2" xfId="17490"/>
    <cellStyle name="SAPBEXfilterDrill 7 4 3" xfId="33448"/>
    <cellStyle name="SAPBEXfilterDrill 7 5" xfId="7338"/>
    <cellStyle name="SAPBEXfilterDrill 7 5 2" xfId="18005"/>
    <cellStyle name="SAPBEXfilterDrill 7 5 3" xfId="34008"/>
    <cellStyle name="SAPBEXfilterDrill 7 6" xfId="7770"/>
    <cellStyle name="SAPBEXfilterDrill 7 6 2" xfId="18437"/>
    <cellStyle name="SAPBEXfilterDrill 7 6 3" xfId="34440"/>
    <cellStyle name="SAPBEXfilterDrill 7 7" xfId="7982"/>
    <cellStyle name="SAPBEXfilterDrill 7 7 2" xfId="18649"/>
    <cellStyle name="SAPBEXfilterDrill 7 7 3" xfId="34588"/>
    <cellStyle name="SAPBEXfilterDrill 7 8" xfId="10016"/>
    <cellStyle name="SAPBEXfilterDrill 7 8 2" xfId="20676"/>
    <cellStyle name="SAPBEXfilterDrill 7 8 2 2" xfId="47090"/>
    <cellStyle name="SAPBEXfilterDrill 7 8 3" xfId="17358"/>
    <cellStyle name="SAPBEXfilterDrill 7 8 3 2" xfId="43776"/>
    <cellStyle name="SAPBEXfilterDrill 7 8 4" xfId="36512"/>
    <cellStyle name="SAPBEXfilterDrill 7 9" xfId="13168"/>
    <cellStyle name="SAPBEXfilterDrill 8" xfId="3224"/>
    <cellStyle name="SAPBEXfilterDrill 8 2" xfId="14014"/>
    <cellStyle name="SAPBEXfilterDrill 8 2 2" xfId="40434"/>
    <cellStyle name="SAPBEXfilterDrill 8 3" xfId="23431"/>
    <cellStyle name="SAPBEXfilterDrill 8 3 2" xfId="49845"/>
    <cellStyle name="SAPBEXfilterDrill 8 4" xfId="29894"/>
    <cellStyle name="SAPBEXfilterDrill 9" xfId="4743"/>
    <cellStyle name="SAPBEXfilterDrill 9 2" xfId="15520"/>
    <cellStyle name="SAPBEXfilterDrill 9 2 2" xfId="41940"/>
    <cellStyle name="SAPBEXfilterDrill 9 3" xfId="24474"/>
    <cellStyle name="SAPBEXfilterDrill 9 3 2" xfId="50888"/>
    <cellStyle name="SAPBEXfilterDrill 9 4" xfId="31413"/>
    <cellStyle name="SAPBEXfilterItem" xfId="1197"/>
    <cellStyle name="SAPBEXfilterItem 10" xfId="3029"/>
    <cellStyle name="SAPBEXfilterItem 10 2" xfId="13821"/>
    <cellStyle name="SAPBEXfilterItem 10 2 2" xfId="40241"/>
    <cellStyle name="SAPBEXfilterItem 10 3" xfId="21953"/>
    <cellStyle name="SAPBEXfilterItem 10 3 2" xfId="48367"/>
    <cellStyle name="SAPBEXfilterItem 10 4" xfId="29699"/>
    <cellStyle name="SAPBEXfilterItem 11" xfId="4350"/>
    <cellStyle name="SAPBEXfilterItem 11 2" xfId="25593"/>
    <cellStyle name="SAPBEXfilterItem 11 2 2" xfId="52007"/>
    <cellStyle name="SAPBEXfilterItem 11 3" xfId="31020"/>
    <cellStyle name="SAPBEXfilterItem 12" xfId="7378"/>
    <cellStyle name="SAPBEXfilterItem 12 2" xfId="18045"/>
    <cellStyle name="SAPBEXfilterItem 12 2 2" xfId="44461"/>
    <cellStyle name="SAPBEXfilterItem 12 3" xfId="26643"/>
    <cellStyle name="SAPBEXfilterItem 12 3 2" xfId="53057"/>
    <cellStyle name="SAPBEXfilterItem 12 4" xfId="34048"/>
    <cellStyle name="SAPBEXfilterItem 13" xfId="17368"/>
    <cellStyle name="SAPBEXfilterItem 13 2" xfId="43786"/>
    <cellStyle name="SAPBEXfilterItem 14" xfId="11205"/>
    <cellStyle name="SAPBEXfilterItem 14 2" xfId="37626"/>
    <cellStyle name="SAPBEXfilterItem 2" xfId="1518"/>
    <cellStyle name="SAPBEXfilterItem 2 10" xfId="12023"/>
    <cellStyle name="SAPBEXfilterItem 2 10 2" xfId="38444"/>
    <cellStyle name="SAPBEXfilterItem 2 11" xfId="25625"/>
    <cellStyle name="SAPBEXfilterItem 2 11 2" xfId="52039"/>
    <cellStyle name="SAPBEXfilterItem 2 2" xfId="3512"/>
    <cellStyle name="SAPBEXfilterItem 2 2 2" xfId="9010"/>
    <cellStyle name="SAPBEXfilterItem 2 2 2 2" xfId="19670"/>
    <cellStyle name="SAPBEXfilterItem 2 2 2 2 2" xfId="46084"/>
    <cellStyle name="SAPBEXfilterItem 2 2 2 3" xfId="11548"/>
    <cellStyle name="SAPBEXfilterItem 2 2 2 3 2" xfId="37969"/>
    <cellStyle name="SAPBEXfilterItem 2 2 2 4" xfId="35506"/>
    <cellStyle name="SAPBEXfilterItem 2 2 3" xfId="10197"/>
    <cellStyle name="SAPBEXfilterItem 2 2 3 2" xfId="20857"/>
    <cellStyle name="SAPBEXfilterItem 2 2 3 2 2" xfId="47271"/>
    <cellStyle name="SAPBEXfilterItem 2 2 3 3" xfId="12760"/>
    <cellStyle name="SAPBEXfilterItem 2 2 3 3 2" xfId="39181"/>
    <cellStyle name="SAPBEXfilterItem 2 2 3 4" xfId="36693"/>
    <cellStyle name="SAPBEXfilterItem 2 2 4" xfId="8723"/>
    <cellStyle name="SAPBEXfilterItem 2 2 4 2" xfId="19383"/>
    <cellStyle name="SAPBEXfilterItem 2 2 4 2 2" xfId="45797"/>
    <cellStyle name="SAPBEXfilterItem 2 2 4 3" xfId="16891"/>
    <cellStyle name="SAPBEXfilterItem 2 2 4 3 2" xfId="43309"/>
    <cellStyle name="SAPBEXfilterItem 2 2 4 4" xfId="35219"/>
    <cellStyle name="SAPBEXfilterItem 2 2 5" xfId="14297"/>
    <cellStyle name="SAPBEXfilterItem 2 2 5 2" xfId="40717"/>
    <cellStyle name="SAPBEXfilterItem 2 2 6" xfId="25113"/>
    <cellStyle name="SAPBEXfilterItem 2 2 6 2" xfId="51527"/>
    <cellStyle name="SAPBEXfilterItem 2 2 7" xfId="30182"/>
    <cellStyle name="SAPBEXfilterItem 2 3" xfId="2788"/>
    <cellStyle name="SAPBEXfilterItem 2 3 2" xfId="9370"/>
    <cellStyle name="SAPBEXfilterItem 2 3 2 2" xfId="20030"/>
    <cellStyle name="SAPBEXfilterItem 2 3 2 2 2" xfId="46444"/>
    <cellStyle name="SAPBEXfilterItem 2 3 2 3" xfId="27863"/>
    <cellStyle name="SAPBEXfilterItem 2 3 2 3 2" xfId="54277"/>
    <cellStyle name="SAPBEXfilterItem 2 3 2 4" xfId="35866"/>
    <cellStyle name="SAPBEXfilterItem 2 3 3" xfId="13580"/>
    <cellStyle name="SAPBEXfilterItem 2 3 3 2" xfId="40000"/>
    <cellStyle name="SAPBEXfilterItem 2 3 4" xfId="24651"/>
    <cellStyle name="SAPBEXfilterItem 2 3 4 2" xfId="51065"/>
    <cellStyle name="SAPBEXfilterItem 2 3 5" xfId="29458"/>
    <cellStyle name="SAPBEXfilterItem 2 4" xfId="3055"/>
    <cellStyle name="SAPBEXfilterItem 2 4 2" xfId="10441"/>
    <cellStyle name="SAPBEXfilterItem 2 4 2 2" xfId="21101"/>
    <cellStyle name="SAPBEXfilterItem 2 4 2 2 2" xfId="47515"/>
    <cellStyle name="SAPBEXfilterItem 2 4 2 3" xfId="28365"/>
    <cellStyle name="SAPBEXfilterItem 2 4 2 3 2" xfId="54779"/>
    <cellStyle name="SAPBEXfilterItem 2 4 2 4" xfId="36937"/>
    <cellStyle name="SAPBEXfilterItem 2 4 3" xfId="13847"/>
    <cellStyle name="SAPBEXfilterItem 2 4 3 2" xfId="40267"/>
    <cellStyle name="SAPBEXfilterItem 2 4 4" xfId="22472"/>
    <cellStyle name="SAPBEXfilterItem 2 4 4 2" xfId="48886"/>
    <cellStyle name="SAPBEXfilterItem 2 4 5" xfId="29725"/>
    <cellStyle name="SAPBEXfilterItem 2 5" xfId="5648"/>
    <cellStyle name="SAPBEXfilterItem 2 5 2" xfId="16412"/>
    <cellStyle name="SAPBEXfilterItem 2 5 2 2" xfId="42830"/>
    <cellStyle name="SAPBEXfilterItem 2 5 3" xfId="25479"/>
    <cellStyle name="SAPBEXfilterItem 2 5 3 2" xfId="51893"/>
    <cellStyle name="SAPBEXfilterItem 2 5 4" xfId="32318"/>
    <cellStyle name="SAPBEXfilterItem 2 6" xfId="4855"/>
    <cellStyle name="SAPBEXfilterItem 2 6 2" xfId="15632"/>
    <cellStyle name="SAPBEXfilterItem 2 6 2 2" xfId="42052"/>
    <cellStyle name="SAPBEXfilterItem 2 6 3" xfId="22527"/>
    <cellStyle name="SAPBEXfilterItem 2 6 3 2" xfId="48941"/>
    <cellStyle name="SAPBEXfilterItem 2 6 4" xfId="31525"/>
    <cellStyle name="SAPBEXfilterItem 2 7" xfId="6811"/>
    <cellStyle name="SAPBEXfilterItem 2 7 2" xfId="22975"/>
    <cellStyle name="SAPBEXfilterItem 2 7 2 2" xfId="49389"/>
    <cellStyle name="SAPBEXfilterItem 2 7 3" xfId="33481"/>
    <cellStyle name="SAPBEXfilterItem 2 8" xfId="7232"/>
    <cellStyle name="SAPBEXfilterItem 2 8 2" xfId="17899"/>
    <cellStyle name="SAPBEXfilterItem 2 8 2 2" xfId="44316"/>
    <cellStyle name="SAPBEXfilterItem 2 8 3" xfId="24963"/>
    <cellStyle name="SAPBEXfilterItem 2 8 3 2" xfId="51377"/>
    <cellStyle name="SAPBEXfilterItem 2 8 4" xfId="33902"/>
    <cellStyle name="SAPBEXfilterItem 2 9" xfId="16"/>
    <cellStyle name="SAPBEXfilterItem 2 9 2" xfId="11120"/>
    <cellStyle name="SAPBEXfilterItem 2 9 2 2" xfId="37541"/>
    <cellStyle name="SAPBEXfilterItem 2 9 3" xfId="24606"/>
    <cellStyle name="SAPBEXfilterItem 2 9 3 2" xfId="51020"/>
    <cellStyle name="SAPBEXfilterItem 2 9 4" xfId="28748"/>
    <cellStyle name="SAPBEXfilterItem 3" xfId="1631"/>
    <cellStyle name="SAPBEXfilterItem 3 10" xfId="11932"/>
    <cellStyle name="SAPBEXfilterItem 3 10 2" xfId="38353"/>
    <cellStyle name="SAPBEXfilterItem 3 11" xfId="21820"/>
    <cellStyle name="SAPBEXfilterItem 3 11 2" xfId="48234"/>
    <cellStyle name="SAPBEXfilterItem 3 2" xfId="3624"/>
    <cellStyle name="SAPBEXfilterItem 3 2 2" xfId="9082"/>
    <cellStyle name="SAPBEXfilterItem 3 2 2 2" xfId="19742"/>
    <cellStyle name="SAPBEXfilterItem 3 2 2 2 2" xfId="46156"/>
    <cellStyle name="SAPBEXfilterItem 3 2 2 3" xfId="16334"/>
    <cellStyle name="SAPBEXfilterItem 3 2 2 3 2" xfId="42753"/>
    <cellStyle name="SAPBEXfilterItem 3 2 2 4" xfId="35578"/>
    <cellStyle name="SAPBEXfilterItem 3 2 3" xfId="10188"/>
    <cellStyle name="SAPBEXfilterItem 3 2 3 2" xfId="20848"/>
    <cellStyle name="SAPBEXfilterItem 3 2 3 2 2" xfId="47262"/>
    <cellStyle name="SAPBEXfilterItem 3 2 3 3" xfId="12501"/>
    <cellStyle name="SAPBEXfilterItem 3 2 3 3 2" xfId="38922"/>
    <cellStyle name="SAPBEXfilterItem 3 2 3 4" xfId="36684"/>
    <cellStyle name="SAPBEXfilterItem 3 2 4" xfId="8641"/>
    <cellStyle name="SAPBEXfilterItem 3 2 4 2" xfId="19301"/>
    <cellStyle name="SAPBEXfilterItem 3 2 4 2 2" xfId="45715"/>
    <cellStyle name="SAPBEXfilterItem 3 2 4 3" xfId="12961"/>
    <cellStyle name="SAPBEXfilterItem 3 2 4 3 2" xfId="39382"/>
    <cellStyle name="SAPBEXfilterItem 3 2 4 4" xfId="35137"/>
    <cellStyle name="SAPBEXfilterItem 3 2 5" xfId="14409"/>
    <cellStyle name="SAPBEXfilterItem 3 2 5 2" xfId="40829"/>
    <cellStyle name="SAPBEXfilterItem 3 2 6" xfId="25601"/>
    <cellStyle name="SAPBEXfilterItem 3 2 6 2" xfId="52015"/>
    <cellStyle name="SAPBEXfilterItem 3 2 7" xfId="30294"/>
    <cellStyle name="SAPBEXfilterItem 3 3" xfId="2698"/>
    <cellStyle name="SAPBEXfilterItem 3 3 2" xfId="9451"/>
    <cellStyle name="SAPBEXfilterItem 3 3 2 2" xfId="20111"/>
    <cellStyle name="SAPBEXfilterItem 3 3 2 2 2" xfId="46525"/>
    <cellStyle name="SAPBEXfilterItem 3 3 2 3" xfId="27854"/>
    <cellStyle name="SAPBEXfilterItem 3 3 2 3 2" xfId="54268"/>
    <cellStyle name="SAPBEXfilterItem 3 3 2 4" xfId="35947"/>
    <cellStyle name="SAPBEXfilterItem 3 3 3" xfId="13490"/>
    <cellStyle name="SAPBEXfilterItem 3 3 3 2" xfId="39910"/>
    <cellStyle name="SAPBEXfilterItem 3 3 4" xfId="22109"/>
    <cellStyle name="SAPBEXfilterItem 3 3 4 2" xfId="48523"/>
    <cellStyle name="SAPBEXfilterItem 3 3 5" xfId="29368"/>
    <cellStyle name="SAPBEXfilterItem 3 4" xfId="2735"/>
    <cellStyle name="SAPBEXfilterItem 3 4 2" xfId="10147"/>
    <cellStyle name="SAPBEXfilterItem 3 4 2 2" xfId="20807"/>
    <cellStyle name="SAPBEXfilterItem 3 4 2 2 2" xfId="47221"/>
    <cellStyle name="SAPBEXfilterItem 3 4 2 3" xfId="17849"/>
    <cellStyle name="SAPBEXfilterItem 3 4 2 3 2" xfId="44266"/>
    <cellStyle name="SAPBEXfilterItem 3 4 2 4" xfId="36643"/>
    <cellStyle name="SAPBEXfilterItem 3 4 3" xfId="13527"/>
    <cellStyle name="SAPBEXfilterItem 3 4 3 2" xfId="39947"/>
    <cellStyle name="SAPBEXfilterItem 3 4 4" xfId="27424"/>
    <cellStyle name="SAPBEXfilterItem 3 4 4 2" xfId="53838"/>
    <cellStyle name="SAPBEXfilterItem 3 4 5" xfId="29405"/>
    <cellStyle name="SAPBEXfilterItem 3 5" xfId="3713"/>
    <cellStyle name="SAPBEXfilterItem 3 5 2" xfId="14497"/>
    <cellStyle name="SAPBEXfilterItem 3 5 2 2" xfId="40917"/>
    <cellStyle name="SAPBEXfilterItem 3 5 3" xfId="25507"/>
    <cellStyle name="SAPBEXfilterItem 3 5 3 2" xfId="51921"/>
    <cellStyle name="SAPBEXfilterItem 3 5 4" xfId="30383"/>
    <cellStyle name="SAPBEXfilterItem 3 6" xfId="6056"/>
    <cellStyle name="SAPBEXfilterItem 3 6 2" xfId="16807"/>
    <cellStyle name="SAPBEXfilterItem 3 6 2 2" xfId="43225"/>
    <cellStyle name="SAPBEXfilterItem 3 6 3" xfId="21797"/>
    <cellStyle name="SAPBEXfilterItem 3 6 3 2" xfId="48211"/>
    <cellStyle name="SAPBEXfilterItem 3 6 4" xfId="32726"/>
    <cellStyle name="SAPBEXfilterItem 3 7" xfId="6641"/>
    <cellStyle name="SAPBEXfilterItem 3 7 2" xfId="22032"/>
    <cellStyle name="SAPBEXfilterItem 3 7 2 2" xfId="48446"/>
    <cellStyle name="SAPBEXfilterItem 3 7 3" xfId="33311"/>
    <cellStyle name="SAPBEXfilterItem 3 8" xfId="6169"/>
    <cellStyle name="SAPBEXfilterItem 3 8 2" xfId="16910"/>
    <cellStyle name="SAPBEXfilterItem 3 8 2 2" xfId="43328"/>
    <cellStyle name="SAPBEXfilterItem 3 8 3" xfId="22424"/>
    <cellStyle name="SAPBEXfilterItem 3 8 3 2" xfId="48838"/>
    <cellStyle name="SAPBEXfilterItem 3 8 4" xfId="32839"/>
    <cellStyle name="SAPBEXfilterItem 3 9" xfId="2595"/>
    <cellStyle name="SAPBEXfilterItem 3 9 2" xfId="13387"/>
    <cellStyle name="SAPBEXfilterItem 3 9 2 2" xfId="39807"/>
    <cellStyle name="SAPBEXfilterItem 3 9 3" xfId="23316"/>
    <cellStyle name="SAPBEXfilterItem 3 9 3 2" xfId="49730"/>
    <cellStyle name="SAPBEXfilterItem 3 9 4" xfId="29265"/>
    <cellStyle name="SAPBEXfilterItem 4" xfId="1890"/>
    <cellStyle name="SAPBEXfilterItem 4 10" xfId="11690"/>
    <cellStyle name="SAPBEXfilterItem 4 10 2" xfId="38111"/>
    <cellStyle name="SAPBEXfilterItem 4 11" xfId="24847"/>
    <cellStyle name="SAPBEXfilterItem 4 11 2" xfId="51261"/>
    <cellStyle name="SAPBEXfilterItem 4 2" xfId="3867"/>
    <cellStyle name="SAPBEXfilterItem 4 2 2" xfId="9258"/>
    <cellStyle name="SAPBEXfilterItem 4 2 2 2" xfId="19918"/>
    <cellStyle name="SAPBEXfilterItem 4 2 2 2 2" xfId="46332"/>
    <cellStyle name="SAPBEXfilterItem 4 2 2 3" xfId="26776"/>
    <cellStyle name="SAPBEXfilterItem 4 2 2 3 2" xfId="53190"/>
    <cellStyle name="SAPBEXfilterItem 4 2 2 4" xfId="35754"/>
    <cellStyle name="SAPBEXfilterItem 4 2 3" xfId="14650"/>
    <cellStyle name="SAPBEXfilterItem 4 2 3 2" xfId="41070"/>
    <cellStyle name="SAPBEXfilterItem 4 2 4" xfId="26524"/>
    <cellStyle name="SAPBEXfilterItem 4 2 4 2" xfId="52938"/>
    <cellStyle name="SAPBEXfilterItem 4 2 5" xfId="30537"/>
    <cellStyle name="SAPBEXfilterItem 4 3" xfId="4594"/>
    <cellStyle name="SAPBEXfilterItem 4 3 2" xfId="10235"/>
    <cellStyle name="SAPBEXfilterItem 4 3 2 2" xfId="20895"/>
    <cellStyle name="SAPBEXfilterItem 4 3 2 2 2" xfId="47309"/>
    <cellStyle name="SAPBEXfilterItem 4 3 2 3" xfId="12504"/>
    <cellStyle name="SAPBEXfilterItem 4 3 2 3 2" xfId="38925"/>
    <cellStyle name="SAPBEXfilterItem 4 3 2 4" xfId="36731"/>
    <cellStyle name="SAPBEXfilterItem 4 3 3" xfId="15372"/>
    <cellStyle name="SAPBEXfilterItem 4 3 3 2" xfId="41792"/>
    <cellStyle name="SAPBEXfilterItem 4 3 4" xfId="26881"/>
    <cellStyle name="SAPBEXfilterItem 4 3 4 2" xfId="53295"/>
    <cellStyle name="SAPBEXfilterItem 4 3 5" xfId="31264"/>
    <cellStyle name="SAPBEXfilterItem 4 4" xfId="3738"/>
    <cellStyle name="SAPBEXfilterItem 4 4 2" xfId="14521"/>
    <cellStyle name="SAPBEXfilterItem 4 4 2 2" xfId="40941"/>
    <cellStyle name="SAPBEXfilterItem 4 4 3" xfId="24393"/>
    <cellStyle name="SAPBEXfilterItem 4 4 3 2" xfId="50807"/>
    <cellStyle name="SAPBEXfilterItem 4 4 4" xfId="30408"/>
    <cellStyle name="SAPBEXfilterItem 4 5" xfId="5788"/>
    <cellStyle name="SAPBEXfilterItem 4 5 2" xfId="16547"/>
    <cellStyle name="SAPBEXfilterItem 4 5 2 2" xfId="42965"/>
    <cellStyle name="SAPBEXfilterItem 4 5 3" xfId="27938"/>
    <cellStyle name="SAPBEXfilterItem 4 5 3 2" xfId="54352"/>
    <cellStyle name="SAPBEXfilterItem 4 5 4" xfId="32458"/>
    <cellStyle name="SAPBEXfilterItem 4 6" xfId="6391"/>
    <cellStyle name="SAPBEXfilterItem 4 6 2" xfId="17127"/>
    <cellStyle name="SAPBEXfilterItem 4 6 2 2" xfId="43545"/>
    <cellStyle name="SAPBEXfilterItem 4 6 3" xfId="25772"/>
    <cellStyle name="SAPBEXfilterItem 4 6 3 2" xfId="52186"/>
    <cellStyle name="SAPBEXfilterItem 4 6 4" xfId="33061"/>
    <cellStyle name="SAPBEXfilterItem 4 7" xfId="7006"/>
    <cellStyle name="SAPBEXfilterItem 4 7 2" xfId="11116"/>
    <cellStyle name="SAPBEXfilterItem 4 7 2 2" xfId="37537"/>
    <cellStyle name="SAPBEXfilterItem 4 7 3" xfId="33676"/>
    <cellStyle name="SAPBEXfilterItem 4 8" xfId="7553"/>
    <cellStyle name="SAPBEXfilterItem 4 8 2" xfId="18220"/>
    <cellStyle name="SAPBEXfilterItem 4 8 2 2" xfId="44636"/>
    <cellStyle name="SAPBEXfilterItem 4 8 3" xfId="23506"/>
    <cellStyle name="SAPBEXfilterItem 4 8 3 2" xfId="49920"/>
    <cellStyle name="SAPBEXfilterItem 4 8 4" xfId="34223"/>
    <cellStyle name="SAPBEXfilterItem 4 9" xfId="7261"/>
    <cellStyle name="SAPBEXfilterItem 4 9 2" xfId="17928"/>
    <cellStyle name="SAPBEXfilterItem 4 9 2 2" xfId="44345"/>
    <cellStyle name="SAPBEXfilterItem 4 9 3" xfId="25670"/>
    <cellStyle name="SAPBEXfilterItem 4 9 3 2" xfId="52084"/>
    <cellStyle name="SAPBEXfilterItem 4 9 4" xfId="33931"/>
    <cellStyle name="SAPBEXfilterItem 5" xfId="2076"/>
    <cellStyle name="SAPBEXfilterItem 5 10" xfId="11524"/>
    <cellStyle name="SAPBEXfilterItem 5 10 2" xfId="37945"/>
    <cellStyle name="SAPBEXfilterItem 5 11" xfId="25614"/>
    <cellStyle name="SAPBEXfilterItem 5 11 2" xfId="52028"/>
    <cellStyle name="SAPBEXfilterItem 5 2" xfId="4041"/>
    <cellStyle name="SAPBEXfilterItem 5 2 2" xfId="9866"/>
    <cellStyle name="SAPBEXfilterItem 5 2 2 2" xfId="20526"/>
    <cellStyle name="SAPBEXfilterItem 5 2 2 2 2" xfId="46940"/>
    <cellStyle name="SAPBEXfilterItem 5 2 2 3" xfId="24488"/>
    <cellStyle name="SAPBEXfilterItem 5 2 2 3 2" xfId="50902"/>
    <cellStyle name="SAPBEXfilterItem 5 2 2 4" xfId="36362"/>
    <cellStyle name="SAPBEXfilterItem 5 2 3" xfId="14823"/>
    <cellStyle name="SAPBEXfilterItem 5 2 3 2" xfId="41243"/>
    <cellStyle name="SAPBEXfilterItem 5 2 4" xfId="21837"/>
    <cellStyle name="SAPBEXfilterItem 5 2 4 2" xfId="48251"/>
    <cellStyle name="SAPBEXfilterItem 5 2 5" xfId="30711"/>
    <cellStyle name="SAPBEXfilterItem 5 3" xfId="4769"/>
    <cellStyle name="SAPBEXfilterItem 5 3 2" xfId="10137"/>
    <cellStyle name="SAPBEXfilterItem 5 3 2 2" xfId="20797"/>
    <cellStyle name="SAPBEXfilterItem 5 3 2 2 2" xfId="47211"/>
    <cellStyle name="SAPBEXfilterItem 5 3 2 3" xfId="16901"/>
    <cellStyle name="SAPBEXfilterItem 5 3 2 3 2" xfId="43319"/>
    <cellStyle name="SAPBEXfilterItem 5 3 2 4" xfId="36633"/>
    <cellStyle name="SAPBEXfilterItem 5 3 3" xfId="15546"/>
    <cellStyle name="SAPBEXfilterItem 5 3 3 2" xfId="41966"/>
    <cellStyle name="SAPBEXfilterItem 5 3 4" xfId="23284"/>
    <cellStyle name="SAPBEXfilterItem 5 3 4 2" xfId="49698"/>
    <cellStyle name="SAPBEXfilterItem 5 3 5" xfId="31439"/>
    <cellStyle name="SAPBEXfilterItem 5 4" xfId="5349"/>
    <cellStyle name="SAPBEXfilterItem 5 4 2" xfId="16122"/>
    <cellStyle name="SAPBEXfilterItem 5 4 2 2" xfId="42541"/>
    <cellStyle name="SAPBEXfilterItem 5 4 3" xfId="23614"/>
    <cellStyle name="SAPBEXfilterItem 5 4 3 2" xfId="50028"/>
    <cellStyle name="SAPBEXfilterItem 5 4 4" xfId="32019"/>
    <cellStyle name="SAPBEXfilterItem 5 5" xfId="5956"/>
    <cellStyle name="SAPBEXfilterItem 5 5 2" xfId="16708"/>
    <cellStyle name="SAPBEXfilterItem 5 5 2 2" xfId="43126"/>
    <cellStyle name="SAPBEXfilterItem 5 5 3" xfId="28012"/>
    <cellStyle name="SAPBEXfilterItem 5 5 3 2" xfId="54426"/>
    <cellStyle name="SAPBEXfilterItem 5 5 4" xfId="32626"/>
    <cellStyle name="SAPBEXfilterItem 5 6" xfId="6556"/>
    <cellStyle name="SAPBEXfilterItem 5 6 2" xfId="17281"/>
    <cellStyle name="SAPBEXfilterItem 5 6 2 2" xfId="43699"/>
    <cellStyle name="SAPBEXfilterItem 5 6 3" xfId="24959"/>
    <cellStyle name="SAPBEXfilterItem 5 6 3 2" xfId="51373"/>
    <cellStyle name="SAPBEXfilterItem 5 6 4" xfId="33226"/>
    <cellStyle name="SAPBEXfilterItem 5 7" xfId="7128"/>
    <cellStyle name="SAPBEXfilterItem 5 7 2" xfId="21918"/>
    <cellStyle name="SAPBEXfilterItem 5 7 2 2" xfId="48332"/>
    <cellStyle name="SAPBEXfilterItem 5 7 3" xfId="33798"/>
    <cellStyle name="SAPBEXfilterItem 5 8" xfId="7687"/>
    <cellStyle name="SAPBEXfilterItem 5 8 2" xfId="18354"/>
    <cellStyle name="SAPBEXfilterItem 5 8 2 2" xfId="44770"/>
    <cellStyle name="SAPBEXfilterItem 5 8 3" xfId="24694"/>
    <cellStyle name="SAPBEXfilterItem 5 8 3 2" xfId="51108"/>
    <cellStyle name="SAPBEXfilterItem 5 8 4" xfId="34357"/>
    <cellStyle name="SAPBEXfilterItem 5 9" xfId="7839"/>
    <cellStyle name="SAPBEXfilterItem 5 9 2" xfId="18506"/>
    <cellStyle name="SAPBEXfilterItem 5 9 2 2" xfId="44921"/>
    <cellStyle name="SAPBEXfilterItem 5 9 3" xfId="22824"/>
    <cellStyle name="SAPBEXfilterItem 5 9 3 2" xfId="49238"/>
    <cellStyle name="SAPBEXfilterItem 5 9 4" xfId="34509"/>
    <cellStyle name="SAPBEXfilterItem 6" xfId="1813"/>
    <cellStyle name="SAPBEXfilterItem 6 10" xfId="11767"/>
    <cellStyle name="SAPBEXfilterItem 6 10 2" xfId="38188"/>
    <cellStyle name="SAPBEXfilterItem 6 11" xfId="24663"/>
    <cellStyle name="SAPBEXfilterItem 6 11 2" xfId="51077"/>
    <cellStyle name="SAPBEXfilterItem 6 2" xfId="3790"/>
    <cellStyle name="SAPBEXfilterItem 6 2 2" xfId="14573"/>
    <cellStyle name="SAPBEXfilterItem 6 2 2 2" xfId="40993"/>
    <cellStyle name="SAPBEXfilterItem 6 2 3" xfId="24183"/>
    <cellStyle name="SAPBEXfilterItem 6 2 3 2" xfId="50597"/>
    <cellStyle name="SAPBEXfilterItem 6 2 4" xfId="30460"/>
    <cellStyle name="SAPBEXfilterItem 6 3" xfId="4517"/>
    <cellStyle name="SAPBEXfilterItem 6 3 2" xfId="15295"/>
    <cellStyle name="SAPBEXfilterItem 6 3 2 2" xfId="41715"/>
    <cellStyle name="SAPBEXfilterItem 6 3 3" xfId="23514"/>
    <cellStyle name="SAPBEXfilterItem 6 3 3 2" xfId="49928"/>
    <cellStyle name="SAPBEXfilterItem 6 3 4" xfId="31187"/>
    <cellStyle name="SAPBEXfilterItem 6 4" xfId="3303"/>
    <cellStyle name="SAPBEXfilterItem 6 4 2" xfId="14093"/>
    <cellStyle name="SAPBEXfilterItem 6 4 2 2" xfId="40513"/>
    <cellStyle name="SAPBEXfilterItem 6 4 3" xfId="23456"/>
    <cellStyle name="SAPBEXfilterItem 6 4 3 2" xfId="49870"/>
    <cellStyle name="SAPBEXfilterItem 6 4 4" xfId="29973"/>
    <cellStyle name="SAPBEXfilterItem 6 5" xfId="3992"/>
    <cellStyle name="SAPBEXfilterItem 6 5 2" xfId="14775"/>
    <cellStyle name="SAPBEXfilterItem 6 5 2 2" xfId="41195"/>
    <cellStyle name="SAPBEXfilterItem 6 5 3" xfId="22171"/>
    <cellStyle name="SAPBEXfilterItem 6 5 3 2" xfId="48585"/>
    <cellStyle name="SAPBEXfilterItem 6 5 4" xfId="30662"/>
    <cellStyle name="SAPBEXfilterItem 6 6" xfId="5730"/>
    <cellStyle name="SAPBEXfilterItem 6 6 2" xfId="16492"/>
    <cellStyle name="SAPBEXfilterItem 6 6 2 2" xfId="42910"/>
    <cellStyle name="SAPBEXfilterItem 6 6 3" xfId="23271"/>
    <cellStyle name="SAPBEXfilterItem 6 6 3 2" xfId="49685"/>
    <cellStyle name="SAPBEXfilterItem 6 6 4" xfId="32400"/>
    <cellStyle name="SAPBEXfilterItem 6 7" xfId="5311"/>
    <cellStyle name="SAPBEXfilterItem 6 7 2" xfId="22440"/>
    <cellStyle name="SAPBEXfilterItem 6 7 2 2" xfId="48854"/>
    <cellStyle name="SAPBEXfilterItem 6 7 3" xfId="31981"/>
    <cellStyle name="SAPBEXfilterItem 6 8" xfId="7476"/>
    <cellStyle name="SAPBEXfilterItem 6 8 2" xfId="18143"/>
    <cellStyle name="SAPBEXfilterItem 6 8 2 2" xfId="44559"/>
    <cellStyle name="SAPBEXfilterItem 6 8 3" xfId="27157"/>
    <cellStyle name="SAPBEXfilterItem 6 8 3 2" xfId="53571"/>
    <cellStyle name="SAPBEXfilterItem 6 8 4" xfId="34146"/>
    <cellStyle name="SAPBEXfilterItem 6 9" xfId="7384"/>
    <cellStyle name="SAPBEXfilterItem 6 9 2" xfId="18051"/>
    <cellStyle name="SAPBEXfilterItem 6 9 2 2" xfId="44467"/>
    <cellStyle name="SAPBEXfilterItem 6 9 3" xfId="23799"/>
    <cellStyle name="SAPBEXfilterItem 6 9 3 2" xfId="50213"/>
    <cellStyle name="SAPBEXfilterItem 6 9 4" xfId="34054"/>
    <cellStyle name="SAPBEXfilterItem 7" xfId="2370"/>
    <cellStyle name="SAPBEXfilterItem 7 2" xfId="10272"/>
    <cellStyle name="SAPBEXfilterItem 7 2 2" xfId="20932"/>
    <cellStyle name="SAPBEXfilterItem 7 2 2 2" xfId="47346"/>
    <cellStyle name="SAPBEXfilterItem 7 2 3" xfId="16858"/>
    <cellStyle name="SAPBEXfilterItem 7 2 3 2" xfId="43276"/>
    <cellStyle name="SAPBEXfilterItem 7 2 4" xfId="36768"/>
    <cellStyle name="SAPBEXfilterItem 8" xfId="3225"/>
    <cellStyle name="SAPBEXfilterItem 8 2" xfId="14015"/>
    <cellStyle name="SAPBEXfilterItem 8 2 2" xfId="40435"/>
    <cellStyle name="SAPBEXfilterItem 8 3" xfId="27250"/>
    <cellStyle name="SAPBEXfilterItem 8 3 2" xfId="53664"/>
    <cellStyle name="SAPBEXfilterItem 8 4" xfId="29895"/>
    <cellStyle name="SAPBEXfilterItem 9" xfId="3364"/>
    <cellStyle name="SAPBEXfilterItem 9 2" xfId="14151"/>
    <cellStyle name="SAPBEXfilterItem 9 2 2" xfId="40571"/>
    <cellStyle name="SAPBEXfilterItem 9 3" xfId="23429"/>
    <cellStyle name="SAPBEXfilterItem 9 3 2" xfId="49843"/>
    <cellStyle name="SAPBEXfilterItem 9 4" xfId="30034"/>
    <cellStyle name="SAPBEXfilterText" xfId="1198"/>
    <cellStyle name="SAPBEXfilterText 10" xfId="4161"/>
    <cellStyle name="SAPBEXfilterText 10 2" xfId="14942"/>
    <cellStyle name="SAPBEXfilterText 10 2 2" xfId="41362"/>
    <cellStyle name="SAPBEXfilterText 10 3" xfId="22321"/>
    <cellStyle name="SAPBEXfilterText 10 3 2" xfId="48735"/>
    <cellStyle name="SAPBEXfilterText 10 4" xfId="30831"/>
    <cellStyle name="SAPBEXfilterText 11" xfId="5484"/>
    <cellStyle name="SAPBEXfilterText 11 2" xfId="25426"/>
    <cellStyle name="SAPBEXfilterText 11 2 2" xfId="51840"/>
    <cellStyle name="SAPBEXfilterText 11 3" xfId="32154"/>
    <cellStyle name="SAPBEXfilterText 12" xfId="4462"/>
    <cellStyle name="SAPBEXfilterText 12 2" xfId="15240"/>
    <cellStyle name="SAPBEXfilterText 12 2 2" xfId="41660"/>
    <cellStyle name="SAPBEXfilterText 12 3" xfId="22211"/>
    <cellStyle name="SAPBEXfilterText 12 3 2" xfId="48625"/>
    <cellStyle name="SAPBEXfilterText 12 4" xfId="31132"/>
    <cellStyle name="SAPBEXfilterText 13" xfId="16812"/>
    <cellStyle name="SAPBEXfilterText 13 2" xfId="43230"/>
    <cellStyle name="SAPBEXfilterText 14" xfId="21975"/>
    <cellStyle name="SAPBEXfilterText 14 2" xfId="48389"/>
    <cellStyle name="SAPBEXfilterText 2" xfId="1519"/>
    <cellStyle name="SAPBEXfilterText 2 10" xfId="12022"/>
    <cellStyle name="SAPBEXfilterText 2 10 2" xfId="38443"/>
    <cellStyle name="SAPBEXfilterText 2 11" xfId="25215"/>
    <cellStyle name="SAPBEXfilterText 2 11 2" xfId="51629"/>
    <cellStyle name="SAPBEXfilterText 2 2" xfId="3513"/>
    <cellStyle name="SAPBEXfilterText 2 2 2" xfId="9009"/>
    <cellStyle name="SAPBEXfilterText 2 2 2 2" xfId="19669"/>
    <cellStyle name="SAPBEXfilterText 2 2 2 2 2" xfId="46083"/>
    <cellStyle name="SAPBEXfilterText 2 2 2 3" xfId="26795"/>
    <cellStyle name="SAPBEXfilterText 2 2 2 3 2" xfId="53209"/>
    <cellStyle name="SAPBEXfilterText 2 2 2 4" xfId="35505"/>
    <cellStyle name="SAPBEXfilterText 2 2 3" xfId="10414"/>
    <cellStyle name="SAPBEXfilterText 2 2 3 2" xfId="21074"/>
    <cellStyle name="SAPBEXfilterText 2 2 3 2 2" xfId="47488"/>
    <cellStyle name="SAPBEXfilterText 2 2 3 3" xfId="28339"/>
    <cellStyle name="SAPBEXfilterText 2 2 3 3 2" xfId="54753"/>
    <cellStyle name="SAPBEXfilterText 2 2 3 4" xfId="36910"/>
    <cellStyle name="SAPBEXfilterText 2 2 4" xfId="8724"/>
    <cellStyle name="SAPBEXfilterText 2 2 4 2" xfId="19384"/>
    <cellStyle name="SAPBEXfilterText 2 2 4 2 2" xfId="45798"/>
    <cellStyle name="SAPBEXfilterText 2 2 4 3" xfId="12800"/>
    <cellStyle name="SAPBEXfilterText 2 2 4 3 2" xfId="39221"/>
    <cellStyle name="SAPBEXfilterText 2 2 4 4" xfId="35220"/>
    <cellStyle name="SAPBEXfilterText 2 2 5" xfId="14298"/>
    <cellStyle name="SAPBEXfilterText 2 2 5 2" xfId="40718"/>
    <cellStyle name="SAPBEXfilterText 2 2 6" xfId="24643"/>
    <cellStyle name="SAPBEXfilterText 2 2 6 2" xfId="51057"/>
    <cellStyle name="SAPBEXfilterText 2 2 7" xfId="30183"/>
    <cellStyle name="SAPBEXfilterText 2 3" xfId="2787"/>
    <cellStyle name="SAPBEXfilterText 2 3 2" xfId="9369"/>
    <cellStyle name="SAPBEXfilterText 2 3 2 2" xfId="20029"/>
    <cellStyle name="SAPBEXfilterText 2 3 2 2 2" xfId="46443"/>
    <cellStyle name="SAPBEXfilterText 2 3 2 3" xfId="11255"/>
    <cellStyle name="SAPBEXfilterText 2 3 2 3 2" xfId="37676"/>
    <cellStyle name="SAPBEXfilterText 2 3 2 4" xfId="35865"/>
    <cellStyle name="SAPBEXfilterText 2 3 3" xfId="13579"/>
    <cellStyle name="SAPBEXfilterText 2 3 3 2" xfId="39999"/>
    <cellStyle name="SAPBEXfilterText 2 3 4" xfId="25121"/>
    <cellStyle name="SAPBEXfilterText 2 3 4 2" xfId="51535"/>
    <cellStyle name="SAPBEXfilterText 2 3 5" xfId="29457"/>
    <cellStyle name="SAPBEXfilterText 2 4" xfId="3056"/>
    <cellStyle name="SAPBEXfilterText 2 4 2" xfId="10040"/>
    <cellStyle name="SAPBEXfilterText 2 4 2 2" xfId="20700"/>
    <cellStyle name="SAPBEXfilterText 2 4 2 2 2" xfId="47114"/>
    <cellStyle name="SAPBEXfilterText 2 4 2 3" xfId="27812"/>
    <cellStyle name="SAPBEXfilterText 2 4 2 3 2" xfId="54226"/>
    <cellStyle name="SAPBEXfilterText 2 4 2 4" xfId="36536"/>
    <cellStyle name="SAPBEXfilterText 2 4 3" xfId="13848"/>
    <cellStyle name="SAPBEXfilterText 2 4 3 2" xfId="40268"/>
    <cellStyle name="SAPBEXfilterText 2 4 4" xfId="26193"/>
    <cellStyle name="SAPBEXfilterText 2 4 4 2" xfId="52607"/>
    <cellStyle name="SAPBEXfilterText 2 4 5" xfId="29726"/>
    <cellStyle name="SAPBEXfilterText 2 5" xfId="3136"/>
    <cellStyle name="SAPBEXfilterText 2 5 2" xfId="13927"/>
    <cellStyle name="SAPBEXfilterText 2 5 2 2" xfId="40347"/>
    <cellStyle name="SAPBEXfilterText 2 5 3" xfId="23127"/>
    <cellStyle name="SAPBEXfilterText 2 5 3 2" xfId="49541"/>
    <cellStyle name="SAPBEXfilterText 2 5 4" xfId="29806"/>
    <cellStyle name="SAPBEXfilterText 2 6" xfId="2638"/>
    <cellStyle name="SAPBEXfilterText 2 6 2" xfId="13430"/>
    <cellStyle name="SAPBEXfilterText 2 6 2 2" xfId="39850"/>
    <cellStyle name="SAPBEXfilterText 2 6 3" xfId="23132"/>
    <cellStyle name="SAPBEXfilterText 2 6 3 2" xfId="49546"/>
    <cellStyle name="SAPBEXfilterText 2 6 4" xfId="29308"/>
    <cellStyle name="SAPBEXfilterText 2 7" xfId="5554"/>
    <cellStyle name="SAPBEXfilterText 2 7 2" xfId="27281"/>
    <cellStyle name="SAPBEXfilterText 2 7 2 2" xfId="53695"/>
    <cellStyle name="SAPBEXfilterText 2 7 3" xfId="32224"/>
    <cellStyle name="SAPBEXfilterText 2 8" xfId="6263"/>
    <cellStyle name="SAPBEXfilterText 2 8 2" xfId="17002"/>
    <cellStyle name="SAPBEXfilterText 2 8 2 2" xfId="43420"/>
    <cellStyle name="SAPBEXfilterText 2 8 3" xfId="24882"/>
    <cellStyle name="SAPBEXfilterText 2 8 3 2" xfId="51296"/>
    <cellStyle name="SAPBEXfilterText 2 8 4" xfId="32933"/>
    <cellStyle name="SAPBEXfilterText 2 9" xfId="6624"/>
    <cellStyle name="SAPBEXfilterText 2 9 2" xfId="17348"/>
    <cellStyle name="SAPBEXfilterText 2 9 2 2" xfId="43766"/>
    <cellStyle name="SAPBEXfilterText 2 9 3" xfId="11164"/>
    <cellStyle name="SAPBEXfilterText 2 9 3 2" xfId="37585"/>
    <cellStyle name="SAPBEXfilterText 2 9 4" xfId="33294"/>
    <cellStyle name="SAPBEXfilterText 3" xfId="1632"/>
    <cellStyle name="SAPBEXfilterText 3 10" xfId="11931"/>
    <cellStyle name="SAPBEXfilterText 3 10 2" xfId="38352"/>
    <cellStyle name="SAPBEXfilterText 3 11" xfId="26450"/>
    <cellStyle name="SAPBEXfilterText 3 11 2" xfId="52864"/>
    <cellStyle name="SAPBEXfilterText 3 2" xfId="3625"/>
    <cellStyle name="SAPBEXfilterText 3 2 2" xfId="9083"/>
    <cellStyle name="SAPBEXfilterText 3 2 2 2" xfId="19743"/>
    <cellStyle name="SAPBEXfilterText 3 2 2 2 2" xfId="46157"/>
    <cellStyle name="SAPBEXfilterText 3 2 2 3" xfId="12566"/>
    <cellStyle name="SAPBEXfilterText 3 2 2 3 2" xfId="38987"/>
    <cellStyle name="SAPBEXfilterText 3 2 2 4" xfId="35579"/>
    <cellStyle name="SAPBEXfilterText 3 2 3" xfId="10224"/>
    <cellStyle name="SAPBEXfilterText 3 2 3 2" xfId="20884"/>
    <cellStyle name="SAPBEXfilterText 3 2 3 2 2" xfId="47298"/>
    <cellStyle name="SAPBEXfilterText 3 2 3 3" xfId="15628"/>
    <cellStyle name="SAPBEXfilterText 3 2 3 3 2" xfId="42048"/>
    <cellStyle name="SAPBEXfilterText 3 2 3 4" xfId="36720"/>
    <cellStyle name="SAPBEXfilterText 3 2 4" xfId="8640"/>
    <cellStyle name="SAPBEXfilterText 3 2 4 2" xfId="19300"/>
    <cellStyle name="SAPBEXfilterText 3 2 4 2 2" xfId="45714"/>
    <cellStyle name="SAPBEXfilterText 3 2 4 3" xfId="17727"/>
    <cellStyle name="SAPBEXfilterText 3 2 4 3 2" xfId="44144"/>
    <cellStyle name="SAPBEXfilterText 3 2 4 4" xfId="35136"/>
    <cellStyle name="SAPBEXfilterText 3 2 5" xfId="14410"/>
    <cellStyle name="SAPBEXfilterText 3 2 5 2" xfId="40830"/>
    <cellStyle name="SAPBEXfilterText 3 2 6" xfId="25192"/>
    <cellStyle name="SAPBEXfilterText 3 2 6 2" xfId="51606"/>
    <cellStyle name="SAPBEXfilterText 3 2 7" xfId="30295"/>
    <cellStyle name="SAPBEXfilterText 3 3" xfId="2697"/>
    <cellStyle name="SAPBEXfilterText 3 3 2" xfId="9452"/>
    <cellStyle name="SAPBEXfilterText 3 3 2 2" xfId="20112"/>
    <cellStyle name="SAPBEXfilterText 3 3 2 2 2" xfId="46526"/>
    <cellStyle name="SAPBEXfilterText 3 3 2 3" xfId="11819"/>
    <cellStyle name="SAPBEXfilterText 3 3 2 3 2" xfId="38240"/>
    <cellStyle name="SAPBEXfilterText 3 3 2 4" xfId="35948"/>
    <cellStyle name="SAPBEXfilterText 3 3 3" xfId="13489"/>
    <cellStyle name="SAPBEXfilterText 3 3 3 2" xfId="39909"/>
    <cellStyle name="SAPBEXfilterText 3 3 4" xfId="22815"/>
    <cellStyle name="SAPBEXfilterText 3 3 4 2" xfId="49229"/>
    <cellStyle name="SAPBEXfilterText 3 3 5" xfId="29367"/>
    <cellStyle name="SAPBEXfilterText 3 4" xfId="4877"/>
    <cellStyle name="SAPBEXfilterText 3 4 2" xfId="10276"/>
    <cellStyle name="SAPBEXfilterText 3 4 2 2" xfId="20936"/>
    <cellStyle name="SAPBEXfilterText 3 4 2 2 2" xfId="47350"/>
    <cellStyle name="SAPBEXfilterText 3 4 2 3" xfId="13825"/>
    <cellStyle name="SAPBEXfilterText 3 4 2 3 2" xfId="40245"/>
    <cellStyle name="SAPBEXfilterText 3 4 2 4" xfId="36772"/>
    <cellStyle name="SAPBEXfilterText 3 4 3" xfId="15654"/>
    <cellStyle name="SAPBEXfilterText 3 4 3 2" xfId="42074"/>
    <cellStyle name="SAPBEXfilterText 3 4 4" xfId="25428"/>
    <cellStyle name="SAPBEXfilterText 3 4 4 2" xfId="51842"/>
    <cellStyle name="SAPBEXfilterText 3 4 5" xfId="31547"/>
    <cellStyle name="SAPBEXfilterText 3 5" xfId="3357"/>
    <cellStyle name="SAPBEXfilterText 3 5 2" xfId="14144"/>
    <cellStyle name="SAPBEXfilterText 3 5 2 2" xfId="40564"/>
    <cellStyle name="SAPBEXfilterText 3 5 3" xfId="25710"/>
    <cellStyle name="SAPBEXfilterText 3 5 3 2" xfId="52124"/>
    <cellStyle name="SAPBEXfilterText 3 5 4" xfId="30027"/>
    <cellStyle name="SAPBEXfilterText 3 6" xfId="5519"/>
    <cellStyle name="SAPBEXfilterText 3 6 2" xfId="16290"/>
    <cellStyle name="SAPBEXfilterText 3 6 2 2" xfId="42709"/>
    <cellStyle name="SAPBEXfilterText 3 6 3" xfId="21791"/>
    <cellStyle name="SAPBEXfilterText 3 6 3 2" xfId="48205"/>
    <cellStyle name="SAPBEXfilterText 3 6 4" xfId="32189"/>
    <cellStyle name="SAPBEXfilterText 3 7" xfId="3584"/>
    <cellStyle name="SAPBEXfilterText 3 7 2" xfId="26316"/>
    <cellStyle name="SAPBEXfilterText 3 7 2 2" xfId="52730"/>
    <cellStyle name="SAPBEXfilterText 3 7 3" xfId="30254"/>
    <cellStyle name="SAPBEXfilterText 3 8" xfId="6111"/>
    <cellStyle name="SAPBEXfilterText 3 8 2" xfId="16860"/>
    <cellStyle name="SAPBEXfilterText 3 8 2 2" xfId="43278"/>
    <cellStyle name="SAPBEXfilterText 3 8 3" xfId="12135"/>
    <cellStyle name="SAPBEXfilterText 3 8 3 2" xfId="38556"/>
    <cellStyle name="SAPBEXfilterText 3 8 4" xfId="32781"/>
    <cellStyle name="SAPBEXfilterText 3 9" xfId="7646"/>
    <cellStyle name="SAPBEXfilterText 3 9 2" xfId="18313"/>
    <cellStyle name="SAPBEXfilterText 3 9 2 2" xfId="44729"/>
    <cellStyle name="SAPBEXfilterText 3 9 3" xfId="28038"/>
    <cellStyle name="SAPBEXfilterText 3 9 3 2" xfId="54452"/>
    <cellStyle name="SAPBEXfilterText 3 9 4" xfId="34316"/>
    <cellStyle name="SAPBEXfilterText 4" xfId="1891"/>
    <cellStyle name="SAPBEXfilterText 4 10" xfId="11689"/>
    <cellStyle name="SAPBEXfilterText 4 10 2" xfId="38110"/>
    <cellStyle name="SAPBEXfilterText 4 11" xfId="24815"/>
    <cellStyle name="SAPBEXfilterText 4 11 2" xfId="51229"/>
    <cellStyle name="SAPBEXfilterText 4 2" xfId="3868"/>
    <cellStyle name="SAPBEXfilterText 4 2 2" xfId="9257"/>
    <cellStyle name="SAPBEXfilterText 4 2 2 2" xfId="19917"/>
    <cellStyle name="SAPBEXfilterText 4 2 2 2 2" xfId="46331"/>
    <cellStyle name="SAPBEXfilterText 4 2 2 3" xfId="11804"/>
    <cellStyle name="SAPBEXfilterText 4 2 2 3 2" xfId="38225"/>
    <cellStyle name="SAPBEXfilterText 4 2 2 4" xfId="35753"/>
    <cellStyle name="SAPBEXfilterText 4 2 3" xfId="14651"/>
    <cellStyle name="SAPBEXfilterText 4 2 3 2" xfId="41071"/>
    <cellStyle name="SAPBEXfilterText 4 2 4" xfId="25289"/>
    <cellStyle name="SAPBEXfilterText 4 2 4 2" xfId="51703"/>
    <cellStyle name="SAPBEXfilterText 4 2 5" xfId="30538"/>
    <cellStyle name="SAPBEXfilterText 4 3" xfId="4595"/>
    <cellStyle name="SAPBEXfilterText 4 3 2" xfId="10174"/>
    <cellStyle name="SAPBEXfilterText 4 3 2 2" xfId="20834"/>
    <cellStyle name="SAPBEXfilterText 4 3 2 2 2" xfId="47248"/>
    <cellStyle name="SAPBEXfilterText 4 3 2 3" xfId="13267"/>
    <cellStyle name="SAPBEXfilterText 4 3 2 3 2" xfId="39687"/>
    <cellStyle name="SAPBEXfilterText 4 3 2 4" xfId="36670"/>
    <cellStyle name="SAPBEXfilterText 4 3 3" xfId="15373"/>
    <cellStyle name="SAPBEXfilterText 4 3 3 2" xfId="41793"/>
    <cellStyle name="SAPBEXfilterText 4 3 4" xfId="21842"/>
    <cellStyle name="SAPBEXfilterText 4 3 4 2" xfId="48256"/>
    <cellStyle name="SAPBEXfilterText 4 3 5" xfId="31265"/>
    <cellStyle name="SAPBEXfilterText 4 4" xfId="4845"/>
    <cellStyle name="SAPBEXfilterText 4 4 2" xfId="15622"/>
    <cellStyle name="SAPBEXfilterText 4 4 2 2" xfId="42042"/>
    <cellStyle name="SAPBEXfilterText 4 4 3" xfId="22489"/>
    <cellStyle name="SAPBEXfilterText 4 4 3 2" xfId="48903"/>
    <cellStyle name="SAPBEXfilterText 4 4 4" xfId="31515"/>
    <cellStyle name="SAPBEXfilterText 4 5" xfId="5789"/>
    <cellStyle name="SAPBEXfilterText 4 5 2" xfId="16548"/>
    <cellStyle name="SAPBEXfilterText 4 5 2 2" xfId="42966"/>
    <cellStyle name="SAPBEXfilterText 4 5 3" xfId="22650"/>
    <cellStyle name="SAPBEXfilterText 4 5 3 2" xfId="49064"/>
    <cellStyle name="SAPBEXfilterText 4 5 4" xfId="32459"/>
    <cellStyle name="SAPBEXfilterText 4 6" xfId="6392"/>
    <cellStyle name="SAPBEXfilterText 4 6 2" xfId="17128"/>
    <cellStyle name="SAPBEXfilterText 4 6 2 2" xfId="43546"/>
    <cellStyle name="SAPBEXfilterText 4 6 3" xfId="24893"/>
    <cellStyle name="SAPBEXfilterText 4 6 3 2" xfId="51307"/>
    <cellStyle name="SAPBEXfilterText 4 6 4" xfId="33062"/>
    <cellStyle name="SAPBEXfilterText 4 7" xfId="7007"/>
    <cellStyle name="SAPBEXfilterText 4 7 2" xfId="14210"/>
    <cellStyle name="SAPBEXfilterText 4 7 2 2" xfId="40630"/>
    <cellStyle name="SAPBEXfilterText 4 7 3" xfId="33677"/>
    <cellStyle name="SAPBEXfilterText 4 8" xfId="7554"/>
    <cellStyle name="SAPBEXfilterText 4 8 2" xfId="18221"/>
    <cellStyle name="SAPBEXfilterText 4 8 2 2" xfId="44637"/>
    <cellStyle name="SAPBEXfilterText 4 8 3" xfId="27075"/>
    <cellStyle name="SAPBEXfilterText 4 8 3 2" xfId="53489"/>
    <cellStyle name="SAPBEXfilterText 4 8 4" xfId="34224"/>
    <cellStyle name="SAPBEXfilterText 4 9" xfId="7263"/>
    <cellStyle name="SAPBEXfilterText 4 9 2" xfId="17930"/>
    <cellStyle name="SAPBEXfilterText 4 9 2 2" xfId="44347"/>
    <cellStyle name="SAPBEXfilterText 4 9 3" xfId="25157"/>
    <cellStyle name="SAPBEXfilterText 4 9 3 2" xfId="51571"/>
    <cellStyle name="SAPBEXfilterText 4 9 4" xfId="33933"/>
    <cellStyle name="SAPBEXfilterText 5" xfId="2077"/>
    <cellStyle name="SAPBEXfilterText 5 10" xfId="11523"/>
    <cellStyle name="SAPBEXfilterText 5 10 2" xfId="37944"/>
    <cellStyle name="SAPBEXfilterText 5 11" xfId="25206"/>
    <cellStyle name="SAPBEXfilterText 5 11 2" xfId="51620"/>
    <cellStyle name="SAPBEXfilterText 5 2" xfId="4042"/>
    <cellStyle name="SAPBEXfilterText 5 2 2" xfId="9865"/>
    <cellStyle name="SAPBEXfilterText 5 2 2 2" xfId="20525"/>
    <cellStyle name="SAPBEXfilterText 5 2 2 2 2" xfId="46939"/>
    <cellStyle name="SAPBEXfilterText 5 2 2 3" xfId="28171"/>
    <cellStyle name="SAPBEXfilterText 5 2 2 3 2" xfId="54585"/>
    <cellStyle name="SAPBEXfilterText 5 2 2 4" xfId="36361"/>
    <cellStyle name="SAPBEXfilterText 5 2 3" xfId="14824"/>
    <cellStyle name="SAPBEXfilterText 5 2 3 2" xfId="41244"/>
    <cellStyle name="SAPBEXfilterText 5 2 4" xfId="26426"/>
    <cellStyle name="SAPBEXfilterText 5 2 4 2" xfId="52840"/>
    <cellStyle name="SAPBEXfilterText 5 2 5" xfId="30712"/>
    <cellStyle name="SAPBEXfilterText 5 3" xfId="4770"/>
    <cellStyle name="SAPBEXfilterText 5 3 2" xfId="10383"/>
    <cellStyle name="SAPBEXfilterText 5 3 2 2" xfId="21043"/>
    <cellStyle name="SAPBEXfilterText 5 3 2 2 2" xfId="47457"/>
    <cellStyle name="SAPBEXfilterText 5 3 2 3" xfId="28308"/>
    <cellStyle name="SAPBEXfilterText 5 3 2 3 2" xfId="54722"/>
    <cellStyle name="SAPBEXfilterText 5 3 2 4" xfId="36879"/>
    <cellStyle name="SAPBEXfilterText 5 3 3" xfId="15547"/>
    <cellStyle name="SAPBEXfilterText 5 3 3 2" xfId="41967"/>
    <cellStyle name="SAPBEXfilterText 5 3 4" xfId="26397"/>
    <cellStyle name="SAPBEXfilterText 5 3 4 2" xfId="52811"/>
    <cellStyle name="SAPBEXfilterText 5 3 5" xfId="31440"/>
    <cellStyle name="SAPBEXfilterText 5 4" xfId="5350"/>
    <cellStyle name="SAPBEXfilterText 5 4 2" xfId="16123"/>
    <cellStyle name="SAPBEXfilterText 5 4 2 2" xfId="42542"/>
    <cellStyle name="SAPBEXfilterText 5 4 3" xfId="27606"/>
    <cellStyle name="SAPBEXfilterText 5 4 3 2" xfId="54020"/>
    <cellStyle name="SAPBEXfilterText 5 4 4" xfId="32020"/>
    <cellStyle name="SAPBEXfilterText 5 5" xfId="5957"/>
    <cellStyle name="SAPBEXfilterText 5 5 2" xfId="16709"/>
    <cellStyle name="SAPBEXfilterText 5 5 2 2" xfId="43127"/>
    <cellStyle name="SAPBEXfilterText 5 5 3" xfId="23892"/>
    <cellStyle name="SAPBEXfilterText 5 5 3 2" xfId="50306"/>
    <cellStyle name="SAPBEXfilterText 5 5 4" xfId="32627"/>
    <cellStyle name="SAPBEXfilterText 5 6" xfId="6557"/>
    <cellStyle name="SAPBEXfilterText 5 6 2" xfId="17282"/>
    <cellStyle name="SAPBEXfilterText 5 6 2 2" xfId="43700"/>
    <cellStyle name="SAPBEXfilterText 5 6 3" xfId="23890"/>
    <cellStyle name="SAPBEXfilterText 5 6 3 2" xfId="50304"/>
    <cellStyle name="SAPBEXfilterText 5 6 4" xfId="33227"/>
    <cellStyle name="SAPBEXfilterText 5 7" xfId="7129"/>
    <cellStyle name="SAPBEXfilterText 5 7 2" xfId="24806"/>
    <cellStyle name="SAPBEXfilterText 5 7 2 2" xfId="51220"/>
    <cellStyle name="SAPBEXfilterText 5 7 3" xfId="33799"/>
    <cellStyle name="SAPBEXfilterText 5 8" xfId="7688"/>
    <cellStyle name="SAPBEXfilterText 5 8 2" xfId="18355"/>
    <cellStyle name="SAPBEXfilterText 5 8 2 2" xfId="44771"/>
    <cellStyle name="SAPBEXfilterText 5 8 3" xfId="24105"/>
    <cellStyle name="SAPBEXfilterText 5 8 3 2" xfId="50519"/>
    <cellStyle name="SAPBEXfilterText 5 8 4" xfId="34358"/>
    <cellStyle name="SAPBEXfilterText 5 9" xfId="7840"/>
    <cellStyle name="SAPBEXfilterText 5 9 2" xfId="18507"/>
    <cellStyle name="SAPBEXfilterText 5 9 2 2" xfId="44922"/>
    <cellStyle name="SAPBEXfilterText 5 9 3" xfId="27165"/>
    <cellStyle name="SAPBEXfilterText 5 9 3 2" xfId="53579"/>
    <cellStyle name="SAPBEXfilterText 5 9 4" xfId="34510"/>
    <cellStyle name="SAPBEXfilterText 6" xfId="1814"/>
    <cellStyle name="SAPBEXfilterText 6 10" xfId="11766"/>
    <cellStyle name="SAPBEXfilterText 6 10 2" xfId="38187"/>
    <cellStyle name="SAPBEXfilterText 6 11" xfId="24217"/>
    <cellStyle name="SAPBEXfilterText 6 11 2" xfId="50631"/>
    <cellStyle name="SAPBEXfilterText 6 2" xfId="3791"/>
    <cellStyle name="SAPBEXfilterText 6 2 2" xfId="14574"/>
    <cellStyle name="SAPBEXfilterText 6 2 2 2" xfId="40994"/>
    <cellStyle name="SAPBEXfilterText 6 2 3" xfId="22759"/>
    <cellStyle name="SAPBEXfilterText 6 2 3 2" xfId="49173"/>
    <cellStyle name="SAPBEXfilterText 6 2 4" xfId="30461"/>
    <cellStyle name="SAPBEXfilterText 6 3" xfId="4518"/>
    <cellStyle name="SAPBEXfilterText 6 3 2" xfId="15296"/>
    <cellStyle name="SAPBEXfilterText 6 3 2 2" xfId="41716"/>
    <cellStyle name="SAPBEXfilterText 6 3 3" xfId="24602"/>
    <cellStyle name="SAPBEXfilterText 6 3 3 2" xfId="51016"/>
    <cellStyle name="SAPBEXfilterText 6 3 4" xfId="31188"/>
    <cellStyle name="SAPBEXfilterText 6 4" xfId="3293"/>
    <cellStyle name="SAPBEXfilterText 6 4 2" xfId="14083"/>
    <cellStyle name="SAPBEXfilterText 6 4 2 2" xfId="40503"/>
    <cellStyle name="SAPBEXfilterText 6 4 3" xfId="27684"/>
    <cellStyle name="SAPBEXfilterText 6 4 3 2" xfId="54098"/>
    <cellStyle name="SAPBEXfilterText 6 4 4" xfId="29963"/>
    <cellStyle name="SAPBEXfilterText 6 5" xfId="3397"/>
    <cellStyle name="SAPBEXfilterText 6 5 2" xfId="14183"/>
    <cellStyle name="SAPBEXfilterText 6 5 2 2" xfId="40603"/>
    <cellStyle name="SAPBEXfilterText 6 5 3" xfId="22597"/>
    <cellStyle name="SAPBEXfilterText 6 5 3 2" xfId="49011"/>
    <cellStyle name="SAPBEXfilterText 6 5 4" xfId="30067"/>
    <cellStyle name="SAPBEXfilterText 6 6" xfId="5731"/>
    <cellStyle name="SAPBEXfilterText 6 6 2" xfId="16493"/>
    <cellStyle name="SAPBEXfilterText 6 6 2 2" xfId="42911"/>
    <cellStyle name="SAPBEXfilterText 6 6 3" xfId="26391"/>
    <cellStyle name="SAPBEXfilterText 6 6 3 2" xfId="52805"/>
    <cellStyle name="SAPBEXfilterText 6 6 4" xfId="32401"/>
    <cellStyle name="SAPBEXfilterText 6 7" xfId="5844"/>
    <cellStyle name="SAPBEXfilterText 6 7 2" xfId="23927"/>
    <cellStyle name="SAPBEXfilterText 6 7 2 2" xfId="50341"/>
    <cellStyle name="SAPBEXfilterText 6 7 3" xfId="32514"/>
    <cellStyle name="SAPBEXfilterText 6 8" xfId="7477"/>
    <cellStyle name="SAPBEXfilterText 6 8 2" xfId="18144"/>
    <cellStyle name="SAPBEXfilterText 6 8 2 2" xfId="44560"/>
    <cellStyle name="SAPBEXfilterText 6 8 3" xfId="23507"/>
    <cellStyle name="SAPBEXfilterText 6 8 3 2" xfId="49921"/>
    <cellStyle name="SAPBEXfilterText 6 8 4" xfId="34147"/>
    <cellStyle name="SAPBEXfilterText 6 9" xfId="7456"/>
    <cellStyle name="SAPBEXfilterText 6 9 2" xfId="18123"/>
    <cellStyle name="SAPBEXfilterText 6 9 2 2" xfId="44539"/>
    <cellStyle name="SAPBEXfilterText 6 9 3" xfId="26114"/>
    <cellStyle name="SAPBEXfilterText 6 9 3 2" xfId="52528"/>
    <cellStyle name="SAPBEXfilterText 6 9 4" xfId="34126"/>
    <cellStyle name="SAPBEXfilterText 7" xfId="2371"/>
    <cellStyle name="SAPBEXfilterText 7 2" xfId="9787"/>
    <cellStyle name="SAPBEXfilterText 7 2 2" xfId="20447"/>
    <cellStyle name="SAPBEXfilterText 7 2 2 2" xfId="46861"/>
    <cellStyle name="SAPBEXfilterText 7 2 3" xfId="11178"/>
    <cellStyle name="SAPBEXfilterText 7 2 3 2" xfId="37599"/>
    <cellStyle name="SAPBEXfilterText 7 2 4" xfId="36283"/>
    <cellStyle name="SAPBEXfilterText 8" xfId="3226"/>
    <cellStyle name="SAPBEXfilterText 8 2" xfId="14016"/>
    <cellStyle name="SAPBEXfilterText 8 2 2" xfId="40436"/>
    <cellStyle name="SAPBEXfilterText 8 3" xfId="22872"/>
    <cellStyle name="SAPBEXfilterText 8 3 2" xfId="49286"/>
    <cellStyle name="SAPBEXfilterText 8 4" xfId="29896"/>
    <cellStyle name="SAPBEXfilterText 9" xfId="3001"/>
    <cellStyle name="SAPBEXfilterText 9 2" xfId="13793"/>
    <cellStyle name="SAPBEXfilterText 9 2 2" xfId="40213"/>
    <cellStyle name="SAPBEXfilterText 9 3" xfId="23071"/>
    <cellStyle name="SAPBEXfilterText 9 3 2" xfId="49485"/>
    <cellStyle name="SAPBEXfilterText 9 4" xfId="29671"/>
    <cellStyle name="SAPBEXformats" xfId="1199"/>
    <cellStyle name="SAPBEXformats 10" xfId="6665"/>
    <cellStyle name="SAPBEXformats 10 2" xfId="25751"/>
    <cellStyle name="SAPBEXformats 10 2 2" xfId="52165"/>
    <cellStyle name="SAPBEXformats 10 3" xfId="33335"/>
    <cellStyle name="SAPBEXformats 11" xfId="7377"/>
    <cellStyle name="SAPBEXformats 11 2" xfId="18044"/>
    <cellStyle name="SAPBEXformats 11 2 2" xfId="44460"/>
    <cellStyle name="SAPBEXformats 11 3" xfId="27453"/>
    <cellStyle name="SAPBEXformats 11 3 2" xfId="53867"/>
    <cellStyle name="SAPBEXformats 11 4" xfId="34047"/>
    <cellStyle name="SAPBEXformats 12" xfId="8265"/>
    <cellStyle name="SAPBEXformats 12 2" xfId="18926"/>
    <cellStyle name="SAPBEXformats 12 2 2" xfId="45340"/>
    <cellStyle name="SAPBEXformats 12 3" xfId="11185"/>
    <cellStyle name="SAPBEXformats 12 3 2" xfId="37606"/>
    <cellStyle name="SAPBEXformats 12 4" xfId="34778"/>
    <cellStyle name="SAPBEXformats 13" xfId="12519"/>
    <cellStyle name="SAPBEXformats 13 2" xfId="38940"/>
    <cellStyle name="SAPBEXformats 14" xfId="24405"/>
    <cellStyle name="SAPBEXformats 14 2" xfId="50819"/>
    <cellStyle name="SAPBEXformats 2" xfId="1520"/>
    <cellStyle name="SAPBEXformats 2 10" xfId="8414"/>
    <cellStyle name="SAPBEXformats 2 10 2" xfId="19074"/>
    <cellStyle name="SAPBEXformats 2 10 2 2" xfId="45488"/>
    <cellStyle name="SAPBEXformats 2 10 3" xfId="17709"/>
    <cellStyle name="SAPBEXformats 2 10 3 2" xfId="44126"/>
    <cellStyle name="SAPBEXformats 2 10 4" xfId="34910"/>
    <cellStyle name="SAPBEXformats 2 11" xfId="12021"/>
    <cellStyle name="SAPBEXformats 2 11 2" xfId="38442"/>
    <cellStyle name="SAPBEXformats 2 12" xfId="24781"/>
    <cellStyle name="SAPBEXformats 2 12 2" xfId="51195"/>
    <cellStyle name="SAPBEXformats 2 2" xfId="3514"/>
    <cellStyle name="SAPBEXformats 2 2 2" xfId="9008"/>
    <cellStyle name="SAPBEXformats 2 2 2 2" xfId="19668"/>
    <cellStyle name="SAPBEXformats 2 2 2 2 2" xfId="46082"/>
    <cellStyle name="SAPBEXformats 2 2 2 3" xfId="11783"/>
    <cellStyle name="SAPBEXformats 2 2 2 3 2" xfId="38204"/>
    <cellStyle name="SAPBEXformats 2 2 2 4" xfId="35504"/>
    <cellStyle name="SAPBEXformats 2 2 3" xfId="9762"/>
    <cellStyle name="SAPBEXformats 2 2 3 2" xfId="20422"/>
    <cellStyle name="SAPBEXformats 2 2 3 2 2" xfId="46836"/>
    <cellStyle name="SAPBEXformats 2 2 3 3" xfId="11848"/>
    <cellStyle name="SAPBEXformats 2 2 3 3 2" xfId="38269"/>
    <cellStyle name="SAPBEXformats 2 2 3 4" xfId="36258"/>
    <cellStyle name="SAPBEXformats 2 2 4" xfId="10945"/>
    <cellStyle name="SAPBEXformats 2 2 4 2" xfId="21590"/>
    <cellStyle name="SAPBEXformats 2 2 4 2 2" xfId="48004"/>
    <cellStyle name="SAPBEXformats 2 2 4 3" xfId="28679"/>
    <cellStyle name="SAPBEXformats 2 2 4 3 2" xfId="55093"/>
    <cellStyle name="SAPBEXformats 2 2 4 4" xfId="37366"/>
    <cellStyle name="SAPBEXformats 2 2 5" xfId="8725"/>
    <cellStyle name="SAPBEXformats 2 2 5 2" xfId="19385"/>
    <cellStyle name="SAPBEXformats 2 2 5 2 2" xfId="45799"/>
    <cellStyle name="SAPBEXformats 2 2 5 3" xfId="27761"/>
    <cellStyle name="SAPBEXformats 2 2 5 3 2" xfId="54175"/>
    <cellStyle name="SAPBEXformats 2 2 5 4" xfId="35221"/>
    <cellStyle name="SAPBEXformats 2 2 6" xfId="14299"/>
    <cellStyle name="SAPBEXformats 2 2 6 2" xfId="40719"/>
    <cellStyle name="SAPBEXformats 2 2 7" xfId="24197"/>
    <cellStyle name="SAPBEXformats 2 2 7 2" xfId="50611"/>
    <cellStyle name="SAPBEXformats 2 2 8" xfId="30184"/>
    <cellStyle name="SAPBEXformats 2 3" xfId="2786"/>
    <cellStyle name="SAPBEXformats 2 3 2" xfId="9368"/>
    <cellStyle name="SAPBEXformats 2 3 2 2" xfId="20028"/>
    <cellStyle name="SAPBEXformats 2 3 2 2 2" xfId="46442"/>
    <cellStyle name="SAPBEXformats 2 3 2 3" xfId="28223"/>
    <cellStyle name="SAPBEXformats 2 3 2 3 2" xfId="54637"/>
    <cellStyle name="SAPBEXformats 2 3 2 4" xfId="35864"/>
    <cellStyle name="SAPBEXformats 2 3 3" xfId="13578"/>
    <cellStyle name="SAPBEXformats 2 3 3 2" xfId="39998"/>
    <cellStyle name="SAPBEXformats 2 3 4" xfId="25518"/>
    <cellStyle name="SAPBEXformats 2 3 4 2" xfId="51932"/>
    <cellStyle name="SAPBEXformats 2 3 5" xfId="29456"/>
    <cellStyle name="SAPBEXformats 2 4" xfId="3057"/>
    <cellStyle name="SAPBEXformats 2 4 2" xfId="10295"/>
    <cellStyle name="SAPBEXformats 2 4 2 2" xfId="20955"/>
    <cellStyle name="SAPBEXformats 2 4 2 2 2" xfId="47369"/>
    <cellStyle name="SAPBEXformats 2 4 2 3" xfId="16906"/>
    <cellStyle name="SAPBEXformats 2 4 2 3 2" xfId="43324"/>
    <cellStyle name="SAPBEXformats 2 4 2 4" xfId="36791"/>
    <cellStyle name="SAPBEXformats 2 4 3" xfId="13849"/>
    <cellStyle name="SAPBEXformats 2 4 3 2" xfId="40269"/>
    <cellStyle name="SAPBEXformats 2 4 4" xfId="24515"/>
    <cellStyle name="SAPBEXformats 2 4 4 2" xfId="50929"/>
    <cellStyle name="SAPBEXformats 2 4 5" xfId="29727"/>
    <cellStyle name="SAPBEXformats 2 5" xfId="5271"/>
    <cellStyle name="SAPBEXformats 2 5 2" xfId="10735"/>
    <cellStyle name="SAPBEXformats 2 5 2 2" xfId="21380"/>
    <cellStyle name="SAPBEXformats 2 5 2 2 2" xfId="47794"/>
    <cellStyle name="SAPBEXformats 2 5 2 3" xfId="28475"/>
    <cellStyle name="SAPBEXformats 2 5 2 3 2" xfId="54889"/>
    <cellStyle name="SAPBEXformats 2 5 2 4" xfId="37156"/>
    <cellStyle name="SAPBEXformats 2 5 3" xfId="16046"/>
    <cellStyle name="SAPBEXformats 2 5 3 2" xfId="42465"/>
    <cellStyle name="SAPBEXformats 2 5 4" xfId="27602"/>
    <cellStyle name="SAPBEXformats 2 5 4 2" xfId="54016"/>
    <cellStyle name="SAPBEXformats 2 5 5" xfId="31941"/>
    <cellStyle name="SAPBEXformats 2 6" xfId="6233"/>
    <cellStyle name="SAPBEXformats 2 6 2" xfId="16974"/>
    <cellStyle name="SAPBEXformats 2 6 2 2" xfId="43392"/>
    <cellStyle name="SAPBEXformats 2 6 3" xfId="23574"/>
    <cellStyle name="SAPBEXformats 2 6 3 2" xfId="49988"/>
    <cellStyle name="SAPBEXformats 2 6 4" xfId="32903"/>
    <cellStyle name="SAPBEXformats 2 7" xfId="6480"/>
    <cellStyle name="SAPBEXformats 2 7 2" xfId="24411"/>
    <cellStyle name="SAPBEXformats 2 7 2 2" xfId="50825"/>
    <cellStyle name="SAPBEXformats 2 7 3" xfId="33150"/>
    <cellStyle name="SAPBEXformats 2 8" xfId="6369"/>
    <cellStyle name="SAPBEXformats 2 8 2" xfId="17105"/>
    <cellStyle name="SAPBEXformats 2 8 2 2" xfId="43523"/>
    <cellStyle name="SAPBEXformats 2 8 3" xfId="21932"/>
    <cellStyle name="SAPBEXformats 2 8 3 2" xfId="48346"/>
    <cellStyle name="SAPBEXformats 2 8 4" xfId="33039"/>
    <cellStyle name="SAPBEXformats 2 9" xfId="7802"/>
    <cellStyle name="SAPBEXformats 2 9 2" xfId="18469"/>
    <cellStyle name="SAPBEXformats 2 9 2 2" xfId="44884"/>
    <cellStyle name="SAPBEXformats 2 9 3" xfId="12271"/>
    <cellStyle name="SAPBEXformats 2 9 3 2" xfId="38692"/>
    <cellStyle name="SAPBEXformats 2 9 4" xfId="34472"/>
    <cellStyle name="SAPBEXformats 3" xfId="1633"/>
    <cellStyle name="SAPBEXformats 3 10" xfId="8336"/>
    <cellStyle name="SAPBEXformats 3 10 2" xfId="18996"/>
    <cellStyle name="SAPBEXformats 3 10 2 2" xfId="45410"/>
    <cellStyle name="SAPBEXformats 3 10 3" xfId="17804"/>
    <cellStyle name="SAPBEXformats 3 10 3 2" xfId="44221"/>
    <cellStyle name="SAPBEXformats 3 10 4" xfId="34832"/>
    <cellStyle name="SAPBEXformats 3 11" xfId="11930"/>
    <cellStyle name="SAPBEXformats 3 11 2" xfId="38351"/>
    <cellStyle name="SAPBEXformats 3 12" xfId="27661"/>
    <cellStyle name="SAPBEXformats 3 12 2" xfId="54075"/>
    <cellStyle name="SAPBEXformats 3 2" xfId="3626"/>
    <cellStyle name="SAPBEXformats 3 2 2" xfId="9084"/>
    <cellStyle name="SAPBEXformats 3 2 2 2" xfId="19744"/>
    <cellStyle name="SAPBEXformats 3 2 2 2 2" xfId="46158"/>
    <cellStyle name="SAPBEXformats 3 2 2 3" xfId="26050"/>
    <cellStyle name="SAPBEXformats 3 2 2 3 2" xfId="52464"/>
    <cellStyle name="SAPBEXformats 3 2 2 4" xfId="35580"/>
    <cellStyle name="SAPBEXformats 3 2 3" xfId="9965"/>
    <cellStyle name="SAPBEXformats 3 2 3 2" xfId="20625"/>
    <cellStyle name="SAPBEXformats 3 2 3 2 2" xfId="47039"/>
    <cellStyle name="SAPBEXformats 3 2 3 3" xfId="27175"/>
    <cellStyle name="SAPBEXformats 3 2 3 3 2" xfId="53589"/>
    <cellStyle name="SAPBEXformats 3 2 3 4" xfId="36461"/>
    <cellStyle name="SAPBEXformats 3 2 4" xfId="10874"/>
    <cellStyle name="SAPBEXformats 3 2 4 2" xfId="21519"/>
    <cellStyle name="SAPBEXformats 3 2 4 2 2" xfId="47933"/>
    <cellStyle name="SAPBEXformats 3 2 4 3" xfId="28608"/>
    <cellStyle name="SAPBEXformats 3 2 4 3 2" xfId="55022"/>
    <cellStyle name="SAPBEXformats 3 2 4 4" xfId="37295"/>
    <cellStyle name="SAPBEXformats 3 2 5" xfId="8639"/>
    <cellStyle name="SAPBEXformats 3 2 5 2" xfId="19299"/>
    <cellStyle name="SAPBEXformats 3 2 5 2 2" xfId="45713"/>
    <cellStyle name="SAPBEXformats 3 2 5 3" xfId="12795"/>
    <cellStyle name="SAPBEXformats 3 2 5 3 2" xfId="39216"/>
    <cellStyle name="SAPBEXformats 3 2 5 4" xfId="35135"/>
    <cellStyle name="SAPBEXformats 3 2 6" xfId="14411"/>
    <cellStyle name="SAPBEXformats 3 2 6 2" xfId="40831"/>
    <cellStyle name="SAPBEXformats 3 2 7" xfId="24759"/>
    <cellStyle name="SAPBEXformats 3 2 7 2" xfId="51173"/>
    <cellStyle name="SAPBEXformats 3 2 8" xfId="30296"/>
    <cellStyle name="SAPBEXformats 3 3" xfId="2696"/>
    <cellStyle name="SAPBEXformats 3 3 2" xfId="9453"/>
    <cellStyle name="SAPBEXformats 3 3 2 2" xfId="20113"/>
    <cellStyle name="SAPBEXformats 3 3 2 2 2" xfId="46527"/>
    <cellStyle name="SAPBEXformats 3 3 2 3" xfId="12807"/>
    <cellStyle name="SAPBEXformats 3 3 2 3 2" xfId="39228"/>
    <cellStyle name="SAPBEXformats 3 3 2 4" xfId="35949"/>
    <cellStyle name="SAPBEXformats 3 3 3" xfId="13488"/>
    <cellStyle name="SAPBEXformats 3 3 3 2" xfId="39908"/>
    <cellStyle name="SAPBEXformats 3 3 4" xfId="23195"/>
    <cellStyle name="SAPBEXformats 3 3 4 2" xfId="49609"/>
    <cellStyle name="SAPBEXformats 3 3 5" xfId="29366"/>
    <cellStyle name="SAPBEXformats 3 4" xfId="2624"/>
    <cellStyle name="SAPBEXformats 3 4 2" xfId="10022"/>
    <cellStyle name="SAPBEXformats 3 4 2 2" xfId="20682"/>
    <cellStyle name="SAPBEXformats 3 4 2 2 2" xfId="47096"/>
    <cellStyle name="SAPBEXformats 3 4 2 3" xfId="11437"/>
    <cellStyle name="SAPBEXformats 3 4 2 3 2" xfId="37858"/>
    <cellStyle name="SAPBEXformats 3 4 2 4" xfId="36518"/>
    <cellStyle name="SAPBEXformats 3 4 3" xfId="13416"/>
    <cellStyle name="SAPBEXformats 3 4 3 2" xfId="39836"/>
    <cellStyle name="SAPBEXformats 3 4 4" xfId="26562"/>
    <cellStyle name="SAPBEXformats 3 4 4 2" xfId="52976"/>
    <cellStyle name="SAPBEXformats 3 4 5" xfId="29294"/>
    <cellStyle name="SAPBEXformats 3 5" xfId="3711"/>
    <cellStyle name="SAPBEXformats 3 5 2" xfId="10766"/>
    <cellStyle name="SAPBEXformats 3 5 2 2" xfId="21411"/>
    <cellStyle name="SAPBEXformats 3 5 2 2 2" xfId="47825"/>
    <cellStyle name="SAPBEXformats 3 5 2 3" xfId="28500"/>
    <cellStyle name="SAPBEXformats 3 5 2 3 2" xfId="54914"/>
    <cellStyle name="SAPBEXformats 3 5 2 4" xfId="37187"/>
    <cellStyle name="SAPBEXformats 3 5 3" xfId="14495"/>
    <cellStyle name="SAPBEXformats 3 5 3 2" xfId="40915"/>
    <cellStyle name="SAPBEXformats 3 5 4" xfId="26494"/>
    <cellStyle name="SAPBEXformats 3 5 4 2" xfId="52908"/>
    <cellStyle name="SAPBEXformats 3 5 5" xfId="30381"/>
    <cellStyle name="SAPBEXformats 3 6" xfId="5518"/>
    <cellStyle name="SAPBEXformats 3 6 2" xfId="16289"/>
    <cellStyle name="SAPBEXformats 3 6 2 2" xfId="42708"/>
    <cellStyle name="SAPBEXformats 3 6 3" xfId="26955"/>
    <cellStyle name="SAPBEXformats 3 6 3 2" xfId="53369"/>
    <cellStyle name="SAPBEXformats 3 6 4" xfId="32188"/>
    <cellStyle name="SAPBEXformats 3 7" xfId="6640"/>
    <cellStyle name="SAPBEXformats 3 7 2" xfId="25408"/>
    <cellStyle name="SAPBEXformats 3 7 2 2" xfId="51822"/>
    <cellStyle name="SAPBEXformats 3 7 3" xfId="33310"/>
    <cellStyle name="SAPBEXformats 3 8" xfId="6364"/>
    <cellStyle name="SAPBEXformats 3 8 2" xfId="17100"/>
    <cellStyle name="SAPBEXformats 3 8 2 2" xfId="43518"/>
    <cellStyle name="SAPBEXformats 3 8 3" xfId="23003"/>
    <cellStyle name="SAPBEXformats 3 8 3 2" xfId="49417"/>
    <cellStyle name="SAPBEXformats 3 8 4" xfId="33034"/>
    <cellStyle name="SAPBEXformats 3 9" xfId="6156"/>
    <cellStyle name="SAPBEXformats 3 9 2" xfId="16897"/>
    <cellStyle name="SAPBEXformats 3 9 2 2" xfId="43315"/>
    <cellStyle name="SAPBEXformats 3 9 3" xfId="22044"/>
    <cellStyle name="SAPBEXformats 3 9 3 2" xfId="48458"/>
    <cellStyle name="SAPBEXformats 3 9 4" xfId="32826"/>
    <cellStyle name="SAPBEXformats 4" xfId="1892"/>
    <cellStyle name="SAPBEXformats 4 10" xfId="8399"/>
    <cellStyle name="SAPBEXformats 4 10 2" xfId="19059"/>
    <cellStyle name="SAPBEXformats 4 10 2 2" xfId="45473"/>
    <cellStyle name="SAPBEXformats 4 10 3" xfId="12549"/>
    <cellStyle name="SAPBEXformats 4 10 3 2" xfId="38970"/>
    <cellStyle name="SAPBEXformats 4 10 4" xfId="34895"/>
    <cellStyle name="SAPBEXformats 4 11" xfId="11688"/>
    <cellStyle name="SAPBEXformats 4 11 2" xfId="38109"/>
    <cellStyle name="SAPBEXformats 4 12" xfId="23902"/>
    <cellStyle name="SAPBEXformats 4 12 2" xfId="50316"/>
    <cellStyle name="SAPBEXformats 4 2" xfId="3869"/>
    <cellStyle name="SAPBEXformats 4 2 2" xfId="9672"/>
    <cellStyle name="SAPBEXformats 4 2 2 2" xfId="20332"/>
    <cellStyle name="SAPBEXformats 4 2 2 2 2" xfId="46746"/>
    <cellStyle name="SAPBEXformats 4 2 2 3" xfId="11602"/>
    <cellStyle name="SAPBEXformats 4 2 2 3 2" xfId="38023"/>
    <cellStyle name="SAPBEXformats 4 2 2 4" xfId="36168"/>
    <cellStyle name="SAPBEXformats 4 2 3" xfId="9615"/>
    <cellStyle name="SAPBEXformats 4 2 3 2" xfId="20275"/>
    <cellStyle name="SAPBEXformats 4 2 3 2 2" xfId="46689"/>
    <cellStyle name="SAPBEXformats 4 2 3 3" xfId="27839"/>
    <cellStyle name="SAPBEXformats 4 2 3 3 2" xfId="54253"/>
    <cellStyle name="SAPBEXformats 4 2 3 4" xfId="36111"/>
    <cellStyle name="SAPBEXformats 4 2 4" xfId="10931"/>
    <cellStyle name="SAPBEXformats 4 2 4 2" xfId="21576"/>
    <cellStyle name="SAPBEXformats 4 2 4 2 2" xfId="47990"/>
    <cellStyle name="SAPBEXformats 4 2 4 3" xfId="28665"/>
    <cellStyle name="SAPBEXformats 4 2 4 3 2" xfId="55079"/>
    <cellStyle name="SAPBEXformats 4 2 4 4" xfId="37352"/>
    <cellStyle name="SAPBEXformats 4 2 5" xfId="8706"/>
    <cellStyle name="SAPBEXformats 4 2 5 2" xfId="19366"/>
    <cellStyle name="SAPBEXformats 4 2 5 2 2" xfId="45780"/>
    <cellStyle name="SAPBEXformats 4 2 5 3" xfId="12209"/>
    <cellStyle name="SAPBEXformats 4 2 5 3 2" xfId="38630"/>
    <cellStyle name="SAPBEXformats 4 2 5 4" xfId="35202"/>
    <cellStyle name="SAPBEXformats 4 2 6" xfId="14652"/>
    <cellStyle name="SAPBEXformats 4 2 6 2" xfId="41072"/>
    <cellStyle name="SAPBEXformats 4 2 7" xfId="25505"/>
    <cellStyle name="SAPBEXformats 4 2 7 2" xfId="51919"/>
    <cellStyle name="SAPBEXformats 4 2 8" xfId="30539"/>
    <cellStyle name="SAPBEXformats 4 3" xfId="4596"/>
    <cellStyle name="SAPBEXformats 4 3 2" xfId="9387"/>
    <cellStyle name="SAPBEXformats 4 3 2 2" xfId="20047"/>
    <cellStyle name="SAPBEXformats 4 3 2 2 2" xfId="46461"/>
    <cellStyle name="SAPBEXformats 4 3 2 3" xfId="26762"/>
    <cellStyle name="SAPBEXformats 4 3 2 3 2" xfId="53176"/>
    <cellStyle name="SAPBEXformats 4 3 2 4" xfId="35883"/>
    <cellStyle name="SAPBEXformats 4 3 3" xfId="15374"/>
    <cellStyle name="SAPBEXformats 4 3 3 2" xfId="41794"/>
    <cellStyle name="SAPBEXformats 4 3 4" xfId="26418"/>
    <cellStyle name="SAPBEXformats 4 3 4 2" xfId="52832"/>
    <cellStyle name="SAPBEXformats 4 3 5" xfId="31266"/>
    <cellStyle name="SAPBEXformats 4 4" xfId="4846"/>
    <cellStyle name="SAPBEXformats 4 4 2" xfId="10155"/>
    <cellStyle name="SAPBEXformats 4 4 2 2" xfId="20815"/>
    <cellStyle name="SAPBEXformats 4 4 2 2 2" xfId="47229"/>
    <cellStyle name="SAPBEXformats 4 4 2 3" xfId="12234"/>
    <cellStyle name="SAPBEXformats 4 4 2 3 2" xfId="38655"/>
    <cellStyle name="SAPBEXformats 4 4 2 4" xfId="36651"/>
    <cellStyle name="SAPBEXformats 4 4 3" xfId="15623"/>
    <cellStyle name="SAPBEXformats 4 4 3 2" xfId="42043"/>
    <cellStyle name="SAPBEXformats 4 4 4" xfId="23971"/>
    <cellStyle name="SAPBEXformats 4 4 4 2" xfId="50385"/>
    <cellStyle name="SAPBEXformats 4 4 5" xfId="31516"/>
    <cellStyle name="SAPBEXformats 4 5" xfId="5790"/>
    <cellStyle name="SAPBEXformats 4 5 2" xfId="10812"/>
    <cellStyle name="SAPBEXformats 4 5 2 2" xfId="21457"/>
    <cellStyle name="SAPBEXformats 4 5 2 2 2" xfId="47871"/>
    <cellStyle name="SAPBEXformats 4 5 2 3" xfId="28546"/>
    <cellStyle name="SAPBEXformats 4 5 2 3 2" xfId="54960"/>
    <cellStyle name="SAPBEXformats 4 5 2 4" xfId="37233"/>
    <cellStyle name="SAPBEXformats 4 5 3" xfId="16549"/>
    <cellStyle name="SAPBEXformats 4 5 3 2" xfId="42967"/>
    <cellStyle name="SAPBEXformats 4 5 4" xfId="27061"/>
    <cellStyle name="SAPBEXformats 4 5 4 2" xfId="53475"/>
    <cellStyle name="SAPBEXformats 4 5 5" xfId="32460"/>
    <cellStyle name="SAPBEXformats 4 6" xfId="6393"/>
    <cellStyle name="SAPBEXformats 4 6 2" xfId="17129"/>
    <cellStyle name="SAPBEXformats 4 6 2 2" xfId="43547"/>
    <cellStyle name="SAPBEXformats 4 6 3" xfId="23566"/>
    <cellStyle name="SAPBEXformats 4 6 3 2" xfId="49980"/>
    <cellStyle name="SAPBEXformats 4 6 4" xfId="33063"/>
    <cellStyle name="SAPBEXformats 4 7" xfId="7008"/>
    <cellStyle name="SAPBEXformats 4 7 2" xfId="24831"/>
    <cellStyle name="SAPBEXformats 4 7 2 2" xfId="51245"/>
    <cellStyle name="SAPBEXformats 4 7 3" xfId="33678"/>
    <cellStyle name="SAPBEXformats 4 8" xfId="7555"/>
    <cellStyle name="SAPBEXformats 4 8 2" xfId="18222"/>
    <cellStyle name="SAPBEXformats 4 8 2 2" xfId="44638"/>
    <cellStyle name="SAPBEXformats 4 8 3" xfId="22121"/>
    <cellStyle name="SAPBEXformats 4 8 3 2" xfId="48535"/>
    <cellStyle name="SAPBEXformats 4 8 4" xfId="34225"/>
    <cellStyle name="SAPBEXformats 4 9" xfId="6504"/>
    <cellStyle name="SAPBEXformats 4 9 2" xfId="17234"/>
    <cellStyle name="SAPBEXformats 4 9 2 2" xfId="43652"/>
    <cellStyle name="SAPBEXformats 4 9 3" xfId="25766"/>
    <cellStyle name="SAPBEXformats 4 9 3 2" xfId="52180"/>
    <cellStyle name="SAPBEXformats 4 9 4" xfId="33174"/>
    <cellStyle name="SAPBEXformats 5" xfId="2078"/>
    <cellStyle name="SAPBEXformats 5 10" xfId="8541"/>
    <cellStyle name="SAPBEXformats 5 10 2" xfId="19201"/>
    <cellStyle name="SAPBEXformats 5 10 2 2" xfId="45615"/>
    <cellStyle name="SAPBEXformats 5 10 3" xfId="12559"/>
    <cellStyle name="SAPBEXformats 5 10 3 2" xfId="38980"/>
    <cellStyle name="SAPBEXformats 5 10 4" xfId="35037"/>
    <cellStyle name="SAPBEXformats 5 11" xfId="11522"/>
    <cellStyle name="SAPBEXformats 5 11 2" xfId="37943"/>
    <cellStyle name="SAPBEXformats 5 12" xfId="24773"/>
    <cellStyle name="SAPBEXformats 5 12 2" xfId="51187"/>
    <cellStyle name="SAPBEXformats 5 2" xfId="4043"/>
    <cellStyle name="SAPBEXformats 5 2 2" xfId="9256"/>
    <cellStyle name="SAPBEXformats 5 2 2 2" xfId="19916"/>
    <cellStyle name="SAPBEXformats 5 2 2 2 2" xfId="46330"/>
    <cellStyle name="SAPBEXformats 5 2 2 3" xfId="27869"/>
    <cellStyle name="SAPBEXformats 5 2 2 3 2" xfId="54283"/>
    <cellStyle name="SAPBEXformats 5 2 2 4" xfId="35752"/>
    <cellStyle name="SAPBEXformats 5 2 3" xfId="14825"/>
    <cellStyle name="SAPBEXformats 5 2 3 2" xfId="41245"/>
    <cellStyle name="SAPBEXformats 5 2 4" xfId="27530"/>
    <cellStyle name="SAPBEXformats 5 2 4 2" xfId="53944"/>
    <cellStyle name="SAPBEXformats 5 2 5" xfId="30713"/>
    <cellStyle name="SAPBEXformats 5 3" xfId="4771"/>
    <cellStyle name="SAPBEXformats 5 3 2" xfId="10428"/>
    <cellStyle name="SAPBEXformats 5 3 2 2" xfId="21088"/>
    <cellStyle name="SAPBEXformats 5 3 2 2 2" xfId="47502"/>
    <cellStyle name="SAPBEXformats 5 3 2 3" xfId="28352"/>
    <cellStyle name="SAPBEXformats 5 3 2 3 2" xfId="54766"/>
    <cellStyle name="SAPBEXformats 5 3 2 4" xfId="36924"/>
    <cellStyle name="SAPBEXformats 5 3 3" xfId="15548"/>
    <cellStyle name="SAPBEXformats 5 3 3 2" xfId="41968"/>
    <cellStyle name="SAPBEXformats 5 3 4" xfId="28119"/>
    <cellStyle name="SAPBEXformats 5 3 4 2" xfId="54533"/>
    <cellStyle name="SAPBEXformats 5 3 5" xfId="31441"/>
    <cellStyle name="SAPBEXformats 5 4" xfId="5351"/>
    <cellStyle name="SAPBEXformats 5 4 2" xfId="10861"/>
    <cellStyle name="SAPBEXformats 5 4 2 2" xfId="21506"/>
    <cellStyle name="SAPBEXformats 5 4 2 2 2" xfId="47920"/>
    <cellStyle name="SAPBEXformats 5 4 2 3" xfId="28595"/>
    <cellStyle name="SAPBEXformats 5 4 2 3 2" xfId="55009"/>
    <cellStyle name="SAPBEXformats 5 4 2 4" xfId="37282"/>
    <cellStyle name="SAPBEXformats 5 4 3" xfId="16124"/>
    <cellStyle name="SAPBEXformats 5 4 3 2" xfId="42543"/>
    <cellStyle name="SAPBEXformats 5 4 4" xfId="23462"/>
    <cellStyle name="SAPBEXformats 5 4 4 2" xfId="49876"/>
    <cellStyle name="SAPBEXformats 5 4 5" xfId="32021"/>
    <cellStyle name="SAPBEXformats 5 5" xfId="5958"/>
    <cellStyle name="SAPBEXformats 5 5 2" xfId="16710"/>
    <cellStyle name="SAPBEXformats 5 5 2 2" xfId="43128"/>
    <cellStyle name="SAPBEXformats 5 5 3" xfId="27495"/>
    <cellStyle name="SAPBEXformats 5 5 3 2" xfId="53909"/>
    <cellStyle name="SAPBEXformats 5 5 4" xfId="32628"/>
    <cellStyle name="SAPBEXformats 5 6" xfId="6558"/>
    <cellStyle name="SAPBEXformats 5 6 2" xfId="17283"/>
    <cellStyle name="SAPBEXformats 5 6 2 2" xfId="43701"/>
    <cellStyle name="SAPBEXformats 5 6 3" xfId="22354"/>
    <cellStyle name="SAPBEXformats 5 6 3 2" xfId="48768"/>
    <cellStyle name="SAPBEXformats 5 6 4" xfId="33228"/>
    <cellStyle name="SAPBEXformats 5 7" xfId="7130"/>
    <cellStyle name="SAPBEXformats 5 7 2" xfId="23958"/>
    <cellStyle name="SAPBEXformats 5 7 2 2" xfId="50372"/>
    <cellStyle name="SAPBEXformats 5 7 3" xfId="33800"/>
    <cellStyle name="SAPBEXformats 5 8" xfId="7689"/>
    <cellStyle name="SAPBEXformats 5 8 2" xfId="18356"/>
    <cellStyle name="SAPBEXformats 5 8 2 2" xfId="44772"/>
    <cellStyle name="SAPBEXformats 5 8 3" xfId="27946"/>
    <cellStyle name="SAPBEXformats 5 8 3 2" xfId="54360"/>
    <cellStyle name="SAPBEXformats 5 8 4" xfId="34359"/>
    <cellStyle name="SAPBEXformats 5 9" xfId="7841"/>
    <cellStyle name="SAPBEXformats 5 9 2" xfId="18508"/>
    <cellStyle name="SAPBEXformats 5 9 2 2" xfId="44923"/>
    <cellStyle name="SAPBEXformats 5 9 3" xfId="23510"/>
    <cellStyle name="SAPBEXformats 5 9 3 2" xfId="49924"/>
    <cellStyle name="SAPBEXformats 5 9 4" xfId="34511"/>
    <cellStyle name="SAPBEXformats 6" xfId="2372"/>
    <cellStyle name="SAPBEXformats 6 10" xfId="18767"/>
    <cellStyle name="SAPBEXformats 6 10 2" xfId="45181"/>
    <cellStyle name="SAPBEXformats 6 11" xfId="23878"/>
    <cellStyle name="SAPBEXformats 6 11 2" xfId="50292"/>
    <cellStyle name="SAPBEXformats 6 2" xfId="4279"/>
    <cellStyle name="SAPBEXformats 6 2 2" xfId="9864"/>
    <cellStyle name="SAPBEXformats 6 2 2 2" xfId="20524"/>
    <cellStyle name="SAPBEXformats 6 2 2 2 2" xfId="46938"/>
    <cellStyle name="SAPBEXformats 6 2 2 3" xfId="24943"/>
    <cellStyle name="SAPBEXformats 6 2 2 3 2" xfId="51357"/>
    <cellStyle name="SAPBEXformats 6 2 2 4" xfId="36360"/>
    <cellStyle name="SAPBEXformats 6 2 3" xfId="15058"/>
    <cellStyle name="SAPBEXformats 6 2 3 2" xfId="41478"/>
    <cellStyle name="SAPBEXformats 6 2 4" xfId="25185"/>
    <cellStyle name="SAPBEXformats 6 2 4 2" xfId="51599"/>
    <cellStyle name="SAPBEXformats 6 2 5" xfId="30949"/>
    <cellStyle name="SAPBEXformats 6 3" xfId="5007"/>
    <cellStyle name="SAPBEXformats 6 3 2" xfId="10128"/>
    <cellStyle name="SAPBEXformats 6 3 2 2" xfId="20788"/>
    <cellStyle name="SAPBEXformats 6 3 2 2 2" xfId="47202"/>
    <cellStyle name="SAPBEXformats 6 3 2 3" xfId="27775"/>
    <cellStyle name="SAPBEXformats 6 3 2 3 2" xfId="54189"/>
    <cellStyle name="SAPBEXformats 6 3 2 4" xfId="36624"/>
    <cellStyle name="SAPBEXformats 6 3 3" xfId="15784"/>
    <cellStyle name="SAPBEXformats 6 3 3 2" xfId="42203"/>
    <cellStyle name="SAPBEXformats 6 3 4" xfId="25803"/>
    <cellStyle name="SAPBEXformats 6 3 4 2" xfId="52217"/>
    <cellStyle name="SAPBEXformats 6 3 5" xfId="31677"/>
    <cellStyle name="SAPBEXformats 6 4" xfId="6197"/>
    <cellStyle name="SAPBEXformats 6 4 2" xfId="10981"/>
    <cellStyle name="SAPBEXformats 6 4 2 2" xfId="21626"/>
    <cellStyle name="SAPBEXformats 6 4 2 2 2" xfId="48040"/>
    <cellStyle name="SAPBEXformats 6 4 2 3" xfId="28715"/>
    <cellStyle name="SAPBEXformats 6 4 2 3 2" xfId="55129"/>
    <cellStyle name="SAPBEXformats 6 4 2 4" xfId="37402"/>
    <cellStyle name="SAPBEXformats 6 4 3" xfId="16938"/>
    <cellStyle name="SAPBEXformats 6 4 3 2" xfId="43356"/>
    <cellStyle name="SAPBEXformats 6 4 4" xfId="12720"/>
    <cellStyle name="SAPBEXformats 6 4 4 2" xfId="39141"/>
    <cellStyle name="SAPBEXformats 6 4 5" xfId="32867"/>
    <cellStyle name="SAPBEXformats 6 5" xfId="6781"/>
    <cellStyle name="SAPBEXformats 6 5 2" xfId="17493"/>
    <cellStyle name="SAPBEXformats 6 5 2 2" xfId="43910"/>
    <cellStyle name="SAPBEXformats 6 5 3" xfId="23540"/>
    <cellStyle name="SAPBEXformats 6 5 3 2" xfId="49954"/>
    <cellStyle name="SAPBEXformats 6 5 4" xfId="33451"/>
    <cellStyle name="SAPBEXformats 6 6" xfId="7339"/>
    <cellStyle name="SAPBEXformats 6 6 2" xfId="18006"/>
    <cellStyle name="SAPBEXformats 6 6 2 2" xfId="44422"/>
    <cellStyle name="SAPBEXformats 6 6 3" xfId="24671"/>
    <cellStyle name="SAPBEXformats 6 6 3 2" xfId="51085"/>
    <cellStyle name="SAPBEXformats 6 6 4" xfId="34009"/>
    <cellStyle name="SAPBEXformats 6 7" xfId="7983"/>
    <cellStyle name="SAPBEXformats 6 7 2" xfId="18650"/>
    <cellStyle name="SAPBEXformats 6 7 2 2" xfId="45064"/>
    <cellStyle name="SAPBEXformats 6 7 3" xfId="11454"/>
    <cellStyle name="SAPBEXformats 6 7 3 2" xfId="37875"/>
    <cellStyle name="SAPBEXformats 6 7 4" xfId="34589"/>
    <cellStyle name="SAPBEXformats 6 8" xfId="8880"/>
    <cellStyle name="SAPBEXformats 6 8 2" xfId="19540"/>
    <cellStyle name="SAPBEXformats 6 8 2 2" xfId="45954"/>
    <cellStyle name="SAPBEXformats 6 8 3" xfId="27997"/>
    <cellStyle name="SAPBEXformats 6 8 3 2" xfId="54411"/>
    <cellStyle name="SAPBEXformats 6 8 4" xfId="35376"/>
    <cellStyle name="SAPBEXformats 6 9" xfId="13169"/>
    <cellStyle name="SAPBEXformats 6 9 2" xfId="39589"/>
    <cellStyle name="SAPBEXformats 7" xfId="3227"/>
    <cellStyle name="SAPBEXformats 7 2" xfId="9569"/>
    <cellStyle name="SAPBEXformats 7 2 2" xfId="20229"/>
    <cellStyle name="SAPBEXformats 7 2 2 2" xfId="46643"/>
    <cellStyle name="SAPBEXformats 7 2 3" xfId="26743"/>
    <cellStyle name="SAPBEXformats 7 2 3 2" xfId="53157"/>
    <cellStyle name="SAPBEXformats 7 2 4" xfId="36065"/>
    <cellStyle name="SAPBEXformats 7 3" xfId="14017"/>
    <cellStyle name="SAPBEXformats 7 3 2" xfId="40437"/>
    <cellStyle name="SAPBEXformats 7 4" xfId="26489"/>
    <cellStyle name="SAPBEXformats 7 4 2" xfId="52903"/>
    <cellStyle name="SAPBEXformats 7 5" xfId="29897"/>
    <cellStyle name="SAPBEXformats 8" xfId="3002"/>
    <cellStyle name="SAPBEXformats 8 2" xfId="10018"/>
    <cellStyle name="SAPBEXformats 8 2 2" xfId="20678"/>
    <cellStyle name="SAPBEXformats 8 2 2 2" xfId="47092"/>
    <cellStyle name="SAPBEXformats 8 2 3" xfId="27814"/>
    <cellStyle name="SAPBEXformats 8 2 3 2" xfId="54228"/>
    <cellStyle name="SAPBEXformats 8 2 4" xfId="36514"/>
    <cellStyle name="SAPBEXformats 8 3" xfId="13794"/>
    <cellStyle name="SAPBEXformats 8 3 2" xfId="40214"/>
    <cellStyle name="SAPBEXformats 8 4" xfId="22180"/>
    <cellStyle name="SAPBEXformats 8 4 2" xfId="48594"/>
    <cellStyle name="SAPBEXformats 8 5" xfId="29672"/>
    <cellStyle name="SAPBEXformats 9" xfId="3382"/>
    <cellStyle name="SAPBEXformats 9 2" xfId="9618"/>
    <cellStyle name="SAPBEXformats 9 2 2" xfId="20278"/>
    <cellStyle name="SAPBEXformats 9 2 2 2" xfId="46692"/>
    <cellStyle name="SAPBEXformats 9 2 3" xfId="11596"/>
    <cellStyle name="SAPBEXformats 9 2 3 2" xfId="38017"/>
    <cellStyle name="SAPBEXformats 9 2 4" xfId="36114"/>
    <cellStyle name="SAPBEXformats 9 3" xfId="14169"/>
    <cellStyle name="SAPBEXformats 9 3 2" xfId="40589"/>
    <cellStyle name="SAPBEXformats 9 4" xfId="23981"/>
    <cellStyle name="SAPBEXformats 9 4 2" xfId="50395"/>
    <cellStyle name="SAPBEXformats 9 5" xfId="30052"/>
    <cellStyle name="SAPBEXheaderItem" xfId="1200"/>
    <cellStyle name="SAPBEXheaderItem 10" xfId="5193"/>
    <cellStyle name="SAPBEXheaderItem 10 2" xfId="15968"/>
    <cellStyle name="SAPBEXheaderItem 10 2 2" xfId="42387"/>
    <cellStyle name="SAPBEXheaderItem 10 3" xfId="22757"/>
    <cellStyle name="SAPBEXheaderItem 10 3 2" xfId="49171"/>
    <cellStyle name="SAPBEXheaderItem 10 4" xfId="31863"/>
    <cellStyle name="SAPBEXheaderItem 11" xfId="4326"/>
    <cellStyle name="SAPBEXheaderItem 11 2" xfId="15104"/>
    <cellStyle name="SAPBEXheaderItem 11 2 2" xfId="41524"/>
    <cellStyle name="SAPBEXheaderItem 11 3" xfId="26175"/>
    <cellStyle name="SAPBEXheaderItem 11 3 2" xfId="52589"/>
    <cellStyle name="SAPBEXheaderItem 11 4" xfId="30996"/>
    <cellStyle name="SAPBEXheaderItem 12" xfId="5609"/>
    <cellStyle name="SAPBEXheaderItem 12 2" xfId="21856"/>
    <cellStyle name="SAPBEXheaderItem 12 2 2" xfId="48270"/>
    <cellStyle name="SAPBEXheaderItem 12 3" xfId="32279"/>
    <cellStyle name="SAPBEXheaderItem 13" xfId="6180"/>
    <cellStyle name="SAPBEXheaderItem 13 2" xfId="16921"/>
    <cellStyle name="SAPBEXheaderItem 13 2 2" xfId="43339"/>
    <cellStyle name="SAPBEXheaderItem 13 3" xfId="21996"/>
    <cellStyle name="SAPBEXheaderItem 13 3 2" xfId="48410"/>
    <cellStyle name="SAPBEXheaderItem 13 4" xfId="32850"/>
    <cellStyle name="SAPBEXheaderItem 14" xfId="12283"/>
    <cellStyle name="SAPBEXheaderItem 14 2" xfId="38704"/>
    <cellStyle name="SAPBEXheaderItem 15" xfId="24489"/>
    <cellStyle name="SAPBEXheaderItem 15 2" xfId="50903"/>
    <cellStyle name="SAPBEXheaderItem 2" xfId="1201"/>
    <cellStyle name="SAPBEXheaderItem 3" xfId="1521"/>
    <cellStyle name="SAPBEXheaderItem 3 10" xfId="12020"/>
    <cellStyle name="SAPBEXheaderItem 3 10 2" xfId="38441"/>
    <cellStyle name="SAPBEXheaderItem 3 11" xfId="24341"/>
    <cellStyle name="SAPBEXheaderItem 3 11 2" xfId="50755"/>
    <cellStyle name="SAPBEXheaderItem 3 2" xfId="3515"/>
    <cellStyle name="SAPBEXheaderItem 3 2 2" xfId="9007"/>
    <cellStyle name="SAPBEXheaderItem 3 2 2 2" xfId="19667"/>
    <cellStyle name="SAPBEXheaderItem 3 2 2 2 2" xfId="46081"/>
    <cellStyle name="SAPBEXheaderItem 3 2 2 3" xfId="27890"/>
    <cellStyle name="SAPBEXheaderItem 3 2 2 3 2" xfId="54304"/>
    <cellStyle name="SAPBEXheaderItem 3 2 2 4" xfId="35503"/>
    <cellStyle name="SAPBEXheaderItem 3 2 3" xfId="10080"/>
    <cellStyle name="SAPBEXheaderItem 3 2 3 2" xfId="20740"/>
    <cellStyle name="SAPBEXheaderItem 3 2 3 2 2" xfId="47154"/>
    <cellStyle name="SAPBEXheaderItem 3 2 3 3" xfId="12747"/>
    <cellStyle name="SAPBEXheaderItem 3 2 3 3 2" xfId="39168"/>
    <cellStyle name="SAPBEXheaderItem 3 2 3 4" xfId="36576"/>
    <cellStyle name="SAPBEXheaderItem 3 2 4" xfId="8726"/>
    <cellStyle name="SAPBEXheaderItem 3 2 4 2" xfId="19386"/>
    <cellStyle name="SAPBEXheaderItem 3 2 4 2 2" xfId="45800"/>
    <cellStyle name="SAPBEXheaderItem 3 2 4 3" xfId="27903"/>
    <cellStyle name="SAPBEXheaderItem 3 2 4 3 2" xfId="54317"/>
    <cellStyle name="SAPBEXheaderItem 3 2 4 4" xfId="35222"/>
    <cellStyle name="SAPBEXheaderItem 3 2 5" xfId="14300"/>
    <cellStyle name="SAPBEXheaderItem 3 2 5 2" xfId="40720"/>
    <cellStyle name="SAPBEXheaderItem 3 2 6" xfId="21901"/>
    <cellStyle name="SAPBEXheaderItem 3 2 6 2" xfId="48315"/>
    <cellStyle name="SAPBEXheaderItem 3 2 7" xfId="30185"/>
    <cellStyle name="SAPBEXheaderItem 3 3" xfId="4147"/>
    <cellStyle name="SAPBEXheaderItem 3 3 2" xfId="9367"/>
    <cellStyle name="SAPBEXheaderItem 3 3 2 2" xfId="20027"/>
    <cellStyle name="SAPBEXheaderItem 3 3 2 2 2" xfId="46441"/>
    <cellStyle name="SAPBEXheaderItem 3 3 2 3" xfId="25947"/>
    <cellStyle name="SAPBEXheaderItem 3 3 2 3 2" xfId="52361"/>
    <cellStyle name="SAPBEXheaderItem 3 3 2 4" xfId="35863"/>
    <cellStyle name="SAPBEXheaderItem 3 3 3" xfId="14929"/>
    <cellStyle name="SAPBEXheaderItem 3 3 3 2" xfId="41349"/>
    <cellStyle name="SAPBEXheaderItem 3 3 4" xfId="26498"/>
    <cellStyle name="SAPBEXheaderItem 3 3 4 2" xfId="52912"/>
    <cellStyle name="SAPBEXheaderItem 3 3 5" xfId="30817"/>
    <cellStyle name="SAPBEXheaderItem 3 4" xfId="3058"/>
    <cellStyle name="SAPBEXheaderItem 3 4 2" xfId="9994"/>
    <cellStyle name="SAPBEXheaderItem 3 4 2 2" xfId="20654"/>
    <cellStyle name="SAPBEXheaderItem 3 4 2 2 2" xfId="47068"/>
    <cellStyle name="SAPBEXheaderItem 3 4 2 3" xfId="24078"/>
    <cellStyle name="SAPBEXheaderItem 3 4 2 3 2" xfId="50492"/>
    <cellStyle name="SAPBEXheaderItem 3 4 2 4" xfId="36490"/>
    <cellStyle name="SAPBEXheaderItem 3 4 3" xfId="13850"/>
    <cellStyle name="SAPBEXheaderItem 3 4 3 2" xfId="40270"/>
    <cellStyle name="SAPBEXheaderItem 3 4 4" xfId="23450"/>
    <cellStyle name="SAPBEXheaderItem 3 4 4 2" xfId="49864"/>
    <cellStyle name="SAPBEXheaderItem 3 4 5" xfId="29728"/>
    <cellStyle name="SAPBEXheaderItem 3 5" xfId="4721"/>
    <cellStyle name="SAPBEXheaderItem 3 5 2" xfId="15498"/>
    <cellStyle name="SAPBEXheaderItem 3 5 2 2" xfId="41918"/>
    <cellStyle name="SAPBEXheaderItem 3 5 3" xfId="26884"/>
    <cellStyle name="SAPBEXheaderItem 3 5 3 2" xfId="53298"/>
    <cellStyle name="SAPBEXheaderItem 3 5 4" xfId="31391"/>
    <cellStyle name="SAPBEXheaderItem 3 6" xfId="5435"/>
    <cellStyle name="SAPBEXheaderItem 3 6 2" xfId="16208"/>
    <cellStyle name="SAPBEXheaderItem 3 6 2 2" xfId="42627"/>
    <cellStyle name="SAPBEXheaderItem 3 6 3" xfId="27308"/>
    <cellStyle name="SAPBEXheaderItem 3 6 3 2" xfId="53722"/>
    <cellStyle name="SAPBEXheaderItem 3 6 4" xfId="32105"/>
    <cellStyle name="SAPBEXheaderItem 3 7" xfId="6258"/>
    <cellStyle name="SAPBEXheaderItem 3 7 2" xfId="12136"/>
    <cellStyle name="SAPBEXheaderItem 3 7 2 2" xfId="38557"/>
    <cellStyle name="SAPBEXheaderItem 3 7 3" xfId="32928"/>
    <cellStyle name="SAPBEXheaderItem 3 8" xfId="6353"/>
    <cellStyle name="SAPBEXheaderItem 3 8 2" xfId="17090"/>
    <cellStyle name="SAPBEXheaderItem 3 8 2 2" xfId="43508"/>
    <cellStyle name="SAPBEXheaderItem 3 8 3" xfId="24019"/>
    <cellStyle name="SAPBEXheaderItem 3 8 3 2" xfId="50433"/>
    <cellStyle name="SAPBEXheaderItem 3 8 4" xfId="33023"/>
    <cellStyle name="SAPBEXheaderItem 3 9" xfId="3759"/>
    <cellStyle name="SAPBEXheaderItem 3 9 2" xfId="14542"/>
    <cellStyle name="SAPBEXheaderItem 3 9 2 2" xfId="40962"/>
    <cellStyle name="SAPBEXheaderItem 3 9 3" xfId="25807"/>
    <cellStyle name="SAPBEXheaderItem 3 9 3 2" xfId="52221"/>
    <cellStyle name="SAPBEXheaderItem 3 9 4" xfId="30429"/>
    <cellStyle name="SAPBEXheaderItem 4" xfId="1634"/>
    <cellStyle name="SAPBEXheaderItem 4 10" xfId="11929"/>
    <cellStyle name="SAPBEXheaderItem 4 10 2" xfId="38350"/>
    <cellStyle name="SAPBEXheaderItem 4 11" xfId="26557"/>
    <cellStyle name="SAPBEXheaderItem 4 11 2" xfId="52971"/>
    <cellStyle name="SAPBEXheaderItem 4 2" xfId="3627"/>
    <cellStyle name="SAPBEXheaderItem 4 2 2" xfId="9085"/>
    <cellStyle name="SAPBEXheaderItem 4 2 2 2" xfId="19745"/>
    <cellStyle name="SAPBEXheaderItem 4 2 2 2 2" xfId="46159"/>
    <cellStyle name="SAPBEXheaderItem 4 2 2 3" xfId="28255"/>
    <cellStyle name="SAPBEXheaderItem 4 2 2 3 2" xfId="54669"/>
    <cellStyle name="SAPBEXheaderItem 4 2 2 4" xfId="35581"/>
    <cellStyle name="SAPBEXheaderItem 4 2 3" xfId="10326"/>
    <cellStyle name="SAPBEXheaderItem 4 2 3 2" xfId="20986"/>
    <cellStyle name="SAPBEXheaderItem 4 2 3 2 2" xfId="47400"/>
    <cellStyle name="SAPBEXheaderItem 4 2 3 3" xfId="12104"/>
    <cellStyle name="SAPBEXheaderItem 4 2 3 3 2" xfId="38525"/>
    <cellStyle name="SAPBEXheaderItem 4 2 3 4" xfId="36822"/>
    <cellStyle name="SAPBEXheaderItem 4 2 4" xfId="8638"/>
    <cellStyle name="SAPBEXheaderItem 4 2 4 2" xfId="19298"/>
    <cellStyle name="SAPBEXheaderItem 4 2 4 2 2" xfId="45712"/>
    <cellStyle name="SAPBEXheaderItem 4 2 4 3" xfId="16888"/>
    <cellStyle name="SAPBEXheaderItem 4 2 4 3 2" xfId="43306"/>
    <cellStyle name="SAPBEXheaderItem 4 2 4 4" xfId="35134"/>
    <cellStyle name="SAPBEXheaderItem 4 2 5" xfId="14412"/>
    <cellStyle name="SAPBEXheaderItem 4 2 5 2" xfId="40832"/>
    <cellStyle name="SAPBEXheaderItem 4 2 6" xfId="24317"/>
    <cellStyle name="SAPBEXheaderItem 4 2 6 2" xfId="50731"/>
    <cellStyle name="SAPBEXheaderItem 4 2 7" xfId="30297"/>
    <cellStyle name="SAPBEXheaderItem 4 3" xfId="2695"/>
    <cellStyle name="SAPBEXheaderItem 4 3 2" xfId="9454"/>
    <cellStyle name="SAPBEXheaderItem 4 3 2 2" xfId="20114"/>
    <cellStyle name="SAPBEXheaderItem 4 3 2 2 2" xfId="46528"/>
    <cellStyle name="SAPBEXheaderItem 4 3 2 3" xfId="17738"/>
    <cellStyle name="SAPBEXheaderItem 4 3 2 3 2" xfId="44155"/>
    <cellStyle name="SAPBEXheaderItem 4 3 2 4" xfId="35950"/>
    <cellStyle name="SAPBEXheaderItem 4 3 3" xfId="13487"/>
    <cellStyle name="SAPBEXheaderItem 4 3 3 2" xfId="39907"/>
    <cellStyle name="SAPBEXheaderItem 4 3 4" xfId="24448"/>
    <cellStyle name="SAPBEXheaderItem 4 3 4 2" xfId="50862"/>
    <cellStyle name="SAPBEXheaderItem 4 3 5" xfId="29365"/>
    <cellStyle name="SAPBEXheaderItem 4 4" xfId="4677"/>
    <cellStyle name="SAPBEXheaderItem 4 4 2" xfId="10261"/>
    <cellStyle name="SAPBEXheaderItem 4 4 2 2" xfId="20921"/>
    <cellStyle name="SAPBEXheaderItem 4 4 2 2 2" xfId="47335"/>
    <cellStyle name="SAPBEXheaderItem 4 4 2 3" xfId="12832"/>
    <cellStyle name="SAPBEXheaderItem 4 4 2 3 2" xfId="39253"/>
    <cellStyle name="SAPBEXheaderItem 4 4 2 4" xfId="36757"/>
    <cellStyle name="SAPBEXheaderItem 4 4 3" xfId="15455"/>
    <cellStyle name="SAPBEXheaderItem 4 4 3 2" xfId="41875"/>
    <cellStyle name="SAPBEXheaderItem 4 4 4" xfId="21914"/>
    <cellStyle name="SAPBEXheaderItem 4 4 4 2" xfId="48328"/>
    <cellStyle name="SAPBEXheaderItem 4 4 5" xfId="31347"/>
    <cellStyle name="SAPBEXheaderItem 4 5" xfId="3951"/>
    <cellStyle name="SAPBEXheaderItem 4 5 2" xfId="14734"/>
    <cellStyle name="SAPBEXheaderItem 4 5 2 2" xfId="41154"/>
    <cellStyle name="SAPBEXheaderItem 4 5 3" xfId="24430"/>
    <cellStyle name="SAPBEXheaderItem 4 5 3 2" xfId="50844"/>
    <cellStyle name="SAPBEXheaderItem 4 5 4" xfId="30621"/>
    <cellStyle name="SAPBEXheaderItem 4 6" xfId="5520"/>
    <cellStyle name="SAPBEXheaderItem 4 6 2" xfId="16291"/>
    <cellStyle name="SAPBEXheaderItem 4 6 2 2" xfId="42710"/>
    <cellStyle name="SAPBEXheaderItem 4 6 3" xfId="26343"/>
    <cellStyle name="SAPBEXheaderItem 4 6 3 2" xfId="52757"/>
    <cellStyle name="SAPBEXheaderItem 4 6 4" xfId="32190"/>
    <cellStyle name="SAPBEXheaderItem 4 7" xfId="5692"/>
    <cellStyle name="SAPBEXheaderItem 4 7 2" xfId="26600"/>
    <cellStyle name="SAPBEXheaderItem 4 7 2 2" xfId="53014"/>
    <cellStyle name="SAPBEXheaderItem 4 7 3" xfId="32362"/>
    <cellStyle name="SAPBEXheaderItem 4 8" xfId="5434"/>
    <cellStyle name="SAPBEXheaderItem 4 8 2" xfId="16207"/>
    <cellStyle name="SAPBEXheaderItem 4 8 2 2" xfId="42626"/>
    <cellStyle name="SAPBEXheaderItem 4 8 3" xfId="28139"/>
    <cellStyle name="SAPBEXheaderItem 4 8 3 2" xfId="54553"/>
    <cellStyle name="SAPBEXheaderItem 4 8 4" xfId="32104"/>
    <cellStyle name="SAPBEXheaderItem 4 9" xfId="3428"/>
    <cellStyle name="SAPBEXheaderItem 4 9 2" xfId="14213"/>
    <cellStyle name="SAPBEXheaderItem 4 9 2 2" xfId="40633"/>
    <cellStyle name="SAPBEXheaderItem 4 9 3" xfId="25606"/>
    <cellStyle name="SAPBEXheaderItem 4 9 3 2" xfId="52020"/>
    <cellStyle name="SAPBEXheaderItem 4 9 4" xfId="30098"/>
    <cellStyle name="SAPBEXheaderItem 5" xfId="1893"/>
    <cellStyle name="SAPBEXheaderItem 5 10" xfId="11687"/>
    <cellStyle name="SAPBEXheaderItem 5 10 2" xfId="38108"/>
    <cellStyle name="SAPBEXheaderItem 5 11" xfId="23364"/>
    <cellStyle name="SAPBEXheaderItem 5 11 2" xfId="49778"/>
    <cellStyle name="SAPBEXheaderItem 5 2" xfId="3870"/>
    <cellStyle name="SAPBEXheaderItem 5 2 2" xfId="9255"/>
    <cellStyle name="SAPBEXheaderItem 5 2 2 2" xfId="19915"/>
    <cellStyle name="SAPBEXheaderItem 5 2 2 2 2" xfId="46329"/>
    <cellStyle name="SAPBEXheaderItem 5 2 2 3" xfId="12805"/>
    <cellStyle name="SAPBEXheaderItem 5 2 2 3 2" xfId="39226"/>
    <cellStyle name="SAPBEXheaderItem 5 2 2 4" xfId="35751"/>
    <cellStyle name="SAPBEXheaderItem 5 2 3" xfId="14653"/>
    <cellStyle name="SAPBEXheaderItem 5 2 3 2" xfId="41073"/>
    <cellStyle name="SAPBEXheaderItem 5 2 4" xfId="25108"/>
    <cellStyle name="SAPBEXheaderItem 5 2 4 2" xfId="51522"/>
    <cellStyle name="SAPBEXheaderItem 5 2 5" xfId="30540"/>
    <cellStyle name="SAPBEXheaderItem 5 3" xfId="4597"/>
    <cellStyle name="SAPBEXheaderItem 5 3 2" xfId="9782"/>
    <cellStyle name="SAPBEXheaderItem 5 3 2 2" xfId="20442"/>
    <cellStyle name="SAPBEXheaderItem 5 3 2 2 2" xfId="46856"/>
    <cellStyle name="SAPBEXheaderItem 5 3 2 3" xfId="11614"/>
    <cellStyle name="SAPBEXheaderItem 5 3 2 3 2" xfId="38035"/>
    <cellStyle name="SAPBEXheaderItem 5 3 2 4" xfId="36278"/>
    <cellStyle name="SAPBEXheaderItem 5 3 3" xfId="15375"/>
    <cellStyle name="SAPBEXheaderItem 5 3 3 2" xfId="41795"/>
    <cellStyle name="SAPBEXheaderItem 5 3 4" xfId="27656"/>
    <cellStyle name="SAPBEXheaderItem 5 3 4 2" xfId="54070"/>
    <cellStyle name="SAPBEXheaderItem 5 3 5" xfId="31267"/>
    <cellStyle name="SAPBEXheaderItem 5 4" xfId="3924"/>
    <cellStyle name="SAPBEXheaderItem 5 4 2" xfId="14707"/>
    <cellStyle name="SAPBEXheaderItem 5 4 2 2" xfId="41127"/>
    <cellStyle name="SAPBEXheaderItem 5 4 3" xfId="27928"/>
    <cellStyle name="SAPBEXheaderItem 5 4 3 2" xfId="54342"/>
    <cellStyle name="SAPBEXheaderItem 5 4 4" xfId="30594"/>
    <cellStyle name="SAPBEXheaderItem 5 5" xfId="5791"/>
    <cellStyle name="SAPBEXheaderItem 5 5 2" xfId="16550"/>
    <cellStyle name="SAPBEXheaderItem 5 5 2 2" xfId="42968"/>
    <cellStyle name="SAPBEXheaderItem 5 5 3" xfId="25676"/>
    <cellStyle name="SAPBEXheaderItem 5 5 3 2" xfId="52090"/>
    <cellStyle name="SAPBEXheaderItem 5 5 4" xfId="32461"/>
    <cellStyle name="SAPBEXheaderItem 5 6" xfId="6394"/>
    <cellStyle name="SAPBEXheaderItem 5 6 2" xfId="17130"/>
    <cellStyle name="SAPBEXheaderItem 5 6 2 2" xfId="43548"/>
    <cellStyle name="SAPBEXheaderItem 5 6 3" xfId="23001"/>
    <cellStyle name="SAPBEXheaderItem 5 6 3 2" xfId="49415"/>
    <cellStyle name="SAPBEXheaderItem 5 6 4" xfId="33064"/>
    <cellStyle name="SAPBEXheaderItem 5 7" xfId="7009"/>
    <cellStyle name="SAPBEXheaderItem 5 7 2" xfId="22005"/>
    <cellStyle name="SAPBEXheaderItem 5 7 2 2" xfId="48419"/>
    <cellStyle name="SAPBEXheaderItem 5 7 3" xfId="33679"/>
    <cellStyle name="SAPBEXheaderItem 5 8" xfId="7556"/>
    <cellStyle name="SAPBEXheaderItem 5 8 2" xfId="18223"/>
    <cellStyle name="SAPBEXheaderItem 5 8 2 2" xfId="44639"/>
    <cellStyle name="SAPBEXheaderItem 5 8 3" xfId="25821"/>
    <cellStyle name="SAPBEXheaderItem 5 8 3 2" xfId="52235"/>
    <cellStyle name="SAPBEXheaderItem 5 8 4" xfId="34226"/>
    <cellStyle name="SAPBEXheaderItem 5 9" xfId="7266"/>
    <cellStyle name="SAPBEXheaderItem 5 9 2" xfId="17933"/>
    <cellStyle name="SAPBEXheaderItem 5 9 2 2" xfId="44350"/>
    <cellStyle name="SAPBEXheaderItem 5 9 3" xfId="28043"/>
    <cellStyle name="SAPBEXheaderItem 5 9 3 2" xfId="54457"/>
    <cellStyle name="SAPBEXheaderItem 5 9 4" xfId="33936"/>
    <cellStyle name="SAPBEXheaderItem 6" xfId="2079"/>
    <cellStyle name="SAPBEXheaderItem 6 10" xfId="11521"/>
    <cellStyle name="SAPBEXheaderItem 6 10 2" xfId="37942"/>
    <cellStyle name="SAPBEXheaderItem 6 11" xfId="24331"/>
    <cellStyle name="SAPBEXheaderItem 6 11 2" xfId="50745"/>
    <cellStyle name="SAPBEXheaderItem 6 2" xfId="4044"/>
    <cellStyle name="SAPBEXheaderItem 6 2 2" xfId="9863"/>
    <cellStyle name="SAPBEXheaderItem 6 2 2 2" xfId="20523"/>
    <cellStyle name="SAPBEXheaderItem 6 2 2 2 2" xfId="46937"/>
    <cellStyle name="SAPBEXheaderItem 6 2 2 3" xfId="25340"/>
    <cellStyle name="SAPBEXheaderItem 6 2 2 3 2" xfId="51754"/>
    <cellStyle name="SAPBEXheaderItem 6 2 2 4" xfId="36359"/>
    <cellStyle name="SAPBEXheaderItem 6 2 3" xfId="14826"/>
    <cellStyle name="SAPBEXheaderItem 6 2 3 2" xfId="41246"/>
    <cellStyle name="SAPBEXheaderItem 6 2 4" xfId="26582"/>
    <cellStyle name="SAPBEXheaderItem 6 2 4 2" xfId="52996"/>
    <cellStyle name="SAPBEXheaderItem 6 2 5" xfId="30714"/>
    <cellStyle name="SAPBEXheaderItem 6 3" xfId="4772"/>
    <cellStyle name="SAPBEXheaderItem 6 3 2" xfId="10353"/>
    <cellStyle name="SAPBEXheaderItem 6 3 2 2" xfId="21013"/>
    <cellStyle name="SAPBEXheaderItem 6 3 2 2 2" xfId="47427"/>
    <cellStyle name="SAPBEXheaderItem 6 3 2 3" xfId="28278"/>
    <cellStyle name="SAPBEXheaderItem 6 3 2 3 2" xfId="54692"/>
    <cellStyle name="SAPBEXheaderItem 6 3 2 4" xfId="36849"/>
    <cellStyle name="SAPBEXheaderItem 6 3 3" xfId="15549"/>
    <cellStyle name="SAPBEXheaderItem 6 3 3 2" xfId="41969"/>
    <cellStyle name="SAPBEXheaderItem 6 3 4" xfId="27097"/>
    <cellStyle name="SAPBEXheaderItem 6 3 4 2" xfId="53511"/>
    <cellStyle name="SAPBEXheaderItem 6 3 5" xfId="31442"/>
    <cellStyle name="SAPBEXheaderItem 6 4" xfId="5352"/>
    <cellStyle name="SAPBEXheaderItem 6 4 2" xfId="16125"/>
    <cellStyle name="SAPBEXheaderItem 6 4 2 2" xfId="42544"/>
    <cellStyle name="SAPBEXheaderItem 6 4 3" xfId="26837"/>
    <cellStyle name="SAPBEXheaderItem 6 4 3 2" xfId="53251"/>
    <cellStyle name="SAPBEXheaderItem 6 4 4" xfId="32022"/>
    <cellStyle name="SAPBEXheaderItem 6 5" xfId="5959"/>
    <cellStyle name="SAPBEXheaderItem 6 5 2" xfId="16711"/>
    <cellStyle name="SAPBEXheaderItem 6 5 2 2" xfId="43129"/>
    <cellStyle name="SAPBEXheaderItem 6 5 3" xfId="23465"/>
    <cellStyle name="SAPBEXheaderItem 6 5 3 2" xfId="49879"/>
    <cellStyle name="SAPBEXheaderItem 6 5 4" xfId="32629"/>
    <cellStyle name="SAPBEXheaderItem 6 6" xfId="6559"/>
    <cellStyle name="SAPBEXheaderItem 6 6 2" xfId="17284"/>
    <cellStyle name="SAPBEXheaderItem 6 6 2 2" xfId="43702"/>
    <cellStyle name="SAPBEXheaderItem 6 6 3" xfId="23638"/>
    <cellStyle name="SAPBEXheaderItem 6 6 3 2" xfId="50052"/>
    <cellStyle name="SAPBEXheaderItem 6 6 4" xfId="33229"/>
    <cellStyle name="SAPBEXheaderItem 6 7" xfId="7131"/>
    <cellStyle name="SAPBEXheaderItem 6 7 2" xfId="23763"/>
    <cellStyle name="SAPBEXheaderItem 6 7 2 2" xfId="50177"/>
    <cellStyle name="SAPBEXheaderItem 6 7 3" xfId="33801"/>
    <cellStyle name="SAPBEXheaderItem 6 8" xfId="7690"/>
    <cellStyle name="SAPBEXheaderItem 6 8 2" xfId="18357"/>
    <cellStyle name="SAPBEXheaderItem 6 8 2 2" xfId="44773"/>
    <cellStyle name="SAPBEXheaderItem 6 8 3" xfId="22135"/>
    <cellStyle name="SAPBEXheaderItem 6 8 3 2" xfId="48549"/>
    <cellStyle name="SAPBEXheaderItem 6 8 4" xfId="34360"/>
    <cellStyle name="SAPBEXheaderItem 6 9" xfId="7842"/>
    <cellStyle name="SAPBEXheaderItem 6 9 2" xfId="18509"/>
    <cellStyle name="SAPBEXheaderItem 6 9 2 2" xfId="44924"/>
    <cellStyle name="SAPBEXheaderItem 6 9 3" xfId="27079"/>
    <cellStyle name="SAPBEXheaderItem 6 9 3 2" xfId="53493"/>
    <cellStyle name="SAPBEXheaderItem 6 9 4" xfId="34512"/>
    <cellStyle name="SAPBEXheaderItem 7" xfId="1815"/>
    <cellStyle name="SAPBEXheaderItem 7 10" xfId="11765"/>
    <cellStyle name="SAPBEXheaderItem 7 10 2" xfId="38186"/>
    <cellStyle name="SAPBEXheaderItem 7 11" xfId="23755"/>
    <cellStyle name="SAPBEXheaderItem 7 11 2" xfId="50169"/>
    <cellStyle name="SAPBEXheaderItem 7 2" xfId="3792"/>
    <cellStyle name="SAPBEXheaderItem 7 2 2" xfId="14575"/>
    <cellStyle name="SAPBEXheaderItem 7 2 2 2" xfId="40995"/>
    <cellStyle name="SAPBEXheaderItem 7 2 3" xfId="27649"/>
    <cellStyle name="SAPBEXheaderItem 7 2 3 2" xfId="54063"/>
    <cellStyle name="SAPBEXheaderItem 7 2 4" xfId="30462"/>
    <cellStyle name="SAPBEXheaderItem 7 3" xfId="4519"/>
    <cellStyle name="SAPBEXheaderItem 7 3 2" xfId="15297"/>
    <cellStyle name="SAPBEXheaderItem 7 3 2 2" xfId="41717"/>
    <cellStyle name="SAPBEXheaderItem 7 3 3" xfId="24947"/>
    <cellStyle name="SAPBEXheaderItem 7 3 3 2" xfId="51361"/>
    <cellStyle name="SAPBEXheaderItem 7 3 4" xfId="31189"/>
    <cellStyle name="SAPBEXheaderItem 7 4" xfId="3170"/>
    <cellStyle name="SAPBEXheaderItem 7 4 2" xfId="13960"/>
    <cellStyle name="SAPBEXheaderItem 7 4 2 2" xfId="40380"/>
    <cellStyle name="SAPBEXheaderItem 7 4 3" xfId="23091"/>
    <cellStyle name="SAPBEXheaderItem 7 4 3 2" xfId="49505"/>
    <cellStyle name="SAPBEXheaderItem 7 4 4" xfId="29840"/>
    <cellStyle name="SAPBEXheaderItem 7 5" xfId="2872"/>
    <cellStyle name="SAPBEXheaderItem 7 5 2" xfId="13664"/>
    <cellStyle name="SAPBEXheaderItem 7 5 2 2" xfId="40084"/>
    <cellStyle name="SAPBEXheaderItem 7 5 3" xfId="26282"/>
    <cellStyle name="SAPBEXheaderItem 7 5 3 2" xfId="52696"/>
    <cellStyle name="SAPBEXheaderItem 7 5 4" xfId="29542"/>
    <cellStyle name="SAPBEXheaderItem 7 6" xfId="5732"/>
    <cellStyle name="SAPBEXheaderItem 7 6 2" xfId="16494"/>
    <cellStyle name="SAPBEXheaderItem 7 6 2 2" xfId="42912"/>
    <cellStyle name="SAPBEXheaderItem 7 6 3" xfId="28113"/>
    <cellStyle name="SAPBEXheaderItem 7 6 3 2" xfId="54527"/>
    <cellStyle name="SAPBEXheaderItem 7 6 4" xfId="32402"/>
    <cellStyle name="SAPBEXheaderItem 7 7" xfId="6627"/>
    <cellStyle name="SAPBEXheaderItem 7 7 2" xfId="22818"/>
    <cellStyle name="SAPBEXheaderItem 7 7 2 2" xfId="49232"/>
    <cellStyle name="SAPBEXheaderItem 7 7 3" xfId="33297"/>
    <cellStyle name="SAPBEXheaderItem 7 8" xfId="7478"/>
    <cellStyle name="SAPBEXheaderItem 7 8 2" xfId="18145"/>
    <cellStyle name="SAPBEXheaderItem 7 8 2 2" xfId="44561"/>
    <cellStyle name="SAPBEXheaderItem 7 8 3" xfId="27074"/>
    <cellStyle name="SAPBEXheaderItem 7 8 3 2" xfId="53488"/>
    <cellStyle name="SAPBEXheaderItem 7 8 4" xfId="34148"/>
    <cellStyle name="SAPBEXheaderItem 7 9" xfId="6855"/>
    <cellStyle name="SAPBEXheaderItem 7 9 2" xfId="17560"/>
    <cellStyle name="SAPBEXheaderItem 7 9 2 2" xfId="43977"/>
    <cellStyle name="SAPBEXheaderItem 7 9 3" xfId="23531"/>
    <cellStyle name="SAPBEXheaderItem 7 9 3 2" xfId="49945"/>
    <cellStyle name="SAPBEXheaderItem 7 9 4" xfId="33525"/>
    <cellStyle name="SAPBEXheaderItem 8" xfId="2373"/>
    <cellStyle name="SAPBEXheaderItem 8 2" xfId="10274"/>
    <cellStyle name="SAPBEXheaderItem 8 2 2" xfId="20934"/>
    <cellStyle name="SAPBEXheaderItem 8 2 2 2" xfId="47348"/>
    <cellStyle name="SAPBEXheaderItem 8 2 3" xfId="16994"/>
    <cellStyle name="SAPBEXheaderItem 8 2 3 2" xfId="43412"/>
    <cellStyle name="SAPBEXheaderItem 8 2 4" xfId="36770"/>
    <cellStyle name="SAPBEXheaderItem 9" xfId="3228"/>
    <cellStyle name="SAPBEXheaderItem 9 2" xfId="14018"/>
    <cellStyle name="SAPBEXheaderItem 9 2 2" xfId="40438"/>
    <cellStyle name="SAPBEXheaderItem 9 3" xfId="25294"/>
    <cellStyle name="SAPBEXheaderItem 9 3 2" xfId="51708"/>
    <cellStyle name="SAPBEXheaderItem 9 4" xfId="29898"/>
    <cellStyle name="SAPBEXheaderItem_0910 GSO Capex RRP - Final (Detail) v2 220710" xfId="1202"/>
    <cellStyle name="SAPBEXheaderText" xfId="1203"/>
    <cellStyle name="SAPBEXheaderText 10" xfId="4496"/>
    <cellStyle name="SAPBEXheaderText 10 2" xfId="15274"/>
    <cellStyle name="SAPBEXheaderText 10 2 2" xfId="41694"/>
    <cellStyle name="SAPBEXheaderText 10 3" xfId="28120"/>
    <cellStyle name="SAPBEXheaderText 10 3 2" xfId="54534"/>
    <cellStyle name="SAPBEXheaderText 10 4" xfId="31166"/>
    <cellStyle name="SAPBEXheaderText 11" xfId="5466"/>
    <cellStyle name="SAPBEXheaderText 11 2" xfId="16239"/>
    <cellStyle name="SAPBEXheaderText 11 2 2" xfId="42658"/>
    <cellStyle name="SAPBEXheaderText 11 3" xfId="28127"/>
    <cellStyle name="SAPBEXheaderText 11 3 2" xfId="54541"/>
    <cellStyle name="SAPBEXheaderText 11 4" xfId="32136"/>
    <cellStyle name="SAPBEXheaderText 12" xfId="6666"/>
    <cellStyle name="SAPBEXheaderText 12 2" xfId="24872"/>
    <cellStyle name="SAPBEXheaderText 12 2 2" xfId="51286"/>
    <cellStyle name="SAPBEXheaderText 12 3" xfId="33336"/>
    <cellStyle name="SAPBEXheaderText 13" xfId="6092"/>
    <cellStyle name="SAPBEXheaderText 13 2" xfId="16842"/>
    <cellStyle name="SAPBEXheaderText 13 2 2" xfId="43260"/>
    <cellStyle name="SAPBEXheaderText 13 3" xfId="24153"/>
    <cellStyle name="SAPBEXheaderText 13 3 2" xfId="50567"/>
    <cellStyle name="SAPBEXheaderText 13 4" xfId="32762"/>
    <cellStyle name="SAPBEXheaderText 14" xfId="16655"/>
    <cellStyle name="SAPBEXheaderText 14 2" xfId="43073"/>
    <cellStyle name="SAPBEXheaderText 15" xfId="22485"/>
    <cellStyle name="SAPBEXheaderText 15 2" xfId="48899"/>
    <cellStyle name="SAPBEXheaderText 2" xfId="1204"/>
    <cellStyle name="SAPBEXheaderText 3" xfId="1522"/>
    <cellStyle name="SAPBEXheaderText 3 10" xfId="12019"/>
    <cellStyle name="SAPBEXheaderText 3 10 2" xfId="38440"/>
    <cellStyle name="SAPBEXheaderText 3 11" xfId="23885"/>
    <cellStyle name="SAPBEXheaderText 3 11 2" xfId="50299"/>
    <cellStyle name="SAPBEXheaderText 3 2" xfId="3516"/>
    <cellStyle name="SAPBEXheaderText 3 2 2" xfId="8919"/>
    <cellStyle name="SAPBEXheaderText 3 2 2 2" xfId="19579"/>
    <cellStyle name="SAPBEXheaderText 3 2 2 2 2" xfId="45993"/>
    <cellStyle name="SAPBEXheaderText 3 2 2 3" xfId="14206"/>
    <cellStyle name="SAPBEXheaderText 3 2 2 3 2" xfId="40626"/>
    <cellStyle name="SAPBEXheaderText 3 2 2 4" xfId="35415"/>
    <cellStyle name="SAPBEXheaderText 3 2 3" xfId="10336"/>
    <cellStyle name="SAPBEXheaderText 3 2 3 2" xfId="20996"/>
    <cellStyle name="SAPBEXheaderText 3 2 3 2 2" xfId="47410"/>
    <cellStyle name="SAPBEXheaderText 3 2 3 3" xfId="28261"/>
    <cellStyle name="SAPBEXheaderText 3 2 3 3 2" xfId="54675"/>
    <cellStyle name="SAPBEXheaderText 3 2 3 4" xfId="36832"/>
    <cellStyle name="SAPBEXheaderText 3 2 4" xfId="8727"/>
    <cellStyle name="SAPBEXheaderText 3 2 4 2" xfId="19387"/>
    <cellStyle name="SAPBEXheaderText 3 2 4 2 2" xfId="45801"/>
    <cellStyle name="SAPBEXheaderText 3 2 4 3" xfId="17732"/>
    <cellStyle name="SAPBEXheaderText 3 2 4 3 2" xfId="44149"/>
    <cellStyle name="SAPBEXheaderText 3 2 4 4" xfId="35223"/>
    <cellStyle name="SAPBEXheaderText 3 2 5" xfId="14301"/>
    <cellStyle name="SAPBEXheaderText 3 2 5 2" xfId="40721"/>
    <cellStyle name="SAPBEXheaderText 3 2 6" xfId="27553"/>
    <cellStyle name="SAPBEXheaderText 3 2 6 2" xfId="53967"/>
    <cellStyle name="SAPBEXheaderText 3 2 7" xfId="30186"/>
    <cellStyle name="SAPBEXheaderText 3 3" xfId="2785"/>
    <cellStyle name="SAPBEXheaderText 3 3 2" xfId="9366"/>
    <cellStyle name="SAPBEXheaderText 3 3 2 2" xfId="20026"/>
    <cellStyle name="SAPBEXheaderText 3 3 2 2 2" xfId="46440"/>
    <cellStyle name="SAPBEXheaderText 3 3 2 3" xfId="12970"/>
    <cellStyle name="SAPBEXheaderText 3 3 2 3 2" xfId="39391"/>
    <cellStyle name="SAPBEXheaderText 3 3 2 4" xfId="35862"/>
    <cellStyle name="SAPBEXheaderText 3 3 3" xfId="13577"/>
    <cellStyle name="SAPBEXheaderText 3 3 3 2" xfId="39997"/>
    <cellStyle name="SAPBEXheaderText 3 3 4" xfId="25297"/>
    <cellStyle name="SAPBEXheaderText 3 3 4 2" xfId="51711"/>
    <cellStyle name="SAPBEXheaderText 3 3 5" xfId="29455"/>
    <cellStyle name="SAPBEXheaderText 3 4" xfId="5052"/>
    <cellStyle name="SAPBEXheaderText 3 4 2" xfId="10251"/>
    <cellStyle name="SAPBEXheaderText 3 4 2 2" xfId="20911"/>
    <cellStyle name="SAPBEXheaderText 3 4 2 2 2" xfId="47325"/>
    <cellStyle name="SAPBEXheaderText 3 4 2 3" xfId="12989"/>
    <cellStyle name="SAPBEXheaderText 3 4 2 3 2" xfId="39410"/>
    <cellStyle name="SAPBEXheaderText 3 4 2 4" xfId="36747"/>
    <cellStyle name="SAPBEXheaderText 3 4 3" xfId="15829"/>
    <cellStyle name="SAPBEXheaderText 3 4 3 2" xfId="42248"/>
    <cellStyle name="SAPBEXheaderText 3 4 4" xfId="26960"/>
    <cellStyle name="SAPBEXheaderText 3 4 4 2" xfId="53374"/>
    <cellStyle name="SAPBEXheaderText 3 4 5" xfId="31722"/>
    <cellStyle name="SAPBEXheaderText 3 5" xfId="3358"/>
    <cellStyle name="SAPBEXheaderText 3 5 2" xfId="14145"/>
    <cellStyle name="SAPBEXheaderText 3 5 2 2" xfId="40565"/>
    <cellStyle name="SAPBEXheaderText 3 5 3" xfId="25607"/>
    <cellStyle name="SAPBEXheaderText 3 5 3 2" xfId="52021"/>
    <cellStyle name="SAPBEXheaderText 3 5 4" xfId="30028"/>
    <cellStyle name="SAPBEXheaderText 3 6" xfId="5877"/>
    <cellStyle name="SAPBEXheaderText 3 6 2" xfId="16632"/>
    <cellStyle name="SAPBEXheaderText 3 6 2 2" xfId="43050"/>
    <cellStyle name="SAPBEXheaderText 3 6 3" xfId="28013"/>
    <cellStyle name="SAPBEXheaderText 3 6 3 2" xfId="54427"/>
    <cellStyle name="SAPBEXheaderText 3 6 4" xfId="32547"/>
    <cellStyle name="SAPBEXheaderText 3 7" xfId="2900"/>
    <cellStyle name="SAPBEXheaderText 3 7 2" xfId="26195"/>
    <cellStyle name="SAPBEXheaderText 3 7 2 2" xfId="52609"/>
    <cellStyle name="SAPBEXheaderText 3 7 3" xfId="29570"/>
    <cellStyle name="SAPBEXheaderText 3 8" xfId="7231"/>
    <cellStyle name="SAPBEXheaderText 3 8 2" xfId="17898"/>
    <cellStyle name="SAPBEXheaderText 3 8 2 2" xfId="44315"/>
    <cellStyle name="SAPBEXheaderText 3 8 3" xfId="24842"/>
    <cellStyle name="SAPBEXheaderText 3 8 3 2" xfId="51256"/>
    <cellStyle name="SAPBEXheaderText 3 8 4" xfId="33901"/>
    <cellStyle name="SAPBEXheaderText 3 9" xfId="7662"/>
    <cellStyle name="SAPBEXheaderText 3 9 2" xfId="18329"/>
    <cellStyle name="SAPBEXheaderText 3 9 2 2" xfId="44745"/>
    <cellStyle name="SAPBEXheaderText 3 9 3" xfId="23233"/>
    <cellStyle name="SAPBEXheaderText 3 9 3 2" xfId="49647"/>
    <cellStyle name="SAPBEXheaderText 3 9 4" xfId="34332"/>
    <cellStyle name="SAPBEXheaderText 4" xfId="1635"/>
    <cellStyle name="SAPBEXheaderText 4 10" xfId="11928"/>
    <cellStyle name="SAPBEXheaderText 4 10 2" xfId="38349"/>
    <cellStyle name="SAPBEXheaderText 4 11" xfId="22482"/>
    <cellStyle name="SAPBEXheaderText 4 11 2" xfId="48896"/>
    <cellStyle name="SAPBEXheaderText 4 2" xfId="3628"/>
    <cellStyle name="SAPBEXheaderText 4 2 2" xfId="9086"/>
    <cellStyle name="SAPBEXheaderText 4 2 2 2" xfId="19746"/>
    <cellStyle name="SAPBEXheaderText 4 2 2 2 2" xfId="46160"/>
    <cellStyle name="SAPBEXheaderText 4 2 2 3" xfId="27968"/>
    <cellStyle name="SAPBEXheaderText 4 2 2 3 2" xfId="54382"/>
    <cellStyle name="SAPBEXheaderText 4 2 2 4" xfId="35582"/>
    <cellStyle name="SAPBEXheaderText 4 2 3" xfId="10070"/>
    <cellStyle name="SAPBEXheaderText 4 2 3 2" xfId="20730"/>
    <cellStyle name="SAPBEXheaderText 4 2 3 2 2" xfId="47144"/>
    <cellStyle name="SAPBEXheaderText 4 2 3 3" xfId="25884"/>
    <cellStyle name="SAPBEXheaderText 4 2 3 3 2" xfId="52298"/>
    <cellStyle name="SAPBEXheaderText 4 2 3 4" xfId="36566"/>
    <cellStyle name="SAPBEXheaderText 4 2 4" xfId="8637"/>
    <cellStyle name="SAPBEXheaderText 4 2 4 2" xfId="19297"/>
    <cellStyle name="SAPBEXheaderText 4 2 4 2 2" xfId="45711"/>
    <cellStyle name="SAPBEXheaderText 4 2 4 3" xfId="12567"/>
    <cellStyle name="SAPBEXheaderText 4 2 4 3 2" xfId="38988"/>
    <cellStyle name="SAPBEXheaderText 4 2 4 4" xfId="35133"/>
    <cellStyle name="SAPBEXheaderText 4 2 5" xfId="14413"/>
    <cellStyle name="SAPBEXheaderText 4 2 5 2" xfId="40833"/>
    <cellStyle name="SAPBEXheaderText 4 2 6" xfId="28058"/>
    <cellStyle name="SAPBEXheaderText 4 2 6 2" xfId="54472"/>
    <cellStyle name="SAPBEXheaderText 4 2 7" xfId="30298"/>
    <cellStyle name="SAPBEXheaderText 4 3" xfId="4108"/>
    <cellStyle name="SAPBEXheaderText 4 3 2" xfId="9455"/>
    <cellStyle name="SAPBEXheaderText 4 3 2 2" xfId="20115"/>
    <cellStyle name="SAPBEXheaderText 4 3 2 2 2" xfId="46529"/>
    <cellStyle name="SAPBEXheaderText 4 3 2 3" xfId="25914"/>
    <cellStyle name="SAPBEXheaderText 4 3 2 3 2" xfId="52328"/>
    <cellStyle name="SAPBEXheaderText 4 3 2 4" xfId="35951"/>
    <cellStyle name="SAPBEXheaderText 4 3 3" xfId="14890"/>
    <cellStyle name="SAPBEXheaderText 4 3 3 2" xfId="41310"/>
    <cellStyle name="SAPBEXheaderText 4 3 4" xfId="27360"/>
    <cellStyle name="SAPBEXheaderText 4 3 4 2" xfId="53774"/>
    <cellStyle name="SAPBEXheaderText 4 3 5" xfId="30778"/>
    <cellStyle name="SAPBEXheaderText 4 4" xfId="3973"/>
    <cellStyle name="SAPBEXheaderText 4 4 2" xfId="10004"/>
    <cellStyle name="SAPBEXheaderText 4 4 2 2" xfId="20664"/>
    <cellStyle name="SAPBEXheaderText 4 4 2 2 2" xfId="47078"/>
    <cellStyle name="SAPBEXheaderText 4 4 2 3" xfId="27543"/>
    <cellStyle name="SAPBEXheaderText 4 4 2 3 2" xfId="53957"/>
    <cellStyle name="SAPBEXheaderText 4 4 2 4" xfId="36500"/>
    <cellStyle name="SAPBEXheaderText 4 4 3" xfId="14756"/>
    <cellStyle name="SAPBEXheaderText 4 4 3 2" xfId="41176"/>
    <cellStyle name="SAPBEXheaderText 4 4 4" xfId="27687"/>
    <cellStyle name="SAPBEXheaderText 4 4 4 2" xfId="54101"/>
    <cellStyle name="SAPBEXheaderText 4 4 5" xfId="30643"/>
    <cellStyle name="SAPBEXheaderText 4 5" xfId="2809"/>
    <cellStyle name="SAPBEXheaderText 4 5 2" xfId="13601"/>
    <cellStyle name="SAPBEXheaderText 4 5 2 2" xfId="40021"/>
    <cellStyle name="SAPBEXheaderText 4 5 3" xfId="26988"/>
    <cellStyle name="SAPBEXheaderText 4 5 3 2" xfId="53402"/>
    <cellStyle name="SAPBEXheaderText 4 5 4" xfId="29479"/>
    <cellStyle name="SAPBEXheaderText 4 6" xfId="6055"/>
    <cellStyle name="SAPBEXheaderText 4 6 2" xfId="16806"/>
    <cellStyle name="SAPBEXheaderText 4 6 2 2" xfId="43224"/>
    <cellStyle name="SAPBEXheaderText 4 6 3" xfId="26948"/>
    <cellStyle name="SAPBEXheaderText 4 6 3 2" xfId="53362"/>
    <cellStyle name="SAPBEXheaderText 4 6 4" xfId="32725"/>
    <cellStyle name="SAPBEXheaderText 4 7" xfId="6639"/>
    <cellStyle name="SAPBEXheaderText 4 7 2" xfId="11341"/>
    <cellStyle name="SAPBEXheaderText 4 7 2 2" xfId="37762"/>
    <cellStyle name="SAPBEXheaderText 4 7 3" xfId="33309"/>
    <cellStyle name="SAPBEXheaderText 4 8" xfId="5928"/>
    <cellStyle name="SAPBEXheaderText 4 8 2" xfId="16680"/>
    <cellStyle name="SAPBEXheaderText 4 8 2 2" xfId="43098"/>
    <cellStyle name="SAPBEXheaderText 4 8 3" xfId="27063"/>
    <cellStyle name="SAPBEXheaderText 4 8 3 2" xfId="53477"/>
    <cellStyle name="SAPBEXheaderText 4 8 4" xfId="32598"/>
    <cellStyle name="SAPBEXheaderText 4 9" xfId="7784"/>
    <cellStyle name="SAPBEXheaderText 4 9 2" xfId="18451"/>
    <cellStyle name="SAPBEXheaderText 4 9 2 2" xfId="44866"/>
    <cellStyle name="SAPBEXheaderText 4 9 3" xfId="22118"/>
    <cellStyle name="SAPBEXheaderText 4 9 3 2" xfId="48532"/>
    <cellStyle name="SAPBEXheaderText 4 9 4" xfId="34454"/>
    <cellStyle name="SAPBEXheaderText 5" xfId="1894"/>
    <cellStyle name="SAPBEXheaderText 5 10" xfId="11686"/>
    <cellStyle name="SAPBEXheaderText 5 10 2" xfId="38107"/>
    <cellStyle name="SAPBEXheaderText 5 11" xfId="27412"/>
    <cellStyle name="SAPBEXheaderText 5 11 2" xfId="53826"/>
    <cellStyle name="SAPBEXheaderText 5 2" xfId="3871"/>
    <cellStyle name="SAPBEXheaderText 5 2 2" xfId="9254"/>
    <cellStyle name="SAPBEXheaderText 5 2 2 2" xfId="19914"/>
    <cellStyle name="SAPBEXheaderText 5 2 2 2 2" xfId="46328"/>
    <cellStyle name="SAPBEXheaderText 5 2 2 3" xfId="12094"/>
    <cellStyle name="SAPBEXheaderText 5 2 2 3 2" xfId="38515"/>
    <cellStyle name="SAPBEXheaderText 5 2 2 4" xfId="35750"/>
    <cellStyle name="SAPBEXheaderText 5 2 3" xfId="14654"/>
    <cellStyle name="SAPBEXheaderText 5 2 3 2" xfId="41074"/>
    <cellStyle name="SAPBEXheaderText 5 2 4" xfId="24638"/>
    <cellStyle name="SAPBEXheaderText 5 2 4 2" xfId="51052"/>
    <cellStyle name="SAPBEXheaderText 5 2 5" xfId="30541"/>
    <cellStyle name="SAPBEXheaderText 5 3" xfId="4598"/>
    <cellStyle name="SAPBEXheaderText 5 3 2" xfId="10058"/>
    <cellStyle name="SAPBEXheaderText 5 3 2 2" xfId="20718"/>
    <cellStyle name="SAPBEXheaderText 5 3 2 2 2" xfId="47132"/>
    <cellStyle name="SAPBEXheaderText 5 3 2 3" xfId="12488"/>
    <cellStyle name="SAPBEXheaderText 5 3 2 3 2" xfId="38909"/>
    <cellStyle name="SAPBEXheaderText 5 3 2 4" xfId="36554"/>
    <cellStyle name="SAPBEXheaderText 5 3 3" xfId="15376"/>
    <cellStyle name="SAPBEXheaderText 5 3 3 2" xfId="41796"/>
    <cellStyle name="SAPBEXheaderText 5 3 4" xfId="26590"/>
    <cellStyle name="SAPBEXheaderText 5 3 4 2" xfId="53004"/>
    <cellStyle name="SAPBEXheaderText 5 3 5" xfId="31268"/>
    <cellStyle name="SAPBEXheaderText 5 4" xfId="4425"/>
    <cellStyle name="SAPBEXheaderText 5 4 2" xfId="15203"/>
    <cellStyle name="SAPBEXheaderText 5 4 2 2" xfId="41623"/>
    <cellStyle name="SAPBEXheaderText 5 4 3" xfId="25260"/>
    <cellStyle name="SAPBEXheaderText 5 4 3 2" xfId="51674"/>
    <cellStyle name="SAPBEXheaderText 5 4 4" xfId="31095"/>
    <cellStyle name="SAPBEXheaderText 5 5" xfId="5792"/>
    <cellStyle name="SAPBEXheaderText 5 5 2" xfId="16551"/>
    <cellStyle name="SAPBEXheaderText 5 5 2 2" xfId="42969"/>
    <cellStyle name="SAPBEXheaderText 5 5 3" xfId="25572"/>
    <cellStyle name="SAPBEXheaderText 5 5 3 2" xfId="51986"/>
    <cellStyle name="SAPBEXheaderText 5 5 4" xfId="32462"/>
    <cellStyle name="SAPBEXheaderText 5 6" xfId="6395"/>
    <cellStyle name="SAPBEXheaderText 5 6 2" xfId="17131"/>
    <cellStyle name="SAPBEXheaderText 5 6 2 2" xfId="43549"/>
    <cellStyle name="SAPBEXheaderText 5 6 3" xfId="18752"/>
    <cellStyle name="SAPBEXheaderText 5 6 3 2" xfId="45166"/>
    <cellStyle name="SAPBEXheaderText 5 6 4" xfId="33065"/>
    <cellStyle name="SAPBEXheaderText 5 7" xfId="7010"/>
    <cellStyle name="SAPBEXheaderText 5 7 2" xfId="25730"/>
    <cellStyle name="SAPBEXheaderText 5 7 2 2" xfId="52144"/>
    <cellStyle name="SAPBEXheaderText 5 7 3" xfId="33680"/>
    <cellStyle name="SAPBEXheaderText 5 8" xfId="7557"/>
    <cellStyle name="SAPBEXheaderText 5 8 2" xfId="18224"/>
    <cellStyle name="SAPBEXheaderText 5 8 2 2" xfId="44640"/>
    <cellStyle name="SAPBEXheaderText 5 8 3" xfId="25365"/>
    <cellStyle name="SAPBEXheaderText 5 8 3 2" xfId="51779"/>
    <cellStyle name="SAPBEXheaderText 5 8 4" xfId="34227"/>
    <cellStyle name="SAPBEXheaderText 5 9" xfId="7265"/>
    <cellStyle name="SAPBEXheaderText 5 9 2" xfId="17932"/>
    <cellStyle name="SAPBEXheaderText 5 9 2 2" xfId="44349"/>
    <cellStyle name="SAPBEXheaderText 5 9 3" xfId="24282"/>
    <cellStyle name="SAPBEXheaderText 5 9 3 2" xfId="50696"/>
    <cellStyle name="SAPBEXheaderText 5 9 4" xfId="33935"/>
    <cellStyle name="SAPBEXheaderText 6" xfId="2080"/>
    <cellStyle name="SAPBEXheaderText 6 10" xfId="11520"/>
    <cellStyle name="SAPBEXheaderText 6 10 2" xfId="37941"/>
    <cellStyle name="SAPBEXheaderText 6 11" xfId="23874"/>
    <cellStyle name="SAPBEXheaderText 6 11 2" xfId="50288"/>
    <cellStyle name="SAPBEXheaderText 6 2" xfId="4045"/>
    <cellStyle name="SAPBEXheaderText 6 2 2" xfId="9862"/>
    <cellStyle name="SAPBEXheaderText 6 2 2 2" xfId="20522"/>
    <cellStyle name="SAPBEXheaderText 6 2 2 2 2" xfId="46936"/>
    <cellStyle name="SAPBEXheaderText 6 2 2 3" xfId="25815"/>
    <cellStyle name="SAPBEXheaderText 6 2 2 3 2" xfId="52229"/>
    <cellStyle name="SAPBEXheaderText 6 2 2 4" xfId="36358"/>
    <cellStyle name="SAPBEXheaderText 6 2 3" xfId="14827"/>
    <cellStyle name="SAPBEXheaderText 6 2 3 2" xfId="41247"/>
    <cellStyle name="SAPBEXheaderText 6 2 4" xfId="22458"/>
    <cellStyle name="SAPBEXheaderText 6 2 4 2" xfId="48872"/>
    <cellStyle name="SAPBEXheaderText 6 2 5" xfId="30715"/>
    <cellStyle name="SAPBEXheaderText 6 3" xfId="4773"/>
    <cellStyle name="SAPBEXheaderText 6 3 2" xfId="10097"/>
    <cellStyle name="SAPBEXheaderText 6 3 2 2" xfId="20757"/>
    <cellStyle name="SAPBEXheaderText 6 3 2 2 2" xfId="47171"/>
    <cellStyle name="SAPBEXheaderText 6 3 2 3" xfId="27746"/>
    <cellStyle name="SAPBEXheaderText 6 3 2 3 2" xfId="54160"/>
    <cellStyle name="SAPBEXheaderText 6 3 2 4" xfId="36593"/>
    <cellStyle name="SAPBEXheaderText 6 3 3" xfId="15550"/>
    <cellStyle name="SAPBEXheaderText 6 3 3 2" xfId="41970"/>
    <cellStyle name="SAPBEXheaderText 6 3 4" xfId="27143"/>
    <cellStyle name="SAPBEXheaderText 6 3 4 2" xfId="53557"/>
    <cellStyle name="SAPBEXheaderText 6 3 5" xfId="31443"/>
    <cellStyle name="SAPBEXheaderText 6 4" xfId="5353"/>
    <cellStyle name="SAPBEXheaderText 6 4 2" xfId="16126"/>
    <cellStyle name="SAPBEXheaderText 6 4 2 2" xfId="42545"/>
    <cellStyle name="SAPBEXheaderText 6 4 3" xfId="23276"/>
    <cellStyle name="SAPBEXheaderText 6 4 3 2" xfId="49690"/>
    <cellStyle name="SAPBEXheaderText 6 4 4" xfId="32023"/>
    <cellStyle name="SAPBEXheaderText 6 5" xfId="5960"/>
    <cellStyle name="SAPBEXheaderText 6 5 2" xfId="16712"/>
    <cellStyle name="SAPBEXheaderText 6 5 2 2" xfId="43130"/>
    <cellStyle name="SAPBEXheaderText 6 5 3" xfId="26911"/>
    <cellStyle name="SAPBEXheaderText 6 5 3 2" xfId="53325"/>
    <cellStyle name="SAPBEXheaderText 6 5 4" xfId="32630"/>
    <cellStyle name="SAPBEXheaderText 6 6" xfId="6560"/>
    <cellStyle name="SAPBEXheaderText 6 6 2" xfId="17285"/>
    <cellStyle name="SAPBEXheaderText 6 6 2 2" xfId="43703"/>
    <cellStyle name="SAPBEXheaderText 6 6 3" xfId="22390"/>
    <cellStyle name="SAPBEXheaderText 6 6 3 2" xfId="48804"/>
    <cellStyle name="SAPBEXheaderText 6 6 4" xfId="33230"/>
    <cellStyle name="SAPBEXheaderText 6 7" xfId="7132"/>
    <cellStyle name="SAPBEXheaderText 6 7 2" xfId="27389"/>
    <cellStyle name="SAPBEXheaderText 6 7 2 2" xfId="53803"/>
    <cellStyle name="SAPBEXheaderText 6 7 3" xfId="33802"/>
    <cellStyle name="SAPBEXheaderText 6 8" xfId="7691"/>
    <cellStyle name="SAPBEXheaderText 6 8 2" xfId="18358"/>
    <cellStyle name="SAPBEXheaderText 6 8 2 2" xfId="44774"/>
    <cellStyle name="SAPBEXheaderText 6 8 3" xfId="27494"/>
    <cellStyle name="SAPBEXheaderText 6 8 3 2" xfId="53908"/>
    <cellStyle name="SAPBEXheaderText 6 8 4" xfId="34361"/>
    <cellStyle name="SAPBEXheaderText 6 9" xfId="7843"/>
    <cellStyle name="SAPBEXheaderText 6 9 2" xfId="18510"/>
    <cellStyle name="SAPBEXheaderText 6 9 2 2" xfId="44925"/>
    <cellStyle name="SAPBEXheaderText 6 9 3" xfId="22117"/>
    <cellStyle name="SAPBEXheaderText 6 9 3 2" xfId="48531"/>
    <cellStyle name="SAPBEXheaderText 6 9 4" xfId="34513"/>
    <cellStyle name="SAPBEXheaderText 7" xfId="1816"/>
    <cellStyle name="SAPBEXheaderText 7 10" xfId="11764"/>
    <cellStyle name="SAPBEXheaderText 7 10 2" xfId="38185"/>
    <cellStyle name="SAPBEXheaderText 7 11" xfId="27620"/>
    <cellStyle name="SAPBEXheaderText 7 11 2" xfId="54034"/>
    <cellStyle name="SAPBEXheaderText 7 2" xfId="3793"/>
    <cellStyle name="SAPBEXheaderText 7 2 2" xfId="14576"/>
    <cellStyle name="SAPBEXheaderText 7 2 2 2" xfId="40996"/>
    <cellStyle name="SAPBEXheaderText 7 2 3" xfId="23289"/>
    <cellStyle name="SAPBEXheaderText 7 2 3 2" xfId="49703"/>
    <cellStyle name="SAPBEXheaderText 7 2 4" xfId="30463"/>
    <cellStyle name="SAPBEXheaderText 7 3" xfId="4520"/>
    <cellStyle name="SAPBEXheaderText 7 3 2" xfId="15298"/>
    <cellStyle name="SAPBEXheaderText 7 3 2 2" xfId="41718"/>
    <cellStyle name="SAPBEXheaderText 7 3 3" xfId="24082"/>
    <cellStyle name="SAPBEXheaderText 7 3 3 2" xfId="50496"/>
    <cellStyle name="SAPBEXheaderText 7 3 4" xfId="31190"/>
    <cellStyle name="SAPBEXheaderText 7 4" xfId="3171"/>
    <cellStyle name="SAPBEXheaderText 7 4 2" xfId="13961"/>
    <cellStyle name="SAPBEXheaderText 7 4 2 2" xfId="40381"/>
    <cellStyle name="SAPBEXheaderText 7 4 3" xfId="24434"/>
    <cellStyle name="SAPBEXheaderText 7 4 3 2" xfId="50848"/>
    <cellStyle name="SAPBEXheaderText 7 4 4" xfId="29841"/>
    <cellStyle name="SAPBEXheaderText 7 5" xfId="4341"/>
    <cellStyle name="SAPBEXheaderText 7 5 2" xfId="15119"/>
    <cellStyle name="SAPBEXheaderText 7 5 2 2" xfId="41539"/>
    <cellStyle name="SAPBEXheaderText 7 5 3" xfId="24222"/>
    <cellStyle name="SAPBEXheaderText 7 5 3 2" xfId="50636"/>
    <cellStyle name="SAPBEXheaderText 7 5 4" xfId="31011"/>
    <cellStyle name="SAPBEXheaderText 7 6" xfId="5733"/>
    <cellStyle name="SAPBEXheaderText 7 6 2" xfId="16495"/>
    <cellStyle name="SAPBEXheaderText 7 6 2 2" xfId="42913"/>
    <cellStyle name="SAPBEXheaderText 7 6 3" xfId="27010"/>
    <cellStyle name="SAPBEXheaderText 7 6 3 2" xfId="53424"/>
    <cellStyle name="SAPBEXheaderText 7 6 4" xfId="32403"/>
    <cellStyle name="SAPBEXheaderText 7 7" xfId="6338"/>
    <cellStyle name="SAPBEXheaderText 7 7 2" xfId="23921"/>
    <cellStyle name="SAPBEXheaderText 7 7 2 2" xfId="50335"/>
    <cellStyle name="SAPBEXheaderText 7 7 3" xfId="33008"/>
    <cellStyle name="SAPBEXheaderText 7 8" xfId="7479"/>
    <cellStyle name="SAPBEXheaderText 7 8 2" xfId="18146"/>
    <cellStyle name="SAPBEXheaderText 7 8 2 2" xfId="44562"/>
    <cellStyle name="SAPBEXheaderText 7 8 3" xfId="22122"/>
    <cellStyle name="SAPBEXheaderText 7 8 3 2" xfId="48536"/>
    <cellStyle name="SAPBEXheaderText 7 8 4" xfId="34149"/>
    <cellStyle name="SAPBEXheaderText 7 9" xfId="7245"/>
    <cellStyle name="SAPBEXheaderText 7 9 2" xfId="17912"/>
    <cellStyle name="SAPBEXheaderText 7 9 2 2" xfId="44329"/>
    <cellStyle name="SAPBEXheaderText 7 9 3" xfId="26136"/>
    <cellStyle name="SAPBEXheaderText 7 9 3 2" xfId="52550"/>
    <cellStyle name="SAPBEXheaderText 7 9 4" xfId="33915"/>
    <cellStyle name="SAPBEXheaderText 8" xfId="2374"/>
    <cellStyle name="SAPBEXheaderText 8 2" xfId="10142"/>
    <cellStyle name="SAPBEXheaderText 8 2 2" xfId="20802"/>
    <cellStyle name="SAPBEXheaderText 8 2 2 2" xfId="47216"/>
    <cellStyle name="SAPBEXheaderText 8 2 3" xfId="17757"/>
    <cellStyle name="SAPBEXheaderText 8 2 3 2" xfId="44174"/>
    <cellStyle name="SAPBEXheaderText 8 2 4" xfId="36638"/>
    <cellStyle name="SAPBEXheaderText 9" xfId="3230"/>
    <cellStyle name="SAPBEXheaderText 9 2" xfId="14020"/>
    <cellStyle name="SAPBEXheaderText 9 2 2" xfId="40440"/>
    <cellStyle name="SAPBEXheaderText 9 3" xfId="25117"/>
    <cellStyle name="SAPBEXheaderText 9 3 2" xfId="51531"/>
    <cellStyle name="SAPBEXheaderText 9 4" xfId="29900"/>
    <cellStyle name="SAPBEXheaderText_0910 GSO Capex RRP - Final (Detail) v2 220710" xfId="1205"/>
    <cellStyle name="SAPBEXHLevel0" xfId="1206"/>
    <cellStyle name="SAPBEXHLevel0 10" xfId="5775"/>
    <cellStyle name="SAPBEXHLevel0 10 2" xfId="9610"/>
    <cellStyle name="SAPBEXHLevel0 10 2 2" xfId="20270"/>
    <cellStyle name="SAPBEXHLevel0 10 2 2 2" xfId="46684"/>
    <cellStyle name="SAPBEXHLevel0 10 2 3" xfId="12531"/>
    <cellStyle name="SAPBEXHLevel0 10 2 3 2" xfId="38952"/>
    <cellStyle name="SAPBEXHLevel0 10 2 4" xfId="36106"/>
    <cellStyle name="SAPBEXHLevel0 10 3" xfId="16534"/>
    <cellStyle name="SAPBEXHLevel0 10 3 2" xfId="42952"/>
    <cellStyle name="SAPBEXHLevel0 10 4" xfId="25794"/>
    <cellStyle name="SAPBEXHLevel0 10 4 2" xfId="52208"/>
    <cellStyle name="SAPBEXHLevel0 10 5" xfId="32445"/>
    <cellStyle name="SAPBEXHLevel0 11" xfId="6250"/>
    <cellStyle name="SAPBEXHLevel0 11 2" xfId="21963"/>
    <cellStyle name="SAPBEXHLevel0 11 2 2" xfId="48377"/>
    <cellStyle name="SAPBEXHLevel0 11 3" xfId="32920"/>
    <cellStyle name="SAPBEXHLevel0 12" xfId="7376"/>
    <cellStyle name="SAPBEXHLevel0 12 2" xfId="18043"/>
    <cellStyle name="SAPBEXHLevel0 12 2 2" xfId="44459"/>
    <cellStyle name="SAPBEXHLevel0 12 3" xfId="28078"/>
    <cellStyle name="SAPBEXHLevel0 12 3 2" xfId="54492"/>
    <cellStyle name="SAPBEXHLevel0 12 4" xfId="34046"/>
    <cellStyle name="SAPBEXHLevel0 13" xfId="8266"/>
    <cellStyle name="SAPBEXHLevel0 13 2" xfId="18927"/>
    <cellStyle name="SAPBEXHLevel0 13 2 2" xfId="45341"/>
    <cellStyle name="SAPBEXHLevel0 13 3" xfId="11196"/>
    <cellStyle name="SAPBEXHLevel0 13 3 2" xfId="37617"/>
    <cellStyle name="SAPBEXHLevel0 13 4" xfId="34779"/>
    <cellStyle name="SAPBEXHLevel0 14" xfId="13769"/>
    <cellStyle name="SAPBEXHLevel0 14 2" xfId="40189"/>
    <cellStyle name="SAPBEXHLevel0 15" xfId="25638"/>
    <cellStyle name="SAPBEXHLevel0 15 2" xfId="52052"/>
    <cellStyle name="SAPBEXHLevel0 2" xfId="1207"/>
    <cellStyle name="SAPBEXHLevel0 2 10" xfId="5778"/>
    <cellStyle name="SAPBEXHLevel0 2 10 2" xfId="16537"/>
    <cellStyle name="SAPBEXHLevel0 2 10 2 2" xfId="42955"/>
    <cellStyle name="SAPBEXHLevel0 2 10 3" xfId="24463"/>
    <cellStyle name="SAPBEXHLevel0 2 10 3 2" xfId="50877"/>
    <cellStyle name="SAPBEXHLevel0 2 10 4" xfId="32448"/>
    <cellStyle name="SAPBEXHLevel0 2 11" xfId="5483"/>
    <cellStyle name="SAPBEXHLevel0 2 11 2" xfId="22346"/>
    <cellStyle name="SAPBEXHLevel0 2 11 2 2" xfId="48760"/>
    <cellStyle name="SAPBEXHLevel0 2 11 3" xfId="32153"/>
    <cellStyle name="SAPBEXHLevel0 2 12" xfId="12518"/>
    <cellStyle name="SAPBEXHLevel0 2 12 2" xfId="38939"/>
    <cellStyle name="SAPBEXHLevel0 2 13" xfId="12112"/>
    <cellStyle name="SAPBEXHLevel0 2 13 2" xfId="38533"/>
    <cellStyle name="SAPBEXHLevel0 2 2" xfId="1524"/>
    <cellStyle name="SAPBEXHLevel0 2 2 10" xfId="8416"/>
    <cellStyle name="SAPBEXHLevel0 2 2 10 2" xfId="19076"/>
    <cellStyle name="SAPBEXHLevel0 2 2 10 2 2" xfId="45490"/>
    <cellStyle name="SAPBEXHLevel0 2 2 10 3" xfId="17811"/>
    <cellStyle name="SAPBEXHLevel0 2 2 10 3 2" xfId="44228"/>
    <cellStyle name="SAPBEXHLevel0 2 2 10 4" xfId="34912"/>
    <cellStyle name="SAPBEXHLevel0 2 2 11" xfId="12017"/>
    <cellStyle name="SAPBEXHLevel0 2 2 11 2" xfId="38438"/>
    <cellStyle name="SAPBEXHLevel0 2 2 12" xfId="23448"/>
    <cellStyle name="SAPBEXHLevel0 2 2 12 2" xfId="49862"/>
    <cellStyle name="SAPBEXHLevel0 2 2 2" xfId="3518"/>
    <cellStyle name="SAPBEXHLevel0 2 2 2 2" xfId="9006"/>
    <cellStyle name="SAPBEXHLevel0 2 2 2 2 2" xfId="19666"/>
    <cellStyle name="SAPBEXHLevel0 2 2 2 2 2 2" xfId="46080"/>
    <cellStyle name="SAPBEXHLevel0 2 2 2 2 3" xfId="17354"/>
    <cellStyle name="SAPBEXHLevel0 2 2 2 2 3 2" xfId="43772"/>
    <cellStyle name="SAPBEXHLevel0 2 2 2 2 4" xfId="35502"/>
    <cellStyle name="SAPBEXHLevel0 2 2 2 3" xfId="10367"/>
    <cellStyle name="SAPBEXHLevel0 2 2 2 3 2" xfId="21027"/>
    <cellStyle name="SAPBEXHLevel0 2 2 2 3 2 2" xfId="47441"/>
    <cellStyle name="SAPBEXHLevel0 2 2 2 3 3" xfId="28292"/>
    <cellStyle name="SAPBEXHLevel0 2 2 2 3 3 2" xfId="54706"/>
    <cellStyle name="SAPBEXHLevel0 2 2 2 3 4" xfId="36863"/>
    <cellStyle name="SAPBEXHLevel0 2 2 2 4" xfId="8729"/>
    <cellStyle name="SAPBEXHLevel0 2 2 2 4 2" xfId="19389"/>
    <cellStyle name="SAPBEXHLevel0 2 2 2 4 2 2" xfId="45803"/>
    <cellStyle name="SAPBEXHLevel0 2 2 2 4 3" xfId="16651"/>
    <cellStyle name="SAPBEXHLevel0 2 2 2 4 3 2" xfId="43069"/>
    <cellStyle name="SAPBEXHLevel0 2 2 2 4 4" xfId="35225"/>
    <cellStyle name="SAPBEXHLevel0 2 2 2 5" xfId="14303"/>
    <cellStyle name="SAPBEXHLevel0 2 2 2 5 2" xfId="40723"/>
    <cellStyle name="SAPBEXHLevel0 2 2 2 6" xfId="26748"/>
    <cellStyle name="SAPBEXHLevel0 2 2 2 6 2" xfId="53162"/>
    <cellStyle name="SAPBEXHLevel0 2 2 2 7" xfId="30188"/>
    <cellStyle name="SAPBEXHLevel0 2 2 3" xfId="2784"/>
    <cellStyle name="SAPBEXHLevel0 2 2 3 2" xfId="9364"/>
    <cellStyle name="SAPBEXHLevel0 2 2 3 2 2" xfId="20024"/>
    <cellStyle name="SAPBEXHLevel0 2 2 3 2 2 2" xfId="46438"/>
    <cellStyle name="SAPBEXHLevel0 2 2 3 2 3" xfId="11571"/>
    <cellStyle name="SAPBEXHLevel0 2 2 3 2 3 2" xfId="37992"/>
    <cellStyle name="SAPBEXHLevel0 2 2 3 2 4" xfId="35860"/>
    <cellStyle name="SAPBEXHLevel0 2 2 3 3" xfId="13576"/>
    <cellStyle name="SAPBEXHLevel0 2 2 3 3 2" xfId="39996"/>
    <cellStyle name="SAPBEXHLevel0 2 2 3 4" xfId="26281"/>
    <cellStyle name="SAPBEXHLevel0 2 2 3 4 2" xfId="52695"/>
    <cellStyle name="SAPBEXHLevel0 2 2 3 5" xfId="29454"/>
    <cellStyle name="SAPBEXHLevel0 2 2 4" xfId="4697"/>
    <cellStyle name="SAPBEXHLevel0 2 2 4 2" xfId="10280"/>
    <cellStyle name="SAPBEXHLevel0 2 2 4 2 2" xfId="20940"/>
    <cellStyle name="SAPBEXHLevel0 2 2 4 2 2 2" xfId="47354"/>
    <cellStyle name="SAPBEXHLevel0 2 2 4 2 3" xfId="17765"/>
    <cellStyle name="SAPBEXHLevel0 2 2 4 2 3 2" xfId="44182"/>
    <cellStyle name="SAPBEXHLevel0 2 2 4 2 4" xfId="36776"/>
    <cellStyle name="SAPBEXHLevel0 2 2 4 3" xfId="15474"/>
    <cellStyle name="SAPBEXHLevel0 2 2 4 3 2" xfId="41894"/>
    <cellStyle name="SAPBEXHLevel0 2 2 4 4" xfId="27219"/>
    <cellStyle name="SAPBEXHLevel0 2 2 4 4 2" xfId="53633"/>
    <cellStyle name="SAPBEXHLevel0 2 2 4 5" xfId="31367"/>
    <cellStyle name="SAPBEXHLevel0 2 2 5" xfId="243"/>
    <cellStyle name="SAPBEXHLevel0 2 2 5 2" xfId="11306"/>
    <cellStyle name="SAPBEXHLevel0 2 2 5 2 2" xfId="37727"/>
    <cellStyle name="SAPBEXHLevel0 2 2 5 3" xfId="23199"/>
    <cellStyle name="SAPBEXHLevel0 2 2 5 3 2" xfId="49613"/>
    <cellStyle name="SAPBEXHLevel0 2 2 5 4" xfId="28751"/>
    <cellStyle name="SAPBEXHLevel0 2 2 6" xfId="5167"/>
    <cellStyle name="SAPBEXHLevel0 2 2 6 2" xfId="15944"/>
    <cellStyle name="SAPBEXHLevel0 2 2 6 2 2" xfId="42363"/>
    <cellStyle name="SAPBEXHLevel0 2 2 6 3" xfId="24924"/>
    <cellStyle name="SAPBEXHLevel0 2 2 6 3 2" xfId="51338"/>
    <cellStyle name="SAPBEXHLevel0 2 2 6 4" xfId="31837"/>
    <cellStyle name="SAPBEXHLevel0 2 2 7" xfId="5707"/>
    <cellStyle name="SAPBEXHLevel0 2 2 7 2" xfId="27283"/>
    <cellStyle name="SAPBEXHLevel0 2 2 7 2 2" xfId="53697"/>
    <cellStyle name="SAPBEXHLevel0 2 2 7 3" xfId="32377"/>
    <cellStyle name="SAPBEXHLevel0 2 2 8" xfId="7230"/>
    <cellStyle name="SAPBEXHLevel0 2 2 8 2" xfId="17897"/>
    <cellStyle name="SAPBEXHLevel0 2 2 8 2 2" xfId="44314"/>
    <cellStyle name="SAPBEXHLevel0 2 2 8 3" xfId="25562"/>
    <cellStyle name="SAPBEXHLevel0 2 2 8 3 2" xfId="51976"/>
    <cellStyle name="SAPBEXHLevel0 2 2 8 4" xfId="33900"/>
    <cellStyle name="SAPBEXHLevel0 2 2 9" xfId="4170"/>
    <cellStyle name="SAPBEXHLevel0 2 2 9 2" xfId="14950"/>
    <cellStyle name="SAPBEXHLevel0 2 2 9 2 2" xfId="41370"/>
    <cellStyle name="SAPBEXHLevel0 2 2 9 3" xfId="26672"/>
    <cellStyle name="SAPBEXHLevel0 2 2 9 3 2" xfId="53086"/>
    <cellStyle name="SAPBEXHLevel0 2 2 9 4" xfId="30840"/>
    <cellStyle name="SAPBEXHLevel0 2 3" xfId="1637"/>
    <cellStyle name="SAPBEXHLevel0 2 3 10" xfId="8334"/>
    <cellStyle name="SAPBEXHLevel0 2 3 10 2" xfId="18994"/>
    <cellStyle name="SAPBEXHLevel0 2 3 10 2 2" xfId="45408"/>
    <cellStyle name="SAPBEXHLevel0 2 3 10 3" xfId="17702"/>
    <cellStyle name="SAPBEXHLevel0 2 3 10 3 2" xfId="44119"/>
    <cellStyle name="SAPBEXHLevel0 2 3 10 4" xfId="34830"/>
    <cellStyle name="SAPBEXHLevel0 2 3 11" xfId="11926"/>
    <cellStyle name="SAPBEXHLevel0 2 3 11 2" xfId="38347"/>
    <cellStyle name="SAPBEXHLevel0 2 3 12" xfId="22362"/>
    <cellStyle name="SAPBEXHLevel0 2 3 12 2" xfId="48776"/>
    <cellStyle name="SAPBEXHLevel0 2 3 2" xfId="3630"/>
    <cellStyle name="SAPBEXHLevel0 2 3 2 2" xfId="9088"/>
    <cellStyle name="SAPBEXHLevel0 2 3 2 2 2" xfId="19748"/>
    <cellStyle name="SAPBEXHLevel0 2 3 2 2 2 2" xfId="46162"/>
    <cellStyle name="SAPBEXHLevel0 2 3 2 2 3" xfId="12276"/>
    <cellStyle name="SAPBEXHLevel0 2 3 2 2 3 2" xfId="38697"/>
    <cellStyle name="SAPBEXHLevel0 2 3 2 2 4" xfId="35584"/>
    <cellStyle name="SAPBEXHLevel0 2 3 2 3" xfId="10419"/>
    <cellStyle name="SAPBEXHLevel0 2 3 2 3 2" xfId="21079"/>
    <cellStyle name="SAPBEXHLevel0 2 3 2 3 2 2" xfId="47493"/>
    <cellStyle name="SAPBEXHLevel0 2 3 2 3 3" xfId="28344"/>
    <cellStyle name="SAPBEXHLevel0 2 3 2 3 3 2" xfId="54758"/>
    <cellStyle name="SAPBEXHLevel0 2 3 2 3 4" xfId="36915"/>
    <cellStyle name="SAPBEXHLevel0 2 3 2 4" xfId="8635"/>
    <cellStyle name="SAPBEXHLevel0 2 3 2 4 2" xfId="19295"/>
    <cellStyle name="SAPBEXHLevel0 2 3 2 4 2 2" xfId="45709"/>
    <cellStyle name="SAPBEXHLevel0 2 3 2 4 3" xfId="12476"/>
    <cellStyle name="SAPBEXHLevel0 2 3 2 4 3 2" xfId="38897"/>
    <cellStyle name="SAPBEXHLevel0 2 3 2 4 4" xfId="35131"/>
    <cellStyle name="SAPBEXHLevel0 2 3 2 5" xfId="14415"/>
    <cellStyle name="SAPBEXHLevel0 2 3 2 5 2" xfId="40835"/>
    <cellStyle name="SAPBEXHLevel0 2 3 2 6" xfId="27117"/>
    <cellStyle name="SAPBEXHLevel0 2 3 2 6 2" xfId="53531"/>
    <cellStyle name="SAPBEXHLevel0 2 3 2 7" xfId="30300"/>
    <cellStyle name="SAPBEXHLevel0 2 3 3" xfId="3942"/>
    <cellStyle name="SAPBEXHLevel0 2 3 3 2" xfId="9457"/>
    <cellStyle name="SAPBEXHLevel0 2 3 3 2 2" xfId="20117"/>
    <cellStyle name="SAPBEXHLevel0 2 3 3 2 2 2" xfId="46531"/>
    <cellStyle name="SAPBEXHLevel0 2 3 3 2 3" xfId="27831"/>
    <cellStyle name="SAPBEXHLevel0 2 3 3 2 3 2" xfId="54245"/>
    <cellStyle name="SAPBEXHLevel0 2 3 3 2 4" xfId="35953"/>
    <cellStyle name="SAPBEXHLevel0 2 3 3 3" xfId="14725"/>
    <cellStyle name="SAPBEXHLevel0 2 3 3 3 2" xfId="41145"/>
    <cellStyle name="SAPBEXHLevel0 2 3 3 4" xfId="24191"/>
    <cellStyle name="SAPBEXHLevel0 2 3 3 4 2" xfId="50605"/>
    <cellStyle name="SAPBEXHLevel0 2 3 3 5" xfId="30612"/>
    <cellStyle name="SAPBEXHLevel0 2 3 4" xfId="4876"/>
    <cellStyle name="SAPBEXHLevel0 2 3 4 2" xfId="10030"/>
    <cellStyle name="SAPBEXHLevel0 2 3 4 2 2" xfId="20690"/>
    <cellStyle name="SAPBEXHLevel0 2 3 4 2 2 2" xfId="47104"/>
    <cellStyle name="SAPBEXHLevel0 2 3 4 2 3" xfId="17685"/>
    <cellStyle name="SAPBEXHLevel0 2 3 4 2 3 2" xfId="44102"/>
    <cellStyle name="SAPBEXHLevel0 2 3 4 2 4" xfId="36526"/>
    <cellStyle name="SAPBEXHLevel0 2 3 4 3" xfId="15653"/>
    <cellStyle name="SAPBEXHLevel0 2 3 4 3 2" xfId="42073"/>
    <cellStyle name="SAPBEXHLevel0 2 3 4 4" xfId="25360"/>
    <cellStyle name="SAPBEXHLevel0 2 3 4 4 2" xfId="51774"/>
    <cellStyle name="SAPBEXHLevel0 2 3 4 5" xfId="31546"/>
    <cellStyle name="SAPBEXHLevel0 2 3 5" xfId="5633"/>
    <cellStyle name="SAPBEXHLevel0 2 3 5 2" xfId="16397"/>
    <cellStyle name="SAPBEXHLevel0 2 3 5 2 2" xfId="42815"/>
    <cellStyle name="SAPBEXHLevel0 2 3 5 3" xfId="27282"/>
    <cellStyle name="SAPBEXHLevel0 2 3 5 3 2" xfId="53696"/>
    <cellStyle name="SAPBEXHLevel0 2 3 5 4" xfId="32303"/>
    <cellStyle name="SAPBEXHLevel0 2 3 6" xfId="6054"/>
    <cellStyle name="SAPBEXHLevel0 2 3 6 2" xfId="16805"/>
    <cellStyle name="SAPBEXHLevel0 2 3 6 2 2" xfId="43223"/>
    <cellStyle name="SAPBEXHLevel0 2 3 6 3" xfId="21891"/>
    <cellStyle name="SAPBEXHLevel0 2 3 6 3 2" xfId="48305"/>
    <cellStyle name="SAPBEXHLevel0 2 3 6 4" xfId="32724"/>
    <cellStyle name="SAPBEXHLevel0 2 3 7" xfId="6129"/>
    <cellStyle name="SAPBEXHLevel0 2 3 7 2" xfId="24909"/>
    <cellStyle name="SAPBEXHLevel0 2 3 7 2 2" xfId="51323"/>
    <cellStyle name="SAPBEXHLevel0 2 3 7 3" xfId="32799"/>
    <cellStyle name="SAPBEXHLevel0 2 3 8" xfId="5904"/>
    <cellStyle name="SAPBEXHLevel0 2 3 8 2" xfId="16656"/>
    <cellStyle name="SAPBEXHLevel0 2 3 8 2 2" xfId="43074"/>
    <cellStyle name="SAPBEXHLevel0 2 3 8 3" xfId="26107"/>
    <cellStyle name="SAPBEXHLevel0 2 3 8 3 2" xfId="52521"/>
    <cellStyle name="SAPBEXHLevel0 2 3 8 4" xfId="32574"/>
    <cellStyle name="SAPBEXHLevel0 2 3 9" xfId="7645"/>
    <cellStyle name="SAPBEXHLevel0 2 3 9 2" xfId="18312"/>
    <cellStyle name="SAPBEXHLevel0 2 3 9 2 2" xfId="44728"/>
    <cellStyle name="SAPBEXHLevel0 2 3 9 3" xfId="22300"/>
    <cellStyle name="SAPBEXHLevel0 2 3 9 3 2" xfId="48714"/>
    <cellStyle name="SAPBEXHLevel0 2 3 9 4" xfId="34315"/>
    <cellStyle name="SAPBEXHLevel0 2 4" xfId="1896"/>
    <cellStyle name="SAPBEXHLevel0 2 4 10" xfId="8543"/>
    <cellStyle name="SAPBEXHLevel0 2 4 10 2" xfId="19203"/>
    <cellStyle name="SAPBEXHLevel0 2 4 10 2 2" xfId="45617"/>
    <cellStyle name="SAPBEXHLevel0 2 4 10 3" xfId="12787"/>
    <cellStyle name="SAPBEXHLevel0 2 4 10 3 2" xfId="39208"/>
    <cellStyle name="SAPBEXHLevel0 2 4 10 4" xfId="35039"/>
    <cellStyle name="SAPBEXHLevel0 2 4 11" xfId="11684"/>
    <cellStyle name="SAPBEXHLevel0 2 4 11 2" xfId="38105"/>
    <cellStyle name="SAPBEXHLevel0 2 4 12" xfId="26849"/>
    <cellStyle name="SAPBEXHLevel0 2 4 12 2" xfId="53263"/>
    <cellStyle name="SAPBEXHLevel0 2 4 2" xfId="3873"/>
    <cellStyle name="SAPBEXHLevel0 2 4 2 2" xfId="9252"/>
    <cellStyle name="SAPBEXHLevel0 2 4 2 2 2" xfId="19912"/>
    <cellStyle name="SAPBEXHLevel0 2 4 2 2 2 2" xfId="46326"/>
    <cellStyle name="SAPBEXHLevel0 2 4 2 2 3" xfId="26783"/>
    <cellStyle name="SAPBEXHLevel0 2 4 2 2 3 2" xfId="53197"/>
    <cellStyle name="SAPBEXHLevel0 2 4 2 2 4" xfId="35748"/>
    <cellStyle name="SAPBEXHLevel0 2 4 2 3" xfId="14656"/>
    <cellStyle name="SAPBEXHLevel0 2 4 2 3 2" xfId="41076"/>
    <cellStyle name="SAPBEXHLevel0 2 4 2 4" xfId="23067"/>
    <cellStyle name="SAPBEXHLevel0 2 4 2 4 2" xfId="49481"/>
    <cellStyle name="SAPBEXHLevel0 2 4 2 5" xfId="30543"/>
    <cellStyle name="SAPBEXHLevel0 2 4 3" xfId="4600"/>
    <cellStyle name="SAPBEXHLevel0 2 4 3 2" xfId="10104"/>
    <cellStyle name="SAPBEXHLevel0 2 4 3 2 2" xfId="20764"/>
    <cellStyle name="SAPBEXHLevel0 2 4 3 2 2 2" xfId="47178"/>
    <cellStyle name="SAPBEXHLevel0 2 4 3 2 3" xfId="27772"/>
    <cellStyle name="SAPBEXHLevel0 2 4 3 2 3 2" xfId="54186"/>
    <cellStyle name="SAPBEXHLevel0 2 4 3 2 4" xfId="36600"/>
    <cellStyle name="SAPBEXHLevel0 2 4 3 3" xfId="15378"/>
    <cellStyle name="SAPBEXHLevel0 2 4 3 3 2" xfId="41798"/>
    <cellStyle name="SAPBEXHLevel0 2 4 3 4" xfId="26171"/>
    <cellStyle name="SAPBEXHLevel0 2 4 3 4 2" xfId="52585"/>
    <cellStyle name="SAPBEXHLevel0 2 4 3 5" xfId="31270"/>
    <cellStyle name="SAPBEXHLevel0 2 4 4" xfId="3286"/>
    <cellStyle name="SAPBEXHLevel0 2 4 4 2" xfId="14076"/>
    <cellStyle name="SAPBEXHLevel0 2 4 4 2 2" xfId="40496"/>
    <cellStyle name="SAPBEXHLevel0 2 4 4 3" xfId="27033"/>
    <cellStyle name="SAPBEXHLevel0 2 4 4 3 2" xfId="53447"/>
    <cellStyle name="SAPBEXHLevel0 2 4 4 4" xfId="29956"/>
    <cellStyle name="SAPBEXHLevel0 2 4 5" xfId="5794"/>
    <cellStyle name="SAPBEXHLevel0 2 4 5 2" xfId="16553"/>
    <cellStyle name="SAPBEXHLevel0 2 4 5 2 2" xfId="42971"/>
    <cellStyle name="SAPBEXHLevel0 2 4 5 3" xfId="24730"/>
    <cellStyle name="SAPBEXHLevel0 2 4 5 3 2" xfId="51144"/>
    <cellStyle name="SAPBEXHLevel0 2 4 5 4" xfId="32464"/>
    <cellStyle name="SAPBEXHLevel0 2 4 6" xfId="6397"/>
    <cellStyle name="SAPBEXHLevel0 2 4 6 2" xfId="17133"/>
    <cellStyle name="SAPBEXHLevel0 2 4 6 2 2" xfId="43551"/>
    <cellStyle name="SAPBEXHLevel0 2 4 6 3" xfId="24954"/>
    <cellStyle name="SAPBEXHLevel0 2 4 6 3 2" xfId="51368"/>
    <cellStyle name="SAPBEXHLevel0 2 4 6 4" xfId="33067"/>
    <cellStyle name="SAPBEXHLevel0 2 4 7" xfId="7012"/>
    <cellStyle name="SAPBEXHLevel0 2 4 7 2" xfId="23520"/>
    <cellStyle name="SAPBEXHLevel0 2 4 7 2 2" xfId="49934"/>
    <cellStyle name="SAPBEXHLevel0 2 4 7 3" xfId="33682"/>
    <cellStyle name="SAPBEXHLevel0 2 4 8" xfId="7559"/>
    <cellStyle name="SAPBEXHLevel0 2 4 8 2" xfId="18226"/>
    <cellStyle name="SAPBEXHLevel0 2 4 8 2 2" xfId="44642"/>
    <cellStyle name="SAPBEXHLevel0 2 4 8 3" xfId="28164"/>
    <cellStyle name="SAPBEXHLevel0 2 4 8 3 2" xfId="54578"/>
    <cellStyle name="SAPBEXHLevel0 2 4 8 4" xfId="34229"/>
    <cellStyle name="SAPBEXHLevel0 2 4 9" xfId="7264"/>
    <cellStyle name="SAPBEXHLevel0 2 4 9 2" xfId="17931"/>
    <cellStyle name="SAPBEXHLevel0 2 4 9 2 2" xfId="44348"/>
    <cellStyle name="SAPBEXHLevel0 2 4 9 3" xfId="24724"/>
    <cellStyle name="SAPBEXHLevel0 2 4 9 3 2" xfId="51138"/>
    <cellStyle name="SAPBEXHLevel0 2 4 9 4" xfId="33934"/>
    <cellStyle name="SAPBEXHLevel0 2 5" xfId="2082"/>
    <cellStyle name="SAPBEXHLevel0 2 5 10" xfId="8878"/>
    <cellStyle name="SAPBEXHLevel0 2 5 10 2" xfId="19538"/>
    <cellStyle name="SAPBEXHLevel0 2 5 10 2 2" xfId="45952"/>
    <cellStyle name="SAPBEXHLevel0 2 5 10 3" xfId="22048"/>
    <cellStyle name="SAPBEXHLevel0 2 5 10 3 2" xfId="48462"/>
    <cellStyle name="SAPBEXHLevel0 2 5 10 4" xfId="35374"/>
    <cellStyle name="SAPBEXHLevel0 2 5 11" xfId="11518"/>
    <cellStyle name="SAPBEXHLevel0 2 5 11 2" xfId="37939"/>
    <cellStyle name="SAPBEXHLevel0 2 5 12" xfId="23437"/>
    <cellStyle name="SAPBEXHLevel0 2 5 12 2" xfId="49851"/>
    <cellStyle name="SAPBEXHLevel0 2 5 2" xfId="4047"/>
    <cellStyle name="SAPBEXHLevel0 2 5 2 2" xfId="9860"/>
    <cellStyle name="SAPBEXHLevel0 2 5 2 2 2" xfId="20520"/>
    <cellStyle name="SAPBEXHLevel0 2 5 2 2 2 2" xfId="46934"/>
    <cellStyle name="SAPBEXHLevel0 2 5 2 2 3" xfId="27186"/>
    <cellStyle name="SAPBEXHLevel0 2 5 2 2 3 2" xfId="53600"/>
    <cellStyle name="SAPBEXHLevel0 2 5 2 2 4" xfId="36356"/>
    <cellStyle name="SAPBEXHLevel0 2 5 2 3" xfId="14829"/>
    <cellStyle name="SAPBEXHLevel0 2 5 2 3 2" xfId="41249"/>
    <cellStyle name="SAPBEXHLevel0 2 5 2 4" xfId="24675"/>
    <cellStyle name="SAPBEXHLevel0 2 5 2 4 2" xfId="51089"/>
    <cellStyle name="SAPBEXHLevel0 2 5 2 5" xfId="30717"/>
    <cellStyle name="SAPBEXHLevel0 2 5 3" xfId="4775"/>
    <cellStyle name="SAPBEXHLevel0 2 5 3 2" xfId="9926"/>
    <cellStyle name="SAPBEXHLevel0 2 5 3 2 2" xfId="20586"/>
    <cellStyle name="SAPBEXHLevel0 2 5 3 2 2 2" xfId="47000"/>
    <cellStyle name="SAPBEXHLevel0 2 5 3 2 3" xfId="28087"/>
    <cellStyle name="SAPBEXHLevel0 2 5 3 2 3 2" xfId="54501"/>
    <cellStyle name="SAPBEXHLevel0 2 5 3 2 4" xfId="36422"/>
    <cellStyle name="SAPBEXHLevel0 2 5 3 3" xfId="15552"/>
    <cellStyle name="SAPBEXHLevel0 2 5 3 3 2" xfId="41972"/>
    <cellStyle name="SAPBEXHLevel0 2 5 3 4" xfId="26155"/>
    <cellStyle name="SAPBEXHLevel0 2 5 3 4 2" xfId="52569"/>
    <cellStyle name="SAPBEXHLevel0 2 5 3 5" xfId="31445"/>
    <cellStyle name="SAPBEXHLevel0 2 5 4" xfId="5355"/>
    <cellStyle name="SAPBEXHLevel0 2 5 4 2" xfId="16128"/>
    <cellStyle name="SAPBEXHLevel0 2 5 4 2 2" xfId="42547"/>
    <cellStyle name="SAPBEXHLevel0 2 5 4 3" xfId="28140"/>
    <cellStyle name="SAPBEXHLevel0 2 5 4 3 2" xfId="54554"/>
    <cellStyle name="SAPBEXHLevel0 2 5 4 4" xfId="32025"/>
    <cellStyle name="SAPBEXHLevel0 2 5 5" xfId="5962"/>
    <cellStyle name="SAPBEXHLevel0 2 5 5 2" xfId="16714"/>
    <cellStyle name="SAPBEXHLevel0 2 5 5 2 2" xfId="43132"/>
    <cellStyle name="SAPBEXHLevel0 2 5 5 3" xfId="26389"/>
    <cellStyle name="SAPBEXHLevel0 2 5 5 3 2" xfId="52803"/>
    <cellStyle name="SAPBEXHLevel0 2 5 5 4" xfId="32632"/>
    <cellStyle name="SAPBEXHLevel0 2 5 6" xfId="6562"/>
    <cellStyle name="SAPBEXHLevel0 2 5 6 2" xfId="17287"/>
    <cellStyle name="SAPBEXHLevel0 2 5 6 2 2" xfId="43705"/>
    <cellStyle name="SAPBEXHLevel0 2 5 6 3" xfId="25760"/>
    <cellStyle name="SAPBEXHLevel0 2 5 6 3 2" xfId="52174"/>
    <cellStyle name="SAPBEXHLevel0 2 5 6 4" xfId="33232"/>
    <cellStyle name="SAPBEXHLevel0 2 5 7" xfId="7134"/>
    <cellStyle name="SAPBEXHLevel0 2 5 7 2" xfId="26947"/>
    <cellStyle name="SAPBEXHLevel0 2 5 7 2 2" xfId="53361"/>
    <cellStyle name="SAPBEXHLevel0 2 5 7 3" xfId="33804"/>
    <cellStyle name="SAPBEXHLevel0 2 5 8" xfId="7693"/>
    <cellStyle name="SAPBEXHLevel0 2 5 8 2" xfId="18360"/>
    <cellStyle name="SAPBEXHLevel0 2 5 8 2 2" xfId="44776"/>
    <cellStyle name="SAPBEXHLevel0 2 5 8 3" xfId="26919"/>
    <cellStyle name="SAPBEXHLevel0 2 5 8 3 2" xfId="53333"/>
    <cellStyle name="SAPBEXHLevel0 2 5 8 4" xfId="34363"/>
    <cellStyle name="SAPBEXHLevel0 2 5 9" xfId="7845"/>
    <cellStyle name="SAPBEXHLevel0 2 5 9 2" xfId="18512"/>
    <cellStyle name="SAPBEXHLevel0 2 5 9 2 2" xfId="44927"/>
    <cellStyle name="SAPBEXHLevel0 2 5 9 3" xfId="25361"/>
    <cellStyle name="SAPBEXHLevel0 2 5 9 3 2" xfId="51775"/>
    <cellStyle name="SAPBEXHLevel0 2 5 9 4" xfId="34515"/>
    <cellStyle name="SAPBEXHLevel0 2 6" xfId="1817"/>
    <cellStyle name="SAPBEXHLevel0 2 6 10" xfId="9567"/>
    <cellStyle name="SAPBEXHLevel0 2 6 10 2" xfId="20227"/>
    <cellStyle name="SAPBEXHLevel0 2 6 10 2 2" xfId="46641"/>
    <cellStyle name="SAPBEXHLevel0 2 6 10 3" xfId="27843"/>
    <cellStyle name="SAPBEXHLevel0 2 6 10 3 2" xfId="54257"/>
    <cellStyle name="SAPBEXHLevel0 2 6 10 4" xfId="36063"/>
    <cellStyle name="SAPBEXHLevel0 2 6 11" xfId="11763"/>
    <cellStyle name="SAPBEXHLevel0 2 6 11 2" xfId="38184"/>
    <cellStyle name="SAPBEXHLevel0 2 6 12" xfId="23322"/>
    <cellStyle name="SAPBEXHLevel0 2 6 12 2" xfId="49736"/>
    <cellStyle name="SAPBEXHLevel0 2 6 2" xfId="3794"/>
    <cellStyle name="SAPBEXHLevel0 2 6 2 2" xfId="10703"/>
    <cellStyle name="SAPBEXHLevel0 2 6 2 2 2" xfId="21348"/>
    <cellStyle name="SAPBEXHLevel0 2 6 2 2 2 2" xfId="47762"/>
    <cellStyle name="SAPBEXHLevel0 2 6 2 2 3" xfId="28446"/>
    <cellStyle name="SAPBEXHLevel0 2 6 2 2 3 2" xfId="54860"/>
    <cellStyle name="SAPBEXHLevel0 2 6 2 2 4" xfId="37127"/>
    <cellStyle name="SAPBEXHLevel0 2 6 2 3" xfId="14577"/>
    <cellStyle name="SAPBEXHLevel0 2 6 2 3 2" xfId="40997"/>
    <cellStyle name="SAPBEXHLevel0 2 6 2 4" xfId="26805"/>
    <cellStyle name="SAPBEXHLevel0 2 6 2 4 2" xfId="53219"/>
    <cellStyle name="SAPBEXHLevel0 2 6 2 5" xfId="30464"/>
    <cellStyle name="SAPBEXHLevel0 2 6 3" xfId="4521"/>
    <cellStyle name="SAPBEXHLevel0 2 6 3 2" xfId="15299"/>
    <cellStyle name="SAPBEXHLevel0 2 6 3 2 2" xfId="41719"/>
    <cellStyle name="SAPBEXHLevel0 2 6 3 3" xfId="27962"/>
    <cellStyle name="SAPBEXHLevel0 2 6 3 3 2" xfId="54376"/>
    <cellStyle name="SAPBEXHLevel0 2 6 3 4" xfId="31191"/>
    <cellStyle name="SAPBEXHLevel0 2 6 4" xfId="3172"/>
    <cellStyle name="SAPBEXHLevel0 2 6 4 2" xfId="13962"/>
    <cellStyle name="SAPBEXHLevel0 2 6 4 2 2" xfId="40382"/>
    <cellStyle name="SAPBEXHLevel0 2 6 4 3" xfId="23978"/>
    <cellStyle name="SAPBEXHLevel0 2 6 4 3 2" xfId="50392"/>
    <cellStyle name="SAPBEXHLevel0 2 6 4 4" xfId="29842"/>
    <cellStyle name="SAPBEXHLevel0 2 6 5" xfId="3749"/>
    <cellStyle name="SAPBEXHLevel0 2 6 5 2" xfId="14532"/>
    <cellStyle name="SAPBEXHLevel0 2 6 5 2 2" xfId="40952"/>
    <cellStyle name="SAPBEXHLevel0 2 6 5 3" xfId="22462"/>
    <cellStyle name="SAPBEXHLevel0 2 6 5 3 2" xfId="48876"/>
    <cellStyle name="SAPBEXHLevel0 2 6 5 4" xfId="30419"/>
    <cellStyle name="SAPBEXHLevel0 2 6 6" xfId="5734"/>
    <cellStyle name="SAPBEXHLevel0 2 6 6 2" xfId="16496"/>
    <cellStyle name="SAPBEXHLevel0 2 6 6 2 2" xfId="42914"/>
    <cellStyle name="SAPBEXHLevel0 2 6 6 3" xfId="26607"/>
    <cellStyle name="SAPBEXHLevel0 2 6 6 3 2" xfId="53021"/>
    <cellStyle name="SAPBEXHLevel0 2 6 6 4" xfId="32404"/>
    <cellStyle name="SAPBEXHLevel0 2 6 7" xfId="5842"/>
    <cellStyle name="SAPBEXHLevel0 2 6 7 2" xfId="23887"/>
    <cellStyle name="SAPBEXHLevel0 2 6 7 2 2" xfId="50301"/>
    <cellStyle name="SAPBEXHLevel0 2 6 7 3" xfId="32512"/>
    <cellStyle name="SAPBEXHLevel0 2 6 8" xfId="7480"/>
    <cellStyle name="SAPBEXHLevel0 2 6 8 2" xfId="18147"/>
    <cellStyle name="SAPBEXHLevel0 2 6 8 2 2" xfId="44563"/>
    <cellStyle name="SAPBEXHLevel0 2 6 8 3" xfId="25822"/>
    <cellStyle name="SAPBEXHLevel0 2 6 8 3 2" xfId="52236"/>
    <cellStyle name="SAPBEXHLevel0 2 6 8 4" xfId="34150"/>
    <cellStyle name="SAPBEXHLevel0 2 6 9" xfId="5721"/>
    <cellStyle name="SAPBEXHLevel0 2 6 9 2" xfId="16483"/>
    <cellStyle name="SAPBEXHLevel0 2 6 9 2 2" xfId="42901"/>
    <cellStyle name="SAPBEXHLevel0 2 6 9 3" xfId="25272"/>
    <cellStyle name="SAPBEXHLevel0 2 6 9 3 2" xfId="51686"/>
    <cellStyle name="SAPBEXHLevel0 2 6 9 4" xfId="32391"/>
    <cellStyle name="SAPBEXHLevel0 2 7" xfId="2486"/>
    <cellStyle name="SAPBEXHLevel0 2 7 10" xfId="26200"/>
    <cellStyle name="SAPBEXHLevel0 2 7 10 2" xfId="52614"/>
    <cellStyle name="SAPBEXHLevel0 2 7 2" xfId="4381"/>
    <cellStyle name="SAPBEXHLevel0 2 7 2 2" xfId="15159"/>
    <cellStyle name="SAPBEXHLevel0 2 7 2 2 2" xfId="41579"/>
    <cellStyle name="SAPBEXHLevel0 2 7 2 3" xfId="27344"/>
    <cellStyle name="SAPBEXHLevel0 2 7 2 3 2" xfId="53758"/>
    <cellStyle name="SAPBEXHLevel0 2 7 2 4" xfId="31051"/>
    <cellStyle name="SAPBEXHLevel0 2 7 3" xfId="5114"/>
    <cellStyle name="SAPBEXHLevel0 2 7 3 2" xfId="15891"/>
    <cellStyle name="SAPBEXHLevel0 2 7 3 2 2" xfId="42310"/>
    <cellStyle name="SAPBEXHLevel0 2 7 3 3" xfId="22791"/>
    <cellStyle name="SAPBEXHLevel0 2 7 3 3 2" xfId="49205"/>
    <cellStyle name="SAPBEXHLevel0 2 7 3 4" xfId="31784"/>
    <cellStyle name="SAPBEXHLevel0 2 7 4" xfId="6296"/>
    <cellStyle name="SAPBEXHLevel0 2 7 4 2" xfId="17035"/>
    <cellStyle name="SAPBEXHLevel0 2 7 4 2 2" xfId="43453"/>
    <cellStyle name="SAPBEXHLevel0 2 7 4 3" xfId="24245"/>
    <cellStyle name="SAPBEXHLevel0 2 7 4 3 2" xfId="50659"/>
    <cellStyle name="SAPBEXHLevel0 2 7 4 4" xfId="32966"/>
    <cellStyle name="SAPBEXHLevel0 2 7 5" xfId="6872"/>
    <cellStyle name="SAPBEXHLevel0 2 7 5 2" xfId="17577"/>
    <cellStyle name="SAPBEXHLevel0 2 7 5 2 2" xfId="43994"/>
    <cellStyle name="SAPBEXHLevel0 2 7 5 3" xfId="24375"/>
    <cellStyle name="SAPBEXHLevel0 2 7 5 3 2" xfId="50789"/>
    <cellStyle name="SAPBEXHLevel0 2 7 5 4" xfId="33542"/>
    <cellStyle name="SAPBEXHLevel0 2 7 6" xfId="7396"/>
    <cellStyle name="SAPBEXHLevel0 2 7 6 2" xfId="18063"/>
    <cellStyle name="SAPBEXHLevel0 2 7 6 2 2" xfId="44479"/>
    <cellStyle name="SAPBEXHLevel0 2 7 6 3" xfId="26142"/>
    <cellStyle name="SAPBEXHLevel0 2 7 6 3 2" xfId="52556"/>
    <cellStyle name="SAPBEXHLevel0 2 7 6 4" xfId="34066"/>
    <cellStyle name="SAPBEXHLevel0 2 7 7" xfId="8019"/>
    <cellStyle name="SAPBEXHLevel0 2 7 7 2" xfId="18686"/>
    <cellStyle name="SAPBEXHLevel0 2 7 7 2 2" xfId="45100"/>
    <cellStyle name="SAPBEXHLevel0 2 7 7 3" xfId="21195"/>
    <cellStyle name="SAPBEXHLevel0 2 7 7 3 2" xfId="47609"/>
    <cellStyle name="SAPBEXHLevel0 2 7 7 4" xfId="34623"/>
    <cellStyle name="SAPBEXHLevel0 2 7 8" xfId="13282"/>
    <cellStyle name="SAPBEXHLevel0 2 7 8 2" xfId="39702"/>
    <cellStyle name="SAPBEXHLevel0 2 7 9" xfId="18763"/>
    <cellStyle name="SAPBEXHLevel0 2 7 9 2" xfId="45177"/>
    <cellStyle name="SAPBEXHLevel0 2 8" xfId="3233"/>
    <cellStyle name="SAPBEXHLevel0 2 8 2" xfId="14023"/>
    <cellStyle name="SAPBEXHLevel0 2 8 2 2" xfId="40443"/>
    <cellStyle name="SAPBEXHLevel0 2 8 3" xfId="23740"/>
    <cellStyle name="SAPBEXHLevel0 2 8 3 2" xfId="50154"/>
    <cellStyle name="SAPBEXHLevel0 2 8 4" xfId="29903"/>
    <cellStyle name="SAPBEXHLevel0 2 9" xfId="4499"/>
    <cellStyle name="SAPBEXHLevel0 2 9 2" xfId="15277"/>
    <cellStyle name="SAPBEXHLevel0 2 9 2 2" xfId="41697"/>
    <cellStyle name="SAPBEXHLevel0 2 9 3" xfId="22716"/>
    <cellStyle name="SAPBEXHLevel0 2 9 3 2" xfId="49130"/>
    <cellStyle name="SAPBEXHLevel0 2 9 4" xfId="31169"/>
    <cellStyle name="SAPBEXHLevel0 3" xfId="1523"/>
    <cellStyle name="SAPBEXHLevel0 3 10" xfId="8415"/>
    <cellStyle name="SAPBEXHLevel0 3 10 2" xfId="19075"/>
    <cellStyle name="SAPBEXHLevel0 3 10 2 2" xfId="45489"/>
    <cellStyle name="SAPBEXHLevel0 3 10 3" xfId="12943"/>
    <cellStyle name="SAPBEXHLevel0 3 10 3 2" xfId="39364"/>
    <cellStyle name="SAPBEXHLevel0 3 10 4" xfId="34911"/>
    <cellStyle name="SAPBEXHLevel0 3 11" xfId="12018"/>
    <cellStyle name="SAPBEXHLevel0 3 11 2" xfId="38439"/>
    <cellStyle name="SAPBEXHLevel0 3 12" xfId="27445"/>
    <cellStyle name="SAPBEXHLevel0 3 12 2" xfId="53859"/>
    <cellStyle name="SAPBEXHLevel0 3 2" xfId="3517"/>
    <cellStyle name="SAPBEXHLevel0 3 2 2" xfId="8921"/>
    <cellStyle name="SAPBEXHLevel0 3 2 2 2" xfId="19581"/>
    <cellStyle name="SAPBEXHLevel0 3 2 2 2 2" xfId="45995"/>
    <cellStyle name="SAPBEXHLevel0 3 2 2 3" xfId="17372"/>
    <cellStyle name="SAPBEXHLevel0 3 2 2 3 2" xfId="43790"/>
    <cellStyle name="SAPBEXHLevel0 3 2 2 4" xfId="35417"/>
    <cellStyle name="SAPBEXHLevel0 3 2 3" xfId="10112"/>
    <cellStyle name="SAPBEXHLevel0 3 2 3 2" xfId="20772"/>
    <cellStyle name="SAPBEXHLevel0 3 2 3 2 2" xfId="47186"/>
    <cellStyle name="SAPBEXHLevel0 3 2 3 3" xfId="17756"/>
    <cellStyle name="SAPBEXHLevel0 3 2 3 3 2" xfId="44173"/>
    <cellStyle name="SAPBEXHLevel0 3 2 3 4" xfId="36608"/>
    <cellStyle name="SAPBEXHLevel0 3 2 4" xfId="10946"/>
    <cellStyle name="SAPBEXHLevel0 3 2 4 2" xfId="21591"/>
    <cellStyle name="SAPBEXHLevel0 3 2 4 2 2" xfId="48005"/>
    <cellStyle name="SAPBEXHLevel0 3 2 4 3" xfId="28680"/>
    <cellStyle name="SAPBEXHLevel0 3 2 4 3 2" xfId="55094"/>
    <cellStyle name="SAPBEXHLevel0 3 2 4 4" xfId="37367"/>
    <cellStyle name="SAPBEXHLevel0 3 2 5" xfId="8728"/>
    <cellStyle name="SAPBEXHLevel0 3 2 5 2" xfId="19388"/>
    <cellStyle name="SAPBEXHLevel0 3 2 5 2 2" xfId="45802"/>
    <cellStyle name="SAPBEXHLevel0 3 2 5 3" xfId="25877"/>
    <cellStyle name="SAPBEXHLevel0 3 2 5 3 2" xfId="52291"/>
    <cellStyle name="SAPBEXHLevel0 3 2 5 4" xfId="35224"/>
    <cellStyle name="SAPBEXHLevel0 3 2 6" xfId="14302"/>
    <cellStyle name="SAPBEXHLevel0 3 2 6 2" xfId="40722"/>
    <cellStyle name="SAPBEXHLevel0 3 2 7" xfId="23303"/>
    <cellStyle name="SAPBEXHLevel0 3 2 7 2" xfId="49717"/>
    <cellStyle name="SAPBEXHLevel0 3 2 8" xfId="30187"/>
    <cellStyle name="SAPBEXHLevel0 3 3" xfId="4146"/>
    <cellStyle name="SAPBEXHLevel0 3 3 2" xfId="9365"/>
    <cellStyle name="SAPBEXHLevel0 3 3 2 2" xfId="20025"/>
    <cellStyle name="SAPBEXHLevel0 3 3 2 2 2" xfId="46439"/>
    <cellStyle name="SAPBEXHLevel0 3 3 2 3" xfId="12616"/>
    <cellStyle name="SAPBEXHLevel0 3 3 2 3 2" xfId="39037"/>
    <cellStyle name="SAPBEXHLevel0 3 3 2 4" xfId="35861"/>
    <cellStyle name="SAPBEXHLevel0 3 3 3" xfId="14928"/>
    <cellStyle name="SAPBEXHLevel0 3 3 3 2" xfId="41348"/>
    <cellStyle name="SAPBEXHLevel0 3 3 4" xfId="22859"/>
    <cellStyle name="SAPBEXHLevel0 3 3 4 2" xfId="49273"/>
    <cellStyle name="SAPBEXHLevel0 3 3 5" xfId="30816"/>
    <cellStyle name="SAPBEXHLevel0 3 4" xfId="4117"/>
    <cellStyle name="SAPBEXHLevel0 3 4 2" xfId="10026"/>
    <cellStyle name="SAPBEXHLevel0 3 4 2 2" xfId="20686"/>
    <cellStyle name="SAPBEXHLevel0 3 4 2 2 2" xfId="47100"/>
    <cellStyle name="SAPBEXHLevel0 3 4 2 3" xfId="25896"/>
    <cellStyle name="SAPBEXHLevel0 3 4 2 3 2" xfId="52310"/>
    <cellStyle name="SAPBEXHLevel0 3 4 2 4" xfId="36522"/>
    <cellStyle name="SAPBEXHLevel0 3 4 3" xfId="14899"/>
    <cellStyle name="SAPBEXHLevel0 3 4 3 2" xfId="41319"/>
    <cellStyle name="SAPBEXHLevel0 3 4 4" xfId="24010"/>
    <cellStyle name="SAPBEXHLevel0 3 4 4 2" xfId="50424"/>
    <cellStyle name="SAPBEXHLevel0 3 4 5" xfId="30787"/>
    <cellStyle name="SAPBEXHLevel0 3 5" xfId="5647"/>
    <cellStyle name="SAPBEXHLevel0 3 5 2" xfId="10736"/>
    <cellStyle name="SAPBEXHLevel0 3 5 2 2" xfId="21381"/>
    <cellStyle name="SAPBEXHLevel0 3 5 2 2 2" xfId="47795"/>
    <cellStyle name="SAPBEXHLevel0 3 5 2 3" xfId="28476"/>
    <cellStyle name="SAPBEXHLevel0 3 5 2 3 2" xfId="54890"/>
    <cellStyle name="SAPBEXHLevel0 3 5 2 4" xfId="37157"/>
    <cellStyle name="SAPBEXHLevel0 3 5 3" xfId="16411"/>
    <cellStyle name="SAPBEXHLevel0 3 5 3 2" xfId="42829"/>
    <cellStyle name="SAPBEXHLevel0 3 5 4" xfId="25271"/>
    <cellStyle name="SAPBEXHLevel0 3 5 4 2" xfId="51685"/>
    <cellStyle name="SAPBEXHLevel0 3 5 5" xfId="32317"/>
    <cellStyle name="SAPBEXHLevel0 3 6" xfId="5672"/>
    <cellStyle name="SAPBEXHLevel0 3 6 2" xfId="16436"/>
    <cellStyle name="SAPBEXHLevel0 3 6 2 2" xfId="42854"/>
    <cellStyle name="SAPBEXHLevel0 3 6 3" xfId="21793"/>
    <cellStyle name="SAPBEXHLevel0 3 6 3 2" xfId="48207"/>
    <cellStyle name="SAPBEXHLevel0 3 6 4" xfId="32342"/>
    <cellStyle name="SAPBEXHLevel0 3 7" xfId="6810"/>
    <cellStyle name="SAPBEXHLevel0 3 7 2" xfId="23539"/>
    <cellStyle name="SAPBEXHLevel0 3 7 2 2" xfId="49953"/>
    <cellStyle name="SAPBEXHLevel0 3 7 3" xfId="33480"/>
    <cellStyle name="SAPBEXHLevel0 3 8" xfId="6366"/>
    <cellStyle name="SAPBEXHLevel0 3 8 2" xfId="17102"/>
    <cellStyle name="SAPBEXHLevel0 3 8 2 2" xfId="43520"/>
    <cellStyle name="SAPBEXHLevel0 3 8 3" xfId="25142"/>
    <cellStyle name="SAPBEXHLevel0 3 8 3 2" xfId="51556"/>
    <cellStyle name="SAPBEXHLevel0 3 8 4" xfId="33036"/>
    <cellStyle name="SAPBEXHLevel0 3 9" xfId="4917"/>
    <cellStyle name="SAPBEXHLevel0 3 9 2" xfId="15694"/>
    <cellStyle name="SAPBEXHLevel0 3 9 2 2" xfId="42114"/>
    <cellStyle name="SAPBEXHLevel0 3 9 3" xfId="12764"/>
    <cellStyle name="SAPBEXHLevel0 3 9 3 2" xfId="39185"/>
    <cellStyle name="SAPBEXHLevel0 3 9 4" xfId="31587"/>
    <cellStyle name="SAPBEXHLevel0 4" xfId="1636"/>
    <cellStyle name="SAPBEXHLevel0 4 10" xfId="8335"/>
    <cellStyle name="SAPBEXHLevel0 4 10 2" xfId="18995"/>
    <cellStyle name="SAPBEXHLevel0 4 10 2 2" xfId="45409"/>
    <cellStyle name="SAPBEXHLevel0 4 10 3" xfId="12936"/>
    <cellStyle name="SAPBEXHLevel0 4 10 3 2" xfId="39357"/>
    <cellStyle name="SAPBEXHLevel0 4 10 4" xfId="34831"/>
    <cellStyle name="SAPBEXHLevel0 4 11" xfId="11927"/>
    <cellStyle name="SAPBEXHLevel0 4 11 2" xfId="38348"/>
    <cellStyle name="SAPBEXHLevel0 4 12" xfId="26205"/>
    <cellStyle name="SAPBEXHLevel0 4 12 2" xfId="52619"/>
    <cellStyle name="SAPBEXHLevel0 4 2" xfId="3629"/>
    <cellStyle name="SAPBEXHLevel0 4 2 2" xfId="9087"/>
    <cellStyle name="SAPBEXHLevel0 4 2 2 2" xfId="19747"/>
    <cellStyle name="SAPBEXHLevel0 4 2 2 2 2" xfId="46161"/>
    <cellStyle name="SAPBEXHLevel0 4 2 2 3" xfId="27131"/>
    <cellStyle name="SAPBEXHLevel0 4 2 2 3 2" xfId="53545"/>
    <cellStyle name="SAPBEXHLevel0 4 2 2 4" xfId="35583"/>
    <cellStyle name="SAPBEXHLevel0 4 2 3" xfId="9645"/>
    <cellStyle name="SAPBEXHLevel0 4 2 3 2" xfId="20305"/>
    <cellStyle name="SAPBEXHLevel0 4 2 3 2 2" xfId="46719"/>
    <cellStyle name="SAPBEXHLevel0 4 2 3 3" xfId="11599"/>
    <cellStyle name="SAPBEXHLevel0 4 2 3 3 2" xfId="38020"/>
    <cellStyle name="SAPBEXHLevel0 4 2 3 4" xfId="36141"/>
    <cellStyle name="SAPBEXHLevel0 4 2 4" xfId="10873"/>
    <cellStyle name="SAPBEXHLevel0 4 2 4 2" xfId="21518"/>
    <cellStyle name="SAPBEXHLevel0 4 2 4 2 2" xfId="47932"/>
    <cellStyle name="SAPBEXHLevel0 4 2 4 3" xfId="28607"/>
    <cellStyle name="SAPBEXHLevel0 4 2 4 3 2" xfId="55021"/>
    <cellStyle name="SAPBEXHLevel0 4 2 4 4" xfId="37294"/>
    <cellStyle name="SAPBEXHLevel0 4 2 5" xfId="8636"/>
    <cellStyle name="SAPBEXHLevel0 4 2 5 2" xfId="19296"/>
    <cellStyle name="SAPBEXHLevel0 4 2 5 2 2" xfId="45710"/>
    <cellStyle name="SAPBEXHLevel0 4 2 5 3" xfId="17374"/>
    <cellStyle name="SAPBEXHLevel0 4 2 5 3 2" xfId="43792"/>
    <cellStyle name="SAPBEXHLevel0 4 2 5 4" xfId="35132"/>
    <cellStyle name="SAPBEXHLevel0 4 2 6" xfId="14414"/>
    <cellStyle name="SAPBEXHLevel0 4 2 6 2" xfId="40834"/>
    <cellStyle name="SAPBEXHLevel0 4 2 7" xfId="23860"/>
    <cellStyle name="SAPBEXHLevel0 4 2 7 2" xfId="50274"/>
    <cellStyle name="SAPBEXHLevel0 4 2 8" xfId="30299"/>
    <cellStyle name="SAPBEXHLevel0 4 3" xfId="4107"/>
    <cellStyle name="SAPBEXHLevel0 4 3 2" xfId="9456"/>
    <cellStyle name="SAPBEXHLevel0 4 3 2 2" xfId="20116"/>
    <cellStyle name="SAPBEXHLevel0 4 3 2 2 2" xfId="46530"/>
    <cellStyle name="SAPBEXHLevel0 4 3 2 3" xfId="28190"/>
    <cellStyle name="SAPBEXHLevel0 4 3 2 3 2" xfId="54604"/>
    <cellStyle name="SAPBEXHLevel0 4 3 2 4" xfId="35952"/>
    <cellStyle name="SAPBEXHLevel0 4 3 3" xfId="14889"/>
    <cellStyle name="SAPBEXHLevel0 4 3 3 2" xfId="41309"/>
    <cellStyle name="SAPBEXHLevel0 4 3 4" xfId="23652"/>
    <cellStyle name="SAPBEXHLevel0 4 3 4 2" xfId="50066"/>
    <cellStyle name="SAPBEXHLevel0 4 3 5" xfId="30777"/>
    <cellStyle name="SAPBEXHLevel0 4 4" xfId="3079"/>
    <cellStyle name="SAPBEXHLevel0 4 4 2" xfId="10285"/>
    <cellStyle name="SAPBEXHLevel0 4 4 2 2" xfId="20945"/>
    <cellStyle name="SAPBEXHLevel0 4 4 2 2 2" xfId="47359"/>
    <cellStyle name="SAPBEXHLevel0 4 4 2 3" xfId="12245"/>
    <cellStyle name="SAPBEXHLevel0 4 4 2 3 2" xfId="38666"/>
    <cellStyle name="SAPBEXHLevel0 4 4 2 4" xfId="36781"/>
    <cellStyle name="SAPBEXHLevel0 4 4 3" xfId="13871"/>
    <cellStyle name="SAPBEXHLevel0 4 4 3 2" xfId="40291"/>
    <cellStyle name="SAPBEXHLevel0 4 4 4" xfId="25202"/>
    <cellStyle name="SAPBEXHLevel0 4 4 4 2" xfId="51616"/>
    <cellStyle name="SAPBEXHLevel0 4 4 5" xfId="29749"/>
    <cellStyle name="SAPBEXHLevel0 4 5" xfId="5634"/>
    <cellStyle name="SAPBEXHLevel0 4 5 2" xfId="10765"/>
    <cellStyle name="SAPBEXHLevel0 4 5 2 2" xfId="21410"/>
    <cellStyle name="SAPBEXHLevel0 4 5 2 2 2" xfId="47824"/>
    <cellStyle name="SAPBEXHLevel0 4 5 2 3" xfId="28499"/>
    <cellStyle name="SAPBEXHLevel0 4 5 2 3 2" xfId="54913"/>
    <cellStyle name="SAPBEXHLevel0 4 5 2 4" xfId="37186"/>
    <cellStyle name="SAPBEXHLevel0 4 5 3" xfId="16398"/>
    <cellStyle name="SAPBEXHLevel0 4 5 3 2" xfId="42816"/>
    <cellStyle name="SAPBEXHLevel0 4 5 4" xfId="23024"/>
    <cellStyle name="SAPBEXHLevel0 4 5 4 2" xfId="49438"/>
    <cellStyle name="SAPBEXHLevel0 4 5 5" xfId="32304"/>
    <cellStyle name="SAPBEXHLevel0 4 6" xfId="5500"/>
    <cellStyle name="SAPBEXHLevel0 4 6 2" xfId="16271"/>
    <cellStyle name="SAPBEXHLevel0 4 6 2 2" xfId="42690"/>
    <cellStyle name="SAPBEXHLevel0 4 6 3" xfId="22839"/>
    <cellStyle name="SAPBEXHLevel0 4 6 3 2" xfId="49253"/>
    <cellStyle name="SAPBEXHLevel0 4 6 4" xfId="32170"/>
    <cellStyle name="SAPBEXHLevel0 4 7" xfId="6130"/>
    <cellStyle name="SAPBEXHLevel0 4 7 2" xfId="23582"/>
    <cellStyle name="SAPBEXHLevel0 4 7 2 2" xfId="49996"/>
    <cellStyle name="SAPBEXHLevel0 4 7 3" xfId="32800"/>
    <cellStyle name="SAPBEXHLevel0 4 8" xfId="7211"/>
    <cellStyle name="SAPBEXHLevel0 4 8 2" xfId="17878"/>
    <cellStyle name="SAPBEXHLevel0 4 8 2 2" xfId="44295"/>
    <cellStyle name="SAPBEXHLevel0 4 8 3" xfId="26111"/>
    <cellStyle name="SAPBEXHLevel0 4 8 3 2" xfId="52525"/>
    <cellStyle name="SAPBEXHLevel0 4 8 4" xfId="33881"/>
    <cellStyle name="SAPBEXHLevel0 4 9" xfId="7205"/>
    <cellStyle name="SAPBEXHLevel0 4 9 2" xfId="17872"/>
    <cellStyle name="SAPBEXHLevel0 4 9 2 2" xfId="44289"/>
    <cellStyle name="SAPBEXHLevel0 4 9 3" xfId="26946"/>
    <cellStyle name="SAPBEXHLevel0 4 9 3 2" xfId="53360"/>
    <cellStyle name="SAPBEXHLevel0 4 9 4" xfId="33875"/>
    <cellStyle name="SAPBEXHLevel0 5" xfId="1895"/>
    <cellStyle name="SAPBEXHLevel0 5 10" xfId="8400"/>
    <cellStyle name="SAPBEXHLevel0 5 10 2" xfId="19060"/>
    <cellStyle name="SAPBEXHLevel0 5 10 2 2" xfId="45474"/>
    <cellStyle name="SAPBEXHLevel0 5 10 3" xfId="14163"/>
    <cellStyle name="SAPBEXHLevel0 5 10 3 2" xfId="40583"/>
    <cellStyle name="SAPBEXHLevel0 5 10 4" xfId="34896"/>
    <cellStyle name="SAPBEXHLevel0 5 11" xfId="11685"/>
    <cellStyle name="SAPBEXHLevel0 5 11 2" xfId="38106"/>
    <cellStyle name="SAPBEXHLevel0 5 12" xfId="23623"/>
    <cellStyle name="SAPBEXHLevel0 5 12 2" xfId="50037"/>
    <cellStyle name="SAPBEXHLevel0 5 2" xfId="3872"/>
    <cellStyle name="SAPBEXHLevel0 5 2 2" xfId="9664"/>
    <cellStyle name="SAPBEXHLevel0 5 2 2 2" xfId="20324"/>
    <cellStyle name="SAPBEXHLevel0 5 2 2 2 2" xfId="46738"/>
    <cellStyle name="SAPBEXHLevel0 5 2 2 3" xfId="12100"/>
    <cellStyle name="SAPBEXHLevel0 5 2 2 3 2" xfId="38521"/>
    <cellStyle name="SAPBEXHLevel0 5 2 2 4" xfId="36160"/>
    <cellStyle name="SAPBEXHLevel0 5 2 3" xfId="9586"/>
    <cellStyle name="SAPBEXHLevel0 5 2 3 2" xfId="20246"/>
    <cellStyle name="SAPBEXHLevel0 5 2 3 2 2" xfId="46660"/>
    <cellStyle name="SAPBEXHLevel0 5 2 3 3" xfId="28202"/>
    <cellStyle name="SAPBEXHLevel0 5 2 3 3 2" xfId="54616"/>
    <cellStyle name="SAPBEXHLevel0 5 2 3 4" xfId="36082"/>
    <cellStyle name="SAPBEXHLevel0 5 2 4" xfId="10932"/>
    <cellStyle name="SAPBEXHLevel0 5 2 4 2" xfId="21577"/>
    <cellStyle name="SAPBEXHLevel0 5 2 4 2 2" xfId="47991"/>
    <cellStyle name="SAPBEXHLevel0 5 2 4 3" xfId="28666"/>
    <cellStyle name="SAPBEXHLevel0 5 2 4 3 2" xfId="55080"/>
    <cellStyle name="SAPBEXHLevel0 5 2 4 4" xfId="37353"/>
    <cellStyle name="SAPBEXHLevel0 5 2 5" xfId="8707"/>
    <cellStyle name="SAPBEXHLevel0 5 2 5 2" xfId="19367"/>
    <cellStyle name="SAPBEXHLevel0 5 2 5 2 2" xfId="45781"/>
    <cellStyle name="SAPBEXHLevel0 5 2 5 3" xfId="12385"/>
    <cellStyle name="SAPBEXHLevel0 5 2 5 3 2" xfId="38806"/>
    <cellStyle name="SAPBEXHLevel0 5 2 5 4" xfId="35203"/>
    <cellStyle name="SAPBEXHLevel0 5 2 6" xfId="14655"/>
    <cellStyle name="SAPBEXHLevel0 5 2 6 2" xfId="41075"/>
    <cellStyle name="SAPBEXHLevel0 5 2 7" xfId="24192"/>
    <cellStyle name="SAPBEXHLevel0 5 2 7 2" xfId="50606"/>
    <cellStyle name="SAPBEXHLevel0 5 2 8" xfId="30542"/>
    <cellStyle name="SAPBEXHLevel0 5 3" xfId="4599"/>
    <cellStyle name="SAPBEXHLevel0 5 3 2" xfId="9386"/>
    <cellStyle name="SAPBEXHLevel0 5 3 2 2" xfId="20046"/>
    <cellStyle name="SAPBEXHLevel0 5 3 2 2 2" xfId="46460"/>
    <cellStyle name="SAPBEXHLevel0 5 3 2 3" xfId="11818"/>
    <cellStyle name="SAPBEXHLevel0 5 3 2 3 2" xfId="38239"/>
    <cellStyle name="SAPBEXHLevel0 5 3 2 4" xfId="35882"/>
    <cellStyle name="SAPBEXHLevel0 5 3 3" xfId="15377"/>
    <cellStyle name="SAPBEXHLevel0 5 3 3 2" xfId="41797"/>
    <cellStyle name="SAPBEXHLevel0 5 3 4" xfId="22450"/>
    <cellStyle name="SAPBEXHLevel0 5 3 4 2" xfId="48864"/>
    <cellStyle name="SAPBEXHLevel0 5 3 5" xfId="31269"/>
    <cellStyle name="SAPBEXHLevel0 5 4" xfId="4842"/>
    <cellStyle name="SAPBEXHLevel0 5 4 2" xfId="10444"/>
    <cellStyle name="SAPBEXHLevel0 5 4 2 2" xfId="21104"/>
    <cellStyle name="SAPBEXHLevel0 5 4 2 2 2" xfId="47518"/>
    <cellStyle name="SAPBEXHLevel0 5 4 2 3" xfId="28368"/>
    <cellStyle name="SAPBEXHLevel0 5 4 2 3 2" xfId="54782"/>
    <cellStyle name="SAPBEXHLevel0 5 4 2 4" xfId="36940"/>
    <cellStyle name="SAPBEXHLevel0 5 4 3" xfId="15619"/>
    <cellStyle name="SAPBEXHLevel0 5 4 3 2" xfId="42039"/>
    <cellStyle name="SAPBEXHLevel0 5 4 4" xfId="22712"/>
    <cellStyle name="SAPBEXHLevel0 5 4 4 2" xfId="49126"/>
    <cellStyle name="SAPBEXHLevel0 5 4 5" xfId="31512"/>
    <cellStyle name="SAPBEXHLevel0 5 5" xfId="5793"/>
    <cellStyle name="SAPBEXHLevel0 5 5 2" xfId="10813"/>
    <cellStyle name="SAPBEXHLevel0 5 5 2 2" xfId="21458"/>
    <cellStyle name="SAPBEXHLevel0 5 5 2 2 2" xfId="47872"/>
    <cellStyle name="SAPBEXHLevel0 5 5 2 3" xfId="28547"/>
    <cellStyle name="SAPBEXHLevel0 5 5 2 3 2" xfId="54961"/>
    <cellStyle name="SAPBEXHLevel0 5 5 2 4" xfId="37234"/>
    <cellStyle name="SAPBEXHLevel0 5 5 3" xfId="16552"/>
    <cellStyle name="SAPBEXHLevel0 5 5 3 2" xfId="42970"/>
    <cellStyle name="SAPBEXHLevel0 5 5 4" xfId="25163"/>
    <cellStyle name="SAPBEXHLevel0 5 5 4 2" xfId="51577"/>
    <cellStyle name="SAPBEXHLevel0 5 5 5" xfId="32463"/>
    <cellStyle name="SAPBEXHLevel0 5 6" xfId="6396"/>
    <cellStyle name="SAPBEXHLevel0 5 6 2" xfId="17132"/>
    <cellStyle name="SAPBEXHLevel0 5 6 2 2" xfId="43550"/>
    <cellStyle name="SAPBEXHLevel0 5 6 3" xfId="25253"/>
    <cellStyle name="SAPBEXHLevel0 5 6 3 2" xfId="51667"/>
    <cellStyle name="SAPBEXHLevel0 5 6 4" xfId="33066"/>
    <cellStyle name="SAPBEXHLevel0 5 7" xfId="7011"/>
    <cellStyle name="SAPBEXHLevel0 5 7 2" xfId="24850"/>
    <cellStyle name="SAPBEXHLevel0 5 7 2 2" xfId="51264"/>
    <cellStyle name="SAPBEXHLevel0 5 7 3" xfId="33681"/>
    <cellStyle name="SAPBEXHLevel0 5 8" xfId="7558"/>
    <cellStyle name="SAPBEXHLevel0 5 8 2" xfId="18225"/>
    <cellStyle name="SAPBEXHLevel0 5 8 2 2" xfId="44641"/>
    <cellStyle name="SAPBEXHLevel0 5 8 3" xfId="24993"/>
    <cellStyle name="SAPBEXHLevel0 5 8 3 2" xfId="51407"/>
    <cellStyle name="SAPBEXHLevel0 5 8 4" xfId="34228"/>
    <cellStyle name="SAPBEXHLevel0 5 9" xfId="7267"/>
    <cellStyle name="SAPBEXHLevel0 5 9 2" xfId="17934"/>
    <cellStyle name="SAPBEXHLevel0 5 9 2 2" xfId="44351"/>
    <cellStyle name="SAPBEXHLevel0 5 9 3" xfId="23826"/>
    <cellStyle name="SAPBEXHLevel0 5 9 3 2" xfId="50240"/>
    <cellStyle name="SAPBEXHLevel0 5 9 4" xfId="33937"/>
    <cellStyle name="SAPBEXHLevel0 6" xfId="2081"/>
    <cellStyle name="SAPBEXHLevel0 6 10" xfId="8542"/>
    <cellStyle name="SAPBEXHLevel0 6 10 2" xfId="19202"/>
    <cellStyle name="SAPBEXHLevel0 6 10 2 2" xfId="45616"/>
    <cellStyle name="SAPBEXHLevel0 6 10 3" xfId="16882"/>
    <cellStyle name="SAPBEXHLevel0 6 10 3 2" xfId="43300"/>
    <cellStyle name="SAPBEXHLevel0 6 10 4" xfId="35038"/>
    <cellStyle name="SAPBEXHLevel0 6 11" xfId="11519"/>
    <cellStyle name="SAPBEXHLevel0 6 11 2" xfId="37940"/>
    <cellStyle name="SAPBEXHLevel0 6 12" xfId="27469"/>
    <cellStyle name="SAPBEXHLevel0 6 12 2" xfId="53883"/>
    <cellStyle name="SAPBEXHLevel0 6 2" xfId="4046"/>
    <cellStyle name="SAPBEXHLevel0 6 2 2" xfId="9253"/>
    <cellStyle name="SAPBEXHLevel0 6 2 2 2" xfId="19913"/>
    <cellStyle name="SAPBEXHLevel0 6 2 2 2 2" xfId="46327"/>
    <cellStyle name="SAPBEXHLevel0 6 2 2 3" xfId="11560"/>
    <cellStyle name="SAPBEXHLevel0 6 2 2 3 2" xfId="37981"/>
    <cellStyle name="SAPBEXHLevel0 6 2 2 4" xfId="35749"/>
    <cellStyle name="SAPBEXHLevel0 6 2 3" xfId="14828"/>
    <cellStyle name="SAPBEXHLevel0 6 2 3 2" xfId="41248"/>
    <cellStyle name="SAPBEXHLevel0 6 2 4" xfId="26179"/>
    <cellStyle name="SAPBEXHLevel0 6 2 4 2" xfId="52593"/>
    <cellStyle name="SAPBEXHLevel0 6 2 5" xfId="30716"/>
    <cellStyle name="SAPBEXHLevel0 6 3" xfId="4774"/>
    <cellStyle name="SAPBEXHLevel0 6 3 2" xfId="10313"/>
    <cellStyle name="SAPBEXHLevel0 6 3 2 2" xfId="20973"/>
    <cellStyle name="SAPBEXHLevel0 6 3 2 2 2" xfId="47387"/>
    <cellStyle name="SAPBEXHLevel0 6 3 2 3" xfId="12250"/>
    <cellStyle name="SAPBEXHLevel0 6 3 2 3 2" xfId="38671"/>
    <cellStyle name="SAPBEXHLevel0 6 3 2 4" xfId="36809"/>
    <cellStyle name="SAPBEXHLevel0 6 3 3" xfId="15551"/>
    <cellStyle name="SAPBEXHLevel0 6 3 3 2" xfId="41971"/>
    <cellStyle name="SAPBEXHLevel0 6 3 4" xfId="22713"/>
    <cellStyle name="SAPBEXHLevel0 6 3 4 2" xfId="49127"/>
    <cellStyle name="SAPBEXHLevel0 6 3 5" xfId="31444"/>
    <cellStyle name="SAPBEXHLevel0 6 4" xfId="5354"/>
    <cellStyle name="SAPBEXHLevel0 6 4 2" xfId="10862"/>
    <cellStyle name="SAPBEXHLevel0 6 4 2 2" xfId="21507"/>
    <cellStyle name="SAPBEXHLevel0 6 4 2 2 2" xfId="47921"/>
    <cellStyle name="SAPBEXHLevel0 6 4 2 3" xfId="28596"/>
    <cellStyle name="SAPBEXHLevel0 6 4 2 3 2" xfId="55010"/>
    <cellStyle name="SAPBEXHLevel0 6 4 2 4" xfId="37283"/>
    <cellStyle name="SAPBEXHLevel0 6 4 3" xfId="16127"/>
    <cellStyle name="SAPBEXHLevel0 6 4 3 2" xfId="42546"/>
    <cellStyle name="SAPBEXHLevel0 6 4 4" xfId="26459"/>
    <cellStyle name="SAPBEXHLevel0 6 4 4 2" xfId="52873"/>
    <cellStyle name="SAPBEXHLevel0 6 4 5" xfId="32024"/>
    <cellStyle name="SAPBEXHLevel0 6 5" xfId="5961"/>
    <cellStyle name="SAPBEXHLevel0 6 5 2" xfId="16713"/>
    <cellStyle name="SAPBEXHLevel0 6 5 2 2" xfId="43131"/>
    <cellStyle name="SAPBEXHLevel0 6 5 3" xfId="23268"/>
    <cellStyle name="SAPBEXHLevel0 6 5 3 2" xfId="49682"/>
    <cellStyle name="SAPBEXHLevel0 6 5 4" xfId="32631"/>
    <cellStyle name="SAPBEXHLevel0 6 6" xfId="6561"/>
    <cellStyle name="SAPBEXHLevel0 6 6 2" xfId="17286"/>
    <cellStyle name="SAPBEXHLevel0 6 6 2 2" xfId="43704"/>
    <cellStyle name="SAPBEXHLevel0 6 6 3" xfId="12066"/>
    <cellStyle name="SAPBEXHLevel0 6 6 3 2" xfId="38487"/>
    <cellStyle name="SAPBEXHLevel0 6 6 4" xfId="33231"/>
    <cellStyle name="SAPBEXHLevel0 6 7" xfId="7133"/>
    <cellStyle name="SAPBEXHLevel0 6 7 2" xfId="23338"/>
    <cellStyle name="SAPBEXHLevel0 6 7 2 2" xfId="49752"/>
    <cellStyle name="SAPBEXHLevel0 6 7 3" xfId="33803"/>
    <cellStyle name="SAPBEXHLevel0 6 8" xfId="7692"/>
    <cellStyle name="SAPBEXHLevel0 6 8 2" xfId="18359"/>
    <cellStyle name="SAPBEXHLevel0 6 8 2 2" xfId="44775"/>
    <cellStyle name="SAPBEXHLevel0 6 8 3" xfId="23362"/>
    <cellStyle name="SAPBEXHLevel0 6 8 3 2" xfId="49776"/>
    <cellStyle name="SAPBEXHLevel0 6 8 4" xfId="34362"/>
    <cellStyle name="SAPBEXHLevel0 6 9" xfId="7844"/>
    <cellStyle name="SAPBEXHLevel0 6 9 2" xfId="18511"/>
    <cellStyle name="SAPBEXHLevel0 6 9 2 2" xfId="44926"/>
    <cellStyle name="SAPBEXHLevel0 6 9 3" xfId="25818"/>
    <cellStyle name="SAPBEXHLevel0 6 9 3 2" xfId="52232"/>
    <cellStyle name="SAPBEXHLevel0 6 9 4" xfId="34514"/>
    <cellStyle name="SAPBEXHLevel0 7" xfId="2375"/>
    <cellStyle name="SAPBEXHLevel0 7 10" xfId="21208"/>
    <cellStyle name="SAPBEXHLevel0 7 10 2" xfId="47622"/>
    <cellStyle name="SAPBEXHLevel0 7 11" xfId="27232"/>
    <cellStyle name="SAPBEXHLevel0 7 11 2" xfId="53646"/>
    <cellStyle name="SAPBEXHLevel0 7 2" xfId="4282"/>
    <cellStyle name="SAPBEXHLevel0 7 2 2" xfId="9861"/>
    <cellStyle name="SAPBEXHLevel0 7 2 2 2" xfId="20521"/>
    <cellStyle name="SAPBEXHLevel0 7 2 2 2 2" xfId="46935"/>
    <cellStyle name="SAPBEXHLevel0 7 2 2 3" xfId="21849"/>
    <cellStyle name="SAPBEXHLevel0 7 2 2 3 2" xfId="48263"/>
    <cellStyle name="SAPBEXHLevel0 7 2 2 4" xfId="36357"/>
    <cellStyle name="SAPBEXHLevel0 7 2 3" xfId="15061"/>
    <cellStyle name="SAPBEXHLevel0 7 2 3 2" xfId="41481"/>
    <cellStyle name="SAPBEXHLevel0 7 2 4" xfId="23853"/>
    <cellStyle name="SAPBEXHLevel0 7 2 4 2" xfId="50267"/>
    <cellStyle name="SAPBEXHLevel0 7 2 5" xfId="30952"/>
    <cellStyle name="SAPBEXHLevel0 7 3" xfId="5009"/>
    <cellStyle name="SAPBEXHLevel0 7 3 2" xfId="9927"/>
    <cellStyle name="SAPBEXHLevel0 7 3 2 2" xfId="20587"/>
    <cellStyle name="SAPBEXHLevel0 7 3 2 2 2" xfId="47001"/>
    <cellStyle name="SAPBEXHLevel0 7 3 2 3" xfId="27524"/>
    <cellStyle name="SAPBEXHLevel0 7 3 2 3 2" xfId="53938"/>
    <cellStyle name="SAPBEXHLevel0 7 3 2 4" xfId="36423"/>
    <cellStyle name="SAPBEXHLevel0 7 3 3" xfId="15786"/>
    <cellStyle name="SAPBEXHLevel0 7 3 3 2" xfId="42205"/>
    <cellStyle name="SAPBEXHLevel0 7 3 4" xfId="24926"/>
    <cellStyle name="SAPBEXHLevel0 7 3 4 2" xfId="51340"/>
    <cellStyle name="SAPBEXHLevel0 7 3 5" xfId="31679"/>
    <cellStyle name="SAPBEXHLevel0 7 4" xfId="6198"/>
    <cellStyle name="SAPBEXHLevel0 7 4 2" xfId="10980"/>
    <cellStyle name="SAPBEXHLevel0 7 4 2 2" xfId="21625"/>
    <cellStyle name="SAPBEXHLevel0 7 4 2 2 2" xfId="48039"/>
    <cellStyle name="SAPBEXHLevel0 7 4 2 3" xfId="28714"/>
    <cellStyle name="SAPBEXHLevel0 7 4 2 3 2" xfId="55128"/>
    <cellStyle name="SAPBEXHLevel0 7 4 2 4" xfId="37401"/>
    <cellStyle name="SAPBEXHLevel0 7 4 3" xfId="16939"/>
    <cellStyle name="SAPBEXHLevel0 7 4 3 2" xfId="43357"/>
    <cellStyle name="SAPBEXHLevel0 7 4 4" xfId="16652"/>
    <cellStyle name="SAPBEXHLevel0 7 4 4 2" xfId="43070"/>
    <cellStyle name="SAPBEXHLevel0 7 4 5" xfId="32868"/>
    <cellStyle name="SAPBEXHLevel0 7 5" xfId="6784"/>
    <cellStyle name="SAPBEXHLevel0 7 5 2" xfId="17496"/>
    <cellStyle name="SAPBEXHLevel0 7 5 2 2" xfId="43913"/>
    <cellStyle name="SAPBEXHLevel0 7 5 3" xfId="23804"/>
    <cellStyle name="SAPBEXHLevel0 7 5 3 2" xfId="50218"/>
    <cellStyle name="SAPBEXHLevel0 7 5 4" xfId="33454"/>
    <cellStyle name="SAPBEXHLevel0 7 6" xfId="7340"/>
    <cellStyle name="SAPBEXHLevel0 7 6 2" xfId="18007"/>
    <cellStyle name="SAPBEXHLevel0 7 6 2 2" xfId="44423"/>
    <cellStyle name="SAPBEXHLevel0 7 6 3" xfId="24005"/>
    <cellStyle name="SAPBEXHLevel0 7 6 3 2" xfId="50419"/>
    <cellStyle name="SAPBEXHLevel0 7 6 4" xfId="34010"/>
    <cellStyle name="SAPBEXHLevel0 7 7" xfId="7984"/>
    <cellStyle name="SAPBEXHLevel0 7 7 2" xfId="18651"/>
    <cellStyle name="SAPBEXHLevel0 7 7 2 2" xfId="45065"/>
    <cellStyle name="SAPBEXHLevel0 7 7 3" xfId="14945"/>
    <cellStyle name="SAPBEXHLevel0 7 7 3 2" xfId="41365"/>
    <cellStyle name="SAPBEXHLevel0 7 7 4" xfId="34590"/>
    <cellStyle name="SAPBEXHLevel0 7 8" xfId="8879"/>
    <cellStyle name="SAPBEXHLevel0 7 8 2" xfId="19539"/>
    <cellStyle name="SAPBEXHLevel0 7 8 2 2" xfId="45953"/>
    <cellStyle name="SAPBEXHLevel0 7 8 3" xfId="26935"/>
    <cellStyle name="SAPBEXHLevel0 7 8 3 2" xfId="53349"/>
    <cellStyle name="SAPBEXHLevel0 7 8 4" xfId="35375"/>
    <cellStyle name="SAPBEXHLevel0 7 9" xfId="13172"/>
    <cellStyle name="SAPBEXHLevel0 7 9 2" xfId="39592"/>
    <cellStyle name="SAPBEXHLevel0 8" xfId="3232"/>
    <cellStyle name="SAPBEXHLevel0 8 2" xfId="9568"/>
    <cellStyle name="SAPBEXHLevel0 8 2 2" xfId="20228"/>
    <cellStyle name="SAPBEXHLevel0 8 2 2 2" xfId="46642"/>
    <cellStyle name="SAPBEXHLevel0 8 2 3" xfId="11830"/>
    <cellStyle name="SAPBEXHLevel0 8 2 3 2" xfId="38251"/>
    <cellStyle name="SAPBEXHLevel0 8 2 4" xfId="36064"/>
    <cellStyle name="SAPBEXHLevel0 8 3" xfId="14022"/>
    <cellStyle name="SAPBEXHLevel0 8 3 2" xfId="40442"/>
    <cellStyle name="SAPBEXHLevel0 8 4" xfId="24201"/>
    <cellStyle name="SAPBEXHLevel0 8 4 2" xfId="50615"/>
    <cellStyle name="SAPBEXHLevel0 8 5" xfId="29902"/>
    <cellStyle name="SAPBEXHLevel0 9" xfId="4890"/>
    <cellStyle name="SAPBEXHLevel0 9 2" xfId="10019"/>
    <cellStyle name="SAPBEXHLevel0 9 2 2" xfId="20679"/>
    <cellStyle name="SAPBEXHLevel0 9 2 2 2" xfId="47093"/>
    <cellStyle name="SAPBEXHLevel0 9 2 3" xfId="12814"/>
    <cellStyle name="SAPBEXHLevel0 9 2 3 2" xfId="39235"/>
    <cellStyle name="SAPBEXHLevel0 9 2 4" xfId="36515"/>
    <cellStyle name="SAPBEXHLevel0 9 3" xfId="15667"/>
    <cellStyle name="SAPBEXHLevel0 9 3 2" xfId="42087"/>
    <cellStyle name="SAPBEXHLevel0 9 4" xfId="27480"/>
    <cellStyle name="SAPBEXHLevel0 9 4 2" xfId="53894"/>
    <cellStyle name="SAPBEXHLevel0 9 5" xfId="31560"/>
    <cellStyle name="SAPBEXHLevel0_0910 GSO Capex RRP - Final (Detail) v2 220710" xfId="1208"/>
    <cellStyle name="SAPBEXHLevel0X" xfId="1209"/>
    <cellStyle name="SAPBEXHLevel0X 10" xfId="3234"/>
    <cellStyle name="SAPBEXHLevel0X 10 2" xfId="14024"/>
    <cellStyle name="SAPBEXHLevel0X 10 2 2" xfId="40444"/>
    <cellStyle name="SAPBEXHLevel0X 10 3" xfId="27420"/>
    <cellStyle name="SAPBEXHLevel0X 10 3 2" xfId="53834"/>
    <cellStyle name="SAPBEXHLevel0X 10 4" xfId="29904"/>
    <cellStyle name="SAPBEXHLevel0X 11" xfId="4891"/>
    <cellStyle name="SAPBEXHLevel0X 11 2" xfId="15668"/>
    <cellStyle name="SAPBEXHLevel0X 11 2 2" xfId="42088"/>
    <cellStyle name="SAPBEXHLevel0X 11 3" xfId="23406"/>
    <cellStyle name="SAPBEXHLevel0X 11 3 2" xfId="49820"/>
    <cellStyle name="SAPBEXHLevel0X 11 4" xfId="31561"/>
    <cellStyle name="SAPBEXHLevel0X 12" xfId="5465"/>
    <cellStyle name="SAPBEXHLevel0X 12 2" xfId="16238"/>
    <cellStyle name="SAPBEXHLevel0X 12 2 2" xfId="42657"/>
    <cellStyle name="SAPBEXHLevel0X 12 3" xfId="26406"/>
    <cellStyle name="SAPBEXHLevel0X 12 3 2" xfId="52820"/>
    <cellStyle name="SAPBEXHLevel0X 12 4" xfId="32135"/>
    <cellStyle name="SAPBEXHLevel0X 13" xfId="3778"/>
    <cellStyle name="SAPBEXHLevel0X 13 2" xfId="24749"/>
    <cellStyle name="SAPBEXHLevel0X 13 2 2" xfId="51163"/>
    <cellStyle name="SAPBEXHLevel0X 13 3" xfId="30448"/>
    <cellStyle name="SAPBEXHLevel0X 14" xfId="11130"/>
    <cellStyle name="SAPBEXHLevel0X 14 2" xfId="37551"/>
    <cellStyle name="SAPBEXHLevel0X 15" xfId="25813"/>
    <cellStyle name="SAPBEXHLevel0X 15 2" xfId="52227"/>
    <cellStyle name="SAPBEXHLevel0X 2" xfId="1210"/>
    <cellStyle name="SAPBEXHLevel0X 2 10" xfId="4465"/>
    <cellStyle name="SAPBEXHLevel0X 2 10 2" xfId="15243"/>
    <cellStyle name="SAPBEXHLevel0X 2 10 2 2" xfId="41663"/>
    <cellStyle name="SAPBEXHLevel0X 2 10 3" xfId="25331"/>
    <cellStyle name="SAPBEXHLevel0X 2 10 3 2" xfId="51745"/>
    <cellStyle name="SAPBEXHLevel0X 2 10 4" xfId="31135"/>
    <cellStyle name="SAPBEXHLevel0X 2 11" xfId="6946"/>
    <cellStyle name="SAPBEXHLevel0X 2 11 2" xfId="13806"/>
    <cellStyle name="SAPBEXHLevel0X 2 11 2 2" xfId="40226"/>
    <cellStyle name="SAPBEXHLevel0X 2 11 3" xfId="33616"/>
    <cellStyle name="SAPBEXHLevel0X 2 12" xfId="17223"/>
    <cellStyle name="SAPBEXHLevel0X 2 12 2" xfId="43641"/>
    <cellStyle name="SAPBEXHLevel0X 2 13" xfId="25338"/>
    <cellStyle name="SAPBEXHLevel0X 2 13 2" xfId="51752"/>
    <cellStyle name="SAPBEXHLevel0X 2 2" xfId="1526"/>
    <cellStyle name="SAPBEXHLevel0X 2 2 10" xfId="8418"/>
    <cellStyle name="SAPBEXHLevel0X 2 2 10 2" xfId="19078"/>
    <cellStyle name="SAPBEXHLevel0X 2 2 10 2 2" xfId="45492"/>
    <cellStyle name="SAPBEXHLevel0X 2 2 10 3" xfId="16960"/>
    <cellStyle name="SAPBEXHLevel0X 2 2 10 3 2" xfId="43378"/>
    <cellStyle name="SAPBEXHLevel0X 2 2 10 4" xfId="34914"/>
    <cellStyle name="SAPBEXHLevel0X 2 2 11" xfId="12015"/>
    <cellStyle name="SAPBEXHLevel0X 2 2 11 2" xfId="38436"/>
    <cellStyle name="SAPBEXHLevel0X 2 2 12" xfId="22890"/>
    <cellStyle name="SAPBEXHLevel0X 2 2 12 2" xfId="49304"/>
    <cellStyle name="SAPBEXHLevel0X 2 2 2" xfId="3520"/>
    <cellStyle name="SAPBEXHLevel0X 2 2 2 2" xfId="9004"/>
    <cellStyle name="SAPBEXHLevel0X 2 2 2 2 2" xfId="19664"/>
    <cellStyle name="SAPBEXHLevel0X 2 2 2 2 2 2" xfId="46078"/>
    <cellStyle name="SAPBEXHLevel0X 2 2 2 2 3" xfId="25972"/>
    <cellStyle name="SAPBEXHLevel0X 2 2 2 2 3 2" xfId="52386"/>
    <cellStyle name="SAPBEXHLevel0X 2 2 2 2 4" xfId="35500"/>
    <cellStyle name="SAPBEXHLevel0X 2 2 2 3" xfId="10413"/>
    <cellStyle name="SAPBEXHLevel0X 2 2 2 3 2" xfId="21073"/>
    <cellStyle name="SAPBEXHLevel0X 2 2 2 3 2 2" xfId="47487"/>
    <cellStyle name="SAPBEXHLevel0X 2 2 2 3 3" xfId="28338"/>
    <cellStyle name="SAPBEXHLevel0X 2 2 2 3 3 2" xfId="54752"/>
    <cellStyle name="SAPBEXHLevel0X 2 2 2 3 4" xfId="36909"/>
    <cellStyle name="SAPBEXHLevel0X 2 2 2 4" xfId="8731"/>
    <cellStyle name="SAPBEXHLevel0X 2 2 2 4 2" xfId="19391"/>
    <cellStyle name="SAPBEXHLevel0X 2 2 2 4 2 2" xfId="45805"/>
    <cellStyle name="SAPBEXHLevel0X 2 2 2 4 3" xfId="12260"/>
    <cellStyle name="SAPBEXHLevel0X 2 2 2 4 3 2" xfId="38681"/>
    <cellStyle name="SAPBEXHLevel0X 2 2 2 4 4" xfId="35227"/>
    <cellStyle name="SAPBEXHLevel0X 2 2 2 5" xfId="14305"/>
    <cellStyle name="SAPBEXHLevel0X 2 2 2 5 2" xfId="40725"/>
    <cellStyle name="SAPBEXHLevel0X 2 2 2 6" xfId="26273"/>
    <cellStyle name="SAPBEXHLevel0X 2 2 2 6 2" xfId="52687"/>
    <cellStyle name="SAPBEXHLevel0X 2 2 2 7" xfId="30190"/>
    <cellStyle name="SAPBEXHLevel0X 2 2 3" xfId="2783"/>
    <cellStyle name="SAPBEXHLevel0X 2 2 3 2" xfId="9362"/>
    <cellStyle name="SAPBEXHLevel0X 2 2 3 2 2" xfId="20022"/>
    <cellStyle name="SAPBEXHLevel0X 2 2 3 2 2 2" xfId="46436"/>
    <cellStyle name="SAPBEXHLevel0X 2 2 3 2 3" xfId="11809"/>
    <cellStyle name="SAPBEXHLevel0X 2 2 3 2 3 2" xfId="38230"/>
    <cellStyle name="SAPBEXHLevel0X 2 2 3 2 4" xfId="35858"/>
    <cellStyle name="SAPBEXHLevel0X 2 2 3 3" xfId="13575"/>
    <cellStyle name="SAPBEXHLevel0X 2 2 3 3 2" xfId="39995"/>
    <cellStyle name="SAPBEXHLevel0X 2 2 3 4" xfId="22876"/>
    <cellStyle name="SAPBEXHLevel0X 2 2 3 4 2" xfId="49290"/>
    <cellStyle name="SAPBEXHLevel0X 2 2 3 5" xfId="29453"/>
    <cellStyle name="SAPBEXHLevel0X 2 2 4" xfId="3059"/>
    <cellStyle name="SAPBEXHLevel0X 2 2 4 2" xfId="10442"/>
    <cellStyle name="SAPBEXHLevel0X 2 2 4 2 2" xfId="21102"/>
    <cellStyle name="SAPBEXHLevel0X 2 2 4 2 2 2" xfId="47516"/>
    <cellStyle name="SAPBEXHLevel0X 2 2 4 2 3" xfId="28366"/>
    <cellStyle name="SAPBEXHLevel0X 2 2 4 2 3 2" xfId="54780"/>
    <cellStyle name="SAPBEXHLevel0X 2 2 4 2 4" xfId="36938"/>
    <cellStyle name="SAPBEXHLevel0X 2 2 4 3" xfId="13851"/>
    <cellStyle name="SAPBEXHLevel0X 2 2 4 3 2" xfId="40271"/>
    <cellStyle name="SAPBEXHLevel0X 2 2 4 4" xfId="22028"/>
    <cellStyle name="SAPBEXHLevel0X 2 2 4 4 2" xfId="48442"/>
    <cellStyle name="SAPBEXHLevel0X 2 2 4 5" xfId="29729"/>
    <cellStyle name="SAPBEXHLevel0X 2 2 5" xfId="4478"/>
    <cellStyle name="SAPBEXHLevel0X 2 2 5 2" xfId="15256"/>
    <cellStyle name="SAPBEXHLevel0X 2 2 5 2 2" xfId="41676"/>
    <cellStyle name="SAPBEXHLevel0X 2 2 5 3" xfId="28057"/>
    <cellStyle name="SAPBEXHLevel0X 2 2 5 3 2" xfId="54471"/>
    <cellStyle name="SAPBEXHLevel0X 2 2 5 4" xfId="31148"/>
    <cellStyle name="SAPBEXHLevel0X 2 2 6" xfId="3379"/>
    <cellStyle name="SAPBEXHLevel0X 2 2 6 2" xfId="14166"/>
    <cellStyle name="SAPBEXHLevel0X 2 2 6 2 2" xfId="40586"/>
    <cellStyle name="SAPBEXHLevel0X 2 2 6 3" xfId="22637"/>
    <cellStyle name="SAPBEXHLevel0X 2 2 6 3 2" xfId="49051"/>
    <cellStyle name="SAPBEXHLevel0X 2 2 6 4" xfId="30049"/>
    <cellStyle name="SAPBEXHLevel0X 2 2 7" xfId="5491"/>
    <cellStyle name="SAPBEXHLevel0X 2 2 7 2" xfId="25680"/>
    <cellStyle name="SAPBEXHLevel0X 2 2 7 2 2" xfId="52094"/>
    <cellStyle name="SAPBEXHLevel0X 2 2 7 3" xfId="32161"/>
    <cellStyle name="SAPBEXHLevel0X 2 2 8" xfId="7229"/>
    <cellStyle name="SAPBEXHLevel0X 2 2 8 2" xfId="17896"/>
    <cellStyle name="SAPBEXHLevel0X 2 2 8 2 2" xfId="44313"/>
    <cellStyle name="SAPBEXHLevel0X 2 2 8 3" xfId="25875"/>
    <cellStyle name="SAPBEXHLevel0X 2 2 8 3 2" xfId="52289"/>
    <cellStyle name="SAPBEXHLevel0X 2 2 8 4" xfId="33899"/>
    <cellStyle name="SAPBEXHLevel0X 2 2 9" xfId="5911"/>
    <cellStyle name="SAPBEXHLevel0X 2 2 9 2" xfId="16663"/>
    <cellStyle name="SAPBEXHLevel0X 2 2 9 2 2" xfId="43081"/>
    <cellStyle name="SAPBEXHLevel0X 2 2 9 3" xfId="27404"/>
    <cellStyle name="SAPBEXHLevel0X 2 2 9 3 2" xfId="53818"/>
    <cellStyle name="SAPBEXHLevel0X 2 2 9 4" xfId="32581"/>
    <cellStyle name="SAPBEXHLevel0X 2 3" xfId="1639"/>
    <cellStyle name="SAPBEXHLevel0X 2 3 10" xfId="8332"/>
    <cellStyle name="SAPBEXHLevel0X 2 3 10 2" xfId="18992"/>
    <cellStyle name="SAPBEXHLevel0X 2 3 10 2 2" xfId="45406"/>
    <cellStyle name="SAPBEXHLevel0X 2 3 10 3" xfId="16870"/>
    <cellStyle name="SAPBEXHLevel0X 2 3 10 3 2" xfId="43288"/>
    <cellStyle name="SAPBEXHLevel0X 2 3 10 4" xfId="34828"/>
    <cellStyle name="SAPBEXHLevel0X 2 3 11" xfId="11924"/>
    <cellStyle name="SAPBEXHLevel0X 2 3 11 2" xfId="38345"/>
    <cellStyle name="SAPBEXHLevel0X 2 3 12" xfId="23661"/>
    <cellStyle name="SAPBEXHLevel0X 2 3 12 2" xfId="50075"/>
    <cellStyle name="SAPBEXHLevel0X 2 3 2" xfId="3632"/>
    <cellStyle name="SAPBEXHLevel0X 2 3 2 2" xfId="9090"/>
    <cellStyle name="SAPBEXHLevel0X 2 3 2 2 2" xfId="19750"/>
    <cellStyle name="SAPBEXHLevel0X 2 3 2 2 2 2" xfId="46164"/>
    <cellStyle name="SAPBEXHLevel0X 2 3 2 2 3" xfId="16886"/>
    <cellStyle name="SAPBEXHLevel0X 2 3 2 2 3 2" xfId="43304"/>
    <cellStyle name="SAPBEXHLevel0X 2 3 2 2 4" xfId="35586"/>
    <cellStyle name="SAPBEXHLevel0X 2 3 2 3" xfId="10225"/>
    <cellStyle name="SAPBEXHLevel0X 2 3 2 3 2" xfId="20885"/>
    <cellStyle name="SAPBEXHLevel0X 2 3 2 3 2 2" xfId="47299"/>
    <cellStyle name="SAPBEXHLevel0X 2 3 2 3 3" xfId="12592"/>
    <cellStyle name="SAPBEXHLevel0X 2 3 2 3 3 2" xfId="39013"/>
    <cellStyle name="SAPBEXHLevel0X 2 3 2 3 4" xfId="36721"/>
    <cellStyle name="SAPBEXHLevel0X 2 3 2 4" xfId="8633"/>
    <cellStyle name="SAPBEXHLevel0X 2 3 2 4 2" xfId="19293"/>
    <cellStyle name="SAPBEXHLevel0X 2 3 2 4 2 2" xfId="45707"/>
    <cellStyle name="SAPBEXHLevel0X 2 3 2 4 3" xfId="12204"/>
    <cellStyle name="SAPBEXHLevel0X 2 3 2 4 3 2" xfId="38625"/>
    <cellStyle name="SAPBEXHLevel0X 2 3 2 4 4" xfId="35129"/>
    <cellStyle name="SAPBEXHLevel0X 2 3 2 5" xfId="14417"/>
    <cellStyle name="SAPBEXHLevel0X 2 3 2 5 2" xfId="40837"/>
    <cellStyle name="SAPBEXHLevel0X 2 3 2 6" xfId="26757"/>
    <cellStyle name="SAPBEXHLevel0X 2 3 2 6 2" xfId="53171"/>
    <cellStyle name="SAPBEXHLevel0X 2 3 2 7" xfId="30302"/>
    <cellStyle name="SAPBEXHLevel0X 2 3 3" xfId="3579"/>
    <cellStyle name="SAPBEXHLevel0X 2 3 3 2" xfId="9459"/>
    <cellStyle name="SAPBEXHLevel0X 2 3 3 2 2" xfId="20119"/>
    <cellStyle name="SAPBEXHLevel0X 2 3 3 2 2 2" xfId="46533"/>
    <cellStyle name="SAPBEXHLevel0X 2 3 3 2 3" xfId="26716"/>
    <cellStyle name="SAPBEXHLevel0X 2 3 3 2 3 2" xfId="53130"/>
    <cellStyle name="SAPBEXHLevel0X 2 3 3 2 4" xfId="35955"/>
    <cellStyle name="SAPBEXHLevel0X 2 3 3 3" xfId="14364"/>
    <cellStyle name="SAPBEXHLevel0X 2 3 3 3 2" xfId="40784"/>
    <cellStyle name="SAPBEXHLevel0X 2 3 3 4" xfId="22302"/>
    <cellStyle name="SAPBEXHLevel0X 2 3 3 4 2" xfId="48716"/>
    <cellStyle name="SAPBEXHLevel0X 2 3 3 5" xfId="30249"/>
    <cellStyle name="SAPBEXHLevel0X 2 3 4" xfId="4676"/>
    <cellStyle name="SAPBEXHLevel0X 2 3 4 2" xfId="10452"/>
    <cellStyle name="SAPBEXHLevel0X 2 3 4 2 2" xfId="21112"/>
    <cellStyle name="SAPBEXHLevel0X 2 3 4 2 2 2" xfId="47526"/>
    <cellStyle name="SAPBEXHLevel0X 2 3 4 2 3" xfId="28376"/>
    <cellStyle name="SAPBEXHLevel0X 2 3 4 2 3 2" xfId="54790"/>
    <cellStyle name="SAPBEXHLevel0X 2 3 4 2 4" xfId="36948"/>
    <cellStyle name="SAPBEXHLevel0X 2 3 4 3" xfId="15454"/>
    <cellStyle name="SAPBEXHLevel0X 2 3 4 3 2" xfId="41874"/>
    <cellStyle name="SAPBEXHLevel0X 2 3 4 4" xfId="24133"/>
    <cellStyle name="SAPBEXHLevel0X 2 3 4 4 2" xfId="50547"/>
    <cellStyle name="SAPBEXHLevel0X 2 3 4 5" xfId="31346"/>
    <cellStyle name="SAPBEXHLevel0X 2 3 5" xfId="3953"/>
    <cellStyle name="SAPBEXHLevel0X 2 3 5 2" xfId="14736"/>
    <cellStyle name="SAPBEXHLevel0X 2 3 5 2 2" xfId="41156"/>
    <cellStyle name="SAPBEXHLevel0X 2 3 5 3" xfId="23914"/>
    <cellStyle name="SAPBEXHLevel0X 2 3 5 3 2" xfId="50328"/>
    <cellStyle name="SAPBEXHLevel0X 2 3 5 4" xfId="30623"/>
    <cellStyle name="SAPBEXHLevel0X 2 3 6" xfId="6053"/>
    <cellStyle name="SAPBEXHLevel0X 2 3 6 2" xfId="16804"/>
    <cellStyle name="SAPBEXHLevel0X 2 3 6 2 2" xfId="43222"/>
    <cellStyle name="SAPBEXHLevel0X 2 3 6 3" xfId="27572"/>
    <cellStyle name="SAPBEXHLevel0X 2 3 6 3 2" xfId="53986"/>
    <cellStyle name="SAPBEXHLevel0X 2 3 6 4" xfId="32723"/>
    <cellStyle name="SAPBEXHLevel0X 2 3 7" xfId="4853"/>
    <cellStyle name="SAPBEXHLevel0X 2 3 7 2" xfId="27546"/>
    <cellStyle name="SAPBEXHLevel0X 2 3 7 2 2" xfId="53960"/>
    <cellStyle name="SAPBEXHLevel0X 2 3 7 3" xfId="31523"/>
    <cellStyle name="SAPBEXHLevel0X 2 3 8" xfId="7213"/>
    <cellStyle name="SAPBEXHLevel0X 2 3 8 2" xfId="17880"/>
    <cellStyle name="SAPBEXHLevel0X 2 3 8 2 2" xfId="44297"/>
    <cellStyle name="SAPBEXHLevel0X 2 3 8 3" xfId="25149"/>
    <cellStyle name="SAPBEXHLevel0X 2 3 8 3 2" xfId="51563"/>
    <cellStyle name="SAPBEXHLevel0X 2 3 8 4" xfId="33883"/>
    <cellStyle name="SAPBEXHLevel0X 2 3 9" xfId="7243"/>
    <cellStyle name="SAPBEXHLevel0X 2 3 9 2" xfId="17910"/>
    <cellStyle name="SAPBEXHLevel0X 2 3 9 2 2" xfId="44327"/>
    <cellStyle name="SAPBEXHLevel0X 2 3 9 3" xfId="26536"/>
    <cellStyle name="SAPBEXHLevel0X 2 3 9 3 2" xfId="52950"/>
    <cellStyle name="SAPBEXHLevel0X 2 3 9 4" xfId="33913"/>
    <cellStyle name="SAPBEXHLevel0X 2 4" xfId="1898"/>
    <cellStyle name="SAPBEXHLevel0X 2 4 10" xfId="8545"/>
    <cellStyle name="SAPBEXHLevel0X 2 4 10 2" xfId="19205"/>
    <cellStyle name="SAPBEXHLevel0X 2 4 10 2 2" xfId="45619"/>
    <cellStyle name="SAPBEXHLevel0X 2 4 10 3" xfId="12954"/>
    <cellStyle name="SAPBEXHLevel0X 2 4 10 3 2" xfId="39375"/>
    <cellStyle name="SAPBEXHLevel0X 2 4 10 4" xfId="35041"/>
    <cellStyle name="SAPBEXHLevel0X 2 4 11" xfId="11682"/>
    <cellStyle name="SAPBEXHLevel0X 2 4 11 2" xfId="38103"/>
    <cellStyle name="SAPBEXHLevel0X 2 4 12" xfId="26448"/>
    <cellStyle name="SAPBEXHLevel0X 2 4 12 2" xfId="52862"/>
    <cellStyle name="SAPBEXHLevel0X 2 4 2" xfId="3875"/>
    <cellStyle name="SAPBEXHLevel0X 2 4 2 2" xfId="9250"/>
    <cellStyle name="SAPBEXHLevel0X 2 4 2 2 2" xfId="19910"/>
    <cellStyle name="SAPBEXHLevel0X 2 4 2 2 2 2" xfId="46324"/>
    <cellStyle name="SAPBEXHLevel0X 2 4 2 2 3" xfId="27876"/>
    <cellStyle name="SAPBEXHLevel0X 2 4 2 2 3 2" xfId="54290"/>
    <cellStyle name="SAPBEXHLevel0X 2 4 2 2 4" xfId="35746"/>
    <cellStyle name="SAPBEXHLevel0X 2 4 2 3" xfId="14658"/>
    <cellStyle name="SAPBEXHLevel0X 2 4 2 3 2" xfId="41078"/>
    <cellStyle name="SAPBEXHLevel0X 2 4 2 4" xfId="23298"/>
    <cellStyle name="SAPBEXHLevel0X 2 4 2 4 2" xfId="49712"/>
    <cellStyle name="SAPBEXHLevel0X 2 4 2 5" xfId="30545"/>
    <cellStyle name="SAPBEXHLevel0X 2 4 3" xfId="4602"/>
    <cellStyle name="SAPBEXHLevel0X 2 4 3 2" xfId="10175"/>
    <cellStyle name="SAPBEXHLevel0X 2 4 3 2 2" xfId="20835"/>
    <cellStyle name="SAPBEXHLevel0X 2 4 3 2 2 2" xfId="47249"/>
    <cellStyle name="SAPBEXHLevel0X 2 4 3 2 3" xfId="12589"/>
    <cellStyle name="SAPBEXHLevel0X 2 4 3 2 3 2" xfId="39010"/>
    <cellStyle name="SAPBEXHLevel0X 2 4 3 2 4" xfId="36671"/>
    <cellStyle name="SAPBEXHLevel0X 2 4 3 3" xfId="15380"/>
    <cellStyle name="SAPBEXHLevel0X 2 4 3 3 2" xfId="41800"/>
    <cellStyle name="SAPBEXHLevel0X 2 4 3 4" xfId="24167"/>
    <cellStyle name="SAPBEXHLevel0X 2 4 3 4 2" xfId="50581"/>
    <cellStyle name="SAPBEXHLevel0X 2 4 3 5" xfId="31272"/>
    <cellStyle name="SAPBEXHLevel0X 2 4 4" xfId="4426"/>
    <cellStyle name="SAPBEXHLevel0X 2 4 4 2" xfId="15204"/>
    <cellStyle name="SAPBEXHLevel0X 2 4 4 2 2" xfId="41624"/>
    <cellStyle name="SAPBEXHLevel0X 2 4 4 3" xfId="25233"/>
    <cellStyle name="SAPBEXHLevel0X 2 4 4 3 2" xfId="51647"/>
    <cellStyle name="SAPBEXHLevel0X 2 4 4 4" xfId="31096"/>
    <cellStyle name="SAPBEXHLevel0X 2 4 5" xfId="5796"/>
    <cellStyle name="SAPBEXHLevel0X 2 4 5 2" xfId="16555"/>
    <cellStyle name="SAPBEXHLevel0X 2 4 5 2 2" xfId="42973"/>
    <cellStyle name="SAPBEXHLevel0X 2 4 5 3" xfId="23832"/>
    <cellStyle name="SAPBEXHLevel0X 2 4 5 3 2" xfId="50246"/>
    <cellStyle name="SAPBEXHLevel0X 2 4 5 4" xfId="32466"/>
    <cellStyle name="SAPBEXHLevel0X 2 4 6" xfId="6399"/>
    <cellStyle name="SAPBEXHLevel0X 2 4 6 2" xfId="17135"/>
    <cellStyle name="SAPBEXHLevel0X 2 4 6 2 2" xfId="43553"/>
    <cellStyle name="SAPBEXHLevel0X 2 4 6 3" xfId="23518"/>
    <cellStyle name="SAPBEXHLevel0X 2 4 6 3 2" xfId="49932"/>
    <cellStyle name="SAPBEXHLevel0X 2 4 6 4" xfId="33069"/>
    <cellStyle name="SAPBEXHLevel0X 2 4 7" xfId="7014"/>
    <cellStyle name="SAPBEXHLevel0X 2 4 7 2" xfId="11421"/>
    <cellStyle name="SAPBEXHLevel0X 2 4 7 2 2" xfId="37842"/>
    <cellStyle name="SAPBEXHLevel0X 2 4 7 3" xfId="33684"/>
    <cellStyle name="SAPBEXHLevel0X 2 4 8" xfId="7561"/>
    <cellStyle name="SAPBEXHLevel0X 2 4 8 2" xfId="18228"/>
    <cellStyle name="SAPBEXHLevel0X 2 4 8 2 2" xfId="44644"/>
    <cellStyle name="SAPBEXHLevel0X 2 4 8 3" xfId="27323"/>
    <cellStyle name="SAPBEXHLevel0X 2 4 8 3 2" xfId="53737"/>
    <cellStyle name="SAPBEXHLevel0X 2 4 8 4" xfId="34231"/>
    <cellStyle name="SAPBEXHLevel0X 2 4 9" xfId="7322"/>
    <cellStyle name="SAPBEXHLevel0X 2 4 9 2" xfId="17989"/>
    <cellStyle name="SAPBEXHLevel0X 2 4 9 2 2" xfId="44406"/>
    <cellStyle name="SAPBEXHLevel0X 2 4 9 3" xfId="27008"/>
    <cellStyle name="SAPBEXHLevel0X 2 4 9 3 2" xfId="53422"/>
    <cellStyle name="SAPBEXHLevel0X 2 4 9 4" xfId="33992"/>
    <cellStyle name="SAPBEXHLevel0X 2 5" xfId="2084"/>
    <cellStyle name="SAPBEXHLevel0X 2 5 10" xfId="8876"/>
    <cellStyle name="SAPBEXHLevel0X 2 5 10 2" xfId="19536"/>
    <cellStyle name="SAPBEXHLevel0X 2 5 10 2 2" xfId="45950"/>
    <cellStyle name="SAPBEXHLevel0X 2 5 10 3" xfId="23791"/>
    <cellStyle name="SAPBEXHLevel0X 2 5 10 3 2" xfId="50205"/>
    <cellStyle name="SAPBEXHLevel0X 2 5 10 4" xfId="35372"/>
    <cellStyle name="SAPBEXHLevel0X 2 5 11" xfId="11516"/>
    <cellStyle name="SAPBEXHLevel0X 2 5 11 2" xfId="37937"/>
    <cellStyle name="SAPBEXHLevel0X 2 5 12" xfId="22878"/>
    <cellStyle name="SAPBEXHLevel0X 2 5 12 2" xfId="49292"/>
    <cellStyle name="SAPBEXHLevel0X 2 5 2" xfId="4049"/>
    <cellStyle name="SAPBEXHLevel0X 2 5 2 2" xfId="9858"/>
    <cellStyle name="SAPBEXHLevel0X 2 5 2 2 2" xfId="20518"/>
    <cellStyle name="SAPBEXHLevel0X 2 5 2 2 2 2" xfId="46932"/>
    <cellStyle name="SAPBEXHLevel0X 2 5 2 2 3" xfId="27156"/>
    <cellStyle name="SAPBEXHLevel0X 2 5 2 2 3 2" xfId="53570"/>
    <cellStyle name="SAPBEXHLevel0X 2 5 2 2 4" xfId="36354"/>
    <cellStyle name="SAPBEXHLevel0X 2 5 2 3" xfId="14831"/>
    <cellStyle name="SAPBEXHLevel0X 2 5 2 3 2" xfId="41251"/>
    <cellStyle name="SAPBEXHLevel0X 2 5 2 4" xfId="23205"/>
    <cellStyle name="SAPBEXHLevel0X 2 5 2 4 2" xfId="49619"/>
    <cellStyle name="SAPBEXHLevel0X 2 5 2 5" xfId="30719"/>
    <cellStyle name="SAPBEXHLevel0X 2 5 3" xfId="4777"/>
    <cellStyle name="SAPBEXHLevel0X 2 5 3 2" xfId="10213"/>
    <cellStyle name="SAPBEXHLevel0X 2 5 3 2 2" xfId="20873"/>
    <cellStyle name="SAPBEXHLevel0X 2 5 3 2 2 2" xfId="47287"/>
    <cellStyle name="SAPBEXHLevel0X 2 5 3 2 3" xfId="17760"/>
    <cellStyle name="SAPBEXHLevel0X 2 5 3 2 3 2" xfId="44177"/>
    <cellStyle name="SAPBEXHLevel0X 2 5 3 2 4" xfId="36709"/>
    <cellStyle name="SAPBEXHLevel0X 2 5 3 3" xfId="15554"/>
    <cellStyle name="SAPBEXHLevel0X 2 5 3 3 2" xfId="41974"/>
    <cellStyle name="SAPBEXHLevel0X 2 5 3 4" xfId="24600"/>
    <cellStyle name="SAPBEXHLevel0X 2 5 3 4 2" xfId="51014"/>
    <cellStyle name="SAPBEXHLevel0X 2 5 3 5" xfId="31447"/>
    <cellStyle name="SAPBEXHLevel0X 2 5 4" xfId="5357"/>
    <cellStyle name="SAPBEXHLevel0X 2 5 4 2" xfId="16130"/>
    <cellStyle name="SAPBEXHLevel0X 2 5 4 2 2" xfId="42549"/>
    <cellStyle name="SAPBEXHLevel0X 2 5 4 3" xfId="27129"/>
    <cellStyle name="SAPBEXHLevel0X 2 5 4 3 2" xfId="53543"/>
    <cellStyle name="SAPBEXHLevel0X 2 5 4 4" xfId="32027"/>
    <cellStyle name="SAPBEXHLevel0X 2 5 5" xfId="5964"/>
    <cellStyle name="SAPBEXHLevel0X 2 5 5 2" xfId="16716"/>
    <cellStyle name="SAPBEXHLevel0X 2 5 5 2 2" xfId="43134"/>
    <cellStyle name="SAPBEXHLevel0X 2 5 5 3" xfId="27125"/>
    <cellStyle name="SAPBEXHLevel0X 2 5 5 3 2" xfId="53539"/>
    <cellStyle name="SAPBEXHLevel0X 2 5 5 4" xfId="32634"/>
    <cellStyle name="SAPBEXHLevel0X 2 5 6" xfId="6564"/>
    <cellStyle name="SAPBEXHLevel0X 2 5 6 2" xfId="17289"/>
    <cellStyle name="SAPBEXHLevel0X 2 5 6 2 2" xfId="43707"/>
    <cellStyle name="SAPBEXHLevel0X 2 5 6 3" xfId="23554"/>
    <cellStyle name="SAPBEXHLevel0X 2 5 6 3 2" xfId="49968"/>
    <cellStyle name="SAPBEXHLevel0X 2 5 6 4" xfId="33234"/>
    <cellStyle name="SAPBEXHLevel0X 2 5 7" xfId="7136"/>
    <cellStyle name="SAPBEXHLevel0X 2 5 7 2" xfId="26351"/>
    <cellStyle name="SAPBEXHLevel0X 2 5 7 2 2" xfId="52765"/>
    <cellStyle name="SAPBEXHLevel0X 2 5 7 3" xfId="33806"/>
    <cellStyle name="SAPBEXHLevel0X 2 5 8" xfId="7695"/>
    <cellStyle name="SAPBEXHLevel0X 2 5 8 2" xfId="18362"/>
    <cellStyle name="SAPBEXHLevel0X 2 5 8 2 2" xfId="44778"/>
    <cellStyle name="SAPBEXHLevel0X 2 5 8 3" xfId="26380"/>
    <cellStyle name="SAPBEXHLevel0X 2 5 8 3 2" xfId="52794"/>
    <cellStyle name="SAPBEXHLevel0X 2 5 8 4" xfId="34365"/>
    <cellStyle name="SAPBEXHLevel0X 2 5 9" xfId="7847"/>
    <cellStyle name="SAPBEXHLevel0X 2 5 9 2" xfId="18514"/>
    <cellStyle name="SAPBEXHLevel0X 2 5 9 2 2" xfId="44929"/>
    <cellStyle name="SAPBEXHLevel0X 2 5 9 3" xfId="28168"/>
    <cellStyle name="SAPBEXHLevel0X 2 5 9 3 2" xfId="54582"/>
    <cellStyle name="SAPBEXHLevel0X 2 5 9 4" xfId="34517"/>
    <cellStyle name="SAPBEXHLevel0X 2 6" xfId="1962"/>
    <cellStyle name="SAPBEXHLevel0X 2 6 10" xfId="9565"/>
    <cellStyle name="SAPBEXHLevel0X 2 6 10 2" xfId="20225"/>
    <cellStyle name="SAPBEXHLevel0X 2 6 10 2 2" xfId="46639"/>
    <cellStyle name="SAPBEXHLevel0X 2 6 10 3" xfId="28203"/>
    <cellStyle name="SAPBEXHLevel0X 2 6 10 3 2" xfId="54617"/>
    <cellStyle name="SAPBEXHLevel0X 2 6 10 4" xfId="36061"/>
    <cellStyle name="SAPBEXHLevel0X 2 6 11" xfId="11626"/>
    <cellStyle name="SAPBEXHLevel0X 2 6 11 2" xfId="38047"/>
    <cellStyle name="SAPBEXHLevel0X 2 6 12" xfId="28061"/>
    <cellStyle name="SAPBEXHLevel0X 2 6 12 2" xfId="54475"/>
    <cellStyle name="SAPBEXHLevel0X 2 6 2" xfId="3939"/>
    <cellStyle name="SAPBEXHLevel0X 2 6 2 2" xfId="10701"/>
    <cellStyle name="SAPBEXHLevel0X 2 6 2 2 2" xfId="21346"/>
    <cellStyle name="SAPBEXHLevel0X 2 6 2 2 2 2" xfId="47760"/>
    <cellStyle name="SAPBEXHLevel0X 2 6 2 2 3" xfId="28444"/>
    <cellStyle name="SAPBEXHLevel0X 2 6 2 2 3 2" xfId="54858"/>
    <cellStyle name="SAPBEXHLevel0X 2 6 2 2 4" xfId="37125"/>
    <cellStyle name="SAPBEXHLevel0X 2 6 2 3" xfId="14722"/>
    <cellStyle name="SAPBEXHLevel0X 2 6 2 3 2" xfId="41142"/>
    <cellStyle name="SAPBEXHLevel0X 2 6 2 4" xfId="25504"/>
    <cellStyle name="SAPBEXHLevel0X 2 6 2 4 2" xfId="51918"/>
    <cellStyle name="SAPBEXHLevel0X 2 6 2 5" xfId="30609"/>
    <cellStyle name="SAPBEXHLevel0X 2 6 3" xfId="4666"/>
    <cellStyle name="SAPBEXHLevel0X 2 6 3 2" xfId="15444"/>
    <cellStyle name="SAPBEXHLevel0X 2 6 3 2 2" xfId="41864"/>
    <cellStyle name="SAPBEXHLevel0X 2 6 3 3" xfId="24398"/>
    <cellStyle name="SAPBEXHLevel0X 2 6 3 3 2" xfId="50812"/>
    <cellStyle name="SAPBEXHLevel0X 2 6 3 4" xfId="31336"/>
    <cellStyle name="SAPBEXHLevel0X 2 6 4" xfId="5244"/>
    <cellStyle name="SAPBEXHLevel0X 2 6 4 2" xfId="16019"/>
    <cellStyle name="SAPBEXHLevel0X 2 6 4 2 2" xfId="42438"/>
    <cellStyle name="SAPBEXHLevel0X 2 6 4 3" xfId="25800"/>
    <cellStyle name="SAPBEXHLevel0X 2 6 4 3 2" xfId="52214"/>
    <cellStyle name="SAPBEXHLevel0X 2 6 4 4" xfId="31914"/>
    <cellStyle name="SAPBEXHLevel0X 2 6 5" xfId="5855"/>
    <cellStyle name="SAPBEXHLevel0X 2 6 5 2" xfId="16611"/>
    <cellStyle name="SAPBEXHLevel0X 2 6 5 2 2" xfId="43029"/>
    <cellStyle name="SAPBEXHLevel0X 2 6 5 3" xfId="28159"/>
    <cellStyle name="SAPBEXHLevel0X 2 6 5 3 2" xfId="54573"/>
    <cellStyle name="SAPBEXHLevel0X 2 6 5 4" xfId="32525"/>
    <cellStyle name="SAPBEXHLevel0X 2 6 6" xfId="6463"/>
    <cellStyle name="SAPBEXHLevel0X 2 6 6 2" xfId="17199"/>
    <cellStyle name="SAPBEXHLevel0X 2 6 6 2 2" xfId="43617"/>
    <cellStyle name="SAPBEXHLevel0X 2 6 6 3" xfId="23562"/>
    <cellStyle name="SAPBEXHLevel0X 2 6 6 3 2" xfId="49976"/>
    <cellStyle name="SAPBEXHLevel0X 2 6 6 4" xfId="33133"/>
    <cellStyle name="SAPBEXHLevel0X 2 6 7" xfId="7078"/>
    <cellStyle name="SAPBEXHLevel0X 2 6 7 2" xfId="12424"/>
    <cellStyle name="SAPBEXHLevel0X 2 6 7 2 2" xfId="38845"/>
    <cellStyle name="SAPBEXHLevel0X 2 6 7 3" xfId="33748"/>
    <cellStyle name="SAPBEXHLevel0X 2 6 8" xfId="7625"/>
    <cellStyle name="SAPBEXHLevel0X 2 6 8 2" xfId="18292"/>
    <cellStyle name="SAPBEXHLevel0X 2 6 8 2 2" xfId="44708"/>
    <cellStyle name="SAPBEXHLevel0X 2 6 8 3" xfId="22570"/>
    <cellStyle name="SAPBEXHLevel0X 2 6 8 3 2" xfId="48984"/>
    <cellStyle name="SAPBEXHLevel0X 2 6 8 4" xfId="34295"/>
    <cellStyle name="SAPBEXHLevel0X 2 6 9" xfId="7320"/>
    <cellStyle name="SAPBEXHLevel0X 2 6 9 2" xfId="17987"/>
    <cellStyle name="SAPBEXHLevel0X 2 6 9 2 2" xfId="44404"/>
    <cellStyle name="SAPBEXHLevel0X 2 6 9 3" xfId="26143"/>
    <cellStyle name="SAPBEXHLevel0X 2 6 9 3 2" xfId="52557"/>
    <cellStyle name="SAPBEXHLevel0X 2 6 9 4" xfId="33990"/>
    <cellStyle name="SAPBEXHLevel0X 2 7" xfId="2487"/>
    <cellStyle name="SAPBEXHLevel0X 2 7 10" xfId="24971"/>
    <cellStyle name="SAPBEXHLevel0X 2 7 10 2" xfId="51385"/>
    <cellStyle name="SAPBEXHLevel0X 2 7 2" xfId="4382"/>
    <cellStyle name="SAPBEXHLevel0X 2 7 2 2" xfId="15160"/>
    <cellStyle name="SAPBEXHLevel0X 2 7 2 2 2" xfId="41580"/>
    <cellStyle name="SAPBEXHLevel0X 2 7 2 3" xfId="26669"/>
    <cellStyle name="SAPBEXHLevel0X 2 7 2 3 2" xfId="53083"/>
    <cellStyle name="SAPBEXHLevel0X 2 7 2 4" xfId="31052"/>
    <cellStyle name="SAPBEXHLevel0X 2 7 3" xfId="5115"/>
    <cellStyle name="SAPBEXHLevel0X 2 7 3 2" xfId="15892"/>
    <cellStyle name="SAPBEXHLevel0X 2 7 3 2 2" xfId="42311"/>
    <cellStyle name="SAPBEXHLevel0X 2 7 3 3" xfId="26905"/>
    <cellStyle name="SAPBEXHLevel0X 2 7 3 3 2" xfId="53319"/>
    <cellStyle name="SAPBEXHLevel0X 2 7 3 4" xfId="31785"/>
    <cellStyle name="SAPBEXHLevel0X 2 7 4" xfId="6297"/>
    <cellStyle name="SAPBEXHLevel0X 2 7 4 2" xfId="17036"/>
    <cellStyle name="SAPBEXHLevel0X 2 7 4 2 2" xfId="43454"/>
    <cellStyle name="SAPBEXHLevel0X 2 7 4 3" xfId="22930"/>
    <cellStyle name="SAPBEXHLevel0X 2 7 4 3 2" xfId="49344"/>
    <cellStyle name="SAPBEXHLevel0X 2 7 4 4" xfId="32967"/>
    <cellStyle name="SAPBEXHLevel0X 2 7 5" xfId="6873"/>
    <cellStyle name="SAPBEXHLevel0X 2 7 5 2" xfId="17578"/>
    <cellStyle name="SAPBEXHLevel0X 2 7 5 2 2" xfId="43995"/>
    <cellStyle name="SAPBEXHLevel0X 2 7 5 3" xfId="24169"/>
    <cellStyle name="SAPBEXHLevel0X 2 7 5 3 2" xfId="50583"/>
    <cellStyle name="SAPBEXHLevel0X 2 7 5 4" xfId="33543"/>
    <cellStyle name="SAPBEXHLevel0X 2 7 6" xfId="7397"/>
    <cellStyle name="SAPBEXHLevel0X 2 7 6 2" xfId="18064"/>
    <cellStyle name="SAPBEXHLevel0X 2 7 6 2 2" xfId="44480"/>
    <cellStyle name="SAPBEXHLevel0X 2 7 6 3" xfId="24039"/>
    <cellStyle name="SAPBEXHLevel0X 2 7 6 3 2" xfId="50453"/>
    <cellStyle name="SAPBEXHLevel0X 2 7 6 4" xfId="34067"/>
    <cellStyle name="SAPBEXHLevel0X 2 7 7" xfId="8020"/>
    <cellStyle name="SAPBEXHLevel0X 2 7 7 2" xfId="18687"/>
    <cellStyle name="SAPBEXHLevel0X 2 7 7 2 2" xfId="45101"/>
    <cellStyle name="SAPBEXHLevel0X 2 7 7 3" xfId="11453"/>
    <cellStyle name="SAPBEXHLevel0X 2 7 7 3 2" xfId="37874"/>
    <cellStyle name="SAPBEXHLevel0X 2 7 7 4" xfId="34624"/>
    <cellStyle name="SAPBEXHLevel0X 2 7 8" xfId="13283"/>
    <cellStyle name="SAPBEXHLevel0X 2 7 8 2" xfId="39703"/>
    <cellStyle name="SAPBEXHLevel0X 2 7 9" xfId="11236"/>
    <cellStyle name="SAPBEXHLevel0X 2 7 9 2" xfId="37657"/>
    <cellStyle name="SAPBEXHLevel0X 2 8" xfId="3235"/>
    <cellStyle name="SAPBEXHLevel0X 2 8 2" xfId="14025"/>
    <cellStyle name="SAPBEXHLevel0X 2 8 2 2" xfId="40445"/>
    <cellStyle name="SAPBEXHLevel0X 2 8 3" xfId="23307"/>
    <cellStyle name="SAPBEXHLevel0X 2 8 3 2" xfId="49721"/>
    <cellStyle name="SAPBEXHLevel0X 2 8 4" xfId="29905"/>
    <cellStyle name="SAPBEXHLevel0X 2 9" xfId="4742"/>
    <cellStyle name="SAPBEXHLevel0X 2 9 2" xfId="15519"/>
    <cellStyle name="SAPBEXHLevel0X 2 9 2 2" xfId="41939"/>
    <cellStyle name="SAPBEXHLevel0X 2 9 3" xfId="28150"/>
    <cellStyle name="SAPBEXHLevel0X 2 9 3 2" xfId="54564"/>
    <cellStyle name="SAPBEXHLevel0X 2 9 4" xfId="31412"/>
    <cellStyle name="SAPBEXHLevel0X 3" xfId="1211"/>
    <cellStyle name="SAPBEXHLevel0X 3 10" xfId="1640"/>
    <cellStyle name="SAPBEXHLevel0X 3 10 10" xfId="8331"/>
    <cellStyle name="SAPBEXHLevel0X 3 10 10 2" xfId="18991"/>
    <cellStyle name="SAPBEXHLevel0X 3 10 10 2 2" xfId="45405"/>
    <cellStyle name="SAPBEXHLevel0X 3 10 10 3" xfId="12543"/>
    <cellStyle name="SAPBEXHLevel0X 3 10 10 3 2" xfId="38964"/>
    <cellStyle name="SAPBEXHLevel0X 3 10 10 4" xfId="34827"/>
    <cellStyle name="SAPBEXHLevel0X 3 10 11" xfId="11923"/>
    <cellStyle name="SAPBEXHLevel0X 3 10 11 2" xfId="38344"/>
    <cellStyle name="SAPBEXHLevel0X 3 10 12" xfId="22247"/>
    <cellStyle name="SAPBEXHLevel0X 3 10 12 2" xfId="48661"/>
    <cellStyle name="SAPBEXHLevel0X 3 10 2" xfId="3633"/>
    <cellStyle name="SAPBEXHLevel0X 3 10 2 2" xfId="9091"/>
    <cellStyle name="SAPBEXHLevel0X 3 10 2 2 2" xfId="19751"/>
    <cellStyle name="SAPBEXHLevel0X 3 10 2 2 2 2" xfId="46165"/>
    <cellStyle name="SAPBEXHLevel0X 3 10 2 2 3" xfId="27906"/>
    <cellStyle name="SAPBEXHLevel0X 3 10 2 2 3 2" xfId="54320"/>
    <cellStyle name="SAPBEXHLevel0X 3 10 2 2 4" xfId="35587"/>
    <cellStyle name="SAPBEXHLevel0X 3 10 2 3" xfId="9966"/>
    <cellStyle name="SAPBEXHLevel0X 3 10 2 3 2" xfId="20626"/>
    <cellStyle name="SAPBEXHLevel0X 3 10 2 3 2 2" xfId="47040"/>
    <cellStyle name="SAPBEXHLevel0X 3 10 2 3 3" xfId="23470"/>
    <cellStyle name="SAPBEXHLevel0X 3 10 2 3 3 2" xfId="49884"/>
    <cellStyle name="SAPBEXHLevel0X 3 10 2 3 4" xfId="36462"/>
    <cellStyle name="SAPBEXHLevel0X 3 10 2 4" xfId="8632"/>
    <cellStyle name="SAPBEXHLevel0X 3 10 2 4 2" xfId="19292"/>
    <cellStyle name="SAPBEXHLevel0X 3 10 2 4 2 2" xfId="45706"/>
    <cellStyle name="SAPBEXHLevel0X 3 10 2 4 3" xfId="15684"/>
    <cellStyle name="SAPBEXHLevel0X 3 10 2 4 3 2" xfId="42104"/>
    <cellStyle name="SAPBEXHLevel0X 3 10 2 4 4" xfId="35128"/>
    <cellStyle name="SAPBEXHLevel0X 3 10 2 5" xfId="14418"/>
    <cellStyle name="SAPBEXHLevel0X 3 10 2 5 2" xfId="40838"/>
    <cellStyle name="SAPBEXHLevel0X 3 10 2 6" xfId="22864"/>
    <cellStyle name="SAPBEXHLevel0X 3 10 2 6 2" xfId="49278"/>
    <cellStyle name="SAPBEXHLevel0X 3 10 2 7" xfId="30303"/>
    <cellStyle name="SAPBEXHLevel0X 3 10 3" xfId="3347"/>
    <cellStyle name="SAPBEXHLevel0X 3 10 3 2" xfId="9460"/>
    <cellStyle name="SAPBEXHLevel0X 3 10 3 2 2" xfId="20120"/>
    <cellStyle name="SAPBEXHLevel0X 3 10 3 2 2 2" xfId="46534"/>
    <cellStyle name="SAPBEXHLevel0X 3 10 3 2 3" xfId="11605"/>
    <cellStyle name="SAPBEXHLevel0X 3 10 3 2 3 2" xfId="38026"/>
    <cellStyle name="SAPBEXHLevel0X 3 10 3 2 4" xfId="35956"/>
    <cellStyle name="SAPBEXHLevel0X 3 10 3 3" xfId="14134"/>
    <cellStyle name="SAPBEXHLevel0X 3 10 3 3 2" xfId="40554"/>
    <cellStyle name="SAPBEXHLevel0X 3 10 3 4" xfId="25632"/>
    <cellStyle name="SAPBEXHLevel0X 3 10 3 4 2" xfId="52046"/>
    <cellStyle name="SAPBEXHLevel0X 3 10 3 5" xfId="30017"/>
    <cellStyle name="SAPBEXHLevel0X 3 10 4" xfId="3733"/>
    <cellStyle name="SAPBEXHLevel0X 3 10 4 2" xfId="10146"/>
    <cellStyle name="SAPBEXHLevel0X 3 10 4 2 2" xfId="20806"/>
    <cellStyle name="SAPBEXHLevel0X 3 10 4 2 2 2" xfId="47220"/>
    <cellStyle name="SAPBEXHLevel0X 3 10 4 2 3" xfId="25897"/>
    <cellStyle name="SAPBEXHLevel0X 3 10 4 2 3 2" xfId="52311"/>
    <cellStyle name="SAPBEXHLevel0X 3 10 4 2 4" xfId="36642"/>
    <cellStyle name="SAPBEXHLevel0X 3 10 4 3" xfId="14516"/>
    <cellStyle name="SAPBEXHLevel0X 3 10 4 3 2" xfId="40936"/>
    <cellStyle name="SAPBEXHLevel0X 3 10 4 4" xfId="27426"/>
    <cellStyle name="SAPBEXHLevel0X 3 10 4 4 2" xfId="53840"/>
    <cellStyle name="SAPBEXHLevel0X 3 10 4 5" xfId="30403"/>
    <cellStyle name="SAPBEXHLevel0X 3 10 5" xfId="4357"/>
    <cellStyle name="SAPBEXHLevel0X 3 10 5 2" xfId="15135"/>
    <cellStyle name="SAPBEXHLevel0X 3 10 5 2 2" xfId="41555"/>
    <cellStyle name="SAPBEXHLevel0X 3 10 5 3" xfId="27263"/>
    <cellStyle name="SAPBEXHLevel0X 3 10 5 3 2" xfId="53677"/>
    <cellStyle name="SAPBEXHLevel0X 3 10 5 4" xfId="31027"/>
    <cellStyle name="SAPBEXHLevel0X 3 10 6" xfId="2985"/>
    <cellStyle name="SAPBEXHLevel0X 3 10 6 2" xfId="13777"/>
    <cellStyle name="SAPBEXHLevel0X 3 10 6 2 2" xfId="40197"/>
    <cellStyle name="SAPBEXHLevel0X 3 10 6 3" xfId="27531"/>
    <cellStyle name="SAPBEXHLevel0X 3 10 6 3 2" xfId="53945"/>
    <cellStyle name="SAPBEXHLevel0X 3 10 6 4" xfId="29655"/>
    <cellStyle name="SAPBEXHLevel0X 3 10 7" xfId="6132"/>
    <cellStyle name="SAPBEXHLevel0X 3 10 7 2" xfId="21210"/>
    <cellStyle name="SAPBEXHLevel0X 3 10 7 2 2" xfId="47624"/>
    <cellStyle name="SAPBEXHLevel0X 3 10 7 3" xfId="32802"/>
    <cellStyle name="SAPBEXHLevel0X 3 10 8" xfId="2946"/>
    <cellStyle name="SAPBEXHLevel0X 3 10 8 2" xfId="13738"/>
    <cellStyle name="SAPBEXHLevel0X 3 10 8 2 2" xfId="40158"/>
    <cellStyle name="SAPBEXHLevel0X 3 10 8 3" xfId="26271"/>
    <cellStyle name="SAPBEXHLevel0X 3 10 8 3 2" xfId="52685"/>
    <cellStyle name="SAPBEXHLevel0X 3 10 8 4" xfId="29616"/>
    <cellStyle name="SAPBEXHLevel0X 3 10 9" xfId="7783"/>
    <cellStyle name="SAPBEXHLevel0X 3 10 9 2" xfId="18450"/>
    <cellStyle name="SAPBEXHLevel0X 3 10 9 2 2" xfId="44865"/>
    <cellStyle name="SAPBEXHLevel0X 3 10 9 3" xfId="27078"/>
    <cellStyle name="SAPBEXHLevel0X 3 10 9 3 2" xfId="53492"/>
    <cellStyle name="SAPBEXHLevel0X 3 10 9 4" xfId="34453"/>
    <cellStyle name="SAPBEXHLevel0X 3 11" xfId="1899"/>
    <cellStyle name="SAPBEXHLevel0X 3 11 10" xfId="8546"/>
    <cellStyle name="SAPBEXHLevel0X 3 11 10 2" xfId="19206"/>
    <cellStyle name="SAPBEXHLevel0X 3 11 10 2 2" xfId="45620"/>
    <cellStyle name="SAPBEXHLevel0X 3 11 10 3" xfId="17822"/>
    <cellStyle name="SAPBEXHLevel0X 3 11 10 3 2" xfId="44239"/>
    <cellStyle name="SAPBEXHLevel0X 3 11 10 4" xfId="35042"/>
    <cellStyle name="SAPBEXHLevel0X 3 11 11" xfId="11681"/>
    <cellStyle name="SAPBEXHLevel0X 3 11 11 2" xfId="38102"/>
    <cellStyle name="SAPBEXHLevel0X 3 11 12" xfId="27305"/>
    <cellStyle name="SAPBEXHLevel0X 3 11 12 2" xfId="53719"/>
    <cellStyle name="SAPBEXHLevel0X 3 11 2" xfId="3876"/>
    <cellStyle name="SAPBEXHLevel0X 3 11 2 2" xfId="9249"/>
    <cellStyle name="SAPBEXHLevel0X 3 11 2 2 2" xfId="19909"/>
    <cellStyle name="SAPBEXHLevel0X 3 11 2 2 2 2" xfId="46323"/>
    <cellStyle name="SAPBEXHLevel0X 3 11 2 2 3" xfId="18769"/>
    <cellStyle name="SAPBEXHLevel0X 3 11 2 2 3 2" xfId="45183"/>
    <cellStyle name="SAPBEXHLevel0X 3 11 2 2 4" xfId="35745"/>
    <cellStyle name="SAPBEXHLevel0X 3 11 2 3" xfId="14659"/>
    <cellStyle name="SAPBEXHLevel0X 3 11 2 3 2" xfId="41079"/>
    <cellStyle name="SAPBEXHLevel0X 3 11 2 4" xfId="26758"/>
    <cellStyle name="SAPBEXHLevel0X 3 11 2 4 2" xfId="53172"/>
    <cellStyle name="SAPBEXHLevel0X 3 11 2 5" xfId="30546"/>
    <cellStyle name="SAPBEXHLevel0X 3 11 3" xfId="4603"/>
    <cellStyle name="SAPBEXHLevel0X 3 11 3 2" xfId="10427"/>
    <cellStyle name="SAPBEXHLevel0X 3 11 3 2 2" xfId="21087"/>
    <cellStyle name="SAPBEXHLevel0X 3 11 3 2 2 2" xfId="47501"/>
    <cellStyle name="SAPBEXHLevel0X 3 11 3 2 3" xfId="28351"/>
    <cellStyle name="SAPBEXHLevel0X 3 11 3 2 3 2" xfId="54765"/>
    <cellStyle name="SAPBEXHLevel0X 3 11 3 2 4" xfId="36923"/>
    <cellStyle name="SAPBEXHLevel0X 3 11 3 3" xfId="15381"/>
    <cellStyle name="SAPBEXHLevel0X 3 11 3 3 2" xfId="41801"/>
    <cellStyle name="SAPBEXHLevel0X 3 11 3 4" xfId="26042"/>
    <cellStyle name="SAPBEXHLevel0X 3 11 3 4 2" xfId="52456"/>
    <cellStyle name="SAPBEXHLevel0X 3 11 3 5" xfId="31273"/>
    <cellStyle name="SAPBEXHLevel0X 3 11 4" xfId="3287"/>
    <cellStyle name="SAPBEXHLevel0X 3 11 4 2" xfId="14077"/>
    <cellStyle name="SAPBEXHLevel0X 3 11 4 2 2" xfId="40497"/>
    <cellStyle name="SAPBEXHLevel0X 3 11 4 3" xfId="25711"/>
    <cellStyle name="SAPBEXHLevel0X 3 11 4 3 2" xfId="52125"/>
    <cellStyle name="SAPBEXHLevel0X 3 11 4 4" xfId="29957"/>
    <cellStyle name="SAPBEXHLevel0X 3 11 5" xfId="5797"/>
    <cellStyle name="SAPBEXHLevel0X 3 11 5 2" xfId="16556"/>
    <cellStyle name="SAPBEXHLevel0X 3 11 5 2 2" xfId="42974"/>
    <cellStyle name="SAPBEXHLevel0X 3 11 5 3" xfId="27539"/>
    <cellStyle name="SAPBEXHLevel0X 3 11 5 3 2" xfId="53953"/>
    <cellStyle name="SAPBEXHLevel0X 3 11 5 4" xfId="32467"/>
    <cellStyle name="SAPBEXHLevel0X 3 11 6" xfId="6400"/>
    <cellStyle name="SAPBEXHLevel0X 3 11 6 2" xfId="17136"/>
    <cellStyle name="SAPBEXHLevel0X 3 11 6 2 2" xfId="43554"/>
    <cellStyle name="SAPBEXHLevel0X 3 11 6 3" xfId="23634"/>
    <cellStyle name="SAPBEXHLevel0X 3 11 6 3 2" xfId="50048"/>
    <cellStyle name="SAPBEXHLevel0X 3 11 6 4" xfId="33070"/>
    <cellStyle name="SAPBEXHLevel0X 3 11 7" xfId="7015"/>
    <cellStyle name="SAPBEXHLevel0X 3 11 7 2" xfId="25343"/>
    <cellStyle name="SAPBEXHLevel0X 3 11 7 2 2" xfId="51757"/>
    <cellStyle name="SAPBEXHLevel0X 3 11 7 3" xfId="33685"/>
    <cellStyle name="SAPBEXHLevel0X 3 11 8" xfId="7562"/>
    <cellStyle name="SAPBEXHLevel0X 3 11 8 2" xfId="18229"/>
    <cellStyle name="SAPBEXHLevel0X 3 11 8 2 2" xfId="44645"/>
    <cellStyle name="SAPBEXHLevel0X 3 11 8 3" xfId="23673"/>
    <cellStyle name="SAPBEXHLevel0X 3 11 8 3 2" xfId="50087"/>
    <cellStyle name="SAPBEXHLevel0X 3 11 8 4" xfId="34232"/>
    <cellStyle name="SAPBEXHLevel0X 3 11 9" xfId="5582"/>
    <cellStyle name="SAPBEXHLevel0X 3 11 9 2" xfId="16351"/>
    <cellStyle name="SAPBEXHLevel0X 3 11 9 2 2" xfId="42770"/>
    <cellStyle name="SAPBEXHLevel0X 3 11 9 3" xfId="22702"/>
    <cellStyle name="SAPBEXHLevel0X 3 11 9 3 2" xfId="49116"/>
    <cellStyle name="SAPBEXHLevel0X 3 11 9 4" xfId="32252"/>
    <cellStyle name="SAPBEXHLevel0X 3 12" xfId="2085"/>
    <cellStyle name="SAPBEXHLevel0X 3 12 10" xfId="8875"/>
    <cellStyle name="SAPBEXHLevel0X 3 12 10 2" xfId="19535"/>
    <cellStyle name="SAPBEXHLevel0X 3 12 10 2 2" xfId="45949"/>
    <cellStyle name="SAPBEXHLevel0X 3 12 10 3" xfId="27902"/>
    <cellStyle name="SAPBEXHLevel0X 3 12 10 3 2" xfId="54316"/>
    <cellStyle name="SAPBEXHLevel0X 3 12 10 4" xfId="35371"/>
    <cellStyle name="SAPBEXHLevel0X 3 12 11" xfId="11515"/>
    <cellStyle name="SAPBEXHLevel0X 3 12 11 2" xfId="37936"/>
    <cellStyle name="SAPBEXHLevel0X 3 12 12" xfId="26485"/>
    <cellStyle name="SAPBEXHLevel0X 3 12 12 2" xfId="52899"/>
    <cellStyle name="SAPBEXHLevel0X 3 12 2" xfId="4050"/>
    <cellStyle name="SAPBEXHLevel0X 3 12 2 2" xfId="9857"/>
    <cellStyle name="SAPBEXHLevel0X 3 12 2 2 2" xfId="20517"/>
    <cellStyle name="SAPBEXHLevel0X 3 12 2 2 2 2" xfId="46931"/>
    <cellStyle name="SAPBEXHLevel0X 3 12 2 2 3" xfId="23962"/>
    <cellStyle name="SAPBEXHLevel0X 3 12 2 2 3 2" xfId="50376"/>
    <cellStyle name="SAPBEXHLevel0X 3 12 2 2 4" xfId="36353"/>
    <cellStyle name="SAPBEXHLevel0X 3 12 2 3" xfId="14832"/>
    <cellStyle name="SAPBEXHLevel0X 3 12 2 3 2" xfId="41252"/>
    <cellStyle name="SAPBEXHLevel0X 3 12 2 4" xfId="22219"/>
    <cellStyle name="SAPBEXHLevel0X 3 12 2 4 2" xfId="48633"/>
    <cellStyle name="SAPBEXHLevel0X 3 12 2 5" xfId="30720"/>
    <cellStyle name="SAPBEXHLevel0X 3 12 3" xfId="4778"/>
    <cellStyle name="SAPBEXHLevel0X 3 12 3 2" xfId="10382"/>
    <cellStyle name="SAPBEXHLevel0X 3 12 3 2 2" xfId="21042"/>
    <cellStyle name="SAPBEXHLevel0X 3 12 3 2 2 2" xfId="47456"/>
    <cellStyle name="SAPBEXHLevel0X 3 12 3 2 3" xfId="28307"/>
    <cellStyle name="SAPBEXHLevel0X 3 12 3 2 3 2" xfId="54721"/>
    <cellStyle name="SAPBEXHLevel0X 3 12 3 2 4" xfId="36878"/>
    <cellStyle name="SAPBEXHLevel0X 3 12 3 3" xfId="15555"/>
    <cellStyle name="SAPBEXHLevel0X 3 12 3 3 2" xfId="41975"/>
    <cellStyle name="SAPBEXHLevel0X 3 12 3 4" xfId="24799"/>
    <cellStyle name="SAPBEXHLevel0X 3 12 3 4 2" xfId="51213"/>
    <cellStyle name="SAPBEXHLevel0X 3 12 3 5" xfId="31448"/>
    <cellStyle name="SAPBEXHLevel0X 3 12 4" xfId="5358"/>
    <cellStyle name="SAPBEXHLevel0X 3 12 4 2" xfId="16131"/>
    <cellStyle name="SAPBEXHLevel0X 3 12 4 2 2" xfId="42550"/>
    <cellStyle name="SAPBEXHLevel0X 3 12 4 3" xfId="22705"/>
    <cellStyle name="SAPBEXHLevel0X 3 12 4 3 2" xfId="49119"/>
    <cellStyle name="SAPBEXHLevel0X 3 12 4 4" xfId="32028"/>
    <cellStyle name="SAPBEXHLevel0X 3 12 5" xfId="5965"/>
    <cellStyle name="SAPBEXHLevel0X 3 12 5 2" xfId="16717"/>
    <cellStyle name="SAPBEXHLevel0X 3 12 5 2 2" xfId="43135"/>
    <cellStyle name="SAPBEXHLevel0X 3 12 5 3" xfId="26609"/>
    <cellStyle name="SAPBEXHLevel0X 3 12 5 3 2" xfId="53023"/>
    <cellStyle name="SAPBEXHLevel0X 3 12 5 4" xfId="32635"/>
    <cellStyle name="SAPBEXHLevel0X 3 12 6" xfId="6565"/>
    <cellStyle name="SAPBEXHLevel0X 3 12 6 2" xfId="17290"/>
    <cellStyle name="SAPBEXHLevel0X 3 12 6 2 2" xfId="43708"/>
    <cellStyle name="SAPBEXHLevel0X 3 12 6 3" xfId="22990"/>
    <cellStyle name="SAPBEXHLevel0X 3 12 6 3 2" xfId="49404"/>
    <cellStyle name="SAPBEXHLevel0X 3 12 6 4" xfId="33235"/>
    <cellStyle name="SAPBEXHLevel0X 3 12 7" xfId="7137"/>
    <cellStyle name="SAPBEXHLevel0X 3 12 7 2" xfId="27142"/>
    <cellStyle name="SAPBEXHLevel0X 3 12 7 2 2" xfId="53556"/>
    <cellStyle name="SAPBEXHLevel0X 3 12 7 3" xfId="33807"/>
    <cellStyle name="SAPBEXHLevel0X 3 12 8" xfId="7696"/>
    <cellStyle name="SAPBEXHLevel0X 3 12 8 2" xfId="18363"/>
    <cellStyle name="SAPBEXHLevel0X 3 12 8 2 2" xfId="44779"/>
    <cellStyle name="SAPBEXHLevel0X 3 12 8 3" xfId="28104"/>
    <cellStyle name="SAPBEXHLevel0X 3 12 8 3 2" xfId="54518"/>
    <cellStyle name="SAPBEXHLevel0X 3 12 8 4" xfId="34366"/>
    <cellStyle name="SAPBEXHLevel0X 3 12 9" xfId="7848"/>
    <cellStyle name="SAPBEXHLevel0X 3 12 9 2" xfId="18515"/>
    <cellStyle name="SAPBEXHLevel0X 3 12 9 2 2" xfId="44930"/>
    <cellStyle name="SAPBEXHLevel0X 3 12 9 3" xfId="24536"/>
    <cellStyle name="SAPBEXHLevel0X 3 12 9 3 2" xfId="50950"/>
    <cellStyle name="SAPBEXHLevel0X 3 12 9 4" xfId="34518"/>
    <cellStyle name="SAPBEXHLevel0X 3 13" xfId="1818"/>
    <cellStyle name="SAPBEXHLevel0X 3 13 10" xfId="9564"/>
    <cellStyle name="SAPBEXHLevel0X 3 13 10 2" xfId="20224"/>
    <cellStyle name="SAPBEXHLevel0X 3 13 10 2 2" xfId="46638"/>
    <cellStyle name="SAPBEXHLevel0X 3 13 10 3" xfId="25927"/>
    <cellStyle name="SAPBEXHLevel0X 3 13 10 3 2" xfId="52341"/>
    <cellStyle name="SAPBEXHLevel0X 3 13 10 4" xfId="36060"/>
    <cellStyle name="SAPBEXHLevel0X 3 13 11" xfId="11762"/>
    <cellStyle name="SAPBEXHLevel0X 3 13 11 2" xfId="38183"/>
    <cellStyle name="SAPBEXHLevel0X 3 13 12" xfId="26699"/>
    <cellStyle name="SAPBEXHLevel0X 3 13 12 2" xfId="53113"/>
    <cellStyle name="SAPBEXHLevel0X 3 13 2" xfId="3795"/>
    <cellStyle name="SAPBEXHLevel0X 3 13 2 2" xfId="10700"/>
    <cellStyle name="SAPBEXHLevel0X 3 13 2 2 2" xfId="21345"/>
    <cellStyle name="SAPBEXHLevel0X 3 13 2 2 2 2" xfId="47759"/>
    <cellStyle name="SAPBEXHLevel0X 3 13 2 2 3" xfId="28443"/>
    <cellStyle name="SAPBEXHLevel0X 3 13 2 2 3 2" xfId="54857"/>
    <cellStyle name="SAPBEXHLevel0X 3 13 2 2 4" xfId="37124"/>
    <cellStyle name="SAPBEXHLevel0X 3 13 2 3" xfId="14578"/>
    <cellStyle name="SAPBEXHLevel0X 3 13 2 3 2" xfId="40998"/>
    <cellStyle name="SAPBEXHLevel0X 3 13 2 4" xfId="22718"/>
    <cellStyle name="SAPBEXHLevel0X 3 13 2 4 2" xfId="49132"/>
    <cellStyle name="SAPBEXHLevel0X 3 13 2 5" xfId="30465"/>
    <cellStyle name="SAPBEXHLevel0X 3 13 3" xfId="4522"/>
    <cellStyle name="SAPBEXHLevel0X 3 13 3 2" xfId="15300"/>
    <cellStyle name="SAPBEXHLevel0X 3 13 3 2 2" xfId="41720"/>
    <cellStyle name="SAPBEXHLevel0X 3 13 3 3" xfId="24061"/>
    <cellStyle name="SAPBEXHLevel0X 3 13 3 3 2" xfId="50475"/>
    <cellStyle name="SAPBEXHLevel0X 3 13 3 4" xfId="31192"/>
    <cellStyle name="SAPBEXHLevel0X 3 13 4" xfId="3173"/>
    <cellStyle name="SAPBEXHLevel0X 3 13 4 2" xfId="13963"/>
    <cellStyle name="SAPBEXHLevel0X 3 13 4 2 2" xfId="40383"/>
    <cellStyle name="SAPBEXHLevel0X 3 13 4 3" xfId="21863"/>
    <cellStyle name="SAPBEXHLevel0X 3 13 4 3 2" xfId="48277"/>
    <cellStyle name="SAPBEXHLevel0X 3 13 4 4" xfId="29843"/>
    <cellStyle name="SAPBEXHLevel0X 3 13 5" xfId="3991"/>
    <cellStyle name="SAPBEXHLevel0X 3 13 5 2" xfId="14774"/>
    <cellStyle name="SAPBEXHLevel0X 3 13 5 2 2" xfId="41194"/>
    <cellStyle name="SAPBEXHLevel0X 3 13 5 3" xfId="21911"/>
    <cellStyle name="SAPBEXHLevel0X 3 13 5 3 2" xfId="48325"/>
    <cellStyle name="SAPBEXHLevel0X 3 13 5 4" xfId="30661"/>
    <cellStyle name="SAPBEXHLevel0X 3 13 6" xfId="5735"/>
    <cellStyle name="SAPBEXHLevel0X 3 13 6 2" xfId="16497"/>
    <cellStyle name="SAPBEXHLevel0X 3 13 6 2 2" xfId="42915"/>
    <cellStyle name="SAPBEXHLevel0X 3 13 6 3" xfId="22700"/>
    <cellStyle name="SAPBEXHLevel0X 3 13 6 3 2" xfId="49114"/>
    <cellStyle name="SAPBEXHLevel0X 3 13 6 4" xfId="32405"/>
    <cellStyle name="SAPBEXHLevel0X 3 13 7" xfId="5841"/>
    <cellStyle name="SAPBEXHLevel0X 3 13 7 2" xfId="26032"/>
    <cellStyle name="SAPBEXHLevel0X 3 13 7 2 2" xfId="52446"/>
    <cellStyle name="SAPBEXHLevel0X 3 13 7 3" xfId="32511"/>
    <cellStyle name="SAPBEXHLevel0X 3 13 8" xfId="7481"/>
    <cellStyle name="SAPBEXHLevel0X 3 13 8 2" xfId="18148"/>
    <cellStyle name="SAPBEXHLevel0X 3 13 8 2 2" xfId="44564"/>
    <cellStyle name="SAPBEXHLevel0X 3 13 8 3" xfId="25366"/>
    <cellStyle name="SAPBEXHLevel0X 3 13 8 3 2" xfId="51780"/>
    <cellStyle name="SAPBEXHLevel0X 3 13 8 4" xfId="34151"/>
    <cellStyle name="SAPBEXHLevel0X 3 13 9" xfId="7247"/>
    <cellStyle name="SAPBEXHLevel0X 3 13 9 2" xfId="17914"/>
    <cellStyle name="SAPBEXHLevel0X 3 13 9 2 2" xfId="44331"/>
    <cellStyle name="SAPBEXHLevel0X 3 13 9 3" xfId="22276"/>
    <cellStyle name="SAPBEXHLevel0X 3 13 9 3 2" xfId="48690"/>
    <cellStyle name="SAPBEXHLevel0X 3 13 9 4" xfId="33917"/>
    <cellStyle name="SAPBEXHLevel0X 3 14" xfId="2488"/>
    <cellStyle name="SAPBEXHLevel0X 3 14 10" xfId="22146"/>
    <cellStyle name="SAPBEXHLevel0X 3 14 10 2" xfId="48560"/>
    <cellStyle name="SAPBEXHLevel0X 3 14 2" xfId="4383"/>
    <cellStyle name="SAPBEXHLevel0X 3 14 2 2" xfId="15161"/>
    <cellStyle name="SAPBEXHLevel0X 3 14 2 2 2" xfId="41581"/>
    <cellStyle name="SAPBEXHLevel0X 3 14 2 3" xfId="22534"/>
    <cellStyle name="SAPBEXHLevel0X 3 14 2 3 2" xfId="48948"/>
    <cellStyle name="SAPBEXHLevel0X 3 14 2 4" xfId="31053"/>
    <cellStyle name="SAPBEXHLevel0X 3 14 3" xfId="5116"/>
    <cellStyle name="SAPBEXHLevel0X 3 14 3 2" xfId="15893"/>
    <cellStyle name="SAPBEXHLevel0X 3 14 3 2 2" xfId="42312"/>
    <cellStyle name="SAPBEXHLevel0X 3 14 3 3" xfId="23279"/>
    <cellStyle name="SAPBEXHLevel0X 3 14 3 3 2" xfId="49693"/>
    <cellStyle name="SAPBEXHLevel0X 3 14 3 4" xfId="31786"/>
    <cellStyle name="SAPBEXHLevel0X 3 14 4" xfId="6298"/>
    <cellStyle name="SAPBEXHLevel0X 3 14 4 2" xfId="17037"/>
    <cellStyle name="SAPBEXHLevel0X 3 14 4 2 2" xfId="43455"/>
    <cellStyle name="SAPBEXHLevel0X 3 14 4 3" xfId="23633"/>
    <cellStyle name="SAPBEXHLevel0X 3 14 4 3 2" xfId="50047"/>
    <cellStyle name="SAPBEXHLevel0X 3 14 4 4" xfId="32968"/>
    <cellStyle name="SAPBEXHLevel0X 3 14 5" xfId="6874"/>
    <cellStyle name="SAPBEXHLevel0X 3 14 5 2" xfId="17579"/>
    <cellStyle name="SAPBEXHLevel0X 3 14 5 2 2" xfId="43996"/>
    <cellStyle name="SAPBEXHLevel0X 3 14 5 3" xfId="23342"/>
    <cellStyle name="SAPBEXHLevel0X 3 14 5 3 2" xfId="49756"/>
    <cellStyle name="SAPBEXHLevel0X 3 14 5 4" xfId="33544"/>
    <cellStyle name="SAPBEXHLevel0X 3 14 6" xfId="7398"/>
    <cellStyle name="SAPBEXHLevel0X 3 14 6 2" xfId="18065"/>
    <cellStyle name="SAPBEXHLevel0X 3 14 6 2 2" xfId="44481"/>
    <cellStyle name="SAPBEXHLevel0X 3 14 6 3" xfId="27195"/>
    <cellStyle name="SAPBEXHLevel0X 3 14 6 3 2" xfId="53609"/>
    <cellStyle name="SAPBEXHLevel0X 3 14 6 4" xfId="34068"/>
    <cellStyle name="SAPBEXHLevel0X 3 14 7" xfId="8021"/>
    <cellStyle name="SAPBEXHLevel0X 3 14 7 2" xfId="18688"/>
    <cellStyle name="SAPBEXHLevel0X 3 14 7 2 2" xfId="45102"/>
    <cellStyle name="SAPBEXHLevel0X 3 14 7 3" xfId="12396"/>
    <cellStyle name="SAPBEXHLevel0X 3 14 7 3 2" xfId="38817"/>
    <cellStyle name="SAPBEXHLevel0X 3 14 7 4" xfId="34625"/>
    <cellStyle name="SAPBEXHLevel0X 3 14 8" xfId="13284"/>
    <cellStyle name="SAPBEXHLevel0X 3 14 8 2" xfId="39704"/>
    <cellStyle name="SAPBEXHLevel0X 3 14 9" xfId="21191"/>
    <cellStyle name="SAPBEXHLevel0X 3 14 9 2" xfId="47605"/>
    <cellStyle name="SAPBEXHLevel0X 3 15" xfId="3236"/>
    <cellStyle name="SAPBEXHLevel0X 3 15 2" xfId="14026"/>
    <cellStyle name="SAPBEXHLevel0X 3 15 2 2" xfId="40446"/>
    <cellStyle name="SAPBEXHLevel0X 3 15 3" xfId="26739"/>
    <cellStyle name="SAPBEXHLevel0X 3 15 3 2" xfId="53153"/>
    <cellStyle name="SAPBEXHLevel0X 3 15 4" xfId="29906"/>
    <cellStyle name="SAPBEXHLevel0X 3 16" xfId="2733"/>
    <cellStyle name="SAPBEXHLevel0X 3 16 2" xfId="13525"/>
    <cellStyle name="SAPBEXHLevel0X 3 16 2 2" xfId="39945"/>
    <cellStyle name="SAPBEXHLevel0X 3 16 3" xfId="11167"/>
    <cellStyle name="SAPBEXHLevel0X 3 16 3 2" xfId="37588"/>
    <cellStyle name="SAPBEXHLevel0X 3 16 4" xfId="29403"/>
    <cellStyle name="SAPBEXHLevel0X 3 17" xfId="5690"/>
    <cellStyle name="SAPBEXHLevel0X 3 17 2" xfId="16454"/>
    <cellStyle name="SAPBEXHLevel0X 3 17 2 2" xfId="42872"/>
    <cellStyle name="SAPBEXHLevel0X 3 17 3" xfId="28125"/>
    <cellStyle name="SAPBEXHLevel0X 3 17 3 2" xfId="54539"/>
    <cellStyle name="SAPBEXHLevel0X 3 17 4" xfId="32360"/>
    <cellStyle name="SAPBEXHLevel0X 3 18" xfId="6941"/>
    <cellStyle name="SAPBEXHLevel0X 3 18 2" xfId="22587"/>
    <cellStyle name="SAPBEXHLevel0X 3 18 2 2" xfId="49001"/>
    <cellStyle name="SAPBEXHLevel0X 3 18 3" xfId="33611"/>
    <cellStyle name="SAPBEXHLevel0X 3 19" xfId="16538"/>
    <cellStyle name="SAPBEXHLevel0X 3 19 2" xfId="42956"/>
    <cellStyle name="SAPBEXHLevel0X 3 2" xfId="1212"/>
    <cellStyle name="SAPBEXHLevel0X 3 2 10" xfId="3734"/>
    <cellStyle name="SAPBEXHLevel0X 3 2 10 2" xfId="14517"/>
    <cellStyle name="SAPBEXHLevel0X 3 2 10 2 2" xfId="40937"/>
    <cellStyle name="SAPBEXHLevel0X 3 2 10 3" xfId="26678"/>
    <cellStyle name="SAPBEXHLevel0X 3 2 10 3 2" xfId="53092"/>
    <cellStyle name="SAPBEXHLevel0X 3 2 10 4" xfId="30404"/>
    <cellStyle name="SAPBEXHLevel0X 3 2 11" xfId="6939"/>
    <cellStyle name="SAPBEXHLevel0X 3 2 11 2" xfId="24813"/>
    <cellStyle name="SAPBEXHLevel0X 3 2 11 2 2" xfId="51227"/>
    <cellStyle name="SAPBEXHLevel0X 3 2 11 3" xfId="33609"/>
    <cellStyle name="SAPBEXHLevel0X 3 2 12" xfId="12405"/>
    <cellStyle name="SAPBEXHLevel0X 3 2 12 2" xfId="38826"/>
    <cellStyle name="SAPBEXHLevel0X 3 2 13" xfId="24482"/>
    <cellStyle name="SAPBEXHLevel0X 3 2 13 2" xfId="50896"/>
    <cellStyle name="SAPBEXHLevel0X 3 2 2" xfId="1528"/>
    <cellStyle name="SAPBEXHLevel0X 3 2 2 10" xfId="8420"/>
    <cellStyle name="SAPBEXHLevel0X 3 2 2 10 2" xfId="19080"/>
    <cellStyle name="SAPBEXHLevel0X 3 2 2 10 2 2" xfId="45494"/>
    <cellStyle name="SAPBEXHLevel0X 3 2 2 10 3" xfId="17210"/>
    <cellStyle name="SAPBEXHLevel0X 3 2 2 10 3 2" xfId="43628"/>
    <cellStyle name="SAPBEXHLevel0X 3 2 2 10 4" xfId="34916"/>
    <cellStyle name="SAPBEXHLevel0X 3 2 2 11" xfId="12013"/>
    <cellStyle name="SAPBEXHLevel0X 3 2 2 11 2" xfId="38434"/>
    <cellStyle name="SAPBEXHLevel0X 3 2 2 12" xfId="25310"/>
    <cellStyle name="SAPBEXHLevel0X 3 2 2 12 2" xfId="51724"/>
    <cellStyle name="SAPBEXHLevel0X 3 2 2 2" xfId="3522"/>
    <cellStyle name="SAPBEXHLevel0X 3 2 2 2 2" xfId="9002"/>
    <cellStyle name="SAPBEXHLevel0X 3 2 2 2 2 2" xfId="19662"/>
    <cellStyle name="SAPBEXHLevel0X 3 2 2 2 2 2 2" xfId="46076"/>
    <cellStyle name="SAPBEXHLevel0X 3 2 2 2 2 3" xfId="17533"/>
    <cellStyle name="SAPBEXHLevel0X 3 2 2 2 2 3 2" xfId="43950"/>
    <cellStyle name="SAPBEXHLevel0X 3 2 2 2 2 4" xfId="35498"/>
    <cellStyle name="SAPBEXHLevel0X 3 2 2 2 3" xfId="10081"/>
    <cellStyle name="SAPBEXHLevel0X 3 2 2 2 3 2" xfId="20741"/>
    <cellStyle name="SAPBEXHLevel0X 3 2 2 2 3 2 2" xfId="47155"/>
    <cellStyle name="SAPBEXHLevel0X 3 2 2 2 3 3" xfId="25881"/>
    <cellStyle name="SAPBEXHLevel0X 3 2 2 2 3 3 2" xfId="52295"/>
    <cellStyle name="SAPBEXHLevel0X 3 2 2 2 3 4" xfId="36577"/>
    <cellStyle name="SAPBEXHLevel0X 3 2 2 2 4" xfId="8733"/>
    <cellStyle name="SAPBEXHLevel0X 3 2 2 2 4 2" xfId="19393"/>
    <cellStyle name="SAPBEXHLevel0X 3 2 2 2 4 2 2" xfId="45807"/>
    <cellStyle name="SAPBEXHLevel0X 3 2 2 2 4 3" xfId="12263"/>
    <cellStyle name="SAPBEXHLevel0X 3 2 2 2 4 3 2" xfId="38684"/>
    <cellStyle name="SAPBEXHLevel0X 3 2 2 2 4 4" xfId="35229"/>
    <cellStyle name="SAPBEXHLevel0X 3 2 2 2 5" xfId="14307"/>
    <cellStyle name="SAPBEXHLevel0X 3 2 2 2 5 2" xfId="40727"/>
    <cellStyle name="SAPBEXHLevel0X 3 2 2 2 6" xfId="24917"/>
    <cellStyle name="SAPBEXHLevel0X 3 2 2 2 6 2" xfId="51331"/>
    <cellStyle name="SAPBEXHLevel0X 3 2 2 2 7" xfId="30192"/>
    <cellStyle name="SAPBEXHLevel0X 3 2 2 3" xfId="2781"/>
    <cellStyle name="SAPBEXHLevel0X 3 2 2 3 2" xfId="9360"/>
    <cellStyle name="SAPBEXHLevel0X 3 2 2 3 2 2" xfId="20020"/>
    <cellStyle name="SAPBEXHLevel0X 3 2 2 3 2 2 2" xfId="46434"/>
    <cellStyle name="SAPBEXHLevel0X 3 2 2 3 2 3" xfId="21146"/>
    <cellStyle name="SAPBEXHLevel0X 3 2 2 3 2 3 2" xfId="47560"/>
    <cellStyle name="SAPBEXHLevel0X 3 2 2 3 2 4" xfId="35856"/>
    <cellStyle name="SAPBEXHLevel0X 3 2 2 3 3" xfId="13573"/>
    <cellStyle name="SAPBEXHLevel0X 3 2 2 3 3 2" xfId="39993"/>
    <cellStyle name="SAPBEXHLevel0X 3 2 2 3 4" xfId="23435"/>
    <cellStyle name="SAPBEXHLevel0X 3 2 2 3 4 2" xfId="49849"/>
    <cellStyle name="SAPBEXHLevel0X 3 2 2 3 5" xfId="29451"/>
    <cellStyle name="SAPBEXHLevel0X 3 2 2 4" xfId="3320"/>
    <cellStyle name="SAPBEXHLevel0X 3 2 2 4 2" xfId="9784"/>
    <cellStyle name="SAPBEXHLevel0X 3 2 2 4 2 2" xfId="20444"/>
    <cellStyle name="SAPBEXHLevel0X 3 2 2 4 2 2 2" xfId="46858"/>
    <cellStyle name="SAPBEXHLevel0X 3 2 2 4 2 3" xfId="17743"/>
    <cellStyle name="SAPBEXHLevel0X 3 2 2 4 2 3 2" xfId="44160"/>
    <cellStyle name="SAPBEXHLevel0X 3 2 2 4 2 4" xfId="36280"/>
    <cellStyle name="SAPBEXHLevel0X 3 2 2 4 3" xfId="14108"/>
    <cellStyle name="SAPBEXHLevel0X 3 2 2 4 3 2" xfId="40528"/>
    <cellStyle name="SAPBEXHLevel0X 3 2 2 4 4" xfId="26683"/>
    <cellStyle name="SAPBEXHLevel0X 3 2 2 4 4 2" xfId="53097"/>
    <cellStyle name="SAPBEXHLevel0X 3 2 2 4 5" xfId="29990"/>
    <cellStyle name="SAPBEXHLevel0X 3 2 2 5" xfId="5646"/>
    <cellStyle name="SAPBEXHLevel0X 3 2 2 5 2" xfId="16410"/>
    <cellStyle name="SAPBEXHLevel0X 3 2 2 5 2 2" xfId="42828"/>
    <cellStyle name="SAPBEXHLevel0X 3 2 2 5 3" xfId="26248"/>
    <cellStyle name="SAPBEXHLevel0X 3 2 2 5 3 2" xfId="52662"/>
    <cellStyle name="SAPBEXHLevel0X 3 2 2 5 4" xfId="32316"/>
    <cellStyle name="SAPBEXHLevel0X 3 2 2 6" xfId="4717"/>
    <cellStyle name="SAPBEXHLevel0X 3 2 2 6 2" xfId="15494"/>
    <cellStyle name="SAPBEXHLevel0X 3 2 2 6 2 2" xfId="41914"/>
    <cellStyle name="SAPBEXHLevel0X 3 2 2 6 3" xfId="23900"/>
    <cellStyle name="SAPBEXHLevel0X 3 2 2 6 3 2" xfId="50314"/>
    <cellStyle name="SAPBEXHLevel0X 3 2 2 6 4" xfId="31387"/>
    <cellStyle name="SAPBEXHLevel0X 3 2 2 7" xfId="6809"/>
    <cellStyle name="SAPBEXHLevel0X 3 2 2 7 2" xfId="24866"/>
    <cellStyle name="SAPBEXHLevel0X 3 2 2 7 2 2" xfId="51280"/>
    <cellStyle name="SAPBEXHLevel0X 3 2 2 7 3" xfId="33479"/>
    <cellStyle name="SAPBEXHLevel0X 3 2 2 8" xfId="5937"/>
    <cellStyle name="SAPBEXHLevel0X 3 2 2 8 2" xfId="16689"/>
    <cellStyle name="SAPBEXHLevel0X 3 2 2 8 2 2" xfId="43107"/>
    <cellStyle name="SAPBEXHLevel0X 3 2 2 8 3" xfId="23587"/>
    <cellStyle name="SAPBEXHLevel0X 3 2 2 8 3 2" xfId="50001"/>
    <cellStyle name="SAPBEXHLevel0X 3 2 2 8 4" xfId="32607"/>
    <cellStyle name="SAPBEXHLevel0X 3 2 2 9" xfId="6254"/>
    <cellStyle name="SAPBEXHLevel0X 3 2 2 9 2" xfId="16995"/>
    <cellStyle name="SAPBEXHLevel0X 3 2 2 9 2 2" xfId="43413"/>
    <cellStyle name="SAPBEXHLevel0X 3 2 2 9 3" xfId="22062"/>
    <cellStyle name="SAPBEXHLevel0X 3 2 2 9 3 2" xfId="48476"/>
    <cellStyle name="SAPBEXHLevel0X 3 2 2 9 4" xfId="32924"/>
    <cellStyle name="SAPBEXHLevel0X 3 2 3" xfId="1641"/>
    <cellStyle name="SAPBEXHLevel0X 3 2 3 10" xfId="8330"/>
    <cellStyle name="SAPBEXHLevel0X 3 2 3 10 2" xfId="18990"/>
    <cellStyle name="SAPBEXHLevel0X 3 2 3 10 2 2" xfId="45404"/>
    <cellStyle name="SAPBEXHLevel0X 3 2 3 10 3" xfId="16470"/>
    <cellStyle name="SAPBEXHLevel0X 3 2 3 10 3 2" xfId="42888"/>
    <cellStyle name="SAPBEXHLevel0X 3 2 3 10 4" xfId="34826"/>
    <cellStyle name="SAPBEXHLevel0X 3 2 3 11" xfId="11922"/>
    <cellStyle name="SAPBEXHLevel0X 3 2 3 11 2" xfId="38343"/>
    <cellStyle name="SAPBEXHLevel0X 3 2 3 12" xfId="25856"/>
    <cellStyle name="SAPBEXHLevel0X 3 2 3 12 2" xfId="52270"/>
    <cellStyle name="SAPBEXHLevel0X 3 2 3 2" xfId="3634"/>
    <cellStyle name="SAPBEXHLevel0X 3 2 3 2 2" xfId="9092"/>
    <cellStyle name="SAPBEXHLevel0X 3 2 3 2 2 2" xfId="19752"/>
    <cellStyle name="SAPBEXHLevel0X 3 2 3 2 2 2 2" xfId="46166"/>
    <cellStyle name="SAPBEXHLevel0X 3 2 3 2 2 3" xfId="22269"/>
    <cellStyle name="SAPBEXHLevel0X 3 2 3 2 2 3 2" xfId="48683"/>
    <cellStyle name="SAPBEXHLevel0X 3 2 3 2 2 4" xfId="35588"/>
    <cellStyle name="SAPBEXHLevel0X 3 2 3 2 3" xfId="10325"/>
    <cellStyle name="SAPBEXHLevel0X 3 2 3 2 3 2" xfId="20985"/>
    <cellStyle name="SAPBEXHLevel0X 3 2 3 2 3 2 2" xfId="47399"/>
    <cellStyle name="SAPBEXHLevel0X 3 2 3 2 3 3" xfId="11447"/>
    <cellStyle name="SAPBEXHLevel0X 3 2 3 2 3 3 2" xfId="37868"/>
    <cellStyle name="SAPBEXHLevel0X 3 2 3 2 3 4" xfId="36821"/>
    <cellStyle name="SAPBEXHLevel0X 3 2 3 2 4" xfId="8631"/>
    <cellStyle name="SAPBEXHLevel0X 3 2 3 2 4 2" xfId="19291"/>
    <cellStyle name="SAPBEXHLevel0X 3 2 3 2 4 2 2" xfId="45705"/>
    <cellStyle name="SAPBEXHLevel0X 3 2 3 2 4 3" xfId="12203"/>
    <cellStyle name="SAPBEXHLevel0X 3 2 3 2 4 3 2" xfId="38624"/>
    <cellStyle name="SAPBEXHLevel0X 3 2 3 2 4 4" xfId="35127"/>
    <cellStyle name="SAPBEXHLevel0X 3 2 3 2 5" xfId="14419"/>
    <cellStyle name="SAPBEXHLevel0X 3 2 3 2 5 2" xfId="40839"/>
    <cellStyle name="SAPBEXHLevel0X 3 2 3 2 6" xfId="26269"/>
    <cellStyle name="SAPBEXHLevel0X 3 2 3 2 6 2" xfId="52683"/>
    <cellStyle name="SAPBEXHLevel0X 3 2 3 2 7" xfId="30304"/>
    <cellStyle name="SAPBEXHLevel0X 3 2 3 3" xfId="2694"/>
    <cellStyle name="SAPBEXHLevel0X 3 2 3 3 2" xfId="9461"/>
    <cellStyle name="SAPBEXHLevel0X 3 2 3 3 2 2" xfId="20121"/>
    <cellStyle name="SAPBEXHLevel0X 3 2 3 3 2 2 2" xfId="46535"/>
    <cellStyle name="SAPBEXHLevel0X 3 2 3 3 2 3" xfId="12532"/>
    <cellStyle name="SAPBEXHLevel0X 3 2 3 3 2 3 2" xfId="38953"/>
    <cellStyle name="SAPBEXHLevel0X 3 2 3 3 2 4" xfId="35957"/>
    <cellStyle name="SAPBEXHLevel0X 3 2 3 3 3" xfId="13486"/>
    <cellStyle name="SAPBEXHLevel0X 3 2 3 3 3 2" xfId="39906"/>
    <cellStyle name="SAPBEXHLevel0X 3 2 3 3 4" xfId="22040"/>
    <cellStyle name="SAPBEXHLevel0X 3 2 3 3 4 2" xfId="48454"/>
    <cellStyle name="SAPBEXHLevel0X 3 2 3 3 5" xfId="29364"/>
    <cellStyle name="SAPBEXHLevel0X 3 2 3 4" xfId="3080"/>
    <cellStyle name="SAPBEXHLevel0X 3 2 3 4 2" xfId="10361"/>
    <cellStyle name="SAPBEXHLevel0X 3 2 3 4 2 2" xfId="21021"/>
    <cellStyle name="SAPBEXHLevel0X 3 2 3 4 2 2 2" xfId="47435"/>
    <cellStyle name="SAPBEXHLevel0X 3 2 3 4 2 3" xfId="28286"/>
    <cellStyle name="SAPBEXHLevel0X 3 2 3 4 2 3 2" xfId="54700"/>
    <cellStyle name="SAPBEXHLevel0X 3 2 3 4 2 4" xfId="36857"/>
    <cellStyle name="SAPBEXHLevel0X 3 2 3 4 3" xfId="13872"/>
    <cellStyle name="SAPBEXHLevel0X 3 2 3 4 3 2" xfId="40292"/>
    <cellStyle name="SAPBEXHLevel0X 3 2 3 4 4" xfId="24769"/>
    <cellStyle name="SAPBEXHLevel0X 3 2 3 4 4 2" xfId="51183"/>
    <cellStyle name="SAPBEXHLevel0X 3 2 3 4 5" xfId="29750"/>
    <cellStyle name="SAPBEXHLevel0X 3 2 3 5" xfId="3764"/>
    <cellStyle name="SAPBEXHLevel0X 3 2 3 5 2" xfId="14547"/>
    <cellStyle name="SAPBEXHLevel0X 3 2 3 5 2 2" xfId="40967"/>
    <cellStyle name="SAPBEXHLevel0X 3 2 3 5 3" xfId="23035"/>
    <cellStyle name="SAPBEXHLevel0X 3 2 3 5 3 2" xfId="49449"/>
    <cellStyle name="SAPBEXHLevel0X 3 2 3 5 4" xfId="30434"/>
    <cellStyle name="SAPBEXHLevel0X 3 2 3 6" xfId="5522"/>
    <cellStyle name="SAPBEXHLevel0X 3 2 3 6 2" xfId="16293"/>
    <cellStyle name="SAPBEXHLevel0X 3 2 3 6 2 2" xfId="42712"/>
    <cellStyle name="SAPBEXHLevel0X 3 2 3 6 3" xfId="26653"/>
    <cellStyle name="SAPBEXHLevel0X 3 2 3 6 3 2" xfId="53067"/>
    <cellStyle name="SAPBEXHLevel0X 3 2 3 6 4" xfId="32192"/>
    <cellStyle name="SAPBEXHLevel0X 3 2 3 7" xfId="6128"/>
    <cellStyle name="SAPBEXHLevel0X 3 2 3 7 2" xfId="25788"/>
    <cellStyle name="SAPBEXHLevel0X 3 2 3 7 2 2" xfId="52202"/>
    <cellStyle name="SAPBEXHLevel0X 3 2 3 7 3" xfId="32798"/>
    <cellStyle name="SAPBEXHLevel0X 3 2 3 8" xfId="3771"/>
    <cellStyle name="SAPBEXHLevel0X 3 2 3 8 2" xfId="14554"/>
    <cellStyle name="SAPBEXHLevel0X 3 2 3 8 2 2" xfId="40974"/>
    <cellStyle name="SAPBEXHLevel0X 3 2 3 8 3" xfId="23329"/>
    <cellStyle name="SAPBEXHLevel0X 3 2 3 8 3 2" xfId="49743"/>
    <cellStyle name="SAPBEXHLevel0X 3 2 3 8 4" xfId="30441"/>
    <cellStyle name="SAPBEXHLevel0X 3 2 3 9" xfId="7204"/>
    <cellStyle name="SAPBEXHLevel0X 3 2 3 9 2" xfId="17871"/>
    <cellStyle name="SAPBEXHLevel0X 3 2 3 9 2 2" xfId="44288"/>
    <cellStyle name="SAPBEXHLevel0X 3 2 3 9 3" xfId="11145"/>
    <cellStyle name="SAPBEXHLevel0X 3 2 3 9 3 2" xfId="37566"/>
    <cellStyle name="SAPBEXHLevel0X 3 2 3 9 4" xfId="33874"/>
    <cellStyle name="SAPBEXHLevel0X 3 2 4" xfId="1900"/>
    <cellStyle name="SAPBEXHLevel0X 3 2 4 10" xfId="8547"/>
    <cellStyle name="SAPBEXHLevel0X 3 2 4 10 2" xfId="19207"/>
    <cellStyle name="SAPBEXHLevel0X 3 2 4 10 2 2" xfId="45621"/>
    <cellStyle name="SAPBEXHLevel0X 3 2 4 10 3" xfId="12733"/>
    <cellStyle name="SAPBEXHLevel0X 3 2 4 10 3 2" xfId="39154"/>
    <cellStyle name="SAPBEXHLevel0X 3 2 4 10 4" xfId="35043"/>
    <cellStyle name="SAPBEXHLevel0X 3 2 4 11" xfId="11680"/>
    <cellStyle name="SAPBEXHLevel0X 3 2 4 11 2" xfId="38101"/>
    <cellStyle name="SAPBEXHLevel0X 3 2 4 12" xfId="26559"/>
    <cellStyle name="SAPBEXHLevel0X 3 2 4 12 2" xfId="52973"/>
    <cellStyle name="SAPBEXHLevel0X 3 2 4 2" xfId="3877"/>
    <cellStyle name="SAPBEXHLevel0X 3 2 4 2 2" xfId="9248"/>
    <cellStyle name="SAPBEXHLevel0X 3 2 4 2 2 2" xfId="19908"/>
    <cellStyle name="SAPBEXHLevel0X 3 2 4 2 2 2 2" xfId="46322"/>
    <cellStyle name="SAPBEXHLevel0X 3 2 4 2 2 3" xfId="28236"/>
    <cellStyle name="SAPBEXHLevel0X 3 2 4 2 2 3 2" xfId="54650"/>
    <cellStyle name="SAPBEXHLevel0X 3 2 4 2 2 4" xfId="35744"/>
    <cellStyle name="SAPBEXHLevel0X 3 2 4 2 3" xfId="14660"/>
    <cellStyle name="SAPBEXHLevel0X 3 2 4 2 3 2" xfId="41080"/>
    <cellStyle name="SAPBEXHLevel0X 3 2 4 2 4" xfId="22727"/>
    <cellStyle name="SAPBEXHLevel0X 3 2 4 2 4 2" xfId="49141"/>
    <cellStyle name="SAPBEXHLevel0X 3 2 4 2 5" xfId="30547"/>
    <cellStyle name="SAPBEXHLevel0X 3 2 4 3" xfId="4604"/>
    <cellStyle name="SAPBEXHLevel0X 3 2 4 3 2" xfId="9640"/>
    <cellStyle name="SAPBEXHLevel0X 3 2 4 3 2 2" xfId="20300"/>
    <cellStyle name="SAPBEXHLevel0X 3 2 4 3 2 2 2" xfId="46714"/>
    <cellStyle name="SAPBEXHLevel0X 3 2 4 3 2 3" xfId="28196"/>
    <cellStyle name="SAPBEXHLevel0X 3 2 4 3 2 3 2" xfId="54610"/>
    <cellStyle name="SAPBEXHLevel0X 3 2 4 3 2 4" xfId="36136"/>
    <cellStyle name="SAPBEXHLevel0X 3 2 4 3 3" xfId="15382"/>
    <cellStyle name="SAPBEXHLevel0X 3 2 4 3 3 2" xfId="41802"/>
    <cellStyle name="SAPBEXHLevel0X 3 2 4 3 4" xfId="25352"/>
    <cellStyle name="SAPBEXHLevel0X 3 2 4 3 4 2" xfId="51766"/>
    <cellStyle name="SAPBEXHLevel0X 3 2 4 3 5" xfId="31274"/>
    <cellStyle name="SAPBEXHLevel0X 3 2 4 4" xfId="3926"/>
    <cellStyle name="SAPBEXHLevel0X 3 2 4 4 2" xfId="14709"/>
    <cellStyle name="SAPBEXHLevel0X 3 2 4 4 2 2" xfId="41129"/>
    <cellStyle name="SAPBEXHLevel0X 3 2 4 4 3" xfId="27042"/>
    <cellStyle name="SAPBEXHLevel0X 3 2 4 4 3 2" xfId="53456"/>
    <cellStyle name="SAPBEXHLevel0X 3 2 4 4 4" xfId="30596"/>
    <cellStyle name="SAPBEXHLevel0X 3 2 4 5" xfId="5798"/>
    <cellStyle name="SAPBEXHLevel0X 3 2 4 5 2" xfId="16557"/>
    <cellStyle name="SAPBEXHLevel0X 3 2 4 5 2 2" xfId="42975"/>
    <cellStyle name="SAPBEXHLevel0X 3 2 4 5 3" xfId="23394"/>
    <cellStyle name="SAPBEXHLevel0X 3 2 4 5 3 2" xfId="49808"/>
    <cellStyle name="SAPBEXHLevel0X 3 2 4 5 4" xfId="32468"/>
    <cellStyle name="SAPBEXHLevel0X 3 2 4 6" xfId="6401"/>
    <cellStyle name="SAPBEXHLevel0X 3 2 4 6 2" xfId="17137"/>
    <cellStyle name="SAPBEXHLevel0X 3 2 4 6 2 2" xfId="43555"/>
    <cellStyle name="SAPBEXHLevel0X 3 2 4 6 3" xfId="22415"/>
    <cellStyle name="SAPBEXHLevel0X 3 2 4 6 3 2" xfId="48829"/>
    <cellStyle name="SAPBEXHLevel0X 3 2 4 6 4" xfId="33071"/>
    <cellStyle name="SAPBEXHLevel0X 3 2 4 7" xfId="7016"/>
    <cellStyle name="SAPBEXHLevel0X 3 2 4 7 2" xfId="24018"/>
    <cellStyle name="SAPBEXHLevel0X 3 2 4 7 2 2" xfId="50432"/>
    <cellStyle name="SAPBEXHLevel0X 3 2 4 7 3" xfId="33686"/>
    <cellStyle name="SAPBEXHLevel0X 3 2 4 8" xfId="7563"/>
    <cellStyle name="SAPBEXHLevel0X 3 2 4 8 2" xfId="18230"/>
    <cellStyle name="SAPBEXHLevel0X 3 2 4 8 2 2" xfId="44646"/>
    <cellStyle name="SAPBEXHLevel0X 3 2 4 8 3" xfId="27292"/>
    <cellStyle name="SAPBEXHLevel0X 3 2 4 8 3 2" xfId="53706"/>
    <cellStyle name="SAPBEXHLevel0X 3 2 4 8 4" xfId="34233"/>
    <cellStyle name="SAPBEXHLevel0X 3 2 4 9" xfId="4910"/>
    <cellStyle name="SAPBEXHLevel0X 3 2 4 9 2" xfId="15687"/>
    <cellStyle name="SAPBEXHLevel0X 3 2 4 9 2 2" xfId="42107"/>
    <cellStyle name="SAPBEXHLevel0X 3 2 4 9 3" xfId="21814"/>
    <cellStyle name="SAPBEXHLevel0X 3 2 4 9 3 2" xfId="48228"/>
    <cellStyle name="SAPBEXHLevel0X 3 2 4 9 4" xfId="31580"/>
    <cellStyle name="SAPBEXHLevel0X 3 2 5" xfId="2086"/>
    <cellStyle name="SAPBEXHLevel0X 3 2 5 10" xfId="8874"/>
    <cellStyle name="SAPBEXHLevel0X 3 2 5 10 2" xfId="19534"/>
    <cellStyle name="SAPBEXHLevel0X 3 2 5 10 2 2" xfId="45948"/>
    <cellStyle name="SAPBEXHLevel0X 3 2 5 10 3" xfId="24511"/>
    <cellStyle name="SAPBEXHLevel0X 3 2 5 10 3 2" xfId="50925"/>
    <cellStyle name="SAPBEXHLevel0X 3 2 5 10 4" xfId="35370"/>
    <cellStyle name="SAPBEXHLevel0X 3 2 5 11" xfId="11514"/>
    <cellStyle name="SAPBEXHLevel0X 3 2 5 11 2" xfId="37935"/>
    <cellStyle name="SAPBEXHLevel0X 3 2 5 12" xfId="25300"/>
    <cellStyle name="SAPBEXHLevel0X 3 2 5 12 2" xfId="51714"/>
    <cellStyle name="SAPBEXHLevel0X 3 2 5 2" xfId="4051"/>
    <cellStyle name="SAPBEXHLevel0X 3 2 5 2 2" xfId="9856"/>
    <cellStyle name="SAPBEXHLevel0X 3 2 5 2 2 2" xfId="20516"/>
    <cellStyle name="SAPBEXHLevel0X 3 2 5 2 2 2 2" xfId="46930"/>
    <cellStyle name="SAPBEXHLevel0X 3 2 5 2 2 3" xfId="27737"/>
    <cellStyle name="SAPBEXHLevel0X 3 2 5 2 2 3 2" xfId="54151"/>
    <cellStyle name="SAPBEXHLevel0X 3 2 5 2 2 4" xfId="36352"/>
    <cellStyle name="SAPBEXHLevel0X 3 2 5 2 3" xfId="14833"/>
    <cellStyle name="SAPBEXHLevel0X 3 2 5 2 3 2" xfId="41253"/>
    <cellStyle name="SAPBEXHLevel0X 3 2 5 2 4" xfId="25835"/>
    <cellStyle name="SAPBEXHLevel0X 3 2 5 2 4 2" xfId="52249"/>
    <cellStyle name="SAPBEXHLevel0X 3 2 5 2 5" xfId="30721"/>
    <cellStyle name="SAPBEXHLevel0X 3 2 5 3" xfId="4779"/>
    <cellStyle name="SAPBEXHLevel0X 3 2 5 3 2" xfId="10127"/>
    <cellStyle name="SAPBEXHLevel0X 3 2 5 3 2 2" xfId="20787"/>
    <cellStyle name="SAPBEXHLevel0X 3 2 5 3 2 2 2" xfId="47201"/>
    <cellStyle name="SAPBEXHLevel0X 3 2 5 3 2 3" xfId="17543"/>
    <cellStyle name="SAPBEXHLevel0X 3 2 5 3 2 3 2" xfId="43960"/>
    <cellStyle name="SAPBEXHLevel0X 3 2 5 3 2 4" xfId="36623"/>
    <cellStyle name="SAPBEXHLevel0X 3 2 5 3 3" xfId="15556"/>
    <cellStyle name="SAPBEXHLevel0X 3 2 5 3 3 2" xfId="41976"/>
    <cellStyle name="SAPBEXHLevel0X 3 2 5 3 4" xfId="23970"/>
    <cellStyle name="SAPBEXHLevel0X 3 2 5 3 4 2" xfId="50384"/>
    <cellStyle name="SAPBEXHLevel0X 3 2 5 3 5" xfId="31449"/>
    <cellStyle name="SAPBEXHLevel0X 3 2 5 4" xfId="5359"/>
    <cellStyle name="SAPBEXHLevel0X 3 2 5 4 2" xfId="16132"/>
    <cellStyle name="SAPBEXHLevel0X 3 2 5 4 2 2" xfId="42551"/>
    <cellStyle name="SAPBEXHLevel0X 3 2 5 4 3" xfId="26215"/>
    <cellStyle name="SAPBEXHLevel0X 3 2 5 4 3 2" xfId="52629"/>
    <cellStyle name="SAPBEXHLevel0X 3 2 5 4 4" xfId="32029"/>
    <cellStyle name="SAPBEXHLevel0X 3 2 5 5" xfId="5966"/>
    <cellStyle name="SAPBEXHLevel0X 3 2 5 5 2" xfId="16718"/>
    <cellStyle name="SAPBEXHLevel0X 3 2 5 5 2 2" xfId="43136"/>
    <cellStyle name="SAPBEXHLevel0X 3 2 5 5 3" xfId="22697"/>
    <cellStyle name="SAPBEXHLevel0X 3 2 5 5 3 2" xfId="49111"/>
    <cellStyle name="SAPBEXHLevel0X 3 2 5 5 4" xfId="32636"/>
    <cellStyle name="SAPBEXHLevel0X 3 2 5 6" xfId="6566"/>
    <cellStyle name="SAPBEXHLevel0X 3 2 5 6 2" xfId="17291"/>
    <cellStyle name="SAPBEXHLevel0X 3 2 5 6 2 2" xfId="43709"/>
    <cellStyle name="SAPBEXHLevel0X 3 2 5 6 3" xfId="11334"/>
    <cellStyle name="SAPBEXHLevel0X 3 2 5 6 3 2" xfId="37755"/>
    <cellStyle name="SAPBEXHLevel0X 3 2 5 6 4" xfId="33236"/>
    <cellStyle name="SAPBEXHLevel0X 3 2 5 7" xfId="7138"/>
    <cellStyle name="SAPBEXHLevel0X 3 2 5 7 2" xfId="26646"/>
    <cellStyle name="SAPBEXHLevel0X 3 2 5 7 2 2" xfId="53060"/>
    <cellStyle name="SAPBEXHLevel0X 3 2 5 7 3" xfId="33808"/>
    <cellStyle name="SAPBEXHLevel0X 3 2 5 8" xfId="7697"/>
    <cellStyle name="SAPBEXHLevel0X 3 2 5 8 2" xfId="18364"/>
    <cellStyle name="SAPBEXHLevel0X 3 2 5 8 2 2" xfId="44780"/>
    <cellStyle name="SAPBEXHLevel0X 3 2 5 8 3" xfId="27631"/>
    <cellStyle name="SAPBEXHLevel0X 3 2 5 8 3 2" xfId="54045"/>
    <cellStyle name="SAPBEXHLevel0X 3 2 5 8 4" xfId="34367"/>
    <cellStyle name="SAPBEXHLevel0X 3 2 5 9" xfId="7849"/>
    <cellStyle name="SAPBEXHLevel0X 3 2 5 9 2" xfId="18516"/>
    <cellStyle name="SAPBEXHLevel0X 3 2 5 9 2 2" xfId="44931"/>
    <cellStyle name="SAPBEXHLevel0X 3 2 5 9 3" xfId="27477"/>
    <cellStyle name="SAPBEXHLevel0X 3 2 5 9 3 2" xfId="53891"/>
    <cellStyle name="SAPBEXHLevel0X 3 2 5 9 4" xfId="34519"/>
    <cellStyle name="SAPBEXHLevel0X 3 2 6" xfId="1819"/>
    <cellStyle name="SAPBEXHLevel0X 3 2 6 10" xfId="9563"/>
    <cellStyle name="SAPBEXHLevel0X 3 2 6 10 2" xfId="20223"/>
    <cellStyle name="SAPBEXHLevel0X 3 2 6 10 2 2" xfId="46637"/>
    <cellStyle name="SAPBEXHLevel0X 3 2 6 10 3" xfId="12489"/>
    <cellStyle name="SAPBEXHLevel0X 3 2 6 10 3 2" xfId="38910"/>
    <cellStyle name="SAPBEXHLevel0X 3 2 6 10 4" xfId="36059"/>
    <cellStyle name="SAPBEXHLevel0X 3 2 6 11" xfId="11761"/>
    <cellStyle name="SAPBEXHLevel0X 3 2 6 11 2" xfId="38182"/>
    <cellStyle name="SAPBEXHLevel0X 3 2 6 12" xfId="22749"/>
    <cellStyle name="SAPBEXHLevel0X 3 2 6 12 2" xfId="49163"/>
    <cellStyle name="SAPBEXHLevel0X 3 2 6 2" xfId="3796"/>
    <cellStyle name="SAPBEXHLevel0X 3 2 6 2 2" xfId="10699"/>
    <cellStyle name="SAPBEXHLevel0X 3 2 6 2 2 2" xfId="21344"/>
    <cellStyle name="SAPBEXHLevel0X 3 2 6 2 2 2 2" xfId="47758"/>
    <cellStyle name="SAPBEXHLevel0X 3 2 6 2 2 3" xfId="28442"/>
    <cellStyle name="SAPBEXHLevel0X 3 2 6 2 2 3 2" xfId="54856"/>
    <cellStyle name="SAPBEXHLevel0X 3 2 6 2 2 4" xfId="37123"/>
    <cellStyle name="SAPBEXHLevel0X 3 2 6 2 3" xfId="14579"/>
    <cellStyle name="SAPBEXHLevel0X 3 2 6 2 3 2" xfId="40999"/>
    <cellStyle name="SAPBEXHLevel0X 3 2 6 2 4" xfId="26259"/>
    <cellStyle name="SAPBEXHLevel0X 3 2 6 2 4 2" xfId="52673"/>
    <cellStyle name="SAPBEXHLevel0X 3 2 6 2 5" xfId="30466"/>
    <cellStyle name="SAPBEXHLevel0X 3 2 6 3" xfId="4523"/>
    <cellStyle name="SAPBEXHLevel0X 3 2 6 3 2" xfId="15301"/>
    <cellStyle name="SAPBEXHLevel0X 3 2 6 3 2 2" xfId="41721"/>
    <cellStyle name="SAPBEXHLevel0X 3 2 6 3 3" xfId="27392"/>
    <cellStyle name="SAPBEXHLevel0X 3 2 6 3 3 2" xfId="53806"/>
    <cellStyle name="SAPBEXHLevel0X 3 2 6 3 4" xfId="31193"/>
    <cellStyle name="SAPBEXHLevel0X 3 2 6 4" xfId="3174"/>
    <cellStyle name="SAPBEXHLevel0X 3 2 6 4 2" xfId="13964"/>
    <cellStyle name="SAPBEXHLevel0X 3 2 6 4 2 2" xfId="40384"/>
    <cellStyle name="SAPBEXHLevel0X 3 2 6 4 3" xfId="27505"/>
    <cellStyle name="SAPBEXHLevel0X 3 2 6 4 3 2" xfId="53919"/>
    <cellStyle name="SAPBEXHLevel0X 3 2 6 4 4" xfId="29844"/>
    <cellStyle name="SAPBEXHLevel0X 3 2 6 5" xfId="3396"/>
    <cellStyle name="SAPBEXHLevel0X 3 2 6 5 2" xfId="14182"/>
    <cellStyle name="SAPBEXHLevel0X 3 2 6 5 2 2" xfId="40602"/>
    <cellStyle name="SAPBEXHLevel0X 3 2 6 5 3" xfId="24494"/>
    <cellStyle name="SAPBEXHLevel0X 3 2 6 5 3 2" xfId="50908"/>
    <cellStyle name="SAPBEXHLevel0X 3 2 6 5 4" xfId="30066"/>
    <cellStyle name="SAPBEXHLevel0X 3 2 6 6" xfId="5736"/>
    <cellStyle name="SAPBEXHLevel0X 3 2 6 6 2" xfId="16498"/>
    <cellStyle name="SAPBEXHLevel0X 3 2 6 6 2 2" xfId="42916"/>
    <cellStyle name="SAPBEXHLevel0X 3 2 6 6 3" xfId="26149"/>
    <cellStyle name="SAPBEXHLevel0X 3 2 6 6 3 2" xfId="52563"/>
    <cellStyle name="SAPBEXHLevel0X 3 2 6 6 4" xfId="32406"/>
    <cellStyle name="SAPBEXHLevel0X 3 2 6 7" xfId="6206"/>
    <cellStyle name="SAPBEXHLevel0X 3 2 6 7 2" xfId="23158"/>
    <cellStyle name="SAPBEXHLevel0X 3 2 6 7 2 2" xfId="49572"/>
    <cellStyle name="SAPBEXHLevel0X 3 2 6 7 3" xfId="32876"/>
    <cellStyle name="SAPBEXHLevel0X 3 2 6 8" xfId="7482"/>
    <cellStyle name="SAPBEXHLevel0X 3 2 6 8 2" xfId="18149"/>
    <cellStyle name="SAPBEXHLevel0X 3 2 6 8 2 2" xfId="44565"/>
    <cellStyle name="SAPBEXHLevel0X 3 2 6 8 3" xfId="24994"/>
    <cellStyle name="SAPBEXHLevel0X 3 2 6 8 3 2" xfId="51408"/>
    <cellStyle name="SAPBEXHLevel0X 3 2 6 8 4" xfId="34152"/>
    <cellStyle name="SAPBEXHLevel0X 3 2 6 9" xfId="6536"/>
    <cellStyle name="SAPBEXHLevel0X 3 2 6 9 2" xfId="17261"/>
    <cellStyle name="SAPBEXHLevel0X 3 2 6 9 2 2" xfId="43679"/>
    <cellStyle name="SAPBEXHLevel0X 3 2 6 9 3" xfId="23558"/>
    <cellStyle name="SAPBEXHLevel0X 3 2 6 9 3 2" xfId="49972"/>
    <cellStyle name="SAPBEXHLevel0X 3 2 6 9 4" xfId="33206"/>
    <cellStyle name="SAPBEXHLevel0X 3 2 7" xfId="2489"/>
    <cellStyle name="SAPBEXHLevel0X 3 2 7 10" xfId="23203"/>
    <cellStyle name="SAPBEXHLevel0X 3 2 7 10 2" xfId="49617"/>
    <cellStyle name="SAPBEXHLevel0X 3 2 7 2" xfId="4384"/>
    <cellStyle name="SAPBEXHLevel0X 3 2 7 2 2" xfId="15162"/>
    <cellStyle name="SAPBEXHLevel0X 3 2 7 2 2 2" xfId="41582"/>
    <cellStyle name="SAPBEXHLevel0X 3 2 7 2 3" xfId="26092"/>
    <cellStyle name="SAPBEXHLevel0X 3 2 7 2 3 2" xfId="52506"/>
    <cellStyle name="SAPBEXHLevel0X 3 2 7 2 4" xfId="31054"/>
    <cellStyle name="SAPBEXHLevel0X 3 2 7 3" xfId="5117"/>
    <cellStyle name="SAPBEXHLevel0X 3 2 7 3 2" xfId="15894"/>
    <cellStyle name="SAPBEXHLevel0X 3 2 7 3 2 2" xfId="42313"/>
    <cellStyle name="SAPBEXHLevel0X 3 2 7 3 3" xfId="26395"/>
    <cellStyle name="SAPBEXHLevel0X 3 2 7 3 3 2" xfId="52809"/>
    <cellStyle name="SAPBEXHLevel0X 3 2 7 3 4" xfId="31787"/>
    <cellStyle name="SAPBEXHLevel0X 3 2 7 4" xfId="6299"/>
    <cellStyle name="SAPBEXHLevel0X 3 2 7 4 2" xfId="17038"/>
    <cellStyle name="SAPBEXHLevel0X 3 2 7 4 2 2" xfId="43456"/>
    <cellStyle name="SAPBEXHLevel0X 3 2 7 4 3" xfId="22419"/>
    <cellStyle name="SAPBEXHLevel0X 3 2 7 4 3 2" xfId="48833"/>
    <cellStyle name="SAPBEXHLevel0X 3 2 7 4 4" xfId="32969"/>
    <cellStyle name="SAPBEXHLevel0X 3 2 7 5" xfId="6875"/>
    <cellStyle name="SAPBEXHLevel0X 3 2 7 5 2" xfId="17580"/>
    <cellStyle name="SAPBEXHLevel0X 3 2 7 5 2 2" xfId="43997"/>
    <cellStyle name="SAPBEXHLevel0X 3 2 7 5 3" xfId="22493"/>
    <cellStyle name="SAPBEXHLevel0X 3 2 7 5 3 2" xfId="48907"/>
    <cellStyle name="SAPBEXHLevel0X 3 2 7 5 4" xfId="33545"/>
    <cellStyle name="SAPBEXHLevel0X 3 2 7 6" xfId="7399"/>
    <cellStyle name="SAPBEXHLevel0X 3 2 7 6 2" xfId="18066"/>
    <cellStyle name="SAPBEXHLevel0X 3 2 7 6 2 2" xfId="44482"/>
    <cellStyle name="SAPBEXHLevel0X 3 2 7 6 3" xfId="22826"/>
    <cellStyle name="SAPBEXHLevel0X 3 2 7 6 3 2" xfId="49240"/>
    <cellStyle name="SAPBEXHLevel0X 3 2 7 6 4" xfId="34069"/>
    <cellStyle name="SAPBEXHLevel0X 3 2 7 7" xfId="8022"/>
    <cellStyle name="SAPBEXHLevel0X 3 2 7 7 2" xfId="18689"/>
    <cellStyle name="SAPBEXHLevel0X 3 2 7 7 2 2" xfId="45103"/>
    <cellStyle name="SAPBEXHLevel0X 3 2 7 7 3" xfId="17225"/>
    <cellStyle name="SAPBEXHLevel0X 3 2 7 7 3 2" xfId="43643"/>
    <cellStyle name="SAPBEXHLevel0X 3 2 7 7 4" xfId="34626"/>
    <cellStyle name="SAPBEXHLevel0X 3 2 7 8" xfId="13285"/>
    <cellStyle name="SAPBEXHLevel0X 3 2 7 8 2" xfId="39705"/>
    <cellStyle name="SAPBEXHLevel0X 3 2 7 9" xfId="11235"/>
    <cellStyle name="SAPBEXHLevel0X 3 2 7 9 2" xfId="37656"/>
    <cellStyle name="SAPBEXHLevel0X 3 2 8" xfId="3237"/>
    <cellStyle name="SAPBEXHLevel0X 3 2 8 2" xfId="14027"/>
    <cellStyle name="SAPBEXHLevel0X 3 2 8 2 2" xfId="40447"/>
    <cellStyle name="SAPBEXHLevel0X 3 2 8 3" xfId="22736"/>
    <cellStyle name="SAPBEXHLevel0X 3 2 8 3 2" xfId="49150"/>
    <cellStyle name="SAPBEXHLevel0X 3 2 8 4" xfId="29907"/>
    <cellStyle name="SAPBEXHLevel0X 3 2 9" xfId="2853"/>
    <cellStyle name="SAPBEXHLevel0X 3 2 9 2" xfId="13645"/>
    <cellStyle name="SAPBEXHLevel0X 3 2 9 2 2" xfId="40065"/>
    <cellStyle name="SAPBEXHLevel0X 3 2 9 3" xfId="25205"/>
    <cellStyle name="SAPBEXHLevel0X 3 2 9 3 2" xfId="51619"/>
    <cellStyle name="SAPBEXHLevel0X 3 2 9 4" xfId="29523"/>
    <cellStyle name="SAPBEXHLevel0X 3 20" xfId="24939"/>
    <cellStyle name="SAPBEXHLevel0X 3 20 2" xfId="51353"/>
    <cellStyle name="SAPBEXHLevel0X 3 3" xfId="1213"/>
    <cellStyle name="SAPBEXHLevel0X 3 3 10" xfId="5319"/>
    <cellStyle name="SAPBEXHLevel0X 3 3 10 2" xfId="16093"/>
    <cellStyle name="SAPBEXHLevel0X 3 3 10 2 2" xfId="42512"/>
    <cellStyle name="SAPBEXHLevel0X 3 3 10 3" xfId="23383"/>
    <cellStyle name="SAPBEXHLevel0X 3 3 10 3 2" xfId="49797"/>
    <cellStyle name="SAPBEXHLevel0X 3 3 10 4" xfId="31989"/>
    <cellStyle name="SAPBEXHLevel0X 3 3 11" xfId="6926"/>
    <cellStyle name="SAPBEXHLevel0X 3 3 11 2" xfId="25147"/>
    <cellStyle name="SAPBEXHLevel0X 3 3 11 2 2" xfId="51561"/>
    <cellStyle name="SAPBEXHLevel0X 3 3 11 3" xfId="33596"/>
    <cellStyle name="SAPBEXHLevel0X 3 3 12" xfId="13939"/>
    <cellStyle name="SAPBEXHLevel0X 3 3 12 2" xfId="40359"/>
    <cellStyle name="SAPBEXHLevel0X 3 3 13" xfId="23611"/>
    <cellStyle name="SAPBEXHLevel0X 3 3 13 2" xfId="50025"/>
    <cellStyle name="SAPBEXHLevel0X 3 3 2" xfId="1529"/>
    <cellStyle name="SAPBEXHLevel0X 3 3 2 10" xfId="8421"/>
    <cellStyle name="SAPBEXHLevel0X 3 3 2 10 2" xfId="19081"/>
    <cellStyle name="SAPBEXHLevel0X 3 3 2 10 2 2" xfId="45495"/>
    <cellStyle name="SAPBEXHLevel0X 3 3 2 10 3" xfId="12458"/>
    <cellStyle name="SAPBEXHLevel0X 3 3 2 10 3 2" xfId="38879"/>
    <cellStyle name="SAPBEXHLevel0X 3 3 2 10 4" xfId="34917"/>
    <cellStyle name="SAPBEXHLevel0X 3 3 2 11" xfId="12012"/>
    <cellStyle name="SAPBEXHLevel0X 3 3 2 11 2" xfId="38433"/>
    <cellStyle name="SAPBEXHLevel0X 3 3 2 12" xfId="25533"/>
    <cellStyle name="SAPBEXHLevel0X 3 3 2 12 2" xfId="51947"/>
    <cellStyle name="SAPBEXHLevel0X 3 3 2 2" xfId="3523"/>
    <cellStyle name="SAPBEXHLevel0X 3 3 2 2 2" xfId="9001"/>
    <cellStyle name="SAPBEXHLevel0X 3 3 2 2 2 2" xfId="19661"/>
    <cellStyle name="SAPBEXHLevel0X 3 3 2 2 2 2 2" xfId="46075"/>
    <cellStyle name="SAPBEXHLevel0X 3 3 2 2 2 3" xfId="11618"/>
    <cellStyle name="SAPBEXHLevel0X 3 3 2 2 2 3 2" xfId="38039"/>
    <cellStyle name="SAPBEXHLevel0X 3 3 2 2 2 4" xfId="35497"/>
    <cellStyle name="SAPBEXHLevel0X 3 3 2 2 3" xfId="10337"/>
    <cellStyle name="SAPBEXHLevel0X 3 3 2 2 3 2" xfId="20997"/>
    <cellStyle name="SAPBEXHLevel0X 3 3 2 2 3 2 2" xfId="47411"/>
    <cellStyle name="SAPBEXHLevel0X 3 3 2 2 3 3" xfId="28262"/>
    <cellStyle name="SAPBEXHLevel0X 3 3 2 2 3 3 2" xfId="54676"/>
    <cellStyle name="SAPBEXHLevel0X 3 3 2 2 3 4" xfId="36833"/>
    <cellStyle name="SAPBEXHLevel0X 3 3 2 2 4" xfId="8734"/>
    <cellStyle name="SAPBEXHLevel0X 3 3 2 2 4 2" xfId="19394"/>
    <cellStyle name="SAPBEXHLevel0X 3 3 2 2 4 2 2" xfId="45808"/>
    <cellStyle name="SAPBEXHLevel0X 3 3 2 2 4 3" xfId="12707"/>
    <cellStyle name="SAPBEXHLevel0X 3 3 2 2 4 3 2" xfId="39128"/>
    <cellStyle name="SAPBEXHLevel0X 3 3 2 2 4 4" xfId="35230"/>
    <cellStyle name="SAPBEXHLevel0X 3 3 2 2 5" xfId="14308"/>
    <cellStyle name="SAPBEXHLevel0X 3 3 2 2 5 2" xfId="40728"/>
    <cellStyle name="SAPBEXHLevel0X 3 3 2 2 6" xfId="23932"/>
    <cellStyle name="SAPBEXHLevel0X 3 3 2 2 6 2" xfId="50346"/>
    <cellStyle name="SAPBEXHLevel0X 3 3 2 2 7" xfId="30193"/>
    <cellStyle name="SAPBEXHLevel0X 3 3 2 3" xfId="4144"/>
    <cellStyle name="SAPBEXHLevel0X 3 3 2 3 2" xfId="9359"/>
    <cellStyle name="SAPBEXHLevel0X 3 3 2 3 2 2" xfId="20019"/>
    <cellStyle name="SAPBEXHLevel0X 3 3 2 3 2 2 2" xfId="46433"/>
    <cellStyle name="SAPBEXHLevel0X 3 3 2 3 2 3" xfId="28224"/>
    <cellStyle name="SAPBEXHLevel0X 3 3 2 3 2 3 2" xfId="54638"/>
    <cellStyle name="SAPBEXHLevel0X 3 3 2 3 2 4" xfId="35855"/>
    <cellStyle name="SAPBEXHLevel0X 3 3 2 3 3" xfId="14926"/>
    <cellStyle name="SAPBEXHLevel0X 3 3 2 3 3 2" xfId="41346"/>
    <cellStyle name="SAPBEXHLevel0X 3 3 2 3 4" xfId="23418"/>
    <cellStyle name="SAPBEXHLevel0X 3 3 2 3 4 2" xfId="49832"/>
    <cellStyle name="SAPBEXHLevel0X 3 3 2 3 5" xfId="30814"/>
    <cellStyle name="SAPBEXHLevel0X 3 3 2 4" xfId="4696"/>
    <cellStyle name="SAPBEXHLevel0X 3 3 2 4 2" xfId="10043"/>
    <cellStyle name="SAPBEXHLevel0X 3 3 2 4 2 2" xfId="20703"/>
    <cellStyle name="SAPBEXHLevel0X 3 3 2 4 2 2 2" xfId="47117"/>
    <cellStyle name="SAPBEXHLevel0X 3 3 2 4 2 3" xfId="16900"/>
    <cellStyle name="SAPBEXHLevel0X 3 3 2 4 2 3 2" xfId="43318"/>
    <cellStyle name="SAPBEXHLevel0X 3 3 2 4 2 4" xfId="36539"/>
    <cellStyle name="SAPBEXHLevel0X 3 3 2 4 3" xfId="15473"/>
    <cellStyle name="SAPBEXHLevel0X 3 3 2 4 3 2" xfId="41893"/>
    <cellStyle name="SAPBEXHLevel0X 3 3 2 4 4" xfId="22758"/>
    <cellStyle name="SAPBEXHLevel0X 3 3 2 4 4 2" xfId="49172"/>
    <cellStyle name="SAPBEXHLevel0X 3 3 2 4 5" xfId="31366"/>
    <cellStyle name="SAPBEXHLevel0X 3 3 2 5" xfId="4466"/>
    <cellStyle name="SAPBEXHLevel0X 3 3 2 5 2" xfId="15244"/>
    <cellStyle name="SAPBEXHLevel0X 3 3 2 5 2 2" xfId="41664"/>
    <cellStyle name="SAPBEXHLevel0X 3 3 2 5 3" xfId="24932"/>
    <cellStyle name="SAPBEXHLevel0X 3 3 2 5 3 2" xfId="51346"/>
    <cellStyle name="SAPBEXHLevel0X 3 3 2 5 4" xfId="31136"/>
    <cellStyle name="SAPBEXHLevel0X 3 3 2 6" xfId="2970"/>
    <cellStyle name="SAPBEXHLevel0X 3 3 2 6 2" xfId="13762"/>
    <cellStyle name="SAPBEXHLevel0X 3 3 2 6 2 2" xfId="40182"/>
    <cellStyle name="SAPBEXHLevel0X 3 3 2 6 3" xfId="26431"/>
    <cellStyle name="SAPBEXHLevel0X 3 3 2 6 3 2" xfId="52845"/>
    <cellStyle name="SAPBEXHLevel0X 3 3 2 6 4" xfId="29640"/>
    <cellStyle name="SAPBEXHLevel0X 3 3 2 7" xfId="2996"/>
    <cellStyle name="SAPBEXHLevel0X 3 3 2 7 2" xfId="23129"/>
    <cellStyle name="SAPBEXHLevel0X 3 3 2 7 2 2" xfId="49543"/>
    <cellStyle name="SAPBEXHLevel0X 3 3 2 7 3" xfId="29666"/>
    <cellStyle name="SAPBEXHLevel0X 3 3 2 8" xfId="6925"/>
    <cellStyle name="SAPBEXHLevel0X 3 3 2 8 2" xfId="17630"/>
    <cellStyle name="SAPBEXHLevel0X 3 3 2 8 2 2" xfId="44047"/>
    <cellStyle name="SAPBEXHLevel0X 3 3 2 8 3" xfId="18749"/>
    <cellStyle name="SAPBEXHLevel0X 3 3 2 8 3 2" xfId="45163"/>
    <cellStyle name="SAPBEXHLevel0X 3 3 2 8 4" xfId="33595"/>
    <cellStyle name="SAPBEXHLevel0X 3 3 2 9" xfId="6686"/>
    <cellStyle name="SAPBEXHLevel0X 3 3 2 9 2" xfId="17398"/>
    <cellStyle name="SAPBEXHLevel0X 3 3 2 9 2 2" xfId="43816"/>
    <cellStyle name="SAPBEXHLevel0X 3 3 2 9 3" xfId="23505"/>
    <cellStyle name="SAPBEXHLevel0X 3 3 2 9 3 2" xfId="49919"/>
    <cellStyle name="SAPBEXHLevel0X 3 3 2 9 4" xfId="33356"/>
    <cellStyle name="SAPBEXHLevel0X 3 3 3" xfId="1642"/>
    <cellStyle name="SAPBEXHLevel0X 3 3 3 10" xfId="8329"/>
    <cellStyle name="SAPBEXHLevel0X 3 3 3 10 2" xfId="18989"/>
    <cellStyle name="SAPBEXHLevel0X 3 3 3 10 2 2" xfId="45403"/>
    <cellStyle name="SAPBEXHLevel0X 3 3 3 10 3" xfId="12450"/>
    <cellStyle name="SAPBEXHLevel0X 3 3 3 10 3 2" xfId="38871"/>
    <cellStyle name="SAPBEXHLevel0X 3 3 3 10 4" xfId="34825"/>
    <cellStyle name="SAPBEXHLevel0X 3 3 3 11" xfId="11921"/>
    <cellStyle name="SAPBEXHLevel0X 3 3 3 11 2" xfId="38342"/>
    <cellStyle name="SAPBEXHLevel0X 3 3 3 12" xfId="25400"/>
    <cellStyle name="SAPBEXHLevel0X 3 3 3 12 2" xfId="51814"/>
    <cellStyle name="SAPBEXHLevel0X 3 3 3 2" xfId="3635"/>
    <cellStyle name="SAPBEXHLevel0X 3 3 3 2 2" xfId="9093"/>
    <cellStyle name="SAPBEXHLevel0X 3 3 3 2 2 2" xfId="19753"/>
    <cellStyle name="SAPBEXHLevel0X 3 3 3 2 2 2 2" xfId="46167"/>
    <cellStyle name="SAPBEXHLevel0X 3 3 3 2 2 3" xfId="27750"/>
    <cellStyle name="SAPBEXHLevel0X 3 3 3 2 2 3 2" xfId="54164"/>
    <cellStyle name="SAPBEXHLevel0X 3 3 3 2 2 4" xfId="35589"/>
    <cellStyle name="SAPBEXHLevel0X 3 3 3 2 3" xfId="10069"/>
    <cellStyle name="SAPBEXHLevel0X 3 3 3 2 3 2" xfId="20729"/>
    <cellStyle name="SAPBEXHLevel0X 3 3 3 2 3 2 2" xfId="47143"/>
    <cellStyle name="SAPBEXHLevel0X 3 3 3 2 3 3" xfId="16894"/>
    <cellStyle name="SAPBEXHLevel0X 3 3 3 2 3 3 2" xfId="43312"/>
    <cellStyle name="SAPBEXHLevel0X 3 3 3 2 3 4" xfId="36565"/>
    <cellStyle name="SAPBEXHLevel0X 3 3 3 2 4" xfId="8630"/>
    <cellStyle name="SAPBEXHLevel0X 3 3 3 2 4 2" xfId="19290"/>
    <cellStyle name="SAPBEXHLevel0X 3 3 3 2 4 2 2" xfId="45704"/>
    <cellStyle name="SAPBEXHLevel0X 3 3 3 2 4 3" xfId="17827"/>
    <cellStyle name="SAPBEXHLevel0X 3 3 3 2 4 3 2" xfId="44244"/>
    <cellStyle name="SAPBEXHLevel0X 3 3 3 2 4 4" xfId="35126"/>
    <cellStyle name="SAPBEXHLevel0X 3 3 3 2 5" xfId="14420"/>
    <cellStyle name="SAPBEXHLevel0X 3 3 3 2 5 2" xfId="40840"/>
    <cellStyle name="SAPBEXHLevel0X 3 3 3 2 6" xfId="25288"/>
    <cellStyle name="SAPBEXHLevel0X 3 3 3 2 6 2" xfId="51702"/>
    <cellStyle name="SAPBEXHLevel0X 3 3 3 2 7" xfId="30305"/>
    <cellStyle name="SAPBEXHLevel0X 3 3 3 3" xfId="2693"/>
    <cellStyle name="SAPBEXHLevel0X 3 3 3 3 2" xfId="9462"/>
    <cellStyle name="SAPBEXHLevel0X 3 3 3 3 2 2" xfId="20122"/>
    <cellStyle name="SAPBEXHLevel0X 3 3 3 3 2 2 2" xfId="46536"/>
    <cellStyle name="SAPBEXHLevel0X 3 3 3 3 2 3" xfId="12973"/>
    <cellStyle name="SAPBEXHLevel0X 3 3 3 3 2 3 2" xfId="39394"/>
    <cellStyle name="SAPBEXHLevel0X 3 3 3 3 2 4" xfId="35958"/>
    <cellStyle name="SAPBEXHLevel0X 3 3 3 3 3" xfId="13485"/>
    <cellStyle name="SAPBEXHLevel0X 3 3 3 3 3 2" xfId="39905"/>
    <cellStyle name="SAPBEXHLevel0X 3 3 3 3 4" xfId="25640"/>
    <cellStyle name="SAPBEXHLevel0X 3 3 3 3 4 2" xfId="52054"/>
    <cellStyle name="SAPBEXHLevel0X 3 3 3 3 5" xfId="29363"/>
    <cellStyle name="SAPBEXHLevel0X 3 3 3 4" xfId="4875"/>
    <cellStyle name="SAPBEXHLevel0X 3 3 3 4 2" xfId="10106"/>
    <cellStyle name="SAPBEXHLevel0X 3 3 3 4 2 2" xfId="20766"/>
    <cellStyle name="SAPBEXHLevel0X 3 3 3 4 2 2 2" xfId="47180"/>
    <cellStyle name="SAPBEXHLevel0X 3 3 3 4 2 3" xfId="12587"/>
    <cellStyle name="SAPBEXHLevel0X 3 3 3 4 2 3 2" xfId="39008"/>
    <cellStyle name="SAPBEXHLevel0X 3 3 3 4 2 4" xfId="36602"/>
    <cellStyle name="SAPBEXHLevel0X 3 3 3 4 3" xfId="15652"/>
    <cellStyle name="SAPBEXHLevel0X 3 3 3 4 3 2" xfId="42072"/>
    <cellStyle name="SAPBEXHLevel0X 3 3 3 4 4" xfId="13026"/>
    <cellStyle name="SAPBEXHLevel0X 3 3 3 4 4 2" xfId="39447"/>
    <cellStyle name="SAPBEXHLevel0X 3 3 3 4 5" xfId="31545"/>
    <cellStyle name="SAPBEXHLevel0X 3 3 3 5" xfId="5455"/>
    <cellStyle name="SAPBEXHLevel0X 3 3 3 5 2" xfId="16228"/>
    <cellStyle name="SAPBEXHLevel0X 3 3 3 5 2 2" xfId="42647"/>
    <cellStyle name="SAPBEXHLevel0X 3 3 3 5 3" xfId="23186"/>
    <cellStyle name="SAPBEXHLevel0X 3 3 3 5 3 2" xfId="49600"/>
    <cellStyle name="SAPBEXHLevel0X 3 3 3 5 4" xfId="32125"/>
    <cellStyle name="SAPBEXHLevel0X 3 3 3 6" xfId="3325"/>
    <cellStyle name="SAPBEXHLevel0X 3 3 3 6 2" xfId="14113"/>
    <cellStyle name="SAPBEXHLevel0X 3 3 3 6 2 2" xfId="40533"/>
    <cellStyle name="SAPBEXHLevel0X 3 3 3 6 3" xfId="24404"/>
    <cellStyle name="SAPBEXHLevel0X 3 3 3 6 3 2" xfId="50818"/>
    <cellStyle name="SAPBEXHLevel0X 3 3 3 6 4" xfId="29995"/>
    <cellStyle name="SAPBEXHLevel0X 3 3 3 7" xfId="6133"/>
    <cellStyle name="SAPBEXHLevel0X 3 3 3 7 2" xfId="21966"/>
    <cellStyle name="SAPBEXHLevel0X 3 3 3 7 2 2" xfId="48380"/>
    <cellStyle name="SAPBEXHLevel0X 3 3 3 7 3" xfId="32803"/>
    <cellStyle name="SAPBEXHLevel0X 3 3 3 8" xfId="6075"/>
    <cellStyle name="SAPBEXHLevel0X 3 3 3 8 2" xfId="16826"/>
    <cellStyle name="SAPBEXHLevel0X 3 3 3 8 2 2" xfId="43244"/>
    <cellStyle name="SAPBEXHLevel0X 3 3 3 8 3" xfId="27099"/>
    <cellStyle name="SAPBEXHLevel0X 3 3 3 8 3 2" xfId="53513"/>
    <cellStyle name="SAPBEXHLevel0X 3 3 3 8 4" xfId="32745"/>
    <cellStyle name="SAPBEXHLevel0X 3 3 3 9" xfId="7644"/>
    <cellStyle name="SAPBEXHLevel0X 3 3 3 9 2" xfId="18311"/>
    <cellStyle name="SAPBEXHLevel0X 3 3 3 9 2 2" xfId="44727"/>
    <cellStyle name="SAPBEXHLevel0X 3 3 3 9 3" xfId="24355"/>
    <cellStyle name="SAPBEXHLevel0X 3 3 3 9 3 2" xfId="50769"/>
    <cellStyle name="SAPBEXHLevel0X 3 3 3 9 4" xfId="34314"/>
    <cellStyle name="SAPBEXHLevel0X 3 3 4" xfId="1901"/>
    <cellStyle name="SAPBEXHLevel0X 3 3 4 10" xfId="8548"/>
    <cellStyle name="SAPBEXHLevel0X 3 3 4 10 2" xfId="19208"/>
    <cellStyle name="SAPBEXHLevel0X 3 3 4 10 2 2" xfId="45622"/>
    <cellStyle name="SAPBEXHLevel0X 3 3 4 10 3" xfId="17662"/>
    <cellStyle name="SAPBEXHLevel0X 3 3 4 10 3 2" xfId="44079"/>
    <cellStyle name="SAPBEXHLevel0X 3 3 4 10 4" xfId="35044"/>
    <cellStyle name="SAPBEXHLevel0X 3 3 4 11" xfId="11679"/>
    <cellStyle name="SAPBEXHLevel0X 3 3 4 11 2" xfId="38100"/>
    <cellStyle name="SAPBEXHLevel0X 3 3 4 12" xfId="22481"/>
    <cellStyle name="SAPBEXHLevel0X 3 3 4 12 2" xfId="48895"/>
    <cellStyle name="SAPBEXHLevel0X 3 3 4 2" xfId="3878"/>
    <cellStyle name="SAPBEXHLevel0X 3 3 4 2 2" xfId="9247"/>
    <cellStyle name="SAPBEXHLevel0X 3 3 4 2 2 2" xfId="19907"/>
    <cellStyle name="SAPBEXHLevel0X 3 3 4 2 2 2 2" xfId="46321"/>
    <cellStyle name="SAPBEXHLevel0X 3 3 4 2 2 3" xfId="25960"/>
    <cellStyle name="SAPBEXHLevel0X 3 3 4 2 2 3 2" xfId="52374"/>
    <cellStyle name="SAPBEXHLevel0X 3 3 4 2 2 4" xfId="35743"/>
    <cellStyle name="SAPBEXHLevel0X 3 3 4 2 3" xfId="14661"/>
    <cellStyle name="SAPBEXHLevel0X 3 3 4 2 3 2" xfId="41081"/>
    <cellStyle name="SAPBEXHLevel0X 3 3 4 2 4" xfId="26268"/>
    <cellStyle name="SAPBEXHLevel0X 3 3 4 2 4 2" xfId="52682"/>
    <cellStyle name="SAPBEXHLevel0X 3 3 4 2 5" xfId="30548"/>
    <cellStyle name="SAPBEXHLevel0X 3 3 4 3" xfId="4605"/>
    <cellStyle name="SAPBEXHLevel0X 3 3 4 3 2" xfId="10059"/>
    <cellStyle name="SAPBEXHLevel0X 3 3 4 3 2 2" xfId="20719"/>
    <cellStyle name="SAPBEXHLevel0X 3 3 4 3 2 2 2" xfId="47133"/>
    <cellStyle name="SAPBEXHLevel0X 3 3 4 3 2 3" xfId="25887"/>
    <cellStyle name="SAPBEXHLevel0X 3 3 4 3 2 3 2" xfId="52301"/>
    <cellStyle name="SAPBEXHLevel0X 3 3 4 3 2 4" xfId="36555"/>
    <cellStyle name="SAPBEXHLevel0X 3 3 4 3 3" xfId="15383"/>
    <cellStyle name="SAPBEXHLevel0X 3 3 4 3 3 2" xfId="41803"/>
    <cellStyle name="SAPBEXHLevel0X 3 3 4 3 4" xfId="24514"/>
    <cellStyle name="SAPBEXHLevel0X 3 3 4 3 4 2" xfId="50928"/>
    <cellStyle name="SAPBEXHLevel0X 3 3 4 3 5" xfId="31275"/>
    <cellStyle name="SAPBEXHLevel0X 3 3 4 4" xfId="4427"/>
    <cellStyle name="SAPBEXHLevel0X 3 3 4 4 2" xfId="15205"/>
    <cellStyle name="SAPBEXHLevel0X 3 3 4 4 2 2" xfId="41625"/>
    <cellStyle name="SAPBEXHLevel0X 3 3 4 4 3" xfId="23467"/>
    <cellStyle name="SAPBEXHLevel0X 3 3 4 4 3 2" xfId="49881"/>
    <cellStyle name="SAPBEXHLevel0X 3 3 4 4 4" xfId="31097"/>
    <cellStyle name="SAPBEXHLevel0X 3 3 4 5" xfId="5799"/>
    <cellStyle name="SAPBEXHLevel0X 3 3 4 5 2" xfId="16558"/>
    <cellStyle name="SAPBEXHLevel0X 3 3 4 5 2 2" xfId="42976"/>
    <cellStyle name="SAPBEXHLevel0X 3 3 4 5 3" xfId="27284"/>
    <cellStyle name="SAPBEXHLevel0X 3 3 4 5 3 2" xfId="53698"/>
    <cellStyle name="SAPBEXHLevel0X 3 3 4 5 4" xfId="32469"/>
    <cellStyle name="SAPBEXHLevel0X 3 3 4 6" xfId="6402"/>
    <cellStyle name="SAPBEXHLevel0X 3 3 4 6 2" xfId="17138"/>
    <cellStyle name="SAPBEXHLevel0X 3 3 4 6 2 2" xfId="43556"/>
    <cellStyle name="SAPBEXHLevel0X 3 3 4 6 3" xfId="12043"/>
    <cellStyle name="SAPBEXHLevel0X 3 3 4 6 3 2" xfId="38464"/>
    <cellStyle name="SAPBEXHLevel0X 3 3 4 6 4" xfId="33072"/>
    <cellStyle name="SAPBEXHLevel0X 3 3 4 7" xfId="7017"/>
    <cellStyle name="SAPBEXHLevel0X 3 3 4 7 2" xfId="22139"/>
    <cellStyle name="SAPBEXHLevel0X 3 3 4 7 2 2" xfId="48553"/>
    <cellStyle name="SAPBEXHLevel0X 3 3 4 7 3" xfId="33687"/>
    <cellStyle name="SAPBEXHLevel0X 3 3 4 8" xfId="7564"/>
    <cellStyle name="SAPBEXHLevel0X 3 3 4 8 2" xfId="18231"/>
    <cellStyle name="SAPBEXHLevel0X 3 3 4 8 2 2" xfId="44647"/>
    <cellStyle name="SAPBEXHLevel0X 3 3 4 8 3" xfId="23102"/>
    <cellStyle name="SAPBEXHLevel0X 3 3 4 8 3 2" xfId="49516"/>
    <cellStyle name="SAPBEXHLevel0X 3 3 4 8 4" xfId="34234"/>
    <cellStyle name="SAPBEXHLevel0X 3 3 4 9" xfId="3305"/>
    <cellStyle name="SAPBEXHLevel0X 3 3 4 9 2" xfId="14095"/>
    <cellStyle name="SAPBEXHLevel0X 3 3 4 9 2 2" xfId="40515"/>
    <cellStyle name="SAPBEXHLevel0X 3 3 4 9 3" xfId="23306"/>
    <cellStyle name="SAPBEXHLevel0X 3 3 4 9 3 2" xfId="49720"/>
    <cellStyle name="SAPBEXHLevel0X 3 3 4 9 4" xfId="29975"/>
    <cellStyle name="SAPBEXHLevel0X 3 3 5" xfId="2087"/>
    <cellStyle name="SAPBEXHLevel0X 3 3 5 10" xfId="8873"/>
    <cellStyle name="SAPBEXHLevel0X 3 3 5 10 2" xfId="19533"/>
    <cellStyle name="SAPBEXHLevel0X 3 3 5 10 2 2" xfId="45947"/>
    <cellStyle name="SAPBEXHLevel0X 3 3 5 10 3" xfId="23731"/>
    <cellStyle name="SAPBEXHLevel0X 3 3 5 10 3 2" xfId="50145"/>
    <cellStyle name="SAPBEXHLevel0X 3 3 5 10 4" xfId="35369"/>
    <cellStyle name="SAPBEXHLevel0X 3 3 5 11" xfId="11513"/>
    <cellStyle name="SAPBEXHLevel0X 3 3 5 11 2" xfId="37934"/>
    <cellStyle name="SAPBEXHLevel0X 3 3 5 12" xfId="25520"/>
    <cellStyle name="SAPBEXHLevel0X 3 3 5 12 2" xfId="51934"/>
    <cellStyle name="SAPBEXHLevel0X 3 3 5 2" xfId="4052"/>
    <cellStyle name="SAPBEXHLevel0X 3 3 5 2 2" xfId="9855"/>
    <cellStyle name="SAPBEXHLevel0X 3 3 5 2 2 2" xfId="20515"/>
    <cellStyle name="SAPBEXHLevel0X 3 3 5 2 2 2 2" xfId="46929"/>
    <cellStyle name="SAPBEXHLevel0X 3 3 5 2 2 3" xfId="25878"/>
    <cellStyle name="SAPBEXHLevel0X 3 3 5 2 2 3 2" xfId="52292"/>
    <cellStyle name="SAPBEXHLevel0X 3 3 5 2 2 4" xfId="36351"/>
    <cellStyle name="SAPBEXHLevel0X 3 3 5 2 3" xfId="14834"/>
    <cellStyle name="SAPBEXHLevel0X 3 3 5 2 3 2" xfId="41254"/>
    <cellStyle name="SAPBEXHLevel0X 3 3 5 2 4" xfId="25378"/>
    <cellStyle name="SAPBEXHLevel0X 3 3 5 2 4 2" xfId="51792"/>
    <cellStyle name="SAPBEXHLevel0X 3 3 5 2 5" xfId="30722"/>
    <cellStyle name="SAPBEXHLevel0X 3 3 5 3" xfId="4780"/>
    <cellStyle name="SAPBEXHLevel0X 3 3 5 3 2" xfId="10352"/>
    <cellStyle name="SAPBEXHLevel0X 3 3 5 3 2 2" xfId="21012"/>
    <cellStyle name="SAPBEXHLevel0X 3 3 5 3 2 2 2" xfId="47426"/>
    <cellStyle name="SAPBEXHLevel0X 3 3 5 3 2 3" xfId="28277"/>
    <cellStyle name="SAPBEXHLevel0X 3 3 5 3 2 3 2" xfId="54691"/>
    <cellStyle name="SAPBEXHLevel0X 3 3 5 3 2 4" xfId="36848"/>
    <cellStyle name="SAPBEXHLevel0X 3 3 5 3 3" xfId="15557"/>
    <cellStyle name="SAPBEXHLevel0X 3 3 5 3 3 2" xfId="41977"/>
    <cellStyle name="SAPBEXHLevel0X 3 3 5 3 4" xfId="27975"/>
    <cellStyle name="SAPBEXHLevel0X 3 3 5 3 4 2" xfId="54389"/>
    <cellStyle name="SAPBEXHLevel0X 3 3 5 3 5" xfId="31450"/>
    <cellStyle name="SAPBEXHLevel0X 3 3 5 4" xfId="5360"/>
    <cellStyle name="SAPBEXHLevel0X 3 3 5 4 2" xfId="16133"/>
    <cellStyle name="SAPBEXHLevel0X 3 3 5 4 2 2" xfId="42552"/>
    <cellStyle name="SAPBEXHLevel0X 3 3 5 4 3" xfId="25650"/>
    <cellStyle name="SAPBEXHLevel0X 3 3 5 4 3 2" xfId="52064"/>
    <cellStyle name="SAPBEXHLevel0X 3 3 5 4 4" xfId="32030"/>
    <cellStyle name="SAPBEXHLevel0X 3 3 5 5" xfId="5967"/>
    <cellStyle name="SAPBEXHLevel0X 3 3 5 5 2" xfId="16719"/>
    <cellStyle name="SAPBEXHLevel0X 3 3 5 5 2 2" xfId="43137"/>
    <cellStyle name="SAPBEXHLevel0X 3 3 5 5 3" xfId="26147"/>
    <cellStyle name="SAPBEXHLevel0X 3 3 5 5 3 2" xfId="52561"/>
    <cellStyle name="SAPBEXHLevel0X 3 3 5 5 4" xfId="32637"/>
    <cellStyle name="SAPBEXHLevel0X 3 3 5 6" xfId="6567"/>
    <cellStyle name="SAPBEXHLevel0X 3 3 5 6 2" xfId="17292"/>
    <cellStyle name="SAPBEXHLevel0X 3 3 5 6 2 2" xfId="43710"/>
    <cellStyle name="SAPBEXHLevel0X 3 3 5 6 3" xfId="24075"/>
    <cellStyle name="SAPBEXHLevel0X 3 3 5 6 3 2" xfId="50489"/>
    <cellStyle name="SAPBEXHLevel0X 3 3 5 6 4" xfId="33237"/>
    <cellStyle name="SAPBEXHLevel0X 3 3 5 7" xfId="7139"/>
    <cellStyle name="SAPBEXHLevel0X 3 3 5 7 2" xfId="22511"/>
    <cellStyle name="SAPBEXHLevel0X 3 3 5 7 2 2" xfId="48925"/>
    <cellStyle name="SAPBEXHLevel0X 3 3 5 7 3" xfId="33809"/>
    <cellStyle name="SAPBEXHLevel0X 3 3 5 8" xfId="7698"/>
    <cellStyle name="SAPBEXHLevel0X 3 3 5 8 2" xfId="18365"/>
    <cellStyle name="SAPBEXHLevel0X 3 3 5 8 2 2" xfId="44781"/>
    <cellStyle name="SAPBEXHLevel0X 3 3 5 8 3" xfId="26618"/>
    <cellStyle name="SAPBEXHLevel0X 3 3 5 8 3 2" xfId="53032"/>
    <cellStyle name="SAPBEXHLevel0X 3 3 5 8 4" xfId="34368"/>
    <cellStyle name="SAPBEXHLevel0X 3 3 5 9" xfId="7850"/>
    <cellStyle name="SAPBEXHLevel0X 3 3 5 9 2" xfId="18517"/>
    <cellStyle name="SAPBEXHLevel0X 3 3 5 9 2 2" xfId="44932"/>
    <cellStyle name="SAPBEXHLevel0X 3 3 5 9 3" xfId="23669"/>
    <cellStyle name="SAPBEXHLevel0X 3 3 5 9 3 2" xfId="50083"/>
    <cellStyle name="SAPBEXHLevel0X 3 3 5 9 4" xfId="34520"/>
    <cellStyle name="SAPBEXHLevel0X 3 3 6" xfId="1699"/>
    <cellStyle name="SAPBEXHLevel0X 3 3 6 10" xfId="9562"/>
    <cellStyle name="SAPBEXHLevel0X 3 3 6 10 2" xfId="20222"/>
    <cellStyle name="SAPBEXHLevel0X 3 3 6 10 2 2" xfId="46636"/>
    <cellStyle name="SAPBEXHLevel0X 3 3 6 10 3" xfId="12099"/>
    <cellStyle name="SAPBEXHLevel0X 3 3 6 10 3 2" xfId="38520"/>
    <cellStyle name="SAPBEXHLevel0X 3 3 6 10 4" xfId="36058"/>
    <cellStyle name="SAPBEXHLevel0X 3 3 6 11" xfId="11871"/>
    <cellStyle name="SAPBEXHLevel0X 3 3 6 11 2" xfId="38292"/>
    <cellStyle name="SAPBEXHLevel0X 3 3 6 12" xfId="21886"/>
    <cellStyle name="SAPBEXHLevel0X 3 3 6 12 2" xfId="48300"/>
    <cellStyle name="SAPBEXHLevel0X 3 3 6 2" xfId="3691"/>
    <cellStyle name="SAPBEXHLevel0X 3 3 6 2 2" xfId="10698"/>
    <cellStyle name="SAPBEXHLevel0X 3 3 6 2 2 2" xfId="21343"/>
    <cellStyle name="SAPBEXHLevel0X 3 3 6 2 2 2 2" xfId="47757"/>
    <cellStyle name="SAPBEXHLevel0X 3 3 6 2 2 3" xfId="28441"/>
    <cellStyle name="SAPBEXHLevel0X 3 3 6 2 2 3 2" xfId="54855"/>
    <cellStyle name="SAPBEXHLevel0X 3 3 6 2 2 4" xfId="37122"/>
    <cellStyle name="SAPBEXHLevel0X 3 3 6 2 3" xfId="14476"/>
    <cellStyle name="SAPBEXHLevel0X 3 3 6 2 3 2" xfId="40896"/>
    <cellStyle name="SAPBEXHLevel0X 3 3 6 2 4" xfId="24119"/>
    <cellStyle name="SAPBEXHLevel0X 3 3 6 2 4 2" xfId="50533"/>
    <cellStyle name="SAPBEXHLevel0X 3 3 6 2 5" xfId="30361"/>
    <cellStyle name="SAPBEXHLevel0X 3 3 6 3" xfId="2643"/>
    <cellStyle name="SAPBEXHLevel0X 3 3 6 3 2" xfId="13435"/>
    <cellStyle name="SAPBEXHLevel0X 3 3 6 3 2 2" xfId="39855"/>
    <cellStyle name="SAPBEXHLevel0X 3 3 6 3 3" xfId="22798"/>
    <cellStyle name="SAPBEXHLevel0X 3 3 6 3 3 2" xfId="49212"/>
    <cellStyle name="SAPBEXHLevel0X 3 3 6 3 4" xfId="29313"/>
    <cellStyle name="SAPBEXHLevel0X 3 3 6 4" xfId="4862"/>
    <cellStyle name="SAPBEXHLevel0X 3 3 6 4 2" xfId="15639"/>
    <cellStyle name="SAPBEXHLevel0X 3 3 6 4 2 2" xfId="42059"/>
    <cellStyle name="SAPBEXHLevel0X 3 3 6 4 3" xfId="22070"/>
    <cellStyle name="SAPBEXHLevel0X 3 3 6 4 3 2" xfId="48484"/>
    <cellStyle name="SAPBEXHLevel0X 3 3 6 4 4" xfId="31532"/>
    <cellStyle name="SAPBEXHLevel0X 3 3 6 5" xfId="3950"/>
    <cellStyle name="SAPBEXHLevel0X 3 3 6 5 2" xfId="14733"/>
    <cellStyle name="SAPBEXHLevel0X 3 3 6 5 2 2" xfId="41153"/>
    <cellStyle name="SAPBEXHLevel0X 3 3 6 5 3" xfId="24266"/>
    <cellStyle name="SAPBEXHLevel0X 3 3 6 5 3 2" xfId="50680"/>
    <cellStyle name="SAPBEXHLevel0X 3 3 6 5 4" xfId="30620"/>
    <cellStyle name="SAPBEXHLevel0X 3 3 6 6" xfId="5561"/>
    <cellStyle name="SAPBEXHLevel0X 3 3 6 6 2" xfId="16332"/>
    <cellStyle name="SAPBEXHLevel0X 3 3 6 6 2 2" xfId="42751"/>
    <cellStyle name="SAPBEXHLevel0X 3 3 6 6 3" xfId="28049"/>
    <cellStyle name="SAPBEXHLevel0X 3 3 6 6 3 2" xfId="54463"/>
    <cellStyle name="SAPBEXHLevel0X 3 3 6 6 4" xfId="32231"/>
    <cellStyle name="SAPBEXHLevel0X 3 3 6 7" xfId="4162"/>
    <cellStyle name="SAPBEXHLevel0X 3 3 6 7 2" xfId="24366"/>
    <cellStyle name="SAPBEXHLevel0X 3 3 6 7 2 2" xfId="50780"/>
    <cellStyle name="SAPBEXHLevel0X 3 3 6 7 3" xfId="30832"/>
    <cellStyle name="SAPBEXHLevel0X 3 3 6 8" xfId="6272"/>
    <cellStyle name="SAPBEXHLevel0X 3 3 6 8 2" xfId="17011"/>
    <cellStyle name="SAPBEXHLevel0X 3 3 6 8 2 2" xfId="43429"/>
    <cellStyle name="SAPBEXHLevel0X 3 3 6 8 3" xfId="22406"/>
    <cellStyle name="SAPBEXHLevel0X 3 3 6 8 3 2" xfId="48820"/>
    <cellStyle name="SAPBEXHLevel0X 3 3 6 8 4" xfId="32942"/>
    <cellStyle name="SAPBEXHLevel0X 3 3 6 9" xfId="2884"/>
    <cellStyle name="SAPBEXHLevel0X 3 3 6 9 2" xfId="13676"/>
    <cellStyle name="SAPBEXHLevel0X 3 3 6 9 2 2" xfId="40096"/>
    <cellStyle name="SAPBEXHLevel0X 3 3 6 9 3" xfId="26688"/>
    <cellStyle name="SAPBEXHLevel0X 3 3 6 9 3 2" xfId="53102"/>
    <cellStyle name="SAPBEXHLevel0X 3 3 6 9 4" xfId="29554"/>
    <cellStyle name="SAPBEXHLevel0X 3 3 7" xfId="2490"/>
    <cellStyle name="SAPBEXHLevel0X 3 3 7 10" xfId="22240"/>
    <cellStyle name="SAPBEXHLevel0X 3 3 7 10 2" xfId="48654"/>
    <cellStyle name="SAPBEXHLevel0X 3 3 7 2" xfId="4385"/>
    <cellStyle name="SAPBEXHLevel0X 3 3 7 2 2" xfId="15163"/>
    <cellStyle name="SAPBEXHLevel0X 3 3 7 2 2 2" xfId="41583"/>
    <cellStyle name="SAPBEXHLevel0X 3 3 7 2 3" xfId="23381"/>
    <cellStyle name="SAPBEXHLevel0X 3 3 7 2 3 2" xfId="49795"/>
    <cellStyle name="SAPBEXHLevel0X 3 3 7 2 4" xfId="31055"/>
    <cellStyle name="SAPBEXHLevel0X 3 3 7 3" xfId="5118"/>
    <cellStyle name="SAPBEXHLevel0X 3 3 7 3 2" xfId="15895"/>
    <cellStyle name="SAPBEXHLevel0X 3 3 7 3 2 2" xfId="42314"/>
    <cellStyle name="SAPBEXHLevel0X 3 3 7 3 3" xfId="28117"/>
    <cellStyle name="SAPBEXHLevel0X 3 3 7 3 3 2" xfId="54531"/>
    <cellStyle name="SAPBEXHLevel0X 3 3 7 3 4" xfId="31788"/>
    <cellStyle name="SAPBEXHLevel0X 3 3 7 4" xfId="6300"/>
    <cellStyle name="SAPBEXHLevel0X 3 3 7 4 2" xfId="17039"/>
    <cellStyle name="SAPBEXHLevel0X 3 3 7 4 2 2" xfId="43457"/>
    <cellStyle name="SAPBEXHLevel0X 3 3 7 4 3" xfId="12038"/>
    <cellStyle name="SAPBEXHLevel0X 3 3 7 4 3 2" xfId="38459"/>
    <cellStyle name="SAPBEXHLevel0X 3 3 7 4 4" xfId="32970"/>
    <cellStyle name="SAPBEXHLevel0X 3 3 7 5" xfId="6876"/>
    <cellStyle name="SAPBEXHLevel0X 3 3 7 5 2" xfId="17581"/>
    <cellStyle name="SAPBEXHLevel0X 3 3 7 5 2 2" xfId="43998"/>
    <cellStyle name="SAPBEXHLevel0X 3 3 7 5 3" xfId="21354"/>
    <cellStyle name="SAPBEXHLevel0X 3 3 7 5 3 2" xfId="47768"/>
    <cellStyle name="SAPBEXHLevel0X 3 3 7 5 4" xfId="33546"/>
    <cellStyle name="SAPBEXHLevel0X 3 3 7 6" xfId="7400"/>
    <cellStyle name="SAPBEXHLevel0X 3 3 7 6 2" xfId="18067"/>
    <cellStyle name="SAPBEXHLevel0X 3 3 7 6 2 2" xfId="44483"/>
    <cellStyle name="SAPBEXHLevel0X 3 3 7 6 3" xfId="27203"/>
    <cellStyle name="SAPBEXHLevel0X 3 3 7 6 3 2" xfId="53617"/>
    <cellStyle name="SAPBEXHLevel0X 3 3 7 6 4" xfId="34070"/>
    <cellStyle name="SAPBEXHLevel0X 3 3 7 7" xfId="8023"/>
    <cellStyle name="SAPBEXHLevel0X 3 3 7 7 2" xfId="18690"/>
    <cellStyle name="SAPBEXHLevel0X 3 3 7 7 2 2" xfId="45104"/>
    <cellStyle name="SAPBEXHLevel0X 3 3 7 7 3" xfId="16617"/>
    <cellStyle name="SAPBEXHLevel0X 3 3 7 7 3 2" xfId="43035"/>
    <cellStyle name="SAPBEXHLevel0X 3 3 7 7 4" xfId="34627"/>
    <cellStyle name="SAPBEXHLevel0X 3 3 7 8" xfId="13286"/>
    <cellStyle name="SAPBEXHLevel0X 3 3 7 8 2" xfId="39706"/>
    <cellStyle name="SAPBEXHLevel0X 3 3 7 9" xfId="18761"/>
    <cellStyle name="SAPBEXHLevel0X 3 3 7 9 2" xfId="45175"/>
    <cellStyle name="SAPBEXHLevel0X 3 3 8" xfId="3238"/>
    <cellStyle name="SAPBEXHLevel0X 3 3 8 2" xfId="14028"/>
    <cellStyle name="SAPBEXHLevel0X 3 3 8 2 2" xfId="40448"/>
    <cellStyle name="SAPBEXHLevel0X 3 3 8 3" xfId="26277"/>
    <cellStyle name="SAPBEXHLevel0X 3 3 8 3 2" xfId="52691"/>
    <cellStyle name="SAPBEXHLevel0X 3 3 8 4" xfId="29908"/>
    <cellStyle name="SAPBEXHLevel0X 3 3 9" xfId="3003"/>
    <cellStyle name="SAPBEXHLevel0X 3 3 9 2" xfId="13795"/>
    <cellStyle name="SAPBEXHLevel0X 3 3 9 2 2" xfId="40215"/>
    <cellStyle name="SAPBEXHLevel0X 3 3 9 3" xfId="23255"/>
    <cellStyle name="SAPBEXHLevel0X 3 3 9 3 2" xfId="49669"/>
    <cellStyle name="SAPBEXHLevel0X 3 3 9 4" xfId="29673"/>
    <cellStyle name="SAPBEXHLevel0X 3 4" xfId="1214"/>
    <cellStyle name="SAPBEXHLevel0X 3 4 10" xfId="4322"/>
    <cellStyle name="SAPBEXHLevel0X 3 4 10 2" xfId="15100"/>
    <cellStyle name="SAPBEXHLevel0X 3 4 10 2 2" xfId="41520"/>
    <cellStyle name="SAPBEXHLevel0X 3 4 10 3" xfId="26422"/>
    <cellStyle name="SAPBEXHLevel0X 3 4 10 3 2" xfId="52836"/>
    <cellStyle name="SAPBEXHLevel0X 3 4 10 4" xfId="30992"/>
    <cellStyle name="SAPBEXHLevel0X 3 4 11" xfId="6663"/>
    <cellStyle name="SAPBEXHLevel0X 3 4 11 2" xfId="24526"/>
    <cellStyle name="SAPBEXHLevel0X 3 4 11 2 2" xfId="50940"/>
    <cellStyle name="SAPBEXHLevel0X 3 4 11 3" xfId="33333"/>
    <cellStyle name="SAPBEXHLevel0X 3 4 12" xfId="14173"/>
    <cellStyle name="SAPBEXHLevel0X 3 4 12 2" xfId="40593"/>
    <cellStyle name="SAPBEXHLevel0X 3 4 13" xfId="23041"/>
    <cellStyle name="SAPBEXHLevel0X 3 4 13 2" xfId="49455"/>
    <cellStyle name="SAPBEXHLevel0X 3 4 2" xfId="1530"/>
    <cellStyle name="SAPBEXHLevel0X 3 4 2 10" xfId="8422"/>
    <cellStyle name="SAPBEXHLevel0X 3 4 2 10 2" xfId="19082"/>
    <cellStyle name="SAPBEXHLevel0X 3 4 2 10 2 2" xfId="45496"/>
    <cellStyle name="SAPBEXHLevel0X 3 4 2 10 3" xfId="16541"/>
    <cellStyle name="SAPBEXHLevel0X 3 4 2 10 3 2" xfId="42959"/>
    <cellStyle name="SAPBEXHLevel0X 3 4 2 10 4" xfId="34918"/>
    <cellStyle name="SAPBEXHLevel0X 3 4 2 11" xfId="13002"/>
    <cellStyle name="SAPBEXHLevel0X 3 4 2 11 2" xfId="39423"/>
    <cellStyle name="SAPBEXHLevel0X 3 4 2 12" xfId="25135"/>
    <cellStyle name="SAPBEXHLevel0X 3 4 2 12 2" xfId="51549"/>
    <cellStyle name="SAPBEXHLevel0X 3 4 2 2" xfId="3524"/>
    <cellStyle name="SAPBEXHLevel0X 3 4 2 2 2" xfId="9000"/>
    <cellStyle name="SAPBEXHLevel0X 3 4 2 2 2 2" xfId="19660"/>
    <cellStyle name="SAPBEXHLevel0X 3 4 2 2 2 2 2" xfId="46074"/>
    <cellStyle name="SAPBEXHLevel0X 3 4 2 2 2 3" xfId="26534"/>
    <cellStyle name="SAPBEXHLevel0X 3 4 2 2 2 3 2" xfId="52948"/>
    <cellStyle name="SAPBEXHLevel0X 3 4 2 2 2 4" xfId="35496"/>
    <cellStyle name="SAPBEXHLevel0X 3 4 2 2 3" xfId="10113"/>
    <cellStyle name="SAPBEXHLevel0X 3 4 2 2 3 2" xfId="20773"/>
    <cellStyle name="SAPBEXHLevel0X 3 4 2 2 3 2 2" xfId="47187"/>
    <cellStyle name="SAPBEXHLevel0X 3 4 2 2 3 3" xfId="27787"/>
    <cellStyle name="SAPBEXHLevel0X 3 4 2 2 3 3 2" xfId="54201"/>
    <cellStyle name="SAPBEXHLevel0X 3 4 2 2 3 4" xfId="36609"/>
    <cellStyle name="SAPBEXHLevel0X 3 4 2 2 4" xfId="8735"/>
    <cellStyle name="SAPBEXHLevel0X 3 4 2 2 4 2" xfId="19395"/>
    <cellStyle name="SAPBEXHLevel0X 3 4 2 2 4 2 2" xfId="45809"/>
    <cellStyle name="SAPBEXHLevel0X 3 4 2 2 4 3" xfId="12966"/>
    <cellStyle name="SAPBEXHLevel0X 3 4 2 2 4 3 2" xfId="39387"/>
    <cellStyle name="SAPBEXHLevel0X 3 4 2 2 4 4" xfId="35231"/>
    <cellStyle name="SAPBEXHLevel0X 3 4 2 2 5" xfId="14309"/>
    <cellStyle name="SAPBEXHLevel0X 3 4 2 2 5 2" xfId="40729"/>
    <cellStyle name="SAPBEXHLevel0X 3 4 2 2 6" xfId="23979"/>
    <cellStyle name="SAPBEXHLevel0X 3 4 2 2 6 2" xfId="50393"/>
    <cellStyle name="SAPBEXHLevel0X 3 4 2 2 7" xfId="30194"/>
    <cellStyle name="SAPBEXHLevel0X 3 4 2 3" xfId="2780"/>
    <cellStyle name="SAPBEXHLevel0X 3 4 2 3 2" xfId="9358"/>
    <cellStyle name="SAPBEXHLevel0X 3 4 2 3 2 2" xfId="20018"/>
    <cellStyle name="SAPBEXHLevel0X 3 4 2 3 2 2 2" xfId="46432"/>
    <cellStyle name="SAPBEXHLevel0X 3 4 2 3 2 3" xfId="25948"/>
    <cellStyle name="SAPBEXHLevel0X 3 4 2 3 2 3 2" xfId="52362"/>
    <cellStyle name="SAPBEXHLevel0X 3 4 2 3 2 4" xfId="35854"/>
    <cellStyle name="SAPBEXHLevel0X 3 4 2 3 3" xfId="13572"/>
    <cellStyle name="SAPBEXHLevel0X 3 4 2 3 3 2" xfId="39992"/>
    <cellStyle name="SAPBEXHLevel0X 3 4 2 3 4" xfId="27648"/>
    <cellStyle name="SAPBEXHLevel0X 3 4 2 3 4 2" xfId="54062"/>
    <cellStyle name="SAPBEXHLevel0X 3 4 2 3 5" xfId="29450"/>
    <cellStyle name="SAPBEXHLevel0X 3 4 2 4" xfId="2829"/>
    <cellStyle name="SAPBEXHLevel0X 3 4 2 4 2" xfId="10298"/>
    <cellStyle name="SAPBEXHLevel0X 3 4 2 4 2 2" xfId="20958"/>
    <cellStyle name="SAPBEXHLevel0X 3 4 2 4 2 2 2" xfId="47372"/>
    <cellStyle name="SAPBEXHLevel0X 3 4 2 4 2 3" xfId="17767"/>
    <cellStyle name="SAPBEXHLevel0X 3 4 2 4 2 3 2" xfId="44184"/>
    <cellStyle name="SAPBEXHLevel0X 3 4 2 4 2 4" xfId="36794"/>
    <cellStyle name="SAPBEXHLevel0X 3 4 2 4 3" xfId="13621"/>
    <cellStyle name="SAPBEXHLevel0X 3 4 2 4 3 2" xfId="40041"/>
    <cellStyle name="SAPBEXHLevel0X 3 4 2 4 4" xfId="27685"/>
    <cellStyle name="SAPBEXHLevel0X 3 4 2 4 4 2" xfId="54099"/>
    <cellStyle name="SAPBEXHLevel0X 3 4 2 4 5" xfId="29499"/>
    <cellStyle name="SAPBEXHLevel0X 3 4 2 5" xfId="5269"/>
    <cellStyle name="SAPBEXHLevel0X 3 4 2 5 2" xfId="16044"/>
    <cellStyle name="SAPBEXHLevel0X 3 4 2 5 2 2" xfId="42463"/>
    <cellStyle name="SAPBEXHLevel0X 3 4 2 5 3" xfId="28017"/>
    <cellStyle name="SAPBEXHLevel0X 3 4 2 5 3 2" xfId="54431"/>
    <cellStyle name="SAPBEXHLevel0X 3 4 2 5 4" xfId="31939"/>
    <cellStyle name="SAPBEXHLevel0X 3 4 2 6" xfId="5766"/>
    <cellStyle name="SAPBEXHLevel0X 3 4 2 6 2" xfId="16526"/>
    <cellStyle name="SAPBEXHLevel0X 3 4 2 6 2 2" xfId="42944"/>
    <cellStyle name="SAPBEXHLevel0X 3 4 2 6 3" xfId="26601"/>
    <cellStyle name="SAPBEXHLevel0X 3 4 2 6 3 2" xfId="53015"/>
    <cellStyle name="SAPBEXHLevel0X 3 4 2 6 4" xfId="32436"/>
    <cellStyle name="SAPBEXHLevel0X 3 4 2 7" xfId="6478"/>
    <cellStyle name="SAPBEXHLevel0X 3 4 2 7 2" xfId="11300"/>
    <cellStyle name="SAPBEXHLevel0X 3 4 2 7 2 2" xfId="37721"/>
    <cellStyle name="SAPBEXHLevel0X 3 4 2 7 3" xfId="33148"/>
    <cellStyle name="SAPBEXHLevel0X 3 4 2 8" xfId="7228"/>
    <cellStyle name="SAPBEXHLevel0X 3 4 2 8 2" xfId="17895"/>
    <cellStyle name="SAPBEXHLevel0X 3 4 2 8 2 2" xfId="44312"/>
    <cellStyle name="SAPBEXHLevel0X 3 4 2 8 3" xfId="21940"/>
    <cellStyle name="SAPBEXHLevel0X 3 4 2 8 3 2" xfId="48354"/>
    <cellStyle name="SAPBEXHLevel0X 3 4 2 8 4" xfId="33898"/>
    <cellStyle name="SAPBEXHLevel0X 3 4 2 9" xfId="7800"/>
    <cellStyle name="SAPBEXHLevel0X 3 4 2 9 2" xfId="18467"/>
    <cellStyle name="SAPBEXHLevel0X 3 4 2 9 2 2" xfId="44882"/>
    <cellStyle name="SAPBEXHLevel0X 3 4 2 9 3" xfId="23471"/>
    <cellStyle name="SAPBEXHLevel0X 3 4 2 9 3 2" xfId="49885"/>
    <cellStyle name="SAPBEXHLevel0X 3 4 2 9 4" xfId="34470"/>
    <cellStyle name="SAPBEXHLevel0X 3 4 3" xfId="1643"/>
    <cellStyle name="SAPBEXHLevel0X 3 4 3 10" xfId="8328"/>
    <cellStyle name="SAPBEXHLevel0X 3 4 3 10 2" xfId="18988"/>
    <cellStyle name="SAPBEXHLevel0X 3 4 3 10 2 2" xfId="45402"/>
    <cellStyle name="SAPBEXHLevel0X 3 4 3 10 3" xfId="16255"/>
    <cellStyle name="SAPBEXHLevel0X 3 4 3 10 3 2" xfId="42674"/>
    <cellStyle name="SAPBEXHLevel0X 3 4 3 10 4" xfId="34824"/>
    <cellStyle name="SAPBEXHLevel0X 3 4 3 11" xfId="11920"/>
    <cellStyle name="SAPBEXHLevel0X 3 4 3 11 2" xfId="38341"/>
    <cellStyle name="SAPBEXHLevel0X 3 4 3 12" xfId="25027"/>
    <cellStyle name="SAPBEXHLevel0X 3 4 3 12 2" xfId="51441"/>
    <cellStyle name="SAPBEXHLevel0X 3 4 3 2" xfId="3636"/>
    <cellStyle name="SAPBEXHLevel0X 3 4 3 2 2" xfId="9094"/>
    <cellStyle name="SAPBEXHLevel0X 3 4 3 2 2 2" xfId="19754"/>
    <cellStyle name="SAPBEXHLevel0X 3 4 3 2 2 2 2" xfId="46168"/>
    <cellStyle name="SAPBEXHLevel0X 3 4 3 2 2 3" xfId="12397"/>
    <cellStyle name="SAPBEXHLevel0X 3 4 3 2 2 3 2" xfId="38818"/>
    <cellStyle name="SAPBEXHLevel0X 3 4 3 2 2 4" xfId="35590"/>
    <cellStyle name="SAPBEXHLevel0X 3 4 3 2 3" xfId="9495"/>
    <cellStyle name="SAPBEXHLevel0X 3 4 3 2 3 2" xfId="20155"/>
    <cellStyle name="SAPBEXHLevel0X 3 4 3 2 3 2 2" xfId="46569"/>
    <cellStyle name="SAPBEXHLevel0X 3 4 3 2 3 3" xfId="11260"/>
    <cellStyle name="SAPBEXHLevel0X 3 4 3 2 3 3 2" xfId="37681"/>
    <cellStyle name="SAPBEXHLevel0X 3 4 3 2 3 4" xfId="35991"/>
    <cellStyle name="SAPBEXHLevel0X 3 4 3 2 4" xfId="8629"/>
    <cellStyle name="SAPBEXHLevel0X 3 4 3 2 4 2" xfId="19289"/>
    <cellStyle name="SAPBEXHLevel0X 3 4 3 2 4 2 2" xfId="45703"/>
    <cellStyle name="SAPBEXHLevel0X 3 4 3 2 4 3" xfId="12959"/>
    <cellStyle name="SAPBEXHLevel0X 3 4 3 2 4 3 2" xfId="39380"/>
    <cellStyle name="SAPBEXHLevel0X 3 4 3 2 4 4" xfId="35125"/>
    <cellStyle name="SAPBEXHLevel0X 3 4 3 2 5" xfId="14421"/>
    <cellStyle name="SAPBEXHLevel0X 3 4 3 2 5 2" xfId="40841"/>
    <cellStyle name="SAPBEXHLevel0X 3 4 3 2 6" xfId="25506"/>
    <cellStyle name="SAPBEXHLevel0X 3 4 3 2 6 2" xfId="51920"/>
    <cellStyle name="SAPBEXHLevel0X 3 4 3 2 7" xfId="30306"/>
    <cellStyle name="SAPBEXHLevel0X 3 4 3 3" xfId="4124"/>
    <cellStyle name="SAPBEXHLevel0X 3 4 3 3 2" xfId="9463"/>
    <cellStyle name="SAPBEXHLevel0X 3 4 3 3 2 2" xfId="20123"/>
    <cellStyle name="SAPBEXHLevel0X 3 4 3 3 2 2 2" xfId="46537"/>
    <cellStyle name="SAPBEXHLevel0X 3 4 3 3 2 3" xfId="17839"/>
    <cellStyle name="SAPBEXHLevel0X 3 4 3 3 2 3 2" xfId="44256"/>
    <cellStyle name="SAPBEXHLevel0X 3 4 3 3 2 4" xfId="35959"/>
    <cellStyle name="SAPBEXHLevel0X 3 4 3 3 3" xfId="14906"/>
    <cellStyle name="SAPBEXHLevel0X 3 4 3 3 3 2" xfId="41326"/>
    <cellStyle name="SAPBEXHLevel0X 3 4 3 3 4" xfId="24553"/>
    <cellStyle name="SAPBEXHLevel0X 3 4 3 3 4 2" xfId="50967"/>
    <cellStyle name="SAPBEXHLevel0X 3 4 3 3 5" xfId="30794"/>
    <cellStyle name="SAPBEXHLevel0X 3 4 3 4" xfId="2642"/>
    <cellStyle name="SAPBEXHLevel0X 3 4 3 4 2" xfId="10262"/>
    <cellStyle name="SAPBEXHLevel0X 3 4 3 4 2 2" xfId="20922"/>
    <cellStyle name="SAPBEXHLevel0X 3 4 3 4 2 2 2" xfId="47336"/>
    <cellStyle name="SAPBEXHLevel0X 3 4 3 4 2 3" xfId="17764"/>
    <cellStyle name="SAPBEXHLevel0X 3 4 3 4 2 3 2" xfId="44181"/>
    <cellStyle name="SAPBEXHLevel0X 3 4 3 4 2 4" xfId="36758"/>
    <cellStyle name="SAPBEXHLevel0X 3 4 3 4 3" xfId="13434"/>
    <cellStyle name="SAPBEXHLevel0X 3 4 3 4 3 2" xfId="39854"/>
    <cellStyle name="SAPBEXHLevel0X 3 4 3 4 4" xfId="24350"/>
    <cellStyle name="SAPBEXHLevel0X 3 4 3 4 4 2" xfId="50764"/>
    <cellStyle name="SAPBEXHLevel0X 3 4 3 4 5" xfId="29312"/>
    <cellStyle name="SAPBEXHLevel0X 3 4 3 5" xfId="3952"/>
    <cellStyle name="SAPBEXHLevel0X 3 4 3 5 2" xfId="14735"/>
    <cellStyle name="SAPBEXHLevel0X 3 4 3 5 2 2" xfId="41155"/>
    <cellStyle name="SAPBEXHLevel0X 3 4 3 5 3" xfId="23976"/>
    <cellStyle name="SAPBEXHLevel0X 3 4 3 5 3 2" xfId="50390"/>
    <cellStyle name="SAPBEXHLevel0X 3 4 3 5 4" xfId="30622"/>
    <cellStyle name="SAPBEXHLevel0X 3 4 3 6" xfId="6052"/>
    <cellStyle name="SAPBEXHLevel0X 3 4 3 6 2" xfId="16803"/>
    <cellStyle name="SAPBEXHLevel0X 3 4 3 6 2 2" xfId="43221"/>
    <cellStyle name="SAPBEXHLevel0X 3 4 3 6 3" xfId="23194"/>
    <cellStyle name="SAPBEXHLevel0X 3 4 3 6 3 2" xfId="49608"/>
    <cellStyle name="SAPBEXHLevel0X 3 4 3 6 4" xfId="32722"/>
    <cellStyle name="SAPBEXHLevel0X 3 4 3 7" xfId="3376"/>
    <cellStyle name="SAPBEXHLevel0X 3 4 3 7 2" xfId="26741"/>
    <cellStyle name="SAPBEXHLevel0X 3 4 3 7 2 2" xfId="53155"/>
    <cellStyle name="SAPBEXHLevel0X 3 4 3 7 3" xfId="30046"/>
    <cellStyle name="SAPBEXHLevel0X 3 4 3 8" xfId="7212"/>
    <cellStyle name="SAPBEXHLevel0X 3 4 3 8 2" xfId="17879"/>
    <cellStyle name="SAPBEXHLevel0X 3 4 3 8 2 2" xfId="44296"/>
    <cellStyle name="SAPBEXHLevel0X 3 4 3 8 3" xfId="25417"/>
    <cellStyle name="SAPBEXHLevel0X 3 4 3 8 3 2" xfId="51831"/>
    <cellStyle name="SAPBEXHLevel0X 3 4 3 8 4" xfId="33882"/>
    <cellStyle name="SAPBEXHLevel0X 3 4 3 9" xfId="6933"/>
    <cellStyle name="SAPBEXHLevel0X 3 4 3 9 2" xfId="17638"/>
    <cellStyle name="SAPBEXHLevel0X 3 4 3 9 2 2" xfId="44055"/>
    <cellStyle name="SAPBEXHLevel0X 3 4 3 9 3" xfId="25738"/>
    <cellStyle name="SAPBEXHLevel0X 3 4 3 9 3 2" xfId="52152"/>
    <cellStyle name="SAPBEXHLevel0X 3 4 3 9 4" xfId="33603"/>
    <cellStyle name="SAPBEXHLevel0X 3 4 4" xfId="1902"/>
    <cellStyle name="SAPBEXHLevel0X 3 4 4 10" xfId="8549"/>
    <cellStyle name="SAPBEXHLevel0X 3 4 4 10 2" xfId="19209"/>
    <cellStyle name="SAPBEXHLevel0X 3 4 4 10 2 2" xfId="45623"/>
    <cellStyle name="SAPBEXHLevel0X 3 4 4 10 3" xfId="12197"/>
    <cellStyle name="SAPBEXHLevel0X 3 4 4 10 3 2" xfId="38618"/>
    <cellStyle name="SAPBEXHLevel0X 3 4 4 10 4" xfId="35045"/>
    <cellStyle name="SAPBEXHLevel0X 3 4 4 11" xfId="11678"/>
    <cellStyle name="SAPBEXHLevel0X 3 4 4 11 2" xfId="38099"/>
    <cellStyle name="SAPBEXHLevel0X 3 4 4 12" xfId="26202"/>
    <cellStyle name="SAPBEXHLevel0X 3 4 4 12 2" xfId="52616"/>
    <cellStyle name="SAPBEXHLevel0X 3 4 4 2" xfId="3879"/>
    <cellStyle name="SAPBEXHLevel0X 3 4 4 2 2" xfId="8911"/>
    <cellStyle name="SAPBEXHLevel0X 3 4 4 2 2 2" xfId="19571"/>
    <cellStyle name="SAPBEXHLevel0X 3 4 4 2 2 2 2" xfId="45985"/>
    <cellStyle name="SAPBEXHLevel0X 3 4 4 2 2 3" xfId="12801"/>
    <cellStyle name="SAPBEXHLevel0X 3 4 4 2 2 3 2" xfId="39222"/>
    <cellStyle name="SAPBEXHLevel0X 3 4 4 2 2 4" xfId="35407"/>
    <cellStyle name="SAPBEXHLevel0X 3 4 4 2 3" xfId="14662"/>
    <cellStyle name="SAPBEXHLevel0X 3 4 4 2 3 2" xfId="41082"/>
    <cellStyle name="SAPBEXHLevel0X 3 4 4 2 4" xfId="25545"/>
    <cellStyle name="SAPBEXHLevel0X 3 4 4 2 4 2" xfId="51959"/>
    <cellStyle name="SAPBEXHLevel0X 3 4 4 2 5" xfId="30549"/>
    <cellStyle name="SAPBEXHLevel0X 3 4 4 3" xfId="4606"/>
    <cellStyle name="SAPBEXHLevel0X 3 4 4 3 2" xfId="10314"/>
    <cellStyle name="SAPBEXHLevel0X 3 4 4 3 2 2" xfId="20974"/>
    <cellStyle name="SAPBEXHLevel0X 3 4 4 3 2 2 2" xfId="47388"/>
    <cellStyle name="SAPBEXHLevel0X 3 4 4 3 2 3" xfId="21144"/>
    <cellStyle name="SAPBEXHLevel0X 3 4 4 3 2 3 2" xfId="47558"/>
    <cellStyle name="SAPBEXHLevel0X 3 4 4 3 2 4" xfId="36810"/>
    <cellStyle name="SAPBEXHLevel0X 3 4 4 3 3" xfId="15384"/>
    <cellStyle name="SAPBEXHLevel0X 3 4 4 3 3 2" xfId="41804"/>
    <cellStyle name="SAPBEXHLevel0X 3 4 4 3 4" xfId="27092"/>
    <cellStyle name="SAPBEXHLevel0X 3 4 4 3 4 2" xfId="53506"/>
    <cellStyle name="SAPBEXHLevel0X 3 4 4 3 5" xfId="31276"/>
    <cellStyle name="SAPBEXHLevel0X 3 4 4 4" xfId="3288"/>
    <cellStyle name="SAPBEXHLevel0X 3 4 4 4 2" xfId="14078"/>
    <cellStyle name="SAPBEXHLevel0X 3 4 4 4 2 2" xfId="40498"/>
    <cellStyle name="SAPBEXHLevel0X 3 4 4 4 3" xfId="25608"/>
    <cellStyle name="SAPBEXHLevel0X 3 4 4 4 3 2" xfId="52022"/>
    <cellStyle name="SAPBEXHLevel0X 3 4 4 4 4" xfId="29958"/>
    <cellStyle name="SAPBEXHLevel0X 3 4 4 5" xfId="5800"/>
    <cellStyle name="SAPBEXHLevel0X 3 4 4 5 2" xfId="16559"/>
    <cellStyle name="SAPBEXHLevel0X 3 4 4 5 2 2" xfId="42977"/>
    <cellStyle name="SAPBEXHLevel0X 3 4 4 5 3" xfId="22835"/>
    <cellStyle name="SAPBEXHLevel0X 3 4 4 5 3 2" xfId="49249"/>
    <cellStyle name="SAPBEXHLevel0X 3 4 4 5 4" xfId="32470"/>
    <cellStyle name="SAPBEXHLevel0X 3 4 4 6" xfId="6403"/>
    <cellStyle name="SAPBEXHLevel0X 3 4 4 6 2" xfId="17139"/>
    <cellStyle name="SAPBEXHLevel0X 3 4 4 6 2 2" xfId="43557"/>
    <cellStyle name="SAPBEXHLevel0X 3 4 4 6 3" xfId="12138"/>
    <cellStyle name="SAPBEXHLevel0X 3 4 4 6 3 2" xfId="38559"/>
    <cellStyle name="SAPBEXHLevel0X 3 4 4 6 4" xfId="33073"/>
    <cellStyle name="SAPBEXHLevel0X 3 4 4 7" xfId="7018"/>
    <cellStyle name="SAPBEXHLevel0X 3 4 4 7 2" xfId="24071"/>
    <cellStyle name="SAPBEXHLevel0X 3 4 4 7 2 2" xfId="50485"/>
    <cellStyle name="SAPBEXHLevel0X 3 4 4 7 3" xfId="33688"/>
    <cellStyle name="SAPBEXHLevel0X 3 4 4 8" xfId="7565"/>
    <cellStyle name="SAPBEXHLevel0X 3 4 4 8 2" xfId="18232"/>
    <cellStyle name="SAPBEXHLevel0X 3 4 4 8 2 2" xfId="44648"/>
    <cellStyle name="SAPBEXHLevel0X 3 4 4 8 3" xfId="25636"/>
    <cellStyle name="SAPBEXHLevel0X 3 4 4 8 3 2" xfId="52050"/>
    <cellStyle name="SAPBEXHLevel0X 3 4 4 8 4" xfId="34235"/>
    <cellStyle name="SAPBEXHLevel0X 3 4 4 9" xfId="7270"/>
    <cellStyle name="SAPBEXHLevel0X 3 4 4 9 2" xfId="17937"/>
    <cellStyle name="SAPBEXHLevel0X 3 4 4 9 2 2" xfId="44354"/>
    <cellStyle name="SAPBEXHLevel0X 3 4 4 9 3" xfId="27149"/>
    <cellStyle name="SAPBEXHLevel0X 3 4 4 9 3 2" xfId="53563"/>
    <cellStyle name="SAPBEXHLevel0X 3 4 4 9 4" xfId="33940"/>
    <cellStyle name="SAPBEXHLevel0X 3 4 5" xfId="2088"/>
    <cellStyle name="SAPBEXHLevel0X 3 4 5 10" xfId="8872"/>
    <cellStyle name="SAPBEXHLevel0X 3 4 5 10 2" xfId="19532"/>
    <cellStyle name="SAPBEXHLevel0X 3 4 5 10 2 2" xfId="45946"/>
    <cellStyle name="SAPBEXHLevel0X 3 4 5 10 3" xfId="25151"/>
    <cellStyle name="SAPBEXHLevel0X 3 4 5 10 3 2" xfId="51565"/>
    <cellStyle name="SAPBEXHLevel0X 3 4 5 10 4" xfId="35368"/>
    <cellStyle name="SAPBEXHLevel0X 3 4 5 11" xfId="11512"/>
    <cellStyle name="SAPBEXHLevel0X 3 4 5 11 2" xfId="37933"/>
    <cellStyle name="SAPBEXHLevel0X 3 4 5 12" xfId="25123"/>
    <cellStyle name="SAPBEXHLevel0X 3 4 5 12 2" xfId="51537"/>
    <cellStyle name="SAPBEXHLevel0X 3 4 5 2" xfId="4053"/>
    <cellStyle name="SAPBEXHLevel0X 3 4 5 2 2" xfId="9854"/>
    <cellStyle name="SAPBEXHLevel0X 3 4 5 2 2 2" xfId="20514"/>
    <cellStyle name="SAPBEXHLevel0X 3 4 5 2 2 2 2" xfId="46928"/>
    <cellStyle name="SAPBEXHLevel0X 3 4 5 2 2 3" xfId="12220"/>
    <cellStyle name="SAPBEXHLevel0X 3 4 5 2 2 3 2" xfId="38641"/>
    <cellStyle name="SAPBEXHLevel0X 3 4 5 2 2 4" xfId="36350"/>
    <cellStyle name="SAPBEXHLevel0X 3 4 5 2 3" xfId="14835"/>
    <cellStyle name="SAPBEXHLevel0X 3 4 5 2 3 2" xfId="41255"/>
    <cellStyle name="SAPBEXHLevel0X 3 4 5 2 4" xfId="25007"/>
    <cellStyle name="SAPBEXHLevel0X 3 4 5 2 4 2" xfId="51421"/>
    <cellStyle name="SAPBEXHLevel0X 3 4 5 2 5" xfId="30723"/>
    <cellStyle name="SAPBEXHLevel0X 3 4 5 3" xfId="4781"/>
    <cellStyle name="SAPBEXHLevel0X 3 4 5 3 2" xfId="10096"/>
    <cellStyle name="SAPBEXHLevel0X 3 4 5 3 2 2" xfId="20756"/>
    <cellStyle name="SAPBEXHLevel0X 3 4 5 3 2 2 2" xfId="47170"/>
    <cellStyle name="SAPBEXHLevel0X 3 4 5 3 2 3" xfId="12232"/>
    <cellStyle name="SAPBEXHLevel0X 3 4 5 3 2 3 2" xfId="38653"/>
    <cellStyle name="SAPBEXHLevel0X 3 4 5 3 2 4" xfId="36592"/>
    <cellStyle name="SAPBEXHLevel0X 3 4 5 3 3" xfId="15558"/>
    <cellStyle name="SAPBEXHLevel0X 3 4 5 3 3 2" xfId="41978"/>
    <cellStyle name="SAPBEXHLevel0X 3 4 5 3 4" xfId="22584"/>
    <cellStyle name="SAPBEXHLevel0X 3 4 5 3 4 2" xfId="48998"/>
    <cellStyle name="SAPBEXHLevel0X 3 4 5 3 5" xfId="31451"/>
    <cellStyle name="SAPBEXHLevel0X 3 4 5 4" xfId="5361"/>
    <cellStyle name="SAPBEXHLevel0X 3 4 5 4 2" xfId="16134"/>
    <cellStyle name="SAPBEXHLevel0X 3 4 5 4 2 2" xfId="42553"/>
    <cellStyle name="SAPBEXHLevel0X 3 4 5 4 3" xfId="24273"/>
    <cellStyle name="SAPBEXHLevel0X 3 4 5 4 3 2" xfId="50687"/>
    <cellStyle name="SAPBEXHLevel0X 3 4 5 4 4" xfId="32031"/>
    <cellStyle name="SAPBEXHLevel0X 3 4 5 5" xfId="5968"/>
    <cellStyle name="SAPBEXHLevel0X 3 4 5 5 2" xfId="16720"/>
    <cellStyle name="SAPBEXHLevel0X 3 4 5 5 2 2" xfId="43138"/>
    <cellStyle name="SAPBEXHLevel0X 3 4 5 5 3" xfId="25551"/>
    <cellStyle name="SAPBEXHLevel0X 3 4 5 5 3 2" xfId="51965"/>
    <cellStyle name="SAPBEXHLevel0X 3 4 5 5 4" xfId="32638"/>
    <cellStyle name="SAPBEXHLevel0X 3 4 5 6" xfId="6568"/>
    <cellStyle name="SAPBEXHLevel0X 3 4 5 6 2" xfId="17293"/>
    <cellStyle name="SAPBEXHLevel0X 3 4 5 6 2 2" xfId="43711"/>
    <cellStyle name="SAPBEXHLevel0X 3 4 5 6 3" xfId="24408"/>
    <cellStyle name="SAPBEXHLevel0X 3 4 5 6 3 2" xfId="50822"/>
    <cellStyle name="SAPBEXHLevel0X 3 4 5 6 4" xfId="33238"/>
    <cellStyle name="SAPBEXHLevel0X 3 4 5 7" xfId="7140"/>
    <cellStyle name="SAPBEXHLevel0X 3 4 5 7 2" xfId="26110"/>
    <cellStyle name="SAPBEXHLevel0X 3 4 5 7 2 2" xfId="52524"/>
    <cellStyle name="SAPBEXHLevel0X 3 4 5 7 3" xfId="33810"/>
    <cellStyle name="SAPBEXHLevel0X 3 4 5 8" xfId="7699"/>
    <cellStyle name="SAPBEXHLevel0X 3 4 5 8 2" xfId="18366"/>
    <cellStyle name="SAPBEXHLevel0X 3 4 5 8 2 2" xfId="44782"/>
    <cellStyle name="SAPBEXHLevel0X 3 4 5 8 3" xfId="22373"/>
    <cellStyle name="SAPBEXHLevel0X 3 4 5 8 3 2" xfId="48787"/>
    <cellStyle name="SAPBEXHLevel0X 3 4 5 8 4" xfId="34369"/>
    <cellStyle name="SAPBEXHLevel0X 3 4 5 9" xfId="7851"/>
    <cellStyle name="SAPBEXHLevel0X 3 4 5 9 2" xfId="18518"/>
    <cellStyle name="SAPBEXHLevel0X 3 4 5 9 2 2" xfId="44933"/>
    <cellStyle name="SAPBEXHLevel0X 3 4 5 9 3" xfId="27296"/>
    <cellStyle name="SAPBEXHLevel0X 3 4 5 9 3 2" xfId="53710"/>
    <cellStyle name="SAPBEXHLevel0X 3 4 5 9 4" xfId="34521"/>
    <cellStyle name="SAPBEXHLevel0X 3 4 6" xfId="1831"/>
    <cellStyle name="SAPBEXHLevel0X 3 4 6 10" xfId="9561"/>
    <cellStyle name="SAPBEXHLevel0X 3 4 6 10 2" xfId="20221"/>
    <cellStyle name="SAPBEXHLevel0X 3 4 6 10 2 2" xfId="46635"/>
    <cellStyle name="SAPBEXHLevel0X 3 4 6 10 3" xfId="11591"/>
    <cellStyle name="SAPBEXHLevel0X 3 4 6 10 3 2" xfId="38012"/>
    <cellStyle name="SAPBEXHLevel0X 3 4 6 10 4" xfId="36057"/>
    <cellStyle name="SAPBEXHLevel0X 3 4 6 11" xfId="11749"/>
    <cellStyle name="SAPBEXHLevel0X 3 4 6 11 2" xfId="38170"/>
    <cellStyle name="SAPBEXHLevel0X 3 4 6 12" xfId="27310"/>
    <cellStyle name="SAPBEXHLevel0X 3 4 6 12 2" xfId="53724"/>
    <cellStyle name="SAPBEXHLevel0X 3 4 6 2" xfId="3808"/>
    <cellStyle name="SAPBEXHLevel0X 3 4 6 2 2" xfId="10697"/>
    <cellStyle name="SAPBEXHLevel0X 3 4 6 2 2 2" xfId="21342"/>
    <cellStyle name="SAPBEXHLevel0X 3 4 6 2 2 2 2" xfId="47756"/>
    <cellStyle name="SAPBEXHLevel0X 3 4 6 2 2 3" xfId="28440"/>
    <cellStyle name="SAPBEXHLevel0X 3 4 6 2 2 3 2" xfId="54854"/>
    <cellStyle name="SAPBEXHLevel0X 3 4 6 2 2 4" xfId="37121"/>
    <cellStyle name="SAPBEXHLevel0X 3 4 6 2 3" xfId="14591"/>
    <cellStyle name="SAPBEXHLevel0X 3 4 6 2 3 2" xfId="41011"/>
    <cellStyle name="SAPBEXHLevel0X 3 4 6 2 4" xfId="26667"/>
    <cellStyle name="SAPBEXHLevel0X 3 4 6 2 4 2" xfId="53081"/>
    <cellStyle name="SAPBEXHLevel0X 3 4 6 2 5" xfId="30478"/>
    <cellStyle name="SAPBEXHLevel0X 3 4 6 3" xfId="4535"/>
    <cellStyle name="SAPBEXHLevel0X 3 4 6 3 2" xfId="15313"/>
    <cellStyle name="SAPBEXHLevel0X 3 4 6 3 2 2" xfId="41733"/>
    <cellStyle name="SAPBEXHLevel0X 3 4 6 3 3" xfId="25829"/>
    <cellStyle name="SAPBEXHLevel0X 3 4 6 3 3 2" xfId="52243"/>
    <cellStyle name="SAPBEXHLevel0X 3 4 6 3 4" xfId="31205"/>
    <cellStyle name="SAPBEXHLevel0X 3 4 6 4" xfId="3337"/>
    <cellStyle name="SAPBEXHLevel0X 3 4 6 4 2" xfId="14124"/>
    <cellStyle name="SAPBEXHLevel0X 3 4 6 4 2 2" xfId="40544"/>
    <cellStyle name="SAPBEXHLevel0X 3 4 6 4 3" xfId="23938"/>
    <cellStyle name="SAPBEXHLevel0X 3 4 6 4 3 2" xfId="50352"/>
    <cellStyle name="SAPBEXHLevel0X 3 4 6 4 4" xfId="30007"/>
    <cellStyle name="SAPBEXHLevel0X 3 4 6 5" xfId="3989"/>
    <cellStyle name="SAPBEXHLevel0X 3 4 6 5 2" xfId="14772"/>
    <cellStyle name="SAPBEXHLevel0X 3 4 6 5 2 2" xfId="41192"/>
    <cellStyle name="SAPBEXHLevel0X 3 4 6 5 3" xfId="24485"/>
    <cellStyle name="SAPBEXHLevel0X 3 4 6 5 3 2" xfId="50899"/>
    <cellStyle name="SAPBEXHLevel0X 3 4 6 5 4" xfId="30659"/>
    <cellStyle name="SAPBEXHLevel0X 3 4 6 6" xfId="5746"/>
    <cellStyle name="SAPBEXHLevel0X 3 4 6 6 2" xfId="16508"/>
    <cellStyle name="SAPBEXHLevel0X 3 4 6 6 2 2" xfId="42926"/>
    <cellStyle name="SAPBEXHLevel0X 3 4 6 6 3" xfId="11168"/>
    <cellStyle name="SAPBEXHLevel0X 3 4 6 6 3 2" xfId="37589"/>
    <cellStyle name="SAPBEXHLevel0X 3 4 6 6 4" xfId="32416"/>
    <cellStyle name="SAPBEXHLevel0X 3 4 6 7" xfId="5006"/>
    <cellStyle name="SAPBEXHLevel0X 3 4 6 7 2" xfId="26507"/>
    <cellStyle name="SAPBEXHLevel0X 3 4 6 7 2 2" xfId="52921"/>
    <cellStyle name="SAPBEXHLevel0X 3 4 6 7 3" xfId="31676"/>
    <cellStyle name="SAPBEXHLevel0X 3 4 6 8" xfId="7494"/>
    <cellStyle name="SAPBEXHLevel0X 3 4 6 8 2" xfId="18161"/>
    <cellStyle name="SAPBEXHLevel0X 3 4 6 8 2 2" xfId="44577"/>
    <cellStyle name="SAPBEXHLevel0X 3 4 6 8 3" xfId="28040"/>
    <cellStyle name="SAPBEXHLevel0X 3 4 6 8 3 2" xfId="54454"/>
    <cellStyle name="SAPBEXHLevel0X 3 4 6 8 4" xfId="34164"/>
    <cellStyle name="SAPBEXHLevel0X 3 4 6 9" xfId="6471"/>
    <cellStyle name="SAPBEXHLevel0X 3 4 6 9 2" xfId="17207"/>
    <cellStyle name="SAPBEXHLevel0X 3 4 6 9 2 2" xfId="43625"/>
    <cellStyle name="SAPBEXHLevel0X 3 4 6 9 3" xfId="22497"/>
    <cellStyle name="SAPBEXHLevel0X 3 4 6 9 3 2" xfId="48911"/>
    <cellStyle name="SAPBEXHLevel0X 3 4 6 9 4" xfId="33141"/>
    <cellStyle name="SAPBEXHLevel0X 3 4 7" xfId="2491"/>
    <cellStyle name="SAPBEXHLevel0X 3 4 7 10" xfId="25852"/>
    <cellStyle name="SAPBEXHLevel0X 3 4 7 10 2" xfId="52266"/>
    <cellStyle name="SAPBEXHLevel0X 3 4 7 2" xfId="4386"/>
    <cellStyle name="SAPBEXHLevel0X 3 4 7 2 2" xfId="15164"/>
    <cellStyle name="SAPBEXHLevel0X 3 4 7 2 2 2" xfId="41584"/>
    <cellStyle name="SAPBEXHLevel0X 3 4 7 2 3" xfId="22214"/>
    <cellStyle name="SAPBEXHLevel0X 3 4 7 2 3 2" xfId="48628"/>
    <cellStyle name="SAPBEXHLevel0X 3 4 7 2 4" xfId="31056"/>
    <cellStyle name="SAPBEXHLevel0X 3 4 7 3" xfId="5119"/>
    <cellStyle name="SAPBEXHLevel0X 3 4 7 3 2" xfId="15896"/>
    <cellStyle name="SAPBEXHLevel0X 3 4 7 3 2 2" xfId="42315"/>
    <cellStyle name="SAPBEXHLevel0X 3 4 7 3 3" xfId="27722"/>
    <cellStyle name="SAPBEXHLevel0X 3 4 7 3 3 2" xfId="54136"/>
    <cellStyle name="SAPBEXHLevel0X 3 4 7 3 4" xfId="31789"/>
    <cellStyle name="SAPBEXHLevel0X 3 4 7 4" xfId="6301"/>
    <cellStyle name="SAPBEXHLevel0X 3 4 7 4 2" xfId="17040"/>
    <cellStyle name="SAPBEXHLevel0X 3 4 7 4 2 2" xfId="43458"/>
    <cellStyle name="SAPBEXHLevel0X 3 4 7 4 3" xfId="16849"/>
    <cellStyle name="SAPBEXHLevel0X 3 4 7 4 3 2" xfId="43267"/>
    <cellStyle name="SAPBEXHLevel0X 3 4 7 4 4" xfId="32971"/>
    <cellStyle name="SAPBEXHLevel0X 3 4 7 5" xfId="6877"/>
    <cellStyle name="SAPBEXHLevel0X 3 4 7 5 2" xfId="17582"/>
    <cellStyle name="SAPBEXHLevel0X 3 4 7 5 2 2" xfId="43999"/>
    <cellStyle name="SAPBEXHLevel0X 3 4 7 5 3" xfId="12535"/>
    <cellStyle name="SAPBEXHLevel0X 3 4 7 5 3 2" xfId="38956"/>
    <cellStyle name="SAPBEXHLevel0X 3 4 7 5 4" xfId="33547"/>
    <cellStyle name="SAPBEXHLevel0X 3 4 7 6" xfId="7401"/>
    <cellStyle name="SAPBEXHLevel0X 3 4 7 6 2" xfId="18068"/>
    <cellStyle name="SAPBEXHLevel0X 3 4 7 6 2 2" xfId="44484"/>
    <cellStyle name="SAPBEXHLevel0X 3 4 7 6 3" xfId="21988"/>
    <cellStyle name="SAPBEXHLevel0X 3 4 7 6 3 2" xfId="48402"/>
    <cellStyle name="SAPBEXHLevel0X 3 4 7 6 4" xfId="34071"/>
    <cellStyle name="SAPBEXHLevel0X 3 4 7 7" xfId="8024"/>
    <cellStyle name="SAPBEXHLevel0X 3 4 7 7 2" xfId="18691"/>
    <cellStyle name="SAPBEXHLevel0X 3 4 7 7 2 2" xfId="45105"/>
    <cellStyle name="SAPBEXHLevel0X 3 4 7 7 3" xfId="16440"/>
    <cellStyle name="SAPBEXHLevel0X 3 4 7 7 3 2" xfId="42858"/>
    <cellStyle name="SAPBEXHLevel0X 3 4 7 7 4" xfId="34628"/>
    <cellStyle name="SAPBEXHLevel0X 3 4 7 8" xfId="13287"/>
    <cellStyle name="SAPBEXHLevel0X 3 4 7 8 2" xfId="39707"/>
    <cellStyle name="SAPBEXHLevel0X 3 4 7 9" xfId="11234"/>
    <cellStyle name="SAPBEXHLevel0X 3 4 7 9 2" xfId="37655"/>
    <cellStyle name="SAPBEXHLevel0X 3 4 8" xfId="3239"/>
    <cellStyle name="SAPBEXHLevel0X 3 4 8 2" xfId="14029"/>
    <cellStyle name="SAPBEXHLevel0X 3 4 8 2 2" xfId="40449"/>
    <cellStyle name="SAPBEXHLevel0X 3 4 8 3" xfId="25644"/>
    <cellStyle name="SAPBEXHLevel0X 3 4 8 3 2" xfId="52058"/>
    <cellStyle name="SAPBEXHLevel0X 3 4 8 4" xfId="29909"/>
    <cellStyle name="SAPBEXHLevel0X 3 4 9" xfId="4888"/>
    <cellStyle name="SAPBEXHLevel0X 3 4 9 2" xfId="15665"/>
    <cellStyle name="SAPBEXHLevel0X 3 4 9 2 2" xfId="42085"/>
    <cellStyle name="SAPBEXHLevel0X 3 4 9 3" xfId="24300"/>
    <cellStyle name="SAPBEXHLevel0X 3 4 9 3 2" xfId="50714"/>
    <cellStyle name="SAPBEXHLevel0X 3 4 9 4" xfId="31558"/>
    <cellStyle name="SAPBEXHLevel0X 3 5" xfId="1215"/>
    <cellStyle name="SAPBEXHLevel0X 3 5 10" xfId="4912"/>
    <cellStyle name="SAPBEXHLevel0X 3 5 10 2" xfId="15689"/>
    <cellStyle name="SAPBEXHLevel0X 3 5 10 2 2" xfId="42109"/>
    <cellStyle name="SAPBEXHLevel0X 3 5 10 3" xfId="21783"/>
    <cellStyle name="SAPBEXHLevel0X 3 5 10 3 2" xfId="48197"/>
    <cellStyle name="SAPBEXHLevel0X 3 5 10 4" xfId="31582"/>
    <cellStyle name="SAPBEXHLevel0X 3 5 11" xfId="5575"/>
    <cellStyle name="SAPBEXHLevel0X 3 5 11 2" xfId="23144"/>
    <cellStyle name="SAPBEXHLevel0X 3 5 11 2 2" xfId="49558"/>
    <cellStyle name="SAPBEXHLevel0X 3 5 11 3" xfId="32245"/>
    <cellStyle name="SAPBEXHLevel0X 3 5 12" xfId="12406"/>
    <cellStyle name="SAPBEXHLevel0X 3 5 12 2" xfId="38827"/>
    <cellStyle name="SAPBEXHLevel0X 3 5 13" xfId="25053"/>
    <cellStyle name="SAPBEXHLevel0X 3 5 13 2" xfId="51467"/>
    <cellStyle name="SAPBEXHLevel0X 3 5 2" xfId="1531"/>
    <cellStyle name="SAPBEXHLevel0X 3 5 2 10" xfId="8423"/>
    <cellStyle name="SAPBEXHLevel0X 3 5 2 10 2" xfId="19083"/>
    <cellStyle name="SAPBEXHLevel0X 3 5 2 10 2 2" xfId="45497"/>
    <cellStyle name="SAPBEXHLevel0X 3 5 2 10 3" xfId="12551"/>
    <cellStyle name="SAPBEXHLevel0X 3 5 2 10 3 2" xfId="38972"/>
    <cellStyle name="SAPBEXHLevel0X 3 5 2 10 4" xfId="34919"/>
    <cellStyle name="SAPBEXHLevel0X 3 5 2 11" xfId="12011"/>
    <cellStyle name="SAPBEXHLevel0X 3 5 2 11 2" xfId="38432"/>
    <cellStyle name="SAPBEXHLevel0X 3 5 2 12" xfId="24666"/>
    <cellStyle name="SAPBEXHLevel0X 3 5 2 12 2" xfId="51080"/>
    <cellStyle name="SAPBEXHLevel0X 3 5 2 2" xfId="3525"/>
    <cellStyle name="SAPBEXHLevel0X 3 5 2 2 2" xfId="8999"/>
    <cellStyle name="SAPBEXHLevel0X 3 5 2 2 2 2" xfId="19659"/>
    <cellStyle name="SAPBEXHLevel0X 3 5 2 2 2 2 2" xfId="46073"/>
    <cellStyle name="SAPBEXHLevel0X 3 5 2 2 2 3" xfId="11868"/>
    <cellStyle name="SAPBEXHLevel0X 3 5 2 2 2 3 2" xfId="38289"/>
    <cellStyle name="SAPBEXHLevel0X 3 5 2 2 2 4" xfId="35495"/>
    <cellStyle name="SAPBEXHLevel0X 3 5 2 2 3" xfId="10368"/>
    <cellStyle name="SAPBEXHLevel0X 3 5 2 2 3 2" xfId="21028"/>
    <cellStyle name="SAPBEXHLevel0X 3 5 2 2 3 2 2" xfId="47442"/>
    <cellStyle name="SAPBEXHLevel0X 3 5 2 2 3 3" xfId="28293"/>
    <cellStyle name="SAPBEXHLevel0X 3 5 2 2 3 3 2" xfId="54707"/>
    <cellStyle name="SAPBEXHLevel0X 3 5 2 2 3 4" xfId="36864"/>
    <cellStyle name="SAPBEXHLevel0X 3 5 2 2 4" xfId="8736"/>
    <cellStyle name="SAPBEXHLevel0X 3 5 2 2 4 2" xfId="19396"/>
    <cellStyle name="SAPBEXHLevel0X 3 5 2 2 4 2 2" xfId="45810"/>
    <cellStyle name="SAPBEXHLevel0X 3 5 2 2 4 3" xfId="27739"/>
    <cellStyle name="SAPBEXHLevel0X 3 5 2 2 4 3 2" xfId="54153"/>
    <cellStyle name="SAPBEXHLevel0X 3 5 2 2 4 4" xfId="35232"/>
    <cellStyle name="SAPBEXHLevel0X 3 5 2 2 5" xfId="14310"/>
    <cellStyle name="SAPBEXHLevel0X 3 5 2 2 5 2" xfId="40730"/>
    <cellStyle name="SAPBEXHLevel0X 3 5 2 2 6" xfId="23912"/>
    <cellStyle name="SAPBEXHLevel0X 3 5 2 2 6 2" xfId="50326"/>
    <cellStyle name="SAPBEXHLevel0X 3 5 2 2 7" xfId="30195"/>
    <cellStyle name="SAPBEXHLevel0X 3 5 2 3" xfId="4143"/>
    <cellStyle name="SAPBEXHLevel0X 3 5 2 3 2" xfId="9357"/>
    <cellStyle name="SAPBEXHLevel0X 3 5 2 3 2 2" xfId="20017"/>
    <cellStyle name="SAPBEXHLevel0X 3 5 2 3 2 2 2" xfId="46431"/>
    <cellStyle name="SAPBEXHLevel0X 3 5 2 3 2 3" xfId="17735"/>
    <cellStyle name="SAPBEXHLevel0X 3 5 2 3 2 3 2" xfId="44152"/>
    <cellStyle name="SAPBEXHLevel0X 3 5 2 3 2 4" xfId="35853"/>
    <cellStyle name="SAPBEXHLevel0X 3 5 2 3 3" xfId="14925"/>
    <cellStyle name="SAPBEXHLevel0X 3 5 2 3 3 2" xfId="41345"/>
    <cellStyle name="SAPBEXHLevel0X 3 5 2 3 4" xfId="27448"/>
    <cellStyle name="SAPBEXHLevel0X 3 5 2 3 4 2" xfId="53862"/>
    <cellStyle name="SAPBEXHLevel0X 3 5 2 3 5" xfId="30813"/>
    <cellStyle name="SAPBEXHLevel0X 3 5 2 4" xfId="4181"/>
    <cellStyle name="SAPBEXHLevel0X 3 5 2 4 2" xfId="9991"/>
    <cellStyle name="SAPBEXHLevel0X 3 5 2 4 2 2" xfId="20651"/>
    <cellStyle name="SAPBEXHLevel0X 3 5 2 4 2 2 2" xfId="47065"/>
    <cellStyle name="SAPBEXHLevel0X 3 5 2 4 2 3" xfId="21945"/>
    <cellStyle name="SAPBEXHLevel0X 3 5 2 4 2 3 2" xfId="48359"/>
    <cellStyle name="SAPBEXHLevel0X 3 5 2 4 2 4" xfId="36487"/>
    <cellStyle name="SAPBEXHLevel0X 3 5 2 4 3" xfId="14961"/>
    <cellStyle name="SAPBEXHLevel0X 3 5 2 4 3 2" xfId="41381"/>
    <cellStyle name="SAPBEXHLevel0X 3 5 2 4 4" xfId="21838"/>
    <cellStyle name="SAPBEXHLevel0X 3 5 2 4 4 2" xfId="48252"/>
    <cellStyle name="SAPBEXHLevel0X 3 5 2 4 5" xfId="30851"/>
    <cellStyle name="SAPBEXHLevel0X 3 5 2 5" xfId="5077"/>
    <cellStyle name="SAPBEXHLevel0X 3 5 2 5 2" xfId="15854"/>
    <cellStyle name="SAPBEXHLevel0X 3 5 2 5 2 2" xfId="42273"/>
    <cellStyle name="SAPBEXHLevel0X 3 5 2 5 3" xfId="22041"/>
    <cellStyle name="SAPBEXHLevel0X 3 5 2 5 3 2" xfId="48455"/>
    <cellStyle name="SAPBEXHLevel0X 3 5 2 5 4" xfId="31747"/>
    <cellStyle name="SAPBEXHLevel0X 3 5 2 6" xfId="6231"/>
    <cellStyle name="SAPBEXHLevel0X 3 5 2 6 2" xfId="16972"/>
    <cellStyle name="SAPBEXHLevel0X 3 5 2 6 2 2" xfId="43390"/>
    <cellStyle name="SAPBEXHLevel0X 3 5 2 6 3" xfId="25780"/>
    <cellStyle name="SAPBEXHLevel0X 3 5 2 6 3 2" xfId="52194"/>
    <cellStyle name="SAPBEXHLevel0X 3 5 2 6 4" xfId="32901"/>
    <cellStyle name="SAPBEXHLevel0X 3 5 2 7" xfId="4361"/>
    <cellStyle name="SAPBEXHLevel0X 3 5 2 7 2" xfId="25498"/>
    <cellStyle name="SAPBEXHLevel0X 3 5 2 7 2 2" xfId="51912"/>
    <cellStyle name="SAPBEXHLevel0X 3 5 2 7 3" xfId="31031"/>
    <cellStyle name="SAPBEXHLevel0X 3 5 2 8" xfId="3314"/>
    <cellStyle name="SAPBEXHLevel0X 3 5 2 8 2" xfId="14104"/>
    <cellStyle name="SAPBEXHLevel0X 3 5 2 8 2 2" xfId="40524"/>
    <cellStyle name="SAPBEXHLevel0X 3 5 2 8 3" xfId="27592"/>
    <cellStyle name="SAPBEXHLevel0X 3 5 2 8 3 2" xfId="54006"/>
    <cellStyle name="SAPBEXHLevel0X 3 5 2 8 4" xfId="29984"/>
    <cellStyle name="SAPBEXHLevel0X 3 5 2 9" xfId="3998"/>
    <cellStyle name="SAPBEXHLevel0X 3 5 2 9 2" xfId="14781"/>
    <cellStyle name="SAPBEXHLevel0X 3 5 2 9 2 2" xfId="41201"/>
    <cellStyle name="SAPBEXHLevel0X 3 5 2 9 3" xfId="25598"/>
    <cellStyle name="SAPBEXHLevel0X 3 5 2 9 3 2" xfId="52012"/>
    <cellStyle name="SAPBEXHLevel0X 3 5 2 9 4" xfId="30668"/>
    <cellStyle name="SAPBEXHLevel0X 3 5 3" xfId="1644"/>
    <cellStyle name="SAPBEXHLevel0X 3 5 3 10" xfId="8327"/>
    <cellStyle name="SAPBEXHLevel0X 3 5 3 10 2" xfId="18987"/>
    <cellStyle name="SAPBEXHLevel0X 3 5 3 10 2 2" xfId="45401"/>
    <cellStyle name="SAPBEXHLevel0X 3 5 3 10 3" xfId="12178"/>
    <cellStyle name="SAPBEXHLevel0X 3 5 3 10 3 2" xfId="38599"/>
    <cellStyle name="SAPBEXHLevel0X 3 5 3 10 4" xfId="34823"/>
    <cellStyle name="SAPBEXHLevel0X 3 5 3 11" xfId="11919"/>
    <cellStyle name="SAPBEXHLevel0X 3 5 3 11 2" xfId="38340"/>
    <cellStyle name="SAPBEXHLevel0X 3 5 3 12" xfId="24575"/>
    <cellStyle name="SAPBEXHLevel0X 3 5 3 12 2" xfId="50989"/>
    <cellStyle name="SAPBEXHLevel0X 3 5 3 2" xfId="3637"/>
    <cellStyle name="SAPBEXHLevel0X 3 5 3 2 2" xfId="9095"/>
    <cellStyle name="SAPBEXHLevel0X 3 5 3 2 2 2" xfId="19755"/>
    <cellStyle name="SAPBEXHLevel0X 3 5 3 2 2 2 2" xfId="46169"/>
    <cellStyle name="SAPBEXHLevel0X 3 5 3 2 2 3" xfId="27196"/>
    <cellStyle name="SAPBEXHLevel0X 3 5 3 2 2 3 2" xfId="53610"/>
    <cellStyle name="SAPBEXHLevel0X 3 5 3 2 2 4" xfId="35591"/>
    <cellStyle name="SAPBEXHLevel0X 3 5 3 2 3" xfId="10458"/>
    <cellStyle name="SAPBEXHLevel0X 3 5 3 2 3 2" xfId="21118"/>
    <cellStyle name="SAPBEXHLevel0X 3 5 3 2 3 2 2" xfId="47532"/>
    <cellStyle name="SAPBEXHLevel0X 3 5 3 2 3 3" xfId="28382"/>
    <cellStyle name="SAPBEXHLevel0X 3 5 3 2 3 3 2" xfId="54796"/>
    <cellStyle name="SAPBEXHLevel0X 3 5 3 2 3 4" xfId="36954"/>
    <cellStyle name="SAPBEXHLevel0X 3 5 3 2 4" xfId="8628"/>
    <cellStyle name="SAPBEXHLevel0X 3 5 3 2 4 2" xfId="19288"/>
    <cellStyle name="SAPBEXHLevel0X 3 5 3 2 4 2 2" xfId="45702"/>
    <cellStyle name="SAPBEXHLevel0X 3 5 3 2 4 3" xfId="17724"/>
    <cellStyle name="SAPBEXHLevel0X 3 5 3 2 4 3 2" xfId="44141"/>
    <cellStyle name="SAPBEXHLevel0X 3 5 3 2 4 4" xfId="35124"/>
    <cellStyle name="SAPBEXHLevel0X 3 5 3 2 5" xfId="14422"/>
    <cellStyle name="SAPBEXHLevel0X 3 5 3 2 5 2" xfId="40842"/>
    <cellStyle name="SAPBEXHLevel0X 3 5 3 2 6" xfId="25109"/>
    <cellStyle name="SAPBEXHLevel0X 3 5 3 2 6 2" xfId="51523"/>
    <cellStyle name="SAPBEXHLevel0X 3 5 3 2 7" xfId="30307"/>
    <cellStyle name="SAPBEXHLevel0X 3 5 3 3" xfId="2692"/>
    <cellStyle name="SAPBEXHLevel0X 3 5 3 3 2" xfId="9464"/>
    <cellStyle name="SAPBEXHLevel0X 3 5 3 3 2 2" xfId="20124"/>
    <cellStyle name="SAPBEXHLevel0X 3 5 3 3 2 2 2" xfId="46538"/>
    <cellStyle name="SAPBEXHLevel0X 3 5 3 3 2 3" xfId="12748"/>
    <cellStyle name="SAPBEXHLevel0X 3 5 3 3 2 3 2" xfId="39169"/>
    <cellStyle name="SAPBEXHLevel0X 3 5 3 3 2 4" xfId="35960"/>
    <cellStyle name="SAPBEXHLevel0X 3 5 3 3 3" xfId="13484"/>
    <cellStyle name="SAPBEXHLevel0X 3 5 3 3 3 2" xfId="39904"/>
    <cellStyle name="SAPBEXHLevel0X 3 5 3 3 4" xfId="23131"/>
    <cellStyle name="SAPBEXHLevel0X 3 5 3 3 4 2" xfId="49545"/>
    <cellStyle name="SAPBEXHLevel0X 3 5 3 3 5" xfId="29362"/>
    <cellStyle name="SAPBEXHLevel0X 3 5 3 4" xfId="4673"/>
    <cellStyle name="SAPBEXHLevel0X 3 5 3 4 2" xfId="10005"/>
    <cellStyle name="SAPBEXHLevel0X 3 5 3 4 2 2" xfId="20665"/>
    <cellStyle name="SAPBEXHLevel0X 3 5 3 4 2 2 2" xfId="47079"/>
    <cellStyle name="SAPBEXHLevel0X 3 5 3 4 2 3" xfId="26636"/>
    <cellStyle name="SAPBEXHLevel0X 3 5 3 4 2 3 2" xfId="53050"/>
    <cellStyle name="SAPBEXHLevel0X 3 5 3 4 2 4" xfId="36501"/>
    <cellStyle name="SAPBEXHLevel0X 3 5 3 4 3" xfId="15451"/>
    <cellStyle name="SAPBEXHLevel0X 3 5 3 4 3 2" xfId="41871"/>
    <cellStyle name="SAPBEXHLevel0X 3 5 3 4 4" xfId="24984"/>
    <cellStyle name="SAPBEXHLevel0X 3 5 3 4 4 2" xfId="51398"/>
    <cellStyle name="SAPBEXHLevel0X 3 5 3 4 5" xfId="31343"/>
    <cellStyle name="SAPBEXHLevel0X 3 5 3 5" xfId="5454"/>
    <cellStyle name="SAPBEXHLevel0X 3 5 3 5 2" xfId="16227"/>
    <cellStyle name="SAPBEXHLevel0X 3 5 3 5 2 2" xfId="42646"/>
    <cellStyle name="SAPBEXHLevel0X 3 5 3 5 3" xfId="26103"/>
    <cellStyle name="SAPBEXHLevel0X 3 5 3 5 3 2" xfId="52517"/>
    <cellStyle name="SAPBEXHLevel0X 3 5 3 5 4" xfId="32124"/>
    <cellStyle name="SAPBEXHLevel0X 3 5 3 6" xfId="2986"/>
    <cellStyle name="SAPBEXHLevel0X 3 5 3 6 2" xfId="13778"/>
    <cellStyle name="SAPBEXHLevel0X 3 5 3 6 2 2" xfId="40198"/>
    <cellStyle name="SAPBEXHLevel0X 3 5 3 6 3" xfId="26575"/>
    <cellStyle name="SAPBEXHLevel0X 3 5 3 6 3 2" xfId="52989"/>
    <cellStyle name="SAPBEXHLevel0X 3 5 3 6 4" xfId="29656"/>
    <cellStyle name="SAPBEXHLevel0X 3 5 3 7" xfId="3323"/>
    <cellStyle name="SAPBEXHLevel0X 3 5 3 7 2" xfId="25558"/>
    <cellStyle name="SAPBEXHLevel0X 3 5 3 7 2 2" xfId="51972"/>
    <cellStyle name="SAPBEXHLevel0X 3 5 3 7 3" xfId="29993"/>
    <cellStyle name="SAPBEXHLevel0X 3 5 3 8" xfId="6763"/>
    <cellStyle name="SAPBEXHLevel0X 3 5 3 8 2" xfId="17475"/>
    <cellStyle name="SAPBEXHLevel0X 3 5 3 8 2 2" xfId="43893"/>
    <cellStyle name="SAPBEXHLevel0X 3 5 3 8 3" xfId="22013"/>
    <cellStyle name="SAPBEXHLevel0X 3 5 3 8 3 2" xfId="48427"/>
    <cellStyle name="SAPBEXHLevel0X 3 5 3 8 4" xfId="33433"/>
    <cellStyle name="SAPBEXHLevel0X 3 5 3 9" xfId="4364"/>
    <cellStyle name="SAPBEXHLevel0X 3 5 3 9 2" xfId="15142"/>
    <cellStyle name="SAPBEXHLevel0X 3 5 3 9 2 2" xfId="41562"/>
    <cellStyle name="SAPBEXHLevel0X 3 5 3 9 3" xfId="24185"/>
    <cellStyle name="SAPBEXHLevel0X 3 5 3 9 3 2" xfId="50599"/>
    <cellStyle name="SAPBEXHLevel0X 3 5 3 9 4" xfId="31034"/>
    <cellStyle name="SAPBEXHLevel0X 3 5 4" xfId="1903"/>
    <cellStyle name="SAPBEXHLevel0X 3 5 4 10" xfId="8550"/>
    <cellStyle name="SAPBEXHLevel0X 3 5 4 10 2" xfId="19210"/>
    <cellStyle name="SAPBEXHLevel0X 3 5 4 10 2 2" xfId="45624"/>
    <cellStyle name="SAPBEXHLevel0X 3 5 4 10 3" xfId="17550"/>
    <cellStyle name="SAPBEXHLevel0X 3 5 4 10 3 2" xfId="43967"/>
    <cellStyle name="SAPBEXHLevel0X 3 5 4 10 4" xfId="35046"/>
    <cellStyle name="SAPBEXHLevel0X 3 5 4 11" xfId="11677"/>
    <cellStyle name="SAPBEXHLevel0X 3 5 4 11 2" xfId="38098"/>
    <cellStyle name="SAPBEXHLevel0X 3 5 4 12" xfId="24970"/>
    <cellStyle name="SAPBEXHLevel0X 3 5 4 12 2" xfId="51384"/>
    <cellStyle name="SAPBEXHLevel0X 3 5 4 2" xfId="3880"/>
    <cellStyle name="SAPBEXHLevel0X 3 5 4 2 2" xfId="9223"/>
    <cellStyle name="SAPBEXHLevel0X 3 5 4 2 2 2" xfId="19883"/>
    <cellStyle name="SAPBEXHLevel0X 3 5 4 2 2 2 2" xfId="46297"/>
    <cellStyle name="SAPBEXHLevel0X 3 5 4 2 2 3" xfId="11797"/>
    <cellStyle name="SAPBEXHLevel0X 3 5 4 2 2 3 2" xfId="38218"/>
    <cellStyle name="SAPBEXHLevel0X 3 5 4 2 2 4" xfId="35719"/>
    <cellStyle name="SAPBEXHLevel0X 3 5 4 2 3" xfId="14663"/>
    <cellStyle name="SAPBEXHLevel0X 3 5 4 2 3 2" xfId="41083"/>
    <cellStyle name="SAPBEXHLevel0X 3 5 4 2 4" xfId="22807"/>
    <cellStyle name="SAPBEXHLevel0X 3 5 4 2 4 2" xfId="49221"/>
    <cellStyle name="SAPBEXHLevel0X 3 5 4 2 5" xfId="30550"/>
    <cellStyle name="SAPBEXHLevel0X 3 5 4 3" xfId="4607"/>
    <cellStyle name="SAPBEXHLevel0X 3 5 4 3 2" xfId="9976"/>
    <cellStyle name="SAPBEXHLevel0X 3 5 4 3 2 2" xfId="20636"/>
    <cellStyle name="SAPBEXHLevel0X 3 5 4 3 2 2 2" xfId="47050"/>
    <cellStyle name="SAPBEXHLevel0X 3 5 4 3 2 3" xfId="25150"/>
    <cellStyle name="SAPBEXHLevel0X 3 5 4 3 2 3 2" xfId="51564"/>
    <cellStyle name="SAPBEXHLevel0X 3 5 4 3 2 4" xfId="36472"/>
    <cellStyle name="SAPBEXHLevel0X 3 5 4 3 3" xfId="15385"/>
    <cellStyle name="SAPBEXHLevel0X 3 5 4 3 3 2" xfId="41805"/>
    <cellStyle name="SAPBEXHLevel0X 3 5 4 3 4" xfId="24166"/>
    <cellStyle name="SAPBEXHLevel0X 3 5 4 3 4 2" xfId="50580"/>
    <cellStyle name="SAPBEXHLevel0X 3 5 4 3 5" xfId="31277"/>
    <cellStyle name="SAPBEXHLevel0X 3 5 4 4" xfId="3927"/>
    <cellStyle name="SAPBEXHLevel0X 3 5 4 4 2" xfId="14710"/>
    <cellStyle name="SAPBEXHLevel0X 3 5 4 4 2 2" xfId="41130"/>
    <cellStyle name="SAPBEXHLevel0X 3 5 4 4 3" xfId="25702"/>
    <cellStyle name="SAPBEXHLevel0X 3 5 4 4 3 2" xfId="52116"/>
    <cellStyle name="SAPBEXHLevel0X 3 5 4 4 4" xfId="30597"/>
    <cellStyle name="SAPBEXHLevel0X 3 5 4 5" xfId="5801"/>
    <cellStyle name="SAPBEXHLevel0X 3 5 4 5 2" xfId="16560"/>
    <cellStyle name="SAPBEXHLevel0X 3 5 4 5 2 2" xfId="42978"/>
    <cellStyle name="SAPBEXHLevel0X 3 5 4 5 3" xfId="26516"/>
    <cellStyle name="SAPBEXHLevel0X 3 5 4 5 3 2" xfId="52930"/>
    <cellStyle name="SAPBEXHLevel0X 3 5 4 5 4" xfId="32471"/>
    <cellStyle name="SAPBEXHLevel0X 3 5 4 6" xfId="6404"/>
    <cellStyle name="SAPBEXHLevel0X 3 5 4 6 2" xfId="17140"/>
    <cellStyle name="SAPBEXHLevel0X 3 5 4 6 2 2" xfId="43558"/>
    <cellStyle name="SAPBEXHLevel0X 3 5 4 6 3" xfId="12139"/>
    <cellStyle name="SAPBEXHLevel0X 3 5 4 6 3 2" xfId="38560"/>
    <cellStyle name="SAPBEXHLevel0X 3 5 4 6 4" xfId="33074"/>
    <cellStyle name="SAPBEXHLevel0X 3 5 4 7" xfId="7019"/>
    <cellStyle name="SAPBEXHLevel0X 3 5 4 7 2" xfId="11158"/>
    <cellStyle name="SAPBEXHLevel0X 3 5 4 7 2 2" xfId="37579"/>
    <cellStyle name="SAPBEXHLevel0X 3 5 4 7 3" xfId="33689"/>
    <cellStyle name="SAPBEXHLevel0X 3 5 4 8" xfId="7566"/>
    <cellStyle name="SAPBEXHLevel0X 3 5 4 8 2" xfId="18233"/>
    <cellStyle name="SAPBEXHLevel0X 3 5 4 8 2 2" xfId="44649"/>
    <cellStyle name="SAPBEXHLevel0X 3 5 4 8 3" xfId="21984"/>
    <cellStyle name="SAPBEXHLevel0X 3 5 4 8 3 2" xfId="48398"/>
    <cellStyle name="SAPBEXHLevel0X 3 5 4 8 4" xfId="34236"/>
    <cellStyle name="SAPBEXHLevel0X 3 5 4 9" xfId="7269"/>
    <cellStyle name="SAPBEXHLevel0X 3 5 4 9 2" xfId="17936"/>
    <cellStyle name="SAPBEXHLevel0X 3 5 4 9 2 2" xfId="44353"/>
    <cellStyle name="SAPBEXHLevel0X 3 5 4 9 3" xfId="23388"/>
    <cellStyle name="SAPBEXHLevel0X 3 5 4 9 3 2" xfId="49802"/>
    <cellStyle name="SAPBEXHLevel0X 3 5 4 9 4" xfId="33939"/>
    <cellStyle name="SAPBEXHLevel0X 3 5 5" xfId="2089"/>
    <cellStyle name="SAPBEXHLevel0X 3 5 5 10" xfId="8836"/>
    <cellStyle name="SAPBEXHLevel0X 3 5 5 10 2" xfId="19496"/>
    <cellStyle name="SAPBEXHLevel0X 3 5 5 10 2 2" xfId="45910"/>
    <cellStyle name="SAPBEXHLevel0X 3 5 5 10 3" xfId="27152"/>
    <cellStyle name="SAPBEXHLevel0X 3 5 5 10 3 2" xfId="53566"/>
    <cellStyle name="SAPBEXHLevel0X 3 5 5 10 4" xfId="35332"/>
    <cellStyle name="SAPBEXHLevel0X 3 5 5 11" xfId="11511"/>
    <cellStyle name="SAPBEXHLevel0X 3 5 5 11 2" xfId="37932"/>
    <cellStyle name="SAPBEXHLevel0X 3 5 5 12" xfId="24653"/>
    <cellStyle name="SAPBEXHLevel0X 3 5 5 12 2" xfId="51067"/>
    <cellStyle name="SAPBEXHLevel0X 3 5 5 2" xfId="4054"/>
    <cellStyle name="SAPBEXHLevel0X 3 5 5 2 2" xfId="9813"/>
    <cellStyle name="SAPBEXHLevel0X 3 5 5 2 2 2" xfId="20473"/>
    <cellStyle name="SAPBEXHLevel0X 3 5 5 2 2 2 2" xfId="46887"/>
    <cellStyle name="SAPBEXHLevel0X 3 5 5 2 2 3" xfId="28178"/>
    <cellStyle name="SAPBEXHLevel0X 3 5 5 2 2 3 2" xfId="54592"/>
    <cellStyle name="SAPBEXHLevel0X 3 5 5 2 2 4" xfId="36309"/>
    <cellStyle name="SAPBEXHLevel0X 3 5 5 2 3" xfId="14836"/>
    <cellStyle name="SAPBEXHLevel0X 3 5 5 2 3 2" xfId="41256"/>
    <cellStyle name="SAPBEXHLevel0X 3 5 5 2 4" xfId="24554"/>
    <cellStyle name="SAPBEXHLevel0X 3 5 5 2 4 2" xfId="50968"/>
    <cellStyle name="SAPBEXHLevel0X 3 5 5 2 5" xfId="30724"/>
    <cellStyle name="SAPBEXHLevel0X 3 5 5 3" xfId="4782"/>
    <cellStyle name="SAPBEXHLevel0X 3 5 5 3 2" xfId="10131"/>
    <cellStyle name="SAPBEXHLevel0X 3 5 5 3 2 2" xfId="20791"/>
    <cellStyle name="SAPBEXHLevel0X 3 5 5 3 2 2 2" xfId="47205"/>
    <cellStyle name="SAPBEXHLevel0X 3 5 5 3 2 3" xfId="25889"/>
    <cellStyle name="SAPBEXHLevel0X 3 5 5 3 2 3 2" xfId="52303"/>
    <cellStyle name="SAPBEXHLevel0X 3 5 5 3 2 4" xfId="36627"/>
    <cellStyle name="SAPBEXHLevel0X 3 5 5 3 3" xfId="15559"/>
    <cellStyle name="SAPBEXHLevel0X 3 5 5 3 3 2" xfId="41979"/>
    <cellStyle name="SAPBEXHLevel0X 3 5 5 3 4" xfId="27388"/>
    <cellStyle name="SAPBEXHLevel0X 3 5 5 3 4 2" xfId="53802"/>
    <cellStyle name="SAPBEXHLevel0X 3 5 5 3 5" xfId="31452"/>
    <cellStyle name="SAPBEXHLevel0X 3 5 5 4" xfId="5362"/>
    <cellStyle name="SAPBEXHLevel0X 3 5 5 4 2" xfId="16135"/>
    <cellStyle name="SAPBEXHLevel0X 3 5 5 4 2 2" xfId="42554"/>
    <cellStyle name="SAPBEXHLevel0X 3 5 5 4 3" xfId="24802"/>
    <cellStyle name="SAPBEXHLevel0X 3 5 5 4 3 2" xfId="51216"/>
    <cellStyle name="SAPBEXHLevel0X 3 5 5 4 4" xfId="32032"/>
    <cellStyle name="SAPBEXHLevel0X 3 5 5 5" xfId="5969"/>
    <cellStyle name="SAPBEXHLevel0X 3 5 5 5 2" xfId="16721"/>
    <cellStyle name="SAPBEXHLevel0X 3 5 5 5 2 2" xfId="43139"/>
    <cellStyle name="SAPBEXHLevel0X 3 5 5 5 3" xfId="24389"/>
    <cellStyle name="SAPBEXHLevel0X 3 5 5 5 3 2" xfId="50803"/>
    <cellStyle name="SAPBEXHLevel0X 3 5 5 5 4" xfId="32639"/>
    <cellStyle name="SAPBEXHLevel0X 3 5 5 6" xfId="6569"/>
    <cellStyle name="SAPBEXHLevel0X 3 5 5 6 2" xfId="17294"/>
    <cellStyle name="SAPBEXHLevel0X 3 5 5 6 2 2" xfId="43712"/>
    <cellStyle name="SAPBEXHLevel0X 3 5 5 6 3" xfId="24231"/>
    <cellStyle name="SAPBEXHLevel0X 3 5 5 6 3 2" xfId="50645"/>
    <cellStyle name="SAPBEXHLevel0X 3 5 5 6 4" xfId="33239"/>
    <cellStyle name="SAPBEXHLevel0X 3 5 5 7" xfId="7141"/>
    <cellStyle name="SAPBEXHLevel0X 3 5 5 7 2" xfId="25564"/>
    <cellStyle name="SAPBEXHLevel0X 3 5 5 7 2 2" xfId="51978"/>
    <cellStyle name="SAPBEXHLevel0X 3 5 5 7 3" xfId="33811"/>
    <cellStyle name="SAPBEXHLevel0X 3 5 5 8" xfId="7700"/>
    <cellStyle name="SAPBEXHLevel0X 3 5 5 8 2" xfId="18367"/>
    <cellStyle name="SAPBEXHLevel0X 3 5 5 8 2 2" xfId="44783"/>
    <cellStyle name="SAPBEXHLevel0X 3 5 5 8 3" xfId="26138"/>
    <cellStyle name="SAPBEXHLevel0X 3 5 5 8 3 2" xfId="52552"/>
    <cellStyle name="SAPBEXHLevel0X 3 5 5 8 4" xfId="34370"/>
    <cellStyle name="SAPBEXHLevel0X 3 5 5 9" xfId="7852"/>
    <cellStyle name="SAPBEXHLevel0X 3 5 5 9 2" xfId="18519"/>
    <cellStyle name="SAPBEXHLevel0X 3 5 5 9 2 2" xfId="44934"/>
    <cellStyle name="SAPBEXHLevel0X 3 5 5 9 3" xfId="23098"/>
    <cellStyle name="SAPBEXHLevel0X 3 5 5 9 3 2" xfId="49512"/>
    <cellStyle name="SAPBEXHLevel0X 3 5 5 9 4" xfId="34522"/>
    <cellStyle name="SAPBEXHLevel0X 3 5 6" xfId="1832"/>
    <cellStyle name="SAPBEXHLevel0X 3 5 6 10" xfId="9560"/>
    <cellStyle name="SAPBEXHLevel0X 3 5 6 10 2" xfId="20220"/>
    <cellStyle name="SAPBEXHLevel0X 3 5 6 10 2 2" xfId="46634"/>
    <cellStyle name="SAPBEXHLevel0X 3 5 6 10 3" xfId="26744"/>
    <cellStyle name="SAPBEXHLevel0X 3 5 6 10 3 2" xfId="53158"/>
    <cellStyle name="SAPBEXHLevel0X 3 5 6 10 4" xfId="36056"/>
    <cellStyle name="SAPBEXHLevel0X 3 5 6 11" xfId="11748"/>
    <cellStyle name="SAPBEXHLevel0X 3 5 6 11 2" xfId="38169"/>
    <cellStyle name="SAPBEXHLevel0X 3 5 6 12" xfId="26544"/>
    <cellStyle name="SAPBEXHLevel0X 3 5 6 12 2" xfId="52958"/>
    <cellStyle name="SAPBEXHLevel0X 3 5 6 2" xfId="3809"/>
    <cellStyle name="SAPBEXHLevel0X 3 5 6 2 2" xfId="10696"/>
    <cellStyle name="SAPBEXHLevel0X 3 5 6 2 2 2" xfId="21341"/>
    <cellStyle name="SAPBEXHLevel0X 3 5 6 2 2 2 2" xfId="47755"/>
    <cellStyle name="SAPBEXHLevel0X 3 5 6 2 2 3" xfId="28439"/>
    <cellStyle name="SAPBEXHLevel0X 3 5 6 2 2 3 2" xfId="54853"/>
    <cellStyle name="SAPBEXHLevel0X 3 5 6 2 2 4" xfId="37120"/>
    <cellStyle name="SAPBEXHLevel0X 3 5 6 2 3" xfId="14592"/>
    <cellStyle name="SAPBEXHLevel0X 3 5 6 2 3 2" xfId="41012"/>
    <cellStyle name="SAPBEXHLevel0X 3 5 6 2 4" xfId="22532"/>
    <cellStyle name="SAPBEXHLevel0X 3 5 6 2 4 2" xfId="48946"/>
    <cellStyle name="SAPBEXHLevel0X 3 5 6 2 5" xfId="30479"/>
    <cellStyle name="SAPBEXHLevel0X 3 5 6 3" xfId="4536"/>
    <cellStyle name="SAPBEXHLevel0X 3 5 6 3 2" xfId="15314"/>
    <cellStyle name="SAPBEXHLevel0X 3 5 6 3 2 2" xfId="41734"/>
    <cellStyle name="SAPBEXHLevel0X 3 5 6 3 3" xfId="25372"/>
    <cellStyle name="SAPBEXHLevel0X 3 5 6 3 3 2" xfId="51786"/>
    <cellStyle name="SAPBEXHLevel0X 3 5 6 3 4" xfId="31206"/>
    <cellStyle name="SAPBEXHLevel0X 3 5 6 4" xfId="3185"/>
    <cellStyle name="SAPBEXHLevel0X 3 5 6 4 2" xfId="13975"/>
    <cellStyle name="SAPBEXHLevel0X 3 5 6 4 2 2" xfId="40395"/>
    <cellStyle name="SAPBEXHLevel0X 3 5 6 4 3" xfId="25052"/>
    <cellStyle name="SAPBEXHLevel0X 3 5 6 4 3 2" xfId="51466"/>
    <cellStyle name="SAPBEXHLevel0X 3 5 6 4 4" xfId="29855"/>
    <cellStyle name="SAPBEXHLevel0X 3 5 6 5" xfId="3394"/>
    <cellStyle name="SAPBEXHLevel0X 3 5 6 5 2" xfId="14180"/>
    <cellStyle name="SAPBEXHLevel0X 3 5 6 5 2 2" xfId="40600"/>
    <cellStyle name="SAPBEXHLevel0X 3 5 6 5 3" xfId="22136"/>
    <cellStyle name="SAPBEXHLevel0X 3 5 6 5 3 2" xfId="48550"/>
    <cellStyle name="SAPBEXHLevel0X 3 5 6 5 4" xfId="30064"/>
    <cellStyle name="SAPBEXHLevel0X 3 5 6 6" xfId="6036"/>
    <cellStyle name="SAPBEXHLevel0X 3 5 6 6 2" xfId="16787"/>
    <cellStyle name="SAPBEXHLevel0X 3 5 6 6 2 2" xfId="43205"/>
    <cellStyle name="SAPBEXHLevel0X 3 5 6 6 3" xfId="22311"/>
    <cellStyle name="SAPBEXHLevel0X 3 5 6 6 3 2" xfId="48725"/>
    <cellStyle name="SAPBEXHLevel0X 3 5 6 6 4" xfId="32706"/>
    <cellStyle name="SAPBEXHLevel0X 3 5 6 7" xfId="6219"/>
    <cellStyle name="SAPBEXHLevel0X 3 5 6 7 2" xfId="24084"/>
    <cellStyle name="SAPBEXHLevel0X 3 5 6 7 2 2" xfId="50498"/>
    <cellStyle name="SAPBEXHLevel0X 3 5 6 7 3" xfId="32889"/>
    <cellStyle name="SAPBEXHLevel0X 3 5 6 8" xfId="7495"/>
    <cellStyle name="SAPBEXHLevel0X 3 5 6 8 2" xfId="18162"/>
    <cellStyle name="SAPBEXHLevel0X 3 5 6 8 2 2" xfId="44578"/>
    <cellStyle name="SAPBEXHLevel0X 3 5 6 8 3" xfId="23165"/>
    <cellStyle name="SAPBEXHLevel0X 3 5 6 8 3 2" xfId="49579"/>
    <cellStyle name="SAPBEXHLevel0X 3 5 6 8 4" xfId="34165"/>
    <cellStyle name="SAPBEXHLevel0X 3 5 6 9" xfId="6260"/>
    <cellStyle name="SAPBEXHLevel0X 3 5 6 9 2" xfId="16999"/>
    <cellStyle name="SAPBEXHLevel0X 3 5 6 9 2 2" xfId="43417"/>
    <cellStyle name="SAPBEXHLevel0X 3 5 6 9 3" xfId="23926"/>
    <cellStyle name="SAPBEXHLevel0X 3 5 6 9 3 2" xfId="50340"/>
    <cellStyle name="SAPBEXHLevel0X 3 5 6 9 4" xfId="32930"/>
    <cellStyle name="SAPBEXHLevel0X 3 5 7" xfId="2492"/>
    <cellStyle name="SAPBEXHLevel0X 3 5 7 10" xfId="25395"/>
    <cellStyle name="SAPBEXHLevel0X 3 5 7 10 2" xfId="51809"/>
    <cellStyle name="SAPBEXHLevel0X 3 5 7 2" xfId="4387"/>
    <cellStyle name="SAPBEXHLevel0X 3 5 7 2 2" xfId="15165"/>
    <cellStyle name="SAPBEXHLevel0X 3 5 7 2 2 2" xfId="41585"/>
    <cellStyle name="SAPBEXHLevel0X 3 5 7 2 3" xfId="25830"/>
    <cellStyle name="SAPBEXHLevel0X 3 5 7 2 3 2" xfId="52244"/>
    <cellStyle name="SAPBEXHLevel0X 3 5 7 2 4" xfId="31057"/>
    <cellStyle name="SAPBEXHLevel0X 3 5 7 3" xfId="5120"/>
    <cellStyle name="SAPBEXHLevel0X 3 5 7 3 2" xfId="15897"/>
    <cellStyle name="SAPBEXHLevel0X 3 5 7 3 2 2" xfId="42316"/>
    <cellStyle name="SAPBEXHLevel0X 3 5 7 3 3" xfId="27139"/>
    <cellStyle name="SAPBEXHLevel0X 3 5 7 3 3 2" xfId="53553"/>
    <cellStyle name="SAPBEXHLevel0X 3 5 7 3 4" xfId="31790"/>
    <cellStyle name="SAPBEXHLevel0X 3 5 7 4" xfId="6302"/>
    <cellStyle name="SAPBEXHLevel0X 3 5 7 4 2" xfId="17041"/>
    <cellStyle name="SAPBEXHLevel0X 3 5 7 4 2 2" xfId="43459"/>
    <cellStyle name="SAPBEXHLevel0X 3 5 7 4 3" xfId="24097"/>
    <cellStyle name="SAPBEXHLevel0X 3 5 7 4 3 2" xfId="50511"/>
    <cellStyle name="SAPBEXHLevel0X 3 5 7 4 4" xfId="32972"/>
    <cellStyle name="SAPBEXHLevel0X 3 5 7 5" xfId="6878"/>
    <cellStyle name="SAPBEXHLevel0X 3 5 7 5 2" xfId="17583"/>
    <cellStyle name="SAPBEXHLevel0X 3 5 7 5 2 2" xfId="44000"/>
    <cellStyle name="SAPBEXHLevel0X 3 5 7 5 3" xfId="11118"/>
    <cellStyle name="SAPBEXHLevel0X 3 5 7 5 3 2" xfId="37539"/>
    <cellStyle name="SAPBEXHLevel0X 3 5 7 5 4" xfId="33548"/>
    <cellStyle name="SAPBEXHLevel0X 3 5 7 6" xfId="7402"/>
    <cellStyle name="SAPBEXHLevel0X 3 5 7 6 2" xfId="18069"/>
    <cellStyle name="SAPBEXHLevel0X 3 5 7 6 2 2" xfId="44485"/>
    <cellStyle name="SAPBEXHLevel0X 3 5 7 6 3" xfId="27073"/>
    <cellStyle name="SAPBEXHLevel0X 3 5 7 6 3 2" xfId="53487"/>
    <cellStyle name="SAPBEXHLevel0X 3 5 7 6 4" xfId="34072"/>
    <cellStyle name="SAPBEXHLevel0X 3 5 7 7" xfId="8025"/>
    <cellStyle name="SAPBEXHLevel0X 3 5 7 7 2" xfId="18692"/>
    <cellStyle name="SAPBEXHLevel0X 3 5 7 7 2 2" xfId="45106"/>
    <cellStyle name="SAPBEXHLevel0X 3 5 7 7 3" xfId="11429"/>
    <cellStyle name="SAPBEXHLevel0X 3 5 7 7 3 2" xfId="37850"/>
    <cellStyle name="SAPBEXHLevel0X 3 5 7 7 4" xfId="34629"/>
    <cellStyle name="SAPBEXHLevel0X 3 5 7 8" xfId="13288"/>
    <cellStyle name="SAPBEXHLevel0X 3 5 7 8 2" xfId="39708"/>
    <cellStyle name="SAPBEXHLevel0X 3 5 7 9" xfId="21190"/>
    <cellStyle name="SAPBEXHLevel0X 3 5 7 9 2" xfId="47604"/>
    <cellStyle name="SAPBEXHLevel0X 3 5 8" xfId="3240"/>
    <cellStyle name="SAPBEXHLevel0X 3 5 8 2" xfId="14030"/>
    <cellStyle name="SAPBEXHLevel0X 3 5 8 2 2" xfId="40450"/>
    <cellStyle name="SAPBEXHLevel0X 3 5 8 3" xfId="24529"/>
    <cellStyle name="SAPBEXHLevel0X 3 5 8 3 2" xfId="50943"/>
    <cellStyle name="SAPBEXHLevel0X 3 5 8 4" xfId="29910"/>
    <cellStyle name="SAPBEXHLevel0X 3 5 9" xfId="4497"/>
    <cellStyle name="SAPBEXHLevel0X 3 5 9 2" xfId="15275"/>
    <cellStyle name="SAPBEXHLevel0X 3 5 9 2 2" xfId="41695"/>
    <cellStyle name="SAPBEXHLevel0X 3 5 9 3" xfId="27068"/>
    <cellStyle name="SAPBEXHLevel0X 3 5 9 3 2" xfId="53482"/>
    <cellStyle name="SAPBEXHLevel0X 3 5 9 4" xfId="31167"/>
    <cellStyle name="SAPBEXHLevel0X 3 6" xfId="1216"/>
    <cellStyle name="SAPBEXHLevel0X 3 6 10" xfId="5689"/>
    <cellStyle name="SAPBEXHLevel0X 3 6 10 2" xfId="16453"/>
    <cellStyle name="SAPBEXHLevel0X 3 6 10 2 2" xfId="42871"/>
    <cellStyle name="SAPBEXHLevel0X 3 6 10 3" xfId="26403"/>
    <cellStyle name="SAPBEXHLevel0X 3 6 10 3 2" xfId="52817"/>
    <cellStyle name="SAPBEXHLevel0X 3 6 10 4" xfId="32359"/>
    <cellStyle name="SAPBEXHLevel0X 3 6 11" xfId="6475"/>
    <cellStyle name="SAPBEXHLevel0X 3 6 11 2" xfId="24888"/>
    <cellStyle name="SAPBEXHLevel0X 3 6 11 2 2" xfId="51302"/>
    <cellStyle name="SAPBEXHLevel0X 3 6 11 3" xfId="33145"/>
    <cellStyle name="SAPBEXHLevel0X 3 6 12" xfId="17369"/>
    <cellStyle name="SAPBEXHLevel0X 3 6 12 2" xfId="43787"/>
    <cellStyle name="SAPBEXHLevel0X 3 6 13" xfId="25467"/>
    <cellStyle name="SAPBEXHLevel0X 3 6 13 2" xfId="51881"/>
    <cellStyle name="SAPBEXHLevel0X 3 6 2" xfId="1532"/>
    <cellStyle name="SAPBEXHLevel0X 3 6 2 10" xfId="8424"/>
    <cellStyle name="SAPBEXHLevel0X 3 6 2 10 2" xfId="19084"/>
    <cellStyle name="SAPBEXHLevel0X 3 6 2 10 2 2" xfId="45498"/>
    <cellStyle name="SAPBEXHLevel0X 3 6 2 10 3" xfId="16877"/>
    <cellStyle name="SAPBEXHLevel0X 3 6 2 10 3 2" xfId="43295"/>
    <cellStyle name="SAPBEXHLevel0X 3 6 2 10 4" xfId="34920"/>
    <cellStyle name="SAPBEXHLevel0X 3 6 2 11" xfId="12010"/>
    <cellStyle name="SAPBEXHLevel0X 3 6 2 11 2" xfId="38431"/>
    <cellStyle name="SAPBEXHLevel0X 3 6 2 12" xfId="24220"/>
    <cellStyle name="SAPBEXHLevel0X 3 6 2 12 2" xfId="50634"/>
    <cellStyle name="SAPBEXHLevel0X 3 6 2 2" xfId="3526"/>
    <cellStyle name="SAPBEXHLevel0X 3 6 2 2 2" xfId="8998"/>
    <cellStyle name="SAPBEXHLevel0X 3 6 2 2 2 2" xfId="19658"/>
    <cellStyle name="SAPBEXHLevel0X 3 6 2 2 2 2 2" xfId="46072"/>
    <cellStyle name="SAPBEXHLevel0X 3 6 2 2 2 3" xfId="27791"/>
    <cellStyle name="SAPBEXHLevel0X 3 6 2 2 2 3 2" xfId="54205"/>
    <cellStyle name="SAPBEXHLevel0X 3 6 2 2 2 4" xfId="35494"/>
    <cellStyle name="SAPBEXHLevel0X 3 6 2 2 3" xfId="10199"/>
    <cellStyle name="SAPBEXHLevel0X 3 6 2 2 3 2" xfId="20859"/>
    <cellStyle name="SAPBEXHLevel0X 3 6 2 2 3 2 2" xfId="47273"/>
    <cellStyle name="SAPBEXHLevel0X 3 6 2 2 3 3" xfId="12237"/>
    <cellStyle name="SAPBEXHLevel0X 3 6 2 2 3 3 2" xfId="38658"/>
    <cellStyle name="SAPBEXHLevel0X 3 6 2 2 3 4" xfId="36695"/>
    <cellStyle name="SAPBEXHLevel0X 3 6 2 2 4" xfId="8737"/>
    <cellStyle name="SAPBEXHLevel0X 3 6 2 2 4 2" xfId="19397"/>
    <cellStyle name="SAPBEXHLevel0X 3 6 2 2 4 2 2" xfId="45811"/>
    <cellStyle name="SAPBEXHLevel0X 3 6 2 2 4 3" xfId="21950"/>
    <cellStyle name="SAPBEXHLevel0X 3 6 2 2 4 3 2" xfId="48364"/>
    <cellStyle name="SAPBEXHLevel0X 3 6 2 2 4 4" xfId="35233"/>
    <cellStyle name="SAPBEXHLevel0X 3 6 2 2 5" xfId="14311"/>
    <cellStyle name="SAPBEXHLevel0X 3 6 2 2 5 2" xfId="40731"/>
    <cellStyle name="SAPBEXHLevel0X 3 6 2 2 6" xfId="27576"/>
    <cellStyle name="SAPBEXHLevel0X 3 6 2 2 6 2" xfId="53990"/>
    <cellStyle name="SAPBEXHLevel0X 3 6 2 2 7" xfId="30196"/>
    <cellStyle name="SAPBEXHLevel0X 3 6 2 3" xfId="2779"/>
    <cellStyle name="SAPBEXHLevel0X 3 6 2 3 2" xfId="9356"/>
    <cellStyle name="SAPBEXHLevel0X 3 6 2 3 2 2" xfId="20016"/>
    <cellStyle name="SAPBEXHLevel0X 3 6 2 3 2 2 2" xfId="46430"/>
    <cellStyle name="SAPBEXHLevel0X 3 6 2 3 2 3" xfId="14751"/>
    <cellStyle name="SAPBEXHLevel0X 3 6 2 3 2 3 2" xfId="41171"/>
    <cellStyle name="SAPBEXHLevel0X 3 6 2 3 2 4" xfId="35852"/>
    <cellStyle name="SAPBEXHLevel0X 3 6 2 3 3" xfId="13571"/>
    <cellStyle name="SAPBEXHLevel0X 3 6 2 3 3 2" xfId="39991"/>
    <cellStyle name="SAPBEXHLevel0X 3 6 2 3 4" xfId="23872"/>
    <cellStyle name="SAPBEXHLevel0X 3 6 2 3 4 2" xfId="50286"/>
    <cellStyle name="SAPBEXHLevel0X 3 6 2 3 5" xfId="29449"/>
    <cellStyle name="SAPBEXHLevel0X 3 6 2 4" xfId="5050"/>
    <cellStyle name="SAPBEXHLevel0X 3 6 2 4 2" xfId="10248"/>
    <cellStyle name="SAPBEXHLevel0X 3 6 2 4 2 2" xfId="20908"/>
    <cellStyle name="SAPBEXHLevel0X 3 6 2 4 2 2 2" xfId="47322"/>
    <cellStyle name="SAPBEXHLevel0X 3 6 2 4 2 3" xfId="16904"/>
    <cellStyle name="SAPBEXHLevel0X 3 6 2 4 2 3 2" xfId="43322"/>
    <cellStyle name="SAPBEXHLevel0X 3 6 2 4 2 4" xfId="36744"/>
    <cellStyle name="SAPBEXHLevel0X 3 6 2 4 3" xfId="15827"/>
    <cellStyle name="SAPBEXHLevel0X 3 6 2 4 3 2" xfId="42246"/>
    <cellStyle name="SAPBEXHLevel0X 3 6 2 4 4" xfId="27180"/>
    <cellStyle name="SAPBEXHLevel0X 3 6 2 4 4 2" xfId="53594"/>
    <cellStyle name="SAPBEXHLevel0X 3 6 2 4 5" xfId="31720"/>
    <cellStyle name="SAPBEXHLevel0X 3 6 2 5" xfId="4158"/>
    <cellStyle name="SAPBEXHLevel0X 3 6 2 5 2" xfId="14939"/>
    <cellStyle name="SAPBEXHLevel0X 3 6 2 5 2 2" xfId="41359"/>
    <cellStyle name="SAPBEXHLevel0X 3 6 2 5 3" xfId="26264"/>
    <cellStyle name="SAPBEXHLevel0X 3 6 2 5 3 2" xfId="52678"/>
    <cellStyle name="SAPBEXHLevel0X 3 6 2 5 4" xfId="30828"/>
    <cellStyle name="SAPBEXHLevel0X 3 6 2 6" xfId="4352"/>
    <cellStyle name="SAPBEXHLevel0X 3 6 2 6 2" xfId="15130"/>
    <cellStyle name="SAPBEXHLevel0X 3 6 2 6 2 2" xfId="41550"/>
    <cellStyle name="SAPBEXHLevel0X 3 6 2 6 3" xfId="24751"/>
    <cellStyle name="SAPBEXHLevel0X 3 6 2 6 3 2" xfId="51165"/>
    <cellStyle name="SAPBEXHLevel0X 3 6 2 6 4" xfId="31022"/>
    <cellStyle name="SAPBEXHLevel0X 3 6 2 7" xfId="5782"/>
    <cellStyle name="SAPBEXHLevel0X 3 6 2 7 2" xfId="25425"/>
    <cellStyle name="SAPBEXHLevel0X 3 6 2 7 2 2" xfId="51839"/>
    <cellStyle name="SAPBEXHLevel0X 3 6 2 7 3" xfId="32452"/>
    <cellStyle name="SAPBEXHLevel0X 3 6 2 8" xfId="7227"/>
    <cellStyle name="SAPBEXHLevel0X 3 6 2 8 2" xfId="17894"/>
    <cellStyle name="SAPBEXHLevel0X 3 6 2 8 2 2" xfId="44311"/>
    <cellStyle name="SAPBEXHLevel0X 3 6 2 8 3" xfId="24512"/>
    <cellStyle name="SAPBEXHLevel0X 3 6 2 8 3 2" xfId="50926"/>
    <cellStyle name="SAPBEXHLevel0X 3 6 2 8 4" xfId="33897"/>
    <cellStyle name="SAPBEXHLevel0X 3 6 2 9" xfId="7660"/>
    <cellStyle name="SAPBEXHLevel0X 3 6 2 9 2" xfId="18327"/>
    <cellStyle name="SAPBEXHLevel0X 3 6 2 9 2 2" xfId="44743"/>
    <cellStyle name="SAPBEXHLevel0X 3 6 2 9 3" xfId="22163"/>
    <cellStyle name="SAPBEXHLevel0X 3 6 2 9 3 2" xfId="48577"/>
    <cellStyle name="SAPBEXHLevel0X 3 6 2 9 4" xfId="34330"/>
    <cellStyle name="SAPBEXHLevel0X 3 6 3" xfId="1645"/>
    <cellStyle name="SAPBEXHLevel0X 3 6 3 10" xfId="8326"/>
    <cellStyle name="SAPBEXHLevel0X 3 6 3 10 2" xfId="18986"/>
    <cellStyle name="SAPBEXHLevel0X 3 6 3 10 2 2" xfId="45400"/>
    <cellStyle name="SAPBEXHLevel0X 3 6 3 10 3" xfId="16991"/>
    <cellStyle name="SAPBEXHLevel0X 3 6 3 10 3 2" xfId="43409"/>
    <cellStyle name="SAPBEXHLevel0X 3 6 3 10 4" xfId="34822"/>
    <cellStyle name="SAPBEXHLevel0X 3 6 3 11" xfId="11918"/>
    <cellStyle name="SAPBEXHLevel0X 3 6 3 11 2" xfId="38339"/>
    <cellStyle name="SAPBEXHLevel0X 3 6 3 12" xfId="23709"/>
    <cellStyle name="SAPBEXHLevel0X 3 6 3 12 2" xfId="50123"/>
    <cellStyle name="SAPBEXHLevel0X 3 6 3 2" xfId="3638"/>
    <cellStyle name="SAPBEXHLevel0X 3 6 3 2 2" xfId="9096"/>
    <cellStyle name="SAPBEXHLevel0X 3 6 3 2 2 2" xfId="19756"/>
    <cellStyle name="SAPBEXHLevel0X 3 6 3 2 2 2 2" xfId="46170"/>
    <cellStyle name="SAPBEXHLevel0X 3 6 3 2 2 3" xfId="11172"/>
    <cellStyle name="SAPBEXHLevel0X 3 6 3 2 2 3 2" xfId="37593"/>
    <cellStyle name="SAPBEXHLevel0X 3 6 3 2 2 4" xfId="35592"/>
    <cellStyle name="SAPBEXHLevel0X 3 6 3 2 3" xfId="10186"/>
    <cellStyle name="SAPBEXHLevel0X 3 6 3 2 3 2" xfId="20846"/>
    <cellStyle name="SAPBEXHLevel0X 3 6 3 2 3 2 2" xfId="47260"/>
    <cellStyle name="SAPBEXHLevel0X 3 6 3 2 3 3" xfId="12236"/>
    <cellStyle name="SAPBEXHLevel0X 3 6 3 2 3 3 2" xfId="38657"/>
    <cellStyle name="SAPBEXHLevel0X 3 6 3 2 3 4" xfId="36682"/>
    <cellStyle name="SAPBEXHLevel0X 3 6 3 2 4" xfId="8627"/>
    <cellStyle name="SAPBEXHLevel0X 3 6 3 2 4 2" xfId="19287"/>
    <cellStyle name="SAPBEXHLevel0X 3 6 3 2 4 2 2" xfId="45701"/>
    <cellStyle name="SAPBEXHLevel0X 3 6 3 2 4 3" xfId="12792"/>
    <cellStyle name="SAPBEXHLevel0X 3 6 3 2 4 3 2" xfId="39213"/>
    <cellStyle name="SAPBEXHLevel0X 3 6 3 2 4 4" xfId="35123"/>
    <cellStyle name="SAPBEXHLevel0X 3 6 3 2 5" xfId="14423"/>
    <cellStyle name="SAPBEXHLevel0X 3 6 3 2 5 2" xfId="40843"/>
    <cellStyle name="SAPBEXHLevel0X 3 6 3 2 6" xfId="24639"/>
    <cellStyle name="SAPBEXHLevel0X 3 6 3 2 6 2" xfId="51053"/>
    <cellStyle name="SAPBEXHLevel0X 3 6 3 2 7" xfId="30308"/>
    <cellStyle name="SAPBEXHLevel0X 3 6 3 3" xfId="2691"/>
    <cellStyle name="SAPBEXHLevel0X 3 6 3 3 2" xfId="9465"/>
    <cellStyle name="SAPBEXHLevel0X 3 6 3 3 2 2" xfId="20125"/>
    <cellStyle name="SAPBEXHLevel0X 3 6 3 3 2 2 2" xfId="46539"/>
    <cellStyle name="SAPBEXHLevel0X 3 6 3 3 2 3" xfId="17678"/>
    <cellStyle name="SAPBEXHLevel0X 3 6 3 3 2 3 2" xfId="44095"/>
    <cellStyle name="SAPBEXHLevel0X 3 6 3 3 2 4" xfId="35961"/>
    <cellStyle name="SAPBEXHLevel0X 3 6 3 3 3" xfId="13483"/>
    <cellStyle name="SAPBEXHLevel0X 3 6 3 3 3 2" xfId="39903"/>
    <cellStyle name="SAPBEXHLevel0X 3 6 3 3 4" xfId="23702"/>
    <cellStyle name="SAPBEXHLevel0X 3 6 3 3 4 2" xfId="50116"/>
    <cellStyle name="SAPBEXHLevel0X 3 6 3 3 5" xfId="29361"/>
    <cellStyle name="SAPBEXHLevel0X 3 6 3 4" xfId="2848"/>
    <cellStyle name="SAPBEXHLevel0X 3 6 3 4 2" xfId="10284"/>
    <cellStyle name="SAPBEXHLevel0X 3 6 3 4 2 2" xfId="20944"/>
    <cellStyle name="SAPBEXHLevel0X 3 6 3 4 2 2 2" xfId="47358"/>
    <cellStyle name="SAPBEXHLevel0X 3 6 3 4 2 3" xfId="13191"/>
    <cellStyle name="SAPBEXHLevel0X 3 6 3 4 2 3 2" xfId="39611"/>
    <cellStyle name="SAPBEXHLevel0X 3 6 3 4 2 4" xfId="36780"/>
    <cellStyle name="SAPBEXHLevel0X 3 6 3 4 3" xfId="13640"/>
    <cellStyle name="SAPBEXHLevel0X 3 6 3 4 3 2" xfId="40060"/>
    <cellStyle name="SAPBEXHLevel0X 3 6 3 4 4" xfId="27915"/>
    <cellStyle name="SAPBEXHLevel0X 3 6 3 4 4 2" xfId="54329"/>
    <cellStyle name="SAPBEXHLevel0X 3 6 3 4 5" xfId="29518"/>
    <cellStyle name="SAPBEXHLevel0X 3 6 3 5" xfId="3712"/>
    <cellStyle name="SAPBEXHLevel0X 3 6 3 5 2" xfId="14496"/>
    <cellStyle name="SAPBEXHLevel0X 3 6 3 5 2 2" xfId="40916"/>
    <cellStyle name="SAPBEXHLevel0X 3 6 3 5 3" xfId="25290"/>
    <cellStyle name="SAPBEXHLevel0X 3 6 3 5 3 2" xfId="51704"/>
    <cellStyle name="SAPBEXHLevel0X 3 6 3 5 4" xfId="30382"/>
    <cellStyle name="SAPBEXHLevel0X 3 6 3 6" xfId="6051"/>
    <cellStyle name="SAPBEXHLevel0X 3 6 3 6 2" xfId="16802"/>
    <cellStyle name="SAPBEXHLevel0X 3 6 3 6 2 2" xfId="43220"/>
    <cellStyle name="SAPBEXHLevel0X 3 6 3 6 3" xfId="27987"/>
    <cellStyle name="SAPBEXHLevel0X 3 6 3 6 3 2" xfId="54401"/>
    <cellStyle name="SAPBEXHLevel0X 3 6 3 6 4" xfId="32721"/>
    <cellStyle name="SAPBEXHLevel0X 3 6 3 7" xfId="6136"/>
    <cellStyle name="SAPBEXHLevel0X 3 6 3 7 2" xfId="23190"/>
    <cellStyle name="SAPBEXHLevel0X 3 6 3 7 2 2" xfId="49604"/>
    <cellStyle name="SAPBEXHLevel0X 3 6 3 7 3" xfId="32806"/>
    <cellStyle name="SAPBEXHLevel0X 3 6 3 8" xfId="7210"/>
    <cellStyle name="SAPBEXHLevel0X 3 6 3 8 2" xfId="17877"/>
    <cellStyle name="SAPBEXHLevel0X 3 6 3 8 2 2" xfId="44294"/>
    <cellStyle name="SAPBEXHLevel0X 3 6 3 8 3" xfId="22510"/>
    <cellStyle name="SAPBEXHLevel0X 3 6 3 8 3 2" xfId="48924"/>
    <cellStyle name="SAPBEXHLevel0X 3 6 3 8 4" xfId="33880"/>
    <cellStyle name="SAPBEXHLevel0X 3 6 3 9" xfId="7782"/>
    <cellStyle name="SAPBEXHLevel0X 3 6 3 9 2" xfId="18449"/>
    <cellStyle name="SAPBEXHLevel0X 3 6 3 9 2 2" xfId="44864"/>
    <cellStyle name="SAPBEXHLevel0X 3 6 3 9 3" xfId="21986"/>
    <cellStyle name="SAPBEXHLevel0X 3 6 3 9 3 2" xfId="48400"/>
    <cellStyle name="SAPBEXHLevel0X 3 6 3 9 4" xfId="34452"/>
    <cellStyle name="SAPBEXHLevel0X 3 6 4" xfId="1904"/>
    <cellStyle name="SAPBEXHLevel0X 3 6 4 10" xfId="8551"/>
    <cellStyle name="SAPBEXHLevel0X 3 6 4 10 2" xfId="19211"/>
    <cellStyle name="SAPBEXHLevel0X 3 6 4 10 2 2" xfId="45625"/>
    <cellStyle name="SAPBEXHLevel0X 3 6 4 10 3" xfId="12469"/>
    <cellStyle name="SAPBEXHLevel0X 3 6 4 10 3 2" xfId="38890"/>
    <cellStyle name="SAPBEXHLevel0X 3 6 4 10 4" xfId="35047"/>
    <cellStyle name="SAPBEXHLevel0X 3 6 4 11" xfId="11676"/>
    <cellStyle name="SAPBEXHLevel0X 3 6 4 11 2" xfId="38097"/>
    <cellStyle name="SAPBEXHLevel0X 3 6 4 12" xfId="23811"/>
    <cellStyle name="SAPBEXHLevel0X 3 6 4 12 2" xfId="50225"/>
    <cellStyle name="SAPBEXHLevel0X 3 6 4 2" xfId="3881"/>
    <cellStyle name="SAPBEXHLevel0X 3 6 4 2 2" xfId="9197"/>
    <cellStyle name="SAPBEXHLevel0X 3 6 4 2 2 2" xfId="19857"/>
    <cellStyle name="SAPBEXHLevel0X 3 6 4 2 2 2 2" xfId="46271"/>
    <cellStyle name="SAPBEXHLevel0X 3 6 4 2 2 3" xfId="11558"/>
    <cellStyle name="SAPBEXHLevel0X 3 6 4 2 2 3 2" xfId="37979"/>
    <cellStyle name="SAPBEXHLevel0X 3 6 4 2 2 4" xfId="35693"/>
    <cellStyle name="SAPBEXHLevel0X 3 6 4 2 3" xfId="14664"/>
    <cellStyle name="SAPBEXHLevel0X 3 6 4 2 3 2" xfId="41084"/>
    <cellStyle name="SAPBEXHLevel0X 3 6 4 2 4" xfId="24432"/>
    <cellStyle name="SAPBEXHLevel0X 3 6 4 2 4 2" xfId="50846"/>
    <cellStyle name="SAPBEXHLevel0X 3 6 4 2 5" xfId="30551"/>
    <cellStyle name="SAPBEXHLevel0X 3 6 4 3" xfId="4608"/>
    <cellStyle name="SAPBEXHLevel0X 3 6 4 3 2" xfId="10234"/>
    <cellStyle name="SAPBEXHLevel0X 3 6 4 3 2 2" xfId="20894"/>
    <cellStyle name="SAPBEXHLevel0X 3 6 4 3 2 2 2" xfId="47308"/>
    <cellStyle name="SAPBEXHLevel0X 3 6 4 3 2 3" xfId="17694"/>
    <cellStyle name="SAPBEXHLevel0X 3 6 4 3 2 3 2" xfId="44111"/>
    <cellStyle name="SAPBEXHLevel0X 3 6 4 3 2 4" xfId="36730"/>
    <cellStyle name="SAPBEXHLevel0X 3 6 4 3 3" xfId="15386"/>
    <cellStyle name="SAPBEXHLevel0X 3 6 4 3 3 2" xfId="41806"/>
    <cellStyle name="SAPBEXHLevel0X 3 6 4 3 4" xfId="22210"/>
    <cellStyle name="SAPBEXHLevel0X 3 6 4 3 4 2" xfId="48624"/>
    <cellStyle name="SAPBEXHLevel0X 3 6 4 3 5" xfId="31278"/>
    <cellStyle name="SAPBEXHLevel0X 3 6 4 4" xfId="4428"/>
    <cellStyle name="SAPBEXHLevel0X 3 6 4 4 2" xfId="15206"/>
    <cellStyle name="SAPBEXHLevel0X 3 6 4 4 2 2" xfId="41626"/>
    <cellStyle name="SAPBEXHLevel0X 3 6 4 4 3" xfId="24367"/>
    <cellStyle name="SAPBEXHLevel0X 3 6 4 4 3 2" xfId="50781"/>
    <cellStyle name="SAPBEXHLevel0X 3 6 4 4 4" xfId="31098"/>
    <cellStyle name="SAPBEXHLevel0X 3 6 4 5" xfId="5802"/>
    <cellStyle name="SAPBEXHLevel0X 3 6 4 5 2" xfId="16561"/>
    <cellStyle name="SAPBEXHLevel0X 3 6 4 5 2 2" xfId="42979"/>
    <cellStyle name="SAPBEXHLevel0X 3 6 4 5 3" xfId="25628"/>
    <cellStyle name="SAPBEXHLevel0X 3 6 4 5 3 2" xfId="52042"/>
    <cellStyle name="SAPBEXHLevel0X 3 6 4 5 4" xfId="32472"/>
    <cellStyle name="SAPBEXHLevel0X 3 6 4 6" xfId="6405"/>
    <cellStyle name="SAPBEXHLevel0X 3 6 4 6 2" xfId="17141"/>
    <cellStyle name="SAPBEXHLevel0X 3 6 4 6 2 2" xfId="43559"/>
    <cellStyle name="SAPBEXHLevel0X 3 6 4 6 3" xfId="21161"/>
    <cellStyle name="SAPBEXHLevel0X 3 6 4 6 3 2" xfId="47575"/>
    <cellStyle name="SAPBEXHLevel0X 3 6 4 6 4" xfId="33075"/>
    <cellStyle name="SAPBEXHLevel0X 3 6 4 7" xfId="7020"/>
    <cellStyle name="SAPBEXHLevel0X 3 6 4 7 2" xfId="22382"/>
    <cellStyle name="SAPBEXHLevel0X 3 6 4 7 2 2" xfId="48796"/>
    <cellStyle name="SAPBEXHLevel0X 3 6 4 7 3" xfId="33690"/>
    <cellStyle name="SAPBEXHLevel0X 3 6 4 8" xfId="7567"/>
    <cellStyle name="SAPBEXHLevel0X 3 6 4 8 2" xfId="18234"/>
    <cellStyle name="SAPBEXHLevel0X 3 6 4 8 2 2" xfId="44650"/>
    <cellStyle name="SAPBEXHLevel0X 3 6 4 8 3" xfId="22810"/>
    <cellStyle name="SAPBEXHLevel0X 3 6 4 8 3 2" xfId="49224"/>
    <cellStyle name="SAPBEXHLevel0X 3 6 4 8 4" xfId="34237"/>
    <cellStyle name="SAPBEXHLevel0X 3 6 4 9" xfId="7271"/>
    <cellStyle name="SAPBEXHLevel0X 3 6 4 9 2" xfId="17938"/>
    <cellStyle name="SAPBEXHLevel0X 3 6 4 9 2 2" xfId="44355"/>
    <cellStyle name="SAPBEXHLevel0X 3 6 4 9 3" xfId="22829"/>
    <cellStyle name="SAPBEXHLevel0X 3 6 4 9 3 2" xfId="49243"/>
    <cellStyle name="SAPBEXHLevel0X 3 6 4 9 4" xfId="33941"/>
    <cellStyle name="SAPBEXHLevel0X 3 6 5" xfId="2090"/>
    <cellStyle name="SAPBEXHLevel0X 3 6 5 10" xfId="8871"/>
    <cellStyle name="SAPBEXHLevel0X 3 6 5 10 2" xfId="19531"/>
    <cellStyle name="SAPBEXHLevel0X 3 6 5 10 2 2" xfId="45945"/>
    <cellStyle name="SAPBEXHLevel0X 3 6 5 10 3" xfId="25664"/>
    <cellStyle name="SAPBEXHLevel0X 3 6 5 10 3 2" xfId="52078"/>
    <cellStyle name="SAPBEXHLevel0X 3 6 5 10 4" xfId="35367"/>
    <cellStyle name="SAPBEXHLevel0X 3 6 5 11" xfId="11510"/>
    <cellStyle name="SAPBEXHLevel0X 3 6 5 11 2" xfId="37931"/>
    <cellStyle name="SAPBEXHLevel0X 3 6 5 12" xfId="24207"/>
    <cellStyle name="SAPBEXHLevel0X 3 6 5 12 2" xfId="50621"/>
    <cellStyle name="SAPBEXHLevel0X 3 6 5 2" xfId="4055"/>
    <cellStyle name="SAPBEXHLevel0X 3 6 5 2 2" xfId="9853"/>
    <cellStyle name="SAPBEXHLevel0X 3 6 5 2 2 2" xfId="20513"/>
    <cellStyle name="SAPBEXHLevel0X 3 6 5 2 2 2 2" xfId="46927"/>
    <cellStyle name="SAPBEXHLevel0X 3 6 5 2 2 3" xfId="27817"/>
    <cellStyle name="SAPBEXHLevel0X 3 6 5 2 2 3 2" xfId="54231"/>
    <cellStyle name="SAPBEXHLevel0X 3 6 5 2 2 4" xfId="36349"/>
    <cellStyle name="SAPBEXHLevel0X 3 6 5 2 3" xfId="14837"/>
    <cellStyle name="SAPBEXHLevel0X 3 6 5 2 3 2" xfId="41257"/>
    <cellStyle name="SAPBEXHLevel0X 3 6 5 2 4" xfId="23687"/>
    <cellStyle name="SAPBEXHLevel0X 3 6 5 2 4 2" xfId="50101"/>
    <cellStyle name="SAPBEXHLevel0X 3 6 5 2 5" xfId="30725"/>
    <cellStyle name="SAPBEXHLevel0X 3 6 5 3" xfId="4783"/>
    <cellStyle name="SAPBEXHLevel0X 3 6 5 3 2" xfId="9925"/>
    <cellStyle name="SAPBEXHLevel0X 3 6 5 3 2 2" xfId="20585"/>
    <cellStyle name="SAPBEXHLevel0X 3 6 5 3 2 2 2" xfId="46999"/>
    <cellStyle name="SAPBEXHLevel0X 3 6 5 3 2 3" xfId="26362"/>
    <cellStyle name="SAPBEXHLevel0X 3 6 5 3 2 3 2" xfId="52776"/>
    <cellStyle name="SAPBEXHLevel0X 3 6 5 3 2 4" xfId="36421"/>
    <cellStyle name="SAPBEXHLevel0X 3 6 5 3 3" xfId="15560"/>
    <cellStyle name="SAPBEXHLevel0X 3 6 5 3 3 2" xfId="41980"/>
    <cellStyle name="SAPBEXHLevel0X 3 6 5 3 4" xfId="11143"/>
    <cellStyle name="SAPBEXHLevel0X 3 6 5 3 4 2" xfId="37564"/>
    <cellStyle name="SAPBEXHLevel0X 3 6 5 3 5" xfId="31453"/>
    <cellStyle name="SAPBEXHLevel0X 3 6 5 4" xfId="5363"/>
    <cellStyle name="SAPBEXHLevel0X 3 6 5 4 2" xfId="16136"/>
    <cellStyle name="SAPBEXHLevel0X 3 6 5 4 2 2" xfId="42555"/>
    <cellStyle name="SAPBEXHLevel0X 3 6 5 4 3" xfId="23968"/>
    <cellStyle name="SAPBEXHLevel0X 3 6 5 4 3 2" xfId="50382"/>
    <cellStyle name="SAPBEXHLevel0X 3 6 5 4 4" xfId="32033"/>
    <cellStyle name="SAPBEXHLevel0X 3 6 5 5" xfId="5970"/>
    <cellStyle name="SAPBEXHLevel0X 3 6 5 5 2" xfId="16722"/>
    <cellStyle name="SAPBEXHLevel0X 3 6 5 5 2 2" xfId="43140"/>
    <cellStyle name="SAPBEXHLevel0X 3 6 5 5 3" xfId="24805"/>
    <cellStyle name="SAPBEXHLevel0X 3 6 5 5 3 2" xfId="51219"/>
    <cellStyle name="SAPBEXHLevel0X 3 6 5 5 4" xfId="32640"/>
    <cellStyle name="SAPBEXHLevel0X 3 6 5 6" xfId="6570"/>
    <cellStyle name="SAPBEXHLevel0X 3 6 5 6 2" xfId="17295"/>
    <cellStyle name="SAPBEXHLevel0X 3 6 5 6 2 2" xfId="43713"/>
    <cellStyle name="SAPBEXHLevel0X 3 6 5 6 3" xfId="23923"/>
    <cellStyle name="SAPBEXHLevel0X 3 6 5 6 3 2" xfId="50337"/>
    <cellStyle name="SAPBEXHLevel0X 3 6 5 6 4" xfId="33240"/>
    <cellStyle name="SAPBEXHLevel0X 3 6 5 7" xfId="7142"/>
    <cellStyle name="SAPBEXHLevel0X 3 6 5 7 2" xfId="24592"/>
    <cellStyle name="SAPBEXHLevel0X 3 6 5 7 2 2" xfId="51006"/>
    <cellStyle name="SAPBEXHLevel0X 3 6 5 7 3" xfId="33812"/>
    <cellStyle name="SAPBEXHLevel0X 3 6 5 8" xfId="7701"/>
    <cellStyle name="SAPBEXHLevel0X 3 6 5 8 2" xfId="18368"/>
    <cellStyle name="SAPBEXHLevel0X 3 6 5 8 2 2" xfId="44784"/>
    <cellStyle name="SAPBEXHLevel0X 3 6 5 8 3" xfId="24254"/>
    <cellStyle name="SAPBEXHLevel0X 3 6 5 8 3 2" xfId="50668"/>
    <cellStyle name="SAPBEXHLevel0X 3 6 5 8 4" xfId="34371"/>
    <cellStyle name="SAPBEXHLevel0X 3 6 5 9" xfId="7853"/>
    <cellStyle name="SAPBEXHLevel0X 3 6 5 9 2" xfId="18520"/>
    <cellStyle name="SAPBEXHLevel0X 3 6 5 9 2 2" xfId="44935"/>
    <cellStyle name="SAPBEXHLevel0X 3 6 5 9 3" xfId="24278"/>
    <cellStyle name="SAPBEXHLevel0X 3 6 5 9 3 2" xfId="50692"/>
    <cellStyle name="SAPBEXHLevel0X 3 6 5 9 4" xfId="34523"/>
    <cellStyle name="SAPBEXHLevel0X 3 6 6" xfId="1833"/>
    <cellStyle name="SAPBEXHLevel0X 3 6 6 10" xfId="9559"/>
    <cellStyle name="SAPBEXHLevel0X 3 6 6 10 2" xfId="20219"/>
    <cellStyle name="SAPBEXHLevel0X 3 6 6 10 2 2" xfId="46633"/>
    <cellStyle name="SAPBEXHLevel0X 3 6 6 10 3" xfId="11829"/>
    <cellStyle name="SAPBEXHLevel0X 3 6 6 10 3 2" xfId="38250"/>
    <cellStyle name="SAPBEXHLevel0X 3 6 6 10 4" xfId="36055"/>
    <cellStyle name="SAPBEXHLevel0X 3 6 6 11" xfId="11747"/>
    <cellStyle name="SAPBEXHLevel0X 3 6 6 11 2" xfId="38168"/>
    <cellStyle name="SAPBEXHLevel0X 3 6 6 12" xfId="22562"/>
    <cellStyle name="SAPBEXHLevel0X 3 6 6 12 2" xfId="48976"/>
    <cellStyle name="SAPBEXHLevel0X 3 6 6 2" xfId="3810"/>
    <cellStyle name="SAPBEXHLevel0X 3 6 6 2 2" xfId="10695"/>
    <cellStyle name="SAPBEXHLevel0X 3 6 6 2 2 2" xfId="21340"/>
    <cellStyle name="SAPBEXHLevel0X 3 6 6 2 2 2 2" xfId="47754"/>
    <cellStyle name="SAPBEXHLevel0X 3 6 6 2 2 3" xfId="28438"/>
    <cellStyle name="SAPBEXHLevel0X 3 6 6 2 2 3 2" xfId="54852"/>
    <cellStyle name="SAPBEXHLevel0X 3 6 6 2 2 4" xfId="37119"/>
    <cellStyle name="SAPBEXHLevel0X 3 6 6 2 3" xfId="14593"/>
    <cellStyle name="SAPBEXHLevel0X 3 6 6 2 3 2" xfId="41013"/>
    <cellStyle name="SAPBEXHLevel0X 3 6 6 2 4" xfId="26094"/>
    <cellStyle name="SAPBEXHLevel0X 3 6 6 2 4 2" xfId="52508"/>
    <cellStyle name="SAPBEXHLevel0X 3 6 6 2 5" xfId="30480"/>
    <cellStyle name="SAPBEXHLevel0X 3 6 6 3" xfId="4537"/>
    <cellStyle name="SAPBEXHLevel0X 3 6 6 3 2" xfId="15315"/>
    <cellStyle name="SAPBEXHLevel0X 3 6 6 3 2 2" xfId="41735"/>
    <cellStyle name="SAPBEXHLevel0X 3 6 6 3 3" xfId="25001"/>
    <cellStyle name="SAPBEXHLevel0X 3 6 6 3 3 2" xfId="51415"/>
    <cellStyle name="SAPBEXHLevel0X 3 6 6 3 4" xfId="31207"/>
    <cellStyle name="SAPBEXHLevel0X 3 6 6 4" xfId="3186"/>
    <cellStyle name="SAPBEXHLevel0X 3 6 6 4 2" xfId="13976"/>
    <cellStyle name="SAPBEXHLevel0X 3 6 6 4 2 2" xfId="40396"/>
    <cellStyle name="SAPBEXHLevel0X 3 6 6 4 3" xfId="11163"/>
    <cellStyle name="SAPBEXHLevel0X 3 6 6 4 3 2" xfId="37584"/>
    <cellStyle name="SAPBEXHLevel0X 3 6 6 4 4" xfId="29856"/>
    <cellStyle name="SAPBEXHLevel0X 3 6 6 5" xfId="2869"/>
    <cellStyle name="SAPBEXHLevel0X 3 6 6 5 2" xfId="13661"/>
    <cellStyle name="SAPBEXHLevel0X 3 6 6 5 2 2" xfId="40081"/>
    <cellStyle name="SAPBEXHLevel0X 3 6 6 5 3" xfId="23312"/>
    <cellStyle name="SAPBEXHLevel0X 3 6 6 5 3 2" xfId="49726"/>
    <cellStyle name="SAPBEXHLevel0X 3 6 6 5 4" xfId="29539"/>
    <cellStyle name="SAPBEXHLevel0X 3 6 6 6" xfId="5618"/>
    <cellStyle name="SAPBEXHLevel0X 3 6 6 6 2" xfId="16382"/>
    <cellStyle name="SAPBEXHLevel0X 3 6 6 6 2 2" xfId="42800"/>
    <cellStyle name="SAPBEXHLevel0X 3 6 6 6 3" xfId="24255"/>
    <cellStyle name="SAPBEXHLevel0X 3 6 6 6 3 2" xfId="50669"/>
    <cellStyle name="SAPBEXHLevel0X 3 6 6 6 4" xfId="32288"/>
    <cellStyle name="SAPBEXHLevel0X 3 6 6 7" xfId="6218"/>
    <cellStyle name="SAPBEXHLevel0X 3 6 6 7 2" xfId="21977"/>
    <cellStyle name="SAPBEXHLevel0X 3 6 6 7 2 2" xfId="48391"/>
    <cellStyle name="SAPBEXHLevel0X 3 6 6 7 3" xfId="32888"/>
    <cellStyle name="SAPBEXHLevel0X 3 6 6 8" xfId="7496"/>
    <cellStyle name="SAPBEXHLevel0X 3 6 6 8 2" xfId="18163"/>
    <cellStyle name="SAPBEXHLevel0X 3 6 6 8 2 2" xfId="44579"/>
    <cellStyle name="SAPBEXHLevel0X 3 6 6 8 3" xfId="27013"/>
    <cellStyle name="SAPBEXHLevel0X 3 6 6 8 3 2" xfId="53427"/>
    <cellStyle name="SAPBEXHLevel0X 3 6 6 8 4" xfId="34166"/>
    <cellStyle name="SAPBEXHLevel0X 3 6 6 9" xfId="4363"/>
    <cellStyle name="SAPBEXHLevel0X 3 6 6 9 2" xfId="15141"/>
    <cellStyle name="SAPBEXHLevel0X 3 6 6 9 2 2" xfId="41561"/>
    <cellStyle name="SAPBEXHLevel0X 3 6 6 9 3" xfId="24631"/>
    <cellStyle name="SAPBEXHLevel0X 3 6 6 9 3 2" xfId="51045"/>
    <cellStyle name="SAPBEXHLevel0X 3 6 6 9 4" xfId="31033"/>
    <cellStyle name="SAPBEXHLevel0X 3 6 7" xfId="2493"/>
    <cellStyle name="SAPBEXHLevel0X 3 6 7 10" xfId="25024"/>
    <cellStyle name="SAPBEXHLevel0X 3 6 7 10 2" xfId="51438"/>
    <cellStyle name="SAPBEXHLevel0X 3 6 7 2" xfId="4388"/>
    <cellStyle name="SAPBEXHLevel0X 3 6 7 2 2" xfId="15166"/>
    <cellStyle name="SAPBEXHLevel0X 3 6 7 2 2 2" xfId="41586"/>
    <cellStyle name="SAPBEXHLevel0X 3 6 7 2 3" xfId="25373"/>
    <cellStyle name="SAPBEXHLevel0X 3 6 7 2 3 2" xfId="51787"/>
    <cellStyle name="SAPBEXHLevel0X 3 6 7 2 4" xfId="31058"/>
    <cellStyle name="SAPBEXHLevel0X 3 6 7 3" xfId="5121"/>
    <cellStyle name="SAPBEXHLevel0X 3 6 7 3 2" xfId="15898"/>
    <cellStyle name="SAPBEXHLevel0X 3 6 7 3 2 2" xfId="42317"/>
    <cellStyle name="SAPBEXHLevel0X 3 6 7 3 3" xfId="22708"/>
    <cellStyle name="SAPBEXHLevel0X 3 6 7 3 3 2" xfId="49122"/>
    <cellStyle name="SAPBEXHLevel0X 3 6 7 3 4" xfId="31791"/>
    <cellStyle name="SAPBEXHLevel0X 3 6 7 4" xfId="6303"/>
    <cellStyle name="SAPBEXHLevel0X 3 6 7 4 2" xfId="17042"/>
    <cellStyle name="SAPBEXHLevel0X 3 6 7 4 2 2" xfId="43460"/>
    <cellStyle name="SAPBEXHLevel0X 3 6 7 4 3" xfId="23213"/>
    <cellStyle name="SAPBEXHLevel0X 3 6 7 4 3 2" xfId="49627"/>
    <cellStyle name="SAPBEXHLevel0X 3 6 7 4 4" xfId="32973"/>
    <cellStyle name="SAPBEXHLevel0X 3 6 7 5" xfId="6879"/>
    <cellStyle name="SAPBEXHLevel0X 3 6 7 5 2" xfId="17584"/>
    <cellStyle name="SAPBEXHLevel0X 3 6 7 5 2 2" xfId="44001"/>
    <cellStyle name="SAPBEXHLevel0X 3 6 7 5 3" xfId="25739"/>
    <cellStyle name="SAPBEXHLevel0X 3 6 7 5 3 2" xfId="52153"/>
    <cellStyle name="SAPBEXHLevel0X 3 6 7 5 4" xfId="33549"/>
    <cellStyle name="SAPBEXHLevel0X 3 6 7 6" xfId="7403"/>
    <cellStyle name="SAPBEXHLevel0X 3 6 7 6 2" xfId="18070"/>
    <cellStyle name="SAPBEXHLevel0X 3 6 7 6 2 2" xfId="44486"/>
    <cellStyle name="SAPBEXHLevel0X 3 6 7 6 3" xfId="22123"/>
    <cellStyle name="SAPBEXHLevel0X 3 6 7 6 3 2" xfId="48537"/>
    <cellStyle name="SAPBEXHLevel0X 3 6 7 6 4" xfId="34073"/>
    <cellStyle name="SAPBEXHLevel0X 3 6 7 7" xfId="8026"/>
    <cellStyle name="SAPBEXHLevel0X 3 6 7 7 2" xfId="18693"/>
    <cellStyle name="SAPBEXHLevel0X 3 6 7 7 2 2" xfId="45107"/>
    <cellStyle name="SAPBEXHLevel0X 3 6 7 7 3" xfId="12441"/>
    <cellStyle name="SAPBEXHLevel0X 3 6 7 7 3 2" xfId="38862"/>
    <cellStyle name="SAPBEXHLevel0X 3 6 7 7 4" xfId="34630"/>
    <cellStyle name="SAPBEXHLevel0X 3 6 7 8" xfId="13289"/>
    <cellStyle name="SAPBEXHLevel0X 3 6 7 8 2" xfId="39709"/>
    <cellStyle name="SAPBEXHLevel0X 3 6 7 9" xfId="11233"/>
    <cellStyle name="SAPBEXHLevel0X 3 6 7 9 2" xfId="37654"/>
    <cellStyle name="SAPBEXHLevel0X 3 6 8" xfId="3241"/>
    <cellStyle name="SAPBEXHLevel0X 3 6 8 2" xfId="14031"/>
    <cellStyle name="SAPBEXHLevel0X 3 6 8 2 2" xfId="40451"/>
    <cellStyle name="SAPBEXHLevel0X 3 6 8 3" xfId="24437"/>
    <cellStyle name="SAPBEXHLevel0X 3 6 8 3 2" xfId="50851"/>
    <cellStyle name="SAPBEXHLevel0X 3 6 8 4" xfId="29911"/>
    <cellStyle name="SAPBEXHLevel0X 3 6 9" xfId="4739"/>
    <cellStyle name="SAPBEXHLevel0X 3 6 9 2" xfId="15516"/>
    <cellStyle name="SAPBEXHLevel0X 3 6 9 2 2" xfId="41936"/>
    <cellStyle name="SAPBEXHLevel0X 3 6 9 3" xfId="25805"/>
    <cellStyle name="SAPBEXHLevel0X 3 6 9 3 2" xfId="52219"/>
    <cellStyle name="SAPBEXHLevel0X 3 6 9 4" xfId="31409"/>
    <cellStyle name="SAPBEXHLevel0X 3 7" xfId="1217"/>
    <cellStyle name="SAPBEXHLevel0X 3 7 10" xfId="2739"/>
    <cellStyle name="SAPBEXHLevel0X 3 7 10 2" xfId="13531"/>
    <cellStyle name="SAPBEXHLevel0X 3 7 10 2 2" xfId="39951"/>
    <cellStyle name="SAPBEXHLevel0X 3 7 10 3" xfId="24988"/>
    <cellStyle name="SAPBEXHLevel0X 3 7 10 3 2" xfId="51402"/>
    <cellStyle name="SAPBEXHLevel0X 3 7 10 4" xfId="29409"/>
    <cellStyle name="SAPBEXHLevel0X 3 7 11" xfId="6259"/>
    <cellStyle name="SAPBEXHLevel0X 3 7 11 2" xfId="24513"/>
    <cellStyle name="SAPBEXHLevel0X 3 7 11 2 2" xfId="50927"/>
    <cellStyle name="SAPBEXHLevel0X 3 7 11 3" xfId="32929"/>
    <cellStyle name="SAPBEXHLevel0X 3 7 12" xfId="14555"/>
    <cellStyle name="SAPBEXHLevel0X 3 7 12 2" xfId="40975"/>
    <cellStyle name="SAPBEXHLevel0X 3 7 13" xfId="25071"/>
    <cellStyle name="SAPBEXHLevel0X 3 7 13 2" xfId="51485"/>
    <cellStyle name="SAPBEXHLevel0X 3 7 2" xfId="1533"/>
    <cellStyle name="SAPBEXHLevel0X 3 7 2 10" xfId="8425"/>
    <cellStyle name="SAPBEXHLevel0X 3 7 2 10 2" xfId="19085"/>
    <cellStyle name="SAPBEXHLevel0X 3 7 2 10 2 2" xfId="45499"/>
    <cellStyle name="SAPBEXHLevel0X 3 7 2 10 3" xfId="12777"/>
    <cellStyle name="SAPBEXHLevel0X 3 7 2 10 3 2" xfId="39198"/>
    <cellStyle name="SAPBEXHLevel0X 3 7 2 10 4" xfId="34921"/>
    <cellStyle name="SAPBEXHLevel0X 3 7 2 11" xfId="12009"/>
    <cellStyle name="SAPBEXHLevel0X 3 7 2 11 2" xfId="38430"/>
    <cellStyle name="SAPBEXHLevel0X 3 7 2 12" xfId="23758"/>
    <cellStyle name="SAPBEXHLevel0X 3 7 2 12 2" xfId="50172"/>
    <cellStyle name="SAPBEXHLevel0X 3 7 2 2" xfId="3527"/>
    <cellStyle name="SAPBEXHLevel0X 3 7 2 2 2" xfId="8997"/>
    <cellStyle name="SAPBEXHLevel0X 3 7 2 2 2 2" xfId="19657"/>
    <cellStyle name="SAPBEXHLevel0X 3 7 2 2 2 2 2" xfId="46071"/>
    <cellStyle name="SAPBEXHLevel0X 3 7 2 2 2 3" xfId="12705"/>
    <cellStyle name="SAPBEXHLevel0X 3 7 2 2 2 3 2" xfId="39126"/>
    <cellStyle name="SAPBEXHLevel0X 3 7 2 2 2 4" xfId="35493"/>
    <cellStyle name="SAPBEXHLevel0X 3 7 2 2 3" xfId="10412"/>
    <cellStyle name="SAPBEXHLevel0X 3 7 2 2 3 2" xfId="21072"/>
    <cellStyle name="SAPBEXHLevel0X 3 7 2 2 3 2 2" xfId="47486"/>
    <cellStyle name="SAPBEXHLevel0X 3 7 2 2 3 3" xfId="28337"/>
    <cellStyle name="SAPBEXHLevel0X 3 7 2 2 3 3 2" xfId="54751"/>
    <cellStyle name="SAPBEXHLevel0X 3 7 2 2 3 4" xfId="36908"/>
    <cellStyle name="SAPBEXHLevel0X 3 7 2 2 4" xfId="8738"/>
    <cellStyle name="SAPBEXHLevel0X 3 7 2 2 4 2" xfId="19398"/>
    <cellStyle name="SAPBEXHLevel0X 3 7 2 2 4 2 2" xfId="45812"/>
    <cellStyle name="SAPBEXHLevel0X 3 7 2 2 4 3" xfId="27091"/>
    <cellStyle name="SAPBEXHLevel0X 3 7 2 2 4 3 2" xfId="53505"/>
    <cellStyle name="SAPBEXHLevel0X 3 7 2 2 4 4" xfId="35234"/>
    <cellStyle name="SAPBEXHLevel0X 3 7 2 2 5" xfId="14312"/>
    <cellStyle name="SAPBEXHLevel0X 3 7 2 2 5 2" xfId="40732"/>
    <cellStyle name="SAPBEXHLevel0X 3 7 2 2 6" xfId="22089"/>
    <cellStyle name="SAPBEXHLevel0X 3 7 2 2 6 2" xfId="48503"/>
    <cellStyle name="SAPBEXHLevel0X 3 7 2 2 7" xfId="30197"/>
    <cellStyle name="SAPBEXHLevel0X 3 7 2 3" xfId="4142"/>
    <cellStyle name="SAPBEXHLevel0X 3 7 2 3 2" xfId="9355"/>
    <cellStyle name="SAPBEXHLevel0X 3 7 2 3 2 2" xfId="20015"/>
    <cellStyle name="SAPBEXHLevel0X 3 7 2 3 2 2 2" xfId="46429"/>
    <cellStyle name="SAPBEXHLevel0X 3 7 2 3 2 3" xfId="11570"/>
    <cellStyle name="SAPBEXHLevel0X 3 7 2 3 2 3 2" xfId="37991"/>
    <cellStyle name="SAPBEXHLevel0X 3 7 2 3 2 4" xfId="35851"/>
    <cellStyle name="SAPBEXHLevel0X 3 7 2 3 3" xfId="14924"/>
    <cellStyle name="SAPBEXHLevel0X 3 7 2 3 3 2" xfId="41344"/>
    <cellStyle name="SAPBEXHLevel0X 3 7 2 3 4" xfId="23855"/>
    <cellStyle name="SAPBEXHLevel0X 3 7 2 3 4 2" xfId="50269"/>
    <cellStyle name="SAPBEXHLevel0X 3 7 2 3 5" xfId="30812"/>
    <cellStyle name="SAPBEXHLevel0X 3 7 2 4" xfId="2611"/>
    <cellStyle name="SAPBEXHLevel0X 3 7 2 4 2" xfId="10160"/>
    <cellStyle name="SAPBEXHLevel0X 3 7 2 4 2 2" xfId="20820"/>
    <cellStyle name="SAPBEXHLevel0X 3 7 2 4 2 2 2" xfId="47234"/>
    <cellStyle name="SAPBEXHLevel0X 3 7 2 4 2 3" xfId="16073"/>
    <cellStyle name="SAPBEXHLevel0X 3 7 2 4 2 3 2" xfId="42492"/>
    <cellStyle name="SAPBEXHLevel0X 3 7 2 4 2 4" xfId="36656"/>
    <cellStyle name="SAPBEXHLevel0X 3 7 2 4 3" xfId="13403"/>
    <cellStyle name="SAPBEXHLevel0X 3 7 2 4 3 2" xfId="39823"/>
    <cellStyle name="SAPBEXHLevel0X 3 7 2 4 4" xfId="22559"/>
    <cellStyle name="SAPBEXHLevel0X 3 7 2 4 4 2" xfId="48973"/>
    <cellStyle name="SAPBEXHLevel0X 3 7 2 4 5" xfId="29281"/>
    <cellStyle name="SAPBEXHLevel0X 3 7 2 5" xfId="5645"/>
    <cellStyle name="SAPBEXHLevel0X 3 7 2 5 2" xfId="16409"/>
    <cellStyle name="SAPBEXHLevel0X 3 7 2 5 2 2" xfId="42827"/>
    <cellStyle name="SAPBEXHLevel0X 3 7 2 5 3" xfId="22837"/>
    <cellStyle name="SAPBEXHLevel0X 3 7 2 5 3 2" xfId="49251"/>
    <cellStyle name="SAPBEXHLevel0X 3 7 2 5 4" xfId="32315"/>
    <cellStyle name="SAPBEXHLevel0X 3 7 2 6" xfId="5875"/>
    <cellStyle name="SAPBEXHLevel0X 3 7 2 6 2" xfId="16630"/>
    <cellStyle name="SAPBEXHLevel0X 3 7 2 6 2 2" xfId="43048"/>
    <cellStyle name="SAPBEXHLevel0X 3 7 2 6 3" xfId="25080"/>
    <cellStyle name="SAPBEXHLevel0X 3 7 2 6 3 2" xfId="51494"/>
    <cellStyle name="SAPBEXHLevel0X 3 7 2 6 4" xfId="32545"/>
    <cellStyle name="SAPBEXHLevel0X 3 7 2 7" xfId="6808"/>
    <cellStyle name="SAPBEXHLevel0X 3 7 2 7 2" xfId="25745"/>
    <cellStyle name="SAPBEXHLevel0X 3 7 2 7 2 2" xfId="52159"/>
    <cellStyle name="SAPBEXHLevel0X 3 7 2 7 3" xfId="33478"/>
    <cellStyle name="SAPBEXHLevel0X 3 7 2 8" xfId="6692"/>
    <cellStyle name="SAPBEXHLevel0X 3 7 2 8 2" xfId="17404"/>
    <cellStyle name="SAPBEXHLevel0X 3 7 2 8 2 2" xfId="43822"/>
    <cellStyle name="SAPBEXHLevel0X 3 7 2 8 3" xfId="23547"/>
    <cellStyle name="SAPBEXHLevel0X 3 7 2 8 3 2" xfId="49961"/>
    <cellStyle name="SAPBEXHLevel0X 3 7 2 8 4" xfId="33362"/>
    <cellStyle name="SAPBEXHLevel0X 3 7 2 9" xfId="7099"/>
    <cellStyle name="SAPBEXHLevel0X 3 7 2 9 2" xfId="17787"/>
    <cellStyle name="SAPBEXHLevel0X 3 7 2 9 2 2" xfId="44204"/>
    <cellStyle name="SAPBEXHLevel0X 3 7 2 9 3" xfId="22339"/>
    <cellStyle name="SAPBEXHLevel0X 3 7 2 9 3 2" xfId="48753"/>
    <cellStyle name="SAPBEXHLevel0X 3 7 2 9 4" xfId="33769"/>
    <cellStyle name="SAPBEXHLevel0X 3 7 3" xfId="1646"/>
    <cellStyle name="SAPBEXHLevel0X 3 7 3 10" xfId="8325"/>
    <cellStyle name="SAPBEXHLevel0X 3 7 3 10 2" xfId="18985"/>
    <cellStyle name="SAPBEXHLevel0X 3 7 3 10 2 2" xfId="45399"/>
    <cellStyle name="SAPBEXHLevel0X 3 7 3 10 3" xfId="12177"/>
    <cellStyle name="SAPBEXHLevel0X 3 7 3 10 3 2" xfId="38598"/>
    <cellStyle name="SAPBEXHLevel0X 3 7 3 10 4" xfId="34821"/>
    <cellStyle name="SAPBEXHLevel0X 3 7 3 11" xfId="11917"/>
    <cellStyle name="SAPBEXHLevel0X 3 7 3 11 2" xfId="38338"/>
    <cellStyle name="SAPBEXHLevel0X 3 7 3 12" xfId="23138"/>
    <cellStyle name="SAPBEXHLevel0X 3 7 3 12 2" xfId="49552"/>
    <cellStyle name="SAPBEXHLevel0X 3 7 3 2" xfId="3639"/>
    <cellStyle name="SAPBEXHLevel0X 3 7 3 2 2" xfId="9097"/>
    <cellStyle name="SAPBEXHLevel0X 3 7 3 2 2 2" xfId="19757"/>
    <cellStyle name="SAPBEXHLevel0X 3 7 3 2 2 2 2" xfId="46171"/>
    <cellStyle name="SAPBEXHLevel0X 3 7 3 2 2 3" xfId="27379"/>
    <cellStyle name="SAPBEXHLevel0X 3 7 3 2 2 3 2" xfId="53793"/>
    <cellStyle name="SAPBEXHLevel0X 3 7 3 2 2 4" xfId="35593"/>
    <cellStyle name="SAPBEXHLevel0X 3 7 3 2 3" xfId="10226"/>
    <cellStyle name="SAPBEXHLevel0X 3 7 3 2 3 2" xfId="20886"/>
    <cellStyle name="SAPBEXHLevel0X 3 7 3 2 3 2 2" xfId="47300"/>
    <cellStyle name="SAPBEXHLevel0X 3 7 3 2 3 3" xfId="16902"/>
    <cellStyle name="SAPBEXHLevel0X 3 7 3 2 3 3 2" xfId="43320"/>
    <cellStyle name="SAPBEXHLevel0X 3 7 3 2 3 4" xfId="36722"/>
    <cellStyle name="SAPBEXHLevel0X 3 7 3 2 4" xfId="8626"/>
    <cellStyle name="SAPBEXHLevel0X 3 7 3 2 4 2" xfId="19286"/>
    <cellStyle name="SAPBEXHLevel0X 3 7 3 2 4 2 2" xfId="45700"/>
    <cellStyle name="SAPBEXHLevel0X 3 7 3 2 4 3" xfId="13407"/>
    <cellStyle name="SAPBEXHLevel0X 3 7 3 2 4 3 2" xfId="39827"/>
    <cellStyle name="SAPBEXHLevel0X 3 7 3 2 4 4" xfId="35122"/>
    <cellStyle name="SAPBEXHLevel0X 3 7 3 2 5" xfId="14424"/>
    <cellStyle name="SAPBEXHLevel0X 3 7 3 2 5 2" xfId="40844"/>
    <cellStyle name="SAPBEXHLevel0X 3 7 3 2 6" xfId="28026"/>
    <cellStyle name="SAPBEXHLevel0X 3 7 3 2 6 2" xfId="54440"/>
    <cellStyle name="SAPBEXHLevel0X 3 7 3 2 7" xfId="30309"/>
    <cellStyle name="SAPBEXHLevel0X 3 7 3 3" xfId="4126"/>
    <cellStyle name="SAPBEXHLevel0X 3 7 3 3 2" xfId="9466"/>
    <cellStyle name="SAPBEXHLevel0X 3 7 3 3 2 2" xfId="20126"/>
    <cellStyle name="SAPBEXHLevel0X 3 7 3 3 2 2 2" xfId="46540"/>
    <cellStyle name="SAPBEXHLevel0X 3 7 3 3 2 3" xfId="25937"/>
    <cellStyle name="SAPBEXHLevel0X 3 7 3 3 2 3 2" xfId="52351"/>
    <cellStyle name="SAPBEXHLevel0X 3 7 3 3 2 4" xfId="35962"/>
    <cellStyle name="SAPBEXHLevel0X 3 7 3 3 3" xfId="14908"/>
    <cellStyle name="SAPBEXHLevel0X 3 7 3 3 3 2" xfId="41328"/>
    <cellStyle name="SAPBEXHLevel0X 3 7 3 3 4" xfId="23115"/>
    <cellStyle name="SAPBEXHLevel0X 3 7 3 3 4 2" xfId="49529"/>
    <cellStyle name="SAPBEXHLevel0X 3 7 3 3 5" xfId="30796"/>
    <cellStyle name="SAPBEXHLevel0X 3 7 3 4" xfId="3307"/>
    <cellStyle name="SAPBEXHLevel0X 3 7 3 4 2" xfId="10029"/>
    <cellStyle name="SAPBEXHLevel0X 3 7 3 4 2 2" xfId="20689"/>
    <cellStyle name="SAPBEXHLevel0X 3 7 3 4 2 2 2" xfId="47103"/>
    <cellStyle name="SAPBEXHLevel0X 3 7 3 4 2 3" xfId="27813"/>
    <cellStyle name="SAPBEXHLevel0X 3 7 3 4 2 3 2" xfId="54227"/>
    <cellStyle name="SAPBEXHLevel0X 3 7 3 4 2 4" xfId="36525"/>
    <cellStyle name="SAPBEXHLevel0X 3 7 3 4 3" xfId="14097"/>
    <cellStyle name="SAPBEXHLevel0X 3 7 3 4 3 2" xfId="40517"/>
    <cellStyle name="SAPBEXHLevel0X 3 7 3 4 4" xfId="22735"/>
    <cellStyle name="SAPBEXHLevel0X 3 7 3 4 4 2" xfId="49149"/>
    <cellStyle name="SAPBEXHLevel0X 3 7 3 4 5" xfId="29977"/>
    <cellStyle name="SAPBEXHLevel0X 3 7 3 5" xfId="5453"/>
    <cellStyle name="SAPBEXHLevel0X 3 7 3 5 2" xfId="16226"/>
    <cellStyle name="SAPBEXHLevel0X 3 7 3 5 2 2" xfId="42645"/>
    <cellStyle name="SAPBEXHLevel0X 3 7 3 5 3" xfId="22519"/>
    <cellStyle name="SAPBEXHLevel0X 3 7 3 5 3 2" xfId="48933"/>
    <cellStyle name="SAPBEXHLevel0X 3 7 3 5 4" xfId="32123"/>
    <cellStyle name="SAPBEXHLevel0X 3 7 3 6" xfId="5524"/>
    <cellStyle name="SAPBEXHLevel0X 3 7 3 6 2" xfId="16295"/>
    <cellStyle name="SAPBEXHLevel0X 3 7 3 6 2 2" xfId="42714"/>
    <cellStyle name="SAPBEXHLevel0X 3 7 3 6 3" xfId="24941"/>
    <cellStyle name="SAPBEXHLevel0X 3 7 3 6 3 2" xfId="51355"/>
    <cellStyle name="SAPBEXHLevel0X 3 7 3 6 4" xfId="32194"/>
    <cellStyle name="SAPBEXHLevel0X 3 7 3 7" xfId="6135"/>
    <cellStyle name="SAPBEXHLevel0X 3 7 3 7 2" xfId="22813"/>
    <cellStyle name="SAPBEXHLevel0X 3 7 3 7 2 2" xfId="49227"/>
    <cellStyle name="SAPBEXHLevel0X 3 7 3 7 3" xfId="32805"/>
    <cellStyle name="SAPBEXHLevel0X 3 7 3 8" xfId="5910"/>
    <cellStyle name="SAPBEXHLevel0X 3 7 3 8 2" xfId="16662"/>
    <cellStyle name="SAPBEXHLevel0X 3 7 3 8 2 2" xfId="43080"/>
    <cellStyle name="SAPBEXHLevel0X 3 7 3 8 3" xfId="23782"/>
    <cellStyle name="SAPBEXHLevel0X 3 7 3 8 3 2" xfId="50196"/>
    <cellStyle name="SAPBEXHLevel0X 3 7 3 8 4" xfId="32580"/>
    <cellStyle name="SAPBEXHLevel0X 3 7 3 9" xfId="5598"/>
    <cellStyle name="SAPBEXHLevel0X 3 7 3 9 2" xfId="16365"/>
    <cellStyle name="SAPBEXHLevel0X 3 7 3 9 2 2" xfId="42784"/>
    <cellStyle name="SAPBEXHLevel0X 3 7 3 9 3" xfId="22517"/>
    <cellStyle name="SAPBEXHLevel0X 3 7 3 9 3 2" xfId="48931"/>
    <cellStyle name="SAPBEXHLevel0X 3 7 3 9 4" xfId="32268"/>
    <cellStyle name="SAPBEXHLevel0X 3 7 4" xfId="1905"/>
    <cellStyle name="SAPBEXHLevel0X 3 7 4 10" xfId="8552"/>
    <cellStyle name="SAPBEXHLevel0X 3 7 4 10 2" xfId="19212"/>
    <cellStyle name="SAPBEXHLevel0X 3 7 4 10 2 2" xfId="45626"/>
    <cellStyle name="SAPBEXHLevel0X 3 7 4 10 3" xfId="15864"/>
    <cellStyle name="SAPBEXHLevel0X 3 7 4 10 3 2" xfId="42283"/>
    <cellStyle name="SAPBEXHLevel0X 3 7 4 10 4" xfId="35048"/>
    <cellStyle name="SAPBEXHLevel0X 3 7 4 11" xfId="11675"/>
    <cellStyle name="SAPBEXHLevel0X 3 7 4 11 2" xfId="38096"/>
    <cellStyle name="SAPBEXHLevel0X 3 7 4 12" xfId="24597"/>
    <cellStyle name="SAPBEXHLevel0X 3 7 4 12 2" xfId="51011"/>
    <cellStyle name="SAPBEXHLevel0X 3 7 4 2" xfId="3882"/>
    <cellStyle name="SAPBEXHLevel0X 3 7 4 2 2" xfId="9196"/>
    <cellStyle name="SAPBEXHLevel0X 3 7 4 2 2 2" xfId="19856"/>
    <cellStyle name="SAPBEXHLevel0X 3 7 4 2 2 2 2" xfId="46270"/>
    <cellStyle name="SAPBEXHLevel0X 3 7 4 2 2 3" xfId="26785"/>
    <cellStyle name="SAPBEXHLevel0X 3 7 4 2 2 3 2" xfId="53199"/>
    <cellStyle name="SAPBEXHLevel0X 3 7 4 2 2 4" xfId="35692"/>
    <cellStyle name="SAPBEXHLevel0X 3 7 4 2 3" xfId="14665"/>
    <cellStyle name="SAPBEXHLevel0X 3 7 4 2 3 2" xfId="41085"/>
    <cellStyle name="SAPBEXHLevel0X 3 7 4 2 4" xfId="24364"/>
    <cellStyle name="SAPBEXHLevel0X 3 7 4 2 4 2" xfId="50778"/>
    <cellStyle name="SAPBEXHLevel0X 3 7 4 2 5" xfId="30552"/>
    <cellStyle name="SAPBEXHLevel0X 3 7 4 3" xfId="4609"/>
    <cellStyle name="SAPBEXHLevel0X 3 7 4 3 2" xfId="10176"/>
    <cellStyle name="SAPBEXHLevel0X 3 7 4 3 2 2" xfId="20836"/>
    <cellStyle name="SAPBEXHLevel0X 3 7 4 3 2 2 2" xfId="47250"/>
    <cellStyle name="SAPBEXHLevel0X 3 7 4 3 2 3" xfId="13954"/>
    <cellStyle name="SAPBEXHLevel0X 3 7 4 3 2 3 2" xfId="40374"/>
    <cellStyle name="SAPBEXHLevel0X 3 7 4 3 2 4" xfId="36672"/>
    <cellStyle name="SAPBEXHLevel0X 3 7 4 3 3" xfId="15387"/>
    <cellStyle name="SAPBEXHLevel0X 3 7 4 3 3 2" xfId="41807"/>
    <cellStyle name="SAPBEXHLevel0X 3 7 4 3 4" xfId="27485"/>
    <cellStyle name="SAPBEXHLevel0X 3 7 4 3 4 2" xfId="53899"/>
    <cellStyle name="SAPBEXHLevel0X 3 7 4 3 5" xfId="31279"/>
    <cellStyle name="SAPBEXHLevel0X 3 7 4 4" xfId="4843"/>
    <cellStyle name="SAPBEXHLevel0X 3 7 4 4 2" xfId="15620"/>
    <cellStyle name="SAPBEXHLevel0X 3 7 4 4 2 2" xfId="42040"/>
    <cellStyle name="SAPBEXHLevel0X 3 7 4 4 3" xfId="25548"/>
    <cellStyle name="SAPBEXHLevel0X 3 7 4 4 3 2" xfId="51962"/>
    <cellStyle name="SAPBEXHLevel0X 3 7 4 4 4" xfId="31513"/>
    <cellStyle name="SAPBEXHLevel0X 3 7 4 5" xfId="5803"/>
    <cellStyle name="SAPBEXHLevel0X 3 7 4 5 2" xfId="16562"/>
    <cellStyle name="SAPBEXHLevel0X 3 7 4 5 2 2" xfId="42980"/>
    <cellStyle name="SAPBEXHLevel0X 3 7 4 5 3" xfId="25477"/>
    <cellStyle name="SAPBEXHLevel0X 3 7 4 5 3 2" xfId="51891"/>
    <cellStyle name="SAPBEXHLevel0X 3 7 4 5 4" xfId="32473"/>
    <cellStyle name="SAPBEXHLevel0X 3 7 4 6" xfId="6406"/>
    <cellStyle name="SAPBEXHLevel0X 3 7 4 6 2" xfId="17142"/>
    <cellStyle name="SAPBEXHLevel0X 3 7 4 6 2 2" xfId="43560"/>
    <cellStyle name="SAPBEXHLevel0X 3 7 4 6 3" xfId="22816"/>
    <cellStyle name="SAPBEXHLevel0X 3 7 4 6 3 2" xfId="49230"/>
    <cellStyle name="SAPBEXHLevel0X 3 7 4 6 4" xfId="33076"/>
    <cellStyle name="SAPBEXHLevel0X 3 7 4 7" xfId="7021"/>
    <cellStyle name="SAPBEXHLevel0X 3 7 4 7 2" xfId="12074"/>
    <cellStyle name="SAPBEXHLevel0X 3 7 4 7 2 2" xfId="38495"/>
    <cellStyle name="SAPBEXHLevel0X 3 7 4 7 3" xfId="33691"/>
    <cellStyle name="SAPBEXHLevel0X 3 7 4 8" xfId="7568"/>
    <cellStyle name="SAPBEXHLevel0X 3 7 4 8 2" xfId="18235"/>
    <cellStyle name="SAPBEXHLevel0X 3 7 4 8 2 2" xfId="44651"/>
    <cellStyle name="SAPBEXHLevel0X 3 7 4 8 3" xfId="24006"/>
    <cellStyle name="SAPBEXHLevel0X 3 7 4 8 3 2" xfId="50420"/>
    <cellStyle name="SAPBEXHLevel0X 3 7 4 8 4" xfId="34238"/>
    <cellStyle name="SAPBEXHLevel0X 3 7 4 9" xfId="3313"/>
    <cellStyle name="SAPBEXHLevel0X 3 7 4 9 2" xfId="14103"/>
    <cellStyle name="SAPBEXHLevel0X 3 7 4 9 2 2" xfId="40523"/>
    <cellStyle name="SAPBEXHLevel0X 3 7 4 9 3" xfId="21927"/>
    <cellStyle name="SAPBEXHLevel0X 3 7 4 9 3 2" xfId="48341"/>
    <cellStyle name="SAPBEXHLevel0X 3 7 4 9 4" xfId="29983"/>
    <cellStyle name="SAPBEXHLevel0X 3 7 5" xfId="2091"/>
    <cellStyle name="SAPBEXHLevel0X 3 7 5 10" xfId="8870"/>
    <cellStyle name="SAPBEXHLevel0X 3 7 5 10 2" xfId="19530"/>
    <cellStyle name="SAPBEXHLevel0X 3 7 5 10 2 2" xfId="45944"/>
    <cellStyle name="SAPBEXHLevel0X 3 7 5 10 3" xfId="26127"/>
    <cellStyle name="SAPBEXHLevel0X 3 7 5 10 3 2" xfId="52541"/>
    <cellStyle name="SAPBEXHLevel0X 3 7 5 10 4" xfId="35366"/>
    <cellStyle name="SAPBEXHLevel0X 3 7 5 11" xfId="11509"/>
    <cellStyle name="SAPBEXHLevel0X 3 7 5 11 2" xfId="37930"/>
    <cellStyle name="SAPBEXHLevel0X 3 7 5 12" xfId="23746"/>
    <cellStyle name="SAPBEXHLevel0X 3 7 5 12 2" xfId="50160"/>
    <cellStyle name="SAPBEXHLevel0X 3 7 5 2" xfId="4056"/>
    <cellStyle name="SAPBEXHLevel0X 3 7 5 2 2" xfId="9852"/>
    <cellStyle name="SAPBEXHLevel0X 3 7 5 2 2 2" xfId="20512"/>
    <cellStyle name="SAPBEXHLevel0X 3 7 5 2 2 2 2" xfId="46926"/>
    <cellStyle name="SAPBEXHLevel0X 3 7 5 2 2 3" xfId="27762"/>
    <cellStyle name="SAPBEXHLevel0X 3 7 5 2 2 3 2" xfId="54176"/>
    <cellStyle name="SAPBEXHLevel0X 3 7 5 2 2 4" xfId="36348"/>
    <cellStyle name="SAPBEXHLevel0X 3 7 5 2 3" xfId="14838"/>
    <cellStyle name="SAPBEXHLevel0X 3 7 5 2 3 2" xfId="41258"/>
    <cellStyle name="SAPBEXHLevel0X 3 7 5 2 4" xfId="23116"/>
    <cellStyle name="SAPBEXHLevel0X 3 7 5 2 4 2" xfId="49530"/>
    <cellStyle name="SAPBEXHLevel0X 3 7 5 2 5" xfId="30726"/>
    <cellStyle name="SAPBEXHLevel0X 3 7 5 3" xfId="4784"/>
    <cellStyle name="SAPBEXHLevel0X 3 7 5 3 2" xfId="10404"/>
    <cellStyle name="SAPBEXHLevel0X 3 7 5 3 2 2" xfId="21064"/>
    <cellStyle name="SAPBEXHLevel0X 3 7 5 3 2 2 2" xfId="47478"/>
    <cellStyle name="SAPBEXHLevel0X 3 7 5 3 2 3" xfId="28329"/>
    <cellStyle name="SAPBEXHLevel0X 3 7 5 3 2 3 2" xfId="54743"/>
    <cellStyle name="SAPBEXHLevel0X 3 7 5 3 2 4" xfId="36900"/>
    <cellStyle name="SAPBEXHLevel0X 3 7 5 3 3" xfId="15561"/>
    <cellStyle name="SAPBEXHLevel0X 3 7 5 3 3 2" xfId="41981"/>
    <cellStyle name="SAPBEXHLevel0X 3 7 5 3 4" xfId="26964"/>
    <cellStyle name="SAPBEXHLevel0X 3 7 5 3 4 2" xfId="53378"/>
    <cellStyle name="SAPBEXHLevel0X 3 7 5 3 5" xfId="31454"/>
    <cellStyle name="SAPBEXHLevel0X 3 7 5 4" xfId="5364"/>
    <cellStyle name="SAPBEXHLevel0X 3 7 5 4 2" xfId="16137"/>
    <cellStyle name="SAPBEXHLevel0X 3 7 5 4 2 2" xfId="42556"/>
    <cellStyle name="SAPBEXHLevel0X 3 7 5 4 3" xfId="27980"/>
    <cellStyle name="SAPBEXHLevel0X 3 7 5 4 3 2" xfId="54394"/>
    <cellStyle name="SAPBEXHLevel0X 3 7 5 4 4" xfId="32034"/>
    <cellStyle name="SAPBEXHLevel0X 3 7 5 5" xfId="5971"/>
    <cellStyle name="SAPBEXHLevel0X 3 7 5 5 2" xfId="16723"/>
    <cellStyle name="SAPBEXHLevel0X 3 7 5 5 2 2" xfId="43141"/>
    <cellStyle name="SAPBEXHLevel0X 3 7 5 5 3" xfId="23959"/>
    <cellStyle name="SAPBEXHLevel0X 3 7 5 5 3 2" xfId="50373"/>
    <cellStyle name="SAPBEXHLevel0X 3 7 5 5 4" xfId="32641"/>
    <cellStyle name="SAPBEXHLevel0X 3 7 5 6" xfId="6571"/>
    <cellStyle name="SAPBEXHLevel0X 3 7 5 6 2" xfId="17296"/>
    <cellStyle name="SAPBEXHLevel0X 3 7 5 6 2 2" xfId="43714"/>
    <cellStyle name="SAPBEXHLevel0X 3 7 5 6 3" xfId="22080"/>
    <cellStyle name="SAPBEXHLevel0X 3 7 5 6 3 2" xfId="48494"/>
    <cellStyle name="SAPBEXHLevel0X 3 7 5 6 4" xfId="33241"/>
    <cellStyle name="SAPBEXHLevel0X 3 7 5 7" xfId="7143"/>
    <cellStyle name="SAPBEXHLevel0X 3 7 5 7 2" xfId="24152"/>
    <cellStyle name="SAPBEXHLevel0X 3 7 5 7 2 2" xfId="50566"/>
    <cellStyle name="SAPBEXHLevel0X 3 7 5 7 3" xfId="33813"/>
    <cellStyle name="SAPBEXHLevel0X 3 7 5 8" xfId="7702"/>
    <cellStyle name="SAPBEXHLevel0X 3 7 5 8 2" xfId="18369"/>
    <cellStyle name="SAPBEXHLevel0X 3 7 5 8 2 2" xfId="44785"/>
    <cellStyle name="SAPBEXHLevel0X 3 7 5 8 3" xfId="27093"/>
    <cellStyle name="SAPBEXHLevel0X 3 7 5 8 3 2" xfId="53507"/>
    <cellStyle name="SAPBEXHLevel0X 3 7 5 8 4" xfId="34372"/>
    <cellStyle name="SAPBEXHLevel0X 3 7 5 9" xfId="7854"/>
    <cellStyle name="SAPBEXHLevel0X 3 7 5 9 2" xfId="18521"/>
    <cellStyle name="SAPBEXHLevel0X 3 7 5 9 2 2" xfId="44936"/>
    <cellStyle name="SAPBEXHLevel0X 3 7 5 9 3" xfId="24584"/>
    <cellStyle name="SAPBEXHLevel0X 3 7 5 9 3 2" xfId="50998"/>
    <cellStyle name="SAPBEXHLevel0X 3 7 5 9 4" xfId="34524"/>
    <cellStyle name="SAPBEXHLevel0X 3 7 6" xfId="1834"/>
    <cellStyle name="SAPBEXHLevel0X 3 7 6 10" xfId="9558"/>
    <cellStyle name="SAPBEXHLevel0X 3 7 6 10 2" xfId="20218"/>
    <cellStyle name="SAPBEXHLevel0X 3 7 6 10 2 2" xfId="46632"/>
    <cellStyle name="SAPBEXHLevel0X 3 7 6 10 3" xfId="27844"/>
    <cellStyle name="SAPBEXHLevel0X 3 7 6 10 3 2" xfId="54258"/>
    <cellStyle name="SAPBEXHLevel0X 3 7 6 10 4" xfId="36054"/>
    <cellStyle name="SAPBEXHLevel0X 3 7 6 11" xfId="11746"/>
    <cellStyle name="SAPBEXHLevel0X 3 7 6 11 2" xfId="38167"/>
    <cellStyle name="SAPBEXHLevel0X 3 7 6 12" xfId="26220"/>
    <cellStyle name="SAPBEXHLevel0X 3 7 6 12 2" xfId="52634"/>
    <cellStyle name="SAPBEXHLevel0X 3 7 6 2" xfId="3811"/>
    <cellStyle name="SAPBEXHLevel0X 3 7 6 2 2" xfId="10694"/>
    <cellStyle name="SAPBEXHLevel0X 3 7 6 2 2 2" xfId="21339"/>
    <cellStyle name="SAPBEXHLevel0X 3 7 6 2 2 2 2" xfId="47753"/>
    <cellStyle name="SAPBEXHLevel0X 3 7 6 2 2 3" xfId="28437"/>
    <cellStyle name="SAPBEXHLevel0X 3 7 6 2 2 3 2" xfId="54851"/>
    <cellStyle name="SAPBEXHLevel0X 3 7 6 2 2 4" xfId="37118"/>
    <cellStyle name="SAPBEXHLevel0X 3 7 6 2 3" xfId="14594"/>
    <cellStyle name="SAPBEXHLevel0X 3 7 6 2 3 2" xfId="41014"/>
    <cellStyle name="SAPBEXHLevel0X 3 7 6 2 4" xfId="25660"/>
    <cellStyle name="SAPBEXHLevel0X 3 7 6 2 4 2" xfId="52074"/>
    <cellStyle name="SAPBEXHLevel0X 3 7 6 2 5" xfId="30481"/>
    <cellStyle name="SAPBEXHLevel0X 3 7 6 3" xfId="4538"/>
    <cellStyle name="SAPBEXHLevel0X 3 7 6 3 2" xfId="15316"/>
    <cellStyle name="SAPBEXHLevel0X 3 7 6 3 2 2" xfId="41736"/>
    <cellStyle name="SAPBEXHLevel0X 3 7 6 3 3" xfId="24548"/>
    <cellStyle name="SAPBEXHLevel0X 3 7 6 3 3 2" xfId="50962"/>
    <cellStyle name="SAPBEXHLevel0X 3 7 6 3 4" xfId="31208"/>
    <cellStyle name="SAPBEXHLevel0X 3 7 6 4" xfId="3187"/>
    <cellStyle name="SAPBEXHLevel0X 3 7 6 4 2" xfId="13977"/>
    <cellStyle name="SAPBEXHLevel0X 3 7 6 4 2 2" xfId="40397"/>
    <cellStyle name="SAPBEXHLevel0X 3 7 6 4 3" xfId="24057"/>
    <cellStyle name="SAPBEXHLevel0X 3 7 6 4 3 2" xfId="50471"/>
    <cellStyle name="SAPBEXHLevel0X 3 7 6 4 4" xfId="29857"/>
    <cellStyle name="SAPBEXHLevel0X 3 7 6 5" xfId="4338"/>
    <cellStyle name="SAPBEXHLevel0X 3 7 6 5 2" xfId="15116"/>
    <cellStyle name="SAPBEXHLevel0X 3 7 6 5 2 2" xfId="41536"/>
    <cellStyle name="SAPBEXHLevel0X 3 7 6 5 3" xfId="23112"/>
    <cellStyle name="SAPBEXHLevel0X 3 7 6 5 3 2" xfId="49526"/>
    <cellStyle name="SAPBEXHLevel0X 3 7 6 5 4" xfId="31008"/>
    <cellStyle name="SAPBEXHLevel0X 3 7 6 6" xfId="2819"/>
    <cellStyle name="SAPBEXHLevel0X 3 7 6 6 2" xfId="13611"/>
    <cellStyle name="SAPBEXHLevel0X 3 7 6 6 2 2" xfId="40031"/>
    <cellStyle name="SAPBEXHLevel0X 3 7 6 6 3" xfId="24818"/>
    <cellStyle name="SAPBEXHLevel0X 3 7 6 6 3 2" xfId="51232"/>
    <cellStyle name="SAPBEXHLevel0X 3 7 6 6 4" xfId="29489"/>
    <cellStyle name="SAPBEXHLevel0X 3 7 6 7" xfId="6626"/>
    <cellStyle name="SAPBEXHLevel0X 3 7 6 7 2" xfId="12255"/>
    <cellStyle name="SAPBEXHLevel0X 3 7 6 7 2 2" xfId="38676"/>
    <cellStyle name="SAPBEXHLevel0X 3 7 6 7 3" xfId="33296"/>
    <cellStyle name="SAPBEXHLevel0X 3 7 6 8" xfId="7497"/>
    <cellStyle name="SAPBEXHLevel0X 3 7 6 8 2" xfId="18164"/>
    <cellStyle name="SAPBEXHLevel0X 3 7 6 8 2 2" xfId="44580"/>
    <cellStyle name="SAPBEXHLevel0X 3 7 6 8 3" xfId="13005"/>
    <cellStyle name="SAPBEXHLevel0X 3 7 6 8 3 2" xfId="39426"/>
    <cellStyle name="SAPBEXHLevel0X 3 7 6 8 4" xfId="34167"/>
    <cellStyle name="SAPBEXHLevel0X 3 7 6 9" xfId="7249"/>
    <cellStyle name="SAPBEXHLevel0X 3 7 6 9 2" xfId="17916"/>
    <cellStyle name="SAPBEXHLevel0X 3 7 6 9 2 2" xfId="44333"/>
    <cellStyle name="SAPBEXHLevel0X 3 7 6 9 3" xfId="23452"/>
    <cellStyle name="SAPBEXHLevel0X 3 7 6 9 3 2" xfId="49866"/>
    <cellStyle name="SAPBEXHLevel0X 3 7 6 9 4" xfId="33919"/>
    <cellStyle name="SAPBEXHLevel0X 3 7 7" xfId="2494"/>
    <cellStyle name="SAPBEXHLevel0X 3 7 7 10" xfId="24571"/>
    <cellStyle name="SAPBEXHLevel0X 3 7 7 10 2" xfId="50985"/>
    <cellStyle name="SAPBEXHLevel0X 3 7 7 2" xfId="4389"/>
    <cellStyle name="SAPBEXHLevel0X 3 7 7 2 2" xfId="15167"/>
    <cellStyle name="SAPBEXHLevel0X 3 7 7 2 2 2" xfId="41587"/>
    <cellStyle name="SAPBEXHLevel0X 3 7 7 2 3" xfId="25002"/>
    <cellStyle name="SAPBEXHLevel0X 3 7 7 2 3 2" xfId="51416"/>
    <cellStyle name="SAPBEXHLevel0X 3 7 7 2 4" xfId="31059"/>
    <cellStyle name="SAPBEXHLevel0X 3 7 7 3" xfId="5122"/>
    <cellStyle name="SAPBEXHLevel0X 3 7 7 3 2" xfId="15899"/>
    <cellStyle name="SAPBEXHLevel0X 3 7 7 3 2 2" xfId="42318"/>
    <cellStyle name="SAPBEXHLevel0X 3 7 7 3 3" xfId="26153"/>
    <cellStyle name="SAPBEXHLevel0X 3 7 7 3 3 2" xfId="52567"/>
    <cellStyle name="SAPBEXHLevel0X 3 7 7 3 4" xfId="31792"/>
    <cellStyle name="SAPBEXHLevel0X 3 7 7 4" xfId="6304"/>
    <cellStyle name="SAPBEXHLevel0X 3 7 7 4 2" xfId="17043"/>
    <cellStyle name="SAPBEXHLevel0X 3 7 7 4 2 2" xfId="43461"/>
    <cellStyle name="SAPBEXHLevel0X 3 7 7 4 3" xfId="25775"/>
    <cellStyle name="SAPBEXHLevel0X 3 7 7 4 3 2" xfId="52189"/>
    <cellStyle name="SAPBEXHLevel0X 3 7 7 4 4" xfId="32974"/>
    <cellStyle name="SAPBEXHLevel0X 3 7 7 5" xfId="6880"/>
    <cellStyle name="SAPBEXHLevel0X 3 7 7 5 2" xfId="17585"/>
    <cellStyle name="SAPBEXHLevel0X 3 7 7 5 2 2" xfId="44002"/>
    <cellStyle name="SAPBEXHLevel0X 3 7 7 5 3" xfId="24859"/>
    <cellStyle name="SAPBEXHLevel0X 3 7 7 5 3 2" xfId="51273"/>
    <cellStyle name="SAPBEXHLevel0X 3 7 7 5 4" xfId="33550"/>
    <cellStyle name="SAPBEXHLevel0X 3 7 7 6" xfId="7404"/>
    <cellStyle name="SAPBEXHLevel0X 3 7 7 6 2" xfId="18071"/>
    <cellStyle name="SAPBEXHLevel0X 3 7 7 6 2 2" xfId="44487"/>
    <cellStyle name="SAPBEXHLevel0X 3 7 7 6 3" xfId="25823"/>
    <cellStyle name="SAPBEXHLevel0X 3 7 7 6 3 2" xfId="52237"/>
    <cellStyle name="SAPBEXHLevel0X 3 7 7 6 4" xfId="34074"/>
    <cellStyle name="SAPBEXHLevel0X 3 7 7 7" xfId="8027"/>
    <cellStyle name="SAPBEXHLevel0X 3 7 7 7 2" xfId="18694"/>
    <cellStyle name="SAPBEXHLevel0X 3 7 7 7 2 2" xfId="45108"/>
    <cellStyle name="SAPBEXHLevel0X 3 7 7 7 3" xfId="16435"/>
    <cellStyle name="SAPBEXHLevel0X 3 7 7 7 3 2" xfId="42853"/>
    <cellStyle name="SAPBEXHLevel0X 3 7 7 7 4" xfId="34631"/>
    <cellStyle name="SAPBEXHLevel0X 3 7 7 8" xfId="13290"/>
    <cellStyle name="SAPBEXHLevel0X 3 7 7 8 2" xfId="39710"/>
    <cellStyle name="SAPBEXHLevel0X 3 7 7 9" xfId="18758"/>
    <cellStyle name="SAPBEXHLevel0X 3 7 7 9 2" xfId="45172"/>
    <cellStyle name="SAPBEXHLevel0X 3 7 8" xfId="3242"/>
    <cellStyle name="SAPBEXHLevel0X 3 7 8 2" xfId="14032"/>
    <cellStyle name="SAPBEXHLevel0X 3 7 8 2 2" xfId="40452"/>
    <cellStyle name="SAPBEXHLevel0X 3 7 8 3" xfId="23982"/>
    <cellStyle name="SAPBEXHLevel0X 3 7 8 3 2" xfId="50396"/>
    <cellStyle name="SAPBEXHLevel0X 3 7 8 4" xfId="29912"/>
    <cellStyle name="SAPBEXHLevel0X 3 7 9" xfId="2818"/>
    <cellStyle name="SAPBEXHLevel0X 3 7 9 2" xfId="13610"/>
    <cellStyle name="SAPBEXHLevel0X 3 7 9 2 2" xfId="40030"/>
    <cellStyle name="SAPBEXHLevel0X 3 7 9 3" xfId="24392"/>
    <cellStyle name="SAPBEXHLevel0X 3 7 9 3 2" xfId="50806"/>
    <cellStyle name="SAPBEXHLevel0X 3 7 9 4" xfId="29488"/>
    <cellStyle name="SAPBEXHLevel0X 3 8" xfId="1218"/>
    <cellStyle name="SAPBEXHLevel0X 3 8 10" xfId="5318"/>
    <cellStyle name="SAPBEXHLevel0X 3 8 10 2" xfId="16092"/>
    <cellStyle name="SAPBEXHLevel0X 3 8 10 2 2" xfId="42511"/>
    <cellStyle name="SAPBEXHLevel0X 3 8 10 3" xfId="27579"/>
    <cellStyle name="SAPBEXHLevel0X 3 8 10 3 2" xfId="53993"/>
    <cellStyle name="SAPBEXHLevel0X 3 8 10 4" xfId="31988"/>
    <cellStyle name="SAPBEXHLevel0X 3 8 11" xfId="6845"/>
    <cellStyle name="SAPBEXHLevel0X 3 8 11 2" xfId="24961"/>
    <cellStyle name="SAPBEXHLevel0X 3 8 11 2 2" xfId="51375"/>
    <cellStyle name="SAPBEXHLevel0X 3 8 11 3" xfId="33515"/>
    <cellStyle name="SAPBEXHLevel0X 3 8 12" xfId="12517"/>
    <cellStyle name="SAPBEXHLevel0X 3 8 12 2" xfId="38938"/>
    <cellStyle name="SAPBEXHLevel0X 3 8 13" xfId="23487"/>
    <cellStyle name="SAPBEXHLevel0X 3 8 13 2" xfId="49901"/>
    <cellStyle name="SAPBEXHLevel0X 3 8 2" xfId="1534"/>
    <cellStyle name="SAPBEXHLevel0X 3 8 2 10" xfId="8426"/>
    <cellStyle name="SAPBEXHLevel0X 3 8 2 10 2" xfId="19086"/>
    <cellStyle name="SAPBEXHLevel0X 3 8 2 10 2 2" xfId="45500"/>
    <cellStyle name="SAPBEXHLevel0X 3 8 2 10 3" xfId="17710"/>
    <cellStyle name="SAPBEXHLevel0X 3 8 2 10 3 2" xfId="44127"/>
    <cellStyle name="SAPBEXHLevel0X 3 8 2 10 4" xfId="34922"/>
    <cellStyle name="SAPBEXHLevel0X 3 8 2 11" xfId="12008"/>
    <cellStyle name="SAPBEXHLevel0X 3 8 2 11 2" xfId="38429"/>
    <cellStyle name="SAPBEXHLevel0X 3 8 2 12" xfId="27697"/>
    <cellStyle name="SAPBEXHLevel0X 3 8 2 12 2" xfId="54111"/>
    <cellStyle name="SAPBEXHLevel0X 3 8 2 2" xfId="3528"/>
    <cellStyle name="SAPBEXHLevel0X 3 8 2 2 2" xfId="8996"/>
    <cellStyle name="SAPBEXHLevel0X 3 8 2 2 2 2" xfId="19656"/>
    <cellStyle name="SAPBEXHLevel0X 3 8 2 2 2 2 2" xfId="46070"/>
    <cellStyle name="SAPBEXHLevel0X 3 8 2 2 2 3" xfId="28176"/>
    <cellStyle name="SAPBEXHLevel0X 3 8 2 2 2 3 2" xfId="54590"/>
    <cellStyle name="SAPBEXHLevel0X 3 8 2 2 2 4" xfId="35492"/>
    <cellStyle name="SAPBEXHLevel0X 3 8 2 2 3" xfId="9771"/>
    <cellStyle name="SAPBEXHLevel0X 3 8 2 2 3 2" xfId="20431"/>
    <cellStyle name="SAPBEXHLevel0X 3 8 2 2 3 2 2" xfId="46845"/>
    <cellStyle name="SAPBEXHLevel0X 3 8 2 2 3 3" xfId="11849"/>
    <cellStyle name="SAPBEXHLevel0X 3 8 2 2 3 3 2" xfId="38270"/>
    <cellStyle name="SAPBEXHLevel0X 3 8 2 2 3 4" xfId="36267"/>
    <cellStyle name="SAPBEXHLevel0X 3 8 2 2 4" xfId="8739"/>
    <cellStyle name="SAPBEXHLevel0X 3 8 2 2 4 2" xfId="19399"/>
    <cellStyle name="SAPBEXHLevel0X 3 8 2 2 4 2 2" xfId="45813"/>
    <cellStyle name="SAPBEXHLevel0X 3 8 2 2 4 3" xfId="23185"/>
    <cellStyle name="SAPBEXHLevel0X 3 8 2 2 4 3 2" xfId="49599"/>
    <cellStyle name="SAPBEXHLevel0X 3 8 2 2 4 4" xfId="35235"/>
    <cellStyle name="SAPBEXHLevel0X 3 8 2 2 5" xfId="14313"/>
    <cellStyle name="SAPBEXHLevel0X 3 8 2 2 5 2" xfId="40733"/>
    <cellStyle name="SAPBEXHLevel0X 3 8 2 2 6" xfId="26982"/>
    <cellStyle name="SAPBEXHLevel0X 3 8 2 2 6 2" xfId="53396"/>
    <cellStyle name="SAPBEXHLevel0X 3 8 2 2 7" xfId="30198"/>
    <cellStyle name="SAPBEXHLevel0X 3 8 2 3" xfId="2778"/>
    <cellStyle name="SAPBEXHLevel0X 3 8 2 3 2" xfId="9354"/>
    <cellStyle name="SAPBEXHLevel0X 3 8 2 3 2 2" xfId="20014"/>
    <cellStyle name="SAPBEXHLevel0X 3 8 2 3 2 2 2" xfId="46428"/>
    <cellStyle name="SAPBEXHLevel0X 3 8 2 3 2 3" xfId="26772"/>
    <cellStyle name="SAPBEXHLevel0X 3 8 2 3 2 3 2" xfId="53186"/>
    <cellStyle name="SAPBEXHLevel0X 3 8 2 3 2 4" xfId="35850"/>
    <cellStyle name="SAPBEXHLevel0X 3 8 2 3 3" xfId="13570"/>
    <cellStyle name="SAPBEXHLevel0X 3 8 2 3 3 2" xfId="39990"/>
    <cellStyle name="SAPBEXHLevel0X 3 8 2 3 4" xfId="28059"/>
    <cellStyle name="SAPBEXHLevel0X 3 8 2 3 4 2" xfId="54473"/>
    <cellStyle name="SAPBEXHLevel0X 3 8 2 3 5" xfId="29448"/>
    <cellStyle name="SAPBEXHLevel0X 3 8 2 4" xfId="4695"/>
    <cellStyle name="SAPBEXHLevel0X 3 8 2 4 2" xfId="10439"/>
    <cellStyle name="SAPBEXHLevel0X 3 8 2 4 2 2" xfId="21099"/>
    <cellStyle name="SAPBEXHLevel0X 3 8 2 4 2 2 2" xfId="47513"/>
    <cellStyle name="SAPBEXHLevel0X 3 8 2 4 2 3" xfId="28363"/>
    <cellStyle name="SAPBEXHLevel0X 3 8 2 4 2 3 2" xfId="54777"/>
    <cellStyle name="SAPBEXHLevel0X 3 8 2 4 2 4" xfId="36935"/>
    <cellStyle name="SAPBEXHLevel0X 3 8 2 4 3" xfId="15472"/>
    <cellStyle name="SAPBEXHLevel0X 3 8 2 4 3 2" xfId="41892"/>
    <cellStyle name="SAPBEXHLevel0X 3 8 2 4 4" xfId="24179"/>
    <cellStyle name="SAPBEXHLevel0X 3 8 2 4 4 2" xfId="50593"/>
    <cellStyle name="SAPBEXHLevel0X 3 8 2 4 5" xfId="31365"/>
    <cellStyle name="SAPBEXHLevel0X 3 8 2 5" xfId="3124"/>
    <cellStyle name="SAPBEXHLevel0X 3 8 2 5 2" xfId="13915"/>
    <cellStyle name="SAPBEXHLevel0X 3 8 2 5 2 2" xfId="40335"/>
    <cellStyle name="SAPBEXHLevel0X 3 8 2 5 3" xfId="26569"/>
    <cellStyle name="SAPBEXHLevel0X 3 8 2 5 3 2" xfId="52983"/>
    <cellStyle name="SAPBEXHLevel0X 3 8 2 5 4" xfId="29794"/>
    <cellStyle name="SAPBEXHLevel0X 3 8 2 6" xfId="4436"/>
    <cellStyle name="SAPBEXHLevel0X 3 8 2 6 2" xfId="15214"/>
    <cellStyle name="SAPBEXHLevel0X 3 8 2 6 2 2" xfId="41634"/>
    <cellStyle name="SAPBEXHLevel0X 3 8 2 6 3" xfId="26668"/>
    <cellStyle name="SAPBEXHLevel0X 3 8 2 6 3 2" xfId="53082"/>
    <cellStyle name="SAPBEXHLevel0X 3 8 2 6 4" xfId="31106"/>
    <cellStyle name="SAPBEXHLevel0X 3 8 2 7" xfId="5580"/>
    <cellStyle name="SAPBEXHLevel0X 3 8 2 7 2" xfId="27525"/>
    <cellStyle name="SAPBEXHLevel0X 3 8 2 7 2 2" xfId="53939"/>
    <cellStyle name="SAPBEXHLevel0X 3 8 2 7 3" xfId="32250"/>
    <cellStyle name="SAPBEXHLevel0X 3 8 2 8" xfId="7226"/>
    <cellStyle name="SAPBEXHLevel0X 3 8 2 8 2" xfId="17893"/>
    <cellStyle name="SAPBEXHLevel0X 3 8 2 8 2 2" xfId="44310"/>
    <cellStyle name="SAPBEXHLevel0X 3 8 2 8 3" xfId="26144"/>
    <cellStyle name="SAPBEXHLevel0X 3 8 2 8 3 2" xfId="52558"/>
    <cellStyle name="SAPBEXHLevel0X 3 8 2 8 4" xfId="33896"/>
    <cellStyle name="SAPBEXHLevel0X 3 8 2 9" xfId="3779"/>
    <cellStyle name="SAPBEXHLevel0X 3 8 2 9 2" xfId="14562"/>
    <cellStyle name="SAPBEXHLevel0X 3 8 2 9 2 2" xfId="40982"/>
    <cellStyle name="SAPBEXHLevel0X 3 8 2 9 3" xfId="24307"/>
    <cellStyle name="SAPBEXHLevel0X 3 8 2 9 3 2" xfId="50721"/>
    <cellStyle name="SAPBEXHLevel0X 3 8 2 9 4" xfId="30449"/>
    <cellStyle name="SAPBEXHLevel0X 3 8 3" xfId="1647"/>
    <cellStyle name="SAPBEXHLevel0X 3 8 3 10" xfId="8324"/>
    <cellStyle name="SAPBEXHLevel0X 3 8 3 10 2" xfId="18984"/>
    <cellStyle name="SAPBEXHLevel0X 3 8 3 10 2 2" xfId="45398"/>
    <cellStyle name="SAPBEXHLevel0X 3 8 3 10 3" xfId="13171"/>
    <cellStyle name="SAPBEXHLevel0X 3 8 3 10 3 2" xfId="39591"/>
    <cellStyle name="SAPBEXHLevel0X 3 8 3 10 4" xfId="34820"/>
    <cellStyle name="SAPBEXHLevel0X 3 8 3 11" xfId="21357"/>
    <cellStyle name="SAPBEXHLevel0X 3 8 3 11 2" xfId="47771"/>
    <cellStyle name="SAPBEXHLevel0X 3 8 3 12" xfId="24828"/>
    <cellStyle name="SAPBEXHLevel0X 3 8 3 12 2" xfId="51242"/>
    <cellStyle name="SAPBEXHLevel0X 3 8 3 2" xfId="3640"/>
    <cellStyle name="SAPBEXHLevel0X 3 8 3 2 2" xfId="9098"/>
    <cellStyle name="SAPBEXHLevel0X 3 8 3 2 2 2" xfId="19758"/>
    <cellStyle name="SAPBEXHLevel0X 3 8 3 2 2 2 2" xfId="46172"/>
    <cellStyle name="SAPBEXHLevel0X 3 8 3 2 2 3" xfId="11109"/>
    <cellStyle name="SAPBEXHLevel0X 3 8 3 2 2 3 2" xfId="37530"/>
    <cellStyle name="SAPBEXHLevel0X 3 8 3 2 2 4" xfId="35594"/>
    <cellStyle name="SAPBEXHLevel0X 3 8 3 2 3" xfId="9967"/>
    <cellStyle name="SAPBEXHLevel0X 3 8 3 2 3 2" xfId="20627"/>
    <cellStyle name="SAPBEXHLevel0X 3 8 3 2 3 2 2" xfId="47041"/>
    <cellStyle name="SAPBEXHLevel0X 3 8 3 2 3 3" xfId="26528"/>
    <cellStyle name="SAPBEXHLevel0X 3 8 3 2 3 3 2" xfId="52942"/>
    <cellStyle name="SAPBEXHLevel0X 3 8 3 2 3 4" xfId="36463"/>
    <cellStyle name="SAPBEXHLevel0X 3 8 3 2 4" xfId="8625"/>
    <cellStyle name="SAPBEXHLevel0X 3 8 3 2 4 2" xfId="19285"/>
    <cellStyle name="SAPBEXHLevel0X 3 8 3 2 4 2 2" xfId="45699"/>
    <cellStyle name="SAPBEXHLevel0X 3 8 3 2 4 3" xfId="12564"/>
    <cellStyle name="SAPBEXHLevel0X 3 8 3 2 4 3 2" xfId="38985"/>
    <cellStyle name="SAPBEXHLevel0X 3 8 3 2 4 4" xfId="35121"/>
    <cellStyle name="SAPBEXHLevel0X 3 8 3 2 5" xfId="14425"/>
    <cellStyle name="SAPBEXHLevel0X 3 8 3 2 5 2" xfId="40845"/>
    <cellStyle name="SAPBEXHLevel0X 3 8 3 2 6" xfId="24193"/>
    <cellStyle name="SAPBEXHLevel0X 3 8 3 2 6 2" xfId="50607"/>
    <cellStyle name="SAPBEXHLevel0X 3 8 3 2 7" xfId="30310"/>
    <cellStyle name="SAPBEXHLevel0X 3 8 3 3" xfId="2690"/>
    <cellStyle name="SAPBEXHLevel0X 3 8 3 3 2" xfId="9467"/>
    <cellStyle name="SAPBEXHLevel0X 3 8 3 3 2 2" xfId="20127"/>
    <cellStyle name="SAPBEXHLevel0X 3 8 3 3 2 2 2" xfId="46541"/>
    <cellStyle name="SAPBEXHLevel0X 3 8 3 3 2 3" xfId="28213"/>
    <cellStyle name="SAPBEXHLevel0X 3 8 3 3 2 3 2" xfId="54627"/>
    <cellStyle name="SAPBEXHLevel0X 3 8 3 3 2 4" xfId="35963"/>
    <cellStyle name="SAPBEXHLevel0X 3 8 3 3 3" xfId="13482"/>
    <cellStyle name="SAPBEXHLevel0X 3 8 3 3 3 2" xfId="39902"/>
    <cellStyle name="SAPBEXHLevel0X 3 8 3 3 4" xfId="24569"/>
    <cellStyle name="SAPBEXHLevel0X 3 8 3 3 4 2" xfId="50983"/>
    <cellStyle name="SAPBEXHLevel0X 3 8 3 3 5" xfId="29360"/>
    <cellStyle name="SAPBEXHLevel0X 3 8 3 4" xfId="4874"/>
    <cellStyle name="SAPBEXHLevel0X 3 8 3 4 2" xfId="9715"/>
    <cellStyle name="SAPBEXHLevel0X 3 8 3 4 2 2" xfId="20375"/>
    <cellStyle name="SAPBEXHLevel0X 3 8 3 4 2 2 2" xfId="46789"/>
    <cellStyle name="SAPBEXHLevel0X 3 8 3 4 2 3" xfId="27828"/>
    <cellStyle name="SAPBEXHLevel0X 3 8 3 4 2 3 2" xfId="54242"/>
    <cellStyle name="SAPBEXHLevel0X 3 8 3 4 2 4" xfId="36211"/>
    <cellStyle name="SAPBEXHLevel0X 3 8 3 4 3" xfId="15651"/>
    <cellStyle name="SAPBEXHLevel0X 3 8 3 4 3 2" xfId="42071"/>
    <cellStyle name="SAPBEXHLevel0X 3 8 3 4 4" xfId="27583"/>
    <cellStyle name="SAPBEXHLevel0X 3 8 3 4 4 2" xfId="53997"/>
    <cellStyle name="SAPBEXHLevel0X 3 8 3 4 5" xfId="31544"/>
    <cellStyle name="SAPBEXHLevel0X 3 8 3 5" xfId="4007"/>
    <cellStyle name="SAPBEXHLevel0X 3 8 3 5 2" xfId="14790"/>
    <cellStyle name="SAPBEXHLevel0X 3 8 3 5 2 2" xfId="41210"/>
    <cellStyle name="SAPBEXHLevel0X 3 8 3 5 3" xfId="26497"/>
    <cellStyle name="SAPBEXHLevel0X 3 8 3 5 3 2" xfId="52911"/>
    <cellStyle name="SAPBEXHLevel0X 3 8 3 5 4" xfId="30677"/>
    <cellStyle name="SAPBEXHLevel0X 3 8 3 6" xfId="6050"/>
    <cellStyle name="SAPBEXHLevel0X 3 8 3 6 2" xfId="16801"/>
    <cellStyle name="SAPBEXHLevel0X 3 8 3 6 2 2" xfId="43219"/>
    <cellStyle name="SAPBEXHLevel0X 3 8 3 6 3" xfId="23960"/>
    <cellStyle name="SAPBEXHLevel0X 3 8 3 6 3 2" xfId="50374"/>
    <cellStyle name="SAPBEXHLevel0X 3 8 3 6 4" xfId="32720"/>
    <cellStyle name="SAPBEXHLevel0X 3 8 3 7" xfId="6137"/>
    <cellStyle name="SAPBEXHLevel0X 3 8 3 7 2" xfId="22064"/>
    <cellStyle name="SAPBEXHLevel0X 3 8 3 7 2 2" xfId="48478"/>
    <cellStyle name="SAPBEXHLevel0X 3 8 3 7 3" xfId="32807"/>
    <cellStyle name="SAPBEXHLevel0X 3 8 3 8" xfId="3996"/>
    <cellStyle name="SAPBEXHLevel0X 3 8 3 8 2" xfId="14779"/>
    <cellStyle name="SAPBEXHLevel0X 3 8 3 8 2 2" xfId="41199"/>
    <cellStyle name="SAPBEXHLevel0X 3 8 3 8 3" xfId="27043"/>
    <cellStyle name="SAPBEXHLevel0X 3 8 3 8 3 2" xfId="53457"/>
    <cellStyle name="SAPBEXHLevel0X 3 8 3 8 4" xfId="30666"/>
    <cellStyle name="SAPBEXHLevel0X 3 8 3 9" xfId="7643"/>
    <cellStyle name="SAPBEXHLevel0X 3 8 3 9 2" xfId="18310"/>
    <cellStyle name="SAPBEXHLevel0X 3 8 3 9 2 2" xfId="44726"/>
    <cellStyle name="SAPBEXHLevel0X 3 8 3 9 3" xfId="24450"/>
    <cellStyle name="SAPBEXHLevel0X 3 8 3 9 3 2" xfId="50864"/>
    <cellStyle name="SAPBEXHLevel0X 3 8 3 9 4" xfId="34313"/>
    <cellStyle name="SAPBEXHLevel0X 3 8 4" xfId="1906"/>
    <cellStyle name="SAPBEXHLevel0X 3 8 4 10" xfId="8553"/>
    <cellStyle name="SAPBEXHLevel0X 3 8 4 10 2" xfId="19213"/>
    <cellStyle name="SAPBEXHLevel0X 3 8 4 10 2 2" xfId="45627"/>
    <cellStyle name="SAPBEXHLevel0X 3 8 4 10 3" xfId="12560"/>
    <cellStyle name="SAPBEXHLevel0X 3 8 4 10 3 2" xfId="38981"/>
    <cellStyle name="SAPBEXHLevel0X 3 8 4 10 4" xfId="35049"/>
    <cellStyle name="SAPBEXHLevel0X 3 8 4 11" xfId="11674"/>
    <cellStyle name="SAPBEXHLevel0X 3 8 4 11 2" xfId="38095"/>
    <cellStyle name="SAPBEXHLevel0X 3 8 4 12" xfId="22147"/>
    <cellStyle name="SAPBEXHLevel0X 3 8 4 12 2" xfId="48561"/>
    <cellStyle name="SAPBEXHLevel0X 3 8 4 2" xfId="3883"/>
    <cellStyle name="SAPBEXHLevel0X 3 8 4 2 2" xfId="9195"/>
    <cellStyle name="SAPBEXHLevel0X 3 8 4 2 2 2" xfId="19855"/>
    <cellStyle name="SAPBEXHLevel0X 3 8 4 2 2 2 2" xfId="46269"/>
    <cellStyle name="SAPBEXHLevel0X 3 8 4 2 2 3" xfId="11795"/>
    <cellStyle name="SAPBEXHLevel0X 3 8 4 2 2 3 2" xfId="38216"/>
    <cellStyle name="SAPBEXHLevel0X 3 8 4 2 2 4" xfId="35691"/>
    <cellStyle name="SAPBEXHLevel0X 3 8 4 2 3" xfId="14666"/>
    <cellStyle name="SAPBEXHLevel0X 3 8 4 2 3 2" xfId="41086"/>
    <cellStyle name="SAPBEXHLevel0X 3 8 4 2 4" xfId="22817"/>
    <cellStyle name="SAPBEXHLevel0X 3 8 4 2 4 2" xfId="49231"/>
    <cellStyle name="SAPBEXHLevel0X 3 8 4 2 5" xfId="30553"/>
    <cellStyle name="SAPBEXHLevel0X 3 8 4 3" xfId="4610"/>
    <cellStyle name="SAPBEXHLevel0X 3 8 4 3 2" xfId="10426"/>
    <cellStyle name="SAPBEXHLevel0X 3 8 4 3 2 2" xfId="21086"/>
    <cellStyle name="SAPBEXHLevel0X 3 8 4 3 2 2 2" xfId="47500"/>
    <cellStyle name="SAPBEXHLevel0X 3 8 4 3 2 3" xfId="28350"/>
    <cellStyle name="SAPBEXHLevel0X 3 8 4 3 2 3 2" xfId="54764"/>
    <cellStyle name="SAPBEXHLevel0X 3 8 4 3 2 4" xfId="36922"/>
    <cellStyle name="SAPBEXHLevel0X 3 8 4 3 3" xfId="15388"/>
    <cellStyle name="SAPBEXHLevel0X 3 8 4 3 3 2" xfId="41808"/>
    <cellStyle name="SAPBEXHLevel0X 3 8 4 3 4" xfId="21175"/>
    <cellStyle name="SAPBEXHLevel0X 3 8 4 3 4 2" xfId="47589"/>
    <cellStyle name="SAPBEXHLevel0X 3 8 4 3 5" xfId="31280"/>
    <cellStyle name="SAPBEXHLevel0X 3 8 4 4" xfId="4330"/>
    <cellStyle name="SAPBEXHLevel0X 3 8 4 4 2" xfId="15108"/>
    <cellStyle name="SAPBEXHLevel0X 3 8 4 4 2 2" xfId="41528"/>
    <cellStyle name="SAPBEXHLevel0X 3 8 4 4 3" xfId="24093"/>
    <cellStyle name="SAPBEXHLevel0X 3 8 4 4 3 2" xfId="50507"/>
    <cellStyle name="SAPBEXHLevel0X 3 8 4 4 4" xfId="31000"/>
    <cellStyle name="SAPBEXHLevel0X 3 8 4 5" xfId="5804"/>
    <cellStyle name="SAPBEXHLevel0X 3 8 4 5 2" xfId="16563"/>
    <cellStyle name="SAPBEXHLevel0X 3 8 4 5 2 2" xfId="42981"/>
    <cellStyle name="SAPBEXHLevel0X 3 8 4 5 3" xfId="25081"/>
    <cellStyle name="SAPBEXHLevel0X 3 8 4 5 3 2" xfId="51495"/>
    <cellStyle name="SAPBEXHLevel0X 3 8 4 5 4" xfId="32474"/>
    <cellStyle name="SAPBEXHLevel0X 3 8 4 6" xfId="6407"/>
    <cellStyle name="SAPBEXHLevel0X 3 8 4 6 2" xfId="17143"/>
    <cellStyle name="SAPBEXHLevel0X 3 8 4 6 2 2" xfId="43561"/>
    <cellStyle name="SAPBEXHLevel0X 3 8 4 6 3" xfId="25762"/>
    <cellStyle name="SAPBEXHLevel0X 3 8 4 6 3 2" xfId="52176"/>
    <cellStyle name="SAPBEXHLevel0X 3 8 4 6 4" xfId="33077"/>
    <cellStyle name="SAPBEXHLevel0X 3 8 4 7" xfId="7022"/>
    <cellStyle name="SAPBEXHLevel0X 3 8 4 7 2" xfId="24717"/>
    <cellStyle name="SAPBEXHLevel0X 3 8 4 7 2 2" xfId="51131"/>
    <cellStyle name="SAPBEXHLevel0X 3 8 4 7 3" xfId="33692"/>
    <cellStyle name="SAPBEXHLevel0X 3 8 4 8" xfId="7569"/>
    <cellStyle name="SAPBEXHLevel0X 3 8 4 8 2" xfId="18236"/>
    <cellStyle name="SAPBEXHLevel0X 3 8 4 8 2 2" xfId="44652"/>
    <cellStyle name="SAPBEXHLevel0X 3 8 4 8 3" xfId="22620"/>
    <cellStyle name="SAPBEXHLevel0X 3 8 4 8 3 2" xfId="49034"/>
    <cellStyle name="SAPBEXHLevel0X 3 8 4 8 4" xfId="34239"/>
    <cellStyle name="SAPBEXHLevel0X 3 8 4 9" xfId="7273"/>
    <cellStyle name="SAPBEXHLevel0X 3 8 4 9 2" xfId="17940"/>
    <cellStyle name="SAPBEXHLevel0X 3 8 4 9 2 2" xfId="44357"/>
    <cellStyle name="SAPBEXHLevel0X 3 8 4 9 3" xfId="25222"/>
    <cellStyle name="SAPBEXHLevel0X 3 8 4 9 3 2" xfId="51636"/>
    <cellStyle name="SAPBEXHLevel0X 3 8 4 9 4" xfId="33943"/>
    <cellStyle name="SAPBEXHLevel0X 3 8 5" xfId="2092"/>
    <cellStyle name="SAPBEXHLevel0X 3 8 5 10" xfId="8900"/>
    <cellStyle name="SAPBEXHLevel0X 3 8 5 10 2" xfId="19560"/>
    <cellStyle name="SAPBEXHLevel0X 3 8 5 10 2 2" xfId="45974"/>
    <cellStyle name="SAPBEXHLevel0X 3 8 5 10 3" xfId="27900"/>
    <cellStyle name="SAPBEXHLevel0X 3 8 5 10 3 2" xfId="54314"/>
    <cellStyle name="SAPBEXHLevel0X 3 8 5 10 4" xfId="35396"/>
    <cellStyle name="SAPBEXHLevel0X 3 8 5 11" xfId="11508"/>
    <cellStyle name="SAPBEXHLevel0X 3 8 5 11 2" xfId="37929"/>
    <cellStyle name="SAPBEXHLevel0X 3 8 5 12" xfId="27698"/>
    <cellStyle name="SAPBEXHLevel0X 3 8 5 12 2" xfId="54112"/>
    <cellStyle name="SAPBEXHLevel0X 3 8 5 2" xfId="4057"/>
    <cellStyle name="SAPBEXHLevel0X 3 8 5 2 2" xfId="9897"/>
    <cellStyle name="SAPBEXHLevel0X 3 8 5 2 2 2" xfId="20557"/>
    <cellStyle name="SAPBEXHLevel0X 3 8 5 2 2 2 2" xfId="46971"/>
    <cellStyle name="SAPBEXHLevel0X 3 8 5 2 2 3" xfId="22581"/>
    <cellStyle name="SAPBEXHLevel0X 3 8 5 2 2 3 2" xfId="48995"/>
    <cellStyle name="SAPBEXHLevel0X 3 8 5 2 2 4" xfId="36393"/>
    <cellStyle name="SAPBEXHLevel0X 3 8 5 2 3" xfId="14839"/>
    <cellStyle name="SAPBEXHLevel0X 3 8 5 2 3 2" xfId="41259"/>
    <cellStyle name="SAPBEXHLevel0X 3 8 5 2 4" xfId="24522"/>
    <cellStyle name="SAPBEXHLevel0X 3 8 5 2 4 2" xfId="50936"/>
    <cellStyle name="SAPBEXHLevel0X 3 8 5 2 5" xfId="30727"/>
    <cellStyle name="SAPBEXHLevel0X 3 8 5 3" xfId="4785"/>
    <cellStyle name="SAPBEXHLevel0X 3 8 5 3 2" xfId="10385"/>
    <cellStyle name="SAPBEXHLevel0X 3 8 5 3 2 2" xfId="21045"/>
    <cellStyle name="SAPBEXHLevel0X 3 8 5 3 2 2 2" xfId="47459"/>
    <cellStyle name="SAPBEXHLevel0X 3 8 5 3 2 3" xfId="28310"/>
    <cellStyle name="SAPBEXHLevel0X 3 8 5 3 2 3 2" xfId="54724"/>
    <cellStyle name="SAPBEXHLevel0X 3 8 5 3 2 4" xfId="36881"/>
    <cellStyle name="SAPBEXHLevel0X 3 8 5 3 3" xfId="15562"/>
    <cellStyle name="SAPBEXHLevel0X 3 8 5 3 3 2" xfId="41982"/>
    <cellStyle name="SAPBEXHLevel0X 3 8 5 3 4" xfId="21781"/>
    <cellStyle name="SAPBEXHLevel0X 3 8 5 3 4 2" xfId="48195"/>
    <cellStyle name="SAPBEXHLevel0X 3 8 5 3 5" xfId="31455"/>
    <cellStyle name="SAPBEXHLevel0X 3 8 5 4" xfId="5365"/>
    <cellStyle name="SAPBEXHLevel0X 3 8 5 4 2" xfId="16138"/>
    <cellStyle name="SAPBEXHLevel0X 3 8 5 4 2 2" xfId="42557"/>
    <cellStyle name="SAPBEXHLevel0X 3 8 5 4 3" xfId="23534"/>
    <cellStyle name="SAPBEXHLevel0X 3 8 5 4 3 2" xfId="49948"/>
    <cellStyle name="SAPBEXHLevel0X 3 8 5 4 4" xfId="32035"/>
    <cellStyle name="SAPBEXHLevel0X 3 8 5 5" xfId="5972"/>
    <cellStyle name="SAPBEXHLevel0X 3 8 5 5 2" xfId="16724"/>
    <cellStyle name="SAPBEXHLevel0X 3 8 5 5 2 2" xfId="43142"/>
    <cellStyle name="SAPBEXHLevel0X 3 8 5 5 3" xfId="27986"/>
    <cellStyle name="SAPBEXHLevel0X 3 8 5 5 3 2" xfId="54400"/>
    <cellStyle name="SAPBEXHLevel0X 3 8 5 5 4" xfId="32642"/>
    <cellStyle name="SAPBEXHLevel0X 3 8 5 6" xfId="6572"/>
    <cellStyle name="SAPBEXHLevel0X 3 8 5 6 2" xfId="17297"/>
    <cellStyle name="SAPBEXHLevel0X 3 8 5 6 2 2" xfId="43715"/>
    <cellStyle name="SAPBEXHLevel0X 3 8 5 6 3" xfId="22495"/>
    <cellStyle name="SAPBEXHLevel0X 3 8 5 6 3 2" xfId="48909"/>
    <cellStyle name="SAPBEXHLevel0X 3 8 5 6 4" xfId="33242"/>
    <cellStyle name="SAPBEXHLevel0X 3 8 5 7" xfId="7144"/>
    <cellStyle name="SAPBEXHLevel0X 3 8 5 7 2" xfId="23084"/>
    <cellStyle name="SAPBEXHLevel0X 3 8 5 7 2 2" xfId="49498"/>
    <cellStyle name="SAPBEXHLevel0X 3 8 5 7 3" xfId="33814"/>
    <cellStyle name="SAPBEXHLevel0X 3 8 5 8" xfId="7703"/>
    <cellStyle name="SAPBEXHLevel0X 3 8 5 8 2" xfId="18370"/>
    <cellStyle name="SAPBEXHLevel0X 3 8 5 8 2 2" xfId="44786"/>
    <cellStyle name="SAPBEXHLevel0X 3 8 5 8 3" xfId="22936"/>
    <cellStyle name="SAPBEXHLevel0X 3 8 5 8 3 2" xfId="49350"/>
    <cellStyle name="SAPBEXHLevel0X 3 8 5 8 4" xfId="34373"/>
    <cellStyle name="SAPBEXHLevel0X 3 8 5 9" xfId="7855"/>
    <cellStyle name="SAPBEXHLevel0X 3 8 5 9 2" xfId="18522"/>
    <cellStyle name="SAPBEXHLevel0X 3 8 5 9 2 2" xfId="44937"/>
    <cellStyle name="SAPBEXHLevel0X 3 8 5 9 3" xfId="23468"/>
    <cellStyle name="SAPBEXHLevel0X 3 8 5 9 3 2" xfId="49882"/>
    <cellStyle name="SAPBEXHLevel0X 3 8 5 9 4" xfId="34525"/>
    <cellStyle name="SAPBEXHLevel0X 3 8 6" xfId="1835"/>
    <cellStyle name="SAPBEXHLevel0X 3 8 6 10" xfId="9557"/>
    <cellStyle name="SAPBEXHLevel0X 3 8 6 10 2" xfId="20217"/>
    <cellStyle name="SAPBEXHLevel0X 3 8 6 10 2 2" xfId="46631"/>
    <cellStyle name="SAPBEXHLevel0X 3 8 6 10 3" xfId="21150"/>
    <cellStyle name="SAPBEXHLevel0X 3 8 6 10 3 2" xfId="47564"/>
    <cellStyle name="SAPBEXHLevel0X 3 8 6 10 4" xfId="36053"/>
    <cellStyle name="SAPBEXHLevel0X 3 8 6 11" xfId="11745"/>
    <cellStyle name="SAPBEXHLevel0X 3 8 6 11 2" xfId="38166"/>
    <cellStyle name="SAPBEXHLevel0X 3 8 6 12" xfId="23377"/>
    <cellStyle name="SAPBEXHLevel0X 3 8 6 12 2" xfId="49791"/>
    <cellStyle name="SAPBEXHLevel0X 3 8 6 2" xfId="3812"/>
    <cellStyle name="SAPBEXHLevel0X 3 8 6 2 2" xfId="10693"/>
    <cellStyle name="SAPBEXHLevel0X 3 8 6 2 2 2" xfId="21338"/>
    <cellStyle name="SAPBEXHLevel0X 3 8 6 2 2 2 2" xfId="47752"/>
    <cellStyle name="SAPBEXHLevel0X 3 8 6 2 2 3" xfId="28436"/>
    <cellStyle name="SAPBEXHLevel0X 3 8 6 2 2 3 2" xfId="54850"/>
    <cellStyle name="SAPBEXHLevel0X 3 8 6 2 2 4" xfId="37117"/>
    <cellStyle name="SAPBEXHLevel0X 3 8 6 2 3" xfId="14595"/>
    <cellStyle name="SAPBEXHLevel0X 3 8 6 2 3 2" xfId="41015"/>
    <cellStyle name="SAPBEXHLevel0X 3 8 6 2 4" xfId="23601"/>
    <cellStyle name="SAPBEXHLevel0X 3 8 6 2 4 2" xfId="50015"/>
    <cellStyle name="SAPBEXHLevel0X 3 8 6 2 5" xfId="30482"/>
    <cellStyle name="SAPBEXHLevel0X 3 8 6 3" xfId="4539"/>
    <cellStyle name="SAPBEXHLevel0X 3 8 6 3 2" xfId="15317"/>
    <cellStyle name="SAPBEXHLevel0X 3 8 6 3 2 2" xfId="41737"/>
    <cellStyle name="SAPBEXHLevel0X 3 8 6 3 3" xfId="23681"/>
    <cellStyle name="SAPBEXHLevel0X 3 8 6 3 3 2" xfId="50095"/>
    <cellStyle name="SAPBEXHLevel0X 3 8 6 3 4" xfId="31209"/>
    <cellStyle name="SAPBEXHLevel0X 3 8 6 4" xfId="3188"/>
    <cellStyle name="SAPBEXHLevel0X 3 8 6 4 2" xfId="13978"/>
    <cellStyle name="SAPBEXHLevel0X 3 8 6 4 2 2" xfId="40398"/>
    <cellStyle name="SAPBEXHLevel0X 3 8 6 4 3" xfId="27559"/>
    <cellStyle name="SAPBEXHLevel0X 3 8 6 4 3 2" xfId="53973"/>
    <cellStyle name="SAPBEXHLevel0X 3 8 6 4 4" xfId="29858"/>
    <cellStyle name="SAPBEXHLevel0X 3 8 6 5" xfId="3746"/>
    <cellStyle name="SAPBEXHLevel0X 3 8 6 5 2" xfId="14529"/>
    <cellStyle name="SAPBEXHLevel0X 3 8 6 5 2 2" xfId="40949"/>
    <cellStyle name="SAPBEXHLevel0X 3 8 6 5 3" xfId="26430"/>
    <cellStyle name="SAPBEXHLevel0X 3 8 6 5 3 2" xfId="52844"/>
    <cellStyle name="SAPBEXHLevel0X 3 8 6 5 4" xfId="30416"/>
    <cellStyle name="SAPBEXHLevel0X 3 8 6 6" xfId="5747"/>
    <cellStyle name="SAPBEXHLevel0X 3 8 6 6 2" xfId="16509"/>
    <cellStyle name="SAPBEXHLevel0X 3 8 6 6 2 2" xfId="42927"/>
    <cellStyle name="SAPBEXHLevel0X 3 8 6 6 3" xfId="26346"/>
    <cellStyle name="SAPBEXHLevel0X 3 8 6 6 3 2" xfId="52760"/>
    <cellStyle name="SAPBEXHLevel0X 3 8 6 6 4" xfId="32417"/>
    <cellStyle name="SAPBEXHLevel0X 3 8 6 7" xfId="6951"/>
    <cellStyle name="SAPBEXHLevel0X 3 8 6 7 2" xfId="24854"/>
    <cellStyle name="SAPBEXHLevel0X 3 8 6 7 2 2" xfId="51268"/>
    <cellStyle name="SAPBEXHLevel0X 3 8 6 7 3" xfId="33621"/>
    <cellStyle name="SAPBEXHLevel0X 3 8 6 8" xfId="7498"/>
    <cellStyle name="SAPBEXHLevel0X 3 8 6 8 2" xfId="18165"/>
    <cellStyle name="SAPBEXHLevel0X 3 8 6 8 2 2" xfId="44581"/>
    <cellStyle name="SAPBEXHLevel0X 3 8 6 8 3" xfId="27194"/>
    <cellStyle name="SAPBEXHLevel0X 3 8 6 8 3 2" xfId="53608"/>
    <cellStyle name="SAPBEXHLevel0X 3 8 6 8 4" xfId="34168"/>
    <cellStyle name="SAPBEXHLevel0X 3 8 6 9" xfId="6677"/>
    <cellStyle name="SAPBEXHLevel0X 3 8 6 9 2" xfId="17389"/>
    <cellStyle name="SAPBEXHLevel0X 3 8 6 9 2 2" xfId="43807"/>
    <cellStyle name="SAPBEXHLevel0X 3 8 6 9 3" xfId="23198"/>
    <cellStyle name="SAPBEXHLevel0X 3 8 6 9 3 2" xfId="49612"/>
    <cellStyle name="SAPBEXHLevel0X 3 8 6 9 4" xfId="33347"/>
    <cellStyle name="SAPBEXHLevel0X 3 8 7" xfId="2495"/>
    <cellStyle name="SAPBEXHLevel0X 3 8 7 10" xfId="23704"/>
    <cellStyle name="SAPBEXHLevel0X 3 8 7 10 2" xfId="50118"/>
    <cellStyle name="SAPBEXHLevel0X 3 8 7 2" xfId="4390"/>
    <cellStyle name="SAPBEXHLevel0X 3 8 7 2 2" xfId="15168"/>
    <cellStyle name="SAPBEXHLevel0X 3 8 7 2 2 2" xfId="41588"/>
    <cellStyle name="SAPBEXHLevel0X 3 8 7 2 3" xfId="24549"/>
    <cellStyle name="SAPBEXHLevel0X 3 8 7 2 3 2" xfId="50963"/>
    <cellStyle name="SAPBEXHLevel0X 3 8 7 2 4" xfId="31060"/>
    <cellStyle name="SAPBEXHLevel0X 3 8 7 3" xfId="5123"/>
    <cellStyle name="SAPBEXHLevel0X 3 8 7 3 2" xfId="15900"/>
    <cellStyle name="SAPBEXHLevel0X 3 8 7 3 2 2" xfId="42319"/>
    <cellStyle name="SAPBEXHLevel0X 3 8 7 3 3" xfId="25154"/>
    <cellStyle name="SAPBEXHLevel0X 3 8 7 3 3 2" xfId="51568"/>
    <cellStyle name="SAPBEXHLevel0X 3 8 7 3 4" xfId="31793"/>
    <cellStyle name="SAPBEXHLevel0X 3 8 7 4" xfId="6305"/>
    <cellStyle name="SAPBEXHLevel0X 3 8 7 4 2" xfId="17044"/>
    <cellStyle name="SAPBEXHLevel0X 3 8 7 4 2 2" xfId="43462"/>
    <cellStyle name="SAPBEXHLevel0X 3 8 7 4 3" xfId="24896"/>
    <cellStyle name="SAPBEXHLevel0X 3 8 7 4 3 2" xfId="51310"/>
    <cellStyle name="SAPBEXHLevel0X 3 8 7 4 4" xfId="32975"/>
    <cellStyle name="SAPBEXHLevel0X 3 8 7 5" xfId="6881"/>
    <cellStyle name="SAPBEXHLevel0X 3 8 7 5 2" xfId="17586"/>
    <cellStyle name="SAPBEXHLevel0X 3 8 7 5 2 2" xfId="44003"/>
    <cellStyle name="SAPBEXHLevel0X 3 8 7 5 3" xfId="23529"/>
    <cellStyle name="SAPBEXHLevel0X 3 8 7 5 3 2" xfId="49943"/>
    <cellStyle name="SAPBEXHLevel0X 3 8 7 5 4" xfId="33551"/>
    <cellStyle name="SAPBEXHLevel0X 3 8 7 6" xfId="7405"/>
    <cellStyle name="SAPBEXHLevel0X 3 8 7 6 2" xfId="18072"/>
    <cellStyle name="SAPBEXHLevel0X 3 8 7 6 2 2" xfId="44488"/>
    <cellStyle name="SAPBEXHLevel0X 3 8 7 6 3" xfId="25367"/>
    <cellStyle name="SAPBEXHLevel0X 3 8 7 6 3 2" xfId="51781"/>
    <cellStyle name="SAPBEXHLevel0X 3 8 7 6 4" xfId="34075"/>
    <cellStyle name="SAPBEXHLevel0X 3 8 7 7" xfId="8028"/>
    <cellStyle name="SAPBEXHLevel0X 3 8 7 7 2" xfId="18695"/>
    <cellStyle name="SAPBEXHLevel0X 3 8 7 7 2 2" xfId="45109"/>
    <cellStyle name="SAPBEXHLevel0X 3 8 7 7 3" xfId="17524"/>
    <cellStyle name="SAPBEXHLevel0X 3 8 7 7 3 2" xfId="43941"/>
    <cellStyle name="SAPBEXHLevel0X 3 8 7 7 4" xfId="34632"/>
    <cellStyle name="SAPBEXHLevel0X 3 8 7 8" xfId="13291"/>
    <cellStyle name="SAPBEXHLevel0X 3 8 7 8 2" xfId="39711"/>
    <cellStyle name="SAPBEXHLevel0X 3 8 7 9" xfId="13015"/>
    <cellStyle name="SAPBEXHLevel0X 3 8 7 9 2" xfId="39436"/>
    <cellStyle name="SAPBEXHLevel0X 3 8 8" xfId="3243"/>
    <cellStyle name="SAPBEXHLevel0X 3 8 8 2" xfId="14033"/>
    <cellStyle name="SAPBEXHLevel0X 3 8 8 2 2" xfId="40453"/>
    <cellStyle name="SAPBEXHLevel0X 3 8 8 3" xfId="23184"/>
    <cellStyle name="SAPBEXHLevel0X 3 8 8 3 2" xfId="49598"/>
    <cellStyle name="SAPBEXHLevel0X 3 8 8 4" xfId="29913"/>
    <cellStyle name="SAPBEXHLevel0X 3 8 9" xfId="5094"/>
    <cellStyle name="SAPBEXHLevel0X 3 8 9 2" xfId="15871"/>
    <cellStyle name="SAPBEXHLevel0X 3 8 9 2 2" xfId="42290"/>
    <cellStyle name="SAPBEXHLevel0X 3 8 9 3" xfId="23031"/>
    <cellStyle name="SAPBEXHLevel0X 3 8 9 3 2" xfId="49445"/>
    <cellStyle name="SAPBEXHLevel0X 3 8 9 4" xfId="31764"/>
    <cellStyle name="SAPBEXHLevel0X 3 9" xfId="1527"/>
    <cellStyle name="SAPBEXHLevel0X 3 9 10" xfId="8419"/>
    <cellStyle name="SAPBEXHLevel0X 3 9 10 2" xfId="19079"/>
    <cellStyle name="SAPBEXHLevel0X 3 9 10 2 2" xfId="45493"/>
    <cellStyle name="SAPBEXHLevel0X 3 9 10 3" xfId="12186"/>
    <cellStyle name="SAPBEXHLevel0X 3 9 10 3 2" xfId="38607"/>
    <cellStyle name="SAPBEXHLevel0X 3 9 10 4" xfId="34915"/>
    <cellStyle name="SAPBEXHLevel0X 3 9 11" xfId="12014"/>
    <cellStyle name="SAPBEXHLevel0X 3 9 11 2" xfId="38435"/>
    <cellStyle name="SAPBEXHLevel0X 3 9 12" xfId="26477"/>
    <cellStyle name="SAPBEXHLevel0X 3 9 12 2" xfId="52891"/>
    <cellStyle name="SAPBEXHLevel0X 3 9 2" xfId="3521"/>
    <cellStyle name="SAPBEXHLevel0X 3 9 2 2" xfId="9003"/>
    <cellStyle name="SAPBEXHLevel0X 3 9 2 2 2" xfId="19663"/>
    <cellStyle name="SAPBEXHLevel0X 3 9 2 2 2 2" xfId="46077"/>
    <cellStyle name="SAPBEXHLevel0X 3 9 2 2 3" xfId="12600"/>
    <cellStyle name="SAPBEXHLevel0X 3 9 2 2 3 2" xfId="39021"/>
    <cellStyle name="SAPBEXHLevel0X 3 9 2 2 4" xfId="35499"/>
    <cellStyle name="SAPBEXHLevel0X 3 9 2 3" xfId="9710"/>
    <cellStyle name="SAPBEXHLevel0X 3 9 2 3 2" xfId="20370"/>
    <cellStyle name="SAPBEXHLevel0X 3 9 2 3 2 2" xfId="46784"/>
    <cellStyle name="SAPBEXHLevel0X 3 9 2 3 3" xfId="12718"/>
    <cellStyle name="SAPBEXHLevel0X 3 9 2 3 3 2" xfId="39139"/>
    <cellStyle name="SAPBEXHLevel0X 3 9 2 3 4" xfId="36206"/>
    <cellStyle name="SAPBEXHLevel0X 3 9 2 4" xfId="8732"/>
    <cellStyle name="SAPBEXHLevel0X 3 9 2 4 2" xfId="19392"/>
    <cellStyle name="SAPBEXHLevel0X 3 9 2 4 2 2" xfId="45806"/>
    <cellStyle name="SAPBEXHLevel0X 3 9 2 4 3" xfId="12262"/>
    <cellStyle name="SAPBEXHLevel0X 3 9 2 4 3 2" xfId="38683"/>
    <cellStyle name="SAPBEXHLevel0X 3 9 2 4 4" xfId="35228"/>
    <cellStyle name="SAPBEXHLevel0X 3 9 2 5" xfId="14306"/>
    <cellStyle name="SAPBEXHLevel0X 3 9 2 5 2" xfId="40726"/>
    <cellStyle name="SAPBEXHLevel0X 3 9 2 6" xfId="25544"/>
    <cellStyle name="SAPBEXHLevel0X 3 9 2 6 2" xfId="51958"/>
    <cellStyle name="SAPBEXHLevel0X 3 9 2 7" xfId="30191"/>
    <cellStyle name="SAPBEXHLevel0X 3 9 3" xfId="2782"/>
    <cellStyle name="SAPBEXHLevel0X 3 9 3 2" xfId="9361"/>
    <cellStyle name="SAPBEXHLevel0X 3 9 3 2 2" xfId="20021"/>
    <cellStyle name="SAPBEXHLevel0X 3 9 3 2 2 2" xfId="46435"/>
    <cellStyle name="SAPBEXHLevel0X 3 9 3 2 3" xfId="27864"/>
    <cellStyle name="SAPBEXHLevel0X 3 9 3 2 3 2" xfId="54278"/>
    <cellStyle name="SAPBEXHLevel0X 3 9 3 2 4" xfId="35857"/>
    <cellStyle name="SAPBEXHLevel0X 3 9 3 3" xfId="13574"/>
    <cellStyle name="SAPBEXHLevel0X 3 9 3 3 2" xfId="39994"/>
    <cellStyle name="SAPBEXHLevel0X 3 9 3 4" xfId="26734"/>
    <cellStyle name="SAPBEXHLevel0X 3 9 3 4 2" xfId="53148"/>
    <cellStyle name="SAPBEXHLevel0X 3 9 3 5" xfId="29452"/>
    <cellStyle name="SAPBEXHLevel0X 3 9 4" xfId="5051"/>
    <cellStyle name="SAPBEXHLevel0X 3 9 4 2" xfId="9726"/>
    <cellStyle name="SAPBEXHLevel0X 3 9 4 2 2" xfId="20386"/>
    <cellStyle name="SAPBEXHLevel0X 3 9 4 2 2 2" xfId="46800"/>
    <cellStyle name="SAPBEXHLevel0X 3 9 4 2 3" xfId="26712"/>
    <cellStyle name="SAPBEXHLevel0X 3 9 4 2 3 2" xfId="53126"/>
    <cellStyle name="SAPBEXHLevel0X 3 9 4 2 4" xfId="36222"/>
    <cellStyle name="SAPBEXHLevel0X 3 9 4 3" xfId="15828"/>
    <cellStyle name="SAPBEXHLevel0X 3 9 4 3 2" xfId="42247"/>
    <cellStyle name="SAPBEXHLevel0X 3 9 4 4" xfId="11132"/>
    <cellStyle name="SAPBEXHLevel0X 3 9 4 4 2" xfId="37553"/>
    <cellStyle name="SAPBEXHLevel0X 3 9 4 5" xfId="31721"/>
    <cellStyle name="SAPBEXHLevel0X 3 9 5" xfId="3955"/>
    <cellStyle name="SAPBEXHLevel0X 3 9 5 2" xfId="14738"/>
    <cellStyle name="SAPBEXHLevel0X 3 9 5 2 2" xfId="41158"/>
    <cellStyle name="SAPBEXHLevel0X 3 9 5 3" xfId="22262"/>
    <cellStyle name="SAPBEXHLevel0X 3 9 5 3 2" xfId="48676"/>
    <cellStyle name="SAPBEXHLevel0X 3 9 5 4" xfId="30625"/>
    <cellStyle name="SAPBEXHLevel0X 3 9 6" xfId="5876"/>
    <cellStyle name="SAPBEXHLevel0X 3 9 6 2" xfId="16631"/>
    <cellStyle name="SAPBEXHLevel0X 3 9 6 2 2" xfId="43049"/>
    <cellStyle name="SAPBEXHLevel0X 3 9 6 3" xfId="24609"/>
    <cellStyle name="SAPBEXHLevel0X 3 9 6 3 2" xfId="51023"/>
    <cellStyle name="SAPBEXHLevel0X 3 9 6 4" xfId="32546"/>
    <cellStyle name="SAPBEXHLevel0X 3 9 7" xfId="6358"/>
    <cellStyle name="SAPBEXHLevel0X 3 9 7 2" xfId="12042"/>
    <cellStyle name="SAPBEXHLevel0X 3 9 7 2 2" xfId="38463"/>
    <cellStyle name="SAPBEXHLevel0X 3 9 7 3" xfId="33028"/>
    <cellStyle name="SAPBEXHLevel0X 3 9 8" xfId="6347"/>
    <cellStyle name="SAPBEXHLevel0X 3 9 8 2" xfId="17084"/>
    <cellStyle name="SAPBEXHLevel0X 3 9 8 2 2" xfId="43502"/>
    <cellStyle name="SAPBEXHLevel0X 3 9 8 3" xfId="25773"/>
    <cellStyle name="SAPBEXHLevel0X 3 9 8 3 2" xfId="52187"/>
    <cellStyle name="SAPBEXHLevel0X 3 9 8 4" xfId="33017"/>
    <cellStyle name="SAPBEXHLevel0X 3 9 9" xfId="7661"/>
    <cellStyle name="SAPBEXHLevel0X 3 9 9 2" xfId="18328"/>
    <cellStyle name="SAPBEXHLevel0X 3 9 9 2 2" xfId="44744"/>
    <cellStyle name="SAPBEXHLevel0X 3 9 9 3" xfId="26927"/>
    <cellStyle name="SAPBEXHLevel0X 3 9 9 3 2" xfId="53341"/>
    <cellStyle name="SAPBEXHLevel0X 3 9 9 4" xfId="34331"/>
    <cellStyle name="SAPBEXHLevel0X 4" xfId="1525"/>
    <cellStyle name="SAPBEXHLevel0X 4 10" xfId="8417"/>
    <cellStyle name="SAPBEXHLevel0X 4 10 2" xfId="19077"/>
    <cellStyle name="SAPBEXHLevel0X 4 10 2 2" xfId="45491"/>
    <cellStyle name="SAPBEXHLevel0X 4 10 3" xfId="12724"/>
    <cellStyle name="SAPBEXHLevel0X 4 10 3 2" xfId="39145"/>
    <cellStyle name="SAPBEXHLevel0X 4 10 4" xfId="34913"/>
    <cellStyle name="SAPBEXHLevel0X 4 11" xfId="12016"/>
    <cellStyle name="SAPBEXHLevel0X 4 11 2" xfId="38437"/>
    <cellStyle name="SAPBEXHLevel0X 4 12" xfId="27239"/>
    <cellStyle name="SAPBEXHLevel0X 4 12 2" xfId="53653"/>
    <cellStyle name="SAPBEXHLevel0X 4 2" xfId="3519"/>
    <cellStyle name="SAPBEXHLevel0X 4 2 2" xfId="9005"/>
    <cellStyle name="SAPBEXHLevel0X 4 2 2 2" xfId="19665"/>
    <cellStyle name="SAPBEXHLevel0X 4 2 2 2 2" xfId="46079"/>
    <cellStyle name="SAPBEXHLevel0X 4 2 2 3" xfId="28249"/>
    <cellStyle name="SAPBEXHLevel0X 4 2 2 3 2" xfId="54663"/>
    <cellStyle name="SAPBEXHLevel0X 4 2 2 4" xfId="35501"/>
    <cellStyle name="SAPBEXHLevel0X 4 2 3" xfId="10198"/>
    <cellStyle name="SAPBEXHLevel0X 4 2 3 2" xfId="20858"/>
    <cellStyle name="SAPBEXHLevel0X 4 2 3 2 2" xfId="47272"/>
    <cellStyle name="SAPBEXHLevel0X 4 2 3 3" xfId="17690"/>
    <cellStyle name="SAPBEXHLevel0X 4 2 3 3 2" xfId="44107"/>
    <cellStyle name="SAPBEXHLevel0X 4 2 3 4" xfId="36694"/>
    <cellStyle name="SAPBEXHLevel0X 4 2 4" xfId="8730"/>
    <cellStyle name="SAPBEXHLevel0X 4 2 4 2" xfId="19390"/>
    <cellStyle name="SAPBEXHLevel0X 4 2 4 2 2" xfId="45804"/>
    <cellStyle name="SAPBEXHLevel0X 4 2 4 3" xfId="12256"/>
    <cellStyle name="SAPBEXHLevel0X 4 2 4 3 2" xfId="38677"/>
    <cellStyle name="SAPBEXHLevel0X 4 2 4 4" xfId="35226"/>
    <cellStyle name="SAPBEXHLevel0X 4 2 5" xfId="14304"/>
    <cellStyle name="SAPBEXHLevel0X 4 2 5 2" xfId="40724"/>
    <cellStyle name="SAPBEXHLevel0X 4 2 6" xfId="22732"/>
    <cellStyle name="SAPBEXHLevel0X 4 2 6 2" xfId="49146"/>
    <cellStyle name="SAPBEXHLevel0X 4 2 7" xfId="30189"/>
    <cellStyle name="SAPBEXHLevel0X 4 3" xfId="4145"/>
    <cellStyle name="SAPBEXHLevel0X 4 3 2" xfId="9363"/>
    <cellStyle name="SAPBEXHLevel0X 4 3 2 2" xfId="20023"/>
    <cellStyle name="SAPBEXHLevel0X 4 3 2 2 2" xfId="46437"/>
    <cellStyle name="SAPBEXHLevel0X 4 3 2 3" xfId="26771"/>
    <cellStyle name="SAPBEXHLevel0X 4 3 2 3 2" xfId="53185"/>
    <cellStyle name="SAPBEXHLevel0X 4 3 2 4" xfId="35859"/>
    <cellStyle name="SAPBEXHLevel0X 4 3 3" xfId="14927"/>
    <cellStyle name="SAPBEXHLevel0X 4 3 3 2" xfId="41347"/>
    <cellStyle name="SAPBEXHLevel0X 4 3 4" xfId="27260"/>
    <cellStyle name="SAPBEXHLevel0X 4 3 4 2" xfId="53674"/>
    <cellStyle name="SAPBEXHLevel0X 4 3 5" xfId="30815"/>
    <cellStyle name="SAPBEXHLevel0X 4 4" xfId="2828"/>
    <cellStyle name="SAPBEXHLevel0X 4 4 2" xfId="10157"/>
    <cellStyle name="SAPBEXHLevel0X 4 4 2 2" xfId="20817"/>
    <cellStyle name="SAPBEXHLevel0X 4 4 2 2 2" xfId="47231"/>
    <cellStyle name="SAPBEXHLevel0X 4 4 2 3" xfId="12499"/>
    <cellStyle name="SAPBEXHLevel0X 4 4 2 3 2" xfId="38920"/>
    <cellStyle name="SAPBEXHLevel0X 4 4 2 4" xfId="36653"/>
    <cellStyle name="SAPBEXHLevel0X 4 4 3" xfId="13620"/>
    <cellStyle name="SAPBEXHLevel0X 4 4 3 2" xfId="40040"/>
    <cellStyle name="SAPBEXHLevel0X 4 4 4" xfId="28135"/>
    <cellStyle name="SAPBEXHLevel0X 4 4 4 2" xfId="54549"/>
    <cellStyle name="SAPBEXHLevel0X 4 4 5" xfId="29498"/>
    <cellStyle name="SAPBEXHLevel0X 4 5" xfId="5270"/>
    <cellStyle name="SAPBEXHLevel0X 4 5 2" xfId="16045"/>
    <cellStyle name="SAPBEXHLevel0X 4 5 2 2" xfId="42464"/>
    <cellStyle name="SAPBEXHLevel0X 4 5 3" xfId="23891"/>
    <cellStyle name="SAPBEXHLevel0X 4 5 3 2" xfId="50305"/>
    <cellStyle name="SAPBEXHLevel0X 4 5 4" xfId="31940"/>
    <cellStyle name="SAPBEXHLevel0X 4 6" xfId="6232"/>
    <cellStyle name="SAPBEXHLevel0X 4 6 2" xfId="16973"/>
    <cellStyle name="SAPBEXHLevel0X 4 6 2 2" xfId="43391"/>
    <cellStyle name="SAPBEXHLevel0X 4 6 3" xfId="24901"/>
    <cellStyle name="SAPBEXHLevel0X 4 6 3 2" xfId="51315"/>
    <cellStyle name="SAPBEXHLevel0X 4 6 4" xfId="32902"/>
    <cellStyle name="SAPBEXHLevel0X 4 7" xfId="6479"/>
    <cellStyle name="SAPBEXHLevel0X 4 7 2" xfId="25235"/>
    <cellStyle name="SAPBEXHLevel0X 4 7 2 2" xfId="51649"/>
    <cellStyle name="SAPBEXHLevel0X 4 7 3" xfId="33149"/>
    <cellStyle name="SAPBEXHLevel0X 4 8" xfId="5005"/>
    <cellStyle name="SAPBEXHLevel0X 4 8 2" xfId="15782"/>
    <cellStyle name="SAPBEXHLevel0X 4 8 2 2" xfId="42201"/>
    <cellStyle name="SAPBEXHLevel0X 4 8 3" xfId="22204"/>
    <cellStyle name="SAPBEXHLevel0X 4 8 3 2" xfId="48618"/>
    <cellStyle name="SAPBEXHLevel0X 4 8 4" xfId="31675"/>
    <cellStyle name="SAPBEXHLevel0X 4 9" xfId="7801"/>
    <cellStyle name="SAPBEXHLevel0X 4 9 2" xfId="18468"/>
    <cellStyle name="SAPBEXHLevel0X 4 9 2 2" xfId="44883"/>
    <cellStyle name="SAPBEXHLevel0X 4 9 3" xfId="27005"/>
    <cellStyle name="SAPBEXHLevel0X 4 9 3 2" xfId="53419"/>
    <cellStyle name="SAPBEXHLevel0X 4 9 4" xfId="34471"/>
    <cellStyle name="SAPBEXHLevel0X 5" xfId="1638"/>
    <cellStyle name="SAPBEXHLevel0X 5 10" xfId="8333"/>
    <cellStyle name="SAPBEXHLevel0X 5 10 2" xfId="18993"/>
    <cellStyle name="SAPBEXHLevel0X 5 10 2 2" xfId="45407"/>
    <cellStyle name="SAPBEXHLevel0X 5 10 3" xfId="12769"/>
    <cellStyle name="SAPBEXHLevel0X 5 10 3 2" xfId="39190"/>
    <cellStyle name="SAPBEXHLevel0X 5 10 4" xfId="34829"/>
    <cellStyle name="SAPBEXHLevel0X 5 11" xfId="11925"/>
    <cellStyle name="SAPBEXHLevel0X 5 11 2" xfId="38346"/>
    <cellStyle name="SAPBEXHLevel0X 5 12" xfId="23812"/>
    <cellStyle name="SAPBEXHLevel0X 5 12 2" xfId="50226"/>
    <cellStyle name="SAPBEXHLevel0X 5 2" xfId="3631"/>
    <cellStyle name="SAPBEXHLevel0X 5 2 2" xfId="9089"/>
    <cellStyle name="SAPBEXHLevel0X 5 2 2 2" xfId="19749"/>
    <cellStyle name="SAPBEXHLevel0X 5 2 2 2 2" xfId="46163"/>
    <cellStyle name="SAPBEXHLevel0X 5 2 2 3" xfId="12929"/>
    <cellStyle name="SAPBEXHLevel0X 5 2 2 3 2" xfId="39350"/>
    <cellStyle name="SAPBEXHLevel0X 5 2 2 4" xfId="35585"/>
    <cellStyle name="SAPBEXHLevel0X 5 2 3" xfId="10187"/>
    <cellStyle name="SAPBEXHLevel0X 5 2 3 2" xfId="20847"/>
    <cellStyle name="SAPBEXHLevel0X 5 2 3 2 2" xfId="47261"/>
    <cellStyle name="SAPBEXHLevel0X 5 2 3 3" xfId="14192"/>
    <cellStyle name="SAPBEXHLevel0X 5 2 3 3 2" xfId="40612"/>
    <cellStyle name="SAPBEXHLevel0X 5 2 3 4" xfId="36683"/>
    <cellStyle name="SAPBEXHLevel0X 5 2 4" xfId="8634"/>
    <cellStyle name="SAPBEXHLevel0X 5 2 4 2" xfId="19294"/>
    <cellStyle name="SAPBEXHLevel0X 5 2 4 2 2" xfId="45708"/>
    <cellStyle name="SAPBEXHLevel0X 5 2 4 3" xfId="16845"/>
    <cellStyle name="SAPBEXHLevel0X 5 2 4 3 2" xfId="43263"/>
    <cellStyle name="SAPBEXHLevel0X 5 2 4 4" xfId="35130"/>
    <cellStyle name="SAPBEXHLevel0X 5 2 5" xfId="14416"/>
    <cellStyle name="SAPBEXHLevel0X 5 2 5 2" xfId="40836"/>
    <cellStyle name="SAPBEXHLevel0X 5 2 6" xfId="23423"/>
    <cellStyle name="SAPBEXHLevel0X 5 2 6 2" xfId="49837"/>
    <cellStyle name="SAPBEXHLevel0X 5 2 7" xfId="30301"/>
    <cellStyle name="SAPBEXHLevel0X 5 3" xfId="3695"/>
    <cellStyle name="SAPBEXHLevel0X 5 3 2" xfId="9458"/>
    <cellStyle name="SAPBEXHLevel0X 5 3 2 2" xfId="20118"/>
    <cellStyle name="SAPBEXHLevel0X 5 3 2 2 2" xfId="46532"/>
    <cellStyle name="SAPBEXHLevel0X 5 3 2 3" xfId="11840"/>
    <cellStyle name="SAPBEXHLevel0X 5 3 2 3 2" xfId="38261"/>
    <cellStyle name="SAPBEXHLevel0X 5 3 2 4" xfId="35954"/>
    <cellStyle name="SAPBEXHLevel0X 5 3 3" xfId="14479"/>
    <cellStyle name="SAPBEXHLevel0X 5 3 3 2" xfId="40899"/>
    <cellStyle name="SAPBEXHLevel0X 5 3 4" xfId="22800"/>
    <cellStyle name="SAPBEXHLevel0X 5 3 4 2" xfId="49214"/>
    <cellStyle name="SAPBEXHLevel0X 5 3 5" xfId="30365"/>
    <cellStyle name="SAPBEXHLevel0X 5 4" xfId="2625"/>
    <cellStyle name="SAPBEXHLevel0X 5 4 2" xfId="9775"/>
    <cellStyle name="SAPBEXHLevel0X 5 4 2 2" xfId="20435"/>
    <cellStyle name="SAPBEXHLevel0X 5 4 2 2 2" xfId="46849"/>
    <cellStyle name="SAPBEXHLevel0X 5 4 2 3" xfId="12812"/>
    <cellStyle name="SAPBEXHLevel0X 5 4 2 3 2" xfId="39233"/>
    <cellStyle name="SAPBEXHLevel0X 5 4 2 4" xfId="36271"/>
    <cellStyle name="SAPBEXHLevel0X 5 4 3" xfId="13417"/>
    <cellStyle name="SAPBEXHLevel0X 5 4 3 2" xfId="39837"/>
    <cellStyle name="SAPBEXHLevel0X 5 4 4" xfId="22478"/>
    <cellStyle name="SAPBEXHLevel0X 5 4 4 2" xfId="48892"/>
    <cellStyle name="SAPBEXHLevel0X 5 4 5" xfId="29295"/>
    <cellStyle name="SAPBEXHLevel0X 5 5" xfId="4306"/>
    <cellStyle name="SAPBEXHLevel0X 5 5 2" xfId="15085"/>
    <cellStyle name="SAPBEXHLevel0X 5 5 2 2" xfId="41505"/>
    <cellStyle name="SAPBEXHLevel0X 5 5 3" xfId="26972"/>
    <cellStyle name="SAPBEXHLevel0X 5 5 3 2" xfId="53386"/>
    <cellStyle name="SAPBEXHLevel0X 5 5 4" xfId="30976"/>
    <cellStyle name="SAPBEXHLevel0X 5 6" xfId="5521"/>
    <cellStyle name="SAPBEXHLevel0X 5 6 2" xfId="16292"/>
    <cellStyle name="SAPBEXHLevel0X 5 6 2 2" xfId="42711"/>
    <cellStyle name="SAPBEXHLevel0X 5 6 3" xfId="27674"/>
    <cellStyle name="SAPBEXHLevel0X 5 6 3 2" xfId="54088"/>
    <cellStyle name="SAPBEXHLevel0X 5 6 4" xfId="32191"/>
    <cellStyle name="SAPBEXHLevel0X 5 7" xfId="6131"/>
    <cellStyle name="SAPBEXHLevel0X 5 7 2" xfId="23017"/>
    <cellStyle name="SAPBEXHLevel0X 5 7 2 2" xfId="49431"/>
    <cellStyle name="SAPBEXHLevel0X 5 7 3" xfId="32801"/>
    <cellStyle name="SAPBEXHLevel0X 5 8" xfId="4718"/>
    <cellStyle name="SAPBEXHLevel0X 5 8 2" xfId="15495"/>
    <cellStyle name="SAPBEXHLevel0X 5 8 2 2" xfId="41915"/>
    <cellStyle name="SAPBEXHLevel0X 5 8 3" xfId="23370"/>
    <cellStyle name="SAPBEXHLevel0X 5 8 3 2" xfId="49784"/>
    <cellStyle name="SAPBEXHLevel0X 5 8 4" xfId="31388"/>
    <cellStyle name="SAPBEXHLevel0X 5 9" xfId="7370"/>
    <cellStyle name="SAPBEXHLevel0X 5 9 2" xfId="18037"/>
    <cellStyle name="SAPBEXHLevel0X 5 9 2 2" xfId="44453"/>
    <cellStyle name="SAPBEXHLevel0X 5 9 3" xfId="23533"/>
    <cellStyle name="SAPBEXHLevel0X 5 9 3 2" xfId="49947"/>
    <cellStyle name="SAPBEXHLevel0X 5 9 4" xfId="34040"/>
    <cellStyle name="SAPBEXHLevel0X 6" xfId="1897"/>
    <cellStyle name="SAPBEXHLevel0X 6 10" xfId="8544"/>
    <cellStyle name="SAPBEXHLevel0X 6 10 2" xfId="19204"/>
    <cellStyle name="SAPBEXHLevel0X 6 10 2 2" xfId="45618"/>
    <cellStyle name="SAPBEXHLevel0X 6 10 3" xfId="17719"/>
    <cellStyle name="SAPBEXHLevel0X 6 10 3 2" xfId="44136"/>
    <cellStyle name="SAPBEXHLevel0X 6 10 4" xfId="35040"/>
    <cellStyle name="SAPBEXHLevel0X 6 11" xfId="11683"/>
    <cellStyle name="SAPBEXHLevel0X 6 11 2" xfId="38104"/>
    <cellStyle name="SAPBEXHLevel0X 6 12" xfId="21821"/>
    <cellStyle name="SAPBEXHLevel0X 6 12 2" xfId="48235"/>
    <cellStyle name="SAPBEXHLevel0X 6 2" xfId="3874"/>
    <cellStyle name="SAPBEXHLevel0X 6 2 2" xfId="9251"/>
    <cellStyle name="SAPBEXHLevel0X 6 2 2 2" xfId="19911"/>
    <cellStyle name="SAPBEXHLevel0X 6 2 2 2 2" xfId="46325"/>
    <cellStyle name="SAPBEXHLevel0X 6 2 2 3" xfId="11798"/>
    <cellStyle name="SAPBEXHLevel0X 6 2 2 3 2" xfId="38219"/>
    <cellStyle name="SAPBEXHLevel0X 6 2 2 4" xfId="35747"/>
    <cellStyle name="SAPBEXHLevel0X 6 2 3" xfId="14657"/>
    <cellStyle name="SAPBEXHLevel0X 6 2 3 2" xfId="41077"/>
    <cellStyle name="SAPBEXHLevel0X 6 2 4" xfId="27700"/>
    <cellStyle name="SAPBEXHLevel0X 6 2 4 2" xfId="54114"/>
    <cellStyle name="SAPBEXHLevel0X 6 2 5" xfId="30544"/>
    <cellStyle name="SAPBEXHLevel0X 6 3" xfId="4601"/>
    <cellStyle name="SAPBEXHLevel0X 6 3 2" xfId="10359"/>
    <cellStyle name="SAPBEXHLevel0X 6 3 2 2" xfId="21019"/>
    <cellStyle name="SAPBEXHLevel0X 6 3 2 2 2" xfId="47433"/>
    <cellStyle name="SAPBEXHLevel0X 6 3 2 3" xfId="28284"/>
    <cellStyle name="SAPBEXHLevel0X 6 3 2 3 2" xfId="54698"/>
    <cellStyle name="SAPBEXHLevel0X 6 3 2 4" xfId="36855"/>
    <cellStyle name="SAPBEXHLevel0X 6 3 3" xfId="15379"/>
    <cellStyle name="SAPBEXHLevel0X 6 3 3 2" xfId="41799"/>
    <cellStyle name="SAPBEXHLevel0X 6 3 4" xfId="23940"/>
    <cellStyle name="SAPBEXHLevel0X 6 3 4 2" xfId="50354"/>
    <cellStyle name="SAPBEXHLevel0X 6 3 5" xfId="31271"/>
    <cellStyle name="SAPBEXHLevel0X 6 4" xfId="3925"/>
    <cellStyle name="SAPBEXHLevel0X 6 4 2" xfId="14708"/>
    <cellStyle name="SAPBEXHLevel0X 6 4 2 2" xfId="41128"/>
    <cellStyle name="SAPBEXHLevel0X 6 4 3" xfId="22673"/>
    <cellStyle name="SAPBEXHLevel0X 6 4 3 2" xfId="49087"/>
    <cellStyle name="SAPBEXHLevel0X 6 4 4" xfId="30595"/>
    <cellStyle name="SAPBEXHLevel0X 6 5" xfId="5795"/>
    <cellStyle name="SAPBEXHLevel0X 6 5 2" xfId="16554"/>
    <cellStyle name="SAPBEXHLevel0X 6 5 2 2" xfId="42972"/>
    <cellStyle name="SAPBEXHLevel0X 6 5 3" xfId="24288"/>
    <cellStyle name="SAPBEXHLevel0X 6 5 3 2" xfId="50702"/>
    <cellStyle name="SAPBEXHLevel0X 6 5 4" xfId="32465"/>
    <cellStyle name="SAPBEXHLevel0X 6 6" xfId="6398"/>
    <cellStyle name="SAPBEXHLevel0X 6 6 2" xfId="17134"/>
    <cellStyle name="SAPBEXHLevel0X 6 6 2 2" xfId="43552"/>
    <cellStyle name="SAPBEXHLevel0X 6 6 3" xfId="24246"/>
    <cellStyle name="SAPBEXHLevel0X 6 6 3 2" xfId="50660"/>
    <cellStyle name="SAPBEXHLevel0X 6 6 4" xfId="33068"/>
    <cellStyle name="SAPBEXHLevel0X 6 7" xfId="7013"/>
    <cellStyle name="SAPBEXHLevel0X 6 7 2" xfId="22956"/>
    <cellStyle name="SAPBEXHLevel0X 6 7 2 2" xfId="49370"/>
    <cellStyle name="SAPBEXHLevel0X 6 7 3" xfId="33683"/>
    <cellStyle name="SAPBEXHLevel0X 6 8" xfId="7560"/>
    <cellStyle name="SAPBEXHLevel0X 6 8 2" xfId="18227"/>
    <cellStyle name="SAPBEXHLevel0X 6 8 2 2" xfId="44643"/>
    <cellStyle name="SAPBEXHLevel0X 6 8 3" xfId="24540"/>
    <cellStyle name="SAPBEXHLevel0X 6 8 3 2" xfId="50954"/>
    <cellStyle name="SAPBEXHLevel0X 6 8 4" xfId="34230"/>
    <cellStyle name="SAPBEXHLevel0X 6 9" xfId="7268"/>
    <cellStyle name="SAPBEXHLevel0X 6 9 2" xfId="17935"/>
    <cellStyle name="SAPBEXHLevel0X 6 9 2 2" xfId="44352"/>
    <cellStyle name="SAPBEXHLevel0X 6 9 3" xfId="27103"/>
    <cellStyle name="SAPBEXHLevel0X 6 9 3 2" xfId="53517"/>
    <cellStyle name="SAPBEXHLevel0X 6 9 4" xfId="33938"/>
    <cellStyle name="SAPBEXHLevel0X 7" xfId="2083"/>
    <cellStyle name="SAPBEXHLevel0X 7 10" xfId="8877"/>
    <cellStyle name="SAPBEXHLevel0X 7 10 2" xfId="19537"/>
    <cellStyle name="SAPBEXHLevel0X 7 10 2 2" xfId="45951"/>
    <cellStyle name="SAPBEXHLevel0X 7 10 3" xfId="27158"/>
    <cellStyle name="SAPBEXHLevel0X 7 10 3 2" xfId="53572"/>
    <cellStyle name="SAPBEXHLevel0X 7 10 4" xfId="35373"/>
    <cellStyle name="SAPBEXHLevel0X 7 11" xfId="11517"/>
    <cellStyle name="SAPBEXHLevel0X 7 11 2" xfId="37938"/>
    <cellStyle name="SAPBEXHLevel0X 7 12" xfId="27246"/>
    <cellStyle name="SAPBEXHLevel0X 7 12 2" xfId="53660"/>
    <cellStyle name="SAPBEXHLevel0X 7 2" xfId="4048"/>
    <cellStyle name="SAPBEXHLevel0X 7 2 2" xfId="9859"/>
    <cellStyle name="SAPBEXHLevel0X 7 2 2 2" xfId="20519"/>
    <cellStyle name="SAPBEXHLevel0X 7 2 2 2 2" xfId="46933"/>
    <cellStyle name="SAPBEXHLevel0X 7 2 2 3" xfId="22303"/>
    <cellStyle name="SAPBEXHLevel0X 7 2 2 3 2" xfId="48717"/>
    <cellStyle name="SAPBEXHLevel0X 7 2 2 4" xfId="36355"/>
    <cellStyle name="SAPBEXHLevel0X 7 2 3" xfId="14830"/>
    <cellStyle name="SAPBEXHLevel0X 7 2 3 2" xfId="41250"/>
    <cellStyle name="SAPBEXHLevel0X 7 2 4" xfId="24092"/>
    <cellStyle name="SAPBEXHLevel0X 7 2 4 2" xfId="50506"/>
    <cellStyle name="SAPBEXHLevel0X 7 2 5" xfId="30718"/>
    <cellStyle name="SAPBEXHLevel0X 7 3" xfId="4776"/>
    <cellStyle name="SAPBEXHLevel0X 7 3 2" xfId="10403"/>
    <cellStyle name="SAPBEXHLevel0X 7 3 2 2" xfId="21063"/>
    <cellStyle name="SAPBEXHLevel0X 7 3 2 2 2" xfId="47477"/>
    <cellStyle name="SAPBEXHLevel0X 7 3 2 3" xfId="28328"/>
    <cellStyle name="SAPBEXHLevel0X 7 3 2 3 2" xfId="54742"/>
    <cellStyle name="SAPBEXHLevel0X 7 3 2 4" xfId="36899"/>
    <cellStyle name="SAPBEXHLevel0X 7 3 3" xfId="15553"/>
    <cellStyle name="SAPBEXHLevel0X 7 3 3 2" xfId="41973"/>
    <cellStyle name="SAPBEXHLevel0X 7 3 4" xfId="24446"/>
    <cellStyle name="SAPBEXHLevel0X 7 3 4 2" xfId="50860"/>
    <cellStyle name="SAPBEXHLevel0X 7 3 5" xfId="31446"/>
    <cellStyle name="SAPBEXHLevel0X 7 4" xfId="5356"/>
    <cellStyle name="SAPBEXHLevel0X 7 4 2" xfId="16129"/>
    <cellStyle name="SAPBEXHLevel0X 7 4 2 2" xfId="42548"/>
    <cellStyle name="SAPBEXHLevel0X 7 4 3" xfId="27336"/>
    <cellStyle name="SAPBEXHLevel0X 7 4 3 2" xfId="53750"/>
    <cellStyle name="SAPBEXHLevel0X 7 4 4" xfId="32026"/>
    <cellStyle name="SAPBEXHLevel0X 7 5" xfId="5963"/>
    <cellStyle name="SAPBEXHLevel0X 7 5 2" xfId="16715"/>
    <cellStyle name="SAPBEXHLevel0X 7 5 2 2" xfId="43133"/>
    <cellStyle name="SAPBEXHLevel0X 7 5 3" xfId="28111"/>
    <cellStyle name="SAPBEXHLevel0X 7 5 3 2" xfId="54525"/>
    <cellStyle name="SAPBEXHLevel0X 7 5 4" xfId="32633"/>
    <cellStyle name="SAPBEXHLevel0X 7 6" xfId="6563"/>
    <cellStyle name="SAPBEXHLevel0X 7 6 2" xfId="17288"/>
    <cellStyle name="SAPBEXHLevel0X 7 6 2 2" xfId="43706"/>
    <cellStyle name="SAPBEXHLevel0X 7 6 3" xfId="24881"/>
    <cellStyle name="SAPBEXHLevel0X 7 6 3 2" xfId="51295"/>
    <cellStyle name="SAPBEXHLevel0X 7 6 4" xfId="33233"/>
    <cellStyle name="SAPBEXHLevel0X 7 7" xfId="7135"/>
    <cellStyle name="SAPBEXHLevel0X 7 7 2" xfId="21798"/>
    <cellStyle name="SAPBEXHLevel0X 7 7 2 2" xfId="48212"/>
    <cellStyle name="SAPBEXHLevel0X 7 7 3" xfId="33805"/>
    <cellStyle name="SAPBEXHLevel0X 7 8" xfId="7694"/>
    <cellStyle name="SAPBEXHLevel0X 7 8 2" xfId="18361"/>
    <cellStyle name="SAPBEXHLevel0X 7 8 2 2" xfId="44777"/>
    <cellStyle name="SAPBEXHLevel0X 7 8 3" xfId="21869"/>
    <cellStyle name="SAPBEXHLevel0X 7 8 3 2" xfId="48283"/>
    <cellStyle name="SAPBEXHLevel0X 7 8 4" xfId="34364"/>
    <cellStyle name="SAPBEXHLevel0X 7 9" xfId="7846"/>
    <cellStyle name="SAPBEXHLevel0X 7 9 2" xfId="18513"/>
    <cellStyle name="SAPBEXHLevel0X 7 9 2 2" xfId="44928"/>
    <cellStyle name="SAPBEXHLevel0X 7 9 3" xfId="24989"/>
    <cellStyle name="SAPBEXHLevel0X 7 9 3 2" xfId="51403"/>
    <cellStyle name="SAPBEXHLevel0X 7 9 4" xfId="34516"/>
    <cellStyle name="SAPBEXHLevel0X 8" xfId="1964"/>
    <cellStyle name="SAPBEXHLevel0X 8 10" xfId="9566"/>
    <cellStyle name="SAPBEXHLevel0X 8 10 2" xfId="20226"/>
    <cellStyle name="SAPBEXHLevel0X 8 10 2 2" xfId="46640"/>
    <cellStyle name="SAPBEXHLevel0X 8 10 3" xfId="11263"/>
    <cellStyle name="SAPBEXHLevel0X 8 10 3 2" xfId="37684"/>
    <cellStyle name="SAPBEXHLevel0X 8 10 4" xfId="36062"/>
    <cellStyle name="SAPBEXHLevel0X 8 11" xfId="11624"/>
    <cellStyle name="SAPBEXHLevel0X 8 11 2" xfId="38045"/>
    <cellStyle name="SAPBEXHLevel0X 8 12" xfId="26694"/>
    <cellStyle name="SAPBEXHLevel0X 8 12 2" xfId="53108"/>
    <cellStyle name="SAPBEXHLevel0X 8 2" xfId="3941"/>
    <cellStyle name="SAPBEXHLevel0X 8 2 2" xfId="10702"/>
    <cellStyle name="SAPBEXHLevel0X 8 2 2 2" xfId="21347"/>
    <cellStyle name="SAPBEXHLevel0X 8 2 2 2 2" xfId="47761"/>
    <cellStyle name="SAPBEXHLevel0X 8 2 2 3" xfId="28445"/>
    <cellStyle name="SAPBEXHLevel0X 8 2 2 3 2" xfId="54859"/>
    <cellStyle name="SAPBEXHLevel0X 8 2 2 4" xfId="37126"/>
    <cellStyle name="SAPBEXHLevel0X 8 2 3" xfId="14724"/>
    <cellStyle name="SAPBEXHLevel0X 8 2 3 2" xfId="41144"/>
    <cellStyle name="SAPBEXHLevel0X 8 2 4" xfId="24637"/>
    <cellStyle name="SAPBEXHLevel0X 8 2 4 2" xfId="51051"/>
    <cellStyle name="SAPBEXHLevel0X 8 2 5" xfId="30611"/>
    <cellStyle name="SAPBEXHLevel0X 8 3" xfId="4668"/>
    <cellStyle name="SAPBEXHLevel0X 8 3 2" xfId="15446"/>
    <cellStyle name="SAPBEXHLevel0X 8 3 2 2" xfId="41866"/>
    <cellStyle name="SAPBEXHLevel0X 8 3 3" xfId="23925"/>
    <cellStyle name="SAPBEXHLevel0X 8 3 3 2" xfId="50339"/>
    <cellStyle name="SAPBEXHLevel0X 8 3 4" xfId="31338"/>
    <cellStyle name="SAPBEXHLevel0X 8 4" xfId="5246"/>
    <cellStyle name="SAPBEXHLevel0X 8 4 2" xfId="16021"/>
    <cellStyle name="SAPBEXHLevel0X 8 4 2 2" xfId="42440"/>
    <cellStyle name="SAPBEXHLevel0X 8 4 3" xfId="24923"/>
    <cellStyle name="SAPBEXHLevel0X 8 4 3 2" xfId="51337"/>
    <cellStyle name="SAPBEXHLevel0X 8 4 4" xfId="31916"/>
    <cellStyle name="SAPBEXHLevel0X 8 5" xfId="5857"/>
    <cellStyle name="SAPBEXHLevel0X 8 5 2" xfId="16613"/>
    <cellStyle name="SAPBEXHLevel0X 8 5 2 2" xfId="43031"/>
    <cellStyle name="SAPBEXHLevel0X 8 5 3" xfId="27188"/>
    <cellStyle name="SAPBEXHLevel0X 8 5 3 2" xfId="53602"/>
    <cellStyle name="SAPBEXHLevel0X 8 5 4" xfId="32527"/>
    <cellStyle name="SAPBEXHLevel0X 8 6" xfId="6465"/>
    <cellStyle name="SAPBEXHLevel0X 8 6 2" xfId="17201"/>
    <cellStyle name="SAPBEXHLevel0X 8 6 2 2" xfId="43619"/>
    <cellStyle name="SAPBEXHLevel0X 8 6 3" xfId="11299"/>
    <cellStyle name="SAPBEXHLevel0X 8 6 3 2" xfId="37720"/>
    <cellStyle name="SAPBEXHLevel0X 8 6 4" xfId="33135"/>
    <cellStyle name="SAPBEXHLevel0X 8 7" xfId="7080"/>
    <cellStyle name="SAPBEXHLevel0X 8 7 2" xfId="16249"/>
    <cellStyle name="SAPBEXHLevel0X 8 7 2 2" xfId="42668"/>
    <cellStyle name="SAPBEXHLevel0X 8 7 3" xfId="33750"/>
    <cellStyle name="SAPBEXHLevel0X 8 8" xfId="7627"/>
    <cellStyle name="SAPBEXHLevel0X 8 8 2" xfId="18294"/>
    <cellStyle name="SAPBEXHLevel0X 8 8 2 2" xfId="44710"/>
    <cellStyle name="SAPBEXHLevel0X 8 8 3" xfId="22641"/>
    <cellStyle name="SAPBEXHLevel0X 8 8 3 2" xfId="49055"/>
    <cellStyle name="SAPBEXHLevel0X 8 8 4" xfId="34297"/>
    <cellStyle name="SAPBEXHLevel0X 8 9" xfId="7321"/>
    <cellStyle name="SAPBEXHLevel0X 8 9 2" xfId="17988"/>
    <cellStyle name="SAPBEXHLevel0X 8 9 2 2" xfId="44405"/>
    <cellStyle name="SAPBEXHLevel0X 8 9 3" xfId="24719"/>
    <cellStyle name="SAPBEXHLevel0X 8 9 3 2" xfId="51133"/>
    <cellStyle name="SAPBEXHLevel0X 8 9 4" xfId="33991"/>
    <cellStyle name="SAPBEXHLevel0X 9" xfId="2376"/>
    <cellStyle name="SAPBEXHLevel0X 9 10" xfId="11282"/>
    <cellStyle name="SAPBEXHLevel0X 9 10 2" xfId="37703"/>
    <cellStyle name="SAPBEXHLevel0X 9 11" xfId="22882"/>
    <cellStyle name="SAPBEXHLevel0X 9 11 2" xfId="49296"/>
    <cellStyle name="SAPBEXHLevel0X 9 2" xfId="4283"/>
    <cellStyle name="SAPBEXHLevel0X 9 2 2" xfId="15062"/>
    <cellStyle name="SAPBEXHLevel0X 9 2 2 2" xfId="41482"/>
    <cellStyle name="SAPBEXHLevel0X 9 2 3" xfId="27471"/>
    <cellStyle name="SAPBEXHLevel0X 9 2 3 2" xfId="53885"/>
    <cellStyle name="SAPBEXHLevel0X 9 2 4" xfId="30953"/>
    <cellStyle name="SAPBEXHLevel0X 9 3" xfId="5010"/>
    <cellStyle name="SAPBEXHLevel0X 9 3 2" xfId="15787"/>
    <cellStyle name="SAPBEXHLevel0X 9 3 2 2" xfId="42206"/>
    <cellStyle name="SAPBEXHLevel0X 9 3 3" xfId="28151"/>
    <cellStyle name="SAPBEXHLevel0X 9 3 3 2" xfId="54565"/>
    <cellStyle name="SAPBEXHLevel0X 9 3 4" xfId="31680"/>
    <cellStyle name="SAPBEXHLevel0X 9 4" xfId="6199"/>
    <cellStyle name="SAPBEXHLevel0X 9 4 2" xfId="16940"/>
    <cellStyle name="SAPBEXHLevel0X 9 4 2 2" xfId="43358"/>
    <cellStyle name="SAPBEXHLevel0X 9 4 3" xfId="24711"/>
    <cellStyle name="SAPBEXHLevel0X 9 4 3 2" xfId="51125"/>
    <cellStyle name="SAPBEXHLevel0X 9 4 4" xfId="32869"/>
    <cellStyle name="SAPBEXHLevel0X 9 5" xfId="6785"/>
    <cellStyle name="SAPBEXHLevel0X 9 5 2" xfId="17497"/>
    <cellStyle name="SAPBEXHLevel0X 9 5 2 2" xfId="43914"/>
    <cellStyle name="SAPBEXHLevel0X 9 5 3" xfId="24403"/>
    <cellStyle name="SAPBEXHLevel0X 9 5 3 2" xfId="50817"/>
    <cellStyle name="SAPBEXHLevel0X 9 5 4" xfId="33455"/>
    <cellStyle name="SAPBEXHLevel0X 9 6" xfId="7341"/>
    <cellStyle name="SAPBEXHLevel0X 9 6 2" xfId="18008"/>
    <cellStyle name="SAPBEXHLevel0X 9 6 2 2" xfId="44424"/>
    <cellStyle name="SAPBEXHLevel0X 9 6 3" xfId="21808"/>
    <cellStyle name="SAPBEXHLevel0X 9 6 3 2" xfId="48222"/>
    <cellStyle name="SAPBEXHLevel0X 9 6 4" xfId="34011"/>
    <cellStyle name="SAPBEXHLevel0X 9 7" xfId="7985"/>
    <cellStyle name="SAPBEXHLevel0X 9 7 2" xfId="18652"/>
    <cellStyle name="SAPBEXHLevel0X 9 7 2 2" xfId="45066"/>
    <cellStyle name="SAPBEXHLevel0X 9 7 3" xfId="12433"/>
    <cellStyle name="SAPBEXHLevel0X 9 7 3 2" xfId="38854"/>
    <cellStyle name="SAPBEXHLevel0X 9 7 4" xfId="34591"/>
    <cellStyle name="SAPBEXHLevel0X 9 8" xfId="10266"/>
    <cellStyle name="SAPBEXHLevel0X 9 8 2" xfId="20926"/>
    <cellStyle name="SAPBEXHLevel0X 9 8 2 2" xfId="47340"/>
    <cellStyle name="SAPBEXHLevel0X 9 8 3" xfId="17692"/>
    <cellStyle name="SAPBEXHLevel0X 9 8 3 2" xfId="44109"/>
    <cellStyle name="SAPBEXHLevel0X 9 8 4" xfId="36762"/>
    <cellStyle name="SAPBEXHLevel0X 9 9" xfId="13173"/>
    <cellStyle name="SAPBEXHLevel0X 9 9 2" xfId="39593"/>
    <cellStyle name="SAPBEXHLevel0X_0910 GSO Capex RRP - Final (Detail) v2 220710" xfId="1219"/>
    <cellStyle name="SAPBEXHLevel1" xfId="1220"/>
    <cellStyle name="SAPBEXHLevel1 10" xfId="5179"/>
    <cellStyle name="SAPBEXHLevel1 10 2" xfId="9753"/>
    <cellStyle name="SAPBEXHLevel1 10 2 2" xfId="20413"/>
    <cellStyle name="SAPBEXHLevel1 10 2 2 2" xfId="46827"/>
    <cellStyle name="SAPBEXHLevel1 10 2 3" xfId="26709"/>
    <cellStyle name="SAPBEXHLevel1 10 2 3 2" xfId="53123"/>
    <cellStyle name="SAPBEXHLevel1 10 2 4" xfId="36249"/>
    <cellStyle name="SAPBEXHLevel1 10 3" xfId="15955"/>
    <cellStyle name="SAPBEXHLevel1 10 3 2" xfId="42374"/>
    <cellStyle name="SAPBEXHLevel1 10 4" xfId="28053"/>
    <cellStyle name="SAPBEXHLevel1 10 4 2" xfId="54467"/>
    <cellStyle name="SAPBEXHLevel1 10 5" xfId="31849"/>
    <cellStyle name="SAPBEXHLevel1 11" xfId="6518"/>
    <cellStyle name="SAPBEXHLevel1 11 2" xfId="23797"/>
    <cellStyle name="SAPBEXHLevel1 11 2 2" xfId="50211"/>
    <cellStyle name="SAPBEXHLevel1 11 3" xfId="33188"/>
    <cellStyle name="SAPBEXHLevel1 12" xfId="3368"/>
    <cellStyle name="SAPBEXHLevel1 12 2" xfId="14155"/>
    <cellStyle name="SAPBEXHLevel1 12 2 2" xfId="40575"/>
    <cellStyle name="SAPBEXHLevel1 12 3" xfId="24118"/>
    <cellStyle name="SAPBEXHLevel1 12 3 2" xfId="50532"/>
    <cellStyle name="SAPBEXHLevel1 12 4" xfId="30038"/>
    <cellStyle name="SAPBEXHLevel1 13" xfId="8267"/>
    <cellStyle name="SAPBEXHLevel1 13 2" xfId="18928"/>
    <cellStyle name="SAPBEXHLevel1 13 2 2" xfId="45342"/>
    <cellStyle name="SAPBEXHLevel1 13 3" xfId="13379"/>
    <cellStyle name="SAPBEXHLevel1 13 3 2" xfId="39799"/>
    <cellStyle name="SAPBEXHLevel1 13 4" xfId="34780"/>
    <cellStyle name="SAPBEXHLevel1 14" xfId="12127"/>
    <cellStyle name="SAPBEXHLevel1 14 2" xfId="38548"/>
    <cellStyle name="SAPBEXHLevel1 15" xfId="22187"/>
    <cellStyle name="SAPBEXHLevel1 15 2" xfId="48601"/>
    <cellStyle name="SAPBEXHLevel1 2" xfId="1221"/>
    <cellStyle name="SAPBEXHLevel1 2 10" xfId="5688"/>
    <cellStyle name="SAPBEXHLevel1 2 10 2" xfId="16452"/>
    <cellStyle name="SAPBEXHLevel1 2 10 2 2" xfId="42870"/>
    <cellStyle name="SAPBEXHLevel1 2 10 3" xfId="21857"/>
    <cellStyle name="SAPBEXHLevel1 2 10 3 2" xfId="48271"/>
    <cellStyle name="SAPBEXHLevel1 2 10 4" xfId="32358"/>
    <cellStyle name="SAPBEXHLevel1 2 11" xfId="5895"/>
    <cellStyle name="SAPBEXHLevel1 2 11 2" xfId="27596"/>
    <cellStyle name="SAPBEXHLevel1 2 11 2 2" xfId="54010"/>
    <cellStyle name="SAPBEXHLevel1 2 11 3" xfId="32565"/>
    <cellStyle name="SAPBEXHLevel1 2 12" xfId="12126"/>
    <cellStyle name="SAPBEXHLevel1 2 12 2" xfId="38547"/>
    <cellStyle name="SAPBEXHLevel1 2 13" xfId="23261"/>
    <cellStyle name="SAPBEXHLevel1 2 13 2" xfId="49675"/>
    <cellStyle name="SAPBEXHLevel1 2 2" xfId="1536"/>
    <cellStyle name="SAPBEXHLevel1 2 2 10" xfId="8428"/>
    <cellStyle name="SAPBEXHLevel1 2 2 10 2" xfId="19088"/>
    <cellStyle name="SAPBEXHLevel1 2 2 10 2 2" xfId="45502"/>
    <cellStyle name="SAPBEXHLevel1 2 2 10 3" xfId="17812"/>
    <cellStyle name="SAPBEXHLevel1 2 2 10 3 2" xfId="44229"/>
    <cellStyle name="SAPBEXHLevel1 2 2 10 4" xfId="34924"/>
    <cellStyle name="SAPBEXHLevel1 2 2 11" xfId="12006"/>
    <cellStyle name="SAPBEXHLevel1 2 2 11 2" xfId="38427"/>
    <cellStyle name="SAPBEXHLevel1 2 2 12" xfId="26696"/>
    <cellStyle name="SAPBEXHLevel1 2 2 12 2" xfId="53110"/>
    <cellStyle name="SAPBEXHLevel1 2 2 2" xfId="3530"/>
    <cellStyle name="SAPBEXHLevel1 2 2 2 2" xfId="8994"/>
    <cellStyle name="SAPBEXHLevel1 2 2 2 2 2" xfId="19654"/>
    <cellStyle name="SAPBEXHLevel1 2 2 2 2 2 2" xfId="46068"/>
    <cellStyle name="SAPBEXHLevel1 2 2 2 2 3" xfId="17835"/>
    <cellStyle name="SAPBEXHLevel1 2 2 2 2 3 2" xfId="44252"/>
    <cellStyle name="SAPBEXHLevel1 2 2 2 2 4" xfId="35490"/>
    <cellStyle name="SAPBEXHLevel1 2 2 2 3" xfId="10338"/>
    <cellStyle name="SAPBEXHLevel1 2 2 2 3 2" xfId="20998"/>
    <cellStyle name="SAPBEXHLevel1 2 2 2 3 2 2" xfId="47412"/>
    <cellStyle name="SAPBEXHLevel1 2 2 2 3 3" xfId="28263"/>
    <cellStyle name="SAPBEXHLevel1 2 2 2 3 3 2" xfId="54677"/>
    <cellStyle name="SAPBEXHLevel1 2 2 2 3 4" xfId="36834"/>
    <cellStyle name="SAPBEXHLevel1 2 2 2 4" xfId="8741"/>
    <cellStyle name="SAPBEXHLevel1 2 2 2 4 2" xfId="19401"/>
    <cellStyle name="SAPBEXHLevel1 2 2 2 4 2 2" xfId="45815"/>
    <cellStyle name="SAPBEXHLevel1 2 2 2 4 3" xfId="21947"/>
    <cellStyle name="SAPBEXHLevel1 2 2 2 4 3 2" xfId="48361"/>
    <cellStyle name="SAPBEXHLevel1 2 2 2 4 4" xfId="35237"/>
    <cellStyle name="SAPBEXHLevel1 2 2 2 5" xfId="14315"/>
    <cellStyle name="SAPBEXHLevel1 2 2 2 5 2" xfId="40735"/>
    <cellStyle name="SAPBEXHLevel1 2 2 2 6" xfId="26315"/>
    <cellStyle name="SAPBEXHLevel1 2 2 2 6 2" xfId="52729"/>
    <cellStyle name="SAPBEXHLevel1 2 2 2 7" xfId="30200"/>
    <cellStyle name="SAPBEXHLevel1 2 2 3" xfId="2776"/>
    <cellStyle name="SAPBEXHLevel1 2 2 3 2" xfId="9352"/>
    <cellStyle name="SAPBEXHLevel1 2 2 3 2 2" xfId="20012"/>
    <cellStyle name="SAPBEXHLevel1 2 2 3 2 2 2" xfId="46426"/>
    <cellStyle name="SAPBEXHLevel1 2 2 3 2 3" xfId="27865"/>
    <cellStyle name="SAPBEXHLevel1 2 2 3 2 3 2" xfId="54279"/>
    <cellStyle name="SAPBEXHLevel1 2 2 3 2 4" xfId="35848"/>
    <cellStyle name="SAPBEXHLevel1 2 2 3 3" xfId="13568"/>
    <cellStyle name="SAPBEXHLevel1 2 2 3 3 2" xfId="39988"/>
    <cellStyle name="SAPBEXHLevel1 2 2 3 4" xfId="24771"/>
    <cellStyle name="SAPBEXHLevel1 2 2 3 4 2" xfId="51185"/>
    <cellStyle name="SAPBEXHLevel1 2 2 3 5" xfId="29446"/>
    <cellStyle name="SAPBEXHLevel1 2 2 4" xfId="3060"/>
    <cellStyle name="SAPBEXHLevel1 2 2 4 2" xfId="9990"/>
    <cellStyle name="SAPBEXHLevel1 2 2 4 2 2" xfId="20650"/>
    <cellStyle name="SAPBEXHLevel1 2 2 4 2 2 2" xfId="47064"/>
    <cellStyle name="SAPBEXHLevel1 2 2 4 2 3" xfId="26213"/>
    <cellStyle name="SAPBEXHLevel1 2 2 4 2 3 2" xfId="52627"/>
    <cellStyle name="SAPBEXHLevel1 2 2 4 2 4" xfId="36486"/>
    <cellStyle name="SAPBEXHLevel1 2 2 4 3" xfId="13852"/>
    <cellStyle name="SAPBEXHLevel1 2 2 4 3 2" xfId="40272"/>
    <cellStyle name="SAPBEXHLevel1 2 2 4 4" xfId="22233"/>
    <cellStyle name="SAPBEXHLevel1 2 2 4 4 2" xfId="48647"/>
    <cellStyle name="SAPBEXHLevel1 2 2 4 5" xfId="29730"/>
    <cellStyle name="SAPBEXHLevel1 2 2 5" xfId="3019"/>
    <cellStyle name="SAPBEXHLevel1 2 2 5 2" xfId="13811"/>
    <cellStyle name="SAPBEXHLevel1 2 2 5 2 2" xfId="40231"/>
    <cellStyle name="SAPBEXHLevel1 2 2 5 3" xfId="25517"/>
    <cellStyle name="SAPBEXHLevel1 2 2 5 3 2" xfId="51931"/>
    <cellStyle name="SAPBEXHLevel1 2 2 5 4" xfId="29689"/>
    <cellStyle name="SAPBEXHLevel1 2 2 6" xfId="6230"/>
    <cellStyle name="SAPBEXHLevel1 2 2 6 2" xfId="16971"/>
    <cellStyle name="SAPBEXHLevel1 2 2 6 2 2" xfId="43389"/>
    <cellStyle name="SAPBEXHLevel1 2 2 6 3" xfId="23212"/>
    <cellStyle name="SAPBEXHLevel1 2 2 6 3 2" xfId="49626"/>
    <cellStyle name="SAPBEXHLevel1 2 2 6 4" xfId="32900"/>
    <cellStyle name="SAPBEXHLevel1 2 2 7" xfId="5902"/>
    <cellStyle name="SAPBEXHLevel1 2 2 7 2" xfId="26649"/>
    <cellStyle name="SAPBEXHLevel1 2 2 7 2 2" xfId="53063"/>
    <cellStyle name="SAPBEXHLevel1 2 2 7 3" xfId="32572"/>
    <cellStyle name="SAPBEXHLevel1 2 2 8" xfId="6083"/>
    <cellStyle name="SAPBEXHLevel1 2 2 8 2" xfId="16834"/>
    <cellStyle name="SAPBEXHLevel1 2 2 8 2 2" xfId="43252"/>
    <cellStyle name="SAPBEXHLevel1 2 2 8 3" xfId="23663"/>
    <cellStyle name="SAPBEXHLevel1 2 2 8 3 2" xfId="50077"/>
    <cellStyle name="SAPBEXHLevel1 2 2 8 4" xfId="32753"/>
    <cellStyle name="SAPBEXHLevel1 2 2 9" xfId="6803"/>
    <cellStyle name="SAPBEXHLevel1 2 2 9 2" xfId="17515"/>
    <cellStyle name="SAPBEXHLevel1 2 2 9 2 2" xfId="43932"/>
    <cellStyle name="SAPBEXHLevel1 2 2 9 3" xfId="23359"/>
    <cellStyle name="SAPBEXHLevel1 2 2 9 3 2" xfId="49773"/>
    <cellStyle name="SAPBEXHLevel1 2 2 9 4" xfId="33473"/>
    <cellStyle name="SAPBEXHLevel1 2 3" xfId="1649"/>
    <cellStyle name="SAPBEXHLevel1 2 3 10" xfId="8322"/>
    <cellStyle name="SAPBEXHLevel1 2 3 10 2" xfId="18982"/>
    <cellStyle name="SAPBEXHLevel1 2 3 10 2 2" xfId="45396"/>
    <cellStyle name="SAPBEXHLevel1 2 3 10 3" xfId="12711"/>
    <cellStyle name="SAPBEXHLevel1 2 3 10 3 2" xfId="39132"/>
    <cellStyle name="SAPBEXHLevel1 2 3 10 4" xfId="34818"/>
    <cellStyle name="SAPBEXHLevel1 2 3 11" xfId="13069"/>
    <cellStyle name="SAPBEXHLevel1 2 3 11 2" xfId="39490"/>
    <cellStyle name="SAPBEXHLevel1 2 3 12" xfId="25073"/>
    <cellStyle name="SAPBEXHLevel1 2 3 12 2" xfId="51487"/>
    <cellStyle name="SAPBEXHLevel1 2 3 2" xfId="3642"/>
    <cellStyle name="SAPBEXHLevel1 2 3 2 2" xfId="9100"/>
    <cellStyle name="SAPBEXHLevel1 2 3 2 2 2" xfId="19760"/>
    <cellStyle name="SAPBEXHLevel1 2 3 2 2 2 2" xfId="46174"/>
    <cellStyle name="SAPBEXHLevel1 2 3 2 2 3" xfId="11113"/>
    <cellStyle name="SAPBEXHLevel1 2 3 2 2 3 2" xfId="37534"/>
    <cellStyle name="SAPBEXHLevel1 2 3 2 2 4" xfId="35596"/>
    <cellStyle name="SAPBEXHLevel1 2 3 2 3" xfId="10068"/>
    <cellStyle name="SAPBEXHLevel1 2 3 2 3 2" xfId="20728"/>
    <cellStyle name="SAPBEXHLevel1 2 3 2 3 2 2" xfId="47142"/>
    <cellStyle name="SAPBEXHLevel1 2 3 2 3 3" xfId="13066"/>
    <cellStyle name="SAPBEXHLevel1 2 3 2 3 3 2" xfId="39487"/>
    <cellStyle name="SAPBEXHLevel1 2 3 2 3 4" xfId="36564"/>
    <cellStyle name="SAPBEXHLevel1 2 3 2 4" xfId="8623"/>
    <cellStyle name="SAPBEXHLevel1 2 3 2 4 2" xfId="19283"/>
    <cellStyle name="SAPBEXHLevel1 2 3 2 4 2 2" xfId="45697"/>
    <cellStyle name="SAPBEXHLevel1 2 3 2 4 3" xfId="12473"/>
    <cellStyle name="SAPBEXHLevel1 2 3 2 4 3 2" xfId="38894"/>
    <cellStyle name="SAPBEXHLevel1 2 3 2 4 4" xfId="35119"/>
    <cellStyle name="SAPBEXHLevel1 2 3 2 5" xfId="14427"/>
    <cellStyle name="SAPBEXHLevel1 2 3 2 5 2" xfId="40847"/>
    <cellStyle name="SAPBEXHLevel1 2 3 2 6" xfId="23459"/>
    <cellStyle name="SAPBEXHLevel1 2 3 2 6 2" xfId="49873"/>
    <cellStyle name="SAPBEXHLevel1 2 3 2 7" xfId="30312"/>
    <cellStyle name="SAPBEXHLevel1 2 3 3" xfId="2688"/>
    <cellStyle name="SAPBEXHLevel1 2 3 3 2" xfId="9469"/>
    <cellStyle name="SAPBEXHLevel1 2 3 3 2 2" xfId="20129"/>
    <cellStyle name="SAPBEXHLevel1 2 3 3 2 2 2" xfId="46543"/>
    <cellStyle name="SAPBEXHLevel1 2 3 3 2 3" xfId="27853"/>
    <cellStyle name="SAPBEXHLevel1 2 3 3 2 3 2" xfId="54267"/>
    <cellStyle name="SAPBEXHLevel1 2 3 3 2 4" xfId="35965"/>
    <cellStyle name="SAPBEXHLevel1 2 3 3 3" xfId="13480"/>
    <cellStyle name="SAPBEXHLevel1 2 3 3 3 2" xfId="39900"/>
    <cellStyle name="SAPBEXHLevel1 2 3 3 4" xfId="25393"/>
    <cellStyle name="SAPBEXHLevel1 2 3 3 4 2" xfId="51807"/>
    <cellStyle name="SAPBEXHLevel1 2 3 3 5" xfId="29358"/>
    <cellStyle name="SAPBEXHLevel1 2 3 4" xfId="4675"/>
    <cellStyle name="SAPBEXHLevel1 2 3 4 2" xfId="10145"/>
    <cellStyle name="SAPBEXHLevel1 2 3 4 2 2" xfId="20805"/>
    <cellStyle name="SAPBEXHLevel1 2 3 4 2 2 2" xfId="47219"/>
    <cellStyle name="SAPBEXHLevel1 2 3 4 2 3" xfId="12983"/>
    <cellStyle name="SAPBEXHLevel1 2 3 4 2 3 2" xfId="39404"/>
    <cellStyle name="SAPBEXHLevel1 2 3 4 2 4" xfId="36641"/>
    <cellStyle name="SAPBEXHLevel1 2 3 4 3" xfId="15453"/>
    <cellStyle name="SAPBEXHLevel1 2 3 4 3 2" xfId="41873"/>
    <cellStyle name="SAPBEXHLevel1 2 3 4 4" xfId="24788"/>
    <cellStyle name="SAPBEXHLevel1 2 3 4 4 2" xfId="51202"/>
    <cellStyle name="SAPBEXHLevel1 2 3 4 5" xfId="31345"/>
    <cellStyle name="SAPBEXHLevel1 2 3 5" xfId="2808"/>
    <cellStyle name="SAPBEXHLevel1 2 3 5 2" xfId="13600"/>
    <cellStyle name="SAPBEXHLevel1 2 3 5 2 2" xfId="40020"/>
    <cellStyle name="SAPBEXHLevel1 2 3 5 3" xfId="22097"/>
    <cellStyle name="SAPBEXHLevel1 2 3 5 3 2" xfId="48511"/>
    <cellStyle name="SAPBEXHLevel1 2 3 5 4" xfId="29478"/>
    <cellStyle name="SAPBEXHLevel1 2 3 6" xfId="5525"/>
    <cellStyle name="SAPBEXHLevel1 2 3 6 2" xfId="16296"/>
    <cellStyle name="SAPBEXHLevel1 2 3 6 2 2" xfId="42715"/>
    <cellStyle name="SAPBEXHLevel1 2 3 6 3" xfId="21968"/>
    <cellStyle name="SAPBEXHLevel1 2 3 6 3 2" xfId="48382"/>
    <cellStyle name="SAPBEXHLevel1 2 3 6 4" xfId="32195"/>
    <cellStyle name="SAPBEXHLevel1 2 3 7" xfId="6138"/>
    <cellStyle name="SAPBEXHLevel1 2 3 7 2" xfId="22428"/>
    <cellStyle name="SAPBEXHLevel1 2 3 7 2 2" xfId="48842"/>
    <cellStyle name="SAPBEXHLevel1 2 3 7 3" xfId="32808"/>
    <cellStyle name="SAPBEXHLevel1 2 3 8" xfId="5286"/>
    <cellStyle name="SAPBEXHLevel1 2 3 8 2" xfId="16061"/>
    <cellStyle name="SAPBEXHLevel1 2 3 8 2 2" xfId="42480"/>
    <cellStyle name="SAPBEXHLevel1 2 3 8 3" xfId="23173"/>
    <cellStyle name="SAPBEXHLevel1 2 3 8 3 2" xfId="49587"/>
    <cellStyle name="SAPBEXHLevel1 2 3 8 4" xfId="31956"/>
    <cellStyle name="SAPBEXHLevel1 2 3 9" xfId="7458"/>
    <cellStyle name="SAPBEXHLevel1 2 3 9 2" xfId="18125"/>
    <cellStyle name="SAPBEXHLevel1 2 3 9 2 2" xfId="44541"/>
    <cellStyle name="SAPBEXHLevel1 2 3 9 3" xfId="21958"/>
    <cellStyle name="SAPBEXHLevel1 2 3 9 3 2" xfId="48372"/>
    <cellStyle name="SAPBEXHLevel1 2 3 9 4" xfId="34128"/>
    <cellStyle name="SAPBEXHLevel1 2 4" xfId="1908"/>
    <cellStyle name="SAPBEXHLevel1 2 4 10" xfId="8555"/>
    <cellStyle name="SAPBEXHLevel1 2 4 10 2" xfId="19215"/>
    <cellStyle name="SAPBEXHLevel1 2 4 10 2 2" xfId="45629"/>
    <cellStyle name="SAPBEXHLevel1 2 4 10 3" xfId="12788"/>
    <cellStyle name="SAPBEXHLevel1 2 4 10 3 2" xfId="39209"/>
    <cellStyle name="SAPBEXHLevel1 2 4 10 4" xfId="35051"/>
    <cellStyle name="SAPBEXHLevel1 2 4 11" xfId="11672"/>
    <cellStyle name="SAPBEXHLevel1 2 4 11 2" xfId="38093"/>
    <cellStyle name="SAPBEXHLevel1 2 4 12" xfId="22244"/>
    <cellStyle name="SAPBEXHLevel1 2 4 12 2" xfId="48658"/>
    <cellStyle name="SAPBEXHLevel1 2 4 2" xfId="3885"/>
    <cellStyle name="SAPBEXHLevel1 2 4 2 2" xfId="9193"/>
    <cellStyle name="SAPBEXHLevel1 2 4 2 2 2" xfId="19853"/>
    <cellStyle name="SAPBEXHLevel1 2 4 2 2 2 2" xfId="46267"/>
    <cellStyle name="SAPBEXHLevel1 2 4 2 2 3" xfId="11433"/>
    <cellStyle name="SAPBEXHLevel1 2 4 2 2 3 2" xfId="37854"/>
    <cellStyle name="SAPBEXHLevel1 2 4 2 2 4" xfId="35689"/>
    <cellStyle name="SAPBEXHLevel1 2 4 2 3" xfId="14668"/>
    <cellStyle name="SAPBEXHLevel1 2 4 2 3 2" xfId="41088"/>
    <cellStyle name="SAPBEXHLevel1 2 4 2 4" xfId="23479"/>
    <cellStyle name="SAPBEXHLevel1 2 4 2 4 2" xfId="49893"/>
    <cellStyle name="SAPBEXHLevel1 2 4 2 5" xfId="30555"/>
    <cellStyle name="SAPBEXHLevel1 2 4 3" xfId="4612"/>
    <cellStyle name="SAPBEXHLevel1 2 4 3 2" xfId="10060"/>
    <cellStyle name="SAPBEXHLevel1 2 4 3 2 2" xfId="20720"/>
    <cellStyle name="SAPBEXHLevel1 2 4 3 2 2 2" xfId="47134"/>
    <cellStyle name="SAPBEXHLevel1 2 4 3 2 3" xfId="16335"/>
    <cellStyle name="SAPBEXHLevel1 2 4 3 2 3 2" xfId="42754"/>
    <cellStyle name="SAPBEXHLevel1 2 4 3 2 4" xfId="36556"/>
    <cellStyle name="SAPBEXHLevel1 2 4 3 3" xfId="15390"/>
    <cellStyle name="SAPBEXHLevel1 2 4 3 3 2" xfId="41810"/>
    <cellStyle name="SAPBEXHLevel1 2 4 3 4" xfId="25431"/>
    <cellStyle name="SAPBEXHLevel1 2 4 3 4 2" xfId="51845"/>
    <cellStyle name="SAPBEXHLevel1 2 4 3 5" xfId="31282"/>
    <cellStyle name="SAPBEXHLevel1 2 4 4" xfId="3289"/>
    <cellStyle name="SAPBEXHLevel1 2 4 4 2" xfId="14079"/>
    <cellStyle name="SAPBEXHLevel1 2 4 4 2 2" xfId="40499"/>
    <cellStyle name="SAPBEXHLevel1 2 4 4 3" xfId="25199"/>
    <cellStyle name="SAPBEXHLevel1 2 4 4 3 2" xfId="51613"/>
    <cellStyle name="SAPBEXHLevel1 2 4 4 4" xfId="29959"/>
    <cellStyle name="SAPBEXHLevel1 2 4 5" xfId="5806"/>
    <cellStyle name="SAPBEXHLevel1 2 4 5 2" xfId="16565"/>
    <cellStyle name="SAPBEXHLevel1 2 4 5 2 2" xfId="42983"/>
    <cellStyle name="SAPBEXHLevel1 2 4 5 3" xfId="23893"/>
    <cellStyle name="SAPBEXHLevel1 2 4 5 3 2" xfId="50307"/>
    <cellStyle name="SAPBEXHLevel1 2 4 5 4" xfId="32476"/>
    <cellStyle name="SAPBEXHLevel1 2 4 6" xfId="6409"/>
    <cellStyle name="SAPBEXHLevel1 2 4 6 2" xfId="17145"/>
    <cellStyle name="SAPBEXHLevel1 2 4 6 2 2" xfId="43563"/>
    <cellStyle name="SAPBEXHLevel1 2 4 6 3" xfId="23556"/>
    <cellStyle name="SAPBEXHLevel1 2 4 6 3 2" xfId="49970"/>
    <cellStyle name="SAPBEXHLevel1 2 4 6 4" xfId="33079"/>
    <cellStyle name="SAPBEXHLevel1 2 4 7" xfId="7024"/>
    <cellStyle name="SAPBEXHLevel1 2 4 7 2" xfId="25731"/>
    <cellStyle name="SAPBEXHLevel1 2 4 7 2 2" xfId="52145"/>
    <cellStyle name="SAPBEXHLevel1 2 4 7 3" xfId="33694"/>
    <cellStyle name="SAPBEXHLevel1 2 4 8" xfId="7571"/>
    <cellStyle name="SAPBEXHLevel1 2 4 8 2" xfId="18238"/>
    <cellStyle name="SAPBEXHLevel1 2 4 8 2 2" xfId="44654"/>
    <cellStyle name="SAPBEXHLevel1 2 4 8 3" xfId="23178"/>
    <cellStyle name="SAPBEXHLevel1 2 4 8 3 2" xfId="49592"/>
    <cellStyle name="SAPBEXHLevel1 2 4 8 4" xfId="34241"/>
    <cellStyle name="SAPBEXHLevel1 2 4 9" xfId="7274"/>
    <cellStyle name="SAPBEXHLevel1 2 4 9 2" xfId="17941"/>
    <cellStyle name="SAPBEXHLevel1 2 4 9 2 2" xfId="44358"/>
    <cellStyle name="SAPBEXHLevel1 2 4 9 3" xfId="25443"/>
    <cellStyle name="SAPBEXHLevel1 2 4 9 3 2" xfId="51857"/>
    <cellStyle name="SAPBEXHLevel1 2 4 9 4" xfId="33944"/>
    <cellStyle name="SAPBEXHLevel1 2 5" xfId="2094"/>
    <cellStyle name="SAPBEXHLevel1 2 5 10" xfId="8868"/>
    <cellStyle name="SAPBEXHLevel1 2 5 10 2" xfId="19528"/>
    <cellStyle name="SAPBEXHLevel1 2 5 10 2 2" xfId="45942"/>
    <cellStyle name="SAPBEXHLevel1 2 5 10 3" xfId="26629"/>
    <cellStyle name="SAPBEXHLevel1 2 5 10 3 2" xfId="53043"/>
    <cellStyle name="SAPBEXHLevel1 2 5 10 4" xfId="35364"/>
    <cellStyle name="SAPBEXHLevel1 2 5 11" xfId="11506"/>
    <cellStyle name="SAPBEXHLevel1 2 5 11 2" xfId="37927"/>
    <cellStyle name="SAPBEXHLevel1 2 5 12" xfId="26732"/>
    <cellStyle name="SAPBEXHLevel1 2 5 12 2" xfId="53146"/>
    <cellStyle name="SAPBEXHLevel1 2 5 2" xfId="4059"/>
    <cellStyle name="SAPBEXHLevel1 2 5 2 2" xfId="9850"/>
    <cellStyle name="SAPBEXHLevel1 2 5 2 2 2" xfId="20510"/>
    <cellStyle name="SAPBEXHLevel1 2 5 2 2 2 2" xfId="46924"/>
    <cellStyle name="SAPBEXHLevel1 2 5 2 2 3" xfId="12754"/>
    <cellStyle name="SAPBEXHLevel1 2 5 2 2 3 2" xfId="39175"/>
    <cellStyle name="SAPBEXHLevel1 2 5 2 2 4" xfId="36346"/>
    <cellStyle name="SAPBEXHLevel1 2 5 2 3" xfId="14841"/>
    <cellStyle name="SAPBEXHLevel1 2 5 2 3 2" xfId="41261"/>
    <cellStyle name="SAPBEXHLevel1 2 5 2 4" xfId="24486"/>
    <cellStyle name="SAPBEXHLevel1 2 5 2 4 2" xfId="50900"/>
    <cellStyle name="SAPBEXHLevel1 2 5 2 5" xfId="30729"/>
    <cellStyle name="SAPBEXHLevel1 2 5 3" xfId="4787"/>
    <cellStyle name="SAPBEXHLevel1 2 5 3 2" xfId="10381"/>
    <cellStyle name="SAPBEXHLevel1 2 5 3 2 2" xfId="21041"/>
    <cellStyle name="SAPBEXHLevel1 2 5 3 2 2 2" xfId="47455"/>
    <cellStyle name="SAPBEXHLevel1 2 5 3 2 3" xfId="28306"/>
    <cellStyle name="SAPBEXHLevel1 2 5 3 2 3 2" xfId="54720"/>
    <cellStyle name="SAPBEXHLevel1 2 5 3 2 4" xfId="36877"/>
    <cellStyle name="SAPBEXHLevel1 2 5 3 3" xfId="15564"/>
    <cellStyle name="SAPBEXHLevel1 2 5 3 3 2" xfId="41984"/>
    <cellStyle name="SAPBEXHLevel1 2 5 3 4" xfId="28065"/>
    <cellStyle name="SAPBEXHLevel1 2 5 3 4 2" xfId="54479"/>
    <cellStyle name="SAPBEXHLevel1 2 5 3 5" xfId="31457"/>
    <cellStyle name="SAPBEXHLevel1 2 5 4" xfId="5367"/>
    <cellStyle name="SAPBEXHLevel1 2 5 4 2" xfId="16140"/>
    <cellStyle name="SAPBEXHLevel1 2 5 4 2 2" xfId="42559"/>
    <cellStyle name="SAPBEXHLevel1 2 5 4 3" xfId="23720"/>
    <cellStyle name="SAPBEXHLevel1 2 5 4 3 2" xfId="50134"/>
    <cellStyle name="SAPBEXHLevel1 2 5 4 4" xfId="32037"/>
    <cellStyle name="SAPBEXHLevel1 2 5 5" xfId="5974"/>
    <cellStyle name="SAPBEXHLevel1 2 5 5 2" xfId="16726"/>
    <cellStyle name="SAPBEXHLevel1 2 5 5 2 2" xfId="43144"/>
    <cellStyle name="SAPBEXHLevel1 2 5 5 3" xfId="27370"/>
    <cellStyle name="SAPBEXHLevel1 2 5 5 3 2" xfId="53784"/>
    <cellStyle name="SAPBEXHLevel1 2 5 5 4" xfId="32644"/>
    <cellStyle name="SAPBEXHLevel1 2 5 6" xfId="6574"/>
    <cellStyle name="SAPBEXHLevel1 2 5 6 2" xfId="17299"/>
    <cellStyle name="SAPBEXHLevel1 2 5 6 2 2" xfId="43717"/>
    <cellStyle name="SAPBEXHLevel1 2 5 6 3" xfId="12395"/>
    <cellStyle name="SAPBEXHLevel1 2 5 6 3 2" xfId="38816"/>
    <cellStyle name="SAPBEXHLevel1 2 5 6 4" xfId="33244"/>
    <cellStyle name="SAPBEXHLevel1 2 5 7" xfId="7146"/>
    <cellStyle name="SAPBEXHLevel1 2 5 7 2" xfId="27391"/>
    <cellStyle name="SAPBEXHLevel1 2 5 7 2 2" xfId="53805"/>
    <cellStyle name="SAPBEXHLevel1 2 5 7 3" xfId="33816"/>
    <cellStyle name="SAPBEXHLevel1 2 5 8" xfId="7705"/>
    <cellStyle name="SAPBEXHLevel1 2 5 8 2" xfId="18372"/>
    <cellStyle name="SAPBEXHLevel1 2 5 8 2 2" xfId="44788"/>
    <cellStyle name="SAPBEXHLevel1 2 5 8 3" xfId="21987"/>
    <cellStyle name="SAPBEXHLevel1 2 5 8 3 2" xfId="48401"/>
    <cellStyle name="SAPBEXHLevel1 2 5 8 4" xfId="34375"/>
    <cellStyle name="SAPBEXHLevel1 2 5 9" xfId="7857"/>
    <cellStyle name="SAPBEXHLevel1 2 5 9 2" xfId="18524"/>
    <cellStyle name="SAPBEXHLevel1 2 5 9 2 2" xfId="44939"/>
    <cellStyle name="SAPBEXHLevel1 2 5 9 3" xfId="22927"/>
    <cellStyle name="SAPBEXHLevel1 2 5 9 3 2" xfId="49341"/>
    <cellStyle name="SAPBEXHLevel1 2 5 9 4" xfId="34527"/>
    <cellStyle name="SAPBEXHLevel1 2 6" xfId="1836"/>
    <cellStyle name="SAPBEXHLevel1 2 6 10" xfId="9555"/>
    <cellStyle name="SAPBEXHLevel1 2 6 10 2" xfId="20215"/>
    <cellStyle name="SAPBEXHLevel1 2 6 10 2 2" xfId="46629"/>
    <cellStyle name="SAPBEXHLevel1 2 6 10 3" xfId="25928"/>
    <cellStyle name="SAPBEXHLevel1 2 6 10 3 2" xfId="52342"/>
    <cellStyle name="SAPBEXHLevel1 2 6 10 4" xfId="36051"/>
    <cellStyle name="SAPBEXHLevel1 2 6 11" xfId="11744"/>
    <cellStyle name="SAPBEXHLevel1 2 6 11 2" xfId="38165"/>
    <cellStyle name="SAPBEXHLevel1 2 6 12" xfId="22245"/>
    <cellStyle name="SAPBEXHLevel1 2 6 12 2" xfId="48659"/>
    <cellStyle name="SAPBEXHLevel1 2 6 2" xfId="3813"/>
    <cellStyle name="SAPBEXHLevel1 2 6 2 2" xfId="10692"/>
    <cellStyle name="SAPBEXHLevel1 2 6 2 2 2" xfId="21337"/>
    <cellStyle name="SAPBEXHLevel1 2 6 2 2 2 2" xfId="47751"/>
    <cellStyle name="SAPBEXHLevel1 2 6 2 2 3" xfId="28435"/>
    <cellStyle name="SAPBEXHLevel1 2 6 2 2 3 2" xfId="54849"/>
    <cellStyle name="SAPBEXHLevel1 2 6 2 2 4" xfId="37116"/>
    <cellStyle name="SAPBEXHLevel1 2 6 2 3" xfId="14596"/>
    <cellStyle name="SAPBEXHLevel1 2 6 2 3 2" xfId="41016"/>
    <cellStyle name="SAPBEXHLevel1 2 6 2 4" xfId="24679"/>
    <cellStyle name="SAPBEXHLevel1 2 6 2 4 2" xfId="51093"/>
    <cellStyle name="SAPBEXHLevel1 2 6 2 5" xfId="30483"/>
    <cellStyle name="SAPBEXHLevel1 2 6 3" xfId="4540"/>
    <cellStyle name="SAPBEXHLevel1 2 6 3 2" xfId="15318"/>
    <cellStyle name="SAPBEXHLevel1 2 6 3 2 2" xfId="41738"/>
    <cellStyle name="SAPBEXHLevel1 2 6 3 3" xfId="23110"/>
    <cellStyle name="SAPBEXHLevel1 2 6 3 3 2" xfId="49524"/>
    <cellStyle name="SAPBEXHLevel1 2 6 3 4" xfId="31210"/>
    <cellStyle name="SAPBEXHLevel1 2 6 4" xfId="3189"/>
    <cellStyle name="SAPBEXHLevel1 2 6 4 2" xfId="13979"/>
    <cellStyle name="SAPBEXHLevel1 2 6 4 2 2" xfId="40399"/>
    <cellStyle name="SAPBEXHLevel1 2 6 4 3" xfId="23347"/>
    <cellStyle name="SAPBEXHLevel1 2 6 4 3 2" xfId="49761"/>
    <cellStyle name="SAPBEXHLevel1 2 6 4 4" xfId="29859"/>
    <cellStyle name="SAPBEXHLevel1 2 6 5" xfId="3988"/>
    <cellStyle name="SAPBEXHLevel1 2 6 5 2" xfId="14771"/>
    <cellStyle name="SAPBEXHLevel1 2 6 5 2 2" xfId="41191"/>
    <cellStyle name="SAPBEXHLevel1 2 6 5 3" xfId="25448"/>
    <cellStyle name="SAPBEXHLevel1 2 6 5 3 2" xfId="51862"/>
    <cellStyle name="SAPBEXHLevel1 2 6 5 4" xfId="30658"/>
    <cellStyle name="SAPBEXHLevel1 2 6 6" xfId="6035"/>
    <cellStyle name="SAPBEXHLevel1 2 6 6 2" xfId="16786"/>
    <cellStyle name="SAPBEXHLevel1 2 6 6 2 2" xfId="43204"/>
    <cellStyle name="SAPBEXHLevel1 2 6 6 3" xfId="28011"/>
    <cellStyle name="SAPBEXHLevel1 2 6 6 3 2" xfId="54425"/>
    <cellStyle name="SAPBEXHLevel1 2 6 6 4" xfId="32705"/>
    <cellStyle name="SAPBEXHLevel1 2 6 7" xfId="6952"/>
    <cellStyle name="SAPBEXHLevel1 2 6 7 2" xfId="23524"/>
    <cellStyle name="SAPBEXHLevel1 2 6 7 2 2" xfId="49938"/>
    <cellStyle name="SAPBEXHLevel1 2 6 7 3" xfId="33622"/>
    <cellStyle name="SAPBEXHLevel1 2 6 8" xfId="7499"/>
    <cellStyle name="SAPBEXHLevel1 2 6 8 2" xfId="18166"/>
    <cellStyle name="SAPBEXHLevel1 2 6 8 2 2" xfId="44582"/>
    <cellStyle name="SAPBEXHLevel1 2 6 8 3" xfId="22574"/>
    <cellStyle name="SAPBEXHLevel1 2 6 8 3 2" xfId="48988"/>
    <cellStyle name="SAPBEXHLevel1 2 6 8 4" xfId="34169"/>
    <cellStyle name="SAPBEXHLevel1 2 6 9" xfId="5718"/>
    <cellStyle name="SAPBEXHLevel1 2 6 9 2" xfId="16480"/>
    <cellStyle name="SAPBEXHLevel1 2 6 9 2 2" xfId="42898"/>
    <cellStyle name="SAPBEXHLevel1 2 6 9 3" xfId="26823"/>
    <cellStyle name="SAPBEXHLevel1 2 6 9 3 2" xfId="53237"/>
    <cellStyle name="SAPBEXHLevel1 2 6 9 4" xfId="32388"/>
    <cellStyle name="SAPBEXHLevel1 2 7" xfId="2496"/>
    <cellStyle name="SAPBEXHLevel1 2 7 10" xfId="23133"/>
    <cellStyle name="SAPBEXHLevel1 2 7 10 2" xfId="49547"/>
    <cellStyle name="SAPBEXHLevel1 2 7 2" xfId="4391"/>
    <cellStyle name="SAPBEXHLevel1 2 7 2 2" xfId="15169"/>
    <cellStyle name="SAPBEXHLevel1 2 7 2 2 2" xfId="41589"/>
    <cellStyle name="SAPBEXHLevel1 2 7 2 3" xfId="23682"/>
    <cellStyle name="SAPBEXHLevel1 2 7 2 3 2" xfId="50096"/>
    <cellStyle name="SAPBEXHLevel1 2 7 2 4" xfId="31061"/>
    <cellStyle name="SAPBEXHLevel1 2 7 3" xfId="5124"/>
    <cellStyle name="SAPBEXHLevel1 2 7 3 2" xfId="15901"/>
    <cellStyle name="SAPBEXHLevel1 2 7 3 2 2" xfId="42320"/>
    <cellStyle name="SAPBEXHLevel1 2 7 3 3" xfId="25218"/>
    <cellStyle name="SAPBEXHLevel1 2 7 3 3 2" xfId="51632"/>
    <cellStyle name="SAPBEXHLevel1 2 7 3 4" xfId="31794"/>
    <cellStyle name="SAPBEXHLevel1 2 7 4" xfId="6306"/>
    <cellStyle name="SAPBEXHLevel1 2 7 4 2" xfId="17045"/>
    <cellStyle name="SAPBEXHLevel1 2 7 4 2 2" xfId="43463"/>
    <cellStyle name="SAPBEXHLevel1 2 7 4 3" xfId="23569"/>
    <cellStyle name="SAPBEXHLevel1 2 7 4 3 2" xfId="49983"/>
    <cellStyle name="SAPBEXHLevel1 2 7 4 4" xfId="32976"/>
    <cellStyle name="SAPBEXHLevel1 2 7 5" xfId="6882"/>
    <cellStyle name="SAPBEXHLevel1 2 7 5 2" xfId="17587"/>
    <cellStyle name="SAPBEXHLevel1 2 7 5 2 2" xfId="44004"/>
    <cellStyle name="SAPBEXHLevel1 2 7 5 3" xfId="22965"/>
    <cellStyle name="SAPBEXHLevel1 2 7 5 3 2" xfId="49379"/>
    <cellStyle name="SAPBEXHLevel1 2 7 5 4" xfId="33552"/>
    <cellStyle name="SAPBEXHLevel1 2 7 6" xfId="7406"/>
    <cellStyle name="SAPBEXHLevel1 2 7 6 2" xfId="18073"/>
    <cellStyle name="SAPBEXHLevel1 2 7 6 2 2" xfId="44489"/>
    <cellStyle name="SAPBEXHLevel1 2 7 6 3" xfId="24995"/>
    <cellStyle name="SAPBEXHLevel1 2 7 6 3 2" xfId="51409"/>
    <cellStyle name="SAPBEXHLevel1 2 7 6 4" xfId="34076"/>
    <cellStyle name="SAPBEXHLevel1 2 7 7" xfId="8029"/>
    <cellStyle name="SAPBEXHLevel1 2 7 7 2" xfId="18696"/>
    <cellStyle name="SAPBEXHLevel1 2 7 7 2 2" xfId="45110"/>
    <cellStyle name="SAPBEXHLevel1 2 7 7 3" xfId="12169"/>
    <cellStyle name="SAPBEXHLevel1 2 7 7 3 2" xfId="38590"/>
    <cellStyle name="SAPBEXHLevel1 2 7 7 4" xfId="34633"/>
    <cellStyle name="SAPBEXHLevel1 2 7 8" xfId="13292"/>
    <cellStyle name="SAPBEXHLevel1 2 7 8 2" xfId="39712"/>
    <cellStyle name="SAPBEXHLevel1 2 7 9" xfId="11232"/>
    <cellStyle name="SAPBEXHLevel1 2 7 9 2" xfId="37653"/>
    <cellStyle name="SAPBEXHLevel1 2 8" xfId="3245"/>
    <cellStyle name="SAPBEXHLevel1 2 8 2" xfId="14035"/>
    <cellStyle name="SAPBEXHLevel1 2 8 2 2" xfId="40455"/>
    <cellStyle name="SAPBEXHLevel1 2 8 3" xfId="22093"/>
    <cellStyle name="SAPBEXHLevel1 2 8 3 2" xfId="48507"/>
    <cellStyle name="SAPBEXHLevel1 2 8 4" xfId="29915"/>
    <cellStyle name="SAPBEXHLevel1 2 9" xfId="3721"/>
    <cellStyle name="SAPBEXHLevel1 2 9 2" xfId="14505"/>
    <cellStyle name="SAPBEXHLevel1 2 9 2 2" xfId="40925"/>
    <cellStyle name="SAPBEXHLevel1 2 9 3" xfId="22729"/>
    <cellStyle name="SAPBEXHLevel1 2 9 3 2" xfId="49143"/>
    <cellStyle name="SAPBEXHLevel1 2 9 4" xfId="30391"/>
    <cellStyle name="SAPBEXHLevel1 3" xfId="1535"/>
    <cellStyle name="SAPBEXHLevel1 3 10" xfId="8427"/>
    <cellStyle name="SAPBEXHLevel1 3 10 2" xfId="19087"/>
    <cellStyle name="SAPBEXHLevel1 3 10 2 2" xfId="45501"/>
    <cellStyle name="SAPBEXHLevel1 3 10 3" xfId="12944"/>
    <cellStyle name="SAPBEXHLevel1 3 10 3 2" xfId="39365"/>
    <cellStyle name="SAPBEXHLevel1 3 10 4" xfId="34923"/>
    <cellStyle name="SAPBEXHLevel1 3 11" xfId="12007"/>
    <cellStyle name="SAPBEXHLevel1 3 11 2" xfId="38428"/>
    <cellStyle name="SAPBEXHLevel1 3 12" xfId="23325"/>
    <cellStyle name="SAPBEXHLevel1 3 12 2" xfId="49739"/>
    <cellStyle name="SAPBEXHLevel1 3 2" xfId="3529"/>
    <cellStyle name="SAPBEXHLevel1 3 2 2" xfId="8995"/>
    <cellStyle name="SAPBEXHLevel1 3 2 2 2" xfId="19655"/>
    <cellStyle name="SAPBEXHLevel1 3 2 2 2 2" xfId="46069"/>
    <cellStyle name="SAPBEXHLevel1 3 2 2 3" xfId="25900"/>
    <cellStyle name="SAPBEXHLevel1 3 2 2 3 2" xfId="52314"/>
    <cellStyle name="SAPBEXHLevel1 3 2 2 4" xfId="35491"/>
    <cellStyle name="SAPBEXHLevel1 3 2 3" xfId="10082"/>
    <cellStyle name="SAPBEXHLevel1 3 2 3 2" xfId="20742"/>
    <cellStyle name="SAPBEXHLevel1 3 2 3 2 2" xfId="47156"/>
    <cellStyle name="SAPBEXHLevel1 3 2 3 3" xfId="27749"/>
    <cellStyle name="SAPBEXHLevel1 3 2 3 3 2" xfId="54163"/>
    <cellStyle name="SAPBEXHLevel1 3 2 3 4" xfId="36578"/>
    <cellStyle name="SAPBEXHLevel1 3 2 4" xfId="10947"/>
    <cellStyle name="SAPBEXHLevel1 3 2 4 2" xfId="21592"/>
    <cellStyle name="SAPBEXHLevel1 3 2 4 2 2" xfId="48006"/>
    <cellStyle name="SAPBEXHLevel1 3 2 4 3" xfId="28681"/>
    <cellStyle name="SAPBEXHLevel1 3 2 4 3 2" xfId="55095"/>
    <cellStyle name="SAPBEXHLevel1 3 2 4 4" xfId="37368"/>
    <cellStyle name="SAPBEXHLevel1 3 2 5" xfId="8740"/>
    <cellStyle name="SAPBEXHLevel1 3 2 5 2" xfId="19400"/>
    <cellStyle name="SAPBEXHLevel1 3 2 5 2 2" xfId="45814"/>
    <cellStyle name="SAPBEXHLevel1 3 2 5 3" xfId="27145"/>
    <cellStyle name="SAPBEXHLevel1 3 2 5 3 2" xfId="53559"/>
    <cellStyle name="SAPBEXHLevel1 3 2 5 4" xfId="35236"/>
    <cellStyle name="SAPBEXHLevel1 3 2 6" xfId="14314"/>
    <cellStyle name="SAPBEXHLevel1 3 2 6 2" xfId="40734"/>
    <cellStyle name="SAPBEXHLevel1 3 2 7" xfId="22904"/>
    <cellStyle name="SAPBEXHLevel1 3 2 7 2" xfId="49318"/>
    <cellStyle name="SAPBEXHLevel1 3 2 8" xfId="30199"/>
    <cellStyle name="SAPBEXHLevel1 3 3" xfId="2777"/>
    <cellStyle name="SAPBEXHLevel1 3 3 2" xfId="9353"/>
    <cellStyle name="SAPBEXHLevel1 3 3 2 2" xfId="20013"/>
    <cellStyle name="SAPBEXHLevel1 3 3 2 2 2" xfId="46427"/>
    <cellStyle name="SAPBEXHLevel1 3 3 2 3" xfId="11808"/>
    <cellStyle name="SAPBEXHLevel1 3 3 2 3 2" xfId="38229"/>
    <cellStyle name="SAPBEXHLevel1 3 3 2 4" xfId="35849"/>
    <cellStyle name="SAPBEXHLevel1 3 3 3" xfId="13569"/>
    <cellStyle name="SAPBEXHLevel1 3 3 3 2" xfId="39989"/>
    <cellStyle name="SAPBEXHLevel1 3 3 4" xfId="24329"/>
    <cellStyle name="SAPBEXHLevel1 3 3 4 2" xfId="50743"/>
    <cellStyle name="SAPBEXHLevel1 3 3 5" xfId="29447"/>
    <cellStyle name="SAPBEXHLevel1 3 4" xfId="2830"/>
    <cellStyle name="SAPBEXHLevel1 3 4 2" xfId="9638"/>
    <cellStyle name="SAPBEXHLevel1 3 4 2 2" xfId="20298"/>
    <cellStyle name="SAPBEXHLevel1 3 4 2 2 2" xfId="46712"/>
    <cellStyle name="SAPBEXHLevel1 3 4 2 3" xfId="12491"/>
    <cellStyle name="SAPBEXHLevel1 3 4 2 3 2" xfId="38912"/>
    <cellStyle name="SAPBEXHLevel1 3 4 2 4" xfId="36134"/>
    <cellStyle name="SAPBEXHLevel1 3 4 3" xfId="13622"/>
    <cellStyle name="SAPBEXHLevel1 3 4 3 2" xfId="40042"/>
    <cellStyle name="SAPBEXHLevel1 3 4 4" xfId="26567"/>
    <cellStyle name="SAPBEXHLevel1 3 4 4 2" xfId="52981"/>
    <cellStyle name="SAPBEXHLevel1 3 4 5" xfId="29500"/>
    <cellStyle name="SAPBEXHLevel1 3 5" xfId="5268"/>
    <cellStyle name="SAPBEXHLevel1 3 5 2" xfId="10737"/>
    <cellStyle name="SAPBEXHLevel1 3 5 2 2" xfId="21382"/>
    <cellStyle name="SAPBEXHLevel1 3 5 2 2 2" xfId="47796"/>
    <cellStyle name="SAPBEXHLevel1 3 5 2 3" xfId="28477"/>
    <cellStyle name="SAPBEXHLevel1 3 5 2 3 2" xfId="54891"/>
    <cellStyle name="SAPBEXHLevel1 3 5 2 4" xfId="37158"/>
    <cellStyle name="SAPBEXHLevel1 3 5 3" xfId="16043"/>
    <cellStyle name="SAPBEXHLevel1 3 5 3 2" xfId="42462"/>
    <cellStyle name="SAPBEXHLevel1 3 5 4" xfId="24617"/>
    <cellStyle name="SAPBEXHLevel1 3 5 4 2" xfId="51031"/>
    <cellStyle name="SAPBEXHLevel1 3 5 5" xfId="31938"/>
    <cellStyle name="SAPBEXHLevel1 3 6" xfId="2971"/>
    <cellStyle name="SAPBEXHLevel1 3 6 2" xfId="13763"/>
    <cellStyle name="SAPBEXHLevel1 3 6 2 2" xfId="40183"/>
    <cellStyle name="SAPBEXHLevel1 3 6 3" xfId="27464"/>
    <cellStyle name="SAPBEXHLevel1 3 6 3 2" xfId="53878"/>
    <cellStyle name="SAPBEXHLevel1 3 6 4" xfId="29641"/>
    <cellStyle name="SAPBEXHLevel1 3 7" xfId="6477"/>
    <cellStyle name="SAPBEXHLevel1 3 7 2" xfId="22996"/>
    <cellStyle name="SAPBEXHLevel1 3 7 2 2" xfId="49410"/>
    <cellStyle name="SAPBEXHLevel1 3 7 3" xfId="33147"/>
    <cellStyle name="SAPBEXHLevel1 3 8" xfId="6928"/>
    <cellStyle name="SAPBEXHLevel1 3 8 2" xfId="17633"/>
    <cellStyle name="SAPBEXHLevel1 3 8 2 2" xfId="44050"/>
    <cellStyle name="SAPBEXHLevel1 3 8 3" xfId="22330"/>
    <cellStyle name="SAPBEXHLevel1 3 8 3 2" xfId="48744"/>
    <cellStyle name="SAPBEXHLevel1 3 8 4" xfId="33598"/>
    <cellStyle name="SAPBEXHLevel1 3 9" xfId="7799"/>
    <cellStyle name="SAPBEXHLevel1 3 9 2" xfId="18466"/>
    <cellStyle name="SAPBEXHLevel1 3 9 2 2" xfId="44881"/>
    <cellStyle name="SAPBEXHLevel1 3 9 3" xfId="28036"/>
    <cellStyle name="SAPBEXHLevel1 3 9 3 2" xfId="54450"/>
    <cellStyle name="SAPBEXHLevel1 3 9 4" xfId="34469"/>
    <cellStyle name="SAPBEXHLevel1 4" xfId="1648"/>
    <cellStyle name="SAPBEXHLevel1 4 10" xfId="8323"/>
    <cellStyle name="SAPBEXHLevel1 4 10 2" xfId="18983"/>
    <cellStyle name="SAPBEXHLevel1 4 10 2 2" xfId="45397"/>
    <cellStyle name="SAPBEXHLevel1 4 10 3" xfId="17076"/>
    <cellStyle name="SAPBEXHLevel1 4 10 3 2" xfId="43494"/>
    <cellStyle name="SAPBEXHLevel1 4 10 4" xfId="34819"/>
    <cellStyle name="SAPBEXHLevel1 4 11" xfId="21304"/>
    <cellStyle name="SAPBEXHLevel1 4 11 2" xfId="47718"/>
    <cellStyle name="SAPBEXHLevel1 4 12" xfId="25469"/>
    <cellStyle name="SAPBEXHLevel1 4 12 2" xfId="51883"/>
    <cellStyle name="SAPBEXHLevel1 4 2" xfId="3641"/>
    <cellStyle name="SAPBEXHLevel1 4 2 2" xfId="9099"/>
    <cellStyle name="SAPBEXHLevel1 4 2 2 2" xfId="19759"/>
    <cellStyle name="SAPBEXHLevel1 4 2 2 2 2" xfId="46173"/>
    <cellStyle name="SAPBEXHLevel1 4 2 2 3" xfId="27733"/>
    <cellStyle name="SAPBEXHLevel1 4 2 2 3 2" xfId="54147"/>
    <cellStyle name="SAPBEXHLevel1 4 2 2 4" xfId="35595"/>
    <cellStyle name="SAPBEXHLevel1 4 2 3" xfId="10324"/>
    <cellStyle name="SAPBEXHLevel1 4 2 3 2" xfId="20984"/>
    <cellStyle name="SAPBEXHLevel1 4 2 3 2 2" xfId="47398"/>
    <cellStyle name="SAPBEXHLevel1 4 2 3 3" xfId="12599"/>
    <cellStyle name="SAPBEXHLevel1 4 2 3 3 2" xfId="39020"/>
    <cellStyle name="SAPBEXHLevel1 4 2 3 4" xfId="36820"/>
    <cellStyle name="SAPBEXHLevel1 4 2 4" xfId="10872"/>
    <cellStyle name="SAPBEXHLevel1 4 2 4 2" xfId="21517"/>
    <cellStyle name="SAPBEXHLevel1 4 2 4 2 2" xfId="47931"/>
    <cellStyle name="SAPBEXHLevel1 4 2 4 3" xfId="28606"/>
    <cellStyle name="SAPBEXHLevel1 4 2 4 3 2" xfId="55020"/>
    <cellStyle name="SAPBEXHLevel1 4 2 4 4" xfId="37293"/>
    <cellStyle name="SAPBEXHLevel1 4 2 5" xfId="8624"/>
    <cellStyle name="SAPBEXHLevel1 4 2 5 2" xfId="19284"/>
    <cellStyle name="SAPBEXHLevel1 4 2 5 2 2" xfId="45698"/>
    <cellStyle name="SAPBEXHLevel1 4 2 5 3" xfId="17375"/>
    <cellStyle name="SAPBEXHLevel1 4 2 5 3 2" xfId="43793"/>
    <cellStyle name="SAPBEXHLevel1 4 2 5 4" xfId="35120"/>
    <cellStyle name="SAPBEXHLevel1 4 2 6" xfId="14426"/>
    <cellStyle name="SAPBEXHLevel1 4 2 6 2" xfId="40846"/>
    <cellStyle name="SAPBEXHLevel1 4 2 7" xfId="27361"/>
    <cellStyle name="SAPBEXHLevel1 4 2 7 2" xfId="53775"/>
    <cellStyle name="SAPBEXHLevel1 4 2 8" xfId="30311"/>
    <cellStyle name="SAPBEXHLevel1 4 3" xfId="2689"/>
    <cellStyle name="SAPBEXHLevel1 4 3 2" xfId="9468"/>
    <cellStyle name="SAPBEXHLevel1 4 3 2 2" xfId="20128"/>
    <cellStyle name="SAPBEXHLevel1 4 3 2 2 2" xfId="46542"/>
    <cellStyle name="SAPBEXHLevel1 4 3 2 3" xfId="11259"/>
    <cellStyle name="SAPBEXHLevel1 4 3 2 3 2" xfId="37680"/>
    <cellStyle name="SAPBEXHLevel1 4 3 2 4" xfId="35964"/>
    <cellStyle name="SAPBEXHLevel1 4 3 3" xfId="13481"/>
    <cellStyle name="SAPBEXHLevel1 4 3 3 2" xfId="39901"/>
    <cellStyle name="SAPBEXHLevel1 4 3 4" xfId="25022"/>
    <cellStyle name="SAPBEXHLevel1 4 3 4 2" xfId="51436"/>
    <cellStyle name="SAPBEXHLevel1 4 3 5" xfId="29359"/>
    <cellStyle name="SAPBEXHLevel1 4 4" xfId="2626"/>
    <cellStyle name="SAPBEXHLevel1 4 4 2" xfId="10453"/>
    <cellStyle name="SAPBEXHLevel1 4 4 2 2" xfId="21113"/>
    <cellStyle name="SAPBEXHLevel1 4 4 2 2 2" xfId="47527"/>
    <cellStyle name="SAPBEXHLevel1 4 4 2 3" xfId="28377"/>
    <cellStyle name="SAPBEXHLevel1 4 4 2 3 2" xfId="54791"/>
    <cellStyle name="SAPBEXHLevel1 4 4 2 4" xfId="36949"/>
    <cellStyle name="SAPBEXHLevel1 4 4 3" xfId="13418"/>
    <cellStyle name="SAPBEXHLevel1 4 4 3 2" xfId="39838"/>
    <cellStyle name="SAPBEXHLevel1 4 4 4" xfId="26199"/>
    <cellStyle name="SAPBEXHLevel1 4 4 4 2" xfId="52613"/>
    <cellStyle name="SAPBEXHLevel1 4 4 5" xfId="29296"/>
    <cellStyle name="SAPBEXHLevel1 4 5" xfId="3413"/>
    <cellStyle name="SAPBEXHLevel1 4 5 2" xfId="10764"/>
    <cellStyle name="SAPBEXHLevel1 4 5 2 2" xfId="21409"/>
    <cellStyle name="SAPBEXHLevel1 4 5 2 2 2" xfId="47823"/>
    <cellStyle name="SAPBEXHLevel1 4 5 2 3" xfId="28498"/>
    <cellStyle name="SAPBEXHLevel1 4 5 2 3 2" xfId="54912"/>
    <cellStyle name="SAPBEXHLevel1 4 5 2 4" xfId="37185"/>
    <cellStyle name="SAPBEXHLevel1 4 5 3" xfId="14199"/>
    <cellStyle name="SAPBEXHLevel1 4 5 3 2" xfId="40619"/>
    <cellStyle name="SAPBEXHLevel1 4 5 4" xfId="25014"/>
    <cellStyle name="SAPBEXHLevel1 4 5 4 2" xfId="51428"/>
    <cellStyle name="SAPBEXHLevel1 4 5 5" xfId="30083"/>
    <cellStyle name="SAPBEXHLevel1 4 6" xfId="5523"/>
    <cellStyle name="SAPBEXHLevel1 4 6 2" xfId="16294"/>
    <cellStyle name="SAPBEXHLevel1 4 6 2 2" xfId="42713"/>
    <cellStyle name="SAPBEXHLevel1 4 6 3" xfId="22518"/>
    <cellStyle name="SAPBEXHLevel1 4 6 3 2" xfId="48932"/>
    <cellStyle name="SAPBEXHLevel1 4 6 4" xfId="32193"/>
    <cellStyle name="SAPBEXHLevel1 4 7" xfId="2898"/>
    <cellStyle name="SAPBEXHLevel1 4 7 2" xfId="26566"/>
    <cellStyle name="SAPBEXHLevel1 4 7 2 2" xfId="52980"/>
    <cellStyle name="SAPBEXHLevel1 4 7 3" xfId="29568"/>
    <cellStyle name="SAPBEXHLevel1 4 8" xfId="5927"/>
    <cellStyle name="SAPBEXHLevel1 4 8 2" xfId="16679"/>
    <cellStyle name="SAPBEXHLevel1 4 8 2 2" xfId="43097"/>
    <cellStyle name="SAPBEXHLevel1 4 8 3" xfId="22025"/>
    <cellStyle name="SAPBEXHLevel1 4 8 3 2" xfId="48439"/>
    <cellStyle name="SAPBEXHLevel1 4 8 4" xfId="32597"/>
    <cellStyle name="SAPBEXHLevel1 4 9" xfId="6687"/>
    <cellStyle name="SAPBEXHLevel1 4 9 2" xfId="17399"/>
    <cellStyle name="SAPBEXHLevel1 4 9 2 2" xfId="43817"/>
    <cellStyle name="SAPBEXHLevel1 4 9 3" xfId="23725"/>
    <cellStyle name="SAPBEXHLevel1 4 9 3 2" xfId="50139"/>
    <cellStyle name="SAPBEXHLevel1 4 9 4" xfId="33357"/>
    <cellStyle name="SAPBEXHLevel1 5" xfId="1907"/>
    <cellStyle name="SAPBEXHLevel1 5 10" xfId="8482"/>
    <cellStyle name="SAPBEXHLevel1 5 10 2" xfId="19142"/>
    <cellStyle name="SAPBEXHLevel1 5 10 2 2" xfId="45556"/>
    <cellStyle name="SAPBEXHLevel1 5 10 3" xfId="17211"/>
    <cellStyle name="SAPBEXHLevel1 5 10 3 2" xfId="43629"/>
    <cellStyle name="SAPBEXHLevel1 5 10 4" xfId="34978"/>
    <cellStyle name="SAPBEXHLevel1 5 11" xfId="11673"/>
    <cellStyle name="SAPBEXHLevel1 5 11 2" xfId="38094"/>
    <cellStyle name="SAPBEXHLevel1 5 12" xfId="23201"/>
    <cellStyle name="SAPBEXHLevel1 5 12 2" xfId="49615"/>
    <cellStyle name="SAPBEXHLevel1 5 2" xfId="3884"/>
    <cellStyle name="SAPBEXHLevel1 5 2 2" xfId="8939"/>
    <cellStyle name="SAPBEXHLevel1 5 2 2 2" xfId="19599"/>
    <cellStyle name="SAPBEXHLevel1 5 2 2 2 2" xfId="46013"/>
    <cellStyle name="SAPBEXHLevel1 5 2 2 3" xfId="17675"/>
    <cellStyle name="SAPBEXHLevel1 5 2 2 3 2" xfId="44092"/>
    <cellStyle name="SAPBEXHLevel1 5 2 2 4" xfId="35435"/>
    <cellStyle name="SAPBEXHLevel1 5 2 3" xfId="9914"/>
    <cellStyle name="SAPBEXHLevel1 5 2 3 2" xfId="20574"/>
    <cellStyle name="SAPBEXHLevel1 5 2 3 2 2" xfId="46988"/>
    <cellStyle name="SAPBEXHLevel1 5 2 3 3" xfId="26212"/>
    <cellStyle name="SAPBEXHLevel1 5 2 3 3 2" xfId="52626"/>
    <cellStyle name="SAPBEXHLevel1 5 2 3 4" xfId="36410"/>
    <cellStyle name="SAPBEXHLevel1 5 2 4" xfId="10959"/>
    <cellStyle name="SAPBEXHLevel1 5 2 4 2" xfId="21604"/>
    <cellStyle name="SAPBEXHLevel1 5 2 4 2 2" xfId="48018"/>
    <cellStyle name="SAPBEXHLevel1 5 2 4 3" xfId="28693"/>
    <cellStyle name="SAPBEXHLevel1 5 2 4 3 2" xfId="55107"/>
    <cellStyle name="SAPBEXHLevel1 5 2 4 4" xfId="37380"/>
    <cellStyle name="SAPBEXHLevel1 5 2 5" xfId="8798"/>
    <cellStyle name="SAPBEXHLevel1 5 2 5 2" xfId="19458"/>
    <cellStyle name="SAPBEXHLevel1 5 2 5 2 2" xfId="45872"/>
    <cellStyle name="SAPBEXHLevel1 5 2 5 3" xfId="23590"/>
    <cellStyle name="SAPBEXHLevel1 5 2 5 3 2" xfId="50004"/>
    <cellStyle name="SAPBEXHLevel1 5 2 5 4" xfId="35294"/>
    <cellStyle name="SAPBEXHLevel1 5 2 6" xfId="14667"/>
    <cellStyle name="SAPBEXHLevel1 5 2 6 2" xfId="41087"/>
    <cellStyle name="SAPBEXHLevel1 5 2 7" xfId="27173"/>
    <cellStyle name="SAPBEXHLevel1 5 2 7 2" xfId="53587"/>
    <cellStyle name="SAPBEXHLevel1 5 2 8" xfId="30554"/>
    <cellStyle name="SAPBEXHLevel1 5 3" xfId="4611"/>
    <cellStyle name="SAPBEXHLevel1 5 3 2" xfId="9295"/>
    <cellStyle name="SAPBEXHLevel1 5 3 2 2" xfId="19955"/>
    <cellStyle name="SAPBEXHLevel1 5 3 2 2 2" xfId="46369"/>
    <cellStyle name="SAPBEXHLevel1 5 3 2 3" xfId="12096"/>
    <cellStyle name="SAPBEXHLevel1 5 3 2 3 2" xfId="38517"/>
    <cellStyle name="SAPBEXHLevel1 5 3 2 4" xfId="35791"/>
    <cellStyle name="SAPBEXHLevel1 5 3 3" xfId="15389"/>
    <cellStyle name="SAPBEXHLevel1 5 3 3 2" xfId="41809"/>
    <cellStyle name="SAPBEXHLevel1 5 3 4" xfId="25262"/>
    <cellStyle name="SAPBEXHLevel1 5 3 4 2" xfId="51676"/>
    <cellStyle name="SAPBEXHLevel1 5 3 5" xfId="31281"/>
    <cellStyle name="SAPBEXHLevel1 5 4" xfId="4844"/>
    <cellStyle name="SAPBEXHLevel1 5 4 2" xfId="9992"/>
    <cellStyle name="SAPBEXHLevel1 5 4 2 2" xfId="20652"/>
    <cellStyle name="SAPBEXHLevel1 5 4 2 2 2" xfId="47066"/>
    <cellStyle name="SAPBEXHLevel1 5 4 2 3" xfId="22329"/>
    <cellStyle name="SAPBEXHLevel1 5 4 2 3 2" xfId="48743"/>
    <cellStyle name="SAPBEXHLevel1 5 4 2 4" xfId="36488"/>
    <cellStyle name="SAPBEXHLevel1 5 4 3" xfId="15621"/>
    <cellStyle name="SAPBEXHLevel1 5 4 3 2" xfId="42041"/>
    <cellStyle name="SAPBEXHLevel1 5 4 4" xfId="24407"/>
    <cellStyle name="SAPBEXHLevel1 5 4 4 2" xfId="50821"/>
    <cellStyle name="SAPBEXHLevel1 5 4 5" xfId="31514"/>
    <cellStyle name="SAPBEXHLevel1 5 5" xfId="5805"/>
    <cellStyle name="SAPBEXHLevel1 5 5 2" xfId="10822"/>
    <cellStyle name="SAPBEXHLevel1 5 5 2 2" xfId="21467"/>
    <cellStyle name="SAPBEXHLevel1 5 5 2 2 2" xfId="47881"/>
    <cellStyle name="SAPBEXHLevel1 5 5 2 3" xfId="28556"/>
    <cellStyle name="SAPBEXHLevel1 5 5 2 3 2" xfId="54970"/>
    <cellStyle name="SAPBEXHLevel1 5 5 2 4" xfId="37243"/>
    <cellStyle name="SAPBEXHLevel1 5 5 3" xfId="16564"/>
    <cellStyle name="SAPBEXHLevel1 5 5 3 2" xfId="42982"/>
    <cellStyle name="SAPBEXHLevel1 5 5 4" xfId="24610"/>
    <cellStyle name="SAPBEXHLevel1 5 5 4 2" xfId="51024"/>
    <cellStyle name="SAPBEXHLevel1 5 5 5" xfId="32475"/>
    <cellStyle name="SAPBEXHLevel1 5 6" xfId="6408"/>
    <cellStyle name="SAPBEXHLevel1 5 6 2" xfId="17144"/>
    <cellStyle name="SAPBEXHLevel1 5 6 2 2" xfId="43562"/>
    <cellStyle name="SAPBEXHLevel1 5 6 3" xfId="24883"/>
    <cellStyle name="SAPBEXHLevel1 5 6 3 2" xfId="51297"/>
    <cellStyle name="SAPBEXHLevel1 5 6 4" xfId="33078"/>
    <cellStyle name="SAPBEXHLevel1 5 7" xfId="7023"/>
    <cellStyle name="SAPBEXHLevel1 5 7 2" xfId="22006"/>
    <cellStyle name="SAPBEXHLevel1 5 7 2 2" xfId="48420"/>
    <cellStyle name="SAPBEXHLevel1 5 7 3" xfId="33693"/>
    <cellStyle name="SAPBEXHLevel1 5 8" xfId="7570"/>
    <cellStyle name="SAPBEXHLevel1 5 8 2" xfId="18237"/>
    <cellStyle name="SAPBEXHLevel1 5 8 2 2" xfId="44653"/>
    <cellStyle name="SAPBEXHLevel1 5 8 3" xfId="28039"/>
    <cellStyle name="SAPBEXHLevel1 5 8 3 2" xfId="54453"/>
    <cellStyle name="SAPBEXHLevel1 5 8 4" xfId="34240"/>
    <cellStyle name="SAPBEXHLevel1 5 9" xfId="7272"/>
    <cellStyle name="SAPBEXHLevel1 5 9 2" xfId="17939"/>
    <cellStyle name="SAPBEXHLevel1 5 9 2 2" xfId="44356"/>
    <cellStyle name="SAPBEXHLevel1 5 9 3" xfId="26240"/>
    <cellStyle name="SAPBEXHLevel1 5 9 3 2" xfId="52654"/>
    <cellStyle name="SAPBEXHLevel1 5 9 4" xfId="33942"/>
    <cellStyle name="SAPBEXHLevel1 6" xfId="2093"/>
    <cellStyle name="SAPBEXHLevel1 6 10" xfId="8554"/>
    <cellStyle name="SAPBEXHLevel1 6 10 2" xfId="19214"/>
    <cellStyle name="SAPBEXHLevel1 6 10 2 2" xfId="45628"/>
    <cellStyle name="SAPBEXHLevel1 6 10 3" xfId="16884"/>
    <cellStyle name="SAPBEXHLevel1 6 10 3 2" xfId="43302"/>
    <cellStyle name="SAPBEXHLevel1 6 10 4" xfId="35050"/>
    <cellStyle name="SAPBEXHLevel1 6 11" xfId="11507"/>
    <cellStyle name="SAPBEXHLevel1 6 11 2" xfId="37928"/>
    <cellStyle name="SAPBEXHLevel1 6 12" xfId="23313"/>
    <cellStyle name="SAPBEXHLevel1 6 12 2" xfId="49727"/>
    <cellStyle name="SAPBEXHLevel1 6 2" xfId="4058"/>
    <cellStyle name="SAPBEXHLevel1 6 2 2" xfId="9194"/>
    <cellStyle name="SAPBEXHLevel1 6 2 2 2" xfId="19854"/>
    <cellStyle name="SAPBEXHLevel1 6 2 2 2 2" xfId="46268"/>
    <cellStyle name="SAPBEXHLevel1 6 2 2 3" xfId="27879"/>
    <cellStyle name="SAPBEXHLevel1 6 2 2 3 2" xfId="54293"/>
    <cellStyle name="SAPBEXHLevel1 6 2 2 4" xfId="35690"/>
    <cellStyle name="SAPBEXHLevel1 6 2 3" xfId="14840"/>
    <cellStyle name="SAPBEXHLevel1 6 2 3 2" xfId="41260"/>
    <cellStyle name="SAPBEXHLevel1 6 2 4" xfId="25447"/>
    <cellStyle name="SAPBEXHLevel1 6 2 4 2" xfId="51861"/>
    <cellStyle name="SAPBEXHLevel1 6 2 5" xfId="30728"/>
    <cellStyle name="SAPBEXHLevel1 6 3" xfId="4786"/>
    <cellStyle name="SAPBEXHLevel1 6 3 2" xfId="9641"/>
    <cellStyle name="SAPBEXHLevel1 6 3 2 2" xfId="20301"/>
    <cellStyle name="SAPBEXHLevel1 6 3 2 2 2" xfId="46715"/>
    <cellStyle name="SAPBEXHLevel1 6 3 2 3" xfId="13016"/>
    <cellStyle name="SAPBEXHLevel1 6 3 2 3 2" xfId="39437"/>
    <cellStyle name="SAPBEXHLevel1 6 3 2 4" xfId="36137"/>
    <cellStyle name="SAPBEXHLevel1 6 3 3" xfId="15563"/>
    <cellStyle name="SAPBEXHLevel1 6 3 3 2" xfId="41983"/>
    <cellStyle name="SAPBEXHLevel1 6 3 4" xfId="26333"/>
    <cellStyle name="SAPBEXHLevel1 6 3 4 2" xfId="52747"/>
    <cellStyle name="SAPBEXHLevel1 6 3 5" xfId="31456"/>
    <cellStyle name="SAPBEXHLevel1 6 4" xfId="5366"/>
    <cellStyle name="SAPBEXHLevel1 6 4 2" xfId="10863"/>
    <cellStyle name="SAPBEXHLevel1 6 4 2 2" xfId="21508"/>
    <cellStyle name="SAPBEXHLevel1 6 4 2 2 2" xfId="47922"/>
    <cellStyle name="SAPBEXHLevel1 6 4 2 3" xfId="28597"/>
    <cellStyle name="SAPBEXHLevel1 6 4 2 3 2" xfId="55011"/>
    <cellStyle name="SAPBEXHLevel1 6 4 2 4" xfId="37284"/>
    <cellStyle name="SAPBEXHLevel1 6 4 3" xfId="16139"/>
    <cellStyle name="SAPBEXHLevel1 6 4 3 2" xfId="42558"/>
    <cellStyle name="SAPBEXHLevel1 6 4 4" xfId="27573"/>
    <cellStyle name="SAPBEXHLevel1 6 4 4 2" xfId="53987"/>
    <cellStyle name="SAPBEXHLevel1 6 4 5" xfId="32036"/>
    <cellStyle name="SAPBEXHLevel1 6 5" xfId="5973"/>
    <cellStyle name="SAPBEXHLevel1 6 5 2" xfId="16725"/>
    <cellStyle name="SAPBEXHLevel1 6 5 2 2" xfId="43143"/>
    <cellStyle name="SAPBEXHLevel1 6 5 3" xfId="22608"/>
    <cellStyle name="SAPBEXHLevel1 6 5 3 2" xfId="49022"/>
    <cellStyle name="SAPBEXHLevel1 6 5 4" xfId="32643"/>
    <cellStyle name="SAPBEXHLevel1 6 6" xfId="6573"/>
    <cellStyle name="SAPBEXHLevel1 6 6 2" xfId="17298"/>
    <cellStyle name="SAPBEXHLevel1 6 6 2 2" xfId="43716"/>
    <cellStyle name="SAPBEXHLevel1 6 6 3" xfId="11963"/>
    <cellStyle name="SAPBEXHLevel1 6 6 3 2" xfId="38384"/>
    <cellStyle name="SAPBEXHLevel1 6 6 4" xfId="33243"/>
    <cellStyle name="SAPBEXHLevel1 6 7" xfId="7145"/>
    <cellStyle name="SAPBEXHLevel1 6 7 2" xfId="22316"/>
    <cellStyle name="SAPBEXHLevel1 6 7 2 2" xfId="48730"/>
    <cellStyle name="SAPBEXHLevel1 6 7 3" xfId="33815"/>
    <cellStyle name="SAPBEXHLevel1 6 8" xfId="7704"/>
    <cellStyle name="SAPBEXHLevel1 6 8 2" xfId="18371"/>
    <cellStyle name="SAPBEXHLevel1 6 8 2 2" xfId="44787"/>
    <cellStyle name="SAPBEXHLevel1 6 8 3" xfId="27178"/>
    <cellStyle name="SAPBEXHLevel1 6 8 3 2" xfId="53592"/>
    <cellStyle name="SAPBEXHLevel1 6 8 4" xfId="34374"/>
    <cellStyle name="SAPBEXHLevel1 6 9" xfId="7856"/>
    <cellStyle name="SAPBEXHLevel1 6 9 2" xfId="18523"/>
    <cellStyle name="SAPBEXHLevel1 6 9 2 2" xfId="44938"/>
    <cellStyle name="SAPBEXHLevel1 6 9 3" xfId="24009"/>
    <cellStyle name="SAPBEXHLevel1 6 9 3 2" xfId="50423"/>
    <cellStyle name="SAPBEXHLevel1 6 9 4" xfId="34526"/>
    <cellStyle name="SAPBEXHLevel1 7" xfId="2377"/>
    <cellStyle name="SAPBEXHLevel1 7 10" xfId="13025"/>
    <cellStyle name="SAPBEXHLevel1 7 10 2" xfId="39446"/>
    <cellStyle name="SAPBEXHLevel1 7 11" xfId="26472"/>
    <cellStyle name="SAPBEXHLevel1 7 11 2" xfId="52886"/>
    <cellStyle name="SAPBEXHLevel1 7 2" xfId="4284"/>
    <cellStyle name="SAPBEXHLevel1 7 2 2" xfId="9851"/>
    <cellStyle name="SAPBEXHLevel1 7 2 2 2" xfId="20511"/>
    <cellStyle name="SAPBEXHLevel1 7 2 2 2 2" xfId="46925"/>
    <cellStyle name="SAPBEXHLevel1 7 2 2 3" xfId="17684"/>
    <cellStyle name="SAPBEXHLevel1 7 2 2 3 2" xfId="44101"/>
    <cellStyle name="SAPBEXHLevel1 7 2 2 4" xfId="36347"/>
    <cellStyle name="SAPBEXHLevel1 7 2 3" xfId="15063"/>
    <cellStyle name="SAPBEXHLevel1 7 2 3 2" xfId="41483"/>
    <cellStyle name="SAPBEXHLevel1 7 2 4" xfId="23416"/>
    <cellStyle name="SAPBEXHLevel1 7 2 4 2" xfId="49830"/>
    <cellStyle name="SAPBEXHLevel1 7 2 5" xfId="30954"/>
    <cellStyle name="SAPBEXHLevel1 7 3" xfId="5011"/>
    <cellStyle name="SAPBEXHLevel1 7 3 2" xfId="10212"/>
    <cellStyle name="SAPBEXHLevel1 7 3 2 2" xfId="20872"/>
    <cellStyle name="SAPBEXHLevel1 7 3 2 2 2" xfId="47286"/>
    <cellStyle name="SAPBEXHLevel1 7 3 2 3" xfId="11122"/>
    <cellStyle name="SAPBEXHLevel1 7 3 2 3 2" xfId="37543"/>
    <cellStyle name="SAPBEXHLevel1 7 3 2 4" xfId="36708"/>
    <cellStyle name="SAPBEXHLevel1 7 3 3" xfId="15788"/>
    <cellStyle name="SAPBEXHLevel1 7 3 3 2" xfId="42207"/>
    <cellStyle name="SAPBEXHLevel1 7 3 4" xfId="24473"/>
    <cellStyle name="SAPBEXHLevel1 7 3 4 2" xfId="50887"/>
    <cellStyle name="SAPBEXHLevel1 7 3 5" xfId="31681"/>
    <cellStyle name="SAPBEXHLevel1 7 4" xfId="6200"/>
    <cellStyle name="SAPBEXHLevel1 7 4 2" xfId="10979"/>
    <cellStyle name="SAPBEXHLevel1 7 4 2 2" xfId="21624"/>
    <cellStyle name="SAPBEXHLevel1 7 4 2 2 2" xfId="48038"/>
    <cellStyle name="SAPBEXHLevel1 7 4 2 3" xfId="28713"/>
    <cellStyle name="SAPBEXHLevel1 7 4 2 3 2" xfId="55127"/>
    <cellStyle name="SAPBEXHLevel1 7 4 2 4" xfId="37400"/>
    <cellStyle name="SAPBEXHLevel1 7 4 3" xfId="16941"/>
    <cellStyle name="SAPBEXHLevel1 7 4 3 2" xfId="43359"/>
    <cellStyle name="SAPBEXHLevel1 7 4 4" xfId="22023"/>
    <cellStyle name="SAPBEXHLevel1 7 4 4 2" xfId="48437"/>
    <cellStyle name="SAPBEXHLevel1 7 4 5" xfId="32870"/>
    <cellStyle name="SAPBEXHLevel1 7 5" xfId="6786"/>
    <cellStyle name="SAPBEXHLevel1 7 5 2" xfId="17498"/>
    <cellStyle name="SAPBEXHLevel1 7 5 2 2" xfId="43915"/>
    <cellStyle name="SAPBEXHLevel1 7 5 3" xfId="21993"/>
    <cellStyle name="SAPBEXHLevel1 7 5 3 2" xfId="48407"/>
    <cellStyle name="SAPBEXHLevel1 7 5 4" xfId="33456"/>
    <cellStyle name="SAPBEXHLevel1 7 6" xfId="7342"/>
    <cellStyle name="SAPBEXHLevel1 7 6 2" xfId="18009"/>
    <cellStyle name="SAPBEXHLevel1 7 6 2 2" xfId="44425"/>
    <cellStyle name="SAPBEXHLevel1 7 6 3" xfId="28042"/>
    <cellStyle name="SAPBEXHLevel1 7 6 3 2" xfId="54456"/>
    <cellStyle name="SAPBEXHLevel1 7 6 4" xfId="34012"/>
    <cellStyle name="SAPBEXHLevel1 7 7" xfId="7986"/>
    <cellStyle name="SAPBEXHLevel1 7 7 2" xfId="18653"/>
    <cellStyle name="SAPBEXHLevel1 7 7 2 2" xfId="45067"/>
    <cellStyle name="SAPBEXHLevel1 7 7 3" xfId="16980"/>
    <cellStyle name="SAPBEXHLevel1 7 7 3 2" xfId="43398"/>
    <cellStyle name="SAPBEXHLevel1 7 7 4" xfId="34592"/>
    <cellStyle name="SAPBEXHLevel1 7 8" xfId="8869"/>
    <cellStyle name="SAPBEXHLevel1 7 8 2" xfId="19529"/>
    <cellStyle name="SAPBEXHLevel1 7 8 2 2" xfId="45943"/>
    <cellStyle name="SAPBEXHLevel1 7 8 3" xfId="22367"/>
    <cellStyle name="SAPBEXHLevel1 7 8 3 2" xfId="48781"/>
    <cellStyle name="SAPBEXHLevel1 7 8 4" xfId="35365"/>
    <cellStyle name="SAPBEXHLevel1 7 9" xfId="13174"/>
    <cellStyle name="SAPBEXHLevel1 7 9 2" xfId="39594"/>
    <cellStyle name="SAPBEXHLevel1 8" xfId="3244"/>
    <cellStyle name="SAPBEXHLevel1 8 2" xfId="9556"/>
    <cellStyle name="SAPBEXHLevel1 8 2 2" xfId="20216"/>
    <cellStyle name="SAPBEXHLevel1 8 2 2 2" xfId="46630"/>
    <cellStyle name="SAPBEXHLevel1 8 2 3" xfId="28204"/>
    <cellStyle name="SAPBEXHLevel1 8 2 3 2" xfId="54618"/>
    <cellStyle name="SAPBEXHLevel1 8 2 4" xfId="36052"/>
    <cellStyle name="SAPBEXHLevel1 8 3" xfId="14034"/>
    <cellStyle name="SAPBEXHLevel1 8 3 2" xfId="40454"/>
    <cellStyle name="SAPBEXHLevel1 8 4" xfId="27394"/>
    <cellStyle name="SAPBEXHLevel1 8 4 2" xfId="53808"/>
    <cellStyle name="SAPBEXHLevel1 8 5" xfId="29914"/>
    <cellStyle name="SAPBEXHLevel1 9" xfId="4741"/>
    <cellStyle name="SAPBEXHLevel1 9 2" xfId="9756"/>
    <cellStyle name="SAPBEXHLevel1 9 2 2" xfId="20416"/>
    <cellStyle name="SAPBEXHLevel1 9 2 2 2" xfId="46830"/>
    <cellStyle name="SAPBEXHLevel1 9 2 3" xfId="12583"/>
    <cellStyle name="SAPBEXHLevel1 9 2 3 2" xfId="39004"/>
    <cellStyle name="SAPBEXHLevel1 9 2 4" xfId="36252"/>
    <cellStyle name="SAPBEXHLevel1 9 3" xfId="15518"/>
    <cellStyle name="SAPBEXHLevel1 9 3 2" xfId="41938"/>
    <cellStyle name="SAPBEXHLevel1 9 4" xfId="24929"/>
    <cellStyle name="SAPBEXHLevel1 9 4 2" xfId="51343"/>
    <cellStyle name="SAPBEXHLevel1 9 5" xfId="31411"/>
    <cellStyle name="SAPBEXHLevel1_0910 GSO Capex RRP - Final (Detail) v2 220710" xfId="1222"/>
    <cellStyle name="SAPBEXHLevel1X" xfId="1223"/>
    <cellStyle name="SAPBEXHLevel1X 10" xfId="3246"/>
    <cellStyle name="SAPBEXHLevel1X 10 2" xfId="14036"/>
    <cellStyle name="SAPBEXHLevel1X 10 2 2" xfId="40456"/>
    <cellStyle name="SAPBEXHLevel1X 10 3" xfId="26985"/>
    <cellStyle name="SAPBEXHLevel1X 10 3 2" xfId="53399"/>
    <cellStyle name="SAPBEXHLevel1X 10 4" xfId="29916"/>
    <cellStyle name="SAPBEXHLevel1X 11" xfId="4889"/>
    <cellStyle name="SAPBEXHLevel1X 11 2" xfId="15666"/>
    <cellStyle name="SAPBEXHLevel1X 11 2 2" xfId="42086"/>
    <cellStyle name="SAPBEXHLevel1X 11 3" xfId="23843"/>
    <cellStyle name="SAPBEXHLevel1X 11 3 2" xfId="50257"/>
    <cellStyle name="SAPBEXHLevel1X 11 4" xfId="31559"/>
    <cellStyle name="SAPBEXHLevel1X 12" xfId="5317"/>
    <cellStyle name="SAPBEXHLevel1X 12 2" xfId="16091"/>
    <cellStyle name="SAPBEXHLevel1X 12 2 2" xfId="42510"/>
    <cellStyle name="SAPBEXHLevel1X 12 3" xfId="23820"/>
    <cellStyle name="SAPBEXHLevel1X 12 3 2" xfId="50234"/>
    <cellStyle name="SAPBEXHLevel1X 12 4" xfId="31987"/>
    <cellStyle name="SAPBEXHLevel1X 13" xfId="5482"/>
    <cellStyle name="SAPBEXHLevel1X 13 2" xfId="23026"/>
    <cellStyle name="SAPBEXHLevel1X 13 2 2" xfId="49440"/>
    <cellStyle name="SAPBEXHLevel1X 13 3" xfId="32152"/>
    <cellStyle name="SAPBEXHLevel1X 14" xfId="16642"/>
    <cellStyle name="SAPBEXHLevel1X 14 2" xfId="43060"/>
    <cellStyle name="SAPBEXHLevel1X 15" xfId="22691"/>
    <cellStyle name="SAPBEXHLevel1X 15 2" xfId="49105"/>
    <cellStyle name="SAPBEXHLevel1X 2" xfId="1224"/>
    <cellStyle name="SAPBEXHLevel1X 2 10" xfId="4116"/>
    <cellStyle name="SAPBEXHLevel1X 2 10 2" xfId="14898"/>
    <cellStyle name="SAPBEXHLevel1X 2 10 2 2" xfId="41318"/>
    <cellStyle name="SAPBEXHLevel1X 2 10 3" xfId="26178"/>
    <cellStyle name="SAPBEXHLevel1X 2 10 3 2" xfId="52592"/>
    <cellStyle name="SAPBEXHLevel1X 2 10 4" xfId="30786"/>
    <cellStyle name="SAPBEXHLevel1X 2 11" xfId="6844"/>
    <cellStyle name="SAPBEXHLevel1X 2 11 2" xfId="24843"/>
    <cellStyle name="SAPBEXHLevel1X 2 11 2 2" xfId="51257"/>
    <cellStyle name="SAPBEXHLevel1X 2 11 3" xfId="33514"/>
    <cellStyle name="SAPBEXHLevel1X 2 12" xfId="12403"/>
    <cellStyle name="SAPBEXHLevel1X 2 12 2" xfId="38824"/>
    <cellStyle name="SAPBEXHLevel1X 2 13" xfId="27020"/>
    <cellStyle name="SAPBEXHLevel1X 2 13 2" xfId="53434"/>
    <cellStyle name="SAPBEXHLevel1X 2 2" xfId="1538"/>
    <cellStyle name="SAPBEXHLevel1X 2 2 10" xfId="8430"/>
    <cellStyle name="SAPBEXHLevel1X 2 2 10 2" xfId="19090"/>
    <cellStyle name="SAPBEXHLevel1X 2 2 10 2 2" xfId="45504"/>
    <cellStyle name="SAPBEXHLevel1X 2 2 10 3" xfId="16959"/>
    <cellStyle name="SAPBEXHLevel1X 2 2 10 3 2" xfId="43377"/>
    <cellStyle name="SAPBEXHLevel1X 2 2 10 4" xfId="34926"/>
    <cellStyle name="SAPBEXHLevel1X 2 2 11" xfId="12004"/>
    <cellStyle name="SAPBEXHLevel1X 2 2 11 2" xfId="38425"/>
    <cellStyle name="SAPBEXHLevel1X 2 2 12" xfId="26295"/>
    <cellStyle name="SAPBEXHLevel1X 2 2 12 2" xfId="52709"/>
    <cellStyle name="SAPBEXHLevel1X 2 2 2" xfId="3532"/>
    <cellStyle name="SAPBEXHLevel1X 2 2 2 2" xfId="8992"/>
    <cellStyle name="SAPBEXHLevel1X 2 2 2 2 2" xfId="19652"/>
    <cellStyle name="SAPBEXHLevel1X 2 2 2 2 2 2" xfId="46066"/>
    <cellStyle name="SAPBEXHLevel1X 2 2 2 2 3" xfId="11547"/>
    <cellStyle name="SAPBEXHLevel1X 2 2 2 2 3 2" xfId="37968"/>
    <cellStyle name="SAPBEXHLevel1X 2 2 2 2 4" xfId="35488"/>
    <cellStyle name="SAPBEXHLevel1X 2 2 2 3" xfId="10369"/>
    <cellStyle name="SAPBEXHLevel1X 2 2 2 3 2" xfId="21029"/>
    <cellStyle name="SAPBEXHLevel1X 2 2 2 3 2 2" xfId="47443"/>
    <cellStyle name="SAPBEXHLevel1X 2 2 2 3 3" xfId="28294"/>
    <cellStyle name="SAPBEXHLevel1X 2 2 2 3 3 2" xfId="54708"/>
    <cellStyle name="SAPBEXHLevel1X 2 2 2 3 4" xfId="36865"/>
    <cellStyle name="SAPBEXHLevel1X 2 2 2 4" xfId="8743"/>
    <cellStyle name="SAPBEXHLevel1X 2 2 2 4 2" xfId="19403"/>
    <cellStyle name="SAPBEXHLevel1X 2 2 2 4 2 2" xfId="45817"/>
    <cellStyle name="SAPBEXHLevel1X 2 2 2 4 3" xfId="25359"/>
    <cellStyle name="SAPBEXHLevel1X 2 2 2 4 3 2" xfId="51773"/>
    <cellStyle name="SAPBEXHLevel1X 2 2 2 4 4" xfId="35239"/>
    <cellStyle name="SAPBEXHLevel1X 2 2 2 5" xfId="14317"/>
    <cellStyle name="SAPBEXHLevel1X 2 2 2 5 2" xfId="40737"/>
    <cellStyle name="SAPBEXHLevel1X 2 2 2 6" xfId="26681"/>
    <cellStyle name="SAPBEXHLevel1X 2 2 2 6 2" xfId="53095"/>
    <cellStyle name="SAPBEXHLevel1X 2 2 2 7" xfId="30202"/>
    <cellStyle name="SAPBEXHLevel1X 2 2 3" xfId="2775"/>
    <cellStyle name="SAPBEXHLevel1X 2 2 3 2" xfId="9350"/>
    <cellStyle name="SAPBEXHLevel1X 2 2 3 2 2" xfId="20010"/>
    <cellStyle name="SAPBEXHLevel1X 2 2 3 2 2 2" xfId="46424"/>
    <cellStyle name="SAPBEXHLevel1X 2 2 3 2 3" xfId="28225"/>
    <cellStyle name="SAPBEXHLevel1X 2 2 3 2 3 2" xfId="54639"/>
    <cellStyle name="SAPBEXHLevel1X 2 2 3 2 4" xfId="35846"/>
    <cellStyle name="SAPBEXHLevel1X 2 2 3 3" xfId="13567"/>
    <cellStyle name="SAPBEXHLevel1X 2 2 3 3 2" xfId="39987"/>
    <cellStyle name="SAPBEXHLevel1X 2 2 3 4" xfId="25204"/>
    <cellStyle name="SAPBEXHLevel1X 2 2 3 4 2" xfId="51618"/>
    <cellStyle name="SAPBEXHLevel1X 2 2 3 5" xfId="29445"/>
    <cellStyle name="SAPBEXHLevel1X 2 2 4" xfId="2612"/>
    <cellStyle name="SAPBEXHLevel1X 2 2 4 2" xfId="10161"/>
    <cellStyle name="SAPBEXHLevel1X 2 2 4 2 2" xfId="20821"/>
    <cellStyle name="SAPBEXHLevel1X 2 2 4 2 2 2" xfId="47235"/>
    <cellStyle name="SAPBEXHLevel1X 2 2 4 2 3" xfId="25888"/>
    <cellStyle name="SAPBEXHLevel1X 2 2 4 2 3 2" xfId="52302"/>
    <cellStyle name="SAPBEXHLevel1X 2 2 4 2 4" xfId="36657"/>
    <cellStyle name="SAPBEXHLevel1X 2 2 4 3" xfId="13404"/>
    <cellStyle name="SAPBEXHLevel1X 2 2 4 3 2" xfId="39824"/>
    <cellStyle name="SAPBEXHLevel1X 2 2 4 4" xfId="26069"/>
    <cellStyle name="SAPBEXHLevel1X 2 2 4 4 2" xfId="52483"/>
    <cellStyle name="SAPBEXHLevel1X 2 2 4 5" xfId="29282"/>
    <cellStyle name="SAPBEXHLevel1X 2 2 5" xfId="5644"/>
    <cellStyle name="SAPBEXHLevel1X 2 2 5 2" xfId="16408"/>
    <cellStyle name="SAPBEXHLevel1X 2 2 5 2 2" xfId="42826"/>
    <cellStyle name="SAPBEXHLevel1X 2 2 5 3" xfId="26822"/>
    <cellStyle name="SAPBEXHLevel1X 2 2 5 3 2" xfId="53236"/>
    <cellStyle name="SAPBEXHLevel1X 2 2 5 4" xfId="32314"/>
    <cellStyle name="SAPBEXHLevel1X 2 2 6" xfId="5874"/>
    <cellStyle name="SAPBEXHLevel1X 2 2 6 2" xfId="16629"/>
    <cellStyle name="SAPBEXHLevel1X 2 2 6 2 2" xfId="43047"/>
    <cellStyle name="SAPBEXHLevel1X 2 2 6 3" xfId="25476"/>
    <cellStyle name="SAPBEXHLevel1X 2 2 6 3 2" xfId="51890"/>
    <cellStyle name="SAPBEXHLevel1X 2 2 6 4" xfId="32544"/>
    <cellStyle name="SAPBEXHLevel1X 2 2 7" xfId="6807"/>
    <cellStyle name="SAPBEXHLevel1X 2 2 7 2" xfId="22014"/>
    <cellStyle name="SAPBEXHLevel1X 2 2 7 2 2" xfId="48428"/>
    <cellStyle name="SAPBEXHLevel1X 2 2 7 3" xfId="33477"/>
    <cellStyle name="SAPBEXHLevel1X 2 2 8" xfId="7225"/>
    <cellStyle name="SAPBEXHLevel1X 2 2 8 2" xfId="17892"/>
    <cellStyle name="SAPBEXHLevel1X 2 2 8 2 2" xfId="44309"/>
    <cellStyle name="SAPBEXHLevel1X 2 2 8 3" xfId="22379"/>
    <cellStyle name="SAPBEXHLevel1X 2 2 8 3 2" xfId="48793"/>
    <cellStyle name="SAPBEXHLevel1X 2 2 8 4" xfId="33895"/>
    <cellStyle name="SAPBEXHLevel1X 2 2 9" xfId="6177"/>
    <cellStyle name="SAPBEXHLevel1X 2 2 9 2" xfId="16918"/>
    <cellStyle name="SAPBEXHLevel1X 2 2 9 2 2" xfId="43336"/>
    <cellStyle name="SAPBEXHLevel1X 2 2 9 3" xfId="13725"/>
    <cellStyle name="SAPBEXHLevel1X 2 2 9 3 2" xfId="40145"/>
    <cellStyle name="SAPBEXHLevel1X 2 2 9 4" xfId="32847"/>
    <cellStyle name="SAPBEXHLevel1X 2 3" xfId="1651"/>
    <cellStyle name="SAPBEXHLevel1X 2 3 10" xfId="8320"/>
    <cellStyle name="SAPBEXHLevel1X 2 3 10 2" xfId="18980"/>
    <cellStyle name="SAPBEXHLevel1X 2 3 10 2 2" xfId="45394"/>
    <cellStyle name="SAPBEXHLevel1X 2 3 10 3" xfId="12934"/>
    <cellStyle name="SAPBEXHLevel1X 2 3 10 3 2" xfId="39355"/>
    <cellStyle name="SAPBEXHLevel1X 2 3 10 4" xfId="34816"/>
    <cellStyle name="SAPBEXHLevel1X 2 3 11" xfId="11915"/>
    <cellStyle name="SAPBEXHLevel1X 2 3 11 2" xfId="38336"/>
    <cellStyle name="SAPBEXHLevel1X 2 3 12" xfId="21907"/>
    <cellStyle name="SAPBEXHLevel1X 2 3 12 2" xfId="48321"/>
    <cellStyle name="SAPBEXHLevel1X 2 3 2" xfId="3644"/>
    <cellStyle name="SAPBEXHLevel1X 2 3 2 2" xfId="9102"/>
    <cellStyle name="SAPBEXHLevel1X 2 3 2 2 2" xfId="19762"/>
    <cellStyle name="SAPBEXHLevel1X 2 3 2 2 2 2" xfId="46176"/>
    <cellStyle name="SAPBEXHLevel1X 2 3 2 2 3" xfId="11175"/>
    <cellStyle name="SAPBEXHLevel1X 2 3 2 2 3 2" xfId="37596"/>
    <cellStyle name="SAPBEXHLevel1X 2 3 2 2 4" xfId="35598"/>
    <cellStyle name="SAPBEXHLevel1X 2 3 2 3" xfId="10420"/>
    <cellStyle name="SAPBEXHLevel1X 2 3 2 3 2" xfId="21080"/>
    <cellStyle name="SAPBEXHLevel1X 2 3 2 3 2 2" xfId="47494"/>
    <cellStyle name="SAPBEXHLevel1X 2 3 2 3 3" xfId="28345"/>
    <cellStyle name="SAPBEXHLevel1X 2 3 2 3 3 2" xfId="54759"/>
    <cellStyle name="SAPBEXHLevel1X 2 3 2 3 4" xfId="36916"/>
    <cellStyle name="SAPBEXHLevel1X 2 3 2 4" xfId="8621"/>
    <cellStyle name="SAPBEXHLevel1X 2 3 2 4 2" xfId="19281"/>
    <cellStyle name="SAPBEXHLevel1X 2 3 2 4 2 2" xfId="45695"/>
    <cellStyle name="SAPBEXHLevel1X 2 3 2 4 3" xfId="12738"/>
    <cellStyle name="SAPBEXHLevel1X 2 3 2 4 3 2" xfId="39159"/>
    <cellStyle name="SAPBEXHLevel1X 2 3 2 4 4" xfId="35117"/>
    <cellStyle name="SAPBEXHLevel1X 2 3 2 5" xfId="14429"/>
    <cellStyle name="SAPBEXHLevel1X 2 3 2 5 2" xfId="40849"/>
    <cellStyle name="SAPBEXHLevel1X 2 3 2 6" xfId="23299"/>
    <cellStyle name="SAPBEXHLevel1X 2 3 2 6 2" xfId="49713"/>
    <cellStyle name="SAPBEXHLevel1X 2 3 2 7" xfId="30314"/>
    <cellStyle name="SAPBEXHLevel1X 2 3 3" xfId="2687"/>
    <cellStyle name="SAPBEXHLevel1X 2 3 3 2" xfId="9471"/>
    <cellStyle name="SAPBEXHLevel1X 2 3 3 2 2" xfId="20131"/>
    <cellStyle name="SAPBEXHLevel1X 2 3 3 2 2 2" xfId="46545"/>
    <cellStyle name="SAPBEXHLevel1X 2 3 3 2 3" xfId="26755"/>
    <cellStyle name="SAPBEXHLevel1X 2 3 3 2 3 2" xfId="53169"/>
    <cellStyle name="SAPBEXHLevel1X 2 3 3 2 4" xfId="35967"/>
    <cellStyle name="SAPBEXHLevel1X 2 3 3 3" xfId="13479"/>
    <cellStyle name="SAPBEXHLevel1X 2 3 3 3 2" xfId="39899"/>
    <cellStyle name="SAPBEXHLevel1X 2 3 3 4" xfId="25850"/>
    <cellStyle name="SAPBEXHLevel1X 2 3 3 4 2" xfId="52264"/>
    <cellStyle name="SAPBEXHLevel1X 2 3 3 5" xfId="29357"/>
    <cellStyle name="SAPBEXHLevel1X 2 3 4" xfId="4109"/>
    <cellStyle name="SAPBEXHLevel1X 2 3 4 2" xfId="10105"/>
    <cellStyle name="SAPBEXHLevel1X 2 3 4 2 2" xfId="20765"/>
    <cellStyle name="SAPBEXHLevel1X 2 3 4 2 2 2" xfId="47179"/>
    <cellStyle name="SAPBEXHLevel1X 2 3 4 2 3" xfId="27804"/>
    <cellStyle name="SAPBEXHLevel1X 2 3 4 2 3 2" xfId="54218"/>
    <cellStyle name="SAPBEXHLevel1X 2 3 4 2 4" xfId="36601"/>
    <cellStyle name="SAPBEXHLevel1X 2 3 4 3" xfId="14891"/>
    <cellStyle name="SAPBEXHLevel1X 2 3 4 3 2" xfId="41311"/>
    <cellStyle name="SAPBEXHLevel1X 2 3 4 4" xfId="22947"/>
    <cellStyle name="SAPBEXHLevel1X 2 3 4 4 2" xfId="49361"/>
    <cellStyle name="SAPBEXHLevel1X 2 3 4 5" xfId="30779"/>
    <cellStyle name="SAPBEXHLevel1X 2 3 5" xfId="3355"/>
    <cellStyle name="SAPBEXHLevel1X 2 3 5 2" xfId="14142"/>
    <cellStyle name="SAPBEXHLevel1X 2 3 5 2 2" xfId="40562"/>
    <cellStyle name="SAPBEXHLevel1X 2 3 5 3" xfId="22679"/>
    <cellStyle name="SAPBEXHLevel1X 2 3 5 3 2" xfId="49093"/>
    <cellStyle name="SAPBEXHLevel1X 2 3 5 4" xfId="30025"/>
    <cellStyle name="SAPBEXHLevel1X 2 3 6" xfId="6049"/>
    <cellStyle name="SAPBEXHLevel1X 2 3 6 2" xfId="16800"/>
    <cellStyle name="SAPBEXHLevel1X 2 3 6 2 2" xfId="43218"/>
    <cellStyle name="SAPBEXHLevel1X 2 3 6 3" xfId="24406"/>
    <cellStyle name="SAPBEXHLevel1X 2 3 6 3 2" xfId="50820"/>
    <cellStyle name="SAPBEXHLevel1X 2 3 6 4" xfId="32719"/>
    <cellStyle name="SAPBEXHLevel1X 2 3 7" xfId="6139"/>
    <cellStyle name="SAPBEXHLevel1X 2 3 7 2" xfId="12031"/>
    <cellStyle name="SAPBEXHLevel1X 2 3 7 2 2" xfId="38452"/>
    <cellStyle name="SAPBEXHLevel1X 2 3 7 3" xfId="32809"/>
    <cellStyle name="SAPBEXHLevel1X 2 3 8" xfId="2948"/>
    <cellStyle name="SAPBEXHLevel1X 2 3 8 2" xfId="13740"/>
    <cellStyle name="SAPBEXHLevel1X 2 3 8 2 2" xfId="40160"/>
    <cellStyle name="SAPBEXHLevel1X 2 3 8 3" xfId="21980"/>
    <cellStyle name="SAPBEXHLevel1X 2 3 8 3 2" xfId="48394"/>
    <cellStyle name="SAPBEXHLevel1X 2 3 8 4" xfId="29618"/>
    <cellStyle name="SAPBEXHLevel1X 2 3 9" xfId="5913"/>
    <cellStyle name="SAPBEXHLevel1X 2 3 9 2" xfId="16665"/>
    <cellStyle name="SAPBEXHLevel1X 2 3 9 2 2" xfId="43083"/>
    <cellStyle name="SAPBEXHLevel1X 2 3 9 3" xfId="26899"/>
    <cellStyle name="SAPBEXHLevel1X 2 3 9 3 2" xfId="53313"/>
    <cellStyle name="SAPBEXHLevel1X 2 3 9 4" xfId="32583"/>
    <cellStyle name="SAPBEXHLevel1X 2 4" xfId="1910"/>
    <cellStyle name="SAPBEXHLevel1X 2 4 10" xfId="8557"/>
    <cellStyle name="SAPBEXHLevel1X 2 4 10 2" xfId="19217"/>
    <cellStyle name="SAPBEXHLevel1X 2 4 10 2 2" xfId="45631"/>
    <cellStyle name="SAPBEXHLevel1X 2 4 10 3" xfId="12955"/>
    <cellStyle name="SAPBEXHLevel1X 2 4 10 3 2" xfId="39376"/>
    <cellStyle name="SAPBEXHLevel1X 2 4 10 4" xfId="35053"/>
    <cellStyle name="SAPBEXHLevel1X 2 4 11" xfId="11670"/>
    <cellStyle name="SAPBEXHLevel1X 2 4 11 2" xfId="38091"/>
    <cellStyle name="SAPBEXHLevel1X 2 4 12" xfId="22782"/>
    <cellStyle name="SAPBEXHLevel1X 2 4 12 2" xfId="49196"/>
    <cellStyle name="SAPBEXHLevel1X 2 4 2" xfId="3887"/>
    <cellStyle name="SAPBEXHLevel1X 2 4 2 2" xfId="9185"/>
    <cellStyle name="SAPBEXHLevel1X 2 4 2 2 2" xfId="19845"/>
    <cellStyle name="SAPBEXHLevel1X 2 4 2 2 2 2" xfId="46259"/>
    <cellStyle name="SAPBEXHLevel1X 2 4 2 2 3" xfId="21302"/>
    <cellStyle name="SAPBEXHLevel1X 2 4 2 2 3 2" xfId="47716"/>
    <cellStyle name="SAPBEXHLevel1X 2 4 2 2 4" xfId="35681"/>
    <cellStyle name="SAPBEXHLevel1X 2 4 2 3" xfId="14670"/>
    <cellStyle name="SAPBEXHLevel1X 2 4 2 3 2" xfId="41090"/>
    <cellStyle name="SAPBEXHLevel1X 2 4 2 4" xfId="21775"/>
    <cellStyle name="SAPBEXHLevel1X 2 4 2 4 2" xfId="48189"/>
    <cellStyle name="SAPBEXHLevel1X 2 4 2 5" xfId="30557"/>
    <cellStyle name="SAPBEXHLevel1X 2 4 3" xfId="4614"/>
    <cellStyle name="SAPBEXHLevel1X 2 4 3 2" xfId="9975"/>
    <cellStyle name="SAPBEXHLevel1X 2 4 3 2 2" xfId="20635"/>
    <cellStyle name="SAPBEXHLevel1X 2 4 3 2 2 2" xfId="47049"/>
    <cellStyle name="SAPBEXHLevel1X 2 4 3 2 3" xfId="25043"/>
    <cellStyle name="SAPBEXHLevel1X 2 4 3 2 3 2" xfId="51457"/>
    <cellStyle name="SAPBEXHLevel1X 2 4 3 2 4" xfId="36471"/>
    <cellStyle name="SAPBEXHLevel1X 2 4 3 3" xfId="15392"/>
    <cellStyle name="SAPBEXHLevel1X 2 4 3 3 2" xfId="41812"/>
    <cellStyle name="SAPBEXHLevel1X 2 4 3 4" xfId="24134"/>
    <cellStyle name="SAPBEXHLevel1X 2 4 3 4 2" xfId="50548"/>
    <cellStyle name="SAPBEXHLevel1X 2 4 3 5" xfId="31284"/>
    <cellStyle name="SAPBEXHLevel1X 2 4 4" xfId="4429"/>
    <cellStyle name="SAPBEXHLevel1X 2 4 4 2" xfId="15207"/>
    <cellStyle name="SAPBEXHLevel1X 2 4 4 2 2" xfId="41627"/>
    <cellStyle name="SAPBEXHLevel1X 2 4 4 3" xfId="22774"/>
    <cellStyle name="SAPBEXHLevel1X 2 4 4 3 2" xfId="49188"/>
    <cellStyle name="SAPBEXHLevel1X 2 4 4 4" xfId="31099"/>
    <cellStyle name="SAPBEXHLevel1X 2 4 5" xfId="5808"/>
    <cellStyle name="SAPBEXHLevel1X 2 4 5 2" xfId="16567"/>
    <cellStyle name="SAPBEXHLevel1X 2 4 5 2 2" xfId="42985"/>
    <cellStyle name="SAPBEXHLevel1X 2 4 5 3" xfId="27012"/>
    <cellStyle name="SAPBEXHLevel1X 2 4 5 3 2" xfId="53426"/>
    <cellStyle name="SAPBEXHLevel1X 2 4 5 4" xfId="32478"/>
    <cellStyle name="SAPBEXHLevel1X 2 4 6" xfId="6411"/>
    <cellStyle name="SAPBEXHLevel1X 2 4 6 2" xfId="17147"/>
    <cellStyle name="SAPBEXHLevel1X 2 4 6 2 2" xfId="43565"/>
    <cellStyle name="SAPBEXHLevel1X 2 4 6 3" xfId="11332"/>
    <cellStyle name="SAPBEXHLevel1X 2 4 6 3 2" xfId="37753"/>
    <cellStyle name="SAPBEXHLevel1X 2 4 6 4" xfId="33081"/>
    <cellStyle name="SAPBEXHLevel1X 2 4 7" xfId="7026"/>
    <cellStyle name="SAPBEXHLevel1X 2 4 7 2" xfId="23521"/>
    <cellStyle name="SAPBEXHLevel1X 2 4 7 2 2" xfId="49935"/>
    <cellStyle name="SAPBEXHLevel1X 2 4 7 3" xfId="33696"/>
    <cellStyle name="SAPBEXHLevel1X 2 4 8" xfId="7573"/>
    <cellStyle name="SAPBEXHLevel1X 2 4 8 2" xfId="18240"/>
    <cellStyle name="SAPBEXHLevel1X 2 4 8 2 2" xfId="44656"/>
    <cellStyle name="SAPBEXHLevel1X 2 4 8 3" xfId="12270"/>
    <cellStyle name="SAPBEXHLevel1X 2 4 8 3 2" xfId="38691"/>
    <cellStyle name="SAPBEXHLevel1X 2 4 8 4" xfId="34243"/>
    <cellStyle name="SAPBEXHLevel1X 2 4 9" xfId="7275"/>
    <cellStyle name="SAPBEXHLevel1X 2 4 9 2" xfId="17942"/>
    <cellStyle name="SAPBEXHLevel1X 2 4 9 2 2" xfId="44359"/>
    <cellStyle name="SAPBEXHLevel1X 2 4 9 3" xfId="24484"/>
    <cellStyle name="SAPBEXHLevel1X 2 4 9 3 2" xfId="50898"/>
    <cellStyle name="SAPBEXHLevel1X 2 4 9 4" xfId="33945"/>
    <cellStyle name="SAPBEXHLevel1X 2 5" xfId="2096"/>
    <cellStyle name="SAPBEXHLevel1X 2 5 10" xfId="8899"/>
    <cellStyle name="SAPBEXHLevel1X 2 5 10 2" xfId="19559"/>
    <cellStyle name="SAPBEXHLevel1X 2 5 10 2 2" xfId="45973"/>
    <cellStyle name="SAPBEXHLevel1X 2 5 10 3" xfId="27753"/>
    <cellStyle name="SAPBEXHLevel1X 2 5 10 3 2" xfId="54167"/>
    <cellStyle name="SAPBEXHLevel1X 2 5 10 4" xfId="35395"/>
    <cellStyle name="SAPBEXHLevel1X 2 5 11" xfId="11504"/>
    <cellStyle name="SAPBEXHLevel1X 2 5 11 2" xfId="37925"/>
    <cellStyle name="SAPBEXHLevel1X 2 5 12" xfId="26283"/>
    <cellStyle name="SAPBEXHLevel1X 2 5 12 2" xfId="52697"/>
    <cellStyle name="SAPBEXHLevel1X 2 5 2" xfId="4061"/>
    <cellStyle name="SAPBEXHLevel1X 2 5 2 2" xfId="9896"/>
    <cellStyle name="SAPBEXHLevel1X 2 5 2 2 2" xfId="20556"/>
    <cellStyle name="SAPBEXHLevel1X 2 5 2 2 2 2" xfId="46970"/>
    <cellStyle name="SAPBEXHLevel1X 2 5 2 2 3" xfId="27229"/>
    <cellStyle name="SAPBEXHLevel1X 2 5 2 2 3 2" xfId="53643"/>
    <cellStyle name="SAPBEXHLevel1X 2 5 2 2 4" xfId="36392"/>
    <cellStyle name="SAPBEXHLevel1X 2 5 2 3" xfId="14843"/>
    <cellStyle name="SAPBEXHLevel1X 2 5 2 3 2" xfId="41263"/>
    <cellStyle name="SAPBEXHLevel1X 2 5 2 4" xfId="22335"/>
    <cellStyle name="SAPBEXHLevel1X 2 5 2 4 2" xfId="48749"/>
    <cellStyle name="SAPBEXHLevel1X 2 5 2 5" xfId="30731"/>
    <cellStyle name="SAPBEXHLevel1X 2 5 3" xfId="4789"/>
    <cellStyle name="SAPBEXHLevel1X 2 5 3 2" xfId="9722"/>
    <cellStyle name="SAPBEXHLevel1X 2 5 3 2 2" xfId="20382"/>
    <cellStyle name="SAPBEXHLevel1X 2 5 3 2 2 2" xfId="46796"/>
    <cellStyle name="SAPBEXHLevel1X 2 5 3 2 3" xfId="28186"/>
    <cellStyle name="SAPBEXHLevel1X 2 5 3 2 3 2" xfId="54600"/>
    <cellStyle name="SAPBEXHLevel1X 2 5 3 2 4" xfId="36218"/>
    <cellStyle name="SAPBEXHLevel1X 2 5 3 3" xfId="15566"/>
    <cellStyle name="SAPBEXHLevel1X 2 5 3 3 2" xfId="41986"/>
    <cellStyle name="SAPBEXHLevel1X 2 5 3 4" xfId="26663"/>
    <cellStyle name="SAPBEXHLevel1X 2 5 3 4 2" xfId="53077"/>
    <cellStyle name="SAPBEXHLevel1X 2 5 3 5" xfId="31459"/>
    <cellStyle name="SAPBEXHLevel1X 2 5 4" xfId="5369"/>
    <cellStyle name="SAPBEXHLevel1X 2 5 4 2" xfId="16142"/>
    <cellStyle name="SAPBEXHLevel1X 2 5 4 2 2" xfId="42561"/>
    <cellStyle name="SAPBEXHLevel1X 2 5 4 3" xfId="21789"/>
    <cellStyle name="SAPBEXHLevel1X 2 5 4 3 2" xfId="48203"/>
    <cellStyle name="SAPBEXHLevel1X 2 5 4 4" xfId="32039"/>
    <cellStyle name="SAPBEXHLevel1X 2 5 5" xfId="5976"/>
    <cellStyle name="SAPBEXHLevel1X 2 5 5 2" xfId="16728"/>
    <cellStyle name="SAPBEXHLevel1X 2 5 5 2 2" xfId="43146"/>
    <cellStyle name="SAPBEXHLevel1X 2 5 5 3" xfId="26949"/>
    <cellStyle name="SAPBEXHLevel1X 2 5 5 3 2" xfId="53363"/>
    <cellStyle name="SAPBEXHLevel1X 2 5 5 4" xfId="32646"/>
    <cellStyle name="SAPBEXHLevel1X 2 5 6" xfId="6576"/>
    <cellStyle name="SAPBEXHLevel1X 2 5 6 2" xfId="17301"/>
    <cellStyle name="SAPBEXHLevel1X 2 5 6 2 2" xfId="43719"/>
    <cellStyle name="SAPBEXHLevel1X 2 5 6 3" xfId="23734"/>
    <cellStyle name="SAPBEXHLevel1X 2 5 6 3 2" xfId="50148"/>
    <cellStyle name="SAPBEXHLevel1X 2 5 6 4" xfId="33246"/>
    <cellStyle name="SAPBEXHLevel1X 2 5 7" xfId="7148"/>
    <cellStyle name="SAPBEXHLevel1X 2 5 7 2" xfId="26913"/>
    <cellStyle name="SAPBEXHLevel1X 2 5 7 2 2" xfId="53327"/>
    <cellStyle name="SAPBEXHLevel1X 2 5 7 3" xfId="33818"/>
    <cellStyle name="SAPBEXHLevel1X 2 5 8" xfId="7707"/>
    <cellStyle name="SAPBEXHLevel1X 2 5 8 2" xfId="18374"/>
    <cellStyle name="SAPBEXHLevel1X 2 5 8 2 2" xfId="44790"/>
    <cellStyle name="SAPBEXHLevel1X 2 5 8 3" xfId="22119"/>
    <cellStyle name="SAPBEXHLevel1X 2 5 8 3 2" xfId="48533"/>
    <cellStyle name="SAPBEXHLevel1X 2 5 8 4" xfId="34377"/>
    <cellStyle name="SAPBEXHLevel1X 2 5 9" xfId="7859"/>
    <cellStyle name="SAPBEXHLevel1X 2 5 9 2" xfId="18526"/>
    <cellStyle name="SAPBEXHLevel1X 2 5 9 2 2" xfId="44941"/>
    <cellStyle name="SAPBEXHLevel1X 2 5 9 3" xfId="22111"/>
    <cellStyle name="SAPBEXHLevel1X 2 5 9 3 2" xfId="48525"/>
    <cellStyle name="SAPBEXHLevel1X 2 5 9 4" xfId="34529"/>
    <cellStyle name="SAPBEXHLevel1X 2 6" xfId="1838"/>
    <cellStyle name="SAPBEXHLevel1X 2 6 10" xfId="9553"/>
    <cellStyle name="SAPBEXHLevel1X 2 6 10 2" xfId="20213"/>
    <cellStyle name="SAPBEXHLevel1X 2 6 10 2 2" xfId="46627"/>
    <cellStyle name="SAPBEXHLevel1X 2 6 10 3" xfId="16243"/>
    <cellStyle name="SAPBEXHLevel1X 2 6 10 3 2" xfId="42662"/>
    <cellStyle name="SAPBEXHLevel1X 2 6 10 4" xfId="36049"/>
    <cellStyle name="SAPBEXHLevel1X 2 6 11" xfId="11742"/>
    <cellStyle name="SAPBEXHLevel1X 2 6 11 2" xfId="38163"/>
    <cellStyle name="SAPBEXHLevel1X 2 6 12" xfId="25398"/>
    <cellStyle name="SAPBEXHLevel1X 2 6 12 2" xfId="51812"/>
    <cellStyle name="SAPBEXHLevel1X 2 6 2" xfId="3815"/>
    <cellStyle name="SAPBEXHLevel1X 2 6 2 2" xfId="10690"/>
    <cellStyle name="SAPBEXHLevel1X 2 6 2 2 2" xfId="21335"/>
    <cellStyle name="SAPBEXHLevel1X 2 6 2 2 2 2" xfId="47749"/>
    <cellStyle name="SAPBEXHLevel1X 2 6 2 2 3" xfId="28433"/>
    <cellStyle name="SAPBEXHLevel1X 2 6 2 2 3 2" xfId="54847"/>
    <cellStyle name="SAPBEXHLevel1X 2 6 2 2 4" xfId="37114"/>
    <cellStyle name="SAPBEXHLevel1X 2 6 2 3" xfId="14598"/>
    <cellStyle name="SAPBEXHLevel1X 2 6 2 3 2" xfId="41018"/>
    <cellStyle name="SAPBEXHLevel1X 2 6 2 4" xfId="23778"/>
    <cellStyle name="SAPBEXHLevel1X 2 6 2 4 2" xfId="50192"/>
    <cellStyle name="SAPBEXHLevel1X 2 6 2 5" xfId="30485"/>
    <cellStyle name="SAPBEXHLevel1X 2 6 3" xfId="4542"/>
    <cellStyle name="SAPBEXHLevel1X 2 6 3 2" xfId="15320"/>
    <cellStyle name="SAPBEXHLevel1X 2 6 3 2 2" xfId="41740"/>
    <cellStyle name="SAPBEXHLevel1X 2 6 3 3" xfId="25432"/>
    <cellStyle name="SAPBEXHLevel1X 2 6 3 3 2" xfId="51846"/>
    <cellStyle name="SAPBEXHLevel1X 2 6 3 4" xfId="31212"/>
    <cellStyle name="SAPBEXHLevel1X 2 6 4" xfId="3191"/>
    <cellStyle name="SAPBEXHLevel1X 2 6 4 2" xfId="13981"/>
    <cellStyle name="SAPBEXHLevel1X 2 6 4 2 2" xfId="40401"/>
    <cellStyle name="SAPBEXHLevel1X 2 6 4 3" xfId="21829"/>
    <cellStyle name="SAPBEXHLevel1X 2 6 4 3 2" xfId="48243"/>
    <cellStyle name="SAPBEXHLevel1X 2 6 4 4" xfId="29861"/>
    <cellStyle name="SAPBEXHLevel1X 2 6 5" xfId="2868"/>
    <cellStyle name="SAPBEXHLevel1X 2 6 5 2" xfId="13660"/>
    <cellStyle name="SAPBEXHLevel1X 2 6 5 2 2" xfId="40080"/>
    <cellStyle name="SAPBEXHLevel1X 2 6 5 3" xfId="27512"/>
    <cellStyle name="SAPBEXHLevel1X 2 6 5 3 2" xfId="53926"/>
    <cellStyle name="SAPBEXHLevel1X 2 6 5 4" xfId="29538"/>
    <cellStyle name="SAPBEXHLevel1X 2 6 6" xfId="6034"/>
    <cellStyle name="SAPBEXHLevel1X 2 6 6 2" xfId="16785"/>
    <cellStyle name="SAPBEXHLevel1X 2 6 6 2 2" xfId="43203"/>
    <cellStyle name="SAPBEXHLevel1X 2 6 6 3" xfId="24607"/>
    <cellStyle name="SAPBEXHLevel1X 2 6 6 3 2" xfId="51021"/>
    <cellStyle name="SAPBEXHLevel1X 2 6 6 4" xfId="32704"/>
    <cellStyle name="SAPBEXHLevel1X 2 6 7" xfId="6954"/>
    <cellStyle name="SAPBEXHLevel1X 2 6 7 2" xfId="11417"/>
    <cellStyle name="SAPBEXHLevel1X 2 6 7 2 2" xfId="37838"/>
    <cellStyle name="SAPBEXHLevel1X 2 6 7 3" xfId="33624"/>
    <cellStyle name="SAPBEXHLevel1X 2 6 8" xfId="7501"/>
    <cellStyle name="SAPBEXHLevel1X 2 6 8 2" xfId="18168"/>
    <cellStyle name="SAPBEXHLevel1X 2 6 8 2 2" xfId="44584"/>
    <cellStyle name="SAPBEXHLevel1X 2 6 8 3" xfId="25415"/>
    <cellStyle name="SAPBEXHLevel1X 2 6 8 3 2" xfId="51829"/>
    <cellStyle name="SAPBEXHLevel1X 2 6 8 4" xfId="34171"/>
    <cellStyle name="SAPBEXHLevel1X 2 6 9" xfId="7763"/>
    <cellStyle name="SAPBEXHLevel1X 2 6 9 2" xfId="18430"/>
    <cellStyle name="SAPBEXHLevel1X 2 6 9 2 2" xfId="44846"/>
    <cellStyle name="SAPBEXHLevel1X 2 6 9 3" xfId="24343"/>
    <cellStyle name="SAPBEXHLevel1X 2 6 9 3 2" xfId="50757"/>
    <cellStyle name="SAPBEXHLevel1X 2 6 9 4" xfId="34433"/>
    <cellStyle name="SAPBEXHLevel1X 2 7" xfId="2497"/>
    <cellStyle name="SAPBEXHLevel1X 2 7 10" xfId="25267"/>
    <cellStyle name="SAPBEXHLevel1X 2 7 10 2" xfId="51681"/>
    <cellStyle name="SAPBEXHLevel1X 2 7 2" xfId="4392"/>
    <cellStyle name="SAPBEXHLevel1X 2 7 2 2" xfId="15170"/>
    <cellStyle name="SAPBEXHLevel1X 2 7 2 2 2" xfId="41590"/>
    <cellStyle name="SAPBEXHLevel1X 2 7 2 3" xfId="23111"/>
    <cellStyle name="SAPBEXHLevel1X 2 7 2 3 2" xfId="49525"/>
    <cellStyle name="SAPBEXHLevel1X 2 7 2 4" xfId="31062"/>
    <cellStyle name="SAPBEXHLevel1X 2 7 3" xfId="5125"/>
    <cellStyle name="SAPBEXHLevel1X 2 7 3 2" xfId="15902"/>
    <cellStyle name="SAPBEXHLevel1X 2 7 3 2 2" xfId="42321"/>
    <cellStyle name="SAPBEXHLevel1X 2 7 3 3" xfId="24420"/>
    <cellStyle name="SAPBEXHLevel1X 2 7 3 3 2" xfId="50834"/>
    <cellStyle name="SAPBEXHLevel1X 2 7 3 4" xfId="31795"/>
    <cellStyle name="SAPBEXHLevel1X 2 7 4" xfId="6307"/>
    <cellStyle name="SAPBEXHLevel1X 2 7 4 2" xfId="17046"/>
    <cellStyle name="SAPBEXHLevel1X 2 7 4 2 2" xfId="43464"/>
    <cellStyle name="SAPBEXHLevel1X 2 7 4 3" xfId="23004"/>
    <cellStyle name="SAPBEXHLevel1X 2 7 4 3 2" xfId="49418"/>
    <cellStyle name="SAPBEXHLevel1X 2 7 4 4" xfId="32977"/>
    <cellStyle name="SAPBEXHLevel1X 2 7 5" xfId="6883"/>
    <cellStyle name="SAPBEXHLevel1X 2 7 5 2" xfId="17588"/>
    <cellStyle name="SAPBEXHLevel1X 2 7 5 2 2" xfId="44005"/>
    <cellStyle name="SAPBEXHLevel1X 2 7 5 3" xfId="11414"/>
    <cellStyle name="SAPBEXHLevel1X 2 7 5 3 2" xfId="37835"/>
    <cellStyle name="SAPBEXHLevel1X 2 7 5 4" xfId="33553"/>
    <cellStyle name="SAPBEXHLevel1X 2 7 6" xfId="7407"/>
    <cellStyle name="SAPBEXHLevel1X 2 7 6 2" xfId="18074"/>
    <cellStyle name="SAPBEXHLevel1X 2 7 6 2 2" xfId="44490"/>
    <cellStyle name="SAPBEXHLevel1X 2 7 6 3" xfId="28146"/>
    <cellStyle name="SAPBEXHLevel1X 2 7 6 3 2" xfId="54560"/>
    <cellStyle name="SAPBEXHLevel1X 2 7 6 4" xfId="34077"/>
    <cellStyle name="SAPBEXHLevel1X 2 7 7" xfId="8030"/>
    <cellStyle name="SAPBEXHLevel1X 2 7 7 2" xfId="18697"/>
    <cellStyle name="SAPBEXHLevel1X 2 7 7 2 2" xfId="45111"/>
    <cellStyle name="SAPBEXHLevel1X 2 7 7 3" xfId="12291"/>
    <cellStyle name="SAPBEXHLevel1X 2 7 7 3 2" xfId="38712"/>
    <cellStyle name="SAPBEXHLevel1X 2 7 7 4" xfId="34634"/>
    <cellStyle name="SAPBEXHLevel1X 2 7 8" xfId="13293"/>
    <cellStyle name="SAPBEXHLevel1X 2 7 8 2" xfId="39713"/>
    <cellStyle name="SAPBEXHLevel1X 2 7 9" xfId="13014"/>
    <cellStyle name="SAPBEXHLevel1X 2 7 9 2" xfId="39435"/>
    <cellStyle name="SAPBEXHLevel1X 2 8" xfId="3247"/>
    <cellStyle name="SAPBEXHLevel1X 2 8 2" xfId="14037"/>
    <cellStyle name="SAPBEXHLevel1X 2 8 2 2" xfId="40457"/>
    <cellStyle name="SAPBEXHLevel1X 2 8 3" xfId="21770"/>
    <cellStyle name="SAPBEXHLevel1X 2 8 3 2" xfId="48184"/>
    <cellStyle name="SAPBEXHLevel1X 2 8 4" xfId="29917"/>
    <cellStyle name="SAPBEXHLevel1X 2 9" xfId="4498"/>
    <cellStyle name="SAPBEXHLevel1X 2 9 2" xfId="15276"/>
    <cellStyle name="SAPBEXHLevel1X 2 9 2 2" xfId="41696"/>
    <cellStyle name="SAPBEXHLevel1X 2 9 3" xfId="27135"/>
    <cellStyle name="SAPBEXHLevel1X 2 9 3 2" xfId="53549"/>
    <cellStyle name="SAPBEXHLevel1X 2 9 4" xfId="31168"/>
    <cellStyle name="SAPBEXHLevel1X 3" xfId="1225"/>
    <cellStyle name="SAPBEXHLevel1X 3 10" xfId="1652"/>
    <cellStyle name="SAPBEXHLevel1X 3 10 10" xfId="8319"/>
    <cellStyle name="SAPBEXHLevel1X 3 10 10 2" xfId="18979"/>
    <cellStyle name="SAPBEXHLevel1X 3 10 10 2 2" xfId="45393"/>
    <cellStyle name="SAPBEXHLevel1X 3 10 10 3" xfId="17700"/>
    <cellStyle name="SAPBEXHLevel1X 3 10 10 3 2" xfId="44117"/>
    <cellStyle name="SAPBEXHLevel1X 3 10 10 4" xfId="34815"/>
    <cellStyle name="SAPBEXHLevel1X 3 10 11" xfId="11914"/>
    <cellStyle name="SAPBEXHLevel1X 3 10 11 2" xfId="38335"/>
    <cellStyle name="SAPBEXHLevel1X 3 10 12" xfId="22188"/>
    <cellStyle name="SAPBEXHLevel1X 3 10 12 2" xfId="48602"/>
    <cellStyle name="SAPBEXHLevel1X 3 10 2" xfId="3645"/>
    <cellStyle name="SAPBEXHLevel1X 3 10 2 2" xfId="9103"/>
    <cellStyle name="SAPBEXHLevel1X 3 10 2 2 2" xfId="19763"/>
    <cellStyle name="SAPBEXHLevel1X 3 10 2 2 2 2" xfId="46177"/>
    <cellStyle name="SAPBEXHLevel1X 3 10 2 2 3" xfId="27736"/>
    <cellStyle name="SAPBEXHLevel1X 3 10 2 2 3 2" xfId="54150"/>
    <cellStyle name="SAPBEXHLevel1X 3 10 2 2 4" xfId="35599"/>
    <cellStyle name="SAPBEXHLevel1X 3 10 2 3" xfId="10185"/>
    <cellStyle name="SAPBEXHLevel1X 3 10 2 3 2" xfId="20845"/>
    <cellStyle name="SAPBEXHLevel1X 3 10 2 3 2 2" xfId="47259"/>
    <cellStyle name="SAPBEXHLevel1X 3 10 2 3 3" xfId="17507"/>
    <cellStyle name="SAPBEXHLevel1X 3 10 2 3 3 2" xfId="43924"/>
    <cellStyle name="SAPBEXHLevel1X 3 10 2 3 4" xfId="36681"/>
    <cellStyle name="SAPBEXHLevel1X 3 10 2 4" xfId="8620"/>
    <cellStyle name="SAPBEXHLevel1X 3 10 2 4 2" xfId="19280"/>
    <cellStyle name="SAPBEXHLevel1X 3 10 2 4 2 2" xfId="45694"/>
    <cellStyle name="SAPBEXHLevel1X 3 10 2 4 3" xfId="17828"/>
    <cellStyle name="SAPBEXHLevel1X 3 10 2 4 3 2" xfId="44245"/>
    <cellStyle name="SAPBEXHLevel1X 3 10 2 4 4" xfId="35116"/>
    <cellStyle name="SAPBEXHLevel1X 3 10 2 5" xfId="14430"/>
    <cellStyle name="SAPBEXHLevel1X 3 10 2 5 2" xfId="40850"/>
    <cellStyle name="SAPBEXHLevel1X 3 10 2 6" xfId="26460"/>
    <cellStyle name="SAPBEXHLevel1X 3 10 2 6 2" xfId="52874"/>
    <cellStyle name="SAPBEXHLevel1X 3 10 2 7" xfId="30315"/>
    <cellStyle name="SAPBEXHLevel1X 3 10 3" xfId="4123"/>
    <cellStyle name="SAPBEXHLevel1X 3 10 3 2" xfId="9472"/>
    <cellStyle name="SAPBEXHLevel1X 3 10 3 2 2" xfId="20132"/>
    <cellStyle name="SAPBEXHLevel1X 3 10 3 2 2 2" xfId="46546"/>
    <cellStyle name="SAPBEXHLevel1X 3 10 3 2 3" xfId="11582"/>
    <cellStyle name="SAPBEXHLevel1X 3 10 3 2 3 2" xfId="38003"/>
    <cellStyle name="SAPBEXHLevel1X 3 10 3 2 4" xfId="35968"/>
    <cellStyle name="SAPBEXHLevel1X 3 10 3 3" xfId="14905"/>
    <cellStyle name="SAPBEXHLevel1X 3 10 3 3 2" xfId="41325"/>
    <cellStyle name="SAPBEXHLevel1X 3 10 3 4" xfId="25006"/>
    <cellStyle name="SAPBEXHLevel1X 3 10 3 4 2" xfId="51420"/>
    <cellStyle name="SAPBEXHLevel1X 3 10 3 5" xfId="30793"/>
    <cellStyle name="SAPBEXHLevel1X 3 10 4" xfId="3081"/>
    <cellStyle name="SAPBEXHLevel1X 3 10 4 2" xfId="10263"/>
    <cellStyle name="SAPBEXHLevel1X 3 10 4 2 2" xfId="20923"/>
    <cellStyle name="SAPBEXHLevel1X 3 10 4 2 2 2" xfId="47337"/>
    <cellStyle name="SAPBEXHLevel1X 3 10 4 2 3" xfId="12990"/>
    <cellStyle name="SAPBEXHLevel1X 3 10 4 2 3 2" xfId="39411"/>
    <cellStyle name="SAPBEXHLevel1X 3 10 4 2 4" xfId="36759"/>
    <cellStyle name="SAPBEXHLevel1X 3 10 4 3" xfId="13873"/>
    <cellStyle name="SAPBEXHLevel1X 3 10 4 3 2" xfId="40293"/>
    <cellStyle name="SAPBEXHLevel1X 3 10 4 4" xfId="24327"/>
    <cellStyle name="SAPBEXHLevel1X 3 10 4 4 2" xfId="50741"/>
    <cellStyle name="SAPBEXHLevel1X 3 10 4 5" xfId="29751"/>
    <cellStyle name="SAPBEXHLevel1X 3 10 5" xfId="5451"/>
    <cellStyle name="SAPBEXHLevel1X 3 10 5 2" xfId="16224"/>
    <cellStyle name="SAPBEXHLevel1X 3 10 5 2 2" xfId="42643"/>
    <cellStyle name="SAPBEXHLevel1X 3 10 5 3" xfId="27521"/>
    <cellStyle name="SAPBEXHLevel1X 3 10 5 3 2" xfId="53935"/>
    <cellStyle name="SAPBEXHLevel1X 3 10 5 4" xfId="32121"/>
    <cellStyle name="SAPBEXHLevel1X 3 10 6" xfId="5527"/>
    <cellStyle name="SAPBEXHLevel1X 3 10 6 2" xfId="16298"/>
    <cellStyle name="SAPBEXHLevel1X 3 10 6 2 2" xfId="42717"/>
    <cellStyle name="SAPBEXHLevel1X 3 10 6 3" xfId="24500"/>
    <cellStyle name="SAPBEXHLevel1X 3 10 6 3 2" xfId="50914"/>
    <cellStyle name="SAPBEXHLevel1X 3 10 6 4" xfId="32197"/>
    <cellStyle name="SAPBEXHLevel1X 3 10 7" xfId="5473"/>
    <cellStyle name="SAPBEXHLevel1X 3 10 7 2" xfId="24821"/>
    <cellStyle name="SAPBEXHLevel1X 3 10 7 2 2" xfId="51235"/>
    <cellStyle name="SAPBEXHLevel1X 3 10 7 3" xfId="32143"/>
    <cellStyle name="SAPBEXHLevel1X 3 10 8" xfId="6768"/>
    <cellStyle name="SAPBEXHLevel1X 3 10 8 2" xfId="17480"/>
    <cellStyle name="SAPBEXHLevel1X 3 10 8 2 2" xfId="43898"/>
    <cellStyle name="SAPBEXHLevel1X 3 10 8 3" xfId="22973"/>
    <cellStyle name="SAPBEXHLevel1X 3 10 8 3 2" xfId="49387"/>
    <cellStyle name="SAPBEXHLevel1X 3 10 8 4" xfId="33438"/>
    <cellStyle name="SAPBEXHLevel1X 3 10 9" xfId="7642"/>
    <cellStyle name="SAPBEXHLevel1X 3 10 9 2" xfId="18309"/>
    <cellStyle name="SAPBEXHLevel1X 3 10 9 2 2" xfId="44725"/>
    <cellStyle name="SAPBEXHLevel1X 3 10 9 3" xfId="24171"/>
    <cellStyle name="SAPBEXHLevel1X 3 10 9 3 2" xfId="50585"/>
    <cellStyle name="SAPBEXHLevel1X 3 10 9 4" xfId="34312"/>
    <cellStyle name="SAPBEXHLevel1X 3 11" xfId="1911"/>
    <cellStyle name="SAPBEXHLevel1X 3 11 10" xfId="8558"/>
    <cellStyle name="SAPBEXHLevel1X 3 11 10 2" xfId="19218"/>
    <cellStyle name="SAPBEXHLevel1X 3 11 10 2 2" xfId="45632"/>
    <cellStyle name="SAPBEXHLevel1X 3 11 10 3" xfId="17823"/>
    <cellStyle name="SAPBEXHLevel1X 3 11 10 3 2" xfId="44240"/>
    <cellStyle name="SAPBEXHLevel1X 3 11 10 4" xfId="35054"/>
    <cellStyle name="SAPBEXHLevel1X 3 11 11" xfId="11669"/>
    <cellStyle name="SAPBEXHLevel1X 3 11 11 2" xfId="38090"/>
    <cellStyle name="SAPBEXHLevel1X 3 11 12" xfId="27021"/>
    <cellStyle name="SAPBEXHLevel1X 3 11 12 2" xfId="53435"/>
    <cellStyle name="SAPBEXHLevel1X 3 11 2" xfId="3888"/>
    <cellStyle name="SAPBEXHLevel1X 3 11 2 2" xfId="9184"/>
    <cellStyle name="SAPBEXHLevel1X 3 11 2 2 2" xfId="19844"/>
    <cellStyle name="SAPBEXHLevel1X 3 11 2 2 2 2" xfId="46258"/>
    <cellStyle name="SAPBEXHLevel1X 3 11 2 2 3" xfId="28238"/>
    <cellStyle name="SAPBEXHLevel1X 3 11 2 2 3 2" xfId="54652"/>
    <cellStyle name="SAPBEXHLevel1X 3 11 2 2 4" xfId="35680"/>
    <cellStyle name="SAPBEXHLevel1X 3 11 2 3" xfId="14671"/>
    <cellStyle name="SAPBEXHLevel1X 3 11 2 3 2" xfId="41091"/>
    <cellStyle name="SAPBEXHLevel1X 3 11 2 4" xfId="26320"/>
    <cellStyle name="SAPBEXHLevel1X 3 11 2 4 2" xfId="52734"/>
    <cellStyle name="SAPBEXHLevel1X 3 11 2 5" xfId="30558"/>
    <cellStyle name="SAPBEXHLevel1X 3 11 3" xfId="4615"/>
    <cellStyle name="SAPBEXHLevel1X 3 11 3 2" xfId="10233"/>
    <cellStyle name="SAPBEXHLevel1X 3 11 3 2 2" xfId="20893"/>
    <cellStyle name="SAPBEXHLevel1X 3 11 3 2 2 2" xfId="47307"/>
    <cellStyle name="SAPBEXHLevel1X 3 11 3 2 3" xfId="12253"/>
    <cellStyle name="SAPBEXHLevel1X 3 11 3 2 3 2" xfId="38674"/>
    <cellStyle name="SAPBEXHLevel1X 3 11 3 2 4" xfId="36729"/>
    <cellStyle name="SAPBEXHLevel1X 3 11 3 3" xfId="15393"/>
    <cellStyle name="SAPBEXHLevel1X 3 11 3 3 2" xfId="41813"/>
    <cellStyle name="SAPBEXHLevel1X 3 11 3 4" xfId="23076"/>
    <cellStyle name="SAPBEXHLevel1X 3 11 3 4 2" xfId="49490"/>
    <cellStyle name="SAPBEXHLevel1X 3 11 3 5" xfId="31285"/>
    <cellStyle name="SAPBEXHLevel1X 3 11 4" xfId="2856"/>
    <cellStyle name="SAPBEXHLevel1X 3 11 4 2" xfId="13648"/>
    <cellStyle name="SAPBEXHLevel1X 3 11 4 2 2" xfId="40068"/>
    <cellStyle name="SAPBEXHLevel1X 3 11 4 3" xfId="23873"/>
    <cellStyle name="SAPBEXHLevel1X 3 11 4 3 2" xfId="50287"/>
    <cellStyle name="SAPBEXHLevel1X 3 11 4 4" xfId="29526"/>
    <cellStyle name="SAPBEXHLevel1X 3 11 5" xfId="5809"/>
    <cellStyle name="SAPBEXHLevel1X 3 11 5 2" xfId="16568"/>
    <cellStyle name="SAPBEXHLevel1X 3 11 5 2 2" xfId="42986"/>
    <cellStyle name="SAPBEXHLevel1X 3 11 5 3" xfId="23270"/>
    <cellStyle name="SAPBEXHLevel1X 3 11 5 3 2" xfId="49684"/>
    <cellStyle name="SAPBEXHLevel1X 3 11 5 4" xfId="32479"/>
    <cellStyle name="SAPBEXHLevel1X 3 11 6" xfId="6412"/>
    <cellStyle name="SAPBEXHLevel1X 3 11 6 2" xfId="17148"/>
    <cellStyle name="SAPBEXHLevel1X 3 11 6 2 2" xfId="43566"/>
    <cellStyle name="SAPBEXHLevel1X 3 11 6 3" xfId="25145"/>
    <cellStyle name="SAPBEXHLevel1X 3 11 6 3 2" xfId="51559"/>
    <cellStyle name="SAPBEXHLevel1X 3 11 6 4" xfId="33082"/>
    <cellStyle name="SAPBEXHLevel1X 3 11 7" xfId="7027"/>
    <cellStyle name="SAPBEXHLevel1X 3 11 7 2" xfId="22957"/>
    <cellStyle name="SAPBEXHLevel1X 3 11 7 2 2" xfId="49371"/>
    <cellStyle name="SAPBEXHLevel1X 3 11 7 3" xfId="33697"/>
    <cellStyle name="SAPBEXHLevel1X 3 11 8" xfId="7574"/>
    <cellStyle name="SAPBEXHLevel1X 3 11 8 2" xfId="18241"/>
    <cellStyle name="SAPBEXHLevel1X 3 11 8 2 2" xfId="44657"/>
    <cellStyle name="SAPBEXHLevel1X 3 11 8 3" xfId="27150"/>
    <cellStyle name="SAPBEXHLevel1X 3 11 8 3 2" xfId="53564"/>
    <cellStyle name="SAPBEXHLevel1X 3 11 8 4" xfId="34244"/>
    <cellStyle name="SAPBEXHLevel1X 3 11 9" xfId="6853"/>
    <cellStyle name="SAPBEXHLevel1X 3 11 9 2" xfId="17558"/>
    <cellStyle name="SAPBEXHLevel1X 3 11 9 2 2" xfId="43975"/>
    <cellStyle name="SAPBEXHLevel1X 3 11 9 3" xfId="25741"/>
    <cellStyle name="SAPBEXHLevel1X 3 11 9 3 2" xfId="52155"/>
    <cellStyle name="SAPBEXHLevel1X 3 11 9 4" xfId="33523"/>
    <cellStyle name="SAPBEXHLevel1X 3 12" xfId="2097"/>
    <cellStyle name="SAPBEXHLevel1X 3 12 10" xfId="8866"/>
    <cellStyle name="SAPBEXHLevel1X 3 12 10 2" xfId="19526"/>
    <cellStyle name="SAPBEXHLevel1X 3 12 10 2 2" xfId="45940"/>
    <cellStyle name="SAPBEXHLevel1X 3 12 10 3" xfId="28093"/>
    <cellStyle name="SAPBEXHLevel1X 3 12 10 3 2" xfId="54507"/>
    <cellStyle name="SAPBEXHLevel1X 3 12 10 4" xfId="35362"/>
    <cellStyle name="SAPBEXHLevel1X 3 12 11" xfId="11503"/>
    <cellStyle name="SAPBEXHLevel1X 3 12 11 2" xfId="37924"/>
    <cellStyle name="SAPBEXHLevel1X 3 12 12" xfId="23081"/>
    <cellStyle name="SAPBEXHLevel1X 3 12 12 2" xfId="49495"/>
    <cellStyle name="SAPBEXHLevel1X 3 12 2" xfId="4062"/>
    <cellStyle name="SAPBEXHLevel1X 3 12 2 2" xfId="9848"/>
    <cellStyle name="SAPBEXHLevel1X 3 12 2 2 2" xfId="20508"/>
    <cellStyle name="SAPBEXHLevel1X 3 12 2 2 2 2" xfId="46922"/>
    <cellStyle name="SAPBEXHLevel1X 3 12 2 2 3" xfId="12979"/>
    <cellStyle name="SAPBEXHLevel1X 3 12 2 2 3 2" xfId="39400"/>
    <cellStyle name="SAPBEXHLevel1X 3 12 2 2 4" xfId="36344"/>
    <cellStyle name="SAPBEXHLevel1X 3 12 2 3" xfId="14844"/>
    <cellStyle name="SAPBEXHLevel1X 3 12 2 3 2" xfId="41264"/>
    <cellStyle name="SAPBEXHLevel1X 3 12 2 4" xfId="22170"/>
    <cellStyle name="SAPBEXHLevel1X 3 12 2 4 2" xfId="48584"/>
    <cellStyle name="SAPBEXHLevel1X 3 12 2 5" xfId="30732"/>
    <cellStyle name="SAPBEXHLevel1X 3 12 3" xfId="4790"/>
    <cellStyle name="SAPBEXHLevel1X 3 12 3 2" xfId="10351"/>
    <cellStyle name="SAPBEXHLevel1X 3 12 3 2 2" xfId="21011"/>
    <cellStyle name="SAPBEXHLevel1X 3 12 3 2 2 2" xfId="47425"/>
    <cellStyle name="SAPBEXHLevel1X 3 12 3 2 3" xfId="28276"/>
    <cellStyle name="SAPBEXHLevel1X 3 12 3 2 3 2" xfId="54690"/>
    <cellStyle name="SAPBEXHLevel1X 3 12 3 2 4" xfId="36847"/>
    <cellStyle name="SAPBEXHLevel1X 3 12 3 3" xfId="15567"/>
    <cellStyle name="SAPBEXHLevel1X 3 12 3 3 2" xfId="41987"/>
    <cellStyle name="SAPBEXHLevel1X 3 12 3 4" xfId="22528"/>
    <cellStyle name="SAPBEXHLevel1X 3 12 3 4 2" xfId="48942"/>
    <cellStyle name="SAPBEXHLevel1X 3 12 3 5" xfId="31460"/>
    <cellStyle name="SAPBEXHLevel1X 3 12 4" xfId="5370"/>
    <cellStyle name="SAPBEXHLevel1X 3 12 4 2" xfId="16143"/>
    <cellStyle name="SAPBEXHLevel1X 3 12 4 2 2" xfId="42562"/>
    <cellStyle name="SAPBEXHLevel1X 3 12 4 3" xfId="26341"/>
    <cellStyle name="SAPBEXHLevel1X 3 12 4 3 2" xfId="52755"/>
    <cellStyle name="SAPBEXHLevel1X 3 12 4 4" xfId="32040"/>
    <cellStyle name="SAPBEXHLevel1X 3 12 5" xfId="5977"/>
    <cellStyle name="SAPBEXHLevel1X 3 12 5 2" xfId="16729"/>
    <cellStyle name="SAPBEXHLevel1X 3 12 5 2 2" xfId="43147"/>
    <cellStyle name="SAPBEXHLevel1X 3 12 5 3" xfId="21796"/>
    <cellStyle name="SAPBEXHLevel1X 3 12 5 3 2" xfId="48210"/>
    <cellStyle name="SAPBEXHLevel1X 3 12 5 4" xfId="32647"/>
    <cellStyle name="SAPBEXHLevel1X 3 12 6" xfId="6577"/>
    <cellStyle name="SAPBEXHLevel1X 3 12 6 2" xfId="17302"/>
    <cellStyle name="SAPBEXHLevel1X 3 12 6 2 2" xfId="43720"/>
    <cellStyle name="SAPBEXHLevel1X 3 12 6 3" xfId="25758"/>
    <cellStyle name="SAPBEXHLevel1X 3 12 6 3 2" xfId="52172"/>
    <cellStyle name="SAPBEXHLevel1X 3 12 6 4" xfId="33247"/>
    <cellStyle name="SAPBEXHLevel1X 3 12 7" xfId="7149"/>
    <cellStyle name="SAPBEXHLevel1X 3 12 7 2" xfId="22589"/>
    <cellStyle name="SAPBEXHLevel1X 3 12 7 2 2" xfId="49003"/>
    <cellStyle name="SAPBEXHLevel1X 3 12 7 3" xfId="33819"/>
    <cellStyle name="SAPBEXHLevel1X 3 12 8" xfId="7708"/>
    <cellStyle name="SAPBEXHLevel1X 3 12 8 2" xfId="18375"/>
    <cellStyle name="SAPBEXHLevel1X 3 12 8 2 2" xfId="44791"/>
    <cellStyle name="SAPBEXHLevel1X 3 12 8 3" xfId="25820"/>
    <cellStyle name="SAPBEXHLevel1X 3 12 8 3 2" xfId="52234"/>
    <cellStyle name="SAPBEXHLevel1X 3 12 8 4" xfId="34378"/>
    <cellStyle name="SAPBEXHLevel1X 3 12 9" xfId="7860"/>
    <cellStyle name="SAPBEXHLevel1X 3 12 9 2" xfId="18527"/>
    <cellStyle name="SAPBEXHLevel1X 3 12 9 2 2" xfId="44942"/>
    <cellStyle name="SAPBEXHLevel1X 3 12 9 3" xfId="27009"/>
    <cellStyle name="SAPBEXHLevel1X 3 12 9 3 2" xfId="53423"/>
    <cellStyle name="SAPBEXHLevel1X 3 12 9 4" xfId="34530"/>
    <cellStyle name="SAPBEXHLevel1X 3 13" xfId="1839"/>
    <cellStyle name="SAPBEXHLevel1X 3 13 10" xfId="9552"/>
    <cellStyle name="SAPBEXHLevel1X 3 13 10 2" xfId="20212"/>
    <cellStyle name="SAPBEXHLevel1X 3 13 10 2 2" xfId="46626"/>
    <cellStyle name="SAPBEXHLevel1X 3 13 10 3" xfId="11590"/>
    <cellStyle name="SAPBEXHLevel1X 3 13 10 3 2" xfId="38011"/>
    <cellStyle name="SAPBEXHLevel1X 3 13 10 4" xfId="36048"/>
    <cellStyle name="SAPBEXHLevel1X 3 13 11" xfId="11741"/>
    <cellStyle name="SAPBEXHLevel1X 3 13 11 2" xfId="38162"/>
    <cellStyle name="SAPBEXHLevel1X 3 13 12" xfId="25025"/>
    <cellStyle name="SAPBEXHLevel1X 3 13 12 2" xfId="51439"/>
    <cellStyle name="SAPBEXHLevel1X 3 13 2" xfId="3816"/>
    <cellStyle name="SAPBEXHLevel1X 3 13 2 2" xfId="10689"/>
    <cellStyle name="SAPBEXHLevel1X 3 13 2 2 2" xfId="21334"/>
    <cellStyle name="SAPBEXHLevel1X 3 13 2 2 2 2" xfId="47748"/>
    <cellStyle name="SAPBEXHLevel1X 3 13 2 2 3" xfId="28432"/>
    <cellStyle name="SAPBEXHLevel1X 3 13 2 2 3 2" xfId="54846"/>
    <cellStyle name="SAPBEXHLevel1X 3 13 2 2 4" xfId="37113"/>
    <cellStyle name="SAPBEXHLevel1X 3 13 2 3" xfId="14599"/>
    <cellStyle name="SAPBEXHLevel1X 3 13 2 3 2" xfId="41019"/>
    <cellStyle name="SAPBEXHLevel1X 3 13 2 4" xfId="27497"/>
    <cellStyle name="SAPBEXHLevel1X 3 13 2 4 2" xfId="53911"/>
    <cellStyle name="SAPBEXHLevel1X 3 13 2 5" xfId="30486"/>
    <cellStyle name="SAPBEXHLevel1X 3 13 3" xfId="4543"/>
    <cellStyle name="SAPBEXHLevel1X 3 13 3 2" xfId="15321"/>
    <cellStyle name="SAPBEXHLevel1X 3 13 3 2 2" xfId="41741"/>
    <cellStyle name="SAPBEXHLevel1X 3 13 3 3" xfId="24223"/>
    <cellStyle name="SAPBEXHLevel1X 3 13 3 3 2" xfId="50637"/>
    <cellStyle name="SAPBEXHLevel1X 3 13 3 4" xfId="31213"/>
    <cellStyle name="SAPBEXHLevel1X 3 13 4" xfId="3338"/>
    <cellStyle name="SAPBEXHLevel1X 3 13 4 2" xfId="14125"/>
    <cellStyle name="SAPBEXHLevel1X 3 13 4 2 2" xfId="40545"/>
    <cellStyle name="SAPBEXHLevel1X 3 13 4 3" xfId="23814"/>
    <cellStyle name="SAPBEXHLevel1X 3 13 4 3 2" xfId="50228"/>
    <cellStyle name="SAPBEXHLevel1X 3 13 4 4" xfId="30008"/>
    <cellStyle name="SAPBEXHLevel1X 3 13 5" xfId="4337"/>
    <cellStyle name="SAPBEXHLevel1X 3 13 5 2" xfId="15115"/>
    <cellStyle name="SAPBEXHLevel1X 3 13 5 2 2" xfId="41535"/>
    <cellStyle name="SAPBEXHLevel1X 3 13 5 3" xfId="23683"/>
    <cellStyle name="SAPBEXHLevel1X 3 13 5 3 2" xfId="50097"/>
    <cellStyle name="SAPBEXHLevel1X 3 13 5 4" xfId="31007"/>
    <cellStyle name="SAPBEXHLevel1X 3 13 6" xfId="2897"/>
    <cellStyle name="SAPBEXHLevel1X 3 13 6 2" xfId="13689"/>
    <cellStyle name="SAPBEXHLevel1X 3 13 6 2 2" xfId="40109"/>
    <cellStyle name="SAPBEXHLevel1X 3 13 6 3" xfId="27185"/>
    <cellStyle name="SAPBEXHLevel1X 3 13 6 3 2" xfId="53599"/>
    <cellStyle name="SAPBEXHLevel1X 3 13 6 4" xfId="29567"/>
    <cellStyle name="SAPBEXHLevel1X 3 13 7" xfId="6955"/>
    <cellStyle name="SAPBEXHLevel1X 3 13 7 2" xfId="24841"/>
    <cellStyle name="SAPBEXHLevel1X 3 13 7 2 2" xfId="51255"/>
    <cellStyle name="SAPBEXHLevel1X 3 13 7 3" xfId="33625"/>
    <cellStyle name="SAPBEXHLevel1X 3 13 8" xfId="7502"/>
    <cellStyle name="SAPBEXHLevel1X 3 13 8 2" xfId="18169"/>
    <cellStyle name="SAPBEXHLevel1X 3 13 8 2 2" xfId="44585"/>
    <cellStyle name="SAPBEXHLevel1X 3 13 8 3" xfId="25440"/>
    <cellStyle name="SAPBEXHLevel1X 3 13 8 3 2" xfId="51854"/>
    <cellStyle name="SAPBEXHLevel1X 3 13 8 4" xfId="34172"/>
    <cellStyle name="SAPBEXHLevel1X 3 13 9" xfId="6833"/>
    <cellStyle name="SAPBEXHLevel1X 3 13 9 2" xfId="17540"/>
    <cellStyle name="SAPBEXHLevel1X 3 13 9 2 2" xfId="43957"/>
    <cellStyle name="SAPBEXHLevel1X 3 13 9 3" xfId="13057"/>
    <cellStyle name="SAPBEXHLevel1X 3 13 9 3 2" xfId="39478"/>
    <cellStyle name="SAPBEXHLevel1X 3 13 9 4" xfId="33503"/>
    <cellStyle name="SAPBEXHLevel1X 3 14" xfId="2498"/>
    <cellStyle name="SAPBEXHLevel1X 3 14 10" xfId="25464"/>
    <cellStyle name="SAPBEXHLevel1X 3 14 10 2" xfId="51878"/>
    <cellStyle name="SAPBEXHLevel1X 3 14 2" xfId="4393"/>
    <cellStyle name="SAPBEXHLevel1X 3 14 2 2" xfId="15171"/>
    <cellStyle name="SAPBEXHLevel1X 3 14 2 2 2" xfId="41591"/>
    <cellStyle name="SAPBEXHLevel1X 3 14 2 3" xfId="25313"/>
    <cellStyle name="SAPBEXHLevel1X 3 14 2 3 2" xfId="51727"/>
    <cellStyle name="SAPBEXHLevel1X 3 14 2 4" xfId="31063"/>
    <cellStyle name="SAPBEXHLevel1X 3 14 3" xfId="5126"/>
    <cellStyle name="SAPBEXHLevel1X 3 14 3 2" xfId="15903"/>
    <cellStyle name="SAPBEXHLevel1X 3 14 3 2 2" xfId="42322"/>
    <cellStyle name="SAPBEXHLevel1X 3 14 3 3" xfId="23969"/>
    <cellStyle name="SAPBEXHLevel1X 3 14 3 3 2" xfId="50383"/>
    <cellStyle name="SAPBEXHLevel1X 3 14 3 4" xfId="31796"/>
    <cellStyle name="SAPBEXHLevel1X 3 14 4" xfId="6308"/>
    <cellStyle name="SAPBEXHLevel1X 3 14 4 2" xfId="17047"/>
    <cellStyle name="SAPBEXHLevel1X 3 14 4 2 2" xfId="43465"/>
    <cellStyle name="SAPBEXHLevel1X 3 14 4 3" xfId="14800"/>
    <cellStyle name="SAPBEXHLevel1X 3 14 4 3 2" xfId="41220"/>
    <cellStyle name="SAPBEXHLevel1X 3 14 4 4" xfId="32978"/>
    <cellStyle name="SAPBEXHLevel1X 3 14 5" xfId="6884"/>
    <cellStyle name="SAPBEXHLevel1X 3 14 5 2" xfId="17589"/>
    <cellStyle name="SAPBEXHLevel1X 3 14 5 2 2" xfId="44006"/>
    <cellStyle name="SAPBEXHLevel1X 3 14 5 3" xfId="22792"/>
    <cellStyle name="SAPBEXHLevel1X 3 14 5 3 2" xfId="49206"/>
    <cellStyle name="SAPBEXHLevel1X 3 14 5 4" xfId="33554"/>
    <cellStyle name="SAPBEXHLevel1X 3 14 6" xfId="7408"/>
    <cellStyle name="SAPBEXHLevel1X 3 14 6 2" xfId="18075"/>
    <cellStyle name="SAPBEXHLevel1X 3 14 6 2 2" xfId="44491"/>
    <cellStyle name="SAPBEXHLevel1X 3 14 6 3" xfId="24542"/>
    <cellStyle name="SAPBEXHLevel1X 3 14 6 3 2" xfId="50956"/>
    <cellStyle name="SAPBEXHLevel1X 3 14 6 4" xfId="34078"/>
    <cellStyle name="SAPBEXHLevel1X 3 14 7" xfId="8031"/>
    <cellStyle name="SAPBEXHLevel1X 3 14 7 2" xfId="18698"/>
    <cellStyle name="SAPBEXHLevel1X 3 14 7 2 2" xfId="45112"/>
    <cellStyle name="SAPBEXHLevel1X 3 14 7 3" xfId="12526"/>
    <cellStyle name="SAPBEXHLevel1X 3 14 7 3 2" xfId="38947"/>
    <cellStyle name="SAPBEXHLevel1X 3 14 7 4" xfId="34635"/>
    <cellStyle name="SAPBEXHLevel1X 3 14 8" xfId="13294"/>
    <cellStyle name="SAPBEXHLevel1X 3 14 8 2" xfId="39714"/>
    <cellStyle name="SAPBEXHLevel1X 3 14 9" xfId="11231"/>
    <cellStyle name="SAPBEXHLevel1X 3 14 9 2" xfId="37652"/>
    <cellStyle name="SAPBEXHLevel1X 3 15" xfId="3248"/>
    <cellStyle name="SAPBEXHLevel1X 3 15 2" xfId="14038"/>
    <cellStyle name="SAPBEXHLevel1X 3 15 2 2" xfId="40458"/>
    <cellStyle name="SAPBEXHLevel1X 3 15 3" xfId="26312"/>
    <cellStyle name="SAPBEXHLevel1X 3 15 3 2" xfId="52726"/>
    <cellStyle name="SAPBEXHLevel1X 3 15 4" xfId="29918"/>
    <cellStyle name="SAPBEXHLevel1X 3 16" xfId="4740"/>
    <cellStyle name="SAPBEXHLevel1X 3 16 2" xfId="15517"/>
    <cellStyle name="SAPBEXHLevel1X 3 16 2 2" xfId="41937"/>
    <cellStyle name="SAPBEXHLevel1X 3 16 3" xfId="25330"/>
    <cellStyle name="SAPBEXHLevel1X 3 16 3 2" xfId="51744"/>
    <cellStyle name="SAPBEXHLevel1X 3 16 4" xfId="31410"/>
    <cellStyle name="SAPBEXHLevel1X 3 17" xfId="4838"/>
    <cellStyle name="SAPBEXHLevel1X 3 17 2" xfId="15615"/>
    <cellStyle name="SAPBEXHLevel1X 3 17 2 2" xfId="42035"/>
    <cellStyle name="SAPBEXHLevel1X 3 17 3" xfId="23460"/>
    <cellStyle name="SAPBEXHLevel1X 3 17 3 2" xfId="49874"/>
    <cellStyle name="SAPBEXHLevel1X 3 17 4" xfId="31508"/>
    <cellStyle name="SAPBEXHLevel1X 3 18" xfId="5608"/>
    <cellStyle name="SAPBEXHLevel1X 3 18 2" xfId="26895"/>
    <cellStyle name="SAPBEXHLevel1X 3 18 2 2" xfId="53309"/>
    <cellStyle name="SAPBEXHLevel1X 3 18 3" xfId="32278"/>
    <cellStyle name="SAPBEXHLevel1X 3 19" xfId="16359"/>
    <cellStyle name="SAPBEXHLevel1X 3 19 2" xfId="42778"/>
    <cellStyle name="SAPBEXHLevel1X 3 2" xfId="1226"/>
    <cellStyle name="SAPBEXHLevel1X 3 2 10" xfId="5687"/>
    <cellStyle name="SAPBEXHLevel1X 3 2 10 2" xfId="16451"/>
    <cellStyle name="SAPBEXHLevel1X 3 2 10 2 2" xfId="42869"/>
    <cellStyle name="SAPBEXHLevel1X 3 2 10 3" xfId="26896"/>
    <cellStyle name="SAPBEXHLevel1X 3 2 10 3 2" xfId="53310"/>
    <cellStyle name="SAPBEXHLevel1X 3 2 10 4" xfId="32357"/>
    <cellStyle name="SAPBEXHLevel1X 3 2 11" xfId="6517"/>
    <cellStyle name="SAPBEXHLevel1X 3 2 11 2" xfId="12413"/>
    <cellStyle name="SAPBEXHLevel1X 3 2 11 2 2" xfId="38834"/>
    <cellStyle name="SAPBEXHLevel1X 3 2 11 3" xfId="33187"/>
    <cellStyle name="SAPBEXHLevel1X 3 2 12" xfId="16434"/>
    <cellStyle name="SAPBEXHLevel1X 3 2 12 2" xfId="42852"/>
    <cellStyle name="SAPBEXHLevel1X 3 2 13" xfId="25621"/>
    <cellStyle name="SAPBEXHLevel1X 3 2 13 2" xfId="52035"/>
    <cellStyle name="SAPBEXHLevel1X 3 2 2" xfId="1540"/>
    <cellStyle name="SAPBEXHLevel1X 3 2 2 10" xfId="8432"/>
    <cellStyle name="SAPBEXHLevel1X 3 2 2 10 2" xfId="19092"/>
    <cellStyle name="SAPBEXHLevel1X 3 2 2 10 2 2" xfId="45506"/>
    <cellStyle name="SAPBEXHLevel1X 3 2 2 10 3" xfId="16998"/>
    <cellStyle name="SAPBEXHLevel1X 3 2 2 10 3 2" xfId="43416"/>
    <cellStyle name="SAPBEXHLevel1X 3 2 2 10 4" xfId="34928"/>
    <cellStyle name="SAPBEXHLevel1X 3 2 2 11" xfId="12002"/>
    <cellStyle name="SAPBEXHLevel1X 3 2 2 11 2" xfId="38423"/>
    <cellStyle name="SAPBEXHLevel1X 3 2 2 12" xfId="23793"/>
    <cellStyle name="SAPBEXHLevel1X 3 2 2 12 2" xfId="50207"/>
    <cellStyle name="SAPBEXHLevel1X 3 2 2 2" xfId="3534"/>
    <cellStyle name="SAPBEXHLevel1X 3 2 2 2 2" xfId="8990"/>
    <cellStyle name="SAPBEXHLevel1X 3 2 2 2 2 2" xfId="19650"/>
    <cellStyle name="SAPBEXHLevel1X 3 2 2 2 2 2 2" xfId="46064"/>
    <cellStyle name="SAPBEXHLevel1X 3 2 2 2 2 3" xfId="11782"/>
    <cellStyle name="SAPBEXHLevel1X 3 2 2 2 2 3 2" xfId="38203"/>
    <cellStyle name="SAPBEXHLevel1X 3 2 2 2 2 4" xfId="35486"/>
    <cellStyle name="SAPBEXHLevel1X 3 2 2 2 3" xfId="10411"/>
    <cellStyle name="SAPBEXHLevel1X 3 2 2 2 3 2" xfId="21071"/>
    <cellStyle name="SAPBEXHLevel1X 3 2 2 2 3 2 2" xfId="47485"/>
    <cellStyle name="SAPBEXHLevel1X 3 2 2 2 3 3" xfId="28336"/>
    <cellStyle name="SAPBEXHLevel1X 3 2 2 2 3 3 2" xfId="54750"/>
    <cellStyle name="SAPBEXHLevel1X 3 2 2 2 3 4" xfId="36907"/>
    <cellStyle name="SAPBEXHLevel1X 3 2 2 2 4" xfId="8745"/>
    <cellStyle name="SAPBEXHLevel1X 3 2 2 2 4 2" xfId="19405"/>
    <cellStyle name="SAPBEXHLevel1X 3 2 2 2 4 2 2" xfId="45819"/>
    <cellStyle name="SAPBEXHLevel1X 3 2 2 2 4 3" xfId="28169"/>
    <cellStyle name="SAPBEXHLevel1X 3 2 2 2 4 3 2" xfId="54583"/>
    <cellStyle name="SAPBEXHLevel1X 3 2 2 2 4 4" xfId="35241"/>
    <cellStyle name="SAPBEXHLevel1X 3 2 2 2 5" xfId="14319"/>
    <cellStyle name="SAPBEXHLevel1X 3 2 2 2 5 2" xfId="40739"/>
    <cellStyle name="SAPBEXHLevel1X 3 2 2 2 6" xfId="26080"/>
    <cellStyle name="SAPBEXHLevel1X 3 2 2 2 6 2" xfId="52494"/>
    <cellStyle name="SAPBEXHLevel1X 3 2 2 2 7" xfId="30204"/>
    <cellStyle name="SAPBEXHLevel1X 3 2 2 3" xfId="2774"/>
    <cellStyle name="SAPBEXHLevel1X 3 2 2 3 2" xfId="9348"/>
    <cellStyle name="SAPBEXHLevel1X 3 2 2 3 2 2" xfId="20008"/>
    <cellStyle name="SAPBEXHLevel1X 3 2 2 3 2 2 2" xfId="46422"/>
    <cellStyle name="SAPBEXHLevel1X 3 2 2 3 2 3" xfId="12804"/>
    <cellStyle name="SAPBEXHLevel1X 3 2 2 3 2 3 2" xfId="39225"/>
    <cellStyle name="SAPBEXHLevel1X 3 2 2 3 2 4" xfId="35844"/>
    <cellStyle name="SAPBEXHLevel1X 3 2 2 3 3" xfId="13566"/>
    <cellStyle name="SAPBEXHLevel1X 3 2 2 3 3 2" xfId="39986"/>
    <cellStyle name="SAPBEXHLevel1X 3 2 2 3 4" xfId="25612"/>
    <cellStyle name="SAPBEXHLevel1X 3 2 2 3 4 2" xfId="52026"/>
    <cellStyle name="SAPBEXHLevel1X 3 2 2 3 5" xfId="29444"/>
    <cellStyle name="SAPBEXHLevel1X 3 2 2 4" xfId="2831"/>
    <cellStyle name="SAPBEXHLevel1X 3 2 2 4 2" xfId="9695"/>
    <cellStyle name="SAPBEXHLevel1X 3 2 2 4 2 2" xfId="20355"/>
    <cellStyle name="SAPBEXHLevel1X 3 2 2 4 2 2 2" xfId="46769"/>
    <cellStyle name="SAPBEXHLevel1X 3 2 2 4 2 3" xfId="28189"/>
    <cellStyle name="SAPBEXHLevel1X 3 2 2 4 2 3 2" xfId="54603"/>
    <cellStyle name="SAPBEXHLevel1X 3 2 2 4 2 4" xfId="36191"/>
    <cellStyle name="SAPBEXHLevel1X 3 2 2 4 3" xfId="13623"/>
    <cellStyle name="SAPBEXHLevel1X 3 2 2 4 3 2" xfId="40043"/>
    <cellStyle name="SAPBEXHLevel1X 3 2 2 4 4" xfId="22473"/>
    <cellStyle name="SAPBEXHLevel1X 3 2 2 4 4 2" xfId="48887"/>
    <cellStyle name="SAPBEXHLevel1X 3 2 2 4 5" xfId="29501"/>
    <cellStyle name="SAPBEXHLevel1X 3 2 2 5" xfId="5267"/>
    <cellStyle name="SAPBEXHLevel1X 3 2 2 5 2" xfId="16042"/>
    <cellStyle name="SAPBEXHLevel1X 3 2 2 5 2 2" xfId="42461"/>
    <cellStyle name="SAPBEXHLevel1X 3 2 2 5 3" xfId="25088"/>
    <cellStyle name="SAPBEXHLevel1X 3 2 2 5 3 2" xfId="51502"/>
    <cellStyle name="SAPBEXHLevel1X 3 2 2 5 4" xfId="31937"/>
    <cellStyle name="SAPBEXHLevel1X 3 2 2 6" xfId="5769"/>
    <cellStyle name="SAPBEXHLevel1X 3 2 2 6 2" xfId="16528"/>
    <cellStyle name="SAPBEXHLevel1X 3 2 2 6 2 2" xfId="42946"/>
    <cellStyle name="SAPBEXHLevel1X 3 2 2 6 3" xfId="26033"/>
    <cellStyle name="SAPBEXHLevel1X 3 2 2 6 3 2" xfId="52447"/>
    <cellStyle name="SAPBEXHLevel1X 3 2 2 6 4" xfId="32439"/>
    <cellStyle name="SAPBEXHLevel1X 3 2 2 7" xfId="6476"/>
    <cellStyle name="SAPBEXHLevel1X 3 2 2 7 2" xfId="23561"/>
    <cellStyle name="SAPBEXHLevel1X 3 2 2 7 2 2" xfId="49975"/>
    <cellStyle name="SAPBEXHLevel1X 3 2 2 7 3" xfId="33146"/>
    <cellStyle name="SAPBEXHLevel1X 3 2 2 8" xfId="7224"/>
    <cellStyle name="SAPBEXHLevel1X 3 2 2 8 2" xfId="17891"/>
    <cellStyle name="SAPBEXHLevel1X 3 2 2 8 2 2" xfId="44308"/>
    <cellStyle name="SAPBEXHLevel1X 3 2 2 8 3" xfId="26612"/>
    <cellStyle name="SAPBEXHLevel1X 3 2 2 8 3 2" xfId="53026"/>
    <cellStyle name="SAPBEXHLevel1X 3 2 2 8 4" xfId="33894"/>
    <cellStyle name="SAPBEXHLevel1X 3 2 2 9" xfId="7798"/>
    <cellStyle name="SAPBEXHLevel1X 3 2 2 9 2" xfId="18465"/>
    <cellStyle name="SAPBEXHLevel1X 3 2 2 9 2 2" xfId="44880"/>
    <cellStyle name="SAPBEXHLevel1X 3 2 2 9 3" xfId="21862"/>
    <cellStyle name="SAPBEXHLevel1X 3 2 2 9 3 2" xfId="48276"/>
    <cellStyle name="SAPBEXHLevel1X 3 2 2 9 4" xfId="34468"/>
    <cellStyle name="SAPBEXHLevel1X 3 2 3" xfId="1653"/>
    <cellStyle name="SAPBEXHLevel1X 3 2 3 10" xfId="8318"/>
    <cellStyle name="SAPBEXHLevel1X 3 2 3 10 2" xfId="18978"/>
    <cellStyle name="SAPBEXHLevel1X 3 2 3 10 2 2" xfId="45392"/>
    <cellStyle name="SAPBEXHLevel1X 3 2 3 10 3" xfId="12767"/>
    <cellStyle name="SAPBEXHLevel1X 3 2 3 10 3 2" xfId="39188"/>
    <cellStyle name="SAPBEXHLevel1X 3 2 3 10 4" xfId="34814"/>
    <cellStyle name="SAPBEXHLevel1X 3 2 3 11" xfId="11913"/>
    <cellStyle name="SAPBEXHLevel1X 3 2 3 11 2" xfId="38334"/>
    <cellStyle name="SAPBEXHLevel1X 3 2 3 12" xfId="23263"/>
    <cellStyle name="SAPBEXHLevel1X 3 2 3 12 2" xfId="49677"/>
    <cellStyle name="SAPBEXHLevel1X 3 2 3 2" xfId="3646"/>
    <cellStyle name="SAPBEXHLevel1X 3 2 3 2 2" xfId="9104"/>
    <cellStyle name="SAPBEXHLevel1X 3 2 3 2 2 2" xfId="19764"/>
    <cellStyle name="SAPBEXHLevel1X 3 2 3 2 2 2 2" xfId="46178"/>
    <cellStyle name="SAPBEXHLevel1X 3 2 3 2 2 3" xfId="11188"/>
    <cellStyle name="SAPBEXHLevel1X 3 2 3 2 2 3 2" xfId="37609"/>
    <cellStyle name="SAPBEXHLevel1X 3 2 3 2 2 4" xfId="35600"/>
    <cellStyle name="SAPBEXHLevel1X 3 2 3 2 3" xfId="10227"/>
    <cellStyle name="SAPBEXHLevel1X 3 2 3 2 3 2" xfId="20887"/>
    <cellStyle name="SAPBEXHLevel1X 3 2 3 2 3 2 2" xfId="47301"/>
    <cellStyle name="SAPBEXHLevel1X 3 2 3 2 3 3" xfId="12830"/>
    <cellStyle name="SAPBEXHLevel1X 3 2 3 2 3 3 2" xfId="39251"/>
    <cellStyle name="SAPBEXHLevel1X 3 2 3 2 3 4" xfId="36723"/>
    <cellStyle name="SAPBEXHLevel1X 3 2 3 2 4" xfId="8619"/>
    <cellStyle name="SAPBEXHLevel1X 3 2 3 2 4 2" xfId="19279"/>
    <cellStyle name="SAPBEXHLevel1X 3 2 3 2 4 2 2" xfId="45693"/>
    <cellStyle name="SAPBEXHLevel1X 3 2 3 2 4 3" xfId="12960"/>
    <cellStyle name="SAPBEXHLevel1X 3 2 3 2 4 3 2" xfId="39381"/>
    <cellStyle name="SAPBEXHLevel1X 3 2 3 2 4 4" xfId="35115"/>
    <cellStyle name="SAPBEXHLevel1X 3 2 3 2 5" xfId="14431"/>
    <cellStyle name="SAPBEXHLevel1X 3 2 3 2 5 2" xfId="40851"/>
    <cellStyle name="SAPBEXHLevel1X 3 2 3 2 6" xfId="28141"/>
    <cellStyle name="SAPBEXHLevel1X 3 2 3 2 6 2" xfId="54555"/>
    <cellStyle name="SAPBEXHLevel1X 3 2 3 2 7" xfId="30316"/>
    <cellStyle name="SAPBEXHLevel1X 3 2 3 3" xfId="2591"/>
    <cellStyle name="SAPBEXHLevel1X 3 2 3 3 2" xfId="9473"/>
    <cellStyle name="SAPBEXHLevel1X 3 2 3 3 2 2" xfId="20133"/>
    <cellStyle name="SAPBEXHLevel1X 3 2 3 3 2 2 2" xfId="46547"/>
    <cellStyle name="SAPBEXHLevel1X 3 2 3 3 2 3" xfId="17260"/>
    <cellStyle name="SAPBEXHLevel1X 3 2 3 3 2 3 2" xfId="43678"/>
    <cellStyle name="SAPBEXHLevel1X 3 2 3 3 2 4" xfId="35969"/>
    <cellStyle name="SAPBEXHLevel1X 3 2 3 3 3" xfId="13383"/>
    <cellStyle name="SAPBEXHLevel1X 3 2 3 3 3 2" xfId="39803"/>
    <cellStyle name="SAPBEXHLevel1X 3 2 3 3 4" xfId="24656"/>
    <cellStyle name="SAPBEXHLevel1X 3 2 3 3 4 2" xfId="51070"/>
    <cellStyle name="SAPBEXHLevel1X 3 2 3 3 5" xfId="29261"/>
    <cellStyle name="SAPBEXHLevel1X 3 2 3 4" xfId="3082"/>
    <cellStyle name="SAPBEXHLevel1X 3 2 3 4 2" xfId="10006"/>
    <cellStyle name="SAPBEXHLevel1X 3 2 3 4 2 2" xfId="20666"/>
    <cellStyle name="SAPBEXHLevel1X 3 2 3 4 2 2 2" xfId="47080"/>
    <cellStyle name="SAPBEXHLevel1X 3 2 3 4 2 3" xfId="22297"/>
    <cellStyle name="SAPBEXHLevel1X 3 2 3 4 2 3 2" xfId="48711"/>
    <cellStyle name="SAPBEXHLevel1X 3 2 3 4 2 4" xfId="36502"/>
    <cellStyle name="SAPBEXHLevel1X 3 2 3 4 3" xfId="13874"/>
    <cellStyle name="SAPBEXHLevel1X 3 2 3 4 3 2" xfId="40294"/>
    <cellStyle name="SAPBEXHLevel1X 3 2 3 4 4" xfId="23870"/>
    <cellStyle name="SAPBEXHLevel1X 3 2 3 4 4 2" xfId="50284"/>
    <cellStyle name="SAPBEXHLevel1X 3 2 3 4 5" xfId="29752"/>
    <cellStyle name="SAPBEXHLevel1X 3 2 3 5" xfId="2888"/>
    <cellStyle name="SAPBEXHLevel1X 3 2 3 5 2" xfId="13680"/>
    <cellStyle name="SAPBEXHLevel1X 3 2 3 5 2 2" xfId="40100"/>
    <cellStyle name="SAPBEXHLevel1X 3 2 3 5 3" xfId="25239"/>
    <cellStyle name="SAPBEXHLevel1X 3 2 3 5 3 2" xfId="51653"/>
    <cellStyle name="SAPBEXHLevel1X 3 2 3 5 4" xfId="29558"/>
    <cellStyle name="SAPBEXHLevel1X 3 2 3 6" xfId="6048"/>
    <cellStyle name="SAPBEXHLevel1X 3 2 3 6 2" xfId="16799"/>
    <cellStyle name="SAPBEXHLevel1X 3 2 3 6 2 2" xfId="43217"/>
    <cellStyle name="SAPBEXHLevel1X 3 2 3 6 3" xfId="22355"/>
    <cellStyle name="SAPBEXHLevel1X 3 2 3 6 3 2" xfId="48769"/>
    <cellStyle name="SAPBEXHLevel1X 3 2 3 6 4" xfId="32718"/>
    <cellStyle name="SAPBEXHLevel1X 3 2 3 7" xfId="3333"/>
    <cellStyle name="SAPBEXHLevel1X 3 2 3 7 2" xfId="27439"/>
    <cellStyle name="SAPBEXHLevel1X 3 2 3 7 2 2" xfId="53853"/>
    <cellStyle name="SAPBEXHLevel1X 3 2 3 7 3" xfId="30003"/>
    <cellStyle name="SAPBEXHLevel1X 3 2 3 8" xfId="5256"/>
    <cellStyle name="SAPBEXHLevel1X 3 2 3 8 2" xfId="16031"/>
    <cellStyle name="SAPBEXHLevel1X 3 2 3 8 2 2" xfId="42450"/>
    <cellStyle name="SAPBEXHLevel1X 3 2 3 8 3" xfId="24737"/>
    <cellStyle name="SAPBEXHLevel1X 3 2 3 8 3 2" xfId="51151"/>
    <cellStyle name="SAPBEXHLevel1X 3 2 3 8 4" xfId="31926"/>
    <cellStyle name="SAPBEXHLevel1X 3 2 3 9" xfId="2920"/>
    <cellStyle name="SAPBEXHLevel1X 3 2 3 9 2" xfId="13712"/>
    <cellStyle name="SAPBEXHLevel1X 3 2 3 9 2 2" xfId="40132"/>
    <cellStyle name="SAPBEXHLevel1X 3 2 3 9 3" xfId="22175"/>
    <cellStyle name="SAPBEXHLevel1X 3 2 3 9 3 2" xfId="48589"/>
    <cellStyle name="SAPBEXHLevel1X 3 2 3 9 4" xfId="29590"/>
    <cellStyle name="SAPBEXHLevel1X 3 2 4" xfId="1912"/>
    <cellStyle name="SAPBEXHLevel1X 3 2 4 10" xfId="8559"/>
    <cellStyle name="SAPBEXHLevel1X 3 2 4 10 2" xfId="19219"/>
    <cellStyle name="SAPBEXHLevel1X 3 2 4 10 2 2" xfId="45633"/>
    <cellStyle name="SAPBEXHLevel1X 3 2 4 10 3" xfId="12734"/>
    <cellStyle name="SAPBEXHLevel1X 3 2 4 10 3 2" xfId="39155"/>
    <cellStyle name="SAPBEXHLevel1X 3 2 4 10 4" xfId="35055"/>
    <cellStyle name="SAPBEXHLevel1X 3 2 4 11" xfId="11668"/>
    <cellStyle name="SAPBEXHLevel1X 3 2 4 11 2" xfId="38089"/>
    <cellStyle name="SAPBEXHLevel1X 3 2 4 12" xfId="22243"/>
    <cellStyle name="SAPBEXHLevel1X 3 2 4 12 2" xfId="48657"/>
    <cellStyle name="SAPBEXHLevel1X 3 2 4 2" xfId="3889"/>
    <cellStyle name="SAPBEXHLevel1X 3 2 4 2 2" xfId="9178"/>
    <cellStyle name="SAPBEXHLevel1X 3 2 4 2 2 2" xfId="19838"/>
    <cellStyle name="SAPBEXHLevel1X 3 2 4 2 2 2 2" xfId="46252"/>
    <cellStyle name="SAPBEXHLevel1X 3 2 4 2 2 3" xfId="11794"/>
    <cellStyle name="SAPBEXHLevel1X 3 2 4 2 2 3 2" xfId="38215"/>
    <cellStyle name="SAPBEXHLevel1X 3 2 4 2 2 4" xfId="35674"/>
    <cellStyle name="SAPBEXHLevel1X 3 2 4 2 3" xfId="14672"/>
    <cellStyle name="SAPBEXHLevel1X 3 2 4 2 3 2" xfId="41092"/>
    <cellStyle name="SAPBEXHLevel1X 3 2 4 2 4" xfId="27345"/>
    <cellStyle name="SAPBEXHLevel1X 3 2 4 2 4 2" xfId="53759"/>
    <cellStyle name="SAPBEXHLevel1X 3 2 4 2 5" xfId="30559"/>
    <cellStyle name="SAPBEXHLevel1X 3 2 4 3" xfId="4616"/>
    <cellStyle name="SAPBEXHLevel1X 3 2 4 3 2" xfId="10177"/>
    <cellStyle name="SAPBEXHLevel1X 3 2 4 3 2 2" xfId="20837"/>
    <cellStyle name="SAPBEXHLevel1X 3 2 4 3 2 2 2" xfId="47251"/>
    <cellStyle name="SAPBEXHLevel1X 3 2 4 3 2 3" xfId="12827"/>
    <cellStyle name="SAPBEXHLevel1X 3 2 4 3 2 3 2" xfId="39248"/>
    <cellStyle name="SAPBEXHLevel1X 3 2 4 3 2 4" xfId="36673"/>
    <cellStyle name="SAPBEXHLevel1X 3 2 4 3 3" xfId="15394"/>
    <cellStyle name="SAPBEXHLevel1X 3 2 4 3 3 2" xfId="41814"/>
    <cellStyle name="SAPBEXHLevel1X 3 2 4 3 4" xfId="22157"/>
    <cellStyle name="SAPBEXHLevel1X 3 2 4 3 4 2" xfId="48571"/>
    <cellStyle name="SAPBEXHLevel1X 3 2 4 3 5" xfId="31286"/>
    <cellStyle name="SAPBEXHLevel1X 3 2 4 4" xfId="3921"/>
    <cellStyle name="SAPBEXHLevel1X 3 2 4 4 2" xfId="14704"/>
    <cellStyle name="SAPBEXHLevel1X 3 2 4 4 2 2" xfId="41124"/>
    <cellStyle name="SAPBEXHLevel1X 3 2 4 4 3" xfId="23073"/>
    <cellStyle name="SAPBEXHLevel1X 3 2 4 4 3 2" xfId="49487"/>
    <cellStyle name="SAPBEXHLevel1X 3 2 4 4 4" xfId="30591"/>
    <cellStyle name="SAPBEXHLevel1X 3 2 4 5" xfId="5810"/>
    <cellStyle name="SAPBEXHLevel1X 3 2 4 5 2" xfId="16569"/>
    <cellStyle name="SAPBEXHLevel1X 3 2 4 5 2 2" xfId="42987"/>
    <cellStyle name="SAPBEXHLevel1X 3 2 4 5 3" xfId="26824"/>
    <cellStyle name="SAPBEXHLevel1X 3 2 4 5 3 2" xfId="53238"/>
    <cellStyle name="SAPBEXHLevel1X 3 2 4 5 4" xfId="32480"/>
    <cellStyle name="SAPBEXHLevel1X 3 2 4 6" xfId="6413"/>
    <cellStyle name="SAPBEXHLevel1X 3 2 4 6 2" xfId="17149"/>
    <cellStyle name="SAPBEXHLevel1X 3 2 4 6 2 2" xfId="43567"/>
    <cellStyle name="SAPBEXHLevel1X 3 2 4 6 3" xfId="24689"/>
    <cellStyle name="SAPBEXHLevel1X 3 2 4 6 3 2" xfId="51103"/>
    <cellStyle name="SAPBEXHLevel1X 3 2 4 6 4" xfId="33083"/>
    <cellStyle name="SAPBEXHLevel1X 3 2 4 7" xfId="7028"/>
    <cellStyle name="SAPBEXHLevel1X 3 2 4 7 2" xfId="11420"/>
    <cellStyle name="SAPBEXHLevel1X 3 2 4 7 2 2" xfId="37841"/>
    <cellStyle name="SAPBEXHLevel1X 3 2 4 7 3" xfId="33698"/>
    <cellStyle name="SAPBEXHLevel1X 3 2 4 8" xfId="7575"/>
    <cellStyle name="SAPBEXHLevel1X 3 2 4 8 2" xfId="18242"/>
    <cellStyle name="SAPBEXHLevel1X 3 2 4 8 2 2" xfId="44658"/>
    <cellStyle name="SAPBEXHLevel1X 3 2 4 8 3" xfId="22575"/>
    <cellStyle name="SAPBEXHLevel1X 3 2 4 8 3 2" xfId="48989"/>
    <cellStyle name="SAPBEXHLevel1X 3 2 4 8 4" xfId="34245"/>
    <cellStyle name="SAPBEXHLevel1X 3 2 4 9" xfId="7276"/>
    <cellStyle name="SAPBEXHLevel1X 3 2 4 9 2" xfId="17943"/>
    <cellStyle name="SAPBEXHLevel1X 3 2 4 9 2 2" xfId="44360"/>
    <cellStyle name="SAPBEXHLevel1X 3 2 4 9 3" xfId="24144"/>
    <cellStyle name="SAPBEXHLevel1X 3 2 4 9 3 2" xfId="50558"/>
    <cellStyle name="SAPBEXHLevel1X 3 2 4 9 4" xfId="33946"/>
    <cellStyle name="SAPBEXHLevel1X 3 2 5" xfId="2098"/>
    <cellStyle name="SAPBEXHLevel1X 3 2 5 10" xfId="8865"/>
    <cellStyle name="SAPBEXHLevel1X 3 2 5 10 2" xfId="19525"/>
    <cellStyle name="SAPBEXHLevel1X 3 2 5 10 2 2" xfId="45939"/>
    <cellStyle name="SAPBEXHLevel1X 3 2 5 10 3" xfId="26368"/>
    <cellStyle name="SAPBEXHLevel1X 3 2 5 10 3 2" xfId="52782"/>
    <cellStyle name="SAPBEXHLevel1X 3 2 5 10 4" xfId="35361"/>
    <cellStyle name="SAPBEXHLevel1X 3 2 5 11" xfId="11502"/>
    <cellStyle name="SAPBEXHLevel1X 3 2 5 11 2" xfId="37923"/>
    <cellStyle name="SAPBEXHLevel1X 3 2 5 12" xfId="24599"/>
    <cellStyle name="SAPBEXHLevel1X 3 2 5 12 2" xfId="51013"/>
    <cellStyle name="SAPBEXHLevel1X 3 2 5 2" xfId="4063"/>
    <cellStyle name="SAPBEXHLevel1X 3 2 5 2 2" xfId="9847"/>
    <cellStyle name="SAPBEXHLevel1X 3 2 5 2 2 2" xfId="20507"/>
    <cellStyle name="SAPBEXHLevel1X 3 2 5 2 2 2 2" xfId="46921"/>
    <cellStyle name="SAPBEXHLevel1X 3 2 5 2 2 3" xfId="17744"/>
    <cellStyle name="SAPBEXHLevel1X 3 2 5 2 2 3 2" xfId="44161"/>
    <cellStyle name="SAPBEXHLevel1X 3 2 5 2 2 4" xfId="36343"/>
    <cellStyle name="SAPBEXHLevel1X 3 2 5 2 3" xfId="14845"/>
    <cellStyle name="SAPBEXHLevel1X 3 2 5 2 3 2" xfId="41265"/>
    <cellStyle name="SAPBEXHLevel1X 3 2 5 2 4" xfId="23242"/>
    <cellStyle name="SAPBEXHLevel1X 3 2 5 2 4 2" xfId="49656"/>
    <cellStyle name="SAPBEXHLevel1X 3 2 5 2 5" xfId="30733"/>
    <cellStyle name="SAPBEXHLevel1X 3 2 5 3" xfId="4791"/>
    <cellStyle name="SAPBEXHLevel1X 3 2 5 3 2" xfId="10095"/>
    <cellStyle name="SAPBEXHLevel1X 3 2 5 3 2 2" xfId="20755"/>
    <cellStyle name="SAPBEXHLevel1X 3 2 5 3 2 2 2" xfId="47169"/>
    <cellStyle name="SAPBEXHLevel1X 3 2 5 3 2 3" xfId="27806"/>
    <cellStyle name="SAPBEXHLevel1X 3 2 5 3 2 3 2" xfId="54220"/>
    <cellStyle name="SAPBEXHLevel1X 3 2 5 3 2 4" xfId="36591"/>
    <cellStyle name="SAPBEXHLevel1X 3 2 5 3 3" xfId="15568"/>
    <cellStyle name="SAPBEXHLevel1X 3 2 5 3 3 2" xfId="41988"/>
    <cellStyle name="SAPBEXHLevel1X 3 2 5 3 4" xfId="26097"/>
    <cellStyle name="SAPBEXHLevel1X 3 2 5 3 4 2" xfId="52511"/>
    <cellStyle name="SAPBEXHLevel1X 3 2 5 3 5" xfId="31461"/>
    <cellStyle name="SAPBEXHLevel1X 3 2 5 4" xfId="5371"/>
    <cellStyle name="SAPBEXHLevel1X 3 2 5 4 2" xfId="16144"/>
    <cellStyle name="SAPBEXHLevel1X 3 2 5 4 2 2" xfId="42563"/>
    <cellStyle name="SAPBEXHLevel1X 3 2 5 4 3" xfId="28070"/>
    <cellStyle name="SAPBEXHLevel1X 3 2 5 4 3 2" xfId="54484"/>
    <cellStyle name="SAPBEXHLevel1X 3 2 5 4 4" xfId="32041"/>
    <cellStyle name="SAPBEXHLevel1X 3 2 5 5" xfId="5978"/>
    <cellStyle name="SAPBEXHLevel1X 3 2 5 5 2" xfId="16730"/>
    <cellStyle name="SAPBEXHLevel1X 3 2 5 5 2 2" xfId="43148"/>
    <cellStyle name="SAPBEXHLevel1X 3 2 5 5 3" xfId="26349"/>
    <cellStyle name="SAPBEXHLevel1X 3 2 5 5 3 2" xfId="52763"/>
    <cellStyle name="SAPBEXHLevel1X 3 2 5 5 4" xfId="32648"/>
    <cellStyle name="SAPBEXHLevel1X 3 2 5 6" xfId="6578"/>
    <cellStyle name="SAPBEXHLevel1X 3 2 5 6 2" xfId="17303"/>
    <cellStyle name="SAPBEXHLevel1X 3 2 5 6 2 2" xfId="43721"/>
    <cellStyle name="SAPBEXHLevel1X 3 2 5 6 3" xfId="24879"/>
    <cellStyle name="SAPBEXHLevel1X 3 2 5 6 3 2" xfId="51293"/>
    <cellStyle name="SAPBEXHLevel1X 3 2 5 6 4" xfId="33248"/>
    <cellStyle name="SAPBEXHLevel1X 3 2 5 7" xfId="7150"/>
    <cellStyle name="SAPBEXHLevel1X 3 2 5 7 2" xfId="26387"/>
    <cellStyle name="SAPBEXHLevel1X 3 2 5 7 2 2" xfId="52801"/>
    <cellStyle name="SAPBEXHLevel1X 3 2 5 7 3" xfId="33820"/>
    <cellStyle name="SAPBEXHLevel1X 3 2 5 8" xfId="7709"/>
    <cellStyle name="SAPBEXHLevel1X 3 2 5 8 2" xfId="18376"/>
    <cellStyle name="SAPBEXHLevel1X 3 2 5 8 2 2" xfId="44792"/>
    <cellStyle name="SAPBEXHLevel1X 3 2 5 8 3" xfId="25363"/>
    <cellStyle name="SAPBEXHLevel1X 3 2 5 8 3 2" xfId="51777"/>
    <cellStyle name="SAPBEXHLevel1X 3 2 5 8 4" xfId="34379"/>
    <cellStyle name="SAPBEXHLevel1X 3 2 5 9" xfId="7861"/>
    <cellStyle name="SAPBEXHLevel1X 3 2 5 9 2" xfId="18528"/>
    <cellStyle name="SAPBEXHLevel1X 3 2 5 9 2 2" xfId="44943"/>
    <cellStyle name="SAPBEXHLevel1X 3 2 5 9 3" xfId="11141"/>
    <cellStyle name="SAPBEXHLevel1X 3 2 5 9 3 2" xfId="37562"/>
    <cellStyle name="SAPBEXHLevel1X 3 2 5 9 4" xfId="34531"/>
    <cellStyle name="SAPBEXHLevel1X 3 2 6" xfId="1968"/>
    <cellStyle name="SAPBEXHLevel1X 3 2 6 10" xfId="9551"/>
    <cellStyle name="SAPBEXHLevel1X 3 2 6 10 2" xfId="20211"/>
    <cellStyle name="SAPBEXHLevel1X 3 2 6 10 2 2" xfId="46625"/>
    <cellStyle name="SAPBEXHLevel1X 3 2 6 10 3" xfId="26745"/>
    <cellStyle name="SAPBEXHLevel1X 3 2 6 10 3 2" xfId="53159"/>
    <cellStyle name="SAPBEXHLevel1X 3 2 6 10 4" xfId="36047"/>
    <cellStyle name="SAPBEXHLevel1X 3 2 6 11" xfId="11620"/>
    <cellStyle name="SAPBEXHLevel1X 3 2 6 11 2" xfId="38041"/>
    <cellStyle name="SAPBEXHLevel1X 3 2 6 12" xfId="24846"/>
    <cellStyle name="SAPBEXHLevel1X 3 2 6 12 2" xfId="51260"/>
    <cellStyle name="SAPBEXHLevel1X 3 2 6 2" xfId="3945"/>
    <cellStyle name="SAPBEXHLevel1X 3 2 6 2 2" xfId="10688"/>
    <cellStyle name="SAPBEXHLevel1X 3 2 6 2 2 2" xfId="21333"/>
    <cellStyle name="SAPBEXHLevel1X 3 2 6 2 2 2 2" xfId="47747"/>
    <cellStyle name="SAPBEXHLevel1X 3 2 6 2 2 3" xfId="28431"/>
    <cellStyle name="SAPBEXHLevel1X 3 2 6 2 2 3 2" xfId="54845"/>
    <cellStyle name="SAPBEXHLevel1X 3 2 6 2 2 4" xfId="37112"/>
    <cellStyle name="SAPBEXHLevel1X 3 2 6 2 3" xfId="14728"/>
    <cellStyle name="SAPBEXHLevel1X 3 2 6 2 3 2" xfId="41148"/>
    <cellStyle name="SAPBEXHLevel1X 3 2 6 2 4" xfId="23297"/>
    <cellStyle name="SAPBEXHLevel1X 3 2 6 2 4 2" xfId="49711"/>
    <cellStyle name="SAPBEXHLevel1X 3 2 6 2 5" xfId="30615"/>
    <cellStyle name="SAPBEXHLevel1X 3 2 6 3" xfId="4672"/>
    <cellStyle name="SAPBEXHLevel1X 3 2 6 3 2" xfId="15450"/>
    <cellStyle name="SAPBEXHLevel1X 3 2 6 3 2 2" xfId="41870"/>
    <cellStyle name="SAPBEXHLevel1X 3 2 6 3 3" xfId="11283"/>
    <cellStyle name="SAPBEXHLevel1X 3 2 6 3 3 2" xfId="37704"/>
    <cellStyle name="SAPBEXHLevel1X 3 2 6 3 4" xfId="31342"/>
    <cellStyle name="SAPBEXHLevel1X 3 2 6 4" xfId="5250"/>
    <cellStyle name="SAPBEXHLevel1X 3 2 6 4 2" xfId="16025"/>
    <cellStyle name="SAPBEXHLevel1X 3 2 6 4 2 2" xfId="42444"/>
    <cellStyle name="SAPBEXHLevel1X 3 2 6 4 3" xfId="23596"/>
    <cellStyle name="SAPBEXHLevel1X 3 2 6 4 3 2" xfId="50010"/>
    <cellStyle name="SAPBEXHLevel1X 3 2 6 4 4" xfId="31920"/>
    <cellStyle name="SAPBEXHLevel1X 3 2 6 5" xfId="5860"/>
    <cellStyle name="SAPBEXHLevel1X 3 2 6 5 2" xfId="16616"/>
    <cellStyle name="SAPBEXHLevel1X 3 2 6 5 2 2" xfId="43034"/>
    <cellStyle name="SAPBEXHLevel1X 3 2 6 5 3" xfId="23022"/>
    <cellStyle name="SAPBEXHLevel1X 3 2 6 5 3 2" xfId="49436"/>
    <cellStyle name="SAPBEXHLevel1X 3 2 6 5 4" xfId="32530"/>
    <cellStyle name="SAPBEXHLevel1X 3 2 6 6" xfId="6469"/>
    <cellStyle name="SAPBEXHLevel1X 3 2 6 6 2" xfId="17205"/>
    <cellStyle name="SAPBEXHLevel1X 3 2 6 6 2 2" xfId="43623"/>
    <cellStyle name="SAPBEXHLevel1X 3 2 6 6 3" xfId="24160"/>
    <cellStyle name="SAPBEXHLevel1X 3 2 6 6 3 2" xfId="50574"/>
    <cellStyle name="SAPBEXHLevel1X 3 2 6 6 4" xfId="33139"/>
    <cellStyle name="SAPBEXHLevel1X 3 2 6 7" xfId="7084"/>
    <cellStyle name="SAPBEXHLevel1X 3 2 6 7 2" xfId="16982"/>
    <cellStyle name="SAPBEXHLevel1X 3 2 6 7 2 2" xfId="43400"/>
    <cellStyle name="SAPBEXHLevel1X 3 2 6 7 3" xfId="33754"/>
    <cellStyle name="SAPBEXHLevel1X 3 2 6 8" xfId="7631"/>
    <cellStyle name="SAPBEXHLevel1X 3 2 6 8 2" xfId="18298"/>
    <cellStyle name="SAPBEXHLevel1X 3 2 6 8 2 2" xfId="44714"/>
    <cellStyle name="SAPBEXHLevel1X 3 2 6 8 3" xfId="22120"/>
    <cellStyle name="SAPBEXHLevel1X 3 2 6 8 3 2" xfId="48534"/>
    <cellStyle name="SAPBEXHLevel1X 3 2 6 8 4" xfId="34301"/>
    <cellStyle name="SAPBEXHLevel1X 3 2 6 9" xfId="7371"/>
    <cellStyle name="SAPBEXHLevel1X 3 2 6 9 2" xfId="18038"/>
    <cellStyle name="SAPBEXHLevel1X 3 2 6 9 2 2" xfId="44454"/>
    <cellStyle name="SAPBEXHLevel1X 3 2 6 9 3" xfId="27715"/>
    <cellStyle name="SAPBEXHLevel1X 3 2 6 9 3 2" xfId="54129"/>
    <cellStyle name="SAPBEXHLevel1X 3 2 6 9 4" xfId="34041"/>
    <cellStyle name="SAPBEXHLevel1X 3 2 7" xfId="2499"/>
    <cellStyle name="SAPBEXHLevel1X 3 2 7 10" xfId="25070"/>
    <cellStyle name="SAPBEXHLevel1X 3 2 7 10 2" xfId="51484"/>
    <cellStyle name="SAPBEXHLevel1X 3 2 7 2" xfId="4394"/>
    <cellStyle name="SAPBEXHLevel1X 3 2 7 2 2" xfId="15172"/>
    <cellStyle name="SAPBEXHLevel1X 3 2 7 2 2 2" xfId="41592"/>
    <cellStyle name="SAPBEXHLevel1X 3 2 7 2 3" xfId="25536"/>
    <cellStyle name="SAPBEXHLevel1X 3 2 7 2 3 2" xfId="51950"/>
    <cellStyle name="SAPBEXHLevel1X 3 2 7 2 4" xfId="31064"/>
    <cellStyle name="SAPBEXHLevel1X 3 2 7 3" xfId="5127"/>
    <cellStyle name="SAPBEXHLevel1X 3 2 7 3 2" xfId="15904"/>
    <cellStyle name="SAPBEXHLevel1X 3 2 7 3 2 2" xfId="42323"/>
    <cellStyle name="SAPBEXHLevel1X 3 2 7 3 3" xfId="27977"/>
    <cellStyle name="SAPBEXHLevel1X 3 2 7 3 3 2" xfId="54391"/>
    <cellStyle name="SAPBEXHLevel1X 3 2 7 3 4" xfId="31797"/>
    <cellStyle name="SAPBEXHLevel1X 3 2 7 4" xfId="6309"/>
    <cellStyle name="SAPBEXHLevel1X 3 2 7 4 2" xfId="17048"/>
    <cellStyle name="SAPBEXHLevel1X 3 2 7 4 2 2" xfId="43466"/>
    <cellStyle name="SAPBEXHLevel1X 3 2 7 4 3" xfId="24590"/>
    <cellStyle name="SAPBEXHLevel1X 3 2 7 4 3 2" xfId="51004"/>
    <cellStyle name="SAPBEXHLevel1X 3 2 7 4 4" xfId="32979"/>
    <cellStyle name="SAPBEXHLevel1X 3 2 7 5" xfId="6885"/>
    <cellStyle name="SAPBEXHLevel1X 3 2 7 5 2" xfId="17590"/>
    <cellStyle name="SAPBEXHLevel1X 3 2 7 5 2 2" xfId="44007"/>
    <cellStyle name="SAPBEXHLevel1X 3 2 7 5 3" xfId="24966"/>
    <cellStyle name="SAPBEXHLevel1X 3 2 7 5 3 2" xfId="51380"/>
    <cellStyle name="SAPBEXHLevel1X 3 2 7 5 4" xfId="33555"/>
    <cellStyle name="SAPBEXHLevel1X 3 2 7 6" xfId="7409"/>
    <cellStyle name="SAPBEXHLevel1X 3 2 7 6 2" xfId="18076"/>
    <cellStyle name="SAPBEXHLevel1X 3 2 7 6 2 2" xfId="44492"/>
    <cellStyle name="SAPBEXHLevel1X 3 2 7 6 3" xfId="27639"/>
    <cellStyle name="SAPBEXHLevel1X 3 2 7 6 3 2" xfId="54053"/>
    <cellStyle name="SAPBEXHLevel1X 3 2 7 6 4" xfId="34079"/>
    <cellStyle name="SAPBEXHLevel1X 3 2 7 7" xfId="8032"/>
    <cellStyle name="SAPBEXHLevel1X 3 2 7 7 2" xfId="18699"/>
    <cellStyle name="SAPBEXHLevel1X 3 2 7 7 2 2" xfId="45113"/>
    <cellStyle name="SAPBEXHLevel1X 3 2 7 7 3" xfId="13944"/>
    <cellStyle name="SAPBEXHLevel1X 3 2 7 7 3 2" xfId="40364"/>
    <cellStyle name="SAPBEXHLevel1X 3 2 7 7 4" xfId="34636"/>
    <cellStyle name="SAPBEXHLevel1X 3 2 7 8" xfId="13295"/>
    <cellStyle name="SAPBEXHLevel1X 3 2 7 8 2" xfId="39715"/>
    <cellStyle name="SAPBEXHLevel1X 3 2 7 9" xfId="11230"/>
    <cellStyle name="SAPBEXHLevel1X 3 2 7 9 2" xfId="37651"/>
    <cellStyle name="SAPBEXHLevel1X 3 2 8" xfId="3249"/>
    <cellStyle name="SAPBEXHLevel1X 3 2 8 2" xfId="14039"/>
    <cellStyle name="SAPBEXHLevel1X 3 2 8 2 2" xfId="40459"/>
    <cellStyle name="SAPBEXHLevel1X 3 2 8 3" xfId="27218"/>
    <cellStyle name="SAPBEXHLevel1X 3 2 8 3 2" xfId="53632"/>
    <cellStyle name="SAPBEXHLevel1X 3 2 8 4" xfId="29919"/>
    <cellStyle name="SAPBEXHLevel1X 3 2 9" xfId="4315"/>
    <cellStyle name="SAPBEXHLevel1X 3 2 9 2" xfId="15094"/>
    <cellStyle name="SAPBEXHLevel1X 3 2 9 2 2" xfId="41514"/>
    <cellStyle name="SAPBEXHLevel1X 3 2 9 3" xfId="24946"/>
    <cellStyle name="SAPBEXHLevel1X 3 2 9 3 2" xfId="51360"/>
    <cellStyle name="SAPBEXHLevel1X 3 2 9 4" xfId="30985"/>
    <cellStyle name="SAPBEXHLevel1X 3 20" xfId="25723"/>
    <cellStyle name="SAPBEXHLevel1X 3 20 2" xfId="52137"/>
    <cellStyle name="SAPBEXHLevel1X 3 3" xfId="1227"/>
    <cellStyle name="SAPBEXHLevel1X 3 3 10" xfId="4669"/>
    <cellStyle name="SAPBEXHLevel1X 3 3 10 2" xfId="15447"/>
    <cellStyle name="SAPBEXHLevel1X 3 3 10 2 2" xfId="41867"/>
    <cellStyle name="SAPBEXHLevel1X 3 3 10 3" xfId="23204"/>
    <cellStyle name="SAPBEXHLevel1X 3 3 10 3 2" xfId="49618"/>
    <cellStyle name="SAPBEXHLevel1X 3 3 10 4" xfId="31339"/>
    <cellStyle name="SAPBEXHLevel1X 3 3 11" xfId="3757"/>
    <cellStyle name="SAPBEXHLevel1X 3 3 11 2" xfId="23726"/>
    <cellStyle name="SAPBEXHLevel1X 3 3 11 2 2" xfId="50140"/>
    <cellStyle name="SAPBEXHLevel1X 3 3 11 3" xfId="30427"/>
    <cellStyle name="SAPBEXHLevel1X 3 3 12" xfId="12404"/>
    <cellStyle name="SAPBEXHLevel1X 3 3 12 2" xfId="38825"/>
    <cellStyle name="SAPBEXHLevel1X 3 3 13" xfId="25212"/>
    <cellStyle name="SAPBEXHLevel1X 3 3 13 2" xfId="51626"/>
    <cellStyle name="SAPBEXHLevel1X 3 3 2" xfId="1541"/>
    <cellStyle name="SAPBEXHLevel1X 3 3 2 10" xfId="8433"/>
    <cellStyle name="SAPBEXHLevel1X 3 3 2 10 2" xfId="19093"/>
    <cellStyle name="SAPBEXHLevel1X 3 3 2 10 2 2" xfId="45507"/>
    <cellStyle name="SAPBEXHLevel1X 3 3 2 10 3" xfId="12459"/>
    <cellStyle name="SAPBEXHLevel1X 3 3 2 10 3 2" xfId="38880"/>
    <cellStyle name="SAPBEXHLevel1X 3 3 2 10 4" xfId="34929"/>
    <cellStyle name="SAPBEXHLevel1X 3 3 2 11" xfId="12001"/>
    <cellStyle name="SAPBEXHLevel1X 3 3 2 11 2" xfId="38422"/>
    <cellStyle name="SAPBEXHLevel1X 3 3 2 12" xfId="21815"/>
    <cellStyle name="SAPBEXHLevel1X 3 3 2 12 2" xfId="48229"/>
    <cellStyle name="SAPBEXHLevel1X 3 3 2 2" xfId="3535"/>
    <cellStyle name="SAPBEXHLevel1X 3 3 2 2 2" xfId="8989"/>
    <cellStyle name="SAPBEXHLevel1X 3 3 2 2 2 2" xfId="19649"/>
    <cellStyle name="SAPBEXHLevel1X 3 3 2 2 2 2 2" xfId="46063"/>
    <cellStyle name="SAPBEXHLevel1X 3 3 2 2 2 3" xfId="27891"/>
    <cellStyle name="SAPBEXHLevel1X 3 3 2 2 2 3 2" xfId="54305"/>
    <cellStyle name="SAPBEXHLevel1X 3 3 2 2 2 4" xfId="35485"/>
    <cellStyle name="SAPBEXHLevel1X 3 3 2 2 3" xfId="9497"/>
    <cellStyle name="SAPBEXHLevel1X 3 3 2 2 3 2" xfId="20157"/>
    <cellStyle name="SAPBEXHLevel1X 3 3 2 2 3 2 2" xfId="46571"/>
    <cellStyle name="SAPBEXHLevel1X 3 3 2 2 3 3" xfId="11823"/>
    <cellStyle name="SAPBEXHLevel1X 3 3 2 2 3 3 2" xfId="38244"/>
    <cellStyle name="SAPBEXHLevel1X 3 3 2 2 3 4" xfId="35993"/>
    <cellStyle name="SAPBEXHLevel1X 3 3 2 2 4" xfId="8746"/>
    <cellStyle name="SAPBEXHLevel1X 3 3 2 2 4 2" xfId="19406"/>
    <cellStyle name="SAPBEXHLevel1X 3 3 2 2 4 2 2" xfId="45820"/>
    <cellStyle name="SAPBEXHLevel1X 3 3 2 2 4 3" xfId="24535"/>
    <cellStyle name="SAPBEXHLevel1X 3 3 2 2 4 3 2" xfId="50949"/>
    <cellStyle name="SAPBEXHLevel1X 3 3 2 2 4 4" xfId="35242"/>
    <cellStyle name="SAPBEXHLevel1X 3 3 2 2 5" xfId="14320"/>
    <cellStyle name="SAPBEXHLevel1X 3 3 2 2 5 2" xfId="40740"/>
    <cellStyle name="SAPBEXHLevel1X 3 3 2 2 6" xfId="23206"/>
    <cellStyle name="SAPBEXHLevel1X 3 3 2 2 6 2" xfId="49620"/>
    <cellStyle name="SAPBEXHLevel1X 3 3 2 2 7" xfId="30205"/>
    <cellStyle name="SAPBEXHLevel1X 3 3 2 3" xfId="4139"/>
    <cellStyle name="SAPBEXHLevel1X 3 3 2 3 2" xfId="9347"/>
    <cellStyle name="SAPBEXHLevel1X 3 3 2 3 2 2" xfId="20007"/>
    <cellStyle name="SAPBEXHLevel1X 3 3 2 3 2 2 2" xfId="46421"/>
    <cellStyle name="SAPBEXHLevel1X 3 3 2 3 2 3" xfId="12715"/>
    <cellStyle name="SAPBEXHLevel1X 3 3 2 3 2 3 2" xfId="39136"/>
    <cellStyle name="SAPBEXHLevel1X 3 3 2 3 2 4" xfId="35843"/>
    <cellStyle name="SAPBEXHLevel1X 3 3 2 3 3" xfId="14921"/>
    <cellStyle name="SAPBEXHLevel1X 3 3 2 3 3 2" xfId="41341"/>
    <cellStyle name="SAPBEXHLevel1X 3 3 2 3 4" xfId="25187"/>
    <cellStyle name="SAPBEXHLevel1X 3 3 2 3 4 2" xfId="51601"/>
    <cellStyle name="SAPBEXHLevel1X 3 3 2 3 5" xfId="30809"/>
    <cellStyle name="SAPBEXHLevel1X 3 3 2 4" xfId="4456"/>
    <cellStyle name="SAPBEXHLevel1X 3 3 2 4 2" xfId="10045"/>
    <cellStyle name="SAPBEXHLevel1X 3 3 2 4 2 2" xfId="20705"/>
    <cellStyle name="SAPBEXHLevel1X 3 3 2 4 2 2 2" xfId="47119"/>
    <cellStyle name="SAPBEXHLevel1X 3 3 2 4 2 3" xfId="12815"/>
    <cellStyle name="SAPBEXHLevel1X 3 3 2 4 2 3 2" xfId="39236"/>
    <cellStyle name="SAPBEXHLevel1X 3 3 2 4 2 4" xfId="36541"/>
    <cellStyle name="SAPBEXHLevel1X 3 3 2 4 3" xfId="15234"/>
    <cellStyle name="SAPBEXHLevel1X 3 3 2 4 3 2" xfId="41654"/>
    <cellStyle name="SAPBEXHLevel1X 3 3 2 4 4" xfId="23924"/>
    <cellStyle name="SAPBEXHLevel1X 3 3 2 4 4 2" xfId="50338"/>
    <cellStyle name="SAPBEXHLevel1X 3 3 2 4 5" xfId="31126"/>
    <cellStyle name="SAPBEXHLevel1X 3 3 2 5" xfId="3727"/>
    <cellStyle name="SAPBEXHLevel1X 3 3 2 5 2" xfId="14511"/>
    <cellStyle name="SAPBEXHLevel1X 3 3 2 5 2 2" xfId="40931"/>
    <cellStyle name="SAPBEXHLevel1X 3 3 2 5 3" xfId="21864"/>
    <cellStyle name="SAPBEXHLevel1X 3 3 2 5 3 2" xfId="48278"/>
    <cellStyle name="SAPBEXHLevel1X 3 3 2 5 4" xfId="30397"/>
    <cellStyle name="SAPBEXHLevel1X 3 3 2 6" xfId="6229"/>
    <cellStyle name="SAPBEXHLevel1X 3 3 2 6 2" xfId="16970"/>
    <cellStyle name="SAPBEXHLevel1X 3 3 2 6 2 2" xfId="43388"/>
    <cellStyle name="SAPBEXHLevel1X 3 3 2 6 3" xfId="22315"/>
    <cellStyle name="SAPBEXHLevel1X 3 3 2 6 3 2" xfId="48729"/>
    <cellStyle name="SAPBEXHLevel1X 3 3 2 6 4" xfId="32899"/>
    <cellStyle name="SAPBEXHLevel1X 3 3 2 7" xfId="3756"/>
    <cellStyle name="SAPBEXHLevel1X 3 3 2 7 2" xfId="27199"/>
    <cellStyle name="SAPBEXHLevel1X 3 3 2 7 2 2" xfId="53613"/>
    <cellStyle name="SAPBEXHLevel1X 3 3 2 7 3" xfId="30426"/>
    <cellStyle name="SAPBEXHLevel1X 3 3 2 8" xfId="3145"/>
    <cellStyle name="SAPBEXHLevel1X 3 3 2 8 2" xfId="13936"/>
    <cellStyle name="SAPBEXHLevel1X 3 3 2 8 2 2" xfId="40356"/>
    <cellStyle name="SAPBEXHLevel1X 3 3 2 8 3" xfId="22682"/>
    <cellStyle name="SAPBEXHLevel1X 3 3 2 8 3 2" xfId="49096"/>
    <cellStyle name="SAPBEXHLevel1X 3 3 2 8 4" xfId="29815"/>
    <cellStyle name="SAPBEXHLevel1X 3 3 2 9" xfId="7203"/>
    <cellStyle name="SAPBEXHLevel1X 3 3 2 9 2" xfId="17870"/>
    <cellStyle name="SAPBEXHLevel1X 3 3 2 9 2 2" xfId="44287"/>
    <cellStyle name="SAPBEXHLevel1X 3 3 2 9 3" xfId="27587"/>
    <cellStyle name="SAPBEXHLevel1X 3 3 2 9 3 2" xfId="54001"/>
    <cellStyle name="SAPBEXHLevel1X 3 3 2 9 4" xfId="33873"/>
    <cellStyle name="SAPBEXHLevel1X 3 3 3" xfId="1654"/>
    <cellStyle name="SAPBEXHLevel1X 3 3 3 10" xfId="8477"/>
    <cellStyle name="SAPBEXHLevel1X 3 3 3 10 2" xfId="19137"/>
    <cellStyle name="SAPBEXHLevel1X 3 3 3 10 2 2" xfId="45551"/>
    <cellStyle name="SAPBEXHLevel1X 3 3 3 10 3" xfId="12948"/>
    <cellStyle name="SAPBEXHLevel1X 3 3 3 10 3 2" xfId="39369"/>
    <cellStyle name="SAPBEXHLevel1X 3 3 3 10 4" xfId="34973"/>
    <cellStyle name="SAPBEXHLevel1X 3 3 3 11" xfId="11912"/>
    <cellStyle name="SAPBEXHLevel1X 3 3 3 11 2" xfId="38333"/>
    <cellStyle name="SAPBEXHLevel1X 3 3 3 12" xfId="27908"/>
    <cellStyle name="SAPBEXHLevel1X 3 3 3 12 2" xfId="54322"/>
    <cellStyle name="SAPBEXHLevel1X 3 3 3 2" xfId="3647"/>
    <cellStyle name="SAPBEXHLevel1X 3 3 3 2 2" xfId="8942"/>
    <cellStyle name="SAPBEXHLevel1X 3 3 3 2 2 2" xfId="19602"/>
    <cellStyle name="SAPBEXHLevel1X 3 3 3 2 2 2 2" xfId="46016"/>
    <cellStyle name="SAPBEXHLevel1X 3 3 3 2 2 3" xfId="12484"/>
    <cellStyle name="SAPBEXHLevel1X 3 3 3 2 2 3 2" xfId="38905"/>
    <cellStyle name="SAPBEXHLevel1X 3 3 3 2 2 4" xfId="35438"/>
    <cellStyle name="SAPBEXHLevel1X 3 3 3 2 3" xfId="9912"/>
    <cellStyle name="SAPBEXHLevel1X 3 3 3 2 3 2" xfId="20572"/>
    <cellStyle name="SAPBEXHLevel1X 3 3 3 2 3 2 2" xfId="46986"/>
    <cellStyle name="SAPBEXHLevel1X 3 3 3 2 3 3" xfId="27130"/>
    <cellStyle name="SAPBEXHLevel1X 3 3 3 2 3 3 2" xfId="53544"/>
    <cellStyle name="SAPBEXHLevel1X 3 3 3 2 3 4" xfId="36408"/>
    <cellStyle name="SAPBEXHLevel1X 3 3 3 2 4" xfId="8793"/>
    <cellStyle name="SAPBEXHLevel1X 3 3 3 2 4 2" xfId="19453"/>
    <cellStyle name="SAPBEXHLevel1X 3 3 3 2 4 2 2" xfId="45867"/>
    <cellStyle name="SAPBEXHLevel1X 3 3 3 2 4 3" xfId="22366"/>
    <cellStyle name="SAPBEXHLevel1X 3 3 3 2 4 3 2" xfId="48780"/>
    <cellStyle name="SAPBEXHLevel1X 3 3 3 2 4 4" xfId="35289"/>
    <cellStyle name="SAPBEXHLevel1X 3 3 3 2 5" xfId="14432"/>
    <cellStyle name="SAPBEXHLevel1X 3 3 3 2 5 2" xfId="40852"/>
    <cellStyle name="SAPBEXHLevel1X 3 3 3 2 6" xfId="27309"/>
    <cellStyle name="SAPBEXHLevel1X 3 3 3 2 6 2" xfId="53723"/>
    <cellStyle name="SAPBEXHLevel1X 3 3 3 2 7" xfId="30317"/>
    <cellStyle name="SAPBEXHLevel1X 3 3 3 3" xfId="2686"/>
    <cellStyle name="SAPBEXHLevel1X 3 3 3 3 2" xfId="9300"/>
    <cellStyle name="SAPBEXHLevel1X 3 3 3 3 2 2" xfId="19960"/>
    <cellStyle name="SAPBEXHLevel1X 3 3 3 3 2 2 2" xfId="46374"/>
    <cellStyle name="SAPBEXHLevel1X 3 3 3 3 2 3" xfId="27871"/>
    <cellStyle name="SAPBEXHLevel1X 3 3 3 3 2 3 2" xfId="54285"/>
    <cellStyle name="SAPBEXHLevel1X 3 3 3 3 2 4" xfId="35796"/>
    <cellStyle name="SAPBEXHLevel1X 3 3 3 3 3" xfId="13478"/>
    <cellStyle name="SAPBEXHLevel1X 3 3 3 3 3 2" xfId="39898"/>
    <cellStyle name="SAPBEXHLevel1X 3 3 3 3 4" xfId="22238"/>
    <cellStyle name="SAPBEXHLevel1X 3 3 3 3 4 2" xfId="48652"/>
    <cellStyle name="SAPBEXHLevel1X 3 3 3 3 5" xfId="29356"/>
    <cellStyle name="SAPBEXHLevel1X 3 3 3 4" xfId="3083"/>
    <cellStyle name="SAPBEXHLevel1X 3 3 3 4 2" xfId="10461"/>
    <cellStyle name="SAPBEXHLevel1X 3 3 3 4 2 2" xfId="21121"/>
    <cellStyle name="SAPBEXHLevel1X 3 3 3 4 2 2 2" xfId="47535"/>
    <cellStyle name="SAPBEXHLevel1X 3 3 3 4 2 3" xfId="28385"/>
    <cellStyle name="SAPBEXHLevel1X 3 3 3 4 2 3 2" xfId="54799"/>
    <cellStyle name="SAPBEXHLevel1X 3 3 3 4 2 4" xfId="36957"/>
    <cellStyle name="SAPBEXHLevel1X 3 3 3 4 3" xfId="13875"/>
    <cellStyle name="SAPBEXHLevel1X 3 3 3 4 3 2" xfId="40295"/>
    <cellStyle name="SAPBEXHLevel1X 3 3 3 4 4" xfId="27663"/>
    <cellStyle name="SAPBEXHLevel1X 3 3 3 4 4 2" xfId="54077"/>
    <cellStyle name="SAPBEXHLevel1X 3 3 3 4 5" xfId="29753"/>
    <cellStyle name="SAPBEXHLevel1X 3 3 3 5" xfId="5450"/>
    <cellStyle name="SAPBEXHLevel1X 3 3 3 5 2" xfId="16223"/>
    <cellStyle name="SAPBEXHLevel1X 3 3 3 5 2 2" xfId="42642"/>
    <cellStyle name="SAPBEXHLevel1X 3 3 3 5 3" xfId="28071"/>
    <cellStyle name="SAPBEXHLevel1X 3 3 3 5 3 2" xfId="54485"/>
    <cellStyle name="SAPBEXHLevel1X 3 3 3 5 4" xfId="32120"/>
    <cellStyle name="SAPBEXHLevel1X 3 3 3 6" xfId="5529"/>
    <cellStyle name="SAPBEXHLevel1X 3 3 3 6 2" xfId="16300"/>
    <cellStyle name="SAPBEXHLevel1X 3 3 3 6 2 2" xfId="42719"/>
    <cellStyle name="SAPBEXHLevel1X 3 3 3 6 3" xfId="27710"/>
    <cellStyle name="SAPBEXHLevel1X 3 3 3 6 3 2" xfId="54124"/>
    <cellStyle name="SAPBEXHLevel1X 3 3 3 6 4" xfId="32199"/>
    <cellStyle name="SAPBEXHLevel1X 3 3 3 7" xfId="6142"/>
    <cellStyle name="SAPBEXHLevel1X 3 3 3 7 2" xfId="23583"/>
    <cellStyle name="SAPBEXHLevel1X 3 3 3 7 2 2" xfId="49997"/>
    <cellStyle name="SAPBEXHLevel1X 3 3 3 7 3" xfId="32812"/>
    <cellStyle name="SAPBEXHLevel1X 3 3 3 8" xfId="4453"/>
    <cellStyle name="SAPBEXHLevel1X 3 3 3 8 2" xfId="15231"/>
    <cellStyle name="SAPBEXHLevel1X 3 3 3 8 2 2" xfId="41651"/>
    <cellStyle name="SAPBEXHLevel1X 3 3 3 8 3" xfId="25051"/>
    <cellStyle name="SAPBEXHLevel1X 3 3 3 8 3 2" xfId="51465"/>
    <cellStyle name="SAPBEXHLevel1X 3 3 3 8 4" xfId="31123"/>
    <cellStyle name="SAPBEXHLevel1X 3 3 3 9" xfId="3773"/>
    <cellStyle name="SAPBEXHLevel1X 3 3 3 9 2" xfId="14556"/>
    <cellStyle name="SAPBEXHLevel1X 3 3 3 9 2 2" xfId="40976"/>
    <cellStyle name="SAPBEXHLevel1X 3 3 3 9 3" xfId="22764"/>
    <cellStyle name="SAPBEXHLevel1X 3 3 3 9 3 2" xfId="49178"/>
    <cellStyle name="SAPBEXHLevel1X 3 3 3 9 4" xfId="30443"/>
    <cellStyle name="SAPBEXHLevel1X 3 3 4" xfId="1913"/>
    <cellStyle name="SAPBEXHLevel1X 3 3 4 10" xfId="8560"/>
    <cellStyle name="SAPBEXHLevel1X 3 3 4 10 2" xfId="19220"/>
    <cellStyle name="SAPBEXHLevel1X 3 3 4 10 2 2" xfId="45634"/>
    <cellStyle name="SAPBEXHLevel1X 3 3 4 10 3" xfId="17663"/>
    <cellStyle name="SAPBEXHLevel1X 3 3 4 10 3 2" xfId="44080"/>
    <cellStyle name="SAPBEXHLevel1X 3 3 4 10 4" xfId="35056"/>
    <cellStyle name="SAPBEXHLevel1X 3 3 4 11" xfId="11667"/>
    <cellStyle name="SAPBEXHLevel1X 3 3 4 11 2" xfId="38088"/>
    <cellStyle name="SAPBEXHLevel1X 3 3 4 12" xfId="26526"/>
    <cellStyle name="SAPBEXHLevel1X 3 3 4 12 2" xfId="52940"/>
    <cellStyle name="SAPBEXHLevel1X 3 3 4 2" xfId="3890"/>
    <cellStyle name="SAPBEXHLevel1X 3 3 4 2 2" xfId="9177"/>
    <cellStyle name="SAPBEXHLevel1X 3 3 4 2 2 2" xfId="19837"/>
    <cellStyle name="SAPBEXHLevel1X 3 3 4 2 2 2 2" xfId="46251"/>
    <cellStyle name="SAPBEXHLevel1X 3 3 4 2 2 3" xfId="27880"/>
    <cellStyle name="SAPBEXHLevel1X 3 3 4 2 2 3 2" xfId="54294"/>
    <cellStyle name="SAPBEXHLevel1X 3 3 4 2 2 4" xfId="35673"/>
    <cellStyle name="SAPBEXHLevel1X 3 3 4 2 3" xfId="14673"/>
    <cellStyle name="SAPBEXHLevel1X 3 3 4 2 3 2" xfId="41093"/>
    <cellStyle name="SAPBEXHLevel1X 3 3 4 2 4" xfId="26676"/>
    <cellStyle name="SAPBEXHLevel1X 3 3 4 2 4 2" xfId="53090"/>
    <cellStyle name="SAPBEXHLevel1X 3 3 4 2 5" xfId="30560"/>
    <cellStyle name="SAPBEXHLevel1X 3 3 4 3" xfId="4617"/>
    <cellStyle name="SAPBEXHLevel1X 3 3 4 3 2" xfId="10425"/>
    <cellStyle name="SAPBEXHLevel1X 3 3 4 3 2 2" xfId="21085"/>
    <cellStyle name="SAPBEXHLevel1X 3 3 4 3 2 2 2" xfId="47499"/>
    <cellStyle name="SAPBEXHLevel1X 3 3 4 3 2 3" xfId="28349"/>
    <cellStyle name="SAPBEXHLevel1X 3 3 4 3 2 3 2" xfId="54763"/>
    <cellStyle name="SAPBEXHLevel1X 3 3 4 3 2 4" xfId="36921"/>
    <cellStyle name="SAPBEXHLevel1X 3 3 4 3 3" xfId="15395"/>
    <cellStyle name="SAPBEXHLevel1X 3 3 4 3 3 2" xfId="41815"/>
    <cellStyle name="SAPBEXHLevel1X 3 3 4 3 4" xfId="23227"/>
    <cellStyle name="SAPBEXHLevel1X 3 3 4 3 4 2" xfId="49641"/>
    <cellStyle name="SAPBEXHLevel1X 3 3 4 3 5" xfId="31287"/>
    <cellStyle name="SAPBEXHLevel1X 3 3 4 4" xfId="3920"/>
    <cellStyle name="SAPBEXHLevel1X 3 3 4 4 2" xfId="14703"/>
    <cellStyle name="SAPBEXHLevel1X 3 3 4 4 2 2" xfId="41123"/>
    <cellStyle name="SAPBEXHLevel1X 3 3 4 4 3" xfId="21874"/>
    <cellStyle name="SAPBEXHLevel1X 3 3 4 4 3 2" xfId="48288"/>
    <cellStyle name="SAPBEXHLevel1X 3 3 4 4 4" xfId="30590"/>
    <cellStyle name="SAPBEXHLevel1X 3 3 4 5" xfId="5811"/>
    <cellStyle name="SAPBEXHLevel1X 3 3 4 5 2" xfId="16570"/>
    <cellStyle name="SAPBEXHLevel1X 3 3 4 5 2 2" xfId="42988"/>
    <cellStyle name="SAPBEXHLevel1X 3 3 4 5 3" xfId="22699"/>
    <cellStyle name="SAPBEXHLevel1X 3 3 4 5 3 2" xfId="49113"/>
    <cellStyle name="SAPBEXHLevel1X 3 3 4 5 4" xfId="32481"/>
    <cellStyle name="SAPBEXHLevel1X 3 3 4 6" xfId="6414"/>
    <cellStyle name="SAPBEXHLevel1X 3 3 4 6 2" xfId="17150"/>
    <cellStyle name="SAPBEXHLevel1X 3 3 4 6 2 2" xfId="43568"/>
    <cellStyle name="SAPBEXHLevel1X 3 3 4 6 3" xfId="22314"/>
    <cellStyle name="SAPBEXHLevel1X 3 3 4 6 3 2" xfId="48728"/>
    <cellStyle name="SAPBEXHLevel1X 3 3 4 6 4" xfId="33084"/>
    <cellStyle name="SAPBEXHLevel1X 3 3 4 7" xfId="7029"/>
    <cellStyle name="SAPBEXHLevel1X 3 3 4 7 2" xfId="23808"/>
    <cellStyle name="SAPBEXHLevel1X 3 3 4 7 2 2" xfId="50222"/>
    <cellStyle name="SAPBEXHLevel1X 3 3 4 7 3" xfId="33699"/>
    <cellStyle name="SAPBEXHLevel1X 3 3 4 8" xfId="7576"/>
    <cellStyle name="SAPBEXHLevel1X 3 3 4 8 2" xfId="18243"/>
    <cellStyle name="SAPBEXHLevel1X 3 3 4 8 2 2" xfId="44659"/>
    <cellStyle name="SAPBEXHLevel1X 3 3 4 8 3" xfId="26236"/>
    <cellStyle name="SAPBEXHLevel1X 3 3 4 8 3 2" xfId="52650"/>
    <cellStyle name="SAPBEXHLevel1X 3 3 4 8 4" xfId="34246"/>
    <cellStyle name="SAPBEXHLevel1X 3 3 4 9" xfId="5716"/>
    <cellStyle name="SAPBEXHLevel1X 3 3 4 9 2" xfId="16478"/>
    <cellStyle name="SAPBEXHLevel1X 3 3 4 9 2 2" xfId="42896"/>
    <cellStyle name="SAPBEXHLevel1X 3 3 4 9 3" xfId="27581"/>
    <cellStyle name="SAPBEXHLevel1X 3 3 4 9 3 2" xfId="53995"/>
    <cellStyle name="SAPBEXHLevel1X 3 3 4 9 4" xfId="32386"/>
    <cellStyle name="SAPBEXHLevel1X 3 3 5" xfId="2099"/>
    <cellStyle name="SAPBEXHLevel1X 3 3 5 10" xfId="8864"/>
    <cellStyle name="SAPBEXHLevel1X 3 3 5 10 2" xfId="19524"/>
    <cellStyle name="SAPBEXHLevel1X 3 3 5 10 2 2" xfId="45938"/>
    <cellStyle name="SAPBEXHLevel1X 3 3 5 10 3" xfId="22308"/>
    <cellStyle name="SAPBEXHLevel1X 3 3 5 10 3 2" xfId="48722"/>
    <cellStyle name="SAPBEXHLevel1X 3 3 5 10 4" xfId="35360"/>
    <cellStyle name="SAPBEXHLevel1X 3 3 5 11" xfId="11501"/>
    <cellStyle name="SAPBEXHLevel1X 3 3 5 11 2" xfId="37922"/>
    <cellStyle name="SAPBEXHLevel1X 3 3 5 12" xfId="24439"/>
    <cellStyle name="SAPBEXHLevel1X 3 3 5 12 2" xfId="50853"/>
    <cellStyle name="SAPBEXHLevel1X 3 3 5 2" xfId="4064"/>
    <cellStyle name="SAPBEXHLevel1X 3 3 5 2 2" xfId="9846"/>
    <cellStyle name="SAPBEXHLevel1X 3 3 5 2 2 2" xfId="20506"/>
    <cellStyle name="SAPBEXHLevel1X 3 3 5 2 2 2 2" xfId="46920"/>
    <cellStyle name="SAPBEXHLevel1X 3 3 5 2 2 3" xfId="12813"/>
    <cellStyle name="SAPBEXHLevel1X 3 3 5 2 2 3 2" xfId="39234"/>
    <cellStyle name="SAPBEXHLevel1X 3 3 5 2 2 4" xfId="36342"/>
    <cellStyle name="SAPBEXHLevel1X 3 3 5 2 3" xfId="14846"/>
    <cellStyle name="SAPBEXHLevel1X 3 3 5 2 3 2" xfId="41266"/>
    <cellStyle name="SAPBEXHLevel1X 3 3 5 2 4" xfId="27930"/>
    <cellStyle name="SAPBEXHLevel1X 3 3 5 2 4 2" xfId="54344"/>
    <cellStyle name="SAPBEXHLevel1X 3 3 5 2 5" xfId="30734"/>
    <cellStyle name="SAPBEXHLevel1X 3 3 5 3" xfId="4792"/>
    <cellStyle name="SAPBEXHLevel1X 3 3 5 3 2" xfId="9924"/>
    <cellStyle name="SAPBEXHLevel1X 3 3 5 3 2 2" xfId="20584"/>
    <cellStyle name="SAPBEXHLevel1X 3 3 5 3 2 2 2" xfId="46998"/>
    <cellStyle name="SAPBEXHLevel1X 3 3 5 3 2 3" xfId="21894"/>
    <cellStyle name="SAPBEXHLevel1X 3 3 5 3 2 3 2" xfId="48308"/>
    <cellStyle name="SAPBEXHLevel1X 3 3 5 3 2 4" xfId="36420"/>
    <cellStyle name="SAPBEXHLevel1X 3 3 5 3 3" xfId="15569"/>
    <cellStyle name="SAPBEXHLevel1X 3 3 5 3 3 2" xfId="41989"/>
    <cellStyle name="SAPBEXHLevel1X 3 3 5 3 4" xfId="25661"/>
    <cellStyle name="SAPBEXHLevel1X 3 3 5 3 4 2" xfId="52075"/>
    <cellStyle name="SAPBEXHLevel1X 3 3 5 3 5" xfId="31462"/>
    <cellStyle name="SAPBEXHLevel1X 3 3 5 4" xfId="5372"/>
    <cellStyle name="SAPBEXHLevel1X 3 3 5 4 2" xfId="16145"/>
    <cellStyle name="SAPBEXHLevel1X 3 3 5 4 2 2" xfId="42564"/>
    <cellStyle name="SAPBEXHLevel1X 3 3 5 4 3" xfId="27545"/>
    <cellStyle name="SAPBEXHLevel1X 3 3 5 4 3 2" xfId="53959"/>
    <cellStyle name="SAPBEXHLevel1X 3 3 5 4 4" xfId="32042"/>
    <cellStyle name="SAPBEXHLevel1X 3 3 5 5" xfId="5979"/>
    <cellStyle name="SAPBEXHLevel1X 3 3 5 5 2" xfId="16731"/>
    <cellStyle name="SAPBEXHLevel1X 3 3 5 5 2 2" xfId="43149"/>
    <cellStyle name="SAPBEXHLevel1X 3 3 5 5 3" xfId="28075"/>
    <cellStyle name="SAPBEXHLevel1X 3 3 5 5 3 2" xfId="54489"/>
    <cellStyle name="SAPBEXHLevel1X 3 3 5 5 4" xfId="32649"/>
    <cellStyle name="SAPBEXHLevel1X 3 3 5 6" xfId="6579"/>
    <cellStyle name="SAPBEXHLevel1X 3 3 5 6 2" xfId="17304"/>
    <cellStyle name="SAPBEXHLevel1X 3 3 5 6 2 2" xfId="43722"/>
    <cellStyle name="SAPBEXHLevel1X 3 3 5 6 3" xfId="23552"/>
    <cellStyle name="SAPBEXHLevel1X 3 3 5 6 3 2" xfId="49966"/>
    <cellStyle name="SAPBEXHLevel1X 3 3 5 6 4" xfId="33249"/>
    <cellStyle name="SAPBEXHLevel1X 3 3 5 7" xfId="7151"/>
    <cellStyle name="SAPBEXHLevel1X 3 3 5 7 2" xfId="27067"/>
    <cellStyle name="SAPBEXHLevel1X 3 3 5 7 2 2" xfId="53481"/>
    <cellStyle name="SAPBEXHLevel1X 3 3 5 7 3" xfId="33821"/>
    <cellStyle name="SAPBEXHLevel1X 3 3 5 8" xfId="7710"/>
    <cellStyle name="SAPBEXHLevel1X 3 3 5 8 2" xfId="18377"/>
    <cellStyle name="SAPBEXHLevel1X 3 3 5 8 2 2" xfId="44793"/>
    <cellStyle name="SAPBEXHLevel1X 3 3 5 8 3" xfId="24991"/>
    <cellStyle name="SAPBEXHLevel1X 3 3 5 8 3 2" xfId="51405"/>
    <cellStyle name="SAPBEXHLevel1X 3 3 5 8 4" xfId="34380"/>
    <cellStyle name="SAPBEXHLevel1X 3 3 5 9" xfId="7862"/>
    <cellStyle name="SAPBEXHLevel1X 3 3 5 9 2" xfId="18529"/>
    <cellStyle name="SAPBEXHLevel1X 3 3 5 9 2 2" xfId="44944"/>
    <cellStyle name="SAPBEXHLevel1X 3 3 5 9 3" xfId="26830"/>
    <cellStyle name="SAPBEXHLevel1X 3 3 5 9 3 2" xfId="53244"/>
    <cellStyle name="SAPBEXHLevel1X 3 3 5 9 4" xfId="34532"/>
    <cellStyle name="SAPBEXHLevel1X 3 3 6" xfId="1840"/>
    <cellStyle name="SAPBEXHLevel1X 3 3 6 10" xfId="9550"/>
    <cellStyle name="SAPBEXHLevel1X 3 3 6 10 2" xfId="20210"/>
    <cellStyle name="SAPBEXHLevel1X 3 3 6 10 2 2" xfId="46624"/>
    <cellStyle name="SAPBEXHLevel1X 3 3 6 10 3" xfId="11828"/>
    <cellStyle name="SAPBEXHLevel1X 3 3 6 10 3 2" xfId="38249"/>
    <cellStyle name="SAPBEXHLevel1X 3 3 6 10 4" xfId="36046"/>
    <cellStyle name="SAPBEXHLevel1X 3 3 6 11" xfId="11740"/>
    <cellStyle name="SAPBEXHLevel1X 3 3 6 11 2" xfId="38161"/>
    <cellStyle name="SAPBEXHLevel1X 3 3 6 12" xfId="24573"/>
    <cellStyle name="SAPBEXHLevel1X 3 3 6 12 2" xfId="50987"/>
    <cellStyle name="SAPBEXHLevel1X 3 3 6 2" xfId="3817"/>
    <cellStyle name="SAPBEXHLevel1X 3 3 6 2 2" xfId="10687"/>
    <cellStyle name="SAPBEXHLevel1X 3 3 6 2 2 2" xfId="21332"/>
    <cellStyle name="SAPBEXHLevel1X 3 3 6 2 2 2 2" xfId="47746"/>
    <cellStyle name="SAPBEXHLevel1X 3 3 6 2 2 3" xfId="28430"/>
    <cellStyle name="SAPBEXHLevel1X 3 3 6 2 2 3 2" xfId="54844"/>
    <cellStyle name="SAPBEXHLevel1X 3 3 6 2 2 4" xfId="37111"/>
    <cellStyle name="SAPBEXHLevel1X 3 3 6 2 3" xfId="14600"/>
    <cellStyle name="SAPBEXHLevel1X 3 3 6 2 3 2" xfId="41020"/>
    <cellStyle name="SAPBEXHLevel1X 3 3 6 2 4" xfId="21880"/>
    <cellStyle name="SAPBEXHLevel1X 3 3 6 2 4 2" xfId="48294"/>
    <cellStyle name="SAPBEXHLevel1X 3 3 6 2 5" xfId="30487"/>
    <cellStyle name="SAPBEXHLevel1X 3 3 6 3" xfId="4544"/>
    <cellStyle name="SAPBEXHLevel1X 3 3 6 3 2" xfId="15322"/>
    <cellStyle name="SAPBEXHLevel1X 3 3 6 3 2 2" xfId="41742"/>
    <cellStyle name="SAPBEXHLevel1X 3 3 6 3 3" xfId="24135"/>
    <cellStyle name="SAPBEXHLevel1X 3 3 6 3 3 2" xfId="50549"/>
    <cellStyle name="SAPBEXHLevel1X 3 3 6 3 4" xfId="31214"/>
    <cellStyle name="SAPBEXHLevel1X 3 3 6 4" xfId="3339"/>
    <cellStyle name="SAPBEXHLevel1X 3 3 6 4 2" xfId="14126"/>
    <cellStyle name="SAPBEXHLevel1X 3 3 6 4 2 2" xfId="40546"/>
    <cellStyle name="SAPBEXHLevel1X 3 3 6 4 3" xfId="23151"/>
    <cellStyle name="SAPBEXHLevel1X 3 3 6 4 3 2" xfId="49565"/>
    <cellStyle name="SAPBEXHLevel1X 3 3 6 4 4" xfId="30009"/>
    <cellStyle name="SAPBEXHLevel1X 3 3 6 5" xfId="3745"/>
    <cellStyle name="SAPBEXHLevel1X 3 3 6 5 2" xfId="14528"/>
    <cellStyle name="SAPBEXHLevel1X 3 3 6 5 2 2" xfId="40948"/>
    <cellStyle name="SAPBEXHLevel1X 3 3 6 5 3" xfId="21834"/>
    <cellStyle name="SAPBEXHLevel1X 3 3 6 5 3 2" xfId="48248"/>
    <cellStyle name="SAPBEXHLevel1X 3 3 6 5 4" xfId="30415"/>
    <cellStyle name="SAPBEXHLevel1X 3 3 6 6" xfId="6033"/>
    <cellStyle name="SAPBEXHLevel1X 3 3 6 6 2" xfId="16784"/>
    <cellStyle name="SAPBEXHLevel1X 3 3 6 6 2 2" xfId="43202"/>
    <cellStyle name="SAPBEXHLevel1X 3 3 6 6 3" xfId="25078"/>
    <cellStyle name="SAPBEXHLevel1X 3 3 6 6 3 2" xfId="51492"/>
    <cellStyle name="SAPBEXHLevel1X 3 3 6 6 4" xfId="32703"/>
    <cellStyle name="SAPBEXHLevel1X 3 3 6 7" xfId="6956"/>
    <cellStyle name="SAPBEXHLevel1X 3 3 6 7 2" xfId="24960"/>
    <cellStyle name="SAPBEXHLevel1X 3 3 6 7 2 2" xfId="51374"/>
    <cellStyle name="SAPBEXHLevel1X 3 3 6 7 3" xfId="33626"/>
    <cellStyle name="SAPBEXHLevel1X 3 3 6 8" xfId="7503"/>
    <cellStyle name="SAPBEXHLevel1X 3 3 6 8 2" xfId="18170"/>
    <cellStyle name="SAPBEXHLevel1X 3 3 6 8 2 2" xfId="44586"/>
    <cellStyle name="SAPBEXHLevel1X 3 3 6 8 3" xfId="24789"/>
    <cellStyle name="SAPBEXHLevel1X 3 3 6 8 3 2" xfId="51203"/>
    <cellStyle name="SAPBEXHLevel1X 3 3 6 8 4" xfId="34173"/>
    <cellStyle name="SAPBEXHLevel1X 3 3 6 9" xfId="7762"/>
    <cellStyle name="SAPBEXHLevel1X 3 3 6 9 2" xfId="18429"/>
    <cellStyle name="SAPBEXHLevel1X 3 3 6 9 2 2" xfId="44845"/>
    <cellStyle name="SAPBEXHLevel1X 3 3 6 9 3" xfId="25345"/>
    <cellStyle name="SAPBEXHLevel1X 3 3 6 9 3 2" xfId="51759"/>
    <cellStyle name="SAPBEXHLevel1X 3 3 6 9 4" xfId="34432"/>
    <cellStyle name="SAPBEXHLevel1X 3 3 7" xfId="2500"/>
    <cellStyle name="SAPBEXHLevel1X 3 3 7 10" xfId="24049"/>
    <cellStyle name="SAPBEXHLevel1X 3 3 7 10 2" xfId="50463"/>
    <cellStyle name="SAPBEXHLevel1X 3 3 7 2" xfId="4395"/>
    <cellStyle name="SAPBEXHLevel1X 3 3 7 2 2" xfId="15173"/>
    <cellStyle name="SAPBEXHLevel1X 3 3 7 2 2 2" xfId="41593"/>
    <cellStyle name="SAPBEXHLevel1X 3 3 7 2 3" xfId="25138"/>
    <cellStyle name="SAPBEXHLevel1X 3 3 7 2 3 2" xfId="51552"/>
    <cellStyle name="SAPBEXHLevel1X 3 3 7 2 4" xfId="31065"/>
    <cellStyle name="SAPBEXHLevel1X 3 3 7 3" xfId="5128"/>
    <cellStyle name="SAPBEXHLevel1X 3 3 7 3 2" xfId="15905"/>
    <cellStyle name="SAPBEXHLevel1X 3 3 7 3 2 2" xfId="42324"/>
    <cellStyle name="SAPBEXHLevel1X 3 3 7 3 3" xfId="23047"/>
    <cellStyle name="SAPBEXHLevel1X 3 3 7 3 3 2" xfId="49461"/>
    <cellStyle name="SAPBEXHLevel1X 3 3 7 3 4" xfId="31798"/>
    <cellStyle name="SAPBEXHLevel1X 3 3 7 4" xfId="6310"/>
    <cellStyle name="SAPBEXHLevel1X 3 3 7 4 2" xfId="17049"/>
    <cellStyle name="SAPBEXHLevel1X 3 3 7 4 2 2" xfId="43467"/>
    <cellStyle name="SAPBEXHLevel1X 3 3 7 4 3" xfId="24259"/>
    <cellStyle name="SAPBEXHLevel1X 3 3 7 4 3 2" xfId="50673"/>
    <cellStyle name="SAPBEXHLevel1X 3 3 7 4 4" xfId="32980"/>
    <cellStyle name="SAPBEXHLevel1X 3 3 7 5" xfId="6886"/>
    <cellStyle name="SAPBEXHLevel1X 3 3 7 5 2" xfId="17591"/>
    <cellStyle name="SAPBEXHLevel1X 3 3 7 5 2 2" xfId="44008"/>
    <cellStyle name="SAPBEXHLevel1X 3 3 7 5 3" xfId="24262"/>
    <cellStyle name="SAPBEXHLevel1X 3 3 7 5 3 2" xfId="50676"/>
    <cellStyle name="SAPBEXHLevel1X 3 3 7 5 4" xfId="33556"/>
    <cellStyle name="SAPBEXHLevel1X 3 3 7 6" xfId="7410"/>
    <cellStyle name="SAPBEXHLevel1X 3 3 7 6 2" xfId="18077"/>
    <cellStyle name="SAPBEXHLevel1X 3 3 7 6 2 2" xfId="44493"/>
    <cellStyle name="SAPBEXHLevel1X 3 3 7 6 3" xfId="23675"/>
    <cellStyle name="SAPBEXHLevel1X 3 3 7 6 3 2" xfId="50089"/>
    <cellStyle name="SAPBEXHLevel1X 3 3 7 6 4" xfId="34080"/>
    <cellStyle name="SAPBEXHLevel1X 3 3 7 7" xfId="8033"/>
    <cellStyle name="SAPBEXHLevel1X 3 3 7 7 2" xfId="18700"/>
    <cellStyle name="SAPBEXHLevel1X 3 3 7 7 2 2" xfId="45114"/>
    <cellStyle name="SAPBEXHLevel1X 3 3 7 7 3" xfId="17365"/>
    <cellStyle name="SAPBEXHLevel1X 3 3 7 7 3 2" xfId="43783"/>
    <cellStyle name="SAPBEXHLevel1X 3 3 7 7 4" xfId="34637"/>
    <cellStyle name="SAPBEXHLevel1X 3 3 7 8" xfId="13296"/>
    <cellStyle name="SAPBEXHLevel1X 3 3 7 8 2" xfId="39716"/>
    <cellStyle name="SAPBEXHLevel1X 3 3 7 9" xfId="11229"/>
    <cellStyle name="SAPBEXHLevel1X 3 3 7 9 2" xfId="37650"/>
    <cellStyle name="SAPBEXHLevel1X 3 3 8" xfId="3250"/>
    <cellStyle name="SAPBEXHLevel1X 3 3 8 2" xfId="14040"/>
    <cellStyle name="SAPBEXHLevel1X 3 3 8 2 2" xfId="40460"/>
    <cellStyle name="SAPBEXHLevel1X 3 3 8 3" xfId="26684"/>
    <cellStyle name="SAPBEXHLevel1X 3 3 8 3 2" xfId="53098"/>
    <cellStyle name="SAPBEXHLevel1X 3 3 8 4" xfId="29920"/>
    <cellStyle name="SAPBEXHLevel1X 3 3 9" xfId="4434"/>
    <cellStyle name="SAPBEXHLevel1X 3 3 9 2" xfId="15212"/>
    <cellStyle name="SAPBEXHLevel1X 3 3 9 2 2" xfId="41632"/>
    <cellStyle name="SAPBEXHLevel1X 3 3 9 3" xfId="26328"/>
    <cellStyle name="SAPBEXHLevel1X 3 3 9 3 2" xfId="52742"/>
    <cellStyle name="SAPBEXHLevel1X 3 3 9 4" xfId="31104"/>
    <cellStyle name="SAPBEXHLevel1X 3 4" xfId="1228"/>
    <cellStyle name="SAPBEXHLevel1X 3 4 10" xfId="5316"/>
    <cellStyle name="SAPBEXHLevel1X 3 4 10 2" xfId="16090"/>
    <cellStyle name="SAPBEXHLevel1X 3 4 10 2 2" xfId="42509"/>
    <cellStyle name="SAPBEXHLevel1X 3 4 10 3" xfId="27110"/>
    <cellStyle name="SAPBEXHLevel1X 3 4 10 3 2" xfId="53524"/>
    <cellStyle name="SAPBEXHLevel1X 3 4 10 4" xfId="31986"/>
    <cellStyle name="SAPBEXHLevel1X 3 4 11" xfId="5481"/>
    <cellStyle name="SAPBEXHLevel1X 3 4 11 2" xfId="23593"/>
    <cellStyle name="SAPBEXHLevel1X 3 4 11 2 2" xfId="50007"/>
    <cellStyle name="SAPBEXHLevel1X 3 4 11 3" xfId="32151"/>
    <cellStyle name="SAPBEXHLevel1X 3 4 12" xfId="12125"/>
    <cellStyle name="SAPBEXHLevel1X 3 4 12 2" xfId="38546"/>
    <cellStyle name="SAPBEXHLevel1X 3 4 13" xfId="24778"/>
    <cellStyle name="SAPBEXHLevel1X 3 4 13 2" xfId="51192"/>
    <cellStyle name="SAPBEXHLevel1X 3 4 2" xfId="1542"/>
    <cellStyle name="SAPBEXHLevel1X 3 4 2 10" xfId="8434"/>
    <cellStyle name="SAPBEXHLevel1X 3 4 2 10 2" xfId="19094"/>
    <cellStyle name="SAPBEXHLevel1X 3 4 2 10 2 2" xfId="45508"/>
    <cellStyle name="SAPBEXHLevel1X 3 4 2 10 3" xfId="17520"/>
    <cellStyle name="SAPBEXHLevel1X 3 4 2 10 3 2" xfId="43937"/>
    <cellStyle name="SAPBEXHLevel1X 3 4 2 10 4" xfId="34930"/>
    <cellStyle name="SAPBEXHLevel1X 3 4 2 11" xfId="12000"/>
    <cellStyle name="SAPBEXHLevel1X 3 4 2 11 2" xfId="38421"/>
    <cellStyle name="SAPBEXHLevel1X 3 4 2 12" xfId="23994"/>
    <cellStyle name="SAPBEXHLevel1X 3 4 2 12 2" xfId="50408"/>
    <cellStyle name="SAPBEXHLevel1X 3 4 2 2" xfId="3536"/>
    <cellStyle name="SAPBEXHLevel1X 3 4 2 2 2" xfId="8988"/>
    <cellStyle name="SAPBEXHLevel1X 3 4 2 2 2 2" xfId="19648"/>
    <cellStyle name="SAPBEXHLevel1X 3 4 2 2 2 2 2" xfId="46062"/>
    <cellStyle name="SAPBEXHLevel1X 3 4 2 2 2 3" xfId="14798"/>
    <cellStyle name="SAPBEXHLevel1X 3 4 2 2 2 3 2" xfId="41218"/>
    <cellStyle name="SAPBEXHLevel1X 3 4 2 2 2 4" xfId="35484"/>
    <cellStyle name="SAPBEXHLevel1X 3 4 2 2 3" xfId="10083"/>
    <cellStyle name="SAPBEXHLevel1X 3 4 2 2 3 2" xfId="20743"/>
    <cellStyle name="SAPBEXHLevel1X 3 4 2 2 3 2 2" xfId="47157"/>
    <cellStyle name="SAPBEXHLevel1X 3 4 2 2 3 3" xfId="17677"/>
    <cellStyle name="SAPBEXHLevel1X 3 4 2 2 3 3 2" xfId="44094"/>
    <cellStyle name="SAPBEXHLevel1X 3 4 2 2 3 4" xfId="36579"/>
    <cellStyle name="SAPBEXHLevel1X 3 4 2 2 4" xfId="8747"/>
    <cellStyle name="SAPBEXHLevel1X 3 4 2 2 4 2" xfId="19407"/>
    <cellStyle name="SAPBEXHLevel1X 3 4 2 2 4 2 2" xfId="45821"/>
    <cellStyle name="SAPBEXHLevel1X 3 4 2 2 4 3" xfId="27541"/>
    <cellStyle name="SAPBEXHLevel1X 3 4 2 2 4 3 2" xfId="53955"/>
    <cellStyle name="SAPBEXHLevel1X 3 4 2 2 4 4" xfId="35243"/>
    <cellStyle name="SAPBEXHLevel1X 3 4 2 2 5" xfId="14321"/>
    <cellStyle name="SAPBEXHLevel1X 3 4 2 2 5 2" xfId="40741"/>
    <cellStyle name="SAPBEXHLevel1X 3 4 2 2 6" xfId="22226"/>
    <cellStyle name="SAPBEXHLevel1X 3 4 2 2 6 2" xfId="48640"/>
    <cellStyle name="SAPBEXHLevel1X 3 4 2 2 7" xfId="30206"/>
    <cellStyle name="SAPBEXHLevel1X 3 4 2 3" xfId="2773"/>
    <cellStyle name="SAPBEXHLevel1X 3 4 2 3 2" xfId="9346"/>
    <cellStyle name="SAPBEXHLevel1X 3 4 2 3 2 2" xfId="20006"/>
    <cellStyle name="SAPBEXHLevel1X 3 4 2 3 2 2 2" xfId="46420"/>
    <cellStyle name="SAPBEXHLevel1X 3 4 2 3 2 3" xfId="11569"/>
    <cellStyle name="SAPBEXHLevel1X 3 4 2 3 2 3 2" xfId="37990"/>
    <cellStyle name="SAPBEXHLevel1X 3 4 2 3 2 4" xfId="35842"/>
    <cellStyle name="SAPBEXHLevel1X 3 4 2 3 3" xfId="13565"/>
    <cellStyle name="SAPBEXHLevel1X 3 4 2 3 3 2" xfId="39985"/>
    <cellStyle name="SAPBEXHLevel1X 3 4 2 3 4" xfId="25715"/>
    <cellStyle name="SAPBEXHLevel1X 3 4 2 3 4 2" xfId="52129"/>
    <cellStyle name="SAPBEXHLevel1X 3 4 2 3 5" xfId="29443"/>
    <cellStyle name="SAPBEXHLevel1X 3 4 2 4" xfId="5048"/>
    <cellStyle name="SAPBEXHLevel1X 3 4 2 4 2" xfId="10300"/>
    <cellStyle name="SAPBEXHLevel1X 3 4 2 4 2 2" xfId="20960"/>
    <cellStyle name="SAPBEXHLevel1X 3 4 2 4 2 2 2" xfId="47374"/>
    <cellStyle name="SAPBEXHLevel1X 3 4 2 4 2 3" xfId="13068"/>
    <cellStyle name="SAPBEXHLevel1X 3 4 2 4 2 3 2" xfId="39489"/>
    <cellStyle name="SAPBEXHLevel1X 3 4 2 4 2 4" xfId="36796"/>
    <cellStyle name="SAPBEXHLevel1X 3 4 2 4 3" xfId="15825"/>
    <cellStyle name="SAPBEXHLevel1X 3 4 2 4 3 2" xfId="42244"/>
    <cellStyle name="SAPBEXHLevel1X 3 4 2 4 4" xfId="27976"/>
    <cellStyle name="SAPBEXHLevel1X 3 4 2 4 4 2" xfId="54390"/>
    <cellStyle name="SAPBEXHLevel1X 3 4 2 4 5" xfId="31718"/>
    <cellStyle name="SAPBEXHLevel1X 3 4 2 5" xfId="3977"/>
    <cellStyle name="SAPBEXHLevel1X 3 4 2 5 2" xfId="14760"/>
    <cellStyle name="SAPBEXHLevel1X 3 4 2 5 2 2" xfId="41180"/>
    <cellStyle name="SAPBEXHLevel1X 3 4 2 5 3" xfId="24521"/>
    <cellStyle name="SAPBEXHLevel1X 3 4 2 5 3 2" xfId="50935"/>
    <cellStyle name="SAPBEXHLevel1X 3 4 2 5 4" xfId="30647"/>
    <cellStyle name="SAPBEXHLevel1X 3 4 2 6" xfId="4148"/>
    <cellStyle name="SAPBEXHLevel1X 3 4 2 6 2" xfId="14930"/>
    <cellStyle name="SAPBEXHLevel1X 3 4 2 6 2 2" xfId="41350"/>
    <cellStyle name="SAPBEXHLevel1X 3 4 2 6 3" xfId="25286"/>
    <cellStyle name="SAPBEXHLevel1X 3 4 2 6 3 2" xfId="51700"/>
    <cellStyle name="SAPBEXHLevel1X 3 4 2 6 4" xfId="30818"/>
    <cellStyle name="SAPBEXHLevel1X 3 4 2 7" xfId="6100"/>
    <cellStyle name="SAPBEXHLevel1X 3 4 2 7 2" xfId="24911"/>
    <cellStyle name="SAPBEXHLevel1X 3 4 2 7 2 2" xfId="51325"/>
    <cellStyle name="SAPBEXHLevel1X 3 4 2 7 3" xfId="32770"/>
    <cellStyle name="SAPBEXHLevel1X 3 4 2 8" xfId="7223"/>
    <cellStyle name="SAPBEXHLevel1X 3 4 2 8 2" xfId="17890"/>
    <cellStyle name="SAPBEXHLevel1X 3 4 2 8 2 2" xfId="44307"/>
    <cellStyle name="SAPBEXHLevel1X 3 4 2 8 3" xfId="27481"/>
    <cellStyle name="SAPBEXHLevel1X 3 4 2 8 3 2" xfId="53895"/>
    <cellStyle name="SAPBEXHLevel1X 3 4 2 8 4" xfId="33893"/>
    <cellStyle name="SAPBEXHLevel1X 3 4 2 9" xfId="7658"/>
    <cellStyle name="SAPBEXHLevel1X 3 4 2 9 2" xfId="18325"/>
    <cellStyle name="SAPBEXHLevel1X 3 4 2 9 2 2" xfId="44741"/>
    <cellStyle name="SAPBEXHLevel1X 3 4 2 9 3" xfId="22332"/>
    <cellStyle name="SAPBEXHLevel1X 3 4 2 9 3 2" xfId="48746"/>
    <cellStyle name="SAPBEXHLevel1X 3 4 2 9 4" xfId="34328"/>
    <cellStyle name="SAPBEXHLevel1X 3 4 3" xfId="1655"/>
    <cellStyle name="SAPBEXHLevel1X 3 4 3 10" xfId="8317"/>
    <cellStyle name="SAPBEXHLevel1X 3 4 3 10 2" xfId="18977"/>
    <cellStyle name="SAPBEXHLevel1X 3 4 3 10 2 2" xfId="45391"/>
    <cellStyle name="SAPBEXHLevel1X 3 4 3 10 3" xfId="17360"/>
    <cellStyle name="SAPBEXHLevel1X 3 4 3 10 3 2" xfId="43778"/>
    <cellStyle name="SAPBEXHLevel1X 3 4 3 10 4" xfId="34813"/>
    <cellStyle name="SAPBEXHLevel1X 3 4 3 11" xfId="11911"/>
    <cellStyle name="SAPBEXHLevel1X 3 4 3 11 2" xfId="38332"/>
    <cellStyle name="SAPBEXHLevel1X 3 4 3 12" xfId="22693"/>
    <cellStyle name="SAPBEXHLevel1X 3 4 3 12 2" xfId="49107"/>
    <cellStyle name="SAPBEXHLevel1X 3 4 3 2" xfId="3648"/>
    <cellStyle name="SAPBEXHLevel1X 3 4 3 2 2" xfId="9105"/>
    <cellStyle name="SAPBEXHLevel1X 3 4 3 2 2 2" xfId="19765"/>
    <cellStyle name="SAPBEXHLevel1X 3 4 3 2 2 2 2" xfId="46179"/>
    <cellStyle name="SAPBEXHLevel1X 3 4 3 2 2 3" xfId="27482"/>
    <cellStyle name="SAPBEXHLevel1X 3 4 3 2 2 3 2" xfId="53896"/>
    <cellStyle name="SAPBEXHLevel1X 3 4 3 2 2 4" xfId="35601"/>
    <cellStyle name="SAPBEXHLevel1X 3 4 3 2 3" xfId="9968"/>
    <cellStyle name="SAPBEXHLevel1X 3 4 3 2 3 2" xfId="20628"/>
    <cellStyle name="SAPBEXHLevel1X 3 4 3 2 3 2 2" xfId="47042"/>
    <cellStyle name="SAPBEXHLevel1X 3 4 3 2 3 3" xfId="11142"/>
    <cellStyle name="SAPBEXHLevel1X 3 4 3 2 3 3 2" xfId="37563"/>
    <cellStyle name="SAPBEXHLevel1X 3 4 3 2 3 4" xfId="36464"/>
    <cellStyle name="SAPBEXHLevel1X 3 4 3 2 4" xfId="8618"/>
    <cellStyle name="SAPBEXHLevel1X 3 4 3 2 4 2" xfId="19278"/>
    <cellStyle name="SAPBEXHLevel1X 3 4 3 2 4 2 2" xfId="45692"/>
    <cellStyle name="SAPBEXHLevel1X 3 4 3 2 4 3" xfId="17725"/>
    <cellStyle name="SAPBEXHLevel1X 3 4 3 2 4 3 2" xfId="44142"/>
    <cellStyle name="SAPBEXHLevel1X 3 4 3 2 4 4" xfId="35114"/>
    <cellStyle name="SAPBEXHLevel1X 3 4 3 2 5" xfId="14433"/>
    <cellStyle name="SAPBEXHLevel1X 3 4 3 2 5 2" xfId="40853"/>
    <cellStyle name="SAPBEXHLevel1X 3 4 3 2 6" xfId="26547"/>
    <cellStyle name="SAPBEXHLevel1X 3 4 3 2 6 2" xfId="52961"/>
    <cellStyle name="SAPBEXHLevel1X 3 4 3 2 7" xfId="30318"/>
    <cellStyle name="SAPBEXHLevel1X 3 4 3 3" xfId="2685"/>
    <cellStyle name="SAPBEXHLevel1X 3 4 3 3 2" xfId="9474"/>
    <cellStyle name="SAPBEXHLevel1X 3 4 3 3 2 2" xfId="20134"/>
    <cellStyle name="SAPBEXHLevel1X 3 4 3 3 2 2 2" xfId="46548"/>
    <cellStyle name="SAPBEXHLevel1X 3 4 3 3 2 3" xfId="12214"/>
    <cellStyle name="SAPBEXHLevel1X 3 4 3 3 2 3 2" xfId="38635"/>
    <cellStyle name="SAPBEXHLevel1X 3 4 3 3 2 4" xfId="35970"/>
    <cellStyle name="SAPBEXHLevel1X 3 4 3 3 3" xfId="13477"/>
    <cellStyle name="SAPBEXHLevel1X 3 4 3 3 3 2" xfId="39897"/>
    <cellStyle name="SAPBEXHLevel1X 3 4 3 3 4" xfId="23488"/>
    <cellStyle name="SAPBEXHLevel1X 3 4 3 3 4 2" xfId="49902"/>
    <cellStyle name="SAPBEXHLevel1X 3 4 3 3 5" xfId="29355"/>
    <cellStyle name="SAPBEXHLevel1X 3 4 3 4" xfId="3084"/>
    <cellStyle name="SAPBEXHLevel1X 3 4 3 4 2" xfId="10283"/>
    <cellStyle name="SAPBEXHLevel1X 3 4 3 4 2 2" xfId="20943"/>
    <cellStyle name="SAPBEXHLevel1X 3 4 3 4 2 2 2" xfId="47357"/>
    <cellStyle name="SAPBEXHLevel1X 3 4 3 4 2 3" xfId="12244"/>
    <cellStyle name="SAPBEXHLevel1X 3 4 3 4 2 3 2" xfId="38665"/>
    <cellStyle name="SAPBEXHLevel1X 3 4 3 4 2 4" xfId="36779"/>
    <cellStyle name="SAPBEXHLevel1X 3 4 3 4 3" xfId="13876"/>
    <cellStyle name="SAPBEXHLevel1X 3 4 3 4 3 2" xfId="40296"/>
    <cellStyle name="SAPBEXHLevel1X 3 4 3 4 4" xfId="23433"/>
    <cellStyle name="SAPBEXHLevel1X 3 4 3 4 4 2" xfId="49847"/>
    <cellStyle name="SAPBEXHLevel1X 3 4 3 4 5" xfId="29754"/>
    <cellStyle name="SAPBEXHLevel1X 3 4 3 5" xfId="2887"/>
    <cellStyle name="SAPBEXHLevel1X 3 4 3 5 2" xfId="13679"/>
    <cellStyle name="SAPBEXHLevel1X 3 4 3 5 2 2" xfId="40099"/>
    <cellStyle name="SAPBEXHLevel1X 3 4 3 5 3" xfId="21956"/>
    <cellStyle name="SAPBEXHLevel1X 3 4 3 5 3 2" xfId="48370"/>
    <cellStyle name="SAPBEXHLevel1X 3 4 3 5 4" xfId="29557"/>
    <cellStyle name="SAPBEXHLevel1X 3 4 3 6" xfId="6047"/>
    <cellStyle name="SAPBEXHLevel1X 3 4 3 6 2" xfId="16798"/>
    <cellStyle name="SAPBEXHLevel1X 3 4 3 6 2 2" xfId="43216"/>
    <cellStyle name="SAPBEXHLevel1X 3 4 3 6 3" xfId="23082"/>
    <cellStyle name="SAPBEXHLevel1X 3 4 3 6 3 2" xfId="49496"/>
    <cellStyle name="SAPBEXHLevel1X 3 4 3 6 4" xfId="32717"/>
    <cellStyle name="SAPBEXHLevel1X 3 4 3 7" xfId="6141"/>
    <cellStyle name="SAPBEXHLevel1X 3 4 3 7 2" xfId="24910"/>
    <cellStyle name="SAPBEXHLevel1X 3 4 3 7 2 2" xfId="51324"/>
    <cellStyle name="SAPBEXHLevel1X 3 4 3 7 3" xfId="32811"/>
    <cellStyle name="SAPBEXHLevel1X 3 4 3 8" xfId="2949"/>
    <cellStyle name="SAPBEXHLevel1X 3 4 3 8 2" xfId="13741"/>
    <cellStyle name="SAPBEXHLevel1X 3 4 3 8 2 2" xfId="40161"/>
    <cellStyle name="SAPBEXHLevel1X 3 4 3 8 3" xfId="24429"/>
    <cellStyle name="SAPBEXHLevel1X 3 4 3 8 3 2" xfId="50843"/>
    <cellStyle name="SAPBEXHLevel1X 3 4 3 8 4" xfId="29619"/>
    <cellStyle name="SAPBEXHLevel1X 3 4 3 9" xfId="6681"/>
    <cellStyle name="SAPBEXHLevel1X 3 4 3 9 2" xfId="17393"/>
    <cellStyle name="SAPBEXHLevel1X 3 4 3 9 2 2" xfId="43811"/>
    <cellStyle name="SAPBEXHLevel1X 3 4 3 9 3" xfId="23546"/>
    <cellStyle name="SAPBEXHLevel1X 3 4 3 9 3 2" xfId="49960"/>
    <cellStyle name="SAPBEXHLevel1X 3 4 3 9 4" xfId="33351"/>
    <cellStyle name="SAPBEXHLevel1X 3 4 4" xfId="1914"/>
    <cellStyle name="SAPBEXHLevel1X 3 4 4 10" xfId="8561"/>
    <cellStyle name="SAPBEXHLevel1X 3 4 4 10 2" xfId="19221"/>
    <cellStyle name="SAPBEXHLevel1X 3 4 4 10 2 2" xfId="45635"/>
    <cellStyle name="SAPBEXHLevel1X 3 4 4 10 3" xfId="12198"/>
    <cellStyle name="SAPBEXHLevel1X 3 4 4 10 3 2" xfId="38619"/>
    <cellStyle name="SAPBEXHLevel1X 3 4 4 10 4" xfId="35057"/>
    <cellStyle name="SAPBEXHLevel1X 3 4 4 11" xfId="11666"/>
    <cellStyle name="SAPBEXHLevel1X 3 4 4 11 2" xfId="38087"/>
    <cellStyle name="SAPBEXHLevel1X 3 4 4 12" xfId="25812"/>
    <cellStyle name="SAPBEXHLevel1X 3 4 4 12 2" xfId="52226"/>
    <cellStyle name="SAPBEXHLevel1X 3 4 4 2" xfId="3891"/>
    <cellStyle name="SAPBEXHLevel1X 3 4 4 2 2" xfId="9176"/>
    <cellStyle name="SAPBEXHLevel1X 3 4 4 2 2 2" xfId="19836"/>
    <cellStyle name="SAPBEXHLevel1X 3 4 4 2 2 2 2" xfId="46250"/>
    <cellStyle name="SAPBEXHLevel1X 3 4 4 2 2 3" xfId="18766"/>
    <cellStyle name="SAPBEXHLevel1X 3 4 4 2 2 3 2" xfId="45180"/>
    <cellStyle name="SAPBEXHLevel1X 3 4 4 2 2 4" xfId="35672"/>
    <cellStyle name="SAPBEXHLevel1X 3 4 4 2 3" xfId="14674"/>
    <cellStyle name="SAPBEXHLevel1X 3 4 4 2 3 2" xfId="41094"/>
    <cellStyle name="SAPBEXHLevel1X 3 4 4 2 4" xfId="22541"/>
    <cellStyle name="SAPBEXHLevel1X 3 4 4 2 4 2" xfId="48955"/>
    <cellStyle name="SAPBEXHLevel1X 3 4 4 2 5" xfId="30561"/>
    <cellStyle name="SAPBEXHLevel1X 3 4 4 3" xfId="4618"/>
    <cellStyle name="SAPBEXHLevel1X 3 4 4 3 2" xfId="9642"/>
    <cellStyle name="SAPBEXHLevel1X 3 4 4 3 2 2" xfId="20302"/>
    <cellStyle name="SAPBEXHLevel1X 3 4 4 3 2 2 2" xfId="46716"/>
    <cellStyle name="SAPBEXHLevel1X 3 4 4 3 2 3" xfId="27836"/>
    <cellStyle name="SAPBEXHLevel1X 3 4 4 3 2 3 2" xfId="54250"/>
    <cellStyle name="SAPBEXHLevel1X 3 4 4 3 2 4" xfId="36138"/>
    <cellStyle name="SAPBEXHLevel1X 3 4 4 3 3" xfId="15396"/>
    <cellStyle name="SAPBEXHLevel1X 3 4 4 3 3 2" xfId="41816"/>
    <cellStyle name="SAPBEXHLevel1X 3 4 4 3 4" xfId="22656"/>
    <cellStyle name="SAPBEXHLevel1X 3 4 4 3 4 2" xfId="49070"/>
    <cellStyle name="SAPBEXHLevel1X 3 4 4 3 5" xfId="31288"/>
    <cellStyle name="SAPBEXHLevel1X 3 4 4 4" xfId="4841"/>
    <cellStyle name="SAPBEXHLevel1X 3 4 4 4 2" xfId="15618"/>
    <cellStyle name="SAPBEXHLevel1X 3 4 4 4 2 2" xfId="42038"/>
    <cellStyle name="SAPBEXHLevel1X 3 4 4 4 3" xfId="26811"/>
    <cellStyle name="SAPBEXHLevel1X 3 4 4 4 3 2" xfId="53225"/>
    <cellStyle name="SAPBEXHLevel1X 3 4 4 4 4" xfId="31511"/>
    <cellStyle name="SAPBEXHLevel1X 3 4 4 5" xfId="5812"/>
    <cellStyle name="SAPBEXHLevel1X 3 4 4 5 2" xfId="16571"/>
    <cellStyle name="SAPBEXHLevel1X 3 4 4 5 2 2" xfId="42989"/>
    <cellStyle name="SAPBEXHLevel1X 3 4 4 5 3" xfId="26246"/>
    <cellStyle name="SAPBEXHLevel1X 3 4 4 5 3 2" xfId="52660"/>
    <cellStyle name="SAPBEXHLevel1X 3 4 4 5 4" xfId="32482"/>
    <cellStyle name="SAPBEXHLevel1X 3 4 4 6" xfId="6415"/>
    <cellStyle name="SAPBEXHLevel1X 3 4 4 6 2" xfId="17151"/>
    <cellStyle name="SAPBEXHLevel1X 3 4 4 6 2 2" xfId="43569"/>
    <cellStyle name="SAPBEXHLevel1X 3 4 4 6 3" xfId="22350"/>
    <cellStyle name="SAPBEXHLevel1X 3 4 4 6 3 2" xfId="48764"/>
    <cellStyle name="SAPBEXHLevel1X 3 4 4 6 4" xfId="33085"/>
    <cellStyle name="SAPBEXHLevel1X 3 4 4 7" xfId="7030"/>
    <cellStyle name="SAPBEXHLevel1X 3 4 4 7 2" xfId="24693"/>
    <cellStyle name="SAPBEXHLevel1X 3 4 4 7 2 2" xfId="51107"/>
    <cellStyle name="SAPBEXHLevel1X 3 4 4 7 3" xfId="33700"/>
    <cellStyle name="SAPBEXHLevel1X 3 4 4 8" xfId="7577"/>
    <cellStyle name="SAPBEXHLevel1X 3 4 4 8 2" xfId="18244"/>
    <cellStyle name="SAPBEXHLevel1X 3 4 4 8 2 2" xfId="44660"/>
    <cellStyle name="SAPBEXHLevel1X 3 4 4 8 3" xfId="25220"/>
    <cellStyle name="SAPBEXHLevel1X 3 4 4 8 3 2" xfId="51634"/>
    <cellStyle name="SAPBEXHLevel1X 3 4 4 8 4" xfId="34247"/>
    <cellStyle name="SAPBEXHLevel1X 3 4 4 9" xfId="6529"/>
    <cellStyle name="SAPBEXHLevel1X 3 4 4 9 2" xfId="17254"/>
    <cellStyle name="SAPBEXHLevel1X 3 4 4 9 2 2" xfId="43672"/>
    <cellStyle name="SAPBEXHLevel1X 3 4 4 9 3" xfId="23061"/>
    <cellStyle name="SAPBEXHLevel1X 3 4 4 9 3 2" xfId="49475"/>
    <cellStyle name="SAPBEXHLevel1X 3 4 4 9 4" xfId="33199"/>
    <cellStyle name="SAPBEXHLevel1X 3 4 5" xfId="2100"/>
    <cellStyle name="SAPBEXHLevel1X 3 4 5 10" xfId="8863"/>
    <cellStyle name="SAPBEXHLevel1X 3 4 5 10 2" xfId="19523"/>
    <cellStyle name="SAPBEXHLevel1X 3 4 5 10 2 2" xfId="45937"/>
    <cellStyle name="SAPBEXHLevel1X 3 4 5 10 3" xfId="26930"/>
    <cellStyle name="SAPBEXHLevel1X 3 4 5 10 3 2" xfId="53344"/>
    <cellStyle name="SAPBEXHLevel1X 3 4 5 10 4" xfId="35359"/>
    <cellStyle name="SAPBEXHLevel1X 3 4 5 11" xfId="11500"/>
    <cellStyle name="SAPBEXHLevel1X 3 4 5 11 2" xfId="37921"/>
    <cellStyle name="SAPBEXHLevel1X 3 4 5 12" xfId="23984"/>
    <cellStyle name="SAPBEXHLevel1X 3 4 5 12 2" xfId="50398"/>
    <cellStyle name="SAPBEXHLevel1X 3 4 5 2" xfId="4065"/>
    <cellStyle name="SAPBEXHLevel1X 3 4 5 2 2" xfId="9845"/>
    <cellStyle name="SAPBEXHLevel1X 3 4 5 2 2 2" xfId="20505"/>
    <cellStyle name="SAPBEXHLevel1X 3 4 5 2 2 2 2" xfId="46919"/>
    <cellStyle name="SAPBEXHLevel1X 3 4 5 2 2 3" xfId="16244"/>
    <cellStyle name="SAPBEXHLevel1X 3 4 5 2 2 3 2" xfId="42663"/>
    <cellStyle name="SAPBEXHLevel1X 3 4 5 2 2 4" xfId="36341"/>
    <cellStyle name="SAPBEXHLevel1X 3 4 5 2 3" xfId="14847"/>
    <cellStyle name="SAPBEXHLevel1X 3 4 5 2 3 2" xfId="41267"/>
    <cellStyle name="SAPBEXHLevel1X 3 4 5 2 4" xfId="22671"/>
    <cellStyle name="SAPBEXHLevel1X 3 4 5 2 4 2" xfId="49085"/>
    <cellStyle name="SAPBEXHLevel1X 3 4 5 2 5" xfId="30735"/>
    <cellStyle name="SAPBEXHLevel1X 3 4 5 3" xfId="4793"/>
    <cellStyle name="SAPBEXHLevel1X 3 4 5 3 2" xfId="10405"/>
    <cellStyle name="SAPBEXHLevel1X 3 4 5 3 2 2" xfId="21065"/>
    <cellStyle name="SAPBEXHLevel1X 3 4 5 3 2 2 2" xfId="47479"/>
    <cellStyle name="SAPBEXHLevel1X 3 4 5 3 2 3" xfId="28330"/>
    <cellStyle name="SAPBEXHLevel1X 3 4 5 3 2 3 2" xfId="54744"/>
    <cellStyle name="SAPBEXHLevel1X 3 4 5 3 2 4" xfId="36901"/>
    <cellStyle name="SAPBEXHLevel1X 3 4 5 3 3" xfId="15570"/>
    <cellStyle name="SAPBEXHLevel1X 3 4 5 3 3 2" xfId="41990"/>
    <cellStyle name="SAPBEXHLevel1X 3 4 5 3 4" xfId="24604"/>
    <cellStyle name="SAPBEXHLevel1X 3 4 5 3 4 2" xfId="51018"/>
    <cellStyle name="SAPBEXHLevel1X 3 4 5 3 5" xfId="31463"/>
    <cellStyle name="SAPBEXHLevel1X 3 4 5 4" xfId="5373"/>
    <cellStyle name="SAPBEXHLevel1X 3 4 5 4 2" xfId="16146"/>
    <cellStyle name="SAPBEXHLevel1X 3 4 5 4 2 2" xfId="42565"/>
    <cellStyle name="SAPBEXHLevel1X 3 4 5 4 3" xfId="26655"/>
    <cellStyle name="SAPBEXHLevel1X 3 4 5 4 3 2" xfId="53069"/>
    <cellStyle name="SAPBEXHLevel1X 3 4 5 4 4" xfId="32043"/>
    <cellStyle name="SAPBEXHLevel1X 3 4 5 5" xfId="5980"/>
    <cellStyle name="SAPBEXHLevel1X 3 4 5 5 2" xfId="16732"/>
    <cellStyle name="SAPBEXHLevel1X 3 4 5 5 2 2" xfId="43150"/>
    <cellStyle name="SAPBEXHLevel1X 3 4 5 5 3" xfId="27522"/>
    <cellStyle name="SAPBEXHLevel1X 3 4 5 5 3 2" xfId="53936"/>
    <cellStyle name="SAPBEXHLevel1X 3 4 5 5 4" xfId="32650"/>
    <cellStyle name="SAPBEXHLevel1X 3 4 5 6" xfId="6580"/>
    <cellStyle name="SAPBEXHLevel1X 3 4 5 6 2" xfId="17305"/>
    <cellStyle name="SAPBEXHLevel1X 3 4 5 6 2 2" xfId="43723"/>
    <cellStyle name="SAPBEXHLevel1X 3 4 5 6 3" xfId="22988"/>
    <cellStyle name="SAPBEXHLevel1X 3 4 5 6 3 2" xfId="49402"/>
    <cellStyle name="SAPBEXHLevel1X 3 4 5 6 4" xfId="33250"/>
    <cellStyle name="SAPBEXHLevel1X 3 4 5 7" xfId="7152"/>
    <cellStyle name="SAPBEXHLevel1X 3 4 5 7 2" xfId="26611"/>
    <cellStyle name="SAPBEXHLevel1X 3 4 5 7 2 2" xfId="53025"/>
    <cellStyle name="SAPBEXHLevel1X 3 4 5 7 3" xfId="33822"/>
    <cellStyle name="SAPBEXHLevel1X 3 4 5 8" xfId="7711"/>
    <cellStyle name="SAPBEXHLevel1X 3 4 5 8 2" xfId="18378"/>
    <cellStyle name="SAPBEXHLevel1X 3 4 5 8 2 2" xfId="44794"/>
    <cellStyle name="SAPBEXHLevel1X 3 4 5 8 3" xfId="28166"/>
    <cellStyle name="SAPBEXHLevel1X 3 4 5 8 3 2" xfId="54580"/>
    <cellStyle name="SAPBEXHLevel1X 3 4 5 8 4" xfId="34381"/>
    <cellStyle name="SAPBEXHLevel1X 3 4 5 9" xfId="7863"/>
    <cellStyle name="SAPBEXHLevel1X 3 4 5 9 2" xfId="18530"/>
    <cellStyle name="SAPBEXHLevel1X 3 4 5 9 2 2" xfId="44945"/>
    <cellStyle name="SAPBEXHLevel1X 3 4 5 9 3" xfId="22579"/>
    <cellStyle name="SAPBEXHLevel1X 3 4 5 9 3 2" xfId="48993"/>
    <cellStyle name="SAPBEXHLevel1X 3 4 5 9 4" xfId="34533"/>
    <cellStyle name="SAPBEXHLevel1X 3 4 6" xfId="1841"/>
    <cellStyle name="SAPBEXHLevel1X 3 4 6 10" xfId="9549"/>
    <cellStyle name="SAPBEXHLevel1X 3 4 6 10 2" xfId="20209"/>
    <cellStyle name="SAPBEXHLevel1X 3 4 6 10 2 2" xfId="46623"/>
    <cellStyle name="SAPBEXHLevel1X 3 4 6 10 3" xfId="27845"/>
    <cellStyle name="SAPBEXHLevel1X 3 4 6 10 3 2" xfId="54259"/>
    <cellStyle name="SAPBEXHLevel1X 3 4 6 10 4" xfId="36045"/>
    <cellStyle name="SAPBEXHLevel1X 3 4 6 11" xfId="11739"/>
    <cellStyle name="SAPBEXHLevel1X 3 4 6 11 2" xfId="38160"/>
    <cellStyle name="SAPBEXHLevel1X 3 4 6 12" xfId="23707"/>
    <cellStyle name="SAPBEXHLevel1X 3 4 6 12 2" xfId="50121"/>
    <cellStyle name="SAPBEXHLevel1X 3 4 6 2" xfId="3818"/>
    <cellStyle name="SAPBEXHLevel1X 3 4 6 2 2" xfId="10686"/>
    <cellStyle name="SAPBEXHLevel1X 3 4 6 2 2 2" xfId="21331"/>
    <cellStyle name="SAPBEXHLevel1X 3 4 6 2 2 2 2" xfId="47745"/>
    <cellStyle name="SAPBEXHLevel1X 3 4 6 2 2 3" xfId="28429"/>
    <cellStyle name="SAPBEXHLevel1X 3 4 6 2 2 3 2" xfId="54843"/>
    <cellStyle name="SAPBEXHLevel1X 3 4 6 2 2 4" xfId="37110"/>
    <cellStyle name="SAPBEXHLevel1X 3 4 6 2 3" xfId="14601"/>
    <cellStyle name="SAPBEXHLevel1X 3 4 6 2 3 2" xfId="41021"/>
    <cellStyle name="SAPBEXHLevel1X 3 4 6 2 4" xfId="26880"/>
    <cellStyle name="SAPBEXHLevel1X 3 4 6 2 4 2" xfId="53294"/>
    <cellStyle name="SAPBEXHLevel1X 3 4 6 2 5" xfId="30488"/>
    <cellStyle name="SAPBEXHLevel1X 3 4 6 3" xfId="4545"/>
    <cellStyle name="SAPBEXHLevel1X 3 4 6 3 2" xfId="15323"/>
    <cellStyle name="SAPBEXHLevel1X 3 4 6 3 2 2" xfId="41743"/>
    <cellStyle name="SAPBEXHLevel1X 3 4 6 3 3" xfId="22615"/>
    <cellStyle name="SAPBEXHLevel1X 3 4 6 3 3 2" xfId="49029"/>
    <cellStyle name="SAPBEXHLevel1X 3 4 6 3 4" xfId="31215"/>
    <cellStyle name="SAPBEXHLevel1X 3 4 6 4" xfId="3192"/>
    <cellStyle name="SAPBEXHLevel1X 3 4 6 4 2" xfId="13982"/>
    <cellStyle name="SAPBEXHLevel1X 3 4 6 4 2 2" xfId="40402"/>
    <cellStyle name="SAPBEXHLevel1X 3 4 6 4 3" xfId="26438"/>
    <cellStyle name="SAPBEXHLevel1X 3 4 6 4 3 2" xfId="52852"/>
    <cellStyle name="SAPBEXHLevel1X 3 4 6 4 4" xfId="29862"/>
    <cellStyle name="SAPBEXHLevel1X 3 4 6 5" xfId="3987"/>
    <cellStyle name="SAPBEXHLevel1X 3 4 6 5 2" xfId="14770"/>
    <cellStyle name="SAPBEXHLevel1X 3 4 6 5 2 2" xfId="41190"/>
    <cellStyle name="SAPBEXHLevel1X 3 4 6 5 3" xfId="23094"/>
    <cellStyle name="SAPBEXHLevel1X 3 4 6 5 3 2" xfId="49508"/>
    <cellStyle name="SAPBEXHLevel1X 3 4 6 5 4" xfId="30657"/>
    <cellStyle name="SAPBEXHLevel1X 3 4 6 6" xfId="5756"/>
    <cellStyle name="SAPBEXHLevel1X 3 4 6 6 2" xfId="16518"/>
    <cellStyle name="SAPBEXHLevel1X 3 4 6 6 2 2" xfId="42936"/>
    <cellStyle name="SAPBEXHLevel1X 3 4 6 6 3" xfId="24242"/>
    <cellStyle name="SAPBEXHLevel1X 3 4 6 6 3 2" xfId="50656"/>
    <cellStyle name="SAPBEXHLevel1X 3 4 6 6 4" xfId="32426"/>
    <cellStyle name="SAPBEXHLevel1X 3 4 6 7" xfId="6957"/>
    <cellStyle name="SAPBEXHLevel1X 3 4 6 7 2" xfId="24249"/>
    <cellStyle name="SAPBEXHLevel1X 3 4 6 7 2 2" xfId="50663"/>
    <cellStyle name="SAPBEXHLevel1X 3 4 6 7 3" xfId="33627"/>
    <cellStyle name="SAPBEXHLevel1X 3 4 6 8" xfId="7504"/>
    <cellStyle name="SAPBEXHLevel1X 3 4 6 8 2" xfId="18171"/>
    <cellStyle name="SAPBEXHLevel1X 3 4 6 8 2 2" xfId="44587"/>
    <cellStyle name="SAPBEXHLevel1X 3 4 6 8 3" xfId="24141"/>
    <cellStyle name="SAPBEXHLevel1X 3 4 6 8 3 2" xfId="50555"/>
    <cellStyle name="SAPBEXHLevel1X 3 4 6 8 4" xfId="34174"/>
    <cellStyle name="SAPBEXHLevel1X 3 4 6 9" xfId="3408"/>
    <cellStyle name="SAPBEXHLevel1X 3 4 6 9 2" xfId="14194"/>
    <cellStyle name="SAPBEXHLevel1X 3 4 6 9 2 2" xfId="40614"/>
    <cellStyle name="SAPBEXHLevel1X 3 4 6 9 3" xfId="23330"/>
    <cellStyle name="SAPBEXHLevel1X 3 4 6 9 3 2" xfId="49744"/>
    <cellStyle name="SAPBEXHLevel1X 3 4 6 9 4" xfId="30078"/>
    <cellStyle name="SAPBEXHLevel1X 3 4 7" xfId="2501"/>
    <cellStyle name="SAPBEXHLevel1X 3 4 7 10" xfId="21908"/>
    <cellStyle name="SAPBEXHLevel1X 3 4 7 10 2" xfId="48322"/>
    <cellStyle name="SAPBEXHLevel1X 3 4 7 2" xfId="4396"/>
    <cellStyle name="SAPBEXHLevel1X 3 4 7 2 2" xfId="15174"/>
    <cellStyle name="SAPBEXHLevel1X 3 4 7 2 2 2" xfId="41594"/>
    <cellStyle name="SAPBEXHLevel1X 3 4 7 2 3" xfId="24669"/>
    <cellStyle name="SAPBEXHLevel1X 3 4 7 2 3 2" xfId="51083"/>
    <cellStyle name="SAPBEXHLevel1X 3 4 7 2 4" xfId="31066"/>
    <cellStyle name="SAPBEXHLevel1X 3 4 7 3" xfId="5129"/>
    <cellStyle name="SAPBEXHLevel1X 3 4 7 3 2" xfId="15906"/>
    <cellStyle name="SAPBEXHLevel1X 3 4 7 3 2 2" xfId="42325"/>
    <cellStyle name="SAPBEXHLevel1X 3 4 7 3 3" xfId="27397"/>
    <cellStyle name="SAPBEXHLevel1X 3 4 7 3 3 2" xfId="53811"/>
    <cellStyle name="SAPBEXHLevel1X 3 4 7 3 4" xfId="31799"/>
    <cellStyle name="SAPBEXHLevel1X 3 4 7 4" xfId="6311"/>
    <cellStyle name="SAPBEXHLevel1X 3 4 7 4 2" xfId="17050"/>
    <cellStyle name="SAPBEXHLevel1X 3 4 7 4 2 2" xfId="43468"/>
    <cellStyle name="SAPBEXHLevel1X 3 4 7 4 3" xfId="24504"/>
    <cellStyle name="SAPBEXHLevel1X 3 4 7 4 3 2" xfId="50918"/>
    <cellStyle name="SAPBEXHLevel1X 3 4 7 4 4" xfId="32981"/>
    <cellStyle name="SAPBEXHLevel1X 3 4 7 5" xfId="6887"/>
    <cellStyle name="SAPBEXHLevel1X 3 4 7 5 2" xfId="17592"/>
    <cellStyle name="SAPBEXHLevel1X 3 4 7 5 2 2" xfId="44009"/>
    <cellStyle name="SAPBEXHLevel1X 3 4 7 5 3" xfId="23093"/>
    <cellStyle name="SAPBEXHLevel1X 3 4 7 5 3 2" xfId="49507"/>
    <cellStyle name="SAPBEXHLevel1X 3 4 7 5 4" xfId="33557"/>
    <cellStyle name="SAPBEXHLevel1X 3 4 7 6" xfId="7411"/>
    <cellStyle name="SAPBEXHLevel1X 3 4 7 6 2" xfId="18078"/>
    <cellStyle name="SAPBEXHLevel1X 3 4 7 6 2 2" xfId="44494"/>
    <cellStyle name="SAPBEXHLevel1X 3 4 7 6 3" xfId="27236"/>
    <cellStyle name="SAPBEXHLevel1X 3 4 7 6 3 2" xfId="53650"/>
    <cellStyle name="SAPBEXHLevel1X 3 4 7 6 4" xfId="34081"/>
    <cellStyle name="SAPBEXHLevel1X 3 4 7 7" xfId="8034"/>
    <cellStyle name="SAPBEXHLevel1X 3 4 7 7 2" xfId="18701"/>
    <cellStyle name="SAPBEXHLevel1X 3 4 7 7 2 2" xfId="45115"/>
    <cellStyle name="SAPBEXHLevel1X 3 4 7 7 3" xfId="12442"/>
    <cellStyle name="SAPBEXHLevel1X 3 4 7 7 3 2" xfId="38863"/>
    <cellStyle name="SAPBEXHLevel1X 3 4 7 7 4" xfId="34638"/>
    <cellStyle name="SAPBEXHLevel1X 3 4 7 8" xfId="13297"/>
    <cellStyle name="SAPBEXHLevel1X 3 4 7 8 2" xfId="39717"/>
    <cellStyle name="SAPBEXHLevel1X 3 4 7 9" xfId="11228"/>
    <cellStyle name="SAPBEXHLevel1X 3 4 7 9 2" xfId="37649"/>
    <cellStyle name="SAPBEXHLevel1X 3 4 8" xfId="3251"/>
    <cellStyle name="SAPBEXHLevel1X 3 4 8 2" xfId="14041"/>
    <cellStyle name="SAPBEXHLevel1X 3 4 8 2 2" xfId="40461"/>
    <cellStyle name="SAPBEXHLevel1X 3 4 8 3" xfId="22550"/>
    <cellStyle name="SAPBEXHLevel1X 3 4 8 3 2" xfId="48964"/>
    <cellStyle name="SAPBEXHLevel1X 3 4 8 4" xfId="29921"/>
    <cellStyle name="SAPBEXHLevel1X 3 4 9" xfId="4175"/>
    <cellStyle name="SAPBEXHLevel1X 3 4 9 2" xfId="14955"/>
    <cellStyle name="SAPBEXHLevel1X 3 4 9 2 2" xfId="41375"/>
    <cellStyle name="SAPBEXHLevel1X 3 4 9 3" xfId="24678"/>
    <cellStyle name="SAPBEXHLevel1X 3 4 9 3 2" xfId="51092"/>
    <cellStyle name="SAPBEXHLevel1X 3 4 9 4" xfId="30845"/>
    <cellStyle name="SAPBEXHLevel1X 3 5" xfId="1229"/>
    <cellStyle name="SAPBEXHLevel1X 3 5 10" xfId="5068"/>
    <cellStyle name="SAPBEXHLevel1X 3 5 10 2" xfId="15845"/>
    <cellStyle name="SAPBEXHLevel1X 3 5 10 2 2" xfId="42264"/>
    <cellStyle name="SAPBEXHLevel1X 3 5 10 3" xfId="26889"/>
    <cellStyle name="SAPBEXHLevel1X 3 5 10 3 2" xfId="53303"/>
    <cellStyle name="SAPBEXHLevel1X 3 5 10 4" xfId="31738"/>
    <cellStyle name="SAPBEXHLevel1X 3 5 11" xfId="6843"/>
    <cellStyle name="SAPBEXHLevel1X 3 5 11 2" xfId="11422"/>
    <cellStyle name="SAPBEXHLevel1X 3 5 11 2 2" xfId="37843"/>
    <cellStyle name="SAPBEXHLevel1X 3 5 11 3" xfId="33513"/>
    <cellStyle name="SAPBEXHLevel1X 3 5 12" xfId="12124"/>
    <cellStyle name="SAPBEXHLevel1X 3 5 12 2" xfId="38545"/>
    <cellStyle name="SAPBEXHLevel1X 3 5 13" xfId="24337"/>
    <cellStyle name="SAPBEXHLevel1X 3 5 13 2" xfId="50751"/>
    <cellStyle name="SAPBEXHLevel1X 3 5 2" xfId="1543"/>
    <cellStyle name="SAPBEXHLevel1X 3 5 2 10" xfId="8435"/>
    <cellStyle name="SAPBEXHLevel1X 3 5 2 10 2" xfId="19095"/>
    <cellStyle name="SAPBEXHLevel1X 3 5 2 10 2 2" xfId="45509"/>
    <cellStyle name="SAPBEXHLevel1X 3 5 2 10 3" xfId="12552"/>
    <cellStyle name="SAPBEXHLevel1X 3 5 2 10 3 2" xfId="38973"/>
    <cellStyle name="SAPBEXHLevel1X 3 5 2 10 4" xfId="34931"/>
    <cellStyle name="SAPBEXHLevel1X 3 5 2 11" xfId="11999"/>
    <cellStyle name="SAPBEXHLevel1X 3 5 2 11 2" xfId="38420"/>
    <cellStyle name="SAPBEXHLevel1X 3 5 2 12" xfId="22488"/>
    <cellStyle name="SAPBEXHLevel1X 3 5 2 12 2" xfId="48902"/>
    <cellStyle name="SAPBEXHLevel1X 3 5 2 2" xfId="3537"/>
    <cellStyle name="SAPBEXHLevel1X 3 5 2 2 2" xfId="8987"/>
    <cellStyle name="SAPBEXHLevel1X 3 5 2 2 2 2" xfId="19647"/>
    <cellStyle name="SAPBEXHLevel1X 3 5 2 2 2 2 2" xfId="46061"/>
    <cellStyle name="SAPBEXHLevel1X 3 5 2 2 2 3" xfId="28250"/>
    <cellStyle name="SAPBEXHLevel1X 3 5 2 2 2 3 2" xfId="54664"/>
    <cellStyle name="SAPBEXHLevel1X 3 5 2 2 2 4" xfId="35483"/>
    <cellStyle name="SAPBEXHLevel1X 3 5 2 2 3" xfId="10339"/>
    <cellStyle name="SAPBEXHLevel1X 3 5 2 2 3 2" xfId="20999"/>
    <cellStyle name="SAPBEXHLevel1X 3 5 2 2 3 2 2" xfId="47413"/>
    <cellStyle name="SAPBEXHLevel1X 3 5 2 2 3 3" xfId="28264"/>
    <cellStyle name="SAPBEXHLevel1X 3 5 2 2 3 3 2" xfId="54678"/>
    <cellStyle name="SAPBEXHLevel1X 3 5 2 2 3 4" xfId="36835"/>
    <cellStyle name="SAPBEXHLevel1X 3 5 2 2 4" xfId="8748"/>
    <cellStyle name="SAPBEXHLevel1X 3 5 2 2 4 2" xfId="19408"/>
    <cellStyle name="SAPBEXHLevel1X 3 5 2 2 4 2 2" xfId="45822"/>
    <cellStyle name="SAPBEXHLevel1X 3 5 2 2 4 3" xfId="23666"/>
    <cellStyle name="SAPBEXHLevel1X 3 5 2 2 4 3 2" xfId="50080"/>
    <cellStyle name="SAPBEXHLevel1X 3 5 2 2 4 4" xfId="35244"/>
    <cellStyle name="SAPBEXHLevel1X 3 5 2 2 5" xfId="14322"/>
    <cellStyle name="SAPBEXHLevel1X 3 5 2 2 5 2" xfId="40742"/>
    <cellStyle name="SAPBEXHLevel1X 3 5 2 2 6" xfId="25840"/>
    <cellStyle name="SAPBEXHLevel1X 3 5 2 2 6 2" xfId="52254"/>
    <cellStyle name="SAPBEXHLevel1X 3 5 2 2 7" xfId="30207"/>
    <cellStyle name="SAPBEXHLevel1X 3 5 2 3" xfId="2772"/>
    <cellStyle name="SAPBEXHLevel1X 3 5 2 3 2" xfId="9345"/>
    <cellStyle name="SAPBEXHLevel1X 3 5 2 3 2 2" xfId="20005"/>
    <cellStyle name="SAPBEXHLevel1X 3 5 2 3 2 2 2" xfId="46419"/>
    <cellStyle name="SAPBEXHLevel1X 3 5 2 3 2 3" xfId="26773"/>
    <cellStyle name="SAPBEXHLevel1X 3 5 2 3 2 3 2" xfId="53187"/>
    <cellStyle name="SAPBEXHLevel1X 3 5 2 3 2 4" xfId="35841"/>
    <cellStyle name="SAPBEXHLevel1X 3 5 2 3 3" xfId="13564"/>
    <cellStyle name="SAPBEXHLevel1X 3 5 2 3 3 2" xfId="39984"/>
    <cellStyle name="SAPBEXHLevel1X 3 5 2 3 4" xfId="23038"/>
    <cellStyle name="SAPBEXHLevel1X 3 5 2 3 4 2" xfId="49452"/>
    <cellStyle name="SAPBEXHLevel1X 3 5 2 3 5" xfId="29442"/>
    <cellStyle name="SAPBEXHLevel1X 3 5 2 4" xfId="3321"/>
    <cellStyle name="SAPBEXHLevel1X 3 5 2 4 2" xfId="9989"/>
    <cellStyle name="SAPBEXHLevel1X 3 5 2 4 2 2" xfId="20649"/>
    <cellStyle name="SAPBEXHLevel1X 3 5 2 4 2 2 2" xfId="47063"/>
    <cellStyle name="SAPBEXHLevel1X 3 5 2 4 2 3" xfId="22369"/>
    <cellStyle name="SAPBEXHLevel1X 3 5 2 4 2 3 2" xfId="48783"/>
    <cellStyle name="SAPBEXHLevel1X 3 5 2 4 2 4" xfId="36485"/>
    <cellStyle name="SAPBEXHLevel1X 3 5 2 4 3" xfId="14109"/>
    <cellStyle name="SAPBEXHLevel1X 3 5 2 4 3 2" xfId="40529"/>
    <cellStyle name="SAPBEXHLevel1X 3 5 2 4 4" xfId="22549"/>
    <cellStyle name="SAPBEXHLevel1X 3 5 2 4 4 2" xfId="48963"/>
    <cellStyle name="SAPBEXHLevel1X 3 5 2 4 5" xfId="29991"/>
    <cellStyle name="SAPBEXHLevel1X 3 5 2 5" xfId="2732"/>
    <cellStyle name="SAPBEXHLevel1X 3 5 2 5 2" xfId="13524"/>
    <cellStyle name="SAPBEXHLevel1X 3 5 2 5 2 2" xfId="39944"/>
    <cellStyle name="SAPBEXHLevel1X 3 5 2 5 3" xfId="26991"/>
    <cellStyle name="SAPBEXHLevel1X 3 5 2 5 3 2" xfId="53405"/>
    <cellStyle name="SAPBEXHLevel1X 3 5 2 5 4" xfId="29402"/>
    <cellStyle name="SAPBEXHLevel1X 3 5 2 6" xfId="5873"/>
    <cellStyle name="SAPBEXHLevel1X 3 5 2 6 2" xfId="16628"/>
    <cellStyle name="SAPBEXHLevel1X 3 5 2 6 2 2" xfId="43046"/>
    <cellStyle name="SAPBEXHLevel1X 3 5 2 6 3" xfId="25269"/>
    <cellStyle name="SAPBEXHLevel1X 3 5 2 6 3 2" xfId="51683"/>
    <cellStyle name="SAPBEXHLevel1X 3 5 2 6 4" xfId="32543"/>
    <cellStyle name="SAPBEXHLevel1X 3 5 2 7" xfId="5087"/>
    <cellStyle name="SAPBEXHLevel1X 3 5 2 7 2" xfId="25327"/>
    <cellStyle name="SAPBEXHLevel1X 3 5 2 7 2 2" xfId="51741"/>
    <cellStyle name="SAPBEXHLevel1X 3 5 2 7 3" xfId="31757"/>
    <cellStyle name="SAPBEXHLevel1X 3 5 2 8" xfId="6931"/>
    <cellStyle name="SAPBEXHLevel1X 3 5 2 8 2" xfId="17636"/>
    <cellStyle name="SAPBEXHLevel1X 3 5 2 8 2 2" xfId="44053"/>
    <cellStyle name="SAPBEXHLevel1X 3 5 2 8 3" xfId="22388"/>
    <cellStyle name="SAPBEXHLevel1X 3 5 2 8 3 2" xfId="48802"/>
    <cellStyle name="SAPBEXHLevel1X 3 5 2 8 4" xfId="33601"/>
    <cellStyle name="SAPBEXHLevel1X 3 5 2 9" xfId="7367"/>
    <cellStyle name="SAPBEXHLevel1X 3 5 2 9 2" xfId="18034"/>
    <cellStyle name="SAPBEXHLevel1X 3 5 2 9 2 2" xfId="44450"/>
    <cellStyle name="SAPBEXHLevel1X 3 5 2 9 3" xfId="24416"/>
    <cellStyle name="SAPBEXHLevel1X 3 5 2 9 3 2" xfId="50830"/>
    <cellStyle name="SAPBEXHLevel1X 3 5 2 9 4" xfId="34037"/>
    <cellStyle name="SAPBEXHLevel1X 3 5 3" xfId="1656"/>
    <cellStyle name="SAPBEXHLevel1X 3 5 3 10" xfId="8316"/>
    <cellStyle name="SAPBEXHLevel1X 3 5 3 10 2" xfId="18976"/>
    <cellStyle name="SAPBEXHLevel1X 3 5 3 10 2 2" xfId="45390"/>
    <cellStyle name="SAPBEXHLevel1X 3 5 3 10 3" xfId="12541"/>
    <cellStyle name="SAPBEXHLevel1X 3 5 3 10 3 2" xfId="38962"/>
    <cellStyle name="SAPBEXHLevel1X 3 5 3 10 4" xfId="34812"/>
    <cellStyle name="SAPBEXHLevel1X 3 5 3 11" xfId="11910"/>
    <cellStyle name="SAPBEXHLevel1X 3 5 3 11 2" xfId="38331"/>
    <cellStyle name="SAPBEXHLevel1X 3 5 3 12" xfId="27018"/>
    <cellStyle name="SAPBEXHLevel1X 3 5 3 12 2" xfId="53432"/>
    <cellStyle name="SAPBEXHLevel1X 3 5 3 2" xfId="3649"/>
    <cellStyle name="SAPBEXHLevel1X 3 5 3 2 2" xfId="9106"/>
    <cellStyle name="SAPBEXHLevel1X 3 5 3 2 2 2" xfId="19766"/>
    <cellStyle name="SAPBEXHLevel1X 3 5 3 2 2 2 2" xfId="46180"/>
    <cellStyle name="SAPBEXHLevel1X 3 5 3 2 2 3" xfId="11184"/>
    <cellStyle name="SAPBEXHLevel1X 3 5 3 2 2 3 2" xfId="37605"/>
    <cellStyle name="SAPBEXHLevel1X 3 5 3 2 2 4" xfId="35602"/>
    <cellStyle name="SAPBEXHLevel1X 3 5 3 2 3" xfId="9781"/>
    <cellStyle name="SAPBEXHLevel1X 3 5 3 2 3 2" xfId="20441"/>
    <cellStyle name="SAPBEXHLevel1X 3 5 3 2 3 2 2" xfId="46855"/>
    <cellStyle name="SAPBEXHLevel1X 3 5 3 2 3 3" xfId="26706"/>
    <cellStyle name="SAPBEXHLevel1X 3 5 3 2 3 3 2" xfId="53120"/>
    <cellStyle name="SAPBEXHLevel1X 3 5 3 2 3 4" xfId="36277"/>
    <cellStyle name="SAPBEXHLevel1X 3 5 3 2 4" xfId="8617"/>
    <cellStyle name="SAPBEXHLevel1X 3 5 3 2 4 2" xfId="19277"/>
    <cellStyle name="SAPBEXHLevel1X 3 5 3 2 4 2 2" xfId="45691"/>
    <cellStyle name="SAPBEXHLevel1X 3 5 3 2 4 3" xfId="12793"/>
    <cellStyle name="SAPBEXHLevel1X 3 5 3 2 4 3 2" xfId="39214"/>
    <cellStyle name="SAPBEXHLevel1X 3 5 3 2 4 4" xfId="35113"/>
    <cellStyle name="SAPBEXHLevel1X 3 5 3 2 5" xfId="14434"/>
    <cellStyle name="SAPBEXHLevel1X 3 5 3 2 5 2" xfId="40854"/>
    <cellStyle name="SAPBEXHLevel1X 3 5 3 2 6" xfId="22728"/>
    <cellStyle name="SAPBEXHLevel1X 3 5 3 2 6 2" xfId="49142"/>
    <cellStyle name="SAPBEXHLevel1X 3 5 3 2 7" xfId="30319"/>
    <cellStyle name="SAPBEXHLevel1X 3 5 3 3" xfId="2684"/>
    <cellStyle name="SAPBEXHLevel1X 3 5 3 3 2" xfId="9475"/>
    <cellStyle name="SAPBEXHLevel1X 3 5 3 3 2 2" xfId="20135"/>
    <cellStyle name="SAPBEXHLevel1X 3 5 3 3 2 2 2" xfId="46549"/>
    <cellStyle name="SAPBEXHLevel1X 3 5 3 3 2 3" xfId="25936"/>
    <cellStyle name="SAPBEXHLevel1X 3 5 3 3 2 3 2" xfId="52350"/>
    <cellStyle name="SAPBEXHLevel1X 3 5 3 3 2 4" xfId="35971"/>
    <cellStyle name="SAPBEXHLevel1X 3 5 3 3 3" xfId="13476"/>
    <cellStyle name="SAPBEXHLevel1X 3 5 3 3 3 2" xfId="39896"/>
    <cellStyle name="SAPBEXHLevel1X 3 5 3 3 4" xfId="26070"/>
    <cellStyle name="SAPBEXHLevel1X 3 5 3 3 4 2" xfId="52484"/>
    <cellStyle name="SAPBEXHLevel1X 3 5 3 3 5" xfId="29354"/>
    <cellStyle name="SAPBEXHLevel1X 3 5 3 4" xfId="3085"/>
    <cellStyle name="SAPBEXHLevel1X 3 5 3 4 2" xfId="10028"/>
    <cellStyle name="SAPBEXHLevel1X 3 5 3 4 2 2" xfId="20688"/>
    <cellStyle name="SAPBEXHLevel1X 3 5 3 4 2 2 2" xfId="47102"/>
    <cellStyle name="SAPBEXHLevel1X 3 5 3 4 2 3" xfId="27781"/>
    <cellStyle name="SAPBEXHLevel1X 3 5 3 4 2 3 2" xfId="54195"/>
    <cellStyle name="SAPBEXHLevel1X 3 5 3 4 2 4" xfId="36524"/>
    <cellStyle name="SAPBEXHLevel1X 3 5 3 4 3" xfId="13877"/>
    <cellStyle name="SAPBEXHLevel1X 3 5 3 4 3 2" xfId="40297"/>
    <cellStyle name="SAPBEXHLevel1X 3 5 3 4 4" xfId="27237"/>
    <cellStyle name="SAPBEXHLevel1X 3 5 3 4 4 2" xfId="53651"/>
    <cellStyle name="SAPBEXHLevel1X 3 5 3 4 5" xfId="29755"/>
    <cellStyle name="SAPBEXHLevel1X 3 5 3 5" xfId="4470"/>
    <cellStyle name="SAPBEXHLevel1X 3 5 3 5 2" xfId="15248"/>
    <cellStyle name="SAPBEXHLevel1X 3 5 3 5 2 2" xfId="41668"/>
    <cellStyle name="SAPBEXHLevel1X 3 5 3 5 3" xfId="23604"/>
    <cellStyle name="SAPBEXHLevel1X 3 5 3 5 3 2" xfId="50018"/>
    <cellStyle name="SAPBEXHLevel1X 3 5 3 5 4" xfId="31140"/>
    <cellStyle name="SAPBEXHLevel1X 3 5 3 6" xfId="5530"/>
    <cellStyle name="SAPBEXHLevel1X 3 5 3 6 2" xfId="16301"/>
    <cellStyle name="SAPBEXHLevel1X 3 5 3 6 2 2" xfId="42720"/>
    <cellStyle name="SAPBEXHLevel1X 3 5 3 6 3" xfId="23352"/>
    <cellStyle name="SAPBEXHLevel1X 3 5 3 6 3 2" xfId="49766"/>
    <cellStyle name="SAPBEXHLevel1X 3 5 3 6 4" xfId="32200"/>
    <cellStyle name="SAPBEXHLevel1X 3 5 3 7" xfId="6143"/>
    <cellStyle name="SAPBEXHLevel1X 3 5 3 7 2" xfId="23018"/>
    <cellStyle name="SAPBEXHLevel1X 3 5 3 7 2 2" xfId="49432"/>
    <cellStyle name="SAPBEXHLevel1X 3 5 3 7 3" xfId="32813"/>
    <cellStyle name="SAPBEXHLevel1X 3 5 3 8" xfId="6267"/>
    <cellStyle name="SAPBEXHLevel1X 3 5 3 8 2" xfId="17006"/>
    <cellStyle name="SAPBEXHLevel1X 3 5 3 8 2 2" xfId="43424"/>
    <cellStyle name="SAPBEXHLevel1X 3 5 3 8 3" xfId="23821"/>
    <cellStyle name="SAPBEXHLevel1X 3 5 3 8 3 2" xfId="50235"/>
    <cellStyle name="SAPBEXHLevel1X 3 5 3 8 4" xfId="32937"/>
    <cellStyle name="SAPBEXHLevel1X 3 5 3 9" xfId="7780"/>
    <cellStyle name="SAPBEXHLevel1X 3 5 3 9 2" xfId="18447"/>
    <cellStyle name="SAPBEXHLevel1X 3 5 3 9 2 2" xfId="44862"/>
    <cellStyle name="SAPBEXHLevel1X 3 5 3 9 3" xfId="22358"/>
    <cellStyle name="SAPBEXHLevel1X 3 5 3 9 3 2" xfId="48772"/>
    <cellStyle name="SAPBEXHLevel1X 3 5 3 9 4" xfId="34450"/>
    <cellStyle name="SAPBEXHLevel1X 3 5 4" xfId="1915"/>
    <cellStyle name="SAPBEXHLevel1X 3 5 4 10" xfId="8562"/>
    <cellStyle name="SAPBEXHLevel1X 3 5 4 10 2" xfId="19222"/>
    <cellStyle name="SAPBEXHLevel1X 3 5 4 10 2 2" xfId="45636"/>
    <cellStyle name="SAPBEXHLevel1X 3 5 4 10 3" xfId="16373"/>
    <cellStyle name="SAPBEXHLevel1X 3 5 4 10 3 2" xfId="42791"/>
    <cellStyle name="SAPBEXHLevel1X 3 5 4 10 4" xfId="35058"/>
    <cellStyle name="SAPBEXHLevel1X 3 5 4 11" xfId="11665"/>
    <cellStyle name="SAPBEXHLevel1X 3 5 4 11 2" xfId="38086"/>
    <cellStyle name="SAPBEXHLevel1X 3 5 4 12" xfId="25337"/>
    <cellStyle name="SAPBEXHLevel1X 3 5 4 12 2" xfId="51751"/>
    <cellStyle name="SAPBEXHLevel1X 3 5 4 2" xfId="3892"/>
    <cellStyle name="SAPBEXHLevel1X 3 5 4 2 2" xfId="9175"/>
    <cellStyle name="SAPBEXHLevel1X 3 5 4 2 2 2" xfId="19835"/>
    <cellStyle name="SAPBEXHLevel1X 3 5 4 2 2 2 2" xfId="46249"/>
    <cellStyle name="SAPBEXHLevel1X 3 5 4 2 2 3" xfId="28239"/>
    <cellStyle name="SAPBEXHLevel1X 3 5 4 2 2 3 2" xfId="54653"/>
    <cellStyle name="SAPBEXHLevel1X 3 5 4 2 2 4" xfId="35671"/>
    <cellStyle name="SAPBEXHLevel1X 3 5 4 2 3" xfId="14675"/>
    <cellStyle name="SAPBEXHLevel1X 3 5 4 2 3 2" xfId="41095"/>
    <cellStyle name="SAPBEXHLevel1X 3 5 4 2 4" xfId="26085"/>
    <cellStyle name="SAPBEXHLevel1X 3 5 4 2 4 2" xfId="52499"/>
    <cellStyle name="SAPBEXHLevel1X 3 5 4 2 5" xfId="30562"/>
    <cellStyle name="SAPBEXHLevel1X 3 5 4 3" xfId="4619"/>
    <cellStyle name="SAPBEXHLevel1X 3 5 4 3 2" xfId="10061"/>
    <cellStyle name="SAPBEXHLevel1X 3 5 4 3 2 2" xfId="20721"/>
    <cellStyle name="SAPBEXHLevel1X 3 5 4 3 2 2 2" xfId="47135"/>
    <cellStyle name="SAPBEXHLevel1X 3 5 4 3 2 3" xfId="27769"/>
    <cellStyle name="SAPBEXHLevel1X 3 5 4 3 2 3 2" xfId="54183"/>
    <cellStyle name="SAPBEXHLevel1X 3 5 4 3 2 4" xfId="36557"/>
    <cellStyle name="SAPBEXHLevel1X 3 5 4 3 3" xfId="15397"/>
    <cellStyle name="SAPBEXHLevel1X 3 5 4 3 3 2" xfId="41817"/>
    <cellStyle name="SAPBEXHLevel1X 3 5 4 3 4" xfId="25692"/>
    <cellStyle name="SAPBEXHLevel1X 3 5 4 3 4 2" xfId="52106"/>
    <cellStyle name="SAPBEXHLevel1X 3 5 4 3 5" xfId="31289"/>
    <cellStyle name="SAPBEXHLevel1X 3 5 4 4" xfId="5197"/>
    <cellStyle name="SAPBEXHLevel1X 3 5 4 4 2" xfId="15972"/>
    <cellStyle name="SAPBEXHLevel1X 3 5 4 4 2 2" xfId="42391"/>
    <cellStyle name="SAPBEXHLevel1X 3 5 4 4 3" xfId="28142"/>
    <cellStyle name="SAPBEXHLevel1X 3 5 4 4 3 2" xfId="54556"/>
    <cellStyle name="SAPBEXHLevel1X 3 5 4 4 4" xfId="31867"/>
    <cellStyle name="SAPBEXHLevel1X 3 5 4 5" xfId="5813"/>
    <cellStyle name="SAPBEXHLevel1X 3 5 4 5 2" xfId="16572"/>
    <cellStyle name="SAPBEXHLevel1X 3 5 4 5 2 2" xfId="42990"/>
    <cellStyle name="SAPBEXHLevel1X 3 5 4 5 3" xfId="23659"/>
    <cellStyle name="SAPBEXHLevel1X 3 5 4 5 3 2" xfId="50073"/>
    <cellStyle name="SAPBEXHLevel1X 3 5 4 5 4" xfId="32483"/>
    <cellStyle name="SAPBEXHLevel1X 3 5 4 6" xfId="6416"/>
    <cellStyle name="SAPBEXHLevel1X 3 5 4 6 2" xfId="17152"/>
    <cellStyle name="SAPBEXHLevel1X 3 5 4 6 2 2" xfId="43570"/>
    <cellStyle name="SAPBEXHLevel1X 3 5 4 6 3" xfId="23357"/>
    <cellStyle name="SAPBEXHLevel1X 3 5 4 6 3 2" xfId="49771"/>
    <cellStyle name="SAPBEXHLevel1X 3 5 4 6 4" xfId="33086"/>
    <cellStyle name="SAPBEXHLevel1X 3 5 4 7" xfId="7031"/>
    <cellStyle name="SAPBEXHLevel1X 3 5 4 7 2" xfId="24107"/>
    <cellStyle name="SAPBEXHLevel1X 3 5 4 7 2 2" xfId="50521"/>
    <cellStyle name="SAPBEXHLevel1X 3 5 4 7 3" xfId="33701"/>
    <cellStyle name="SAPBEXHLevel1X 3 5 4 8" xfId="7578"/>
    <cellStyle name="SAPBEXHLevel1X 3 5 4 8 2" xfId="18245"/>
    <cellStyle name="SAPBEXHLevel1X 3 5 4 8 2 2" xfId="44661"/>
    <cellStyle name="SAPBEXHLevel1X 3 5 4 8 3" xfId="25439"/>
    <cellStyle name="SAPBEXHLevel1X 3 5 4 8 3 2" xfId="51853"/>
    <cellStyle name="SAPBEXHLevel1X 3 5 4 8 4" xfId="34248"/>
    <cellStyle name="SAPBEXHLevel1X 3 5 4 9" xfId="7278"/>
    <cellStyle name="SAPBEXHLevel1X 3 5 4 9 2" xfId="17945"/>
    <cellStyle name="SAPBEXHLevel1X 3 5 4 9 2 2" xfId="44362"/>
    <cellStyle name="SAPBEXHLevel1X 3 5 4 9 3" xfId="21912"/>
    <cellStyle name="SAPBEXHLevel1X 3 5 4 9 3 2" xfId="48326"/>
    <cellStyle name="SAPBEXHLevel1X 3 5 4 9 4" xfId="33948"/>
    <cellStyle name="SAPBEXHLevel1X 3 5 5" xfId="2101"/>
    <cellStyle name="SAPBEXHLevel1X 3 5 5 10" xfId="8862"/>
    <cellStyle name="SAPBEXHLevel1X 3 5 5 10 2" xfId="19522"/>
    <cellStyle name="SAPBEXHLevel1X 3 5 5 10 2 2" xfId="45936"/>
    <cellStyle name="SAPBEXHLevel1X 3 5 5 10 3" xfId="11160"/>
    <cellStyle name="SAPBEXHLevel1X 3 5 5 10 3 2" xfId="37581"/>
    <cellStyle name="SAPBEXHLevel1X 3 5 5 10 4" xfId="35358"/>
    <cellStyle name="SAPBEXHLevel1X 3 5 5 11" xfId="11499"/>
    <cellStyle name="SAPBEXHLevel1X 3 5 5 11 2" xfId="37920"/>
    <cellStyle name="SAPBEXHLevel1X 3 5 5 12" xfId="23908"/>
    <cellStyle name="SAPBEXHLevel1X 3 5 5 12 2" xfId="50322"/>
    <cellStyle name="SAPBEXHLevel1X 3 5 5 2" xfId="4066"/>
    <cellStyle name="SAPBEXHLevel1X 3 5 5 2 2" xfId="9844"/>
    <cellStyle name="SAPBEXHLevel1X 3 5 5 2 2 2" xfId="20504"/>
    <cellStyle name="SAPBEXHLevel1X 3 5 5 2 2 2 2" xfId="46918"/>
    <cellStyle name="SAPBEXHLevel1X 3 5 5 2 2 3" xfId="12584"/>
    <cellStyle name="SAPBEXHLevel1X 3 5 5 2 2 3 2" xfId="39005"/>
    <cellStyle name="SAPBEXHLevel1X 3 5 5 2 2 4" xfId="36340"/>
    <cellStyle name="SAPBEXHLevel1X 3 5 5 2 3" xfId="14848"/>
    <cellStyle name="SAPBEXHLevel1X 3 5 5 2 3 2" xfId="41268"/>
    <cellStyle name="SAPBEXHLevel1X 3 5 5 2 4" xfId="27044"/>
    <cellStyle name="SAPBEXHLevel1X 3 5 5 2 4 2" xfId="53458"/>
    <cellStyle name="SAPBEXHLevel1X 3 5 5 2 5" xfId="30736"/>
    <cellStyle name="SAPBEXHLevel1X 3 5 5 3" xfId="4794"/>
    <cellStyle name="SAPBEXHLevel1X 3 5 5 3 2" xfId="10211"/>
    <cellStyle name="SAPBEXHLevel1X 3 5 5 3 2 2" xfId="20871"/>
    <cellStyle name="SAPBEXHLevel1X 3 5 5 3 2 2 2" xfId="47285"/>
    <cellStyle name="SAPBEXHLevel1X 3 5 5 3 2 3" xfId="12829"/>
    <cellStyle name="SAPBEXHLevel1X 3 5 5 3 2 3 2" xfId="39250"/>
    <cellStyle name="SAPBEXHLevel1X 3 5 5 3 2 4" xfId="36707"/>
    <cellStyle name="SAPBEXHLevel1X 3 5 5 3 3" xfId="15571"/>
    <cellStyle name="SAPBEXHLevel1X 3 5 5 3 3 2" xfId="41991"/>
    <cellStyle name="SAPBEXHLevel1X 3 5 5 3 4" xfId="24680"/>
    <cellStyle name="SAPBEXHLevel1X 3 5 5 3 4 2" xfId="51094"/>
    <cellStyle name="SAPBEXHLevel1X 3 5 5 3 5" xfId="31464"/>
    <cellStyle name="SAPBEXHLevel1X 3 5 5 4" xfId="5374"/>
    <cellStyle name="SAPBEXHLevel1X 3 5 5 4 2" xfId="16147"/>
    <cellStyle name="SAPBEXHLevel1X 3 5 5 4 2 2" xfId="42566"/>
    <cellStyle name="SAPBEXHLevel1X 3 5 5 4 3" xfId="22520"/>
    <cellStyle name="SAPBEXHLevel1X 3 5 5 4 3 2" xfId="48934"/>
    <cellStyle name="SAPBEXHLevel1X 3 5 5 4 4" xfId="32044"/>
    <cellStyle name="SAPBEXHLevel1X 3 5 5 5" xfId="5981"/>
    <cellStyle name="SAPBEXHLevel1X 3 5 5 5 2" xfId="16733"/>
    <cellStyle name="SAPBEXHLevel1X 3 5 5 5 2 2" xfId="43151"/>
    <cellStyle name="SAPBEXHLevel1X 3 5 5 5 3" xfId="26648"/>
    <cellStyle name="SAPBEXHLevel1X 3 5 5 5 3 2" xfId="53062"/>
    <cellStyle name="SAPBEXHLevel1X 3 5 5 5 4" xfId="32651"/>
    <cellStyle name="SAPBEXHLevel1X 3 5 5 6" xfId="6581"/>
    <cellStyle name="SAPBEXHLevel1X 3 5 5 6 2" xfId="17306"/>
    <cellStyle name="SAPBEXHLevel1X 3 5 5 6 2 2" xfId="43724"/>
    <cellStyle name="SAPBEXHLevel1X 3 5 5 6 3" xfId="11336"/>
    <cellStyle name="SAPBEXHLevel1X 3 5 5 6 3 2" xfId="37757"/>
    <cellStyle name="SAPBEXHLevel1X 3 5 5 6 4" xfId="33251"/>
    <cellStyle name="SAPBEXHLevel1X 3 5 5 7" xfId="7153"/>
    <cellStyle name="SAPBEXHLevel1X 3 5 5 7 2" xfId="22380"/>
    <cellStyle name="SAPBEXHLevel1X 3 5 5 7 2 2" xfId="48794"/>
    <cellStyle name="SAPBEXHLevel1X 3 5 5 7 3" xfId="33823"/>
    <cellStyle name="SAPBEXHLevel1X 3 5 5 8" xfId="7712"/>
    <cellStyle name="SAPBEXHLevel1X 3 5 5 8 2" xfId="18379"/>
    <cellStyle name="SAPBEXHLevel1X 3 5 5 8 2 2" xfId="44795"/>
    <cellStyle name="SAPBEXHLevel1X 3 5 5 8 3" xfId="24538"/>
    <cellStyle name="SAPBEXHLevel1X 3 5 5 8 3 2" xfId="50952"/>
    <cellStyle name="SAPBEXHLevel1X 3 5 5 8 4" xfId="34382"/>
    <cellStyle name="SAPBEXHLevel1X 3 5 5 9" xfId="7864"/>
    <cellStyle name="SAPBEXHLevel1X 3 5 5 9 2" xfId="18531"/>
    <cellStyle name="SAPBEXHLevel1X 3 5 5 9 2 2" xfId="44946"/>
    <cellStyle name="SAPBEXHLevel1X 3 5 5 9 3" xfId="26232"/>
    <cellStyle name="SAPBEXHLevel1X 3 5 5 9 3 2" xfId="52646"/>
    <cellStyle name="SAPBEXHLevel1X 3 5 5 9 4" xfId="34534"/>
    <cellStyle name="SAPBEXHLevel1X 3 5 6" xfId="1842"/>
    <cellStyle name="SAPBEXHLevel1X 3 5 6 10" xfId="9548"/>
    <cellStyle name="SAPBEXHLevel1X 3 5 6 10 2" xfId="20208"/>
    <cellStyle name="SAPBEXHLevel1X 3 5 6 10 2 2" xfId="46622"/>
    <cellStyle name="SAPBEXHLevel1X 3 5 6 10 3" xfId="11262"/>
    <cellStyle name="SAPBEXHLevel1X 3 5 6 10 3 2" xfId="37683"/>
    <cellStyle name="SAPBEXHLevel1X 3 5 6 10 4" xfId="36044"/>
    <cellStyle name="SAPBEXHLevel1X 3 5 6 11" xfId="11738"/>
    <cellStyle name="SAPBEXHLevel1X 3 5 6 11 2" xfId="38159"/>
    <cellStyle name="SAPBEXHLevel1X 3 5 6 12" xfId="23136"/>
    <cellStyle name="SAPBEXHLevel1X 3 5 6 12 2" xfId="49550"/>
    <cellStyle name="SAPBEXHLevel1X 3 5 6 2" xfId="3819"/>
    <cellStyle name="SAPBEXHLevel1X 3 5 6 2 2" xfId="10685"/>
    <cellStyle name="SAPBEXHLevel1X 3 5 6 2 2 2" xfId="21330"/>
    <cellStyle name="SAPBEXHLevel1X 3 5 6 2 2 2 2" xfId="47744"/>
    <cellStyle name="SAPBEXHLevel1X 3 5 6 2 2 3" xfId="28428"/>
    <cellStyle name="SAPBEXHLevel1X 3 5 6 2 2 3 2" xfId="54842"/>
    <cellStyle name="SAPBEXHLevel1X 3 5 6 2 2 4" xfId="37109"/>
    <cellStyle name="SAPBEXHLevel1X 3 5 6 2 3" xfId="14602"/>
    <cellStyle name="SAPBEXHLevel1X 3 5 6 2 3 2" xfId="41022"/>
    <cellStyle name="SAPBEXHLevel1X 3 5 6 2 4" xfId="22920"/>
    <cellStyle name="SAPBEXHLevel1X 3 5 6 2 4 2" xfId="49334"/>
    <cellStyle name="SAPBEXHLevel1X 3 5 6 2 5" xfId="30489"/>
    <cellStyle name="SAPBEXHLevel1X 3 5 6 3" xfId="4546"/>
    <cellStyle name="SAPBEXHLevel1X 3 5 6 3 2" xfId="15324"/>
    <cellStyle name="SAPBEXHLevel1X 3 5 6 3 2 2" xfId="41744"/>
    <cellStyle name="SAPBEXHLevel1X 3 5 6 3 3" xfId="22158"/>
    <cellStyle name="SAPBEXHLevel1X 3 5 6 3 3 2" xfId="48572"/>
    <cellStyle name="SAPBEXHLevel1X 3 5 6 3 4" xfId="31216"/>
    <cellStyle name="SAPBEXHLevel1X 3 5 6 4" xfId="3340"/>
    <cellStyle name="SAPBEXHLevel1X 3 5 6 4 2" xfId="14127"/>
    <cellStyle name="SAPBEXHLevel1X 3 5 6 4 2 2" xfId="40547"/>
    <cellStyle name="SAPBEXHLevel1X 3 5 6 4 3" xfId="22229"/>
    <cellStyle name="SAPBEXHLevel1X 3 5 6 4 3 2" xfId="48643"/>
    <cellStyle name="SAPBEXHLevel1X 3 5 6 4 4" xfId="30010"/>
    <cellStyle name="SAPBEXHLevel1X 3 5 6 5" xfId="2753"/>
    <cellStyle name="SAPBEXHLevel1X 3 5 6 5 2" xfId="13545"/>
    <cellStyle name="SAPBEXHLevel1X 3 5 6 5 2 2" xfId="39965"/>
    <cellStyle name="SAPBEXHLevel1X 3 5 6 5 3" xfId="24401"/>
    <cellStyle name="SAPBEXHLevel1X 3 5 6 5 3 2" xfId="50815"/>
    <cellStyle name="SAPBEXHLevel1X 3 5 6 5 4" xfId="29423"/>
    <cellStyle name="SAPBEXHLevel1X 3 5 6 6" xfId="5620"/>
    <cellStyle name="SAPBEXHLevel1X 3 5 6 6 2" xfId="16384"/>
    <cellStyle name="SAPBEXHLevel1X 3 5 6 6 2 2" xfId="42802"/>
    <cellStyle name="SAPBEXHLevel1X 3 5 6 6 3" xfId="23818"/>
    <cellStyle name="SAPBEXHLevel1X 3 5 6 6 3 2" xfId="50232"/>
    <cellStyle name="SAPBEXHLevel1X 3 5 6 6 4" xfId="32290"/>
    <cellStyle name="SAPBEXHLevel1X 3 5 6 7" xfId="6958"/>
    <cellStyle name="SAPBEXHLevel1X 3 5 6 7 2" xfId="22821"/>
    <cellStyle name="SAPBEXHLevel1X 3 5 6 7 2 2" xfId="49235"/>
    <cellStyle name="SAPBEXHLevel1X 3 5 6 7 3" xfId="33628"/>
    <cellStyle name="SAPBEXHLevel1X 3 5 6 8" xfId="7505"/>
    <cellStyle name="SAPBEXHLevel1X 3 5 6 8 2" xfId="18172"/>
    <cellStyle name="SAPBEXHLevel1X 3 5 6 8 2 2" xfId="44588"/>
    <cellStyle name="SAPBEXHLevel1X 3 5 6 8 3" xfId="28005"/>
    <cellStyle name="SAPBEXHLevel1X 3 5 6 8 3 2" xfId="54419"/>
    <cellStyle name="SAPBEXHLevel1X 3 5 6 8 4" xfId="34175"/>
    <cellStyle name="SAPBEXHLevel1X 3 5 6 9" xfId="5421"/>
    <cellStyle name="SAPBEXHLevel1X 3 5 6 9 2" xfId="16194"/>
    <cellStyle name="SAPBEXHLevel1X 3 5 6 9 2 2" xfId="42613"/>
    <cellStyle name="SAPBEXHLevel1X 3 5 6 9 3" xfId="22840"/>
    <cellStyle name="SAPBEXHLevel1X 3 5 6 9 3 2" xfId="49254"/>
    <cellStyle name="SAPBEXHLevel1X 3 5 6 9 4" xfId="32091"/>
    <cellStyle name="SAPBEXHLevel1X 3 5 7" xfId="2502"/>
    <cellStyle name="SAPBEXHLevel1X 3 5 7 10" xfId="22184"/>
    <cellStyle name="SAPBEXHLevel1X 3 5 7 10 2" xfId="48598"/>
    <cellStyle name="SAPBEXHLevel1X 3 5 7 2" xfId="4397"/>
    <cellStyle name="SAPBEXHLevel1X 3 5 7 2 2" xfId="15175"/>
    <cellStyle name="SAPBEXHLevel1X 3 5 7 2 2 2" xfId="41595"/>
    <cellStyle name="SAPBEXHLevel1X 3 5 7 2 3" xfId="24226"/>
    <cellStyle name="SAPBEXHLevel1X 3 5 7 2 3 2" xfId="50640"/>
    <cellStyle name="SAPBEXHLevel1X 3 5 7 2 4" xfId="31067"/>
    <cellStyle name="SAPBEXHLevel1X 3 5 7 3" xfId="5130"/>
    <cellStyle name="SAPBEXHLevel1X 3 5 7 3 2" xfId="15907"/>
    <cellStyle name="SAPBEXHLevel1X 3 5 7 3 2 2" xfId="42326"/>
    <cellStyle name="SAPBEXHLevel1X 3 5 7 3 3" xfId="23724"/>
    <cellStyle name="SAPBEXHLevel1X 3 5 7 3 3 2" xfId="50138"/>
    <cellStyle name="SAPBEXHLevel1X 3 5 7 3 4" xfId="31800"/>
    <cellStyle name="SAPBEXHLevel1X 3 5 7 4" xfId="6312"/>
    <cellStyle name="SAPBEXHLevel1X 3 5 7 4 2" xfId="17051"/>
    <cellStyle name="SAPBEXHLevel1X 3 5 7 4 2 2" xfId="43469"/>
    <cellStyle name="SAPBEXHLevel1X 3 5 7 4 3" xfId="21867"/>
    <cellStyle name="SAPBEXHLevel1X 3 5 7 4 3 2" xfId="48281"/>
    <cellStyle name="SAPBEXHLevel1X 3 5 7 4 4" xfId="32982"/>
    <cellStyle name="SAPBEXHLevel1X 3 5 7 5" xfId="6888"/>
    <cellStyle name="SAPBEXHLevel1X 3 5 7 5 2" xfId="17593"/>
    <cellStyle name="SAPBEXHLevel1X 3 5 7 5 2 2" xfId="44010"/>
    <cellStyle name="SAPBEXHLevel1X 3 5 7 5 3" xfId="22033"/>
    <cellStyle name="SAPBEXHLevel1X 3 5 7 5 3 2" xfId="48447"/>
    <cellStyle name="SAPBEXHLevel1X 3 5 7 5 4" xfId="33558"/>
    <cellStyle name="SAPBEXHLevel1X 3 5 7 6" xfId="7412"/>
    <cellStyle name="SAPBEXHLevel1X 3 5 7 6 2" xfId="18079"/>
    <cellStyle name="SAPBEXHLevel1X 3 5 7 6 2 2" xfId="44495"/>
    <cellStyle name="SAPBEXHLevel1X 3 5 7 6 3" xfId="23104"/>
    <cellStyle name="SAPBEXHLevel1X 3 5 7 6 3 2" xfId="49518"/>
    <cellStyle name="SAPBEXHLevel1X 3 5 7 6 4" xfId="34082"/>
    <cellStyle name="SAPBEXHLevel1X 3 5 7 7" xfId="8035"/>
    <cellStyle name="SAPBEXHLevel1X 3 5 7 7 2" xfId="18702"/>
    <cellStyle name="SAPBEXHLevel1X 3 5 7 7 2 2" xfId="45116"/>
    <cellStyle name="SAPBEXHLevel1X 3 5 7 7 3" xfId="13760"/>
    <cellStyle name="SAPBEXHLevel1X 3 5 7 7 3 2" xfId="40180"/>
    <cellStyle name="SAPBEXHLevel1X 3 5 7 7 4" xfId="34639"/>
    <cellStyle name="SAPBEXHLevel1X 3 5 7 8" xfId="13298"/>
    <cellStyle name="SAPBEXHLevel1X 3 5 7 8 2" xfId="39718"/>
    <cellStyle name="SAPBEXHLevel1X 3 5 7 9" xfId="11227"/>
    <cellStyle name="SAPBEXHLevel1X 3 5 7 9 2" xfId="37648"/>
    <cellStyle name="SAPBEXHLevel1X 3 5 8" xfId="3252"/>
    <cellStyle name="SAPBEXHLevel1X 3 5 8 2" xfId="14042"/>
    <cellStyle name="SAPBEXHLevel1X 3 5 8 2 2" xfId="40462"/>
    <cellStyle name="SAPBEXHLevel1X 3 5 8 3" xfId="26077"/>
    <cellStyle name="SAPBEXHLevel1X 3 5 8 3 2" xfId="52491"/>
    <cellStyle name="SAPBEXHLevel1X 3 5 8 4" xfId="29922"/>
    <cellStyle name="SAPBEXHLevel1X 3 5 9" xfId="2734"/>
    <cellStyle name="SAPBEXHLevel1X 3 5 9 2" xfId="13526"/>
    <cellStyle name="SAPBEXHLevel1X 3 5 9 2 2" xfId="39946"/>
    <cellStyle name="SAPBEXHLevel1X 3 5 9 3" xfId="26306"/>
    <cellStyle name="SAPBEXHLevel1X 3 5 9 3 2" xfId="52720"/>
    <cellStyle name="SAPBEXHLevel1X 3 5 9 4" xfId="29404"/>
    <cellStyle name="SAPBEXHLevel1X 3 6" xfId="1230"/>
    <cellStyle name="SAPBEXHLevel1X 3 6 10" xfId="4458"/>
    <cellStyle name="SAPBEXHLevel1X 3 6 10 2" xfId="15236"/>
    <cellStyle name="SAPBEXHLevel1X 3 6 10 2 2" xfId="41656"/>
    <cellStyle name="SAPBEXHLevel1X 3 6 10 3" xfId="22213"/>
    <cellStyle name="SAPBEXHLevel1X 3 6 10 3 2" xfId="48627"/>
    <cellStyle name="SAPBEXHLevel1X 3 6 10 4" xfId="31128"/>
    <cellStyle name="SAPBEXHLevel1X 3 6 11" xfId="5607"/>
    <cellStyle name="SAPBEXHLevel1X 3 6 11 2" xfId="23097"/>
    <cellStyle name="SAPBEXHLevel1X 3 6 11 2 2" xfId="49511"/>
    <cellStyle name="SAPBEXHLevel1X 3 6 11 3" xfId="32277"/>
    <cellStyle name="SAPBEXHLevel1X 3 6 12" xfId="13644"/>
    <cellStyle name="SAPBEXHLevel1X 3 6 12 2" xfId="40064"/>
    <cellStyle name="SAPBEXHLevel1X 3 6 13" xfId="23881"/>
    <cellStyle name="SAPBEXHLevel1X 3 6 13 2" xfId="50295"/>
    <cellStyle name="SAPBEXHLevel1X 3 6 2" xfId="1544"/>
    <cellStyle name="SAPBEXHLevel1X 3 6 2 10" xfId="8436"/>
    <cellStyle name="SAPBEXHLevel1X 3 6 2 10 2" xfId="19096"/>
    <cellStyle name="SAPBEXHLevel1X 3 6 2 10 2 2" xfId="45510"/>
    <cellStyle name="SAPBEXHLevel1X 3 6 2 10 3" xfId="16876"/>
    <cellStyle name="SAPBEXHLevel1X 3 6 2 10 3 2" xfId="43294"/>
    <cellStyle name="SAPBEXHLevel1X 3 6 2 10 4" xfId="34932"/>
    <cellStyle name="SAPBEXHLevel1X 3 6 2 11" xfId="11998"/>
    <cellStyle name="SAPBEXHLevel1X 3 6 2 11 2" xfId="38419"/>
    <cellStyle name="SAPBEXHLevel1X 3 6 2 12" xfId="27354"/>
    <cellStyle name="SAPBEXHLevel1X 3 6 2 12 2" xfId="53768"/>
    <cellStyle name="SAPBEXHLevel1X 3 6 2 2" xfId="3538"/>
    <cellStyle name="SAPBEXHLevel1X 3 6 2 2 2" xfId="8986"/>
    <cellStyle name="SAPBEXHLevel1X 3 6 2 2 2 2" xfId="19646"/>
    <cellStyle name="SAPBEXHLevel1X 3 6 2 2 2 2 2" xfId="46060"/>
    <cellStyle name="SAPBEXHLevel1X 3 6 2 2 2 3" xfId="25973"/>
    <cellStyle name="SAPBEXHLevel1X 3 6 2 2 2 3 2" xfId="52387"/>
    <cellStyle name="SAPBEXHLevel1X 3 6 2 2 2 4" xfId="35482"/>
    <cellStyle name="SAPBEXHLevel1X 3 6 2 2 3" xfId="10115"/>
    <cellStyle name="SAPBEXHLevel1X 3 6 2 2 3 2" xfId="20775"/>
    <cellStyle name="SAPBEXHLevel1X 3 6 2 2 3 2 2" xfId="47189"/>
    <cellStyle name="SAPBEXHLevel1X 3 6 2 2 3 3" xfId="12982"/>
    <cellStyle name="SAPBEXHLevel1X 3 6 2 2 3 3 2" xfId="39403"/>
    <cellStyle name="SAPBEXHLevel1X 3 6 2 2 3 4" xfId="36611"/>
    <cellStyle name="SAPBEXHLevel1X 3 6 2 2 4" xfId="8749"/>
    <cellStyle name="SAPBEXHLevel1X 3 6 2 2 4 2" xfId="19409"/>
    <cellStyle name="SAPBEXHLevel1X 3 6 2 2 4 2 2" xfId="45823"/>
    <cellStyle name="SAPBEXHLevel1X 3 6 2 2 4 3" xfId="27297"/>
    <cellStyle name="SAPBEXHLevel1X 3 6 2 2 4 3 2" xfId="53711"/>
    <cellStyle name="SAPBEXHLevel1X 3 6 2 2 4 4" xfId="35245"/>
    <cellStyle name="SAPBEXHLevel1X 3 6 2 2 5" xfId="14323"/>
    <cellStyle name="SAPBEXHLevel1X 3 6 2 2 5 2" xfId="40743"/>
    <cellStyle name="SAPBEXHLevel1X 3 6 2 2 6" xfId="25383"/>
    <cellStyle name="SAPBEXHLevel1X 3 6 2 2 6 2" xfId="51797"/>
    <cellStyle name="SAPBEXHLevel1X 3 6 2 2 7" xfId="30208"/>
    <cellStyle name="SAPBEXHLevel1X 3 6 2 3" xfId="2771"/>
    <cellStyle name="SAPBEXHLevel1X 3 6 2 3 2" xfId="9344"/>
    <cellStyle name="SAPBEXHLevel1X 3 6 2 3 2 2" xfId="20004"/>
    <cellStyle name="SAPBEXHLevel1X 3 6 2 3 2 2 2" xfId="46418"/>
    <cellStyle name="SAPBEXHLevel1X 3 6 2 3 2 3" xfId="11807"/>
    <cellStyle name="SAPBEXHLevel1X 3 6 2 3 2 3 2" xfId="38228"/>
    <cellStyle name="SAPBEXHLevel1X 3 6 2 3 2 4" xfId="35840"/>
    <cellStyle name="SAPBEXHLevel1X 3 6 2 3 3" xfId="13563"/>
    <cellStyle name="SAPBEXHLevel1X 3 6 2 3 3 2" xfId="39983"/>
    <cellStyle name="SAPBEXHLevel1X 3 6 2 3 4" xfId="27234"/>
    <cellStyle name="SAPBEXHLevel1X 3 6 2 3 4 2" xfId="53648"/>
    <cellStyle name="SAPBEXHLevel1X 3 6 2 3 5" xfId="29441"/>
    <cellStyle name="SAPBEXHLevel1X 3 6 2 4" xfId="4693"/>
    <cellStyle name="SAPBEXHLevel1X 3 6 2 4 2" xfId="10246"/>
    <cellStyle name="SAPBEXHLevel1X 3 6 2 4 2 2" xfId="20906"/>
    <cellStyle name="SAPBEXHLevel1X 3 6 2 4 2 2 2" xfId="47320"/>
    <cellStyle name="SAPBEXHLevel1X 3 6 2 4 2 3" xfId="16857"/>
    <cellStyle name="SAPBEXHLevel1X 3 6 2 4 2 3 2" xfId="43275"/>
    <cellStyle name="SAPBEXHLevel1X 3 6 2 4 2 4" xfId="36742"/>
    <cellStyle name="SAPBEXHLevel1X 3 6 2 4 3" xfId="15470"/>
    <cellStyle name="SAPBEXHLevel1X 3 6 2 4 3 2" xfId="41890"/>
    <cellStyle name="SAPBEXHLevel1X 3 6 2 4 4" xfId="25096"/>
    <cellStyle name="SAPBEXHLevel1X 3 6 2 4 4 2" xfId="51510"/>
    <cellStyle name="SAPBEXHLevel1X 3 6 2 4 5" xfId="31363"/>
    <cellStyle name="SAPBEXHLevel1X 3 6 2 5" xfId="5643"/>
    <cellStyle name="SAPBEXHLevel1X 3 6 2 5 2" xfId="16407"/>
    <cellStyle name="SAPBEXHLevel1X 3 6 2 5 2 2" xfId="42825"/>
    <cellStyle name="SAPBEXHLevel1X 3 6 2 5 3" xfId="23396"/>
    <cellStyle name="SAPBEXHLevel1X 3 6 2 5 3 2" xfId="49810"/>
    <cellStyle name="SAPBEXHLevel1X 3 6 2 5 4" xfId="32313"/>
    <cellStyle name="SAPBEXHLevel1X 3 6 2 6" xfId="2597"/>
    <cellStyle name="SAPBEXHLevel1X 3 6 2 6 2" xfId="13389"/>
    <cellStyle name="SAPBEXHLevel1X 3 6 2 6 2 2" xfId="39809"/>
    <cellStyle name="SAPBEXHLevel1X 3 6 2 6 3" xfId="22745"/>
    <cellStyle name="SAPBEXHLevel1X 3 6 2 6 3 2" xfId="49159"/>
    <cellStyle name="SAPBEXHLevel1X 3 6 2 6 4" xfId="29267"/>
    <cellStyle name="SAPBEXHLevel1X 3 6 2 7" xfId="6947"/>
    <cellStyle name="SAPBEXHLevel1X 3 6 2 7 2" xfId="12145"/>
    <cellStyle name="SAPBEXHLevel1X 3 6 2 7 2 2" xfId="38566"/>
    <cellStyle name="SAPBEXHLevel1X 3 6 2 7 3" xfId="33617"/>
    <cellStyle name="SAPBEXHLevel1X 3 6 2 8" xfId="2939"/>
    <cellStyle name="SAPBEXHLevel1X 3 6 2 8 2" xfId="13731"/>
    <cellStyle name="SAPBEXHLevel1X 3 6 2 8 2 2" xfId="40151"/>
    <cellStyle name="SAPBEXHLevel1X 3 6 2 8 3" xfId="24641"/>
    <cellStyle name="SAPBEXHLevel1X 3 6 2 8 3 2" xfId="51055"/>
    <cellStyle name="SAPBEXHLevel1X 3 6 2 8 4" xfId="29609"/>
    <cellStyle name="SAPBEXHLevel1X 3 6 2 9" xfId="3372"/>
    <cellStyle name="SAPBEXHLevel1X 3 6 2 9 2" xfId="14159"/>
    <cellStyle name="SAPBEXHLevel1X 3 6 2 9 2 2" xfId="40579"/>
    <cellStyle name="SAPBEXHLevel1X 3 6 2 9 3" xfId="24199"/>
    <cellStyle name="SAPBEXHLevel1X 3 6 2 9 3 2" xfId="50613"/>
    <cellStyle name="SAPBEXHLevel1X 3 6 2 9 4" xfId="30042"/>
    <cellStyle name="SAPBEXHLevel1X 3 6 3" xfId="1657"/>
    <cellStyle name="SAPBEXHLevel1X 3 6 3 10" xfId="8476"/>
    <cellStyle name="SAPBEXHLevel1X 3 6 3 10 2" xfId="19136"/>
    <cellStyle name="SAPBEXHLevel1X 3 6 3 10 2 2" xfId="45550"/>
    <cellStyle name="SAPBEXHLevel1X 3 6 3 10 3" xfId="17714"/>
    <cellStyle name="SAPBEXHLevel1X 3 6 3 10 3 2" xfId="44131"/>
    <cellStyle name="SAPBEXHLevel1X 3 6 3 10 4" xfId="34972"/>
    <cellStyle name="SAPBEXHLevel1X 3 6 3 11" xfId="11909"/>
    <cellStyle name="SAPBEXHLevel1X 3 6 3 11 2" xfId="38330"/>
    <cellStyle name="SAPBEXHLevel1X 3 6 3 12" xfId="25725"/>
    <cellStyle name="SAPBEXHLevel1X 3 6 3 12 2" xfId="52139"/>
    <cellStyle name="SAPBEXHLevel1X 3 6 3 2" xfId="3650"/>
    <cellStyle name="SAPBEXHLevel1X 3 6 3 2 2" xfId="8943"/>
    <cellStyle name="SAPBEXHLevel1X 3 6 3 2 2 2" xfId="19603"/>
    <cellStyle name="SAPBEXHLevel1X 3 6 3 2 2 2 2" xfId="46017"/>
    <cellStyle name="SAPBEXHLevel1X 3 6 3 2 2 3" xfId="16789"/>
    <cellStyle name="SAPBEXHLevel1X 3 6 3 2 2 3 2" xfId="43207"/>
    <cellStyle name="SAPBEXHLevel1X 3 6 3 2 2 4" xfId="35439"/>
    <cellStyle name="SAPBEXHLevel1X 3 6 3 2 3" xfId="9954"/>
    <cellStyle name="SAPBEXHLevel1X 3 6 3 2 3 2" xfId="20614"/>
    <cellStyle name="SAPBEXHLevel1X 3 6 3 2 3 2 2" xfId="47028"/>
    <cellStyle name="SAPBEXHLevel1X 3 6 3 2 3 3" xfId="27506"/>
    <cellStyle name="SAPBEXHLevel1X 3 6 3 2 3 3 2" xfId="53920"/>
    <cellStyle name="SAPBEXHLevel1X 3 6 3 2 3 4" xfId="36450"/>
    <cellStyle name="SAPBEXHLevel1X 3 6 3 2 4" xfId="8792"/>
    <cellStyle name="SAPBEXHLevel1X 3 6 3 2 4 2" xfId="19452"/>
    <cellStyle name="SAPBEXHLevel1X 3 6 3 2 4 2 2" xfId="45866"/>
    <cellStyle name="SAPBEXHLevel1X 3 6 3 2 4 3" xfId="26630"/>
    <cellStyle name="SAPBEXHLevel1X 3 6 3 2 4 3 2" xfId="53044"/>
    <cellStyle name="SAPBEXHLevel1X 3 6 3 2 4 4" xfId="35288"/>
    <cellStyle name="SAPBEXHLevel1X 3 6 3 2 5" xfId="14435"/>
    <cellStyle name="SAPBEXHLevel1X 3 6 3 2 5 2" xfId="40855"/>
    <cellStyle name="SAPBEXHLevel1X 3 6 3 2 6" xfId="26216"/>
    <cellStyle name="SAPBEXHLevel1X 3 6 3 2 6 2" xfId="52630"/>
    <cellStyle name="SAPBEXHLevel1X 3 6 3 2 7" xfId="30320"/>
    <cellStyle name="SAPBEXHLevel1X 3 6 3 3" xfId="2683"/>
    <cellStyle name="SAPBEXHLevel1X 3 6 3 3 2" xfId="9301"/>
    <cellStyle name="SAPBEXHLevel1X 3 6 3 3 2 2" xfId="19961"/>
    <cellStyle name="SAPBEXHLevel1X 3 6 3 3 2 2 2" xfId="46375"/>
    <cellStyle name="SAPBEXHLevel1X 3 6 3 3 2 3" xfId="11802"/>
    <cellStyle name="SAPBEXHLevel1X 3 6 3 3 2 3 2" xfId="38223"/>
    <cellStyle name="SAPBEXHLevel1X 3 6 3 3 2 4" xfId="35797"/>
    <cellStyle name="SAPBEXHLevel1X 3 6 3 3 3" xfId="13475"/>
    <cellStyle name="SAPBEXHLevel1X 3 6 3 3 3 2" xfId="39895"/>
    <cellStyle name="SAPBEXHLevel1X 3 6 3 3 4" xfId="22558"/>
    <cellStyle name="SAPBEXHLevel1X 3 6 3 3 4 2" xfId="48972"/>
    <cellStyle name="SAPBEXHLevel1X 3 6 3 3 5" xfId="29353"/>
    <cellStyle name="SAPBEXHLevel1X 3 6 3 4" xfId="3086"/>
    <cellStyle name="SAPBEXHLevel1X 3 6 3 4 2" xfId="10168"/>
    <cellStyle name="SAPBEXHLevel1X 3 6 3 4 2 2" xfId="20828"/>
    <cellStyle name="SAPBEXHLevel1X 3 6 3 4 2 2 2" xfId="47242"/>
    <cellStyle name="SAPBEXHLevel1X 3 6 3 4 2 3" xfId="27766"/>
    <cellStyle name="SAPBEXHLevel1X 3 6 3 4 2 3 2" xfId="54180"/>
    <cellStyle name="SAPBEXHLevel1X 3 6 3 4 2 4" xfId="36664"/>
    <cellStyle name="SAPBEXHLevel1X 3 6 3 4 3" xfId="13878"/>
    <cellStyle name="SAPBEXHLevel1X 3 6 3 4 3 2" xfId="40298"/>
    <cellStyle name="SAPBEXHLevel1X 3 6 3 4 4" xfId="22874"/>
    <cellStyle name="SAPBEXHLevel1X 3 6 3 4 4 2" xfId="49288"/>
    <cellStyle name="SAPBEXHLevel1X 3 6 3 4 5" xfId="29756"/>
    <cellStyle name="SAPBEXHLevel1X 3 6 3 5" xfId="2807"/>
    <cellStyle name="SAPBEXHLevel1X 3 6 3 5 2" xfId="13599"/>
    <cellStyle name="SAPBEXHLevel1X 3 6 3 5 2 2" xfId="40019"/>
    <cellStyle name="SAPBEXHLevel1X 3 6 3 5 3" xfId="27486"/>
    <cellStyle name="SAPBEXHLevel1X 3 6 3 5 3 2" xfId="53900"/>
    <cellStyle name="SAPBEXHLevel1X 3 6 3 5 4" xfId="29477"/>
    <cellStyle name="SAPBEXHLevel1X 3 6 3 6" xfId="5526"/>
    <cellStyle name="SAPBEXHLevel1X 3 6 3 6 2" xfId="16297"/>
    <cellStyle name="SAPBEXHLevel1X 3 6 3 6 2 2" xfId="42716"/>
    <cellStyle name="SAPBEXHLevel1X 3 6 3 6 3" xfId="24682"/>
    <cellStyle name="SAPBEXHLevel1X 3 6 3 6 3 2" xfId="51096"/>
    <cellStyle name="SAPBEXHLevel1X 3 6 3 6 4" xfId="32196"/>
    <cellStyle name="SAPBEXHLevel1X 3 6 3 7" xfId="6140"/>
    <cellStyle name="SAPBEXHLevel1X 3 6 3 7 2" xfId="25789"/>
    <cellStyle name="SAPBEXHLevel1X 3 6 3 7 2 2" xfId="52203"/>
    <cellStyle name="SAPBEXHLevel1X 3 6 3 7 3" xfId="32810"/>
    <cellStyle name="SAPBEXHLevel1X 3 6 3 8" xfId="4360"/>
    <cellStyle name="SAPBEXHLevel1X 3 6 3 8 2" xfId="15138"/>
    <cellStyle name="SAPBEXHLevel1X 3 6 3 8 2 2" xfId="41558"/>
    <cellStyle name="SAPBEXHLevel1X 3 6 3 8 3" xfId="24016"/>
    <cellStyle name="SAPBEXHLevel1X 3 6 3 8 3 2" xfId="50430"/>
    <cellStyle name="SAPBEXHLevel1X 3 6 3 8 4" xfId="31030"/>
    <cellStyle name="SAPBEXHLevel1X 3 6 3 9" xfId="6505"/>
    <cellStyle name="SAPBEXHLevel1X 3 6 3 9 2" xfId="17235"/>
    <cellStyle name="SAPBEXHLevel1X 3 6 3 9 2 2" xfId="43653"/>
    <cellStyle name="SAPBEXHLevel1X 3 6 3 9 3" xfId="24887"/>
    <cellStyle name="SAPBEXHLevel1X 3 6 3 9 3 2" xfId="51301"/>
    <cellStyle name="SAPBEXHLevel1X 3 6 3 9 4" xfId="33175"/>
    <cellStyle name="SAPBEXHLevel1X 3 6 4" xfId="1916"/>
    <cellStyle name="SAPBEXHLevel1X 3 6 4 10" xfId="8563"/>
    <cellStyle name="SAPBEXHLevel1X 3 6 4 10 2" xfId="19223"/>
    <cellStyle name="SAPBEXHLevel1X 3 6 4 10 2 2" xfId="45637"/>
    <cellStyle name="SAPBEXHLevel1X 3 6 4 10 3" xfId="12470"/>
    <cellStyle name="SAPBEXHLevel1X 3 6 4 10 3 2" xfId="38891"/>
    <cellStyle name="SAPBEXHLevel1X 3 6 4 10 4" xfId="35059"/>
    <cellStyle name="SAPBEXHLevel1X 3 6 4 11" xfId="11664"/>
    <cellStyle name="SAPBEXHLevel1X 3 6 4 11 2" xfId="38085"/>
    <cellStyle name="SAPBEXHLevel1X 3 6 4 12" xfId="24938"/>
    <cellStyle name="SAPBEXHLevel1X 3 6 4 12 2" xfId="51352"/>
    <cellStyle name="SAPBEXHLevel1X 3 6 4 2" xfId="3893"/>
    <cellStyle name="SAPBEXHLevel1X 3 6 4 2 2" xfId="9174"/>
    <cellStyle name="SAPBEXHLevel1X 3 6 4 2 2 2" xfId="19834"/>
    <cellStyle name="SAPBEXHLevel1X 3 6 4 2 2 2 2" xfId="46248"/>
    <cellStyle name="SAPBEXHLevel1X 3 6 4 2 2 3" xfId="25962"/>
    <cellStyle name="SAPBEXHLevel1X 3 6 4 2 2 3 2" xfId="52376"/>
    <cellStyle name="SAPBEXHLevel1X 3 6 4 2 2 4" xfId="35670"/>
    <cellStyle name="SAPBEXHLevel1X 3 6 4 2 3" xfId="14676"/>
    <cellStyle name="SAPBEXHLevel1X 3 6 4 2 3 2" xfId="41096"/>
    <cellStyle name="SAPBEXHLevel1X 3 6 4 2 4" xfId="22643"/>
    <cellStyle name="SAPBEXHLevel1X 3 6 4 2 4 2" xfId="49057"/>
    <cellStyle name="SAPBEXHLevel1X 3 6 4 2 5" xfId="30563"/>
    <cellStyle name="SAPBEXHLevel1X 3 6 4 3" xfId="4620"/>
    <cellStyle name="SAPBEXHLevel1X 3 6 4 3 2" xfId="10316"/>
    <cellStyle name="SAPBEXHLevel1X 3 6 4 3 2 2" xfId="20976"/>
    <cellStyle name="SAPBEXHLevel1X 3 6 4 3 2 2 2" xfId="47390"/>
    <cellStyle name="SAPBEXHLevel1X 3 6 4 3 2 3" xfId="18756"/>
    <cellStyle name="SAPBEXHLevel1X 3 6 4 3 2 3 2" xfId="45170"/>
    <cellStyle name="SAPBEXHLevel1X 3 6 4 3 2 4" xfId="36812"/>
    <cellStyle name="SAPBEXHLevel1X 3 6 4 3 3" xfId="15398"/>
    <cellStyle name="SAPBEXHLevel1X 3 6 4 3 3 2" xfId="41818"/>
    <cellStyle name="SAPBEXHLevel1X 3 6 4 3 4" xfId="25588"/>
    <cellStyle name="SAPBEXHLevel1X 3 6 4 3 4 2" xfId="52002"/>
    <cellStyle name="SAPBEXHLevel1X 3 6 4 3 5" xfId="31290"/>
    <cellStyle name="SAPBEXHLevel1X 3 6 4 4" xfId="5198"/>
    <cellStyle name="SAPBEXHLevel1X 3 6 4 4 2" xfId="15973"/>
    <cellStyle name="SAPBEXHLevel1X 3 6 4 4 2 2" xfId="42392"/>
    <cellStyle name="SAPBEXHLevel1X 3 6 4 4 3" xfId="27333"/>
    <cellStyle name="SAPBEXHLevel1X 3 6 4 4 3 2" xfId="53747"/>
    <cellStyle name="SAPBEXHLevel1X 3 6 4 4 4" xfId="31868"/>
    <cellStyle name="SAPBEXHLevel1X 3 6 4 5" xfId="5814"/>
    <cellStyle name="SAPBEXHLevel1X 3 6 4 5 2" xfId="16573"/>
    <cellStyle name="SAPBEXHLevel1X 3 6 4 5 2 2" xfId="42991"/>
    <cellStyle name="SAPBEXHLevel1X 3 6 4 5 3" xfId="22035"/>
    <cellStyle name="SAPBEXHLevel1X 3 6 4 5 3 2" xfId="48449"/>
    <cellStyle name="SAPBEXHLevel1X 3 6 4 5 4" xfId="32484"/>
    <cellStyle name="SAPBEXHLevel1X 3 6 4 6" xfId="6417"/>
    <cellStyle name="SAPBEXHLevel1X 3 6 4 6 2" xfId="17153"/>
    <cellStyle name="SAPBEXHLevel1X 3 6 4 6 2 2" xfId="43571"/>
    <cellStyle name="SAPBEXHLevel1X 3 6 4 6 3" xfId="22407"/>
    <cellStyle name="SAPBEXHLevel1X 3 6 4 6 3 2" xfId="48821"/>
    <cellStyle name="SAPBEXHLevel1X 3 6 4 6 4" xfId="33087"/>
    <cellStyle name="SAPBEXHLevel1X 3 6 4 7" xfId="7032"/>
    <cellStyle name="SAPBEXHLevel1X 3 6 4 7 2" xfId="22134"/>
    <cellStyle name="SAPBEXHLevel1X 3 6 4 7 2 2" xfId="48548"/>
    <cellStyle name="SAPBEXHLevel1X 3 6 4 7 3" xfId="33702"/>
    <cellStyle name="SAPBEXHLevel1X 3 6 4 8" xfId="7579"/>
    <cellStyle name="SAPBEXHLevel1X 3 6 4 8 2" xfId="18246"/>
    <cellStyle name="SAPBEXHLevel1X 3 6 4 8 2 2" xfId="44662"/>
    <cellStyle name="SAPBEXHLevel1X 3 6 4 8 3" xfId="24086"/>
    <cellStyle name="SAPBEXHLevel1X 3 6 4 8 3 2" xfId="50500"/>
    <cellStyle name="SAPBEXHLevel1X 3 6 4 8 4" xfId="34249"/>
    <cellStyle name="SAPBEXHLevel1X 3 6 4 9" xfId="7277"/>
    <cellStyle name="SAPBEXHLevel1X 3 6 4 9 2" xfId="17944"/>
    <cellStyle name="SAPBEXHLevel1X 3 6 4 9 2 2" xfId="44361"/>
    <cellStyle name="SAPBEXHLevel1X 3 6 4 9 3" xfId="28008"/>
    <cellStyle name="SAPBEXHLevel1X 3 6 4 9 3 2" xfId="54422"/>
    <cellStyle name="SAPBEXHLevel1X 3 6 4 9 4" xfId="33947"/>
    <cellStyle name="SAPBEXHLevel1X 3 6 5" xfId="2102"/>
    <cellStyle name="SAPBEXHLevel1X 3 6 5 10" xfId="8861"/>
    <cellStyle name="SAPBEXHLevel1X 3 6 5 10 2" xfId="19521"/>
    <cellStyle name="SAPBEXHLevel1X 3 6 5 10 2 2" xfId="45935"/>
    <cellStyle name="SAPBEXHLevel1X 3 6 5 10 3" xfId="27492"/>
    <cellStyle name="SAPBEXHLevel1X 3 6 5 10 3 2" xfId="53906"/>
    <cellStyle name="SAPBEXHLevel1X 3 6 5 10 4" xfId="35357"/>
    <cellStyle name="SAPBEXHLevel1X 3 6 5 11" xfId="11498"/>
    <cellStyle name="SAPBEXHLevel1X 3 6 5 11 2" xfId="37919"/>
    <cellStyle name="SAPBEXHLevel1X 3 6 5 12" xfId="27375"/>
    <cellStyle name="SAPBEXHLevel1X 3 6 5 12 2" xfId="53789"/>
    <cellStyle name="SAPBEXHLevel1X 3 6 5 2" xfId="4067"/>
    <cellStyle name="SAPBEXHLevel1X 3 6 5 2 2" xfId="9843"/>
    <cellStyle name="SAPBEXHLevel1X 3 6 5 2 2 2" xfId="20503"/>
    <cellStyle name="SAPBEXHLevel1X 3 6 5 2 2 2 2" xfId="46917"/>
    <cellStyle name="SAPBEXHLevel1X 3 6 5 2 2 3" xfId="16346"/>
    <cellStyle name="SAPBEXHLevel1X 3 6 5 2 2 3 2" xfId="42765"/>
    <cellStyle name="SAPBEXHLevel1X 3 6 5 2 2 4" xfId="36339"/>
    <cellStyle name="SAPBEXHLevel1X 3 6 5 2 3" xfId="14849"/>
    <cellStyle name="SAPBEXHLevel1X 3 6 5 2 3 2" xfId="41269"/>
    <cellStyle name="SAPBEXHLevel1X 3 6 5 2 4" xfId="25700"/>
    <cellStyle name="SAPBEXHLevel1X 3 6 5 2 4 2" xfId="52114"/>
    <cellStyle name="SAPBEXHLevel1X 3 6 5 2 5" xfId="30737"/>
    <cellStyle name="SAPBEXHLevel1X 3 6 5 3" xfId="4795"/>
    <cellStyle name="SAPBEXHLevel1X 3 6 5 3 2" xfId="10389"/>
    <cellStyle name="SAPBEXHLevel1X 3 6 5 3 2 2" xfId="21049"/>
    <cellStyle name="SAPBEXHLevel1X 3 6 5 3 2 2 2" xfId="47463"/>
    <cellStyle name="SAPBEXHLevel1X 3 6 5 3 2 3" xfId="28314"/>
    <cellStyle name="SAPBEXHLevel1X 3 6 5 3 2 3 2" xfId="54728"/>
    <cellStyle name="SAPBEXHLevel1X 3 6 5 3 2 4" xfId="36885"/>
    <cellStyle name="SAPBEXHLevel1X 3 6 5 3 3" xfId="15572"/>
    <cellStyle name="SAPBEXHLevel1X 3 6 5 3 3 2" xfId="41992"/>
    <cellStyle name="SAPBEXHLevel1X 3 6 5 3 4" xfId="24498"/>
    <cellStyle name="SAPBEXHLevel1X 3 6 5 3 4 2" xfId="50912"/>
    <cellStyle name="SAPBEXHLevel1X 3 6 5 3 5" xfId="31465"/>
    <cellStyle name="SAPBEXHLevel1X 3 6 5 4" xfId="5375"/>
    <cellStyle name="SAPBEXHLevel1X 3 6 5 4 2" xfId="16148"/>
    <cellStyle name="SAPBEXHLevel1X 3 6 5 4 2 2" xfId="42567"/>
    <cellStyle name="SAPBEXHLevel1X 3 6 5 4 3" xfId="26102"/>
    <cellStyle name="SAPBEXHLevel1X 3 6 5 4 3 2" xfId="52516"/>
    <cellStyle name="SAPBEXHLevel1X 3 6 5 4 4" xfId="32045"/>
    <cellStyle name="SAPBEXHLevel1X 3 6 5 5" xfId="5982"/>
    <cellStyle name="SAPBEXHLevel1X 3 6 5 5 2" xfId="16734"/>
    <cellStyle name="SAPBEXHLevel1X 3 6 5 5 2 2" xfId="43152"/>
    <cellStyle name="SAPBEXHLevel1X 3 6 5 5 3" xfId="22513"/>
    <cellStyle name="SAPBEXHLevel1X 3 6 5 5 3 2" xfId="48927"/>
    <cellStyle name="SAPBEXHLevel1X 3 6 5 5 4" xfId="32652"/>
    <cellStyle name="SAPBEXHLevel1X 3 6 5 6" xfId="6582"/>
    <cellStyle name="SAPBEXHLevel1X 3 6 5 6 2" xfId="17307"/>
    <cellStyle name="SAPBEXHLevel1X 3 6 5 6 2 2" xfId="43725"/>
    <cellStyle name="SAPBEXHLevel1X 3 6 5 6 3" xfId="25255"/>
    <cellStyle name="SAPBEXHLevel1X 3 6 5 6 3 2" xfId="51669"/>
    <cellStyle name="SAPBEXHLevel1X 3 6 5 6 4" xfId="33252"/>
    <cellStyle name="SAPBEXHLevel1X 3 6 5 7" xfId="7154"/>
    <cellStyle name="SAPBEXHLevel1X 3 6 5 7 2" xfId="26145"/>
    <cellStyle name="SAPBEXHLevel1X 3 6 5 7 2 2" xfId="52559"/>
    <cellStyle name="SAPBEXHLevel1X 3 6 5 7 3" xfId="33824"/>
    <cellStyle name="SAPBEXHLevel1X 3 6 5 8" xfId="7713"/>
    <cellStyle name="SAPBEXHLevel1X 3 6 5 8 2" xfId="18380"/>
    <cellStyle name="SAPBEXHLevel1X 3 6 5 8 2 2" xfId="44796"/>
    <cellStyle name="SAPBEXHLevel1X 3 6 5 8 3" xfId="27458"/>
    <cellStyle name="SAPBEXHLevel1X 3 6 5 8 3 2" xfId="53872"/>
    <cellStyle name="SAPBEXHLevel1X 3 6 5 8 4" xfId="34383"/>
    <cellStyle name="SAPBEXHLevel1X 3 6 5 9" xfId="7865"/>
    <cellStyle name="SAPBEXHLevel1X 3 6 5 9 2" xfId="18532"/>
    <cellStyle name="SAPBEXHLevel1X 3 6 5 9 2 2" xfId="44947"/>
    <cellStyle name="SAPBEXHLevel1X 3 6 5 9 3" xfId="25265"/>
    <cellStyle name="SAPBEXHLevel1X 3 6 5 9 3 2" xfId="51679"/>
    <cellStyle name="SAPBEXHLevel1X 3 6 5 9 4" xfId="34535"/>
    <cellStyle name="SAPBEXHLevel1X 3 6 6" xfId="1843"/>
    <cellStyle name="SAPBEXHLevel1X 3 6 6 10" xfId="9547"/>
    <cellStyle name="SAPBEXHLevel1X 3 6 6 10 2" xfId="20207"/>
    <cellStyle name="SAPBEXHLevel1X 3 6 6 10 2 2" xfId="46621"/>
    <cellStyle name="SAPBEXHLevel1X 3 6 6 10 3" xfId="28205"/>
    <cellStyle name="SAPBEXHLevel1X 3 6 6 10 3 2" xfId="54619"/>
    <cellStyle name="SAPBEXHLevel1X 3 6 6 10 4" xfId="36043"/>
    <cellStyle name="SAPBEXHLevel1X 3 6 6 11" xfId="11737"/>
    <cellStyle name="SAPBEXHLevel1X 3 6 6 11 2" xfId="38158"/>
    <cellStyle name="SAPBEXHLevel1X 3 6 6 12" xfId="25407"/>
    <cellStyle name="SAPBEXHLevel1X 3 6 6 12 2" xfId="51821"/>
    <cellStyle name="SAPBEXHLevel1X 3 6 6 2" xfId="3820"/>
    <cellStyle name="SAPBEXHLevel1X 3 6 6 2 2" xfId="10684"/>
    <cellStyle name="SAPBEXHLevel1X 3 6 6 2 2 2" xfId="21329"/>
    <cellStyle name="SAPBEXHLevel1X 3 6 6 2 2 2 2" xfId="47743"/>
    <cellStyle name="SAPBEXHLevel1X 3 6 6 2 2 3" xfId="28427"/>
    <cellStyle name="SAPBEXHLevel1X 3 6 6 2 2 3 2" xfId="54841"/>
    <cellStyle name="SAPBEXHLevel1X 3 6 6 2 2 4" xfId="37108"/>
    <cellStyle name="SAPBEXHLevel1X 3 6 6 2 3" xfId="14603"/>
    <cellStyle name="SAPBEXHLevel1X 3 6 6 2 3 2" xfId="41023"/>
    <cellStyle name="SAPBEXHLevel1X 3 6 6 2 4" xfId="26419"/>
    <cellStyle name="SAPBEXHLevel1X 3 6 6 2 4 2" xfId="52833"/>
    <cellStyle name="SAPBEXHLevel1X 3 6 6 2 5" xfId="30490"/>
    <cellStyle name="SAPBEXHLevel1X 3 6 6 3" xfId="4547"/>
    <cellStyle name="SAPBEXHLevel1X 3 6 6 3 2" xfId="15325"/>
    <cellStyle name="SAPBEXHLevel1X 3 6 6 3 2 2" xfId="41745"/>
    <cellStyle name="SAPBEXHLevel1X 3 6 6 3 3" xfId="23228"/>
    <cellStyle name="SAPBEXHLevel1X 3 6 6 3 3 2" xfId="49642"/>
    <cellStyle name="SAPBEXHLevel1X 3 6 6 3 4" xfId="31217"/>
    <cellStyle name="SAPBEXHLevel1X 3 6 6 4" xfId="3193"/>
    <cellStyle name="SAPBEXHLevel1X 3 6 6 4 2" xfId="13983"/>
    <cellStyle name="SAPBEXHLevel1X 3 6 6 4 2 2" xfId="40403"/>
    <cellStyle name="SAPBEXHLevel1X 3 6 6 4 3" xfId="27465"/>
    <cellStyle name="SAPBEXHLevel1X 3 6 6 4 3 2" xfId="53879"/>
    <cellStyle name="SAPBEXHLevel1X 3 6 6 4 4" xfId="29863"/>
    <cellStyle name="SAPBEXHLevel1X 3 6 6 5" xfId="3392"/>
    <cellStyle name="SAPBEXHLevel1X 3 6 6 5 2" xfId="14178"/>
    <cellStyle name="SAPBEXHLevel1X 3 6 6 5 2 2" xfId="40598"/>
    <cellStyle name="SAPBEXHLevel1X 3 6 6 5 3" xfId="26211"/>
    <cellStyle name="SAPBEXHLevel1X 3 6 6 5 3 2" xfId="52625"/>
    <cellStyle name="SAPBEXHLevel1X 3 6 6 5 4" xfId="30062"/>
    <cellStyle name="SAPBEXHLevel1X 3 6 6 6" xfId="5071"/>
    <cellStyle name="SAPBEXHLevel1X 3 6 6 6 2" xfId="15848"/>
    <cellStyle name="SAPBEXHLevel1X 3 6 6 6 2 2" xfId="42267"/>
    <cellStyle name="SAPBEXHLevel1X 3 6 6 6 3" xfId="28131"/>
    <cellStyle name="SAPBEXHLevel1X 3 6 6 6 3 2" xfId="54545"/>
    <cellStyle name="SAPBEXHLevel1X 3 6 6 6 4" xfId="31741"/>
    <cellStyle name="SAPBEXHLevel1X 3 6 6 7" xfId="6959"/>
    <cellStyle name="SAPBEXHLevel1X 3 6 6 7 2" xfId="23639"/>
    <cellStyle name="SAPBEXHLevel1X 3 6 6 7 2 2" xfId="50053"/>
    <cellStyle name="SAPBEXHLevel1X 3 6 6 7 3" xfId="33629"/>
    <cellStyle name="SAPBEXHLevel1X 3 6 6 8" xfId="7506"/>
    <cellStyle name="SAPBEXHLevel1X 3 6 6 8 2" xfId="18173"/>
    <cellStyle name="SAPBEXHLevel1X 3 6 6 8 2 2" xfId="44589"/>
    <cellStyle name="SAPBEXHLevel1X 3 6 6 8 3" xfId="22614"/>
    <cellStyle name="SAPBEXHLevel1X 3 6 6 8 3 2" xfId="49028"/>
    <cellStyle name="SAPBEXHLevel1X 3 6 6 8 4" xfId="34176"/>
    <cellStyle name="SAPBEXHLevel1X 3 6 6 9" xfId="6676"/>
    <cellStyle name="SAPBEXHLevel1X 3 6 6 9 2" xfId="17388"/>
    <cellStyle name="SAPBEXHLevel1X 3 6 6 9 2 2" xfId="43806"/>
    <cellStyle name="SAPBEXHLevel1X 3 6 6 9 3" xfId="12057"/>
    <cellStyle name="SAPBEXHLevel1X 3 6 6 9 3 2" xfId="38478"/>
    <cellStyle name="SAPBEXHLevel1X 3 6 6 9 4" xfId="33346"/>
    <cellStyle name="SAPBEXHLevel1X 3 6 7" xfId="2503"/>
    <cellStyle name="SAPBEXHLevel1X 3 6 7 10" xfId="23259"/>
    <cellStyle name="SAPBEXHLevel1X 3 6 7 10 2" xfId="49673"/>
    <cellStyle name="SAPBEXHLevel1X 3 6 7 2" xfId="4398"/>
    <cellStyle name="SAPBEXHLevel1X 3 6 7 2 2" xfId="15176"/>
    <cellStyle name="SAPBEXHLevel1X 3 6 7 2 2 2" xfId="41596"/>
    <cellStyle name="SAPBEXHLevel1X 3 6 7 2 3" xfId="23761"/>
    <cellStyle name="SAPBEXHLevel1X 3 6 7 2 3 2" xfId="50175"/>
    <cellStyle name="SAPBEXHLevel1X 3 6 7 2 4" xfId="31068"/>
    <cellStyle name="SAPBEXHLevel1X 3 6 7 3" xfId="5131"/>
    <cellStyle name="SAPBEXHLevel1X 3 6 7 3 2" xfId="15908"/>
    <cellStyle name="SAPBEXHLevel1X 3 6 7 3 2 2" xfId="42327"/>
    <cellStyle name="SAPBEXHLevel1X 3 6 7 3 3" xfId="26959"/>
    <cellStyle name="SAPBEXHLevel1X 3 6 7 3 3 2" xfId="53373"/>
    <cellStyle name="SAPBEXHLevel1X 3 6 7 3 4" xfId="31801"/>
    <cellStyle name="SAPBEXHLevel1X 3 6 7 4" xfId="6313"/>
    <cellStyle name="SAPBEXHLevel1X 3 6 7 4 2" xfId="17052"/>
    <cellStyle name="SAPBEXHLevel1X 3 6 7 4 2 2" xfId="43470"/>
    <cellStyle name="SAPBEXHLevel1X 3 6 7 4 3" xfId="22320"/>
    <cellStyle name="SAPBEXHLevel1X 3 6 7 4 3 2" xfId="48734"/>
    <cellStyle name="SAPBEXHLevel1X 3 6 7 4 4" xfId="32983"/>
    <cellStyle name="SAPBEXHLevel1X 3 6 7 5" xfId="6889"/>
    <cellStyle name="SAPBEXHLevel1X 3 6 7 5 2" xfId="17594"/>
    <cellStyle name="SAPBEXHLevel1X 3 6 7 5 2 2" xfId="44011"/>
    <cellStyle name="SAPBEXHLevel1X 3 6 7 5 3" xfId="22296"/>
    <cellStyle name="SAPBEXHLevel1X 3 6 7 5 3 2" xfId="48710"/>
    <cellStyle name="SAPBEXHLevel1X 3 6 7 5 4" xfId="33559"/>
    <cellStyle name="SAPBEXHLevel1X 3 6 7 6" xfId="7413"/>
    <cellStyle name="SAPBEXHLevel1X 3 6 7 6 2" xfId="18080"/>
    <cellStyle name="SAPBEXHLevel1X 3 6 7 6 2 2" xfId="44496"/>
    <cellStyle name="SAPBEXHLevel1X 3 6 7 6 3" xfId="25667"/>
    <cellStyle name="SAPBEXHLevel1X 3 6 7 6 3 2" xfId="52081"/>
    <cellStyle name="SAPBEXHLevel1X 3 6 7 6 4" xfId="34083"/>
    <cellStyle name="SAPBEXHLevel1X 3 6 7 7" xfId="8036"/>
    <cellStyle name="SAPBEXHLevel1X 3 6 7 7 2" xfId="18703"/>
    <cellStyle name="SAPBEXHLevel1X 3 6 7 7 2 2" xfId="45117"/>
    <cellStyle name="SAPBEXHLevel1X 3 6 7 7 3" xfId="16352"/>
    <cellStyle name="SAPBEXHLevel1X 3 6 7 7 3 2" xfId="42771"/>
    <cellStyle name="SAPBEXHLevel1X 3 6 7 7 4" xfId="34640"/>
    <cellStyle name="SAPBEXHLevel1X 3 6 7 8" xfId="13299"/>
    <cellStyle name="SAPBEXHLevel1X 3 6 7 8 2" xfId="39719"/>
    <cellStyle name="SAPBEXHLevel1X 3 6 7 9" xfId="11226"/>
    <cellStyle name="SAPBEXHLevel1X 3 6 7 9 2" xfId="37647"/>
    <cellStyle name="SAPBEXHLevel1X 3 6 8" xfId="3253"/>
    <cellStyle name="SAPBEXHLevel1X 3 6 8 2" xfId="14043"/>
    <cellStyle name="SAPBEXHLevel1X 3 6 8 2 2" xfId="40463"/>
    <cellStyle name="SAPBEXHLevel1X 3 6 8 3" xfId="25348"/>
    <cellStyle name="SAPBEXHLevel1X 3 6 8 3 2" xfId="51762"/>
    <cellStyle name="SAPBEXHLevel1X 3 6 8 4" xfId="29923"/>
    <cellStyle name="SAPBEXHLevel1X 3 6 9" xfId="2854"/>
    <cellStyle name="SAPBEXHLevel1X 3 6 9 2" xfId="13646"/>
    <cellStyle name="SAPBEXHLevel1X 3 6 9 2 2" xfId="40066"/>
    <cellStyle name="SAPBEXHLevel1X 3 6 9 3" xfId="24772"/>
    <cellStyle name="SAPBEXHLevel1X 3 6 9 3 2" xfId="51186"/>
    <cellStyle name="SAPBEXHLevel1X 3 6 9 4" xfId="29524"/>
    <cellStyle name="SAPBEXHLevel1X 3 7" xfId="1231"/>
    <cellStyle name="SAPBEXHLevel1X 3 7 10" xfId="5686"/>
    <cellStyle name="SAPBEXHLevel1X 3 7 10 2" xfId="16450"/>
    <cellStyle name="SAPBEXHLevel1X 3 7 10 2 2" xfId="42868"/>
    <cellStyle name="SAPBEXHLevel1X 3 7 10 3" xfId="22894"/>
    <cellStyle name="SAPBEXHLevel1X 3 7 10 3 2" xfId="49308"/>
    <cellStyle name="SAPBEXHLevel1X 3 7 10 4" xfId="32356"/>
    <cellStyle name="SAPBEXHLevel1X 3 7 11" xfId="6516"/>
    <cellStyle name="SAPBEXHLevel1X 3 7 11 2" xfId="17221"/>
    <cellStyle name="SAPBEXHLevel1X 3 7 11 2 2" xfId="43639"/>
    <cellStyle name="SAPBEXHLevel1X 3 7 11 3" xfId="33186"/>
    <cellStyle name="SAPBEXHLevel1X 3 7 12" xfId="16469"/>
    <cellStyle name="SAPBEXHLevel1X 3 7 12 2" xfId="42887"/>
    <cellStyle name="SAPBEXHLevel1X 3 7 13" xfId="27227"/>
    <cellStyle name="SAPBEXHLevel1X 3 7 13 2" xfId="53641"/>
    <cellStyle name="SAPBEXHLevel1X 3 7 2" xfId="1545"/>
    <cellStyle name="SAPBEXHLevel1X 3 7 2 10" xfId="8437"/>
    <cellStyle name="SAPBEXHLevel1X 3 7 2 10 2" xfId="19097"/>
    <cellStyle name="SAPBEXHLevel1X 3 7 2 10 2 2" xfId="45511"/>
    <cellStyle name="SAPBEXHLevel1X 3 7 2 10 3" xfId="12778"/>
    <cellStyle name="SAPBEXHLevel1X 3 7 2 10 3 2" xfId="39199"/>
    <cellStyle name="SAPBEXHLevel1X 3 7 2 10 4" xfId="34933"/>
    <cellStyle name="SAPBEXHLevel1X 3 7 2 11" xfId="11997"/>
    <cellStyle name="SAPBEXHLevel1X 3 7 2 11 2" xfId="38418"/>
    <cellStyle name="SAPBEXHLevel1X 3 7 2 12" xfId="23174"/>
    <cellStyle name="SAPBEXHLevel1X 3 7 2 12 2" xfId="49588"/>
    <cellStyle name="SAPBEXHLevel1X 3 7 2 2" xfId="3539"/>
    <cellStyle name="SAPBEXHLevel1X 3 7 2 2 2" xfId="8985"/>
    <cellStyle name="SAPBEXHLevel1X 3 7 2 2 2 2" xfId="19645"/>
    <cellStyle name="SAPBEXHLevel1X 3 7 2 2 2 2 2" xfId="46059"/>
    <cellStyle name="SAPBEXHLevel1X 3 7 2 2 2 3" xfId="12969"/>
    <cellStyle name="SAPBEXHLevel1X 3 7 2 2 2 3 2" xfId="39390"/>
    <cellStyle name="SAPBEXHLevel1X 3 7 2 2 2 4" xfId="35481"/>
    <cellStyle name="SAPBEXHLevel1X 3 7 2 2 3" xfId="10370"/>
    <cellStyle name="SAPBEXHLevel1X 3 7 2 2 3 2" xfId="21030"/>
    <cellStyle name="SAPBEXHLevel1X 3 7 2 2 3 2 2" xfId="47444"/>
    <cellStyle name="SAPBEXHLevel1X 3 7 2 2 3 3" xfId="28295"/>
    <cellStyle name="SAPBEXHLevel1X 3 7 2 2 3 3 2" xfId="54709"/>
    <cellStyle name="SAPBEXHLevel1X 3 7 2 2 3 4" xfId="36866"/>
    <cellStyle name="SAPBEXHLevel1X 3 7 2 2 4" xfId="8750"/>
    <cellStyle name="SAPBEXHLevel1X 3 7 2 2 4 2" xfId="19410"/>
    <cellStyle name="SAPBEXHLevel1X 3 7 2 2 4 2 2" xfId="45824"/>
    <cellStyle name="SAPBEXHLevel1X 3 7 2 2 4 3" xfId="23096"/>
    <cellStyle name="SAPBEXHLevel1X 3 7 2 2 4 3 2" xfId="49510"/>
    <cellStyle name="SAPBEXHLevel1X 3 7 2 2 4 4" xfId="35246"/>
    <cellStyle name="SAPBEXHLevel1X 3 7 2 2 5" xfId="14324"/>
    <cellStyle name="SAPBEXHLevel1X 3 7 2 2 5 2" xfId="40744"/>
    <cellStyle name="SAPBEXHLevel1X 3 7 2 2 6" xfId="25012"/>
    <cellStyle name="SAPBEXHLevel1X 3 7 2 2 6 2" xfId="51426"/>
    <cellStyle name="SAPBEXHLevel1X 3 7 2 2 7" xfId="30209"/>
    <cellStyle name="SAPBEXHLevel1X 3 7 2 3" xfId="4138"/>
    <cellStyle name="SAPBEXHLevel1X 3 7 2 3 2" xfId="9343"/>
    <cellStyle name="SAPBEXHLevel1X 3 7 2 3 2 2" xfId="20003"/>
    <cellStyle name="SAPBEXHLevel1X 3 7 2 3 2 2 2" xfId="46417"/>
    <cellStyle name="SAPBEXHLevel1X 3 7 2 3 2 3" xfId="27866"/>
    <cellStyle name="SAPBEXHLevel1X 3 7 2 3 2 3 2" xfId="54280"/>
    <cellStyle name="SAPBEXHLevel1X 3 7 2 3 2 4" xfId="35839"/>
    <cellStyle name="SAPBEXHLevel1X 3 7 2 3 3" xfId="14920"/>
    <cellStyle name="SAPBEXHLevel1X 3 7 2 3 3 2" xfId="41340"/>
    <cellStyle name="SAPBEXHLevel1X 3 7 2 3 4" xfId="25596"/>
    <cellStyle name="SAPBEXHLevel1X 3 7 2 3 4 2" xfId="52010"/>
    <cellStyle name="SAPBEXHLevel1X 3 7 2 3 5" xfId="30808"/>
    <cellStyle name="SAPBEXHLevel1X 3 7 2 4" xfId="2832"/>
    <cellStyle name="SAPBEXHLevel1X 3 7 2 4 2" xfId="10162"/>
    <cellStyle name="SAPBEXHLevel1X 3 7 2 4 2 2" xfId="20822"/>
    <cellStyle name="SAPBEXHLevel1X 3 7 2 4 2 2 2" xfId="47236"/>
    <cellStyle name="SAPBEXHLevel1X 3 7 2 4 2 3" xfId="16248"/>
    <cellStyle name="SAPBEXHLevel1X 3 7 2 4 2 3 2" xfId="42667"/>
    <cellStyle name="SAPBEXHLevel1X 3 7 2 4 2 4" xfId="36658"/>
    <cellStyle name="SAPBEXHLevel1X 3 7 2 4 3" xfId="13624"/>
    <cellStyle name="SAPBEXHLevel1X 3 7 2 4 3 2" xfId="40044"/>
    <cellStyle name="SAPBEXHLevel1X 3 7 2 4 4" xfId="26194"/>
    <cellStyle name="SAPBEXHLevel1X 3 7 2 4 4 2" xfId="52608"/>
    <cellStyle name="SAPBEXHLevel1X 3 7 2 4 5" xfId="29502"/>
    <cellStyle name="SAPBEXHLevel1X 3 7 2 5" xfId="4188"/>
    <cellStyle name="SAPBEXHLevel1X 3 7 2 5 2" xfId="14967"/>
    <cellStyle name="SAPBEXHLevel1X 3 7 2 5 2 2" xfId="41387"/>
    <cellStyle name="SAPBEXHLevel1X 3 7 2 5 3" xfId="23059"/>
    <cellStyle name="SAPBEXHLevel1X 3 7 2 5 3 2" xfId="49473"/>
    <cellStyle name="SAPBEXHLevel1X 3 7 2 5 4" xfId="30858"/>
    <cellStyle name="SAPBEXHLevel1X 3 7 2 6" xfId="2972"/>
    <cellStyle name="SAPBEXHLevel1X 3 7 2 6 2" xfId="13764"/>
    <cellStyle name="SAPBEXHLevel1X 3 7 2 6 2 2" xfId="40184"/>
    <cellStyle name="SAPBEXHLevel1X 3 7 2 6 3" xfId="26577"/>
    <cellStyle name="SAPBEXHLevel1X 3 7 2 6 3 2" xfId="52991"/>
    <cellStyle name="SAPBEXHLevel1X 3 7 2 6 4" xfId="29642"/>
    <cellStyle name="SAPBEXHLevel1X 3 7 2 7" xfId="6929"/>
    <cellStyle name="SAPBEXHLevel1X 3 7 2 7 2" xfId="23788"/>
    <cellStyle name="SAPBEXHLevel1X 3 7 2 7 2 2" xfId="50202"/>
    <cellStyle name="SAPBEXHLevel1X 3 7 2 7 3" xfId="33599"/>
    <cellStyle name="SAPBEXHLevel1X 3 7 2 8" xfId="6934"/>
    <cellStyle name="SAPBEXHLevel1X 3 7 2 8 2" xfId="17639"/>
    <cellStyle name="SAPBEXHLevel1X 3 7 2 8 2 2" xfId="44056"/>
    <cellStyle name="SAPBEXHLevel1X 3 7 2 8 3" xfId="24858"/>
    <cellStyle name="SAPBEXHLevel1X 3 7 2 8 3 2" xfId="51272"/>
    <cellStyle name="SAPBEXHLevel1X 3 7 2 8 4" xfId="33604"/>
    <cellStyle name="SAPBEXHLevel1X 3 7 2 9" xfId="7797"/>
    <cellStyle name="SAPBEXHLevel1X 3 7 2 9 2" xfId="18464"/>
    <cellStyle name="SAPBEXHLevel1X 3 7 2 9 2 2" xfId="44879"/>
    <cellStyle name="SAPBEXHLevel1X 3 7 2 9 3" xfId="24007"/>
    <cellStyle name="SAPBEXHLevel1X 3 7 2 9 3 2" xfId="50421"/>
    <cellStyle name="SAPBEXHLevel1X 3 7 2 9 4" xfId="34467"/>
    <cellStyle name="SAPBEXHLevel1X 3 7 3" xfId="1658"/>
    <cellStyle name="SAPBEXHLevel1X 3 7 3 10" xfId="8315"/>
    <cellStyle name="SAPBEXHLevel1X 3 7 3 10 2" xfId="18975"/>
    <cellStyle name="SAPBEXHLevel1X 3 7 3 10 2 2" xfId="45389"/>
    <cellStyle name="SAPBEXHLevel1X 3 7 3 10 3" xfId="13692"/>
    <cellStyle name="SAPBEXHLevel1X 3 7 3 10 3 2" xfId="40112"/>
    <cellStyle name="SAPBEXHLevel1X 3 7 3 10 4" xfId="34811"/>
    <cellStyle name="SAPBEXHLevel1X 3 7 3 11" xfId="11908"/>
    <cellStyle name="SAPBEXHLevel1X 3 7 3 11 2" xfId="38329"/>
    <cellStyle name="SAPBEXHLevel1X 3 7 3 12" xfId="25623"/>
    <cellStyle name="SAPBEXHLevel1X 3 7 3 12 2" xfId="52037"/>
    <cellStyle name="SAPBEXHLevel1X 3 7 3 2" xfId="3651"/>
    <cellStyle name="SAPBEXHLevel1X 3 7 3 2 2" xfId="9107"/>
    <cellStyle name="SAPBEXHLevel1X 3 7 3 2 2 2" xfId="19767"/>
    <cellStyle name="SAPBEXHLevel1X 3 7 3 2 2 2 2" xfId="46181"/>
    <cellStyle name="SAPBEXHLevel1X 3 7 3 2 2 3" xfId="27741"/>
    <cellStyle name="SAPBEXHLevel1X 3 7 3 2 2 3 2" xfId="54155"/>
    <cellStyle name="SAPBEXHLevel1X 3 7 3 2 2 4" xfId="35603"/>
    <cellStyle name="SAPBEXHLevel1X 3 7 3 2 3" xfId="10394"/>
    <cellStyle name="SAPBEXHLevel1X 3 7 3 2 3 2" xfId="21054"/>
    <cellStyle name="SAPBEXHLevel1X 3 7 3 2 3 2 2" xfId="47468"/>
    <cellStyle name="SAPBEXHLevel1X 3 7 3 2 3 3" xfId="28319"/>
    <cellStyle name="SAPBEXHLevel1X 3 7 3 2 3 3 2" xfId="54733"/>
    <cellStyle name="SAPBEXHLevel1X 3 7 3 2 3 4" xfId="36890"/>
    <cellStyle name="SAPBEXHLevel1X 3 7 3 2 4" xfId="8616"/>
    <cellStyle name="SAPBEXHLevel1X 3 7 3 2 4 2" xfId="19276"/>
    <cellStyle name="SAPBEXHLevel1X 3 7 3 2 4 2 2" xfId="45690"/>
    <cellStyle name="SAPBEXHLevel1X 3 7 3 2 4 3" xfId="16887"/>
    <cellStyle name="SAPBEXHLevel1X 3 7 3 2 4 3 2" xfId="43305"/>
    <cellStyle name="SAPBEXHLevel1X 3 7 3 2 4 4" xfId="35112"/>
    <cellStyle name="SAPBEXHLevel1X 3 7 3 2 5" xfId="14436"/>
    <cellStyle name="SAPBEXHLevel1X 3 7 3 2 5 2" xfId="40856"/>
    <cellStyle name="SAPBEXHLevel1X 3 7 3 2 6" xfId="24840"/>
    <cellStyle name="SAPBEXHLevel1X 3 7 3 2 6 2" xfId="51254"/>
    <cellStyle name="SAPBEXHLevel1X 3 7 3 2 7" xfId="30321"/>
    <cellStyle name="SAPBEXHLevel1X 3 7 3 3" xfId="2682"/>
    <cellStyle name="SAPBEXHLevel1X 3 7 3 3 2" xfId="9476"/>
    <cellStyle name="SAPBEXHLevel1X 3 7 3 3 2 2" xfId="20136"/>
    <cellStyle name="SAPBEXHLevel1X 3 7 3 3 2 2 2" xfId="46550"/>
    <cellStyle name="SAPBEXHLevel1X 3 7 3 3 2 3" xfId="28212"/>
    <cellStyle name="SAPBEXHLevel1X 3 7 3 3 2 3 2" xfId="54626"/>
    <cellStyle name="SAPBEXHLevel1X 3 7 3 3 2 4" xfId="35972"/>
    <cellStyle name="SAPBEXHLevel1X 3 7 3 3 3" xfId="13474"/>
    <cellStyle name="SAPBEXHLevel1X 3 7 3 3 3 2" xfId="39894"/>
    <cellStyle name="SAPBEXHLevel1X 3 7 3 3 4" xfId="26691"/>
    <cellStyle name="SAPBEXHLevel1X 3 7 3 3 4 2" xfId="53105"/>
    <cellStyle name="SAPBEXHLevel1X 3 7 3 3 5" xfId="29352"/>
    <cellStyle name="SAPBEXHLevel1X 3 7 3 4" xfId="3087"/>
    <cellStyle name="SAPBEXHLevel1X 3 7 3 4 2" xfId="9767"/>
    <cellStyle name="SAPBEXHLevel1X 3 7 3 4 2 2" xfId="20427"/>
    <cellStyle name="SAPBEXHLevel1X 3 7 3 4 2 2 2" xfId="46841"/>
    <cellStyle name="SAPBEXHLevel1X 3 7 3 4 2 3" xfId="25905"/>
    <cellStyle name="SAPBEXHLevel1X 3 7 3 4 2 3 2" xfId="52319"/>
    <cellStyle name="SAPBEXHLevel1X 3 7 3 4 2 4" xfId="36263"/>
    <cellStyle name="SAPBEXHLevel1X 3 7 3 4 3" xfId="13879"/>
    <cellStyle name="SAPBEXHLevel1X 3 7 3 4 3 2" xfId="40299"/>
    <cellStyle name="SAPBEXHLevel1X 3 7 3 4 4" xfId="26476"/>
    <cellStyle name="SAPBEXHLevel1X 3 7 3 4 4 2" xfId="52890"/>
    <cellStyle name="SAPBEXHLevel1X 3 7 3 4 5" xfId="29757"/>
    <cellStyle name="SAPBEXHLevel1X 3 7 3 5" xfId="5449"/>
    <cellStyle name="SAPBEXHLevel1X 3 7 3 5 2" xfId="16222"/>
    <cellStyle name="SAPBEXHLevel1X 3 7 3 5 2 2" xfId="42641"/>
    <cellStyle name="SAPBEXHLevel1X 3 7 3 5 3" xfId="26342"/>
    <cellStyle name="SAPBEXHLevel1X 3 7 3 5 3 2" xfId="52756"/>
    <cellStyle name="SAPBEXHLevel1X 3 7 3 5 4" xfId="32119"/>
    <cellStyle name="SAPBEXHLevel1X 3 7 3 6" xfId="5531"/>
    <cellStyle name="SAPBEXHLevel1X 3 7 3 6 2" xfId="16302"/>
    <cellStyle name="SAPBEXHLevel1X 3 7 3 6 2 2" xfId="42721"/>
    <cellStyle name="SAPBEXHLevel1X 3 7 3 6 3" xfId="26894"/>
    <cellStyle name="SAPBEXHLevel1X 3 7 3 6 3 2" xfId="53308"/>
    <cellStyle name="SAPBEXHLevel1X 3 7 3 6 4" xfId="32201"/>
    <cellStyle name="SAPBEXHLevel1X 3 7 3 7" xfId="6144"/>
    <cellStyle name="SAPBEXHLevel1X 3 7 3 7 2" xfId="11293"/>
    <cellStyle name="SAPBEXHLevel1X 3 7 3 7 2 2" xfId="37714"/>
    <cellStyle name="SAPBEXHLevel1X 3 7 3 7 3" xfId="32814"/>
    <cellStyle name="SAPBEXHLevel1X 3 7 3 8" xfId="6072"/>
    <cellStyle name="SAPBEXHLevel1X 3 7 3 8 2" xfId="16823"/>
    <cellStyle name="SAPBEXHLevel1X 3 7 3 8 2 2" xfId="43241"/>
    <cellStyle name="SAPBEXHLevel1X 3 7 3 8 3" xfId="21861"/>
    <cellStyle name="SAPBEXHLevel1X 3 7 3 8 3 2" xfId="48275"/>
    <cellStyle name="SAPBEXHLevel1X 3 7 3 8 4" xfId="32742"/>
    <cellStyle name="SAPBEXHLevel1X 3 7 3 9" xfId="7640"/>
    <cellStyle name="SAPBEXHLevel1X 3 7 3 9 2" xfId="18307"/>
    <cellStyle name="SAPBEXHLevel1X 3 7 3 9 2 2" xfId="44723"/>
    <cellStyle name="SAPBEXHLevel1X 3 7 3 9 3" xfId="23101"/>
    <cellStyle name="SAPBEXHLevel1X 3 7 3 9 3 2" xfId="49515"/>
    <cellStyle name="SAPBEXHLevel1X 3 7 3 9 4" xfId="34310"/>
    <cellStyle name="SAPBEXHLevel1X 3 7 4" xfId="1917"/>
    <cellStyle name="SAPBEXHLevel1X 3 7 4 10" xfId="8564"/>
    <cellStyle name="SAPBEXHLevel1X 3 7 4 10 2" xfId="19224"/>
    <cellStyle name="SAPBEXHLevel1X 3 7 4 10 2 2" xfId="45638"/>
    <cellStyle name="SAPBEXHLevel1X 3 7 4 10 3" xfId="17652"/>
    <cellStyle name="SAPBEXHLevel1X 3 7 4 10 3 2" xfId="44069"/>
    <cellStyle name="SAPBEXHLevel1X 3 7 4 10 4" xfId="35060"/>
    <cellStyle name="SAPBEXHLevel1X 3 7 4 11" xfId="11663"/>
    <cellStyle name="SAPBEXHLevel1X 3 7 4 11 2" xfId="38084"/>
    <cellStyle name="SAPBEXHLevel1X 3 7 4 12" xfId="28173"/>
    <cellStyle name="SAPBEXHLevel1X 3 7 4 12 2" xfId="54587"/>
    <cellStyle name="SAPBEXHLevel1X 3 7 4 2" xfId="3894"/>
    <cellStyle name="SAPBEXHLevel1X 3 7 4 2 2" xfId="9173"/>
    <cellStyle name="SAPBEXHLevel1X 3 7 4 2 2 2" xfId="19833"/>
    <cellStyle name="SAPBEXHLevel1X 3 7 4 2 2 2 2" xfId="46247"/>
    <cellStyle name="SAPBEXHLevel1X 3 7 4 2 2 3" xfId="13084"/>
    <cellStyle name="SAPBEXHLevel1X 3 7 4 2 2 3 2" xfId="39505"/>
    <cellStyle name="SAPBEXHLevel1X 3 7 4 2 2 4" xfId="35669"/>
    <cellStyle name="SAPBEXHLevel1X 3 7 4 2 3" xfId="14677"/>
    <cellStyle name="SAPBEXHLevel1X 3 7 4 2 3 2" xfId="41097"/>
    <cellStyle name="SAPBEXHLevel1X 3 7 4 2 4" xfId="25244"/>
    <cellStyle name="SAPBEXHLevel1X 3 7 4 2 4 2" xfId="51658"/>
    <cellStyle name="SAPBEXHLevel1X 3 7 4 2 5" xfId="30564"/>
    <cellStyle name="SAPBEXHLevel1X 3 7 4 3" xfId="4621"/>
    <cellStyle name="SAPBEXHLevel1X 3 7 4 3 2" xfId="9499"/>
    <cellStyle name="SAPBEXHLevel1X 3 7 4 3 2 2" xfId="20159"/>
    <cellStyle name="SAPBEXHLevel1X 3 7 4 3 2 2 2" xfId="46573"/>
    <cellStyle name="SAPBEXHLevel1X 3 7 4 3 2 3" xfId="11585"/>
    <cellStyle name="SAPBEXHLevel1X 3 7 4 3 2 3 2" xfId="38006"/>
    <cellStyle name="SAPBEXHLevel1X 3 7 4 3 2 4" xfId="35995"/>
    <cellStyle name="SAPBEXHLevel1X 3 7 4 3 3" xfId="15399"/>
    <cellStyle name="SAPBEXHLevel1X 3 7 4 3 3 2" xfId="41819"/>
    <cellStyle name="SAPBEXHLevel1X 3 7 4 3 4" xfId="25179"/>
    <cellStyle name="SAPBEXHLevel1X 3 7 4 3 4 2" xfId="51593"/>
    <cellStyle name="SAPBEXHLevel1X 3 7 4 3 5" xfId="31291"/>
    <cellStyle name="SAPBEXHLevel1X 3 7 4 4" xfId="5199"/>
    <cellStyle name="SAPBEXHLevel1X 3 7 4 4 2" xfId="15974"/>
    <cellStyle name="SAPBEXHLevel1X 3 7 4 4 2 2" xfId="42393"/>
    <cellStyle name="SAPBEXHLevel1X 3 7 4 4 3" xfId="27128"/>
    <cellStyle name="SAPBEXHLevel1X 3 7 4 4 3 2" xfId="53542"/>
    <cellStyle name="SAPBEXHLevel1X 3 7 4 4 4" xfId="31869"/>
    <cellStyle name="SAPBEXHLevel1X 3 7 4 5" xfId="5815"/>
    <cellStyle name="SAPBEXHLevel1X 3 7 4 5 2" xfId="16574"/>
    <cellStyle name="SAPBEXHLevel1X 3 7 4 5 2 2" xfId="42992"/>
    <cellStyle name="SAPBEXHLevel1X 3 7 4 5 3" xfId="24804"/>
    <cellStyle name="SAPBEXHLevel1X 3 7 4 5 3 2" xfId="51218"/>
    <cellStyle name="SAPBEXHLevel1X 3 7 4 5 4" xfId="32485"/>
    <cellStyle name="SAPBEXHLevel1X 3 7 4 6" xfId="6418"/>
    <cellStyle name="SAPBEXHLevel1X 3 7 4 6 2" xfId="17154"/>
    <cellStyle name="SAPBEXHLevel1X 3 7 4 6 2 2" xfId="43572"/>
    <cellStyle name="SAPBEXHLevel1X 3 7 4 6 3" xfId="12050"/>
    <cellStyle name="SAPBEXHLevel1X 3 7 4 6 3 2" xfId="38471"/>
    <cellStyle name="SAPBEXHLevel1X 3 7 4 6 4" xfId="33088"/>
    <cellStyle name="SAPBEXHLevel1X 3 7 4 7" xfId="7033"/>
    <cellStyle name="SAPBEXHLevel1X 3 7 4 7 2" xfId="23360"/>
    <cellStyle name="SAPBEXHLevel1X 3 7 4 7 2 2" xfId="49774"/>
    <cellStyle name="SAPBEXHLevel1X 3 7 4 7 3" xfId="33703"/>
    <cellStyle name="SAPBEXHLevel1X 3 7 4 8" xfId="7580"/>
    <cellStyle name="SAPBEXHLevel1X 3 7 4 8 2" xfId="18247"/>
    <cellStyle name="SAPBEXHLevel1X 3 7 4 8 2 2" xfId="44663"/>
    <cellStyle name="SAPBEXHLevel1X 3 7 4 8 3" xfId="24140"/>
    <cellStyle name="SAPBEXHLevel1X 3 7 4 8 3 2" xfId="50554"/>
    <cellStyle name="SAPBEXHLevel1X 3 7 4 8 4" xfId="34250"/>
    <cellStyle name="SAPBEXHLevel1X 3 7 4 9" xfId="7279"/>
    <cellStyle name="SAPBEXHLevel1X 3 7 4 9 2" xfId="17946"/>
    <cellStyle name="SAPBEXHLevel1X 3 7 4 9 2 2" xfId="44363"/>
    <cellStyle name="SAPBEXHLevel1X 3 7 4 9 3" xfId="27401"/>
    <cellStyle name="SAPBEXHLevel1X 3 7 4 9 3 2" xfId="53815"/>
    <cellStyle name="SAPBEXHLevel1X 3 7 4 9 4" xfId="33949"/>
    <cellStyle name="SAPBEXHLevel1X 3 7 5" xfId="2103"/>
    <cellStyle name="SAPBEXHLevel1X 3 7 5 10" xfId="8838"/>
    <cellStyle name="SAPBEXHLevel1X 3 7 5 10 2" xfId="19498"/>
    <cellStyle name="SAPBEXHLevel1X 3 7 5 10 2 2" xfId="45912"/>
    <cellStyle name="SAPBEXHLevel1X 3 7 5 10 3" xfId="26230"/>
    <cellStyle name="SAPBEXHLevel1X 3 7 5 10 3 2" xfId="52644"/>
    <cellStyle name="SAPBEXHLevel1X 3 7 5 10 4" xfId="35334"/>
    <cellStyle name="SAPBEXHLevel1X 3 7 5 11" xfId="11497"/>
    <cellStyle name="SAPBEXHLevel1X 3 7 5 11 2" xfId="37918"/>
    <cellStyle name="SAPBEXHLevel1X 3 7 5 12" xfId="22098"/>
    <cellStyle name="SAPBEXHLevel1X 3 7 5 12 2" xfId="48512"/>
    <cellStyle name="SAPBEXHLevel1X 3 7 5 2" xfId="4068"/>
    <cellStyle name="SAPBEXHLevel1X 3 7 5 2 2" xfId="9816"/>
    <cellStyle name="SAPBEXHLevel1X 3 7 5 2 2 2" xfId="20476"/>
    <cellStyle name="SAPBEXHLevel1X 3 7 5 2 2 2 2" xfId="46890"/>
    <cellStyle name="SAPBEXHLevel1X 3 7 5 2 2 3" xfId="11852"/>
    <cellStyle name="SAPBEXHLevel1X 3 7 5 2 2 3 2" xfId="38273"/>
    <cellStyle name="SAPBEXHLevel1X 3 7 5 2 2 4" xfId="36312"/>
    <cellStyle name="SAPBEXHLevel1X 3 7 5 2 3" xfId="14850"/>
    <cellStyle name="SAPBEXHLevel1X 3 7 5 2 3 2" xfId="41270"/>
    <cellStyle name="SAPBEXHLevel1X 3 7 5 2 4" xfId="25597"/>
    <cellStyle name="SAPBEXHLevel1X 3 7 5 2 4 2" xfId="52011"/>
    <cellStyle name="SAPBEXHLevel1X 3 7 5 2 5" xfId="30738"/>
    <cellStyle name="SAPBEXHLevel1X 3 7 5 3" xfId="4796"/>
    <cellStyle name="SAPBEXHLevel1X 3 7 5 3 2" xfId="10377"/>
    <cellStyle name="SAPBEXHLevel1X 3 7 5 3 2 2" xfId="21037"/>
    <cellStyle name="SAPBEXHLevel1X 3 7 5 3 2 2 2" xfId="47451"/>
    <cellStyle name="SAPBEXHLevel1X 3 7 5 3 2 3" xfId="28302"/>
    <cellStyle name="SAPBEXHLevel1X 3 7 5 3 2 3 2" xfId="54716"/>
    <cellStyle name="SAPBEXHLevel1X 3 7 5 3 2 4" xfId="36873"/>
    <cellStyle name="SAPBEXHLevel1X 3 7 5 3 3" xfId="15573"/>
    <cellStyle name="SAPBEXHLevel1X 3 7 5 3 3 2" xfId="41993"/>
    <cellStyle name="SAPBEXHLevel1X 3 7 5 3 4" xfId="27961"/>
    <cellStyle name="SAPBEXHLevel1X 3 7 5 3 4 2" xfId="54375"/>
    <cellStyle name="SAPBEXHLevel1X 3 7 5 3 5" xfId="31466"/>
    <cellStyle name="SAPBEXHLevel1X 3 7 5 4" xfId="5376"/>
    <cellStyle name="SAPBEXHLevel1X 3 7 5 4 2" xfId="16149"/>
    <cellStyle name="SAPBEXHLevel1X 3 7 5 4 2 2" xfId="42568"/>
    <cellStyle name="SAPBEXHLevel1X 3 7 5 4 3" xfId="23163"/>
    <cellStyle name="SAPBEXHLevel1X 3 7 5 4 3 2" xfId="49577"/>
    <cellStyle name="SAPBEXHLevel1X 3 7 5 4 4" xfId="32046"/>
    <cellStyle name="SAPBEXHLevel1X 3 7 5 5" xfId="5983"/>
    <cellStyle name="SAPBEXHLevel1X 3 7 5 5 2" xfId="16735"/>
    <cellStyle name="SAPBEXHLevel1X 3 7 5 5 2 2" xfId="43153"/>
    <cellStyle name="SAPBEXHLevel1X 3 7 5 5 3" xfId="26108"/>
    <cellStyle name="SAPBEXHLevel1X 3 7 5 5 3 2" xfId="52522"/>
    <cellStyle name="SAPBEXHLevel1X 3 7 5 5 4" xfId="32653"/>
    <cellStyle name="SAPBEXHLevel1X 3 7 5 6" xfId="6583"/>
    <cellStyle name="SAPBEXHLevel1X 3 7 5 6 2" xfId="17308"/>
    <cellStyle name="SAPBEXHLevel1X 3 7 5 6 2 2" xfId="43726"/>
    <cellStyle name="SAPBEXHLevel1X 3 7 5 6 3" xfId="24956"/>
    <cellStyle name="SAPBEXHLevel1X 3 7 5 6 3 2" xfId="51370"/>
    <cellStyle name="SAPBEXHLevel1X 3 7 5 6 4" xfId="33253"/>
    <cellStyle name="SAPBEXHLevel1X 3 7 5 7" xfId="7155"/>
    <cellStyle name="SAPBEXHLevel1X 3 7 5 7 2" xfId="24344"/>
    <cellStyle name="SAPBEXHLevel1X 3 7 5 7 2 2" xfId="50758"/>
    <cellStyle name="SAPBEXHLevel1X 3 7 5 7 3" xfId="33825"/>
    <cellStyle name="SAPBEXHLevel1X 3 7 5 8" xfId="7714"/>
    <cellStyle name="SAPBEXHLevel1X 3 7 5 8 2" xfId="18381"/>
    <cellStyle name="SAPBEXHLevel1X 3 7 5 8 2 2" xfId="44797"/>
    <cellStyle name="SAPBEXHLevel1X 3 7 5 8 3" xfId="23671"/>
    <cellStyle name="SAPBEXHLevel1X 3 7 5 8 3 2" xfId="50085"/>
    <cellStyle name="SAPBEXHLevel1X 3 7 5 8 4" xfId="34384"/>
    <cellStyle name="SAPBEXHLevel1X 3 7 5 9" xfId="7866"/>
    <cellStyle name="SAPBEXHLevel1X 3 7 5 9 2" xfId="18533"/>
    <cellStyle name="SAPBEXHLevel1X 3 7 5 9 2 2" xfId="44948"/>
    <cellStyle name="SAPBEXHLevel1X 3 7 5 9 3" xfId="25435"/>
    <cellStyle name="SAPBEXHLevel1X 3 7 5 9 3 2" xfId="51849"/>
    <cellStyle name="SAPBEXHLevel1X 3 7 5 9 4" xfId="34536"/>
    <cellStyle name="SAPBEXHLevel1X 3 7 6" xfId="1844"/>
    <cellStyle name="SAPBEXHLevel1X 3 7 6 10" xfId="9546"/>
    <cellStyle name="SAPBEXHLevel1X 3 7 6 10 2" xfId="20206"/>
    <cellStyle name="SAPBEXHLevel1X 3 7 6 10 2 2" xfId="46620"/>
    <cellStyle name="SAPBEXHLevel1X 3 7 6 10 3" xfId="25929"/>
    <cellStyle name="SAPBEXHLevel1X 3 7 6 10 3 2" xfId="52343"/>
    <cellStyle name="SAPBEXHLevel1X 3 7 6 10 4" xfId="36042"/>
    <cellStyle name="SAPBEXHLevel1X 3 7 6 11" xfId="11736"/>
    <cellStyle name="SAPBEXHLevel1X 3 7 6 11 2" xfId="38157"/>
    <cellStyle name="SAPBEXHLevel1X 3 7 6 12" xfId="25468"/>
    <cellStyle name="SAPBEXHLevel1X 3 7 6 12 2" xfId="51882"/>
    <cellStyle name="SAPBEXHLevel1X 3 7 6 2" xfId="3821"/>
    <cellStyle name="SAPBEXHLevel1X 3 7 6 2 2" xfId="10683"/>
    <cellStyle name="SAPBEXHLevel1X 3 7 6 2 2 2" xfId="21328"/>
    <cellStyle name="SAPBEXHLevel1X 3 7 6 2 2 2 2" xfId="47742"/>
    <cellStyle name="SAPBEXHLevel1X 3 7 6 2 2 3" xfId="28426"/>
    <cellStyle name="SAPBEXHLevel1X 3 7 6 2 2 3 2" xfId="54840"/>
    <cellStyle name="SAPBEXHLevel1X 3 7 6 2 2 4" xfId="37107"/>
    <cellStyle name="SAPBEXHLevel1X 3 7 6 2 3" xfId="14604"/>
    <cellStyle name="SAPBEXHLevel1X 3 7 6 2 3 2" xfId="41024"/>
    <cellStyle name="SAPBEXHLevel1X 3 7 6 2 4" xfId="27529"/>
    <cellStyle name="SAPBEXHLevel1X 3 7 6 2 4 2" xfId="53943"/>
    <cellStyle name="SAPBEXHLevel1X 3 7 6 2 5" xfId="30491"/>
    <cellStyle name="SAPBEXHLevel1X 3 7 6 3" xfId="4548"/>
    <cellStyle name="SAPBEXHLevel1X 3 7 6 3 2" xfId="15326"/>
    <cellStyle name="SAPBEXHLevel1X 3 7 6 3 2 2" xfId="41746"/>
    <cellStyle name="SAPBEXHLevel1X 3 7 6 3 3" xfId="27937"/>
    <cellStyle name="SAPBEXHLevel1X 3 7 6 3 3 2" xfId="54351"/>
    <cellStyle name="SAPBEXHLevel1X 3 7 6 3 4" xfId="31218"/>
    <cellStyle name="SAPBEXHLevel1X 3 7 6 4" xfId="3194"/>
    <cellStyle name="SAPBEXHLevel1X 3 7 6 4 2" xfId="13984"/>
    <cellStyle name="SAPBEXHLevel1X 3 7 6 4 2 2" xfId="40404"/>
    <cellStyle name="SAPBEXHLevel1X 3 7 6 4 3" xfId="26570"/>
    <cellStyle name="SAPBEXHLevel1X 3 7 6 4 3 2" xfId="52984"/>
    <cellStyle name="SAPBEXHLevel1X 3 7 6 4 4" xfId="29864"/>
    <cellStyle name="SAPBEXHLevel1X 3 7 6 5" xfId="2867"/>
    <cellStyle name="SAPBEXHLevel1X 3 7 6 5 2" xfId="13659"/>
    <cellStyle name="SAPBEXHLevel1X 3 7 6 5 2 2" xfId="40079"/>
    <cellStyle name="SAPBEXHLevel1X 3 7 6 5 3" xfId="23745"/>
    <cellStyle name="SAPBEXHLevel1X 3 7 6 5 3 2" xfId="50159"/>
    <cellStyle name="SAPBEXHLevel1X 3 7 6 5 4" xfId="29537"/>
    <cellStyle name="SAPBEXHLevel1X 3 7 6 6" xfId="5621"/>
    <cellStyle name="SAPBEXHLevel1X 3 7 6 6 2" xfId="16385"/>
    <cellStyle name="SAPBEXHLevel1X 3 7 6 6 2 2" xfId="42803"/>
    <cellStyle name="SAPBEXHLevel1X 3 7 6 6 3" xfId="27179"/>
    <cellStyle name="SAPBEXHLevel1X 3 7 6 6 3 2" xfId="53593"/>
    <cellStyle name="SAPBEXHLevel1X 3 7 6 6 4" xfId="32291"/>
    <cellStyle name="SAPBEXHLevel1X 3 7 6 7" xfId="6960"/>
    <cellStyle name="SAPBEXHLevel1X 3 7 6 7 2" xfId="22386"/>
    <cellStyle name="SAPBEXHLevel1X 3 7 6 7 2 2" xfId="48800"/>
    <cellStyle name="SAPBEXHLevel1X 3 7 6 7 3" xfId="33630"/>
    <cellStyle name="SAPBEXHLevel1X 3 7 6 8" xfId="7507"/>
    <cellStyle name="SAPBEXHLevel1X 3 7 6 8 2" xfId="18174"/>
    <cellStyle name="SAPBEXHLevel1X 3 7 6 8 2 2" xfId="44590"/>
    <cellStyle name="SAPBEXHLevel1X 3 7 6 8 3" xfId="27493"/>
    <cellStyle name="SAPBEXHLevel1X 3 7 6 8 3 2" xfId="53907"/>
    <cellStyle name="SAPBEXHLevel1X 3 7 6 8 4" xfId="34177"/>
    <cellStyle name="SAPBEXHLevel1X 3 7 6 9" xfId="2623"/>
    <cellStyle name="SAPBEXHLevel1X 3 7 6 9 2" xfId="13415"/>
    <cellStyle name="SAPBEXHLevel1X 3 7 6 9 2 2" xfId="39835"/>
    <cellStyle name="SAPBEXHLevel1X 3 7 6 9 3" xfId="27660"/>
    <cellStyle name="SAPBEXHLevel1X 3 7 6 9 3 2" xfId="54074"/>
    <cellStyle name="SAPBEXHLevel1X 3 7 6 9 4" xfId="29293"/>
    <cellStyle name="SAPBEXHLevel1X 3 7 7" xfId="2504"/>
    <cellStyle name="SAPBEXHLevel1X 3 7 7 10" xfId="27911"/>
    <cellStyle name="SAPBEXHLevel1X 3 7 7 10 2" xfId="54325"/>
    <cellStyle name="SAPBEXHLevel1X 3 7 7 2" xfId="4399"/>
    <cellStyle name="SAPBEXHLevel1X 3 7 7 2 2" xfId="15177"/>
    <cellStyle name="SAPBEXHLevel1X 3 7 7 2 2 2" xfId="41597"/>
    <cellStyle name="SAPBEXHLevel1X 3 7 7 2 3" xfId="23328"/>
    <cellStyle name="SAPBEXHLevel1X 3 7 7 2 3 2" xfId="49742"/>
    <cellStyle name="SAPBEXHLevel1X 3 7 7 2 4" xfId="31069"/>
    <cellStyle name="SAPBEXHLevel1X 3 7 7 3" xfId="5132"/>
    <cellStyle name="SAPBEXHLevel1X 3 7 7 3 2" xfId="15909"/>
    <cellStyle name="SAPBEXHLevel1X 3 7 7 3 2 2" xfId="42328"/>
    <cellStyle name="SAPBEXHLevel1X 3 7 7 3 3" xfId="21786"/>
    <cellStyle name="SAPBEXHLevel1X 3 7 7 3 3 2" xfId="48200"/>
    <cellStyle name="SAPBEXHLevel1X 3 7 7 3 4" xfId="31802"/>
    <cellStyle name="SAPBEXHLevel1X 3 7 7 4" xfId="6314"/>
    <cellStyle name="SAPBEXHLevel1X 3 7 7 4 2" xfId="17053"/>
    <cellStyle name="SAPBEXHLevel1X 3 7 7 4 2 2" xfId="43471"/>
    <cellStyle name="SAPBEXHLevel1X 3 7 7 4 3" xfId="22417"/>
    <cellStyle name="SAPBEXHLevel1X 3 7 7 4 3 2" xfId="48831"/>
    <cellStyle name="SAPBEXHLevel1X 3 7 7 4 4" xfId="32984"/>
    <cellStyle name="SAPBEXHLevel1X 3 7 7 5" xfId="6890"/>
    <cellStyle name="SAPBEXHLevel1X 3 7 7 5 2" xfId="17595"/>
    <cellStyle name="SAPBEXHLevel1X 3 7 7 5 2 2" xfId="44012"/>
    <cellStyle name="SAPBEXHLevel1X 3 7 7 5 3" xfId="17391"/>
    <cellStyle name="SAPBEXHLevel1X 3 7 7 5 3 2" xfId="43809"/>
    <cellStyle name="SAPBEXHLevel1X 3 7 7 5 4" xfId="33560"/>
    <cellStyle name="SAPBEXHLevel1X 3 7 7 6" xfId="7414"/>
    <cellStyle name="SAPBEXHLevel1X 3 7 7 6 2" xfId="18081"/>
    <cellStyle name="SAPBEXHLevel1X 3 7 7 6 2 2" xfId="44497"/>
    <cellStyle name="SAPBEXHLevel1X 3 7 7 6 3" xfId="24270"/>
    <cellStyle name="SAPBEXHLevel1X 3 7 7 6 3 2" xfId="50684"/>
    <cellStyle name="SAPBEXHLevel1X 3 7 7 6 4" xfId="34084"/>
    <cellStyle name="SAPBEXHLevel1X 3 7 7 7" xfId="8037"/>
    <cellStyle name="SAPBEXHLevel1X 3 7 7 7 2" xfId="18704"/>
    <cellStyle name="SAPBEXHLevel1X 3 7 7 7 2 2" xfId="45118"/>
    <cellStyle name="SAPBEXHLevel1X 3 7 7 7 3" xfId="12440"/>
    <cellStyle name="SAPBEXHLevel1X 3 7 7 7 3 2" xfId="38861"/>
    <cellStyle name="SAPBEXHLevel1X 3 7 7 7 4" xfId="34641"/>
    <cellStyle name="SAPBEXHLevel1X 3 7 7 8" xfId="13300"/>
    <cellStyle name="SAPBEXHLevel1X 3 7 7 8 2" xfId="39720"/>
    <cellStyle name="SAPBEXHLevel1X 3 7 7 9" xfId="13013"/>
    <cellStyle name="SAPBEXHLevel1X 3 7 7 9 2" xfId="39434"/>
    <cellStyle name="SAPBEXHLevel1X 3 7 8" xfId="3254"/>
    <cellStyle name="SAPBEXHLevel1X 3 7 8 2" xfId="14044"/>
    <cellStyle name="SAPBEXHLevel1X 3 7 8 2 2" xfId="40464"/>
    <cellStyle name="SAPBEXHLevel1X 3 7 8 3" xfId="25038"/>
    <cellStyle name="SAPBEXHLevel1X 3 7 8 3 2" xfId="51452"/>
    <cellStyle name="SAPBEXHLevel1X 3 7 8 4" xfId="29924"/>
    <cellStyle name="SAPBEXHLevel1X 3 7 9" xfId="3004"/>
    <cellStyle name="SAPBEXHLevel1X 3 7 9 2" xfId="13796"/>
    <cellStyle name="SAPBEXHLevel1X 3 7 9 2 2" xfId="40216"/>
    <cellStyle name="SAPBEXHLevel1X 3 7 9 3" xfId="27916"/>
    <cellStyle name="SAPBEXHLevel1X 3 7 9 3 2" xfId="54330"/>
    <cellStyle name="SAPBEXHLevel1X 3 7 9 4" xfId="29674"/>
    <cellStyle name="SAPBEXHLevel1X 3 8" xfId="1232"/>
    <cellStyle name="SAPBEXHLevel1X 3 8 10" xfId="4835"/>
    <cellStyle name="SAPBEXHLevel1X 3 8 10 2" xfId="15612"/>
    <cellStyle name="SAPBEXHLevel1X 3 8 10 2 2" xfId="42032"/>
    <cellStyle name="SAPBEXHLevel1X 3 8 10 3" xfId="25094"/>
    <cellStyle name="SAPBEXHLevel1X 3 8 10 3 2" xfId="51508"/>
    <cellStyle name="SAPBEXHLevel1X 3 8 10 4" xfId="31505"/>
    <cellStyle name="SAPBEXHLevel1X 3 8 11" xfId="6251"/>
    <cellStyle name="SAPBEXHLevel1X 3 8 11 2" xfId="24519"/>
    <cellStyle name="SAPBEXHLevel1X 3 8 11 2 2" xfId="50933"/>
    <cellStyle name="SAPBEXHLevel1X 3 8 11 3" xfId="32921"/>
    <cellStyle name="SAPBEXHLevel1X 3 8 12" xfId="12401"/>
    <cellStyle name="SAPBEXHLevel1X 3 8 12 2" xfId="38822"/>
    <cellStyle name="SAPBEXHLevel1X 3 8 13" xfId="23443"/>
    <cellStyle name="SAPBEXHLevel1X 3 8 13 2" xfId="49857"/>
    <cellStyle name="SAPBEXHLevel1X 3 8 2" xfId="1546"/>
    <cellStyle name="SAPBEXHLevel1X 3 8 2 10" xfId="8438"/>
    <cellStyle name="SAPBEXHLevel1X 3 8 2 10 2" xfId="19098"/>
    <cellStyle name="SAPBEXHLevel1X 3 8 2 10 2 2" xfId="45512"/>
    <cellStyle name="SAPBEXHLevel1X 3 8 2 10 3" xfId="17711"/>
    <cellStyle name="SAPBEXHLevel1X 3 8 2 10 3 2" xfId="44128"/>
    <cellStyle name="SAPBEXHLevel1X 3 8 2 10 4" xfId="34934"/>
    <cellStyle name="SAPBEXHLevel1X 3 8 2 11" xfId="11996"/>
    <cellStyle name="SAPBEXHLevel1X 3 8 2 11 2" xfId="38417"/>
    <cellStyle name="SAPBEXHLevel1X 3 8 2 12" xfId="27126"/>
    <cellStyle name="SAPBEXHLevel1X 3 8 2 12 2" xfId="53540"/>
    <cellStyle name="SAPBEXHLevel1X 3 8 2 2" xfId="3540"/>
    <cellStyle name="SAPBEXHLevel1X 3 8 2 2 2" xfId="8984"/>
    <cellStyle name="SAPBEXHLevel1X 3 8 2 2 2 2" xfId="19644"/>
    <cellStyle name="SAPBEXHLevel1X 3 8 2 2 2 2 2" xfId="46058"/>
    <cellStyle name="SAPBEXHLevel1X 3 8 2 2 2 3" xfId="17734"/>
    <cellStyle name="SAPBEXHLevel1X 3 8 2 2 2 3 2" xfId="44151"/>
    <cellStyle name="SAPBEXHLevel1X 3 8 2 2 2 4" xfId="35480"/>
    <cellStyle name="SAPBEXHLevel1X 3 8 2 2 3" xfId="10201"/>
    <cellStyle name="SAPBEXHLevel1X 3 8 2 2 3 2" xfId="20861"/>
    <cellStyle name="SAPBEXHLevel1X 3 8 2 2 3 2 2" xfId="47275"/>
    <cellStyle name="SAPBEXHLevel1X 3 8 2 2 3 3" xfId="12502"/>
    <cellStyle name="SAPBEXHLevel1X 3 8 2 2 3 3 2" xfId="38923"/>
    <cellStyle name="SAPBEXHLevel1X 3 8 2 2 3 4" xfId="36697"/>
    <cellStyle name="SAPBEXHLevel1X 3 8 2 2 4" xfId="8751"/>
    <cellStyle name="SAPBEXHLevel1X 3 8 2 2 4 2" xfId="19411"/>
    <cellStyle name="SAPBEXHLevel1X 3 8 2 2 4 2 2" xfId="45825"/>
    <cellStyle name="SAPBEXHLevel1X 3 8 2 2 4 3" xfId="24120"/>
    <cellStyle name="SAPBEXHLevel1X 3 8 2 2 4 3 2" xfId="50534"/>
    <cellStyle name="SAPBEXHLevel1X 3 8 2 2 4 4" xfId="35247"/>
    <cellStyle name="SAPBEXHLevel1X 3 8 2 2 5" xfId="14325"/>
    <cellStyle name="SAPBEXHLevel1X 3 8 2 2 5 2" xfId="40745"/>
    <cellStyle name="SAPBEXHLevel1X 3 8 2 2 6" xfId="24559"/>
    <cellStyle name="SAPBEXHLevel1X 3 8 2 2 6 2" xfId="50973"/>
    <cellStyle name="SAPBEXHLevel1X 3 8 2 2 7" xfId="30210"/>
    <cellStyle name="SAPBEXHLevel1X 3 8 2 3" xfId="2770"/>
    <cellStyle name="SAPBEXHLevel1X 3 8 2 3 2" xfId="9342"/>
    <cellStyle name="SAPBEXHLevel1X 3 8 2 3 2 2" xfId="20002"/>
    <cellStyle name="SAPBEXHLevel1X 3 8 2 3 2 2 2" xfId="46416"/>
    <cellStyle name="SAPBEXHLevel1X 3 8 2 3 2 3" xfId="21167"/>
    <cellStyle name="SAPBEXHLevel1X 3 8 2 3 2 3 2" xfId="47581"/>
    <cellStyle name="SAPBEXHLevel1X 3 8 2 3 2 4" xfId="35838"/>
    <cellStyle name="SAPBEXHLevel1X 3 8 2 3 3" xfId="13562"/>
    <cellStyle name="SAPBEXHLevel1X 3 8 2 3 3 2" xfId="39982"/>
    <cellStyle name="SAPBEXHLevel1X 3 8 2 3 4" xfId="23608"/>
    <cellStyle name="SAPBEXHLevel1X 3 8 2 3 4 2" xfId="50022"/>
    <cellStyle name="SAPBEXHLevel1X 3 8 2 3 5" xfId="29440"/>
    <cellStyle name="SAPBEXHLevel1X 3 8 2 4" xfId="3061"/>
    <cellStyle name="SAPBEXHLevel1X 3 8 2 4 2" xfId="10437"/>
    <cellStyle name="SAPBEXHLevel1X 3 8 2 4 2 2" xfId="21097"/>
    <cellStyle name="SAPBEXHLevel1X 3 8 2 4 2 2 2" xfId="47511"/>
    <cellStyle name="SAPBEXHLevel1X 3 8 2 4 2 3" xfId="28361"/>
    <cellStyle name="SAPBEXHLevel1X 3 8 2 4 2 3 2" xfId="54775"/>
    <cellStyle name="SAPBEXHLevel1X 3 8 2 4 2 4" xfId="36933"/>
    <cellStyle name="SAPBEXHLevel1X 3 8 2 4 3" xfId="13853"/>
    <cellStyle name="SAPBEXHLevel1X 3 8 2 4 3 2" xfId="40273"/>
    <cellStyle name="SAPBEXHLevel1X 3 8 2 4 4" xfId="25847"/>
    <cellStyle name="SAPBEXHLevel1X 3 8 2 4 4 2" xfId="52261"/>
    <cellStyle name="SAPBEXHLevel1X 3 8 2 4 5" xfId="29731"/>
    <cellStyle name="SAPBEXHLevel1X 3 8 2 5" xfId="5265"/>
    <cellStyle name="SAPBEXHLevel1X 3 8 2 5 2" xfId="16040"/>
    <cellStyle name="SAPBEXHLevel1X 3 8 2 5 2 2" xfId="42459"/>
    <cellStyle name="SAPBEXHLevel1X 3 8 2 5 3" xfId="25629"/>
    <cellStyle name="SAPBEXHLevel1X 3 8 2 5 3 2" xfId="52043"/>
    <cellStyle name="SAPBEXHLevel1X 3 8 2 5 4" xfId="31935"/>
    <cellStyle name="SAPBEXHLevel1X 3 8 2 6" xfId="6228"/>
    <cellStyle name="SAPBEXHLevel1X 3 8 2 6 2" xfId="16969"/>
    <cellStyle name="SAPBEXHLevel1X 3 8 2 6 2 2" xfId="43387"/>
    <cellStyle name="SAPBEXHLevel1X 3 8 2 6 3" xfId="13756"/>
    <cellStyle name="SAPBEXHLevel1X 3 8 2 6 3 2" xfId="40176"/>
    <cellStyle name="SAPBEXHLevel1X 3 8 2 6 4" xfId="32898"/>
    <cellStyle name="SAPBEXHLevel1X 3 8 2 7" xfId="6662"/>
    <cellStyle name="SAPBEXHLevel1X 3 8 2 7 2" xfId="17530"/>
    <cellStyle name="SAPBEXHLevel1X 3 8 2 7 2 2" xfId="43947"/>
    <cellStyle name="SAPBEXHLevel1X 3 8 2 7 3" xfId="33332"/>
    <cellStyle name="SAPBEXHLevel1X 3 8 2 8" xfId="7222"/>
    <cellStyle name="SAPBEXHLevel1X 3 8 2 8 2" xfId="17889"/>
    <cellStyle name="SAPBEXHLevel1X 3 8 2 8 2 2" xfId="44306"/>
    <cellStyle name="SAPBEXHLevel1X 3 8 2 8 3" xfId="26386"/>
    <cellStyle name="SAPBEXHLevel1X 3 8 2 8 3 2" xfId="52800"/>
    <cellStyle name="SAPBEXHLevel1X 3 8 2 8 4" xfId="33892"/>
    <cellStyle name="SAPBEXHLevel1X 3 8 2 9" xfId="6834"/>
    <cellStyle name="SAPBEXHLevel1X 3 8 2 9 2" xfId="17541"/>
    <cellStyle name="SAPBEXHLevel1X 3 8 2 9 2 2" xfId="43958"/>
    <cellStyle name="SAPBEXHLevel1X 3 8 2 9 3" xfId="11412"/>
    <cellStyle name="SAPBEXHLevel1X 3 8 2 9 3 2" xfId="37833"/>
    <cellStyle name="SAPBEXHLevel1X 3 8 2 9 4" xfId="33504"/>
    <cellStyle name="SAPBEXHLevel1X 3 8 3" xfId="1659"/>
    <cellStyle name="SAPBEXHLevel1X 3 8 3 10" xfId="8314"/>
    <cellStyle name="SAPBEXHLevel1X 3 8 3 10 2" xfId="18974"/>
    <cellStyle name="SAPBEXHLevel1X 3 8 3 10 2 2" xfId="45388"/>
    <cellStyle name="SAPBEXHLevel1X 3 8 3 10 3" xfId="12448"/>
    <cellStyle name="SAPBEXHLevel1X 3 8 3 10 3 2" xfId="38869"/>
    <cellStyle name="SAPBEXHLevel1X 3 8 3 10 4" xfId="34810"/>
    <cellStyle name="SAPBEXHLevel1X 3 8 3 11" xfId="11907"/>
    <cellStyle name="SAPBEXHLevel1X 3 8 3 11 2" xfId="38328"/>
    <cellStyle name="SAPBEXHLevel1X 3 8 3 12" xfId="25214"/>
    <cellStyle name="SAPBEXHLevel1X 3 8 3 12 2" xfId="51628"/>
    <cellStyle name="SAPBEXHLevel1X 3 8 3 2" xfId="3652"/>
    <cellStyle name="SAPBEXHLevel1X 3 8 3 2 2" xfId="9108"/>
    <cellStyle name="SAPBEXHLevel1X 3 8 3 2 2 2" xfId="19768"/>
    <cellStyle name="SAPBEXHLevel1X 3 8 3 2 2 2 2" xfId="46182"/>
    <cellStyle name="SAPBEXHLevel1X 3 8 3 2 2 3" xfId="13060"/>
    <cellStyle name="SAPBEXHLevel1X 3 8 3 2 2 3 2" xfId="39481"/>
    <cellStyle name="SAPBEXHLevel1X 3 8 3 2 2 4" xfId="35604"/>
    <cellStyle name="SAPBEXHLevel1X 3 8 3 2 3" xfId="10184"/>
    <cellStyle name="SAPBEXHLevel1X 3 8 3 2 3 2" xfId="20844"/>
    <cellStyle name="SAPBEXHLevel1X 3 8 3 2 3 2 2" xfId="47258"/>
    <cellStyle name="SAPBEXHLevel1X 3 8 3 2 3 3" xfId="13183"/>
    <cellStyle name="SAPBEXHLevel1X 3 8 3 2 3 3 2" xfId="39603"/>
    <cellStyle name="SAPBEXHLevel1X 3 8 3 2 3 4" xfId="36680"/>
    <cellStyle name="SAPBEXHLevel1X 3 8 3 2 4" xfId="8615"/>
    <cellStyle name="SAPBEXHLevel1X 3 8 3 2 4 2" xfId="19275"/>
    <cellStyle name="SAPBEXHLevel1X 3 8 3 2 4 2 2" xfId="45689"/>
    <cellStyle name="SAPBEXHLevel1X 3 8 3 2 4 3" xfId="12565"/>
    <cellStyle name="SAPBEXHLevel1X 3 8 3 2 4 3 2" xfId="38986"/>
    <cellStyle name="SAPBEXHLevel1X 3 8 3 2 4 4" xfId="35111"/>
    <cellStyle name="SAPBEXHLevel1X 3 8 3 2 5" xfId="14437"/>
    <cellStyle name="SAPBEXHLevel1X 3 8 3 2 5 2" xfId="40857"/>
    <cellStyle name="SAPBEXHLevel1X 3 8 3 2 6" xfId="24274"/>
    <cellStyle name="SAPBEXHLevel1X 3 8 3 2 6 2" xfId="50688"/>
    <cellStyle name="SAPBEXHLevel1X 3 8 3 2 7" xfId="30322"/>
    <cellStyle name="SAPBEXHLevel1X 3 8 3 3" xfId="2681"/>
    <cellStyle name="SAPBEXHLevel1X 3 8 3 3 2" xfId="9477"/>
    <cellStyle name="SAPBEXHLevel1X 3 8 3 3 2 2" xfId="20137"/>
    <cellStyle name="SAPBEXHLevel1X 3 8 3 3 2 2 2" xfId="46551"/>
    <cellStyle name="SAPBEXHLevel1X 3 8 3 3 2 3" xfId="21203"/>
    <cellStyle name="SAPBEXHLevel1X 3 8 3 3 2 3 2" xfId="47617"/>
    <cellStyle name="SAPBEXHLevel1X 3 8 3 3 2 4" xfId="35973"/>
    <cellStyle name="SAPBEXHLevel1X 3 8 3 3 3" xfId="13473"/>
    <cellStyle name="SAPBEXHLevel1X 3 8 3 3 3 2" xfId="39893"/>
    <cellStyle name="SAPBEXHLevel1X 3 8 3 3 4" xfId="26999"/>
    <cellStyle name="SAPBEXHLevel1X 3 8 3 3 4 2" xfId="53413"/>
    <cellStyle name="SAPBEXHLevel1X 3 8 3 3 5" xfId="29351"/>
    <cellStyle name="SAPBEXHLevel1X 3 8 3 4" xfId="3088"/>
    <cellStyle name="SAPBEXHLevel1X 3 8 3 4 2" xfId="10454"/>
    <cellStyle name="SAPBEXHLevel1X 3 8 3 4 2 2" xfId="21114"/>
    <cellStyle name="SAPBEXHLevel1X 3 8 3 4 2 2 2" xfId="47528"/>
    <cellStyle name="SAPBEXHLevel1X 3 8 3 4 2 3" xfId="28378"/>
    <cellStyle name="SAPBEXHLevel1X 3 8 3 4 2 3 2" xfId="54792"/>
    <cellStyle name="SAPBEXHLevel1X 3 8 3 4 2 4" xfId="36950"/>
    <cellStyle name="SAPBEXHLevel1X 3 8 3 4 3" xfId="13880"/>
    <cellStyle name="SAPBEXHLevel1X 3 8 3 4 3 2" xfId="40300"/>
    <cellStyle name="SAPBEXHLevel1X 3 8 3 4 4" xfId="25295"/>
    <cellStyle name="SAPBEXHLevel1X 3 8 3 4 4 2" xfId="51709"/>
    <cellStyle name="SAPBEXHLevel1X 3 8 3 4 5" xfId="29758"/>
    <cellStyle name="SAPBEXHLevel1X 3 8 3 5" xfId="4356"/>
    <cellStyle name="SAPBEXHLevel1X 3 8 3 5 2" xfId="15134"/>
    <cellStyle name="SAPBEXHLevel1X 3 8 3 5 2 2" xfId="41554"/>
    <cellStyle name="SAPBEXHLevel1X 3 8 3 5 3" xfId="23415"/>
    <cellStyle name="SAPBEXHLevel1X 3 8 3 5 3 2" xfId="49829"/>
    <cellStyle name="SAPBEXHLevel1X 3 8 3 5 4" xfId="31026"/>
    <cellStyle name="SAPBEXHLevel1X 3 8 3 6" xfId="6046"/>
    <cellStyle name="SAPBEXHLevel1X 3 8 3 6 2" xfId="16797"/>
    <cellStyle name="SAPBEXHLevel1X 3 8 3 6 2 2" xfId="43215"/>
    <cellStyle name="SAPBEXHLevel1X 3 8 3 6 3" xfId="26146"/>
    <cellStyle name="SAPBEXHLevel1X 3 8 3 6 3 2" xfId="52560"/>
    <cellStyle name="SAPBEXHLevel1X 3 8 3 6 4" xfId="32716"/>
    <cellStyle name="SAPBEXHLevel1X 3 8 3 7" xfId="5325"/>
    <cellStyle name="SAPBEXHLevel1X 3 8 3 7 2" xfId="24922"/>
    <cellStyle name="SAPBEXHLevel1X 3 8 3 7 2 2" xfId="51336"/>
    <cellStyle name="SAPBEXHLevel1X 3 8 3 7 3" xfId="31995"/>
    <cellStyle name="SAPBEXHLevel1X 3 8 3 8" xfId="6071"/>
    <cellStyle name="SAPBEXHLevel1X 3 8 3 8 2" xfId="16822"/>
    <cellStyle name="SAPBEXHLevel1X 3 8 3 8 2 2" xfId="43240"/>
    <cellStyle name="SAPBEXHLevel1X 3 8 3 8 3" xfId="26901"/>
    <cellStyle name="SAPBEXHLevel1X 3 8 3 8 3 2" xfId="53315"/>
    <cellStyle name="SAPBEXHLevel1X 3 8 3 8 4" xfId="32741"/>
    <cellStyle name="SAPBEXHLevel1X 3 8 3 9" xfId="2918"/>
    <cellStyle name="SAPBEXHLevel1X 3 8 3 9 2" xfId="13710"/>
    <cellStyle name="SAPBEXHLevel1X 3 8 3 9 2 2" xfId="40130"/>
    <cellStyle name="SAPBEXHLevel1X 3 8 3 9 3" xfId="24045"/>
    <cellStyle name="SAPBEXHLevel1X 3 8 3 9 3 2" xfId="50459"/>
    <cellStyle name="SAPBEXHLevel1X 3 8 3 9 4" xfId="29588"/>
    <cellStyle name="SAPBEXHLevel1X 3 8 4" xfId="1918"/>
    <cellStyle name="SAPBEXHLevel1X 3 8 4 10" xfId="8565"/>
    <cellStyle name="SAPBEXHLevel1X 3 8 4 10 2" xfId="19225"/>
    <cellStyle name="SAPBEXHLevel1X 3 8 4 10 2 2" xfId="45639"/>
    <cellStyle name="SAPBEXHLevel1X 3 8 4 10 3" xfId="12561"/>
    <cellStyle name="SAPBEXHLevel1X 3 8 4 10 3 2" xfId="38982"/>
    <cellStyle name="SAPBEXHLevel1X 3 8 4 10 4" xfId="35061"/>
    <cellStyle name="SAPBEXHLevel1X 3 8 4 11" xfId="11662"/>
    <cellStyle name="SAPBEXHLevel1X 3 8 4 11 2" xfId="38083"/>
    <cellStyle name="SAPBEXHLevel1X 3 8 4 12" xfId="24481"/>
    <cellStyle name="SAPBEXHLevel1X 3 8 4 12 2" xfId="50895"/>
    <cellStyle name="SAPBEXHLevel1X 3 8 4 2" xfId="3895"/>
    <cellStyle name="SAPBEXHLevel1X 3 8 4 2 2" xfId="9172"/>
    <cellStyle name="SAPBEXHLevel1X 3 8 4 2 2 2" xfId="19832"/>
    <cellStyle name="SAPBEXHLevel1X 3 8 4 2 2 2 2" xfId="46246"/>
    <cellStyle name="SAPBEXHLevel1X 3 8 4 2 2 3" xfId="11559"/>
    <cellStyle name="SAPBEXHLevel1X 3 8 4 2 2 3 2" xfId="37980"/>
    <cellStyle name="SAPBEXHLevel1X 3 8 4 2 2 4" xfId="35668"/>
    <cellStyle name="SAPBEXHLevel1X 3 8 4 2 3" xfId="14678"/>
    <cellStyle name="SAPBEXHLevel1X 3 8 4 2 3 2" xfId="41098"/>
    <cellStyle name="SAPBEXHLevel1X 3 8 4 2 4" xfId="24014"/>
    <cellStyle name="SAPBEXHLevel1X 3 8 4 2 4 2" xfId="50428"/>
    <cellStyle name="SAPBEXHLevel1X 3 8 4 2 5" xfId="30565"/>
    <cellStyle name="SAPBEXHLevel1X 3 8 4 3" xfId="4622"/>
    <cellStyle name="SAPBEXHLevel1X 3 8 4 3 2" xfId="10103"/>
    <cellStyle name="SAPBEXHLevel1X 3 8 4 3 2 2" xfId="20763"/>
    <cellStyle name="SAPBEXHLevel1X 3 8 4 3 2 2 2" xfId="47177"/>
    <cellStyle name="SAPBEXHLevel1X 3 8 4 3 2 3" xfId="16522"/>
    <cellStyle name="SAPBEXHLevel1X 3 8 4 3 2 3 2" xfId="42940"/>
    <cellStyle name="SAPBEXHLevel1X 3 8 4 3 2 4" xfId="36599"/>
    <cellStyle name="SAPBEXHLevel1X 3 8 4 3 3" xfId="15400"/>
    <cellStyle name="SAPBEXHLevel1X 3 8 4 3 3 2" xfId="41820"/>
    <cellStyle name="SAPBEXHLevel1X 3 8 4 3 4" xfId="24746"/>
    <cellStyle name="SAPBEXHLevel1X 3 8 4 3 4 2" xfId="51160"/>
    <cellStyle name="SAPBEXHLevel1X 3 8 4 3 5" xfId="31292"/>
    <cellStyle name="SAPBEXHLevel1X 3 8 4 4" xfId="5200"/>
    <cellStyle name="SAPBEXHLevel1X 3 8 4 4 2" xfId="15975"/>
    <cellStyle name="SAPBEXHLevel1X 3 8 4 4 2 2" xfId="42394"/>
    <cellStyle name="SAPBEXHLevel1X 3 8 4 4 3" xfId="22707"/>
    <cellStyle name="SAPBEXHLevel1X 3 8 4 4 3 2" xfId="49121"/>
    <cellStyle name="SAPBEXHLevel1X 3 8 4 4 4" xfId="31870"/>
    <cellStyle name="SAPBEXHLevel1X 3 8 4 5" xfId="5816"/>
    <cellStyle name="SAPBEXHLevel1X 3 8 4 5 2" xfId="16575"/>
    <cellStyle name="SAPBEXHLevel1X 3 8 4 5 2 2" xfId="42993"/>
    <cellStyle name="SAPBEXHLevel1X 3 8 4 5 3" xfId="22031"/>
    <cellStyle name="SAPBEXHLevel1X 3 8 4 5 3 2" xfId="48445"/>
    <cellStyle name="SAPBEXHLevel1X 3 8 4 5 4" xfId="32486"/>
    <cellStyle name="SAPBEXHLevel1X 3 8 4 6" xfId="6419"/>
    <cellStyle name="SAPBEXHLevel1X 3 8 4 6 2" xfId="17155"/>
    <cellStyle name="SAPBEXHLevel1X 3 8 4 6 2 2" xfId="43573"/>
    <cellStyle name="SAPBEXHLevel1X 3 8 4 6 3" xfId="23069"/>
    <cellStyle name="SAPBEXHLevel1X 3 8 4 6 3 2" xfId="49483"/>
    <cellStyle name="SAPBEXHLevel1X 3 8 4 6 4" xfId="33089"/>
    <cellStyle name="SAPBEXHLevel1X 3 8 4 7" xfId="7034"/>
    <cellStyle name="SAPBEXHLevel1X 3 8 4 7 2" xfId="22383"/>
    <cellStyle name="SAPBEXHLevel1X 3 8 4 7 2 2" xfId="48797"/>
    <cellStyle name="SAPBEXHLevel1X 3 8 4 7 3" xfId="33704"/>
    <cellStyle name="SAPBEXHLevel1X 3 8 4 8" xfId="7581"/>
    <cellStyle name="SAPBEXHLevel1X 3 8 4 8 2" xfId="18248"/>
    <cellStyle name="SAPBEXHLevel1X 3 8 4 8 2 2" xfId="44664"/>
    <cellStyle name="SAPBEXHLevel1X 3 8 4 8 3" xfId="28004"/>
    <cellStyle name="SAPBEXHLevel1X 3 8 4 8 3 2" xfId="54418"/>
    <cellStyle name="SAPBEXHLevel1X 3 8 4 8 4" xfId="34251"/>
    <cellStyle name="SAPBEXHLevel1X 3 8 4 9" xfId="7282"/>
    <cellStyle name="SAPBEXHLevel1X 3 8 4 9 2" xfId="17949"/>
    <cellStyle name="SAPBEXHLevel1X 3 8 4 9 2 2" xfId="44366"/>
    <cellStyle name="SAPBEXHLevel1X 3 8 4 9 3" xfId="23238"/>
    <cellStyle name="SAPBEXHLevel1X 3 8 4 9 3 2" xfId="49652"/>
    <cellStyle name="SAPBEXHLevel1X 3 8 4 9 4" xfId="33952"/>
    <cellStyle name="SAPBEXHLevel1X 3 8 5" xfId="2104"/>
    <cellStyle name="SAPBEXHLevel1X 3 8 5 10" xfId="8860"/>
    <cellStyle name="SAPBEXHLevel1X 3 8 5 10 2" xfId="19520"/>
    <cellStyle name="SAPBEXHLevel1X 3 8 5 10 2 2" xfId="45934"/>
    <cellStyle name="SAPBEXHLevel1X 3 8 5 10 3" xfId="21934"/>
    <cellStyle name="SAPBEXHLevel1X 3 8 5 10 3 2" xfId="48348"/>
    <cellStyle name="SAPBEXHLevel1X 3 8 5 10 4" xfId="35356"/>
    <cellStyle name="SAPBEXHLevel1X 3 8 5 11" xfId="11496"/>
    <cellStyle name="SAPBEXHLevel1X 3 8 5 11 2" xfId="37917"/>
    <cellStyle name="SAPBEXHLevel1X 3 8 5 12" xfId="26990"/>
    <cellStyle name="SAPBEXHLevel1X 3 8 5 12 2" xfId="53404"/>
    <cellStyle name="SAPBEXHLevel1X 3 8 5 2" xfId="4069"/>
    <cellStyle name="SAPBEXHLevel1X 3 8 5 2 2" xfId="9842"/>
    <cellStyle name="SAPBEXHLevel1X 3 8 5 2 2 2" xfId="20502"/>
    <cellStyle name="SAPBEXHLevel1X 3 8 5 2 2 2 2" xfId="46916"/>
    <cellStyle name="SAPBEXHLevel1X 3 8 5 2 2 3" xfId="12493"/>
    <cellStyle name="SAPBEXHLevel1X 3 8 5 2 2 3 2" xfId="38914"/>
    <cellStyle name="SAPBEXHLevel1X 3 8 5 2 2 4" xfId="36338"/>
    <cellStyle name="SAPBEXHLevel1X 3 8 5 2 3" xfId="14851"/>
    <cellStyle name="SAPBEXHLevel1X 3 8 5 2 3 2" xfId="41271"/>
    <cellStyle name="SAPBEXHLevel1X 3 8 5 2 4" xfId="25188"/>
    <cellStyle name="SAPBEXHLevel1X 3 8 5 2 4 2" xfId="51602"/>
    <cellStyle name="SAPBEXHLevel1X 3 8 5 2 5" xfId="30739"/>
    <cellStyle name="SAPBEXHLevel1X 3 8 5 3" xfId="4797"/>
    <cellStyle name="SAPBEXHLevel1X 3 8 5 3 2" xfId="10136"/>
    <cellStyle name="SAPBEXHLevel1X 3 8 5 3 2 2" xfId="20796"/>
    <cellStyle name="SAPBEXHLevel1X 3 8 5 3 2 2 2" xfId="47210"/>
    <cellStyle name="SAPBEXHLevel1X 3 8 5 3 2 3" xfId="25886"/>
    <cellStyle name="SAPBEXHLevel1X 3 8 5 3 2 3 2" xfId="52300"/>
    <cellStyle name="SAPBEXHLevel1X 3 8 5 3 2 4" xfId="36632"/>
    <cellStyle name="SAPBEXHLevel1X 3 8 5 3 3" xfId="15574"/>
    <cellStyle name="SAPBEXHLevel1X 3 8 5 3 3 2" xfId="41994"/>
    <cellStyle name="SAPBEXHLevel1X 3 8 5 3 4" xfId="23779"/>
    <cellStyle name="SAPBEXHLevel1X 3 8 5 3 4 2" xfId="50193"/>
    <cellStyle name="SAPBEXHLevel1X 3 8 5 3 5" xfId="31467"/>
    <cellStyle name="SAPBEXHLevel1X 3 8 5 4" xfId="5377"/>
    <cellStyle name="SAPBEXHLevel1X 3 8 5 4 2" xfId="16150"/>
    <cellStyle name="SAPBEXHLevel1X 3 8 5 4 2 2" xfId="42569"/>
    <cellStyle name="SAPBEXHLevel1X 3 8 5 4 3" xfId="24844"/>
    <cellStyle name="SAPBEXHLevel1X 3 8 5 4 3 2" xfId="51258"/>
    <cellStyle name="SAPBEXHLevel1X 3 8 5 4 4" xfId="32047"/>
    <cellStyle name="SAPBEXHLevel1X 3 8 5 5" xfId="5984"/>
    <cellStyle name="SAPBEXHLevel1X 3 8 5 5 2" xfId="16736"/>
    <cellStyle name="SAPBEXHLevel1X 3 8 5 5 2 2" xfId="43154"/>
    <cellStyle name="SAPBEXHLevel1X 3 8 5 5 3" xfId="25563"/>
    <cellStyle name="SAPBEXHLevel1X 3 8 5 5 3 2" xfId="51977"/>
    <cellStyle name="SAPBEXHLevel1X 3 8 5 5 4" xfId="32654"/>
    <cellStyle name="SAPBEXHLevel1X 3 8 5 6" xfId="6584"/>
    <cellStyle name="SAPBEXHLevel1X 3 8 5 6 2" xfId="17309"/>
    <cellStyle name="SAPBEXHLevel1X 3 8 5 6 2 2" xfId="43727"/>
    <cellStyle name="SAPBEXHLevel1X 3 8 5 6 3" xfId="18753"/>
    <cellStyle name="SAPBEXHLevel1X 3 8 5 6 3 2" xfId="45167"/>
    <cellStyle name="SAPBEXHLevel1X 3 8 5 6 4" xfId="33254"/>
    <cellStyle name="SAPBEXHLevel1X 3 8 5 7" xfId="7156"/>
    <cellStyle name="SAPBEXHLevel1X 3 8 5 7 2" xfId="22934"/>
    <cellStyle name="SAPBEXHLevel1X 3 8 5 7 2 2" xfId="49348"/>
    <cellStyle name="SAPBEXHLevel1X 3 8 5 7 3" xfId="33826"/>
    <cellStyle name="SAPBEXHLevel1X 3 8 5 8" xfId="7715"/>
    <cellStyle name="SAPBEXHLevel1X 3 8 5 8 2" xfId="18382"/>
    <cellStyle name="SAPBEXHLevel1X 3 8 5 8 2 2" xfId="44798"/>
    <cellStyle name="SAPBEXHLevel1X 3 8 5 8 3" xfId="27294"/>
    <cellStyle name="SAPBEXHLevel1X 3 8 5 8 3 2" xfId="53708"/>
    <cellStyle name="SAPBEXHLevel1X 3 8 5 8 4" xfId="34385"/>
    <cellStyle name="SAPBEXHLevel1X 3 8 5 9" xfId="7867"/>
    <cellStyle name="SAPBEXHLevel1X 3 8 5 9 2" xfId="18534"/>
    <cellStyle name="SAPBEXHLevel1X 3 8 5 9 2 2" xfId="44949"/>
    <cellStyle name="SAPBEXHLevel1X 3 8 5 9 3" xfId="22785"/>
    <cellStyle name="SAPBEXHLevel1X 3 8 5 9 3 2" xfId="49199"/>
    <cellStyle name="SAPBEXHLevel1X 3 8 5 9 4" xfId="34537"/>
    <cellStyle name="SAPBEXHLevel1X 3 8 6" xfId="1845"/>
    <cellStyle name="SAPBEXHLevel1X 3 8 6 10" xfId="9545"/>
    <cellStyle name="SAPBEXHLevel1X 3 8 6 10 2" xfId="20205"/>
    <cellStyle name="SAPBEXHLevel1X 3 8 6 10 2 2" xfId="46619"/>
    <cellStyle name="SAPBEXHLevel1X 3 8 6 10 3" xfId="12215"/>
    <cellStyle name="SAPBEXHLevel1X 3 8 6 10 3 2" xfId="38636"/>
    <cellStyle name="SAPBEXHLevel1X 3 8 6 10 4" xfId="36041"/>
    <cellStyle name="SAPBEXHLevel1X 3 8 6 11" xfId="11735"/>
    <cellStyle name="SAPBEXHLevel1X 3 8 6 11 2" xfId="38156"/>
    <cellStyle name="SAPBEXHLevel1X 3 8 6 12" xfId="25072"/>
    <cellStyle name="SAPBEXHLevel1X 3 8 6 12 2" xfId="51486"/>
    <cellStyle name="SAPBEXHLevel1X 3 8 6 2" xfId="3822"/>
    <cellStyle name="SAPBEXHLevel1X 3 8 6 2 2" xfId="10682"/>
    <cellStyle name="SAPBEXHLevel1X 3 8 6 2 2 2" xfId="21327"/>
    <cellStyle name="SAPBEXHLevel1X 3 8 6 2 2 2 2" xfId="47741"/>
    <cellStyle name="SAPBEXHLevel1X 3 8 6 2 2 3" xfId="28425"/>
    <cellStyle name="SAPBEXHLevel1X 3 8 6 2 2 3 2" xfId="54839"/>
    <cellStyle name="SAPBEXHLevel1X 3 8 6 2 2 4" xfId="37106"/>
    <cellStyle name="SAPBEXHLevel1X 3 8 6 2 3" xfId="14605"/>
    <cellStyle name="SAPBEXHLevel1X 3 8 6 2 3 2" xfId="41025"/>
    <cellStyle name="SAPBEXHLevel1X 3 8 6 2 4" xfId="26589"/>
    <cellStyle name="SAPBEXHLevel1X 3 8 6 2 4 2" xfId="53003"/>
    <cellStyle name="SAPBEXHLevel1X 3 8 6 2 5" xfId="30492"/>
    <cellStyle name="SAPBEXHLevel1X 3 8 6 3" xfId="4549"/>
    <cellStyle name="SAPBEXHLevel1X 3 8 6 3 2" xfId="15327"/>
    <cellStyle name="SAPBEXHLevel1X 3 8 6 3 2 2" xfId="41747"/>
    <cellStyle name="SAPBEXHLevel1X 3 8 6 3 3" xfId="22657"/>
    <cellStyle name="SAPBEXHLevel1X 3 8 6 3 3 2" xfId="49071"/>
    <cellStyle name="SAPBEXHLevel1X 3 8 6 3 4" xfId="31219"/>
    <cellStyle name="SAPBEXHLevel1X 3 8 6 4" xfId="3195"/>
    <cellStyle name="SAPBEXHLevel1X 3 8 6 4 2" xfId="13985"/>
    <cellStyle name="SAPBEXHLevel1X 3 8 6 4 2 2" xfId="40405"/>
    <cellStyle name="SAPBEXHLevel1X 3 8 6 4 3" xfId="22470"/>
    <cellStyle name="SAPBEXHLevel1X 3 8 6 4 3 2" xfId="48884"/>
    <cellStyle name="SAPBEXHLevel1X 3 8 6 4 4" xfId="29865"/>
    <cellStyle name="SAPBEXHLevel1X 3 8 6 5" xfId="4336"/>
    <cellStyle name="SAPBEXHLevel1X 3 8 6 5 2" xfId="15114"/>
    <cellStyle name="SAPBEXHLevel1X 3 8 6 5 2 2" xfId="41534"/>
    <cellStyle name="SAPBEXHLevel1X 3 8 6 5 3" xfId="24550"/>
    <cellStyle name="SAPBEXHLevel1X 3 8 6 5 3 2" xfId="50964"/>
    <cellStyle name="SAPBEXHLevel1X 3 8 6 5 4" xfId="31006"/>
    <cellStyle name="SAPBEXHLevel1X 3 8 6 6" xfId="5622"/>
    <cellStyle name="SAPBEXHLevel1X 3 8 6 6 2" xfId="16386"/>
    <cellStyle name="SAPBEXHLevel1X 3 8 6 6 2 2" xfId="42804"/>
    <cellStyle name="SAPBEXHLevel1X 3 8 6 6 3" xfId="23064"/>
    <cellStyle name="SAPBEXHLevel1X 3 8 6 6 3 2" xfId="49478"/>
    <cellStyle name="SAPBEXHLevel1X 3 8 6 6 4" xfId="32292"/>
    <cellStyle name="SAPBEXHLevel1X 3 8 6 7" xfId="6961"/>
    <cellStyle name="SAPBEXHLevel1X 3 8 6 7 2" xfId="12070"/>
    <cellStyle name="SAPBEXHLevel1X 3 8 6 7 2 2" xfId="38491"/>
    <cellStyle name="SAPBEXHLevel1X 3 8 6 7 3" xfId="33631"/>
    <cellStyle name="SAPBEXHLevel1X 3 8 6 8" xfId="7508"/>
    <cellStyle name="SAPBEXHLevel1X 3 8 6 8 2" xfId="18175"/>
    <cellStyle name="SAPBEXHLevel1X 3 8 6 8 2 2" xfId="44591"/>
    <cellStyle name="SAPBEXHLevel1X 3 8 6 8 3" xfId="22165"/>
    <cellStyle name="SAPBEXHLevel1X 3 8 6 8 3 2" xfId="48579"/>
    <cellStyle name="SAPBEXHLevel1X 3 8 6 8 4" xfId="34178"/>
    <cellStyle name="SAPBEXHLevel1X 3 8 6 9" xfId="5612"/>
    <cellStyle name="SAPBEXHLevel1X 3 8 6 9 2" xfId="16376"/>
    <cellStyle name="SAPBEXHLevel1X 3 8 6 9 2 2" xfId="42794"/>
    <cellStyle name="SAPBEXHLevel1X 3 8 6 9 3" xfId="27435"/>
    <cellStyle name="SAPBEXHLevel1X 3 8 6 9 3 2" xfId="53849"/>
    <cellStyle name="SAPBEXHLevel1X 3 8 6 9 4" xfId="32282"/>
    <cellStyle name="SAPBEXHLevel1X 3 8 7" xfId="2505"/>
    <cellStyle name="SAPBEXHLevel1X 3 8 7 10" xfId="22688"/>
    <cellStyle name="SAPBEXHLevel1X 3 8 7 10 2" xfId="49102"/>
    <cellStyle name="SAPBEXHLevel1X 3 8 7 2" xfId="4400"/>
    <cellStyle name="SAPBEXHLevel1X 3 8 7 2 2" xfId="15178"/>
    <cellStyle name="SAPBEXHLevel1X 3 8 7 2 2 2" xfId="41598"/>
    <cellStyle name="SAPBEXHLevel1X 3 8 7 2 3" xfId="27935"/>
    <cellStyle name="SAPBEXHLevel1X 3 8 7 2 3 2" xfId="54349"/>
    <cellStyle name="SAPBEXHLevel1X 3 8 7 2 4" xfId="31070"/>
    <cellStyle name="SAPBEXHLevel1X 3 8 7 3" xfId="5133"/>
    <cellStyle name="SAPBEXHLevel1X 3 8 7 3 2" xfId="15910"/>
    <cellStyle name="SAPBEXHLevel1X 3 8 7 3 2 2" xfId="42329"/>
    <cellStyle name="SAPBEXHLevel1X 3 8 7 3 3" xfId="26338"/>
    <cellStyle name="SAPBEXHLevel1X 3 8 7 3 3 2" xfId="52752"/>
    <cellStyle name="SAPBEXHLevel1X 3 8 7 3 4" xfId="31803"/>
    <cellStyle name="SAPBEXHLevel1X 3 8 7 4" xfId="6315"/>
    <cellStyle name="SAPBEXHLevel1X 3 8 7 4 2" xfId="17054"/>
    <cellStyle name="SAPBEXHLevel1X 3 8 7 4 2 2" xfId="43472"/>
    <cellStyle name="SAPBEXHLevel1X 3 8 7 4 3" xfId="12040"/>
    <cellStyle name="SAPBEXHLevel1X 3 8 7 4 3 2" xfId="38461"/>
    <cellStyle name="SAPBEXHLevel1X 3 8 7 4 4" xfId="32985"/>
    <cellStyle name="SAPBEXHLevel1X 3 8 7 5" xfId="6891"/>
    <cellStyle name="SAPBEXHLevel1X 3 8 7 5 2" xfId="17596"/>
    <cellStyle name="SAPBEXHLevel1X 3 8 7 5 2 2" xfId="44013"/>
    <cellStyle name="SAPBEXHLevel1X 3 8 7 5 3" xfId="25740"/>
    <cellStyle name="SAPBEXHLevel1X 3 8 7 5 3 2" xfId="52154"/>
    <cellStyle name="SAPBEXHLevel1X 3 8 7 5 4" xfId="33561"/>
    <cellStyle name="SAPBEXHLevel1X 3 8 7 6" xfId="7415"/>
    <cellStyle name="SAPBEXHLevel1X 3 8 7 6 2" xfId="18082"/>
    <cellStyle name="SAPBEXHLevel1X 3 8 7 6 2 2" xfId="44498"/>
    <cellStyle name="SAPBEXHLevel1X 3 8 7 6 3" xfId="24001"/>
    <cellStyle name="SAPBEXHLevel1X 3 8 7 6 3 2" xfId="50415"/>
    <cellStyle name="SAPBEXHLevel1X 3 8 7 6 4" xfId="34085"/>
    <cellStyle name="SAPBEXHLevel1X 3 8 7 7" xfId="8038"/>
    <cellStyle name="SAPBEXHLevel1X 3 8 7 7 2" xfId="18705"/>
    <cellStyle name="SAPBEXHLevel1X 3 8 7 7 2 2" xfId="45119"/>
    <cellStyle name="SAPBEXHLevel1X 3 8 7 7 3" xfId="16637"/>
    <cellStyle name="SAPBEXHLevel1X 3 8 7 7 3 2" xfId="43055"/>
    <cellStyle name="SAPBEXHLevel1X 3 8 7 7 4" xfId="34642"/>
    <cellStyle name="SAPBEXHLevel1X 3 8 7 8" xfId="13301"/>
    <cellStyle name="SAPBEXHLevel1X 3 8 7 8 2" xfId="39721"/>
    <cellStyle name="SAPBEXHLevel1X 3 8 7 9" xfId="11225"/>
    <cellStyle name="SAPBEXHLevel1X 3 8 7 9 2" xfId="37646"/>
    <cellStyle name="SAPBEXHLevel1X 3 8 8" xfId="3255"/>
    <cellStyle name="SAPBEXHLevel1X 3 8 8 2" xfId="14045"/>
    <cellStyle name="SAPBEXHLevel1X 3 8 8 2 2" xfId="40465"/>
    <cellStyle name="SAPBEXHLevel1X 3 8 8 3" xfId="23660"/>
    <cellStyle name="SAPBEXHLevel1X 3 8 8 3 2" xfId="50074"/>
    <cellStyle name="SAPBEXHLevel1X 3 8 8 4" xfId="29925"/>
    <cellStyle name="SAPBEXHLevel1X 3 8 9" xfId="4887"/>
    <cellStyle name="SAPBEXHLevel1X 3 8 9 2" xfId="15664"/>
    <cellStyle name="SAPBEXHLevel1X 3 8 9 2 2" xfId="42084"/>
    <cellStyle name="SAPBEXHLevel1X 3 8 9 3" xfId="24742"/>
    <cellStyle name="SAPBEXHLevel1X 3 8 9 3 2" xfId="51156"/>
    <cellStyle name="SAPBEXHLevel1X 3 8 9 4" xfId="31557"/>
    <cellStyle name="SAPBEXHLevel1X 3 9" xfId="1539"/>
    <cellStyle name="SAPBEXHLevel1X 3 9 10" xfId="8431"/>
    <cellStyle name="SAPBEXHLevel1X 3 9 10 2" xfId="19091"/>
    <cellStyle name="SAPBEXHLevel1X 3 9 10 2 2" xfId="45505"/>
    <cellStyle name="SAPBEXHLevel1X 3 9 10 3" xfId="12187"/>
    <cellStyle name="SAPBEXHLevel1X 3 9 10 3 2" xfId="38608"/>
    <cellStyle name="SAPBEXHLevel1X 3 9 10 4" xfId="34927"/>
    <cellStyle name="SAPBEXHLevel1X 3 9 11" xfId="12003"/>
    <cellStyle name="SAPBEXHLevel1X 3 9 11 2" xfId="38424"/>
    <cellStyle name="SAPBEXHLevel1X 3 9 12" xfId="24836"/>
    <cellStyle name="SAPBEXHLevel1X 3 9 12 2" xfId="51250"/>
    <cellStyle name="SAPBEXHLevel1X 3 9 2" xfId="3533"/>
    <cellStyle name="SAPBEXHLevel1X 3 9 2 2" xfId="8991"/>
    <cellStyle name="SAPBEXHLevel1X 3 9 2 2 2" xfId="19651"/>
    <cellStyle name="SAPBEXHLevel1X 3 9 2 2 2 2" xfId="46065"/>
    <cellStyle name="SAPBEXHLevel1X 3 9 2 2 3" xfId="26796"/>
    <cellStyle name="SAPBEXHLevel1X 3 9 2 2 3 2" xfId="53210"/>
    <cellStyle name="SAPBEXHLevel1X 3 9 2 2 4" xfId="35487"/>
    <cellStyle name="SAPBEXHLevel1X 3 9 2 3" xfId="10200"/>
    <cellStyle name="SAPBEXHLevel1X 3 9 2 3 2" xfId="20860"/>
    <cellStyle name="SAPBEXHLevel1X 3 9 2 3 2 2" xfId="47274"/>
    <cellStyle name="SAPBEXHLevel1X 3 9 2 3 3" xfId="14105"/>
    <cellStyle name="SAPBEXHLevel1X 3 9 2 3 3 2" xfId="40525"/>
    <cellStyle name="SAPBEXHLevel1X 3 9 2 3 4" xfId="36696"/>
    <cellStyle name="SAPBEXHLevel1X 3 9 2 4" xfId="8744"/>
    <cellStyle name="SAPBEXHLevel1X 3 9 2 4 2" xfId="19404"/>
    <cellStyle name="SAPBEXHLevel1X 3 9 2 4 2 2" xfId="45818"/>
    <cellStyle name="SAPBEXHLevel1X 3 9 2 4 3" xfId="24986"/>
    <cellStyle name="SAPBEXHLevel1X 3 9 2 4 3 2" xfId="51400"/>
    <cellStyle name="SAPBEXHLevel1X 3 9 2 4 4" xfId="35240"/>
    <cellStyle name="SAPBEXHLevel1X 3 9 2 5" xfId="14318"/>
    <cellStyle name="SAPBEXHLevel1X 3 9 2 5 2" xfId="40738"/>
    <cellStyle name="SAPBEXHLevel1X 3 9 2 6" xfId="22546"/>
    <cellStyle name="SAPBEXHLevel1X 3 9 2 6 2" xfId="48960"/>
    <cellStyle name="SAPBEXHLevel1X 3 9 2 7" xfId="30203"/>
    <cellStyle name="SAPBEXHLevel1X 3 9 3" xfId="4140"/>
    <cellStyle name="SAPBEXHLevel1X 3 9 3 2" xfId="9349"/>
    <cellStyle name="SAPBEXHLevel1X 3 9 3 2 2" xfId="20009"/>
    <cellStyle name="SAPBEXHLevel1X 3 9 3 2 2 2" xfId="46423"/>
    <cellStyle name="SAPBEXHLevel1X 3 9 3 2 3" xfId="25949"/>
    <cellStyle name="SAPBEXHLevel1X 3 9 3 2 3 2" xfId="52363"/>
    <cellStyle name="SAPBEXHLevel1X 3 9 3 2 4" xfId="35845"/>
    <cellStyle name="SAPBEXHLevel1X 3 9 3 3" xfId="14922"/>
    <cellStyle name="SAPBEXHLevel1X 3 9 3 3 2" xfId="41342"/>
    <cellStyle name="SAPBEXHLevel1X 3 9 3 4" xfId="24754"/>
    <cellStyle name="SAPBEXHLevel1X 3 9 3 4 2" xfId="51168"/>
    <cellStyle name="SAPBEXHLevel1X 3 9 3 5" xfId="30810"/>
    <cellStyle name="SAPBEXHLevel1X 3 9 4" xfId="4694"/>
    <cellStyle name="SAPBEXHLevel1X 3 9 4 2" xfId="10438"/>
    <cellStyle name="SAPBEXHLevel1X 3 9 4 2 2" xfId="21098"/>
    <cellStyle name="SAPBEXHLevel1X 3 9 4 2 2 2" xfId="47512"/>
    <cellStyle name="SAPBEXHLevel1X 3 9 4 2 3" xfId="28362"/>
    <cellStyle name="SAPBEXHLevel1X 3 9 4 2 3 2" xfId="54776"/>
    <cellStyle name="SAPBEXHLevel1X 3 9 4 2 4" xfId="36934"/>
    <cellStyle name="SAPBEXHLevel1X 3 9 4 3" xfId="15471"/>
    <cellStyle name="SAPBEXHLevel1X 3 9 4 3 2" xfId="41891"/>
    <cellStyle name="SAPBEXHLevel1X 3 9 4 4" xfId="24625"/>
    <cellStyle name="SAPBEXHLevel1X 3 9 4 4 2" xfId="51039"/>
    <cellStyle name="SAPBEXHLevel1X 3 9 4 5" xfId="31364"/>
    <cellStyle name="SAPBEXHLevel1X 3 9 5" xfId="3123"/>
    <cellStyle name="SAPBEXHLevel1X 3 9 5 2" xfId="13914"/>
    <cellStyle name="SAPBEXHLevel1X 3 9 5 2 2" xfId="40334"/>
    <cellStyle name="SAPBEXHLevel1X 3 9 5 3" xfId="27659"/>
    <cellStyle name="SAPBEXHLevel1X 3 9 5 3 2" xfId="54073"/>
    <cellStyle name="SAPBEXHLevel1X 3 9 5 4" xfId="29793"/>
    <cellStyle name="SAPBEXHLevel1X 3 9 6" xfId="3308"/>
    <cellStyle name="SAPBEXHLevel1X 3 9 6 2" xfId="14098"/>
    <cellStyle name="SAPBEXHLevel1X 3 9 6 2 2" xfId="40518"/>
    <cellStyle name="SAPBEXHLevel1X 3 9 6 3" xfId="26276"/>
    <cellStyle name="SAPBEXHLevel1X 3 9 6 3 2" xfId="52690"/>
    <cellStyle name="SAPBEXHLevel1X 3 9 6 4" xfId="29978"/>
    <cellStyle name="SAPBEXHLevel1X 3 9 7" xfId="5579"/>
    <cellStyle name="SAPBEXHLevel1X 3 9 7 2" xfId="28115"/>
    <cellStyle name="SAPBEXHLevel1X 3 9 7 2 2" xfId="54529"/>
    <cellStyle name="SAPBEXHLevel1X 3 9 7 3" xfId="32249"/>
    <cellStyle name="SAPBEXHLevel1X 3 9 8" xfId="5936"/>
    <cellStyle name="SAPBEXHLevel1X 3 9 8 2" xfId="16688"/>
    <cellStyle name="SAPBEXHLevel1X 3 9 8 2 2" xfId="43106"/>
    <cellStyle name="SAPBEXHLevel1X 3 9 8 3" xfId="27680"/>
    <cellStyle name="SAPBEXHLevel1X 3 9 8 3 2" xfId="54094"/>
    <cellStyle name="SAPBEXHLevel1X 3 9 8 4" xfId="32606"/>
    <cellStyle name="SAPBEXHLevel1X 3 9 9" xfId="6685"/>
    <cellStyle name="SAPBEXHLevel1X 3 9 9 2" xfId="17397"/>
    <cellStyle name="SAPBEXHLevel1X 3 9 9 2 2" xfId="43815"/>
    <cellStyle name="SAPBEXHLevel1X 3 9 9 3" xfId="24957"/>
    <cellStyle name="SAPBEXHLevel1X 3 9 9 3 2" xfId="51371"/>
    <cellStyle name="SAPBEXHLevel1X 3 9 9 4" xfId="33355"/>
    <cellStyle name="SAPBEXHLevel1X 4" xfId="1537"/>
    <cellStyle name="SAPBEXHLevel1X 4 10" xfId="8429"/>
    <cellStyle name="SAPBEXHLevel1X 4 10 2" xfId="19089"/>
    <cellStyle name="SAPBEXHLevel1X 4 10 2 2" xfId="45503"/>
    <cellStyle name="SAPBEXHLevel1X 4 10 3" xfId="12725"/>
    <cellStyle name="SAPBEXHLevel1X 4 10 3 2" xfId="39146"/>
    <cellStyle name="SAPBEXHLevel1X 4 10 4" xfId="34925"/>
    <cellStyle name="SAPBEXHLevel1X 4 11" xfId="12005"/>
    <cellStyle name="SAPBEXHLevel1X 4 11 2" xfId="38426"/>
    <cellStyle name="SAPBEXHLevel1X 4 12" xfId="22752"/>
    <cellStyle name="SAPBEXHLevel1X 4 12 2" xfId="49166"/>
    <cellStyle name="SAPBEXHLevel1X 4 2" xfId="3531"/>
    <cellStyle name="SAPBEXHLevel1X 4 2 2" xfId="8993"/>
    <cellStyle name="SAPBEXHLevel1X 4 2 2 2" xfId="19653"/>
    <cellStyle name="SAPBEXHLevel1X 4 2 2 2 2" xfId="46067"/>
    <cellStyle name="SAPBEXHLevel1X 4 2 2 3" xfId="13350"/>
    <cellStyle name="SAPBEXHLevel1X 4 2 2 3 2" xfId="39770"/>
    <cellStyle name="SAPBEXHLevel1X 4 2 2 4" xfId="35489"/>
    <cellStyle name="SAPBEXHLevel1X 4 2 3" xfId="10114"/>
    <cellStyle name="SAPBEXHLevel1X 4 2 3 2" xfId="20774"/>
    <cellStyle name="SAPBEXHLevel1X 4 2 3 2 2" xfId="47188"/>
    <cellStyle name="SAPBEXHLevel1X 4 2 3 3" xfId="27802"/>
    <cellStyle name="SAPBEXHLevel1X 4 2 3 3 2" xfId="54216"/>
    <cellStyle name="SAPBEXHLevel1X 4 2 3 4" xfId="36610"/>
    <cellStyle name="SAPBEXHLevel1X 4 2 4" xfId="8742"/>
    <cellStyle name="SAPBEXHLevel1X 4 2 4 2" xfId="19402"/>
    <cellStyle name="SAPBEXHLevel1X 4 2 4 2 2" xfId="45816"/>
    <cellStyle name="SAPBEXHLevel1X 4 2 4 3" xfId="25817"/>
    <cellStyle name="SAPBEXHLevel1X 4 2 4 3 2" xfId="52231"/>
    <cellStyle name="SAPBEXHLevel1X 4 2 4 4" xfId="35238"/>
    <cellStyle name="SAPBEXHLevel1X 4 2 5" xfId="14316"/>
    <cellStyle name="SAPBEXHLevel1X 4 2 5 2" xfId="40736"/>
    <cellStyle name="SAPBEXHLevel1X 4 2 6" xfId="27517"/>
    <cellStyle name="SAPBEXHLevel1X 4 2 6 2" xfId="53931"/>
    <cellStyle name="SAPBEXHLevel1X 4 2 7" xfId="30201"/>
    <cellStyle name="SAPBEXHLevel1X 4 3" xfId="4141"/>
    <cellStyle name="SAPBEXHLevel1X 4 3 2" xfId="9351"/>
    <cellStyle name="SAPBEXHLevel1X 4 3 2 2" xfId="20011"/>
    <cellStyle name="SAPBEXHLevel1X 4 3 2 2 2" xfId="46425"/>
    <cellStyle name="SAPBEXHLevel1X 4 3 2 3" xfId="11254"/>
    <cellStyle name="SAPBEXHLevel1X 4 3 2 3 2" xfId="37675"/>
    <cellStyle name="SAPBEXHLevel1X 4 3 2 4" xfId="35847"/>
    <cellStyle name="SAPBEXHLevel1X 4 3 3" xfId="14923"/>
    <cellStyle name="SAPBEXHLevel1X 4 3 3 2" xfId="41343"/>
    <cellStyle name="SAPBEXHLevel1X 4 3 4" xfId="24312"/>
    <cellStyle name="SAPBEXHLevel1X 4 3 4 2" xfId="50726"/>
    <cellStyle name="SAPBEXHLevel1X 4 3 5" xfId="30811"/>
    <cellStyle name="SAPBEXHLevel1X 4 4" xfId="5049"/>
    <cellStyle name="SAPBEXHLevel1X 4 4 2" xfId="10247"/>
    <cellStyle name="SAPBEXHLevel1X 4 4 2 2" xfId="20907"/>
    <cellStyle name="SAPBEXHLevel1X 4 4 2 2 2" xfId="47321"/>
    <cellStyle name="SAPBEXHLevel1X 4 4 2 3" xfId="12594"/>
    <cellStyle name="SAPBEXHLevel1X 4 4 2 3 2" xfId="39015"/>
    <cellStyle name="SAPBEXHLevel1X 4 4 2 4" xfId="36743"/>
    <cellStyle name="SAPBEXHLevel1X 4 4 3" xfId="15826"/>
    <cellStyle name="SAPBEXHLevel1X 4 4 3 2" xfId="42245"/>
    <cellStyle name="SAPBEXHLevel1X 4 4 4" xfId="21866"/>
    <cellStyle name="SAPBEXHLevel1X 4 4 4 2" xfId="48280"/>
    <cellStyle name="SAPBEXHLevel1X 4 4 5" xfId="31719"/>
    <cellStyle name="SAPBEXHLevel1X 4 5" xfId="3767"/>
    <cellStyle name="SAPBEXHLevel1X 4 5 2" xfId="14550"/>
    <cellStyle name="SAPBEXHLevel1X 4 5 2 2" xfId="40970"/>
    <cellStyle name="SAPBEXHLevel1X 4 5 3" xfId="25139"/>
    <cellStyle name="SAPBEXHLevel1X 4 5 3 2" xfId="51553"/>
    <cellStyle name="SAPBEXHLevel1X 4 5 4" xfId="30437"/>
    <cellStyle name="SAPBEXHLevel1X 4 6" xfId="3345"/>
    <cellStyle name="SAPBEXHLevel1X 4 6 2" xfId="14132"/>
    <cellStyle name="SAPBEXHLevel1X 4 6 2 2" xfId="40552"/>
    <cellStyle name="SAPBEXHLevel1X 4 6 3" xfId="23695"/>
    <cellStyle name="SAPBEXHLevel1X 4 6 3 2" xfId="50109"/>
    <cellStyle name="SAPBEXHLevel1X 4 6 4" xfId="30015"/>
    <cellStyle name="SAPBEXHLevel1X 4 7" xfId="5767"/>
    <cellStyle name="SAPBEXHLevel1X 4 7 2" xfId="22434"/>
    <cellStyle name="SAPBEXHLevel1X 4 7 2 2" xfId="48848"/>
    <cellStyle name="SAPBEXHLevel1X 4 7 3" xfId="32437"/>
    <cellStyle name="SAPBEXHLevel1X 4 8" xfId="3752"/>
    <cellStyle name="SAPBEXHLevel1X 4 8 2" xfId="14535"/>
    <cellStyle name="SAPBEXHLevel1X 4 8 2 2" xfId="40955"/>
    <cellStyle name="SAPBEXHLevel1X 4 8 3" xfId="24091"/>
    <cellStyle name="SAPBEXHLevel1X 4 8 3 2" xfId="50505"/>
    <cellStyle name="SAPBEXHLevel1X 4 8 4" xfId="30422"/>
    <cellStyle name="SAPBEXHLevel1X 4 9" xfId="7659"/>
    <cellStyle name="SAPBEXHLevel1X 4 9 2" xfId="18326"/>
    <cellStyle name="SAPBEXHLevel1X 4 9 2 2" xfId="44742"/>
    <cellStyle name="SAPBEXHLevel1X 4 9 3" xfId="27367"/>
    <cellStyle name="SAPBEXHLevel1X 4 9 3 2" xfId="53781"/>
    <cellStyle name="SAPBEXHLevel1X 4 9 4" xfId="34329"/>
    <cellStyle name="SAPBEXHLevel1X 5" xfId="1650"/>
    <cellStyle name="SAPBEXHLevel1X 5 10" xfId="8321"/>
    <cellStyle name="SAPBEXHLevel1X 5 10 2" xfId="18981"/>
    <cellStyle name="SAPBEXHLevel1X 5 10 2 2" xfId="45395"/>
    <cellStyle name="SAPBEXHLevel1X 5 10 3" xfId="17802"/>
    <cellStyle name="SAPBEXHLevel1X 5 10 3 2" xfId="44219"/>
    <cellStyle name="SAPBEXHLevel1X 5 10 4" xfId="34817"/>
    <cellStyle name="SAPBEXHLevel1X 5 11" xfId="11916"/>
    <cellStyle name="SAPBEXHLevel1X 5 11 2" xfId="38337"/>
    <cellStyle name="SAPBEXHLevel1X 5 12" xfId="24052"/>
    <cellStyle name="SAPBEXHLevel1X 5 12 2" xfId="50466"/>
    <cellStyle name="SAPBEXHLevel1X 5 2" xfId="3643"/>
    <cellStyle name="SAPBEXHLevel1X 5 2 2" xfId="9101"/>
    <cellStyle name="SAPBEXHLevel1X 5 2 2 2" xfId="19761"/>
    <cellStyle name="SAPBEXHLevel1X 5 2 2 2 2" xfId="46175"/>
    <cellStyle name="SAPBEXHLevel1X 5 2 2 3" xfId="27090"/>
    <cellStyle name="SAPBEXHLevel1X 5 2 2 3 2" xfId="53504"/>
    <cellStyle name="SAPBEXHLevel1X 5 2 2 4" xfId="35597"/>
    <cellStyle name="SAPBEXHLevel1X 5 2 3" xfId="9644"/>
    <cellStyle name="SAPBEXHLevel1X 5 2 3 2" xfId="20304"/>
    <cellStyle name="SAPBEXHLevel1X 5 2 3 2 2" xfId="46718"/>
    <cellStyle name="SAPBEXHLevel1X 5 2 3 3" xfId="26721"/>
    <cellStyle name="SAPBEXHLevel1X 5 2 3 3 2" xfId="53135"/>
    <cellStyle name="SAPBEXHLevel1X 5 2 3 4" xfId="36140"/>
    <cellStyle name="SAPBEXHLevel1X 5 2 4" xfId="8622"/>
    <cellStyle name="SAPBEXHLevel1X 5 2 4 2" xfId="19282"/>
    <cellStyle name="SAPBEXHLevel1X 5 2 4 2 2" xfId="45696"/>
    <cellStyle name="SAPBEXHLevel1X 5 2 4 3" xfId="17667"/>
    <cellStyle name="SAPBEXHLevel1X 5 2 4 3 2" xfId="44084"/>
    <cellStyle name="SAPBEXHLevel1X 5 2 4 4" xfId="35118"/>
    <cellStyle name="SAPBEXHLevel1X 5 2 5" xfId="14428"/>
    <cellStyle name="SAPBEXHLevel1X 5 2 5 2" xfId="40848"/>
    <cellStyle name="SAPBEXHLevel1X 5 2 6" xfId="26836"/>
    <cellStyle name="SAPBEXHLevel1X 5 2 6 2" xfId="53250"/>
    <cellStyle name="SAPBEXHLevel1X 5 2 7" xfId="30313"/>
    <cellStyle name="SAPBEXHLevel1X 5 3" xfId="4125"/>
    <cellStyle name="SAPBEXHLevel1X 5 3 2" xfId="9470"/>
    <cellStyle name="SAPBEXHLevel1X 5 3 2 2" xfId="20130"/>
    <cellStyle name="SAPBEXHLevel1X 5 3 2 2 2" xfId="46544"/>
    <cellStyle name="SAPBEXHLevel1X 5 3 2 3" xfId="11820"/>
    <cellStyle name="SAPBEXHLevel1X 5 3 2 3 2" xfId="38241"/>
    <cellStyle name="SAPBEXHLevel1X 5 3 2 4" xfId="35966"/>
    <cellStyle name="SAPBEXHLevel1X 5 3 3" xfId="14907"/>
    <cellStyle name="SAPBEXHLevel1X 5 3 3 2" xfId="41327"/>
    <cellStyle name="SAPBEXHLevel1X 5 3 4" xfId="23686"/>
    <cellStyle name="SAPBEXHLevel1X 5 3 4 2" xfId="50100"/>
    <cellStyle name="SAPBEXHLevel1X 5 3 5" xfId="30795"/>
    <cellStyle name="SAPBEXHLevel1X 5 4" xfId="2846"/>
    <cellStyle name="SAPBEXHLevel1X 5 4 2" xfId="10360"/>
    <cellStyle name="SAPBEXHLevel1X 5 4 2 2" xfId="21020"/>
    <cellStyle name="SAPBEXHLevel1X 5 4 2 2 2" xfId="47434"/>
    <cellStyle name="SAPBEXHLevel1X 5 4 2 3" xfId="28285"/>
    <cellStyle name="SAPBEXHLevel1X 5 4 2 3 2" xfId="54699"/>
    <cellStyle name="SAPBEXHLevel1X 5 4 2 4" xfId="36856"/>
    <cellStyle name="SAPBEXHLevel1X 5 4 3" xfId="13638"/>
    <cellStyle name="SAPBEXHLevel1X 5 4 3 2" xfId="40058"/>
    <cellStyle name="SAPBEXHLevel1X 5 4 4" xfId="22181"/>
    <cellStyle name="SAPBEXHLevel1X 5 4 4 2" xfId="48595"/>
    <cellStyle name="SAPBEXHLevel1X 5 4 5" xfId="29516"/>
    <cellStyle name="SAPBEXHLevel1X 5 5" xfId="5452"/>
    <cellStyle name="SAPBEXHLevel1X 5 5 2" xfId="16225"/>
    <cellStyle name="SAPBEXHLevel1X 5 5 2 2" xfId="42644"/>
    <cellStyle name="SAPBEXHLevel1X 5 5 3" xfId="26654"/>
    <cellStyle name="SAPBEXHLevel1X 5 5 3 2" xfId="53068"/>
    <cellStyle name="SAPBEXHLevel1X 5 5 4" xfId="32122"/>
    <cellStyle name="SAPBEXHLevel1X 5 6" xfId="5528"/>
    <cellStyle name="SAPBEXHLevel1X 5 6 2" xfId="16299"/>
    <cellStyle name="SAPBEXHLevel1X 5 6 2 2" xfId="42718"/>
    <cellStyle name="SAPBEXHLevel1X 5 6 3" xfId="23781"/>
    <cellStyle name="SAPBEXHLevel1X 5 6 3 2" xfId="50195"/>
    <cellStyle name="SAPBEXHLevel1X 5 6 4" xfId="32198"/>
    <cellStyle name="SAPBEXHLevel1X 5 7" xfId="6134"/>
    <cellStyle name="SAPBEXHLevel1X 5 7 2" xfId="24162"/>
    <cellStyle name="SAPBEXHLevel1X 5 7 2 2" xfId="50576"/>
    <cellStyle name="SAPBEXHLevel1X 5 7 3" xfId="32804"/>
    <cellStyle name="SAPBEXHLevel1X 5 8" xfId="2947"/>
    <cellStyle name="SAPBEXHLevel1X 5 8 2" xfId="13739"/>
    <cellStyle name="SAPBEXHLevel1X 5 8 2 2" xfId="40159"/>
    <cellStyle name="SAPBEXHLevel1X 5 8 3" xfId="25645"/>
    <cellStyle name="SAPBEXHLevel1X 5 8 3 2" xfId="52059"/>
    <cellStyle name="SAPBEXHLevel1X 5 8 4" xfId="29617"/>
    <cellStyle name="SAPBEXHLevel1X 5 9" xfId="7781"/>
    <cellStyle name="SAPBEXHLevel1X 5 9 2" xfId="18448"/>
    <cellStyle name="SAPBEXHLevel1X 5 9 2 2" xfId="44863"/>
    <cellStyle name="SAPBEXHLevel1X 5 9 3" xfId="27208"/>
    <cellStyle name="SAPBEXHLevel1X 5 9 3 2" xfId="53622"/>
    <cellStyle name="SAPBEXHLevel1X 5 9 4" xfId="34451"/>
    <cellStyle name="SAPBEXHLevel1X 6" xfId="1909"/>
    <cellStyle name="SAPBEXHLevel1X 6 10" xfId="8556"/>
    <cellStyle name="SAPBEXHLevel1X 6 10 2" xfId="19216"/>
    <cellStyle name="SAPBEXHLevel1X 6 10 2 2" xfId="45630"/>
    <cellStyle name="SAPBEXHLevel1X 6 10 3" xfId="17720"/>
    <cellStyle name="SAPBEXHLevel1X 6 10 3 2" xfId="44137"/>
    <cellStyle name="SAPBEXHLevel1X 6 10 4" xfId="35052"/>
    <cellStyle name="SAPBEXHLevel1X 6 11" xfId="11671"/>
    <cellStyle name="SAPBEXHLevel1X 6 11 2" xfId="38092"/>
    <cellStyle name="SAPBEXHLevel1X 6 12" xfId="27141"/>
    <cellStyle name="SAPBEXHLevel1X 6 12 2" xfId="53555"/>
    <cellStyle name="SAPBEXHLevel1X 6 2" xfId="3886"/>
    <cellStyle name="SAPBEXHLevel1X 6 2 2" xfId="9186"/>
    <cellStyle name="SAPBEXHLevel1X 6 2 2 2" xfId="19846"/>
    <cellStyle name="SAPBEXHLevel1X 6 2 2 2 2" xfId="46260"/>
    <cellStyle name="SAPBEXHLevel1X 6 2 2 3" xfId="27878"/>
    <cellStyle name="SAPBEXHLevel1X 6 2 2 3 2" xfId="54292"/>
    <cellStyle name="SAPBEXHLevel1X 6 2 2 4" xfId="35682"/>
    <cellStyle name="SAPBEXHLevel1X 6 2 3" xfId="14669"/>
    <cellStyle name="SAPBEXHLevel1X 6 2 3 2" xfId="41089"/>
    <cellStyle name="SAPBEXHLevel1X 6 2 4" xfId="26978"/>
    <cellStyle name="SAPBEXHLevel1X 6 2 4 2" xfId="53392"/>
    <cellStyle name="SAPBEXHLevel1X 6 2 5" xfId="30556"/>
    <cellStyle name="SAPBEXHLevel1X 6 3" xfId="4613"/>
    <cellStyle name="SAPBEXHLevel1X 6 3 2" xfId="10315"/>
    <cellStyle name="SAPBEXHLevel1X 6 3 2 2" xfId="20975"/>
    <cellStyle name="SAPBEXHLevel1X 6 3 2 2 2" xfId="47389"/>
    <cellStyle name="SAPBEXHLevel1X 6 3 2 3" xfId="11448"/>
    <cellStyle name="SAPBEXHLevel1X 6 3 2 3 2" xfId="37869"/>
    <cellStyle name="SAPBEXHLevel1X 6 3 2 4" xfId="36811"/>
    <cellStyle name="SAPBEXHLevel1X 6 3 3" xfId="15391"/>
    <cellStyle name="SAPBEXHLevel1X 6 3 3 2" xfId="41811"/>
    <cellStyle name="SAPBEXHLevel1X 6 3 4" xfId="24581"/>
    <cellStyle name="SAPBEXHLevel1X 6 3 4 2" xfId="50995"/>
    <cellStyle name="SAPBEXHLevel1X 6 3 5" xfId="31283"/>
    <cellStyle name="SAPBEXHLevel1X 6 4" xfId="3928"/>
    <cellStyle name="SAPBEXHLevel1X 6 4 2" xfId="14711"/>
    <cellStyle name="SAPBEXHLevel1X 6 4 2 2" xfId="41131"/>
    <cellStyle name="SAPBEXHLevel1X 6 4 3" xfId="25599"/>
    <cellStyle name="SAPBEXHLevel1X 6 4 3 2" xfId="52013"/>
    <cellStyle name="SAPBEXHLevel1X 6 4 4" xfId="30598"/>
    <cellStyle name="SAPBEXHLevel1X 6 5" xfId="5807"/>
    <cellStyle name="SAPBEXHLevel1X 6 5 2" xfId="16566"/>
    <cellStyle name="SAPBEXHLevel1X 6 5 2 2" xfId="42984"/>
    <cellStyle name="SAPBEXHLevel1X 6 5 3" xfId="22251"/>
    <cellStyle name="SAPBEXHLevel1X 6 5 3 2" xfId="48665"/>
    <cellStyle name="SAPBEXHLevel1X 6 5 4" xfId="32477"/>
    <cellStyle name="SAPBEXHLevel1X 6 6" xfId="6410"/>
    <cellStyle name="SAPBEXHLevel1X 6 6 2" xfId="17146"/>
    <cellStyle name="SAPBEXHLevel1X 6 6 2 2" xfId="43564"/>
    <cellStyle name="SAPBEXHLevel1X 6 6 3" xfId="22991"/>
    <cellStyle name="SAPBEXHLevel1X 6 6 3 2" xfId="49405"/>
    <cellStyle name="SAPBEXHLevel1X 6 6 4" xfId="33080"/>
    <cellStyle name="SAPBEXHLevel1X 6 7" xfId="7025"/>
    <cellStyle name="SAPBEXHLevel1X 6 7 2" xfId="24851"/>
    <cellStyle name="SAPBEXHLevel1X 6 7 2 2" xfId="51265"/>
    <cellStyle name="SAPBEXHLevel1X 6 7 3" xfId="33695"/>
    <cellStyle name="SAPBEXHLevel1X 6 8" xfId="7572"/>
    <cellStyle name="SAPBEXHLevel1X 6 8 2" xfId="18239"/>
    <cellStyle name="SAPBEXHLevel1X 6 8 2 2" xfId="44655"/>
    <cellStyle name="SAPBEXHLevel1X 6 8 3" xfId="27507"/>
    <cellStyle name="SAPBEXHLevel1X 6 8 3 2" xfId="53921"/>
    <cellStyle name="SAPBEXHLevel1X 6 8 4" xfId="34242"/>
    <cellStyle name="SAPBEXHLevel1X 6 9" xfId="7254"/>
    <cellStyle name="SAPBEXHLevel1X 6 9 2" xfId="17921"/>
    <cellStyle name="SAPBEXHLevel1X 6 9 2 2" xfId="44338"/>
    <cellStyle name="SAPBEXHLevel1X 6 9 3" xfId="24997"/>
    <cellStyle name="SAPBEXHLevel1X 6 9 3 2" xfId="51411"/>
    <cellStyle name="SAPBEXHLevel1X 6 9 4" xfId="33924"/>
    <cellStyle name="SAPBEXHLevel1X 7" xfId="2095"/>
    <cellStyle name="SAPBEXHLevel1X 7 10" xfId="8867"/>
    <cellStyle name="SAPBEXHLevel1X 7 10 2" xfId="19527"/>
    <cellStyle name="SAPBEXHLevel1X 7 10 2 2" xfId="45941"/>
    <cellStyle name="SAPBEXHLevel1X 7 10 3" xfId="27348"/>
    <cellStyle name="SAPBEXHLevel1X 7 10 3 2" xfId="53762"/>
    <cellStyle name="SAPBEXHLevel1X 7 10 4" xfId="35363"/>
    <cellStyle name="SAPBEXHLevel1X 7 11" xfId="11505"/>
    <cellStyle name="SAPBEXHLevel1X 7 11 2" xfId="37926"/>
    <cellStyle name="SAPBEXHLevel1X 7 12" xfId="22742"/>
    <cellStyle name="SAPBEXHLevel1X 7 12 2" xfId="49156"/>
    <cellStyle name="SAPBEXHLevel1X 7 2" xfId="4060"/>
    <cellStyle name="SAPBEXHLevel1X 7 2 2" xfId="9849"/>
    <cellStyle name="SAPBEXHLevel1X 7 2 2 2" xfId="20509"/>
    <cellStyle name="SAPBEXHLevel1X 7 2 2 2 2" xfId="46923"/>
    <cellStyle name="SAPBEXHLevel1X 7 2 2 3" xfId="17845"/>
    <cellStyle name="SAPBEXHLevel1X 7 2 2 3 2" xfId="44262"/>
    <cellStyle name="SAPBEXHLevel1X 7 2 2 4" xfId="36345"/>
    <cellStyle name="SAPBEXHLevel1X 7 2 3" xfId="14842"/>
    <cellStyle name="SAPBEXHLevel1X 7 2 3 2" xfId="41262"/>
    <cellStyle name="SAPBEXHLevel1X 7 2 4" xfId="24354"/>
    <cellStyle name="SAPBEXHLevel1X 7 2 4 2" xfId="50768"/>
    <cellStyle name="SAPBEXHLevel1X 7 2 5" xfId="30730"/>
    <cellStyle name="SAPBEXHLevel1X 7 3" xfId="4788"/>
    <cellStyle name="SAPBEXHLevel1X 7 3 2" xfId="10126"/>
    <cellStyle name="SAPBEXHLevel1X 7 3 2 2" xfId="20786"/>
    <cellStyle name="SAPBEXHLevel1X 7 3 2 2 2" xfId="47200"/>
    <cellStyle name="SAPBEXHLevel1X 7 3 2 3" xfId="25892"/>
    <cellStyle name="SAPBEXHLevel1X 7 3 2 3 2" xfId="52306"/>
    <cellStyle name="SAPBEXHLevel1X 7 3 2 4" xfId="36622"/>
    <cellStyle name="SAPBEXHLevel1X 7 3 3" xfId="15565"/>
    <cellStyle name="SAPBEXHLevel1X 7 3 3 2" xfId="41985"/>
    <cellStyle name="SAPBEXHLevel1X 7 3 4" xfId="27343"/>
    <cellStyle name="SAPBEXHLevel1X 7 3 4 2" xfId="53757"/>
    <cellStyle name="SAPBEXHLevel1X 7 3 5" xfId="31458"/>
    <cellStyle name="SAPBEXHLevel1X 7 4" xfId="5368"/>
    <cellStyle name="SAPBEXHLevel1X 7 4 2" xfId="16141"/>
    <cellStyle name="SAPBEXHLevel1X 7 4 2 2" xfId="42560"/>
    <cellStyle name="SAPBEXHLevel1X 7 4 3" xfId="26957"/>
    <cellStyle name="SAPBEXHLevel1X 7 4 3 2" xfId="53371"/>
    <cellStyle name="SAPBEXHLevel1X 7 4 4" xfId="32038"/>
    <cellStyle name="SAPBEXHLevel1X 7 5" xfId="5975"/>
    <cellStyle name="SAPBEXHLevel1X 7 5 2" xfId="16727"/>
    <cellStyle name="SAPBEXHLevel1X 7 5 2 2" xfId="43145"/>
    <cellStyle name="SAPBEXHLevel1X 7 5 3" xfId="22084"/>
    <cellStyle name="SAPBEXHLevel1X 7 5 3 2" xfId="48498"/>
    <cellStyle name="SAPBEXHLevel1X 7 5 4" xfId="32645"/>
    <cellStyle name="SAPBEXHLevel1X 7 6" xfId="6575"/>
    <cellStyle name="SAPBEXHLevel1X 7 6 2" xfId="17300"/>
    <cellStyle name="SAPBEXHLevel1X 7 6 2 2" xfId="43718"/>
    <cellStyle name="SAPBEXHLevel1X 7 6 3" xfId="25048"/>
    <cellStyle name="SAPBEXHLevel1X 7 6 3 2" xfId="51462"/>
    <cellStyle name="SAPBEXHLevel1X 7 6 4" xfId="33245"/>
    <cellStyle name="SAPBEXHLevel1X 7 7" xfId="7147"/>
    <cellStyle name="SAPBEXHLevel1X 7 7 2" xfId="22051"/>
    <cellStyle name="SAPBEXHLevel1X 7 7 2 2" xfId="48465"/>
    <cellStyle name="SAPBEXHLevel1X 7 7 3" xfId="33817"/>
    <cellStyle name="SAPBEXHLevel1X 7 8" xfId="7706"/>
    <cellStyle name="SAPBEXHLevel1X 7 8 2" xfId="18373"/>
    <cellStyle name="SAPBEXHLevel1X 7 8 2 2" xfId="44789"/>
    <cellStyle name="SAPBEXHLevel1X 7 8 3" xfId="27077"/>
    <cellStyle name="SAPBEXHLevel1X 7 8 3 2" xfId="53491"/>
    <cellStyle name="SAPBEXHLevel1X 7 8 4" xfId="34376"/>
    <cellStyle name="SAPBEXHLevel1X 7 9" xfId="7858"/>
    <cellStyle name="SAPBEXHLevel1X 7 9 2" xfId="18525"/>
    <cellStyle name="SAPBEXHLevel1X 7 9 2 2" xfId="44940"/>
    <cellStyle name="SAPBEXHLevel1X 7 9 3" xfId="28035"/>
    <cellStyle name="SAPBEXHLevel1X 7 9 3 2" xfId="54449"/>
    <cellStyle name="SAPBEXHLevel1X 7 9 4" xfId="34528"/>
    <cellStyle name="SAPBEXHLevel1X 8" xfId="1837"/>
    <cellStyle name="SAPBEXHLevel1X 8 10" xfId="9554"/>
    <cellStyle name="SAPBEXHLevel1X 8 10 2" xfId="20214"/>
    <cellStyle name="SAPBEXHLevel1X 8 10 2 2" xfId="46628"/>
    <cellStyle name="SAPBEXHLevel1X 8 10 3" xfId="17243"/>
    <cellStyle name="SAPBEXHLevel1X 8 10 3 2" xfId="43661"/>
    <cellStyle name="SAPBEXHLevel1X 8 10 4" xfId="36050"/>
    <cellStyle name="SAPBEXHLevel1X 8 11" xfId="11743"/>
    <cellStyle name="SAPBEXHLevel1X 8 11 2" xfId="38164"/>
    <cellStyle name="SAPBEXHLevel1X 8 12" xfId="25854"/>
    <cellStyle name="SAPBEXHLevel1X 8 12 2" xfId="52268"/>
    <cellStyle name="SAPBEXHLevel1X 8 2" xfId="3814"/>
    <cellStyle name="SAPBEXHLevel1X 8 2 2" xfId="10691"/>
    <cellStyle name="SAPBEXHLevel1X 8 2 2 2" xfId="21336"/>
    <cellStyle name="SAPBEXHLevel1X 8 2 2 2 2" xfId="47750"/>
    <cellStyle name="SAPBEXHLevel1X 8 2 2 3" xfId="28434"/>
    <cellStyle name="SAPBEXHLevel1X 8 2 2 3 2" xfId="54848"/>
    <cellStyle name="SAPBEXHLevel1X 8 2 2 4" xfId="37115"/>
    <cellStyle name="SAPBEXHLevel1X 8 2 3" xfId="14597"/>
    <cellStyle name="SAPBEXHLevel1X 8 2 3 2" xfId="41017"/>
    <cellStyle name="SAPBEXHLevel1X 8 2 4" xfId="24497"/>
    <cellStyle name="SAPBEXHLevel1X 8 2 4 2" xfId="50911"/>
    <cellStyle name="SAPBEXHLevel1X 8 2 5" xfId="30484"/>
    <cellStyle name="SAPBEXHLevel1X 8 3" xfId="4541"/>
    <cellStyle name="SAPBEXHLevel1X 8 3 2" xfId="15319"/>
    <cellStyle name="SAPBEXHLevel1X 8 3 2 2" xfId="41739"/>
    <cellStyle name="SAPBEXHLevel1X 8 3 3" xfId="24122"/>
    <cellStyle name="SAPBEXHLevel1X 8 3 3 2" xfId="50536"/>
    <cellStyle name="SAPBEXHLevel1X 8 3 4" xfId="31211"/>
    <cellStyle name="SAPBEXHLevel1X 8 4" xfId="3190"/>
    <cellStyle name="SAPBEXHLevel1X 8 4 2" xfId="13980"/>
    <cellStyle name="SAPBEXHLevel1X 8 4 2 2" xfId="40400"/>
    <cellStyle name="SAPBEXHLevel1X 8 4 3" xfId="26861"/>
    <cellStyle name="SAPBEXHLevel1X 8 4 3 2" xfId="53275"/>
    <cellStyle name="SAPBEXHLevel1X 8 4 4" xfId="29860"/>
    <cellStyle name="SAPBEXHLevel1X 8 5" xfId="3393"/>
    <cellStyle name="SAPBEXHLevel1X 8 5 2" xfId="14179"/>
    <cellStyle name="SAPBEXHLevel1X 8 5 2 2" xfId="40599"/>
    <cellStyle name="SAPBEXHLevel1X 8 5 3" xfId="25226"/>
    <cellStyle name="SAPBEXHLevel1X 8 5 3 2" xfId="51640"/>
    <cellStyle name="SAPBEXHLevel1X 8 5 4" xfId="30063"/>
    <cellStyle name="SAPBEXHLevel1X 8 6" xfId="5619"/>
    <cellStyle name="SAPBEXHLevel1X 8 6 2" xfId="16383"/>
    <cellStyle name="SAPBEXHLevel1X 8 6 2 2" xfId="42801"/>
    <cellStyle name="SAPBEXHLevel1X 8 6 3" xfId="27200"/>
    <cellStyle name="SAPBEXHLevel1X 8 6 3 2" xfId="53614"/>
    <cellStyle name="SAPBEXHLevel1X 8 6 4" xfId="32289"/>
    <cellStyle name="SAPBEXHLevel1X 8 7" xfId="6953"/>
    <cellStyle name="SAPBEXHLevel1X 8 7 2" xfId="22960"/>
    <cellStyle name="SAPBEXHLevel1X 8 7 2 2" xfId="49374"/>
    <cellStyle name="SAPBEXHLevel1X 8 7 3" xfId="33623"/>
    <cellStyle name="SAPBEXHLevel1X 8 8" xfId="7500"/>
    <cellStyle name="SAPBEXHLevel1X 8 8 2" xfId="18167"/>
    <cellStyle name="SAPBEXHLevel1X 8 8 2 2" xfId="44583"/>
    <cellStyle name="SAPBEXHLevel1X 8 8 3" xfId="26237"/>
    <cellStyle name="SAPBEXHLevel1X 8 8 3 2" xfId="52651"/>
    <cellStyle name="SAPBEXHLevel1X 8 8 4" xfId="34170"/>
    <cellStyle name="SAPBEXHLevel1X 8 9" xfId="6532"/>
    <cellStyle name="SAPBEXHLevel1X 8 9 2" xfId="17257"/>
    <cellStyle name="SAPBEXHLevel1X 8 9 2 2" xfId="43675"/>
    <cellStyle name="SAPBEXHLevel1X 8 9 3" xfId="24981"/>
    <cellStyle name="SAPBEXHLevel1X 8 9 3 2" xfId="51395"/>
    <cellStyle name="SAPBEXHLevel1X 8 9 4" xfId="33202"/>
    <cellStyle name="SAPBEXHLevel1X 9" xfId="2378"/>
    <cellStyle name="SAPBEXHLevel1X 9 10" xfId="11281"/>
    <cellStyle name="SAPBEXHLevel1X 9 10 2" xfId="37702"/>
    <cellStyle name="SAPBEXHLevel1X 9 11" xfId="25305"/>
    <cellStyle name="SAPBEXHLevel1X 9 11 2" xfId="51719"/>
    <cellStyle name="SAPBEXHLevel1X 9 2" xfId="4285"/>
    <cellStyle name="SAPBEXHLevel1X 9 2 2" xfId="15064"/>
    <cellStyle name="SAPBEXHLevel1X 9 2 2 2" xfId="41484"/>
    <cellStyle name="SAPBEXHLevel1X 9 2 3" xfId="27262"/>
    <cellStyle name="SAPBEXHLevel1X 9 2 3 2" xfId="53676"/>
    <cellStyle name="SAPBEXHLevel1X 9 2 4" xfId="30955"/>
    <cellStyle name="SAPBEXHLevel1X 9 3" xfId="5012"/>
    <cellStyle name="SAPBEXHLevel1X 9 3 2" xfId="15789"/>
    <cellStyle name="SAPBEXHLevel1X 9 3 2 2" xfId="42208"/>
    <cellStyle name="SAPBEXHLevel1X 9 3 3" xfId="27538"/>
    <cellStyle name="SAPBEXHLevel1X 9 3 3 2" xfId="53952"/>
    <cellStyle name="SAPBEXHLevel1X 9 3 4" xfId="31682"/>
    <cellStyle name="SAPBEXHLevel1X 9 4" xfId="6201"/>
    <cellStyle name="SAPBEXHLevel1X 9 4 2" xfId="16942"/>
    <cellStyle name="SAPBEXHLevel1X 9 4 2 2" xfId="43360"/>
    <cellStyle name="SAPBEXHLevel1X 9 4 3" xfId="25783"/>
    <cellStyle name="SAPBEXHLevel1X 9 4 3 2" xfId="52197"/>
    <cellStyle name="SAPBEXHLevel1X 9 4 4" xfId="32871"/>
    <cellStyle name="SAPBEXHLevel1X 9 5" xfId="6787"/>
    <cellStyle name="SAPBEXHLevel1X 9 5 2" xfId="17499"/>
    <cellStyle name="SAPBEXHLevel1X 9 5 2 2" xfId="43916"/>
    <cellStyle name="SAPBEXHLevel1X 9 5 3" xfId="23650"/>
    <cellStyle name="SAPBEXHLevel1X 9 5 3 2" xfId="50064"/>
    <cellStyle name="SAPBEXHLevel1X 9 5 4" xfId="33457"/>
    <cellStyle name="SAPBEXHLevel1X 9 6" xfId="7343"/>
    <cellStyle name="SAPBEXHLevel1X 9 6 2" xfId="18010"/>
    <cellStyle name="SAPBEXHLevel1X 9 6 2 2" xfId="44426"/>
    <cellStyle name="SAPBEXHLevel1X 9 6 3" xfId="23473"/>
    <cellStyle name="SAPBEXHLevel1X 9 6 3 2" xfId="49887"/>
    <cellStyle name="SAPBEXHLevel1X 9 6 4" xfId="34013"/>
    <cellStyle name="SAPBEXHLevel1X 9 7" xfId="7987"/>
    <cellStyle name="SAPBEXHLevel1X 9 7 2" xfId="18654"/>
    <cellStyle name="SAPBEXHLevel1X 9 7 2 2" xfId="45068"/>
    <cellStyle name="SAPBEXHLevel1X 9 7 3" xfId="16653"/>
    <cellStyle name="SAPBEXHLevel1X 9 7 3 2" xfId="43071"/>
    <cellStyle name="SAPBEXHLevel1X 9 7 4" xfId="34593"/>
    <cellStyle name="SAPBEXHLevel1X 9 8" xfId="9755"/>
    <cellStyle name="SAPBEXHLevel1X 9 8 2" xfId="20415"/>
    <cellStyle name="SAPBEXHLevel1X 9 8 2 2" xfId="46829"/>
    <cellStyle name="SAPBEXHLevel1X 9 8 3" xfId="14730"/>
    <cellStyle name="SAPBEXHLevel1X 9 8 3 2" xfId="41150"/>
    <cellStyle name="SAPBEXHLevel1X 9 8 4" xfId="36251"/>
    <cellStyle name="SAPBEXHLevel1X 9 9" xfId="13175"/>
    <cellStyle name="SAPBEXHLevel1X 9 9 2" xfId="39595"/>
    <cellStyle name="SAPBEXHLevel1X_0910 GSO Capex RRP - Final (Detail) v2 220710" xfId="1233"/>
    <cellStyle name="SAPBEXHLevel2" xfId="1234"/>
    <cellStyle name="SAPBEXHLevel2 10" xfId="3027"/>
    <cellStyle name="SAPBEXHLevel2 10 2" xfId="9624"/>
    <cellStyle name="SAPBEXHLevel2 10 2 2" xfId="20284"/>
    <cellStyle name="SAPBEXHLevel2 10 2 2 2" xfId="46698"/>
    <cellStyle name="SAPBEXHLevel2 10 2 3" xfId="27838"/>
    <cellStyle name="SAPBEXHLevel2 10 2 3 2" xfId="54252"/>
    <cellStyle name="SAPBEXHLevel2 10 2 4" xfId="36120"/>
    <cellStyle name="SAPBEXHLevel2 10 3" xfId="13819"/>
    <cellStyle name="SAPBEXHLevel2 10 3 2" xfId="40239"/>
    <cellStyle name="SAPBEXHLevel2 10 4" xfId="22739"/>
    <cellStyle name="SAPBEXHLevel2 10 4 2" xfId="49153"/>
    <cellStyle name="SAPBEXHLevel2 10 5" xfId="29697"/>
    <cellStyle name="SAPBEXHLevel2 11" xfId="6842"/>
    <cellStyle name="SAPBEXHLevel2 11 2" xfId="22955"/>
    <cellStyle name="SAPBEXHLevel2 11 2 2" xfId="49369"/>
    <cellStyle name="SAPBEXHLevel2 11 3" xfId="33512"/>
    <cellStyle name="SAPBEXHLevel2 12" xfId="2896"/>
    <cellStyle name="SAPBEXHLevel2 12 2" xfId="13688"/>
    <cellStyle name="SAPBEXHLevel2 12 2 2" xfId="40108"/>
    <cellStyle name="SAPBEXHLevel2 12 3" xfId="26442"/>
    <cellStyle name="SAPBEXHLevel2 12 3 2" xfId="52856"/>
    <cellStyle name="SAPBEXHLevel2 12 4" xfId="29566"/>
    <cellStyle name="SAPBEXHLevel2 13" xfId="8268"/>
    <cellStyle name="SAPBEXHLevel2 13 2" xfId="18929"/>
    <cellStyle name="SAPBEXHLevel2 13 2 2" xfId="45343"/>
    <cellStyle name="SAPBEXHLevel2 13 3" xfId="12932"/>
    <cellStyle name="SAPBEXHLevel2 13 3 2" xfId="39353"/>
    <cellStyle name="SAPBEXHLevel2 13 4" xfId="34781"/>
    <cellStyle name="SAPBEXHLevel2 14" xfId="13674"/>
    <cellStyle name="SAPBEXHLevel2 14 2" xfId="40094"/>
    <cellStyle name="SAPBEXHLevel2 15" xfId="22885"/>
    <cellStyle name="SAPBEXHLevel2 15 2" xfId="49299"/>
    <cellStyle name="SAPBEXHLevel2 2" xfId="1235"/>
    <cellStyle name="SAPBEXHLevel2 2 10" xfId="2851"/>
    <cellStyle name="SAPBEXHLevel2 2 10 2" xfId="13643"/>
    <cellStyle name="SAPBEXHLevel2 2 10 2 2" xfId="40063"/>
    <cellStyle name="SAPBEXHLevel2 2 10 3" xfId="25716"/>
    <cellStyle name="SAPBEXHLevel2 2 10 3 2" xfId="52130"/>
    <cellStyle name="SAPBEXHLevel2 2 10 4" xfId="29521"/>
    <cellStyle name="SAPBEXHLevel2 2 11" xfId="5605"/>
    <cellStyle name="SAPBEXHLevel2 2 11 2" xfId="23156"/>
    <cellStyle name="SAPBEXHLevel2 2 11 2 2" xfId="49570"/>
    <cellStyle name="SAPBEXHLevel2 2 11 3" xfId="32275"/>
    <cellStyle name="SAPBEXHLevel2 2 12" xfId="12402"/>
    <cellStyle name="SAPBEXHLevel2 2 12 2" xfId="38823"/>
    <cellStyle name="SAPBEXHLevel2 2 13" xfId="26525"/>
    <cellStyle name="SAPBEXHLevel2 2 13 2" xfId="52939"/>
    <cellStyle name="SAPBEXHLevel2 2 2" xfId="1548"/>
    <cellStyle name="SAPBEXHLevel2 2 2 10" xfId="8440"/>
    <cellStyle name="SAPBEXHLevel2 2 2 10 2" xfId="19100"/>
    <cellStyle name="SAPBEXHLevel2 2 2 10 2 2" xfId="45514"/>
    <cellStyle name="SAPBEXHLevel2 2 2 10 3" xfId="17813"/>
    <cellStyle name="SAPBEXHLevel2 2 2 10 3 2" xfId="44230"/>
    <cellStyle name="SAPBEXHLevel2 2 2 10 4" xfId="34936"/>
    <cellStyle name="SAPBEXHLevel2 2 2 11" xfId="13352"/>
    <cellStyle name="SAPBEXHLevel2 2 2 11 2" xfId="39772"/>
    <cellStyle name="SAPBEXHLevel2 2 2 12" xfId="26467"/>
    <cellStyle name="SAPBEXHLevel2 2 2 12 2" xfId="52881"/>
    <cellStyle name="SAPBEXHLevel2 2 2 2" xfId="3542"/>
    <cellStyle name="SAPBEXHLevel2 2 2 2 2" xfId="8982"/>
    <cellStyle name="SAPBEXHLevel2 2 2 2 2 2" xfId="19642"/>
    <cellStyle name="SAPBEXHLevel2 2 2 2 2 2 2" xfId="46056"/>
    <cellStyle name="SAPBEXHLevel2 2 2 2 2 3" xfId="11545"/>
    <cellStyle name="SAPBEXHLevel2 2 2 2 2 3 2" xfId="37966"/>
    <cellStyle name="SAPBEXHLevel2 2 2 2 2 4" xfId="35478"/>
    <cellStyle name="SAPBEXHLevel2 2 2 2 3" xfId="9730"/>
    <cellStyle name="SAPBEXHLevel2 2 2 2 3 2" xfId="20390"/>
    <cellStyle name="SAPBEXHLevel2 2 2 2 3 2 2" xfId="46804"/>
    <cellStyle name="SAPBEXHLevel2 2 2 2 3 3" xfId="25909"/>
    <cellStyle name="SAPBEXHLevel2 2 2 2 3 3 2" xfId="52323"/>
    <cellStyle name="SAPBEXHLevel2 2 2 2 3 4" xfId="36226"/>
    <cellStyle name="SAPBEXHLevel2 2 2 2 4" xfId="8753"/>
    <cellStyle name="SAPBEXHLevel2 2 2 2 4 2" xfId="19413"/>
    <cellStyle name="SAPBEXHLevel2 2 2 2 4 2 2" xfId="45827"/>
    <cellStyle name="SAPBEXHLevel2 2 2 2 4 3" xfId="24579"/>
    <cellStyle name="SAPBEXHLevel2 2 2 2 4 3 2" xfId="50993"/>
    <cellStyle name="SAPBEXHLevel2 2 2 2 4 4" xfId="35249"/>
    <cellStyle name="SAPBEXHLevel2 2 2 2 5" xfId="14327"/>
    <cellStyle name="SAPBEXHLevel2 2 2 2 5 2" xfId="40747"/>
    <cellStyle name="SAPBEXHLevel2 2 2 2 6" xfId="23121"/>
    <cellStyle name="SAPBEXHLevel2 2 2 2 6 2" xfId="49535"/>
    <cellStyle name="SAPBEXHLevel2 2 2 2 7" xfId="30212"/>
    <cellStyle name="SAPBEXHLevel2 2 2 3" xfId="2769"/>
    <cellStyle name="SAPBEXHLevel2 2 2 3 2" xfId="9340"/>
    <cellStyle name="SAPBEXHLevel2 2 2 3 2 2" xfId="20000"/>
    <cellStyle name="SAPBEXHLevel2 2 2 3 2 2 2" xfId="46414"/>
    <cellStyle name="SAPBEXHLevel2 2 2 3 2 3" xfId="25950"/>
    <cellStyle name="SAPBEXHLevel2 2 2 3 2 3 2" xfId="52364"/>
    <cellStyle name="SAPBEXHLevel2 2 2 3 2 4" xfId="35836"/>
    <cellStyle name="SAPBEXHLevel2 2 2 3 3" xfId="13561"/>
    <cellStyle name="SAPBEXHLevel2 2 2 3 3 2" xfId="39981"/>
    <cellStyle name="SAPBEXHLevel2 2 2 3 4" xfId="27540"/>
    <cellStyle name="SAPBEXHLevel2 2 2 3 4 2" xfId="53954"/>
    <cellStyle name="SAPBEXHLevel2 2 2 3 5" xfId="29439"/>
    <cellStyle name="SAPBEXHLevel2 2 2 4" xfId="2613"/>
    <cellStyle name="SAPBEXHLevel2 2 2 4 2" xfId="10046"/>
    <cellStyle name="SAPBEXHLevel2 2 2 4 2 2" xfId="20706"/>
    <cellStyle name="SAPBEXHLevel2 2 2 4 2 2 2" xfId="47120"/>
    <cellStyle name="SAPBEXHLevel2 2 2 4 2 3" xfId="13061"/>
    <cellStyle name="SAPBEXHLevel2 2 2 4 2 3 2" xfId="39482"/>
    <cellStyle name="SAPBEXHLevel2 2 2 4 2 4" xfId="36542"/>
    <cellStyle name="SAPBEXHLevel2 2 2 4 3" xfId="13405"/>
    <cellStyle name="SAPBEXHLevel2 2 2 4 3 2" xfId="39825"/>
    <cellStyle name="SAPBEXHLevel2 2 2 4 4" xfId="22145"/>
    <cellStyle name="SAPBEXHLevel2 2 2 4 4 2" xfId="48559"/>
    <cellStyle name="SAPBEXHLevel2 2 2 4 5" xfId="29283"/>
    <cellStyle name="SAPBEXHLevel2 2 2 5" xfId="4308"/>
    <cellStyle name="SAPBEXHLevel2 2 2 5 2" xfId="15087"/>
    <cellStyle name="SAPBEXHLevel2 2 2 5 2 2" xfId="41507"/>
    <cellStyle name="SAPBEXHLevel2 2 2 5 3" xfId="26326"/>
    <cellStyle name="SAPBEXHLevel2 2 2 5 3 2" xfId="52740"/>
    <cellStyle name="SAPBEXHLevel2 2 2 5 4" xfId="30978"/>
    <cellStyle name="SAPBEXHLevel2 2 2 6" xfId="5872"/>
    <cellStyle name="SAPBEXHLevel2 2 2 6 2" xfId="16627"/>
    <cellStyle name="SAPBEXHLevel2 2 2 6 2 2" xfId="43045"/>
    <cellStyle name="SAPBEXHLevel2 2 2 6 3" xfId="26245"/>
    <cellStyle name="SAPBEXHLevel2 2 2 6 3 2" xfId="52659"/>
    <cellStyle name="SAPBEXHLevel2 2 2 6 4" xfId="32542"/>
    <cellStyle name="SAPBEXHLevel2 2 2 7" xfId="6932"/>
    <cellStyle name="SAPBEXHLevel2 2 2 7 2" xfId="12068"/>
    <cellStyle name="SAPBEXHLevel2 2 2 7 2 2" xfId="38489"/>
    <cellStyle name="SAPBEXHLevel2 2 2 7 3" xfId="33602"/>
    <cellStyle name="SAPBEXHLevel2 2 2 8" xfId="7221"/>
    <cellStyle name="SAPBEXHLevel2 2 2 8 2" xfId="17888"/>
    <cellStyle name="SAPBEXHLevel2 2 2 8 2 2" xfId="44305"/>
    <cellStyle name="SAPBEXHLevel2 2 2 8 3" xfId="23050"/>
    <cellStyle name="SAPBEXHLevel2 2 2 8 3 2" xfId="49464"/>
    <cellStyle name="SAPBEXHLevel2 2 2 8 4" xfId="33891"/>
    <cellStyle name="SAPBEXHLevel2 2 2 9" xfId="2921"/>
    <cellStyle name="SAPBEXHLevel2 2 2 9 2" xfId="13713"/>
    <cellStyle name="SAPBEXHLevel2 2 2 9 2 2" xfId="40133"/>
    <cellStyle name="SAPBEXHLevel2 2 2 9 3" xfId="23247"/>
    <cellStyle name="SAPBEXHLevel2 2 2 9 3 2" xfId="49661"/>
    <cellStyle name="SAPBEXHLevel2 2 2 9 4" xfId="29591"/>
    <cellStyle name="SAPBEXHLevel2 2 3" xfId="1661"/>
    <cellStyle name="SAPBEXHLevel2 2 3 10" xfId="8312"/>
    <cellStyle name="SAPBEXHLevel2 2 3 10 2" xfId="18972"/>
    <cellStyle name="SAPBEXHLevel2 2 3 10 2 2" xfId="45386"/>
    <cellStyle name="SAPBEXHLevel2 2 3 10 3" xfId="17378"/>
    <cellStyle name="SAPBEXHLevel2 2 3 10 3 2" xfId="43796"/>
    <cellStyle name="SAPBEXHLevel2 2 3 10 4" xfId="34808"/>
    <cellStyle name="SAPBEXHLevel2 2 3 11" xfId="11905"/>
    <cellStyle name="SAPBEXHLevel2 2 3 11 2" xfId="38326"/>
    <cellStyle name="SAPBEXHLevel2 2 3 12" xfId="24340"/>
    <cellStyle name="SAPBEXHLevel2 2 3 12 2" xfId="50754"/>
    <cellStyle name="SAPBEXHLevel2 2 3 2" xfId="3654"/>
    <cellStyle name="SAPBEXHLevel2 2 3 2 2" xfId="9110"/>
    <cellStyle name="SAPBEXHLevel2 2 3 2 2 2" xfId="19770"/>
    <cellStyle name="SAPBEXHLevel2 2 3 2 2 2 2" xfId="46184"/>
    <cellStyle name="SAPBEXHLevel2 2 3 2 2 3" xfId="18751"/>
    <cellStyle name="SAPBEXHLevel2 2 3 2 2 3 2" xfId="45165"/>
    <cellStyle name="SAPBEXHLevel2 2 3 2 2 4" xfId="35606"/>
    <cellStyle name="SAPBEXHLevel2 2 3 2 3" xfId="9969"/>
    <cellStyle name="SAPBEXHLevel2 2 3 2 3 2" xfId="20629"/>
    <cellStyle name="SAPBEXHLevel2 2 3 2 3 2 2" xfId="47043"/>
    <cellStyle name="SAPBEXHLevel2 2 3 2 3 3" xfId="26470"/>
    <cellStyle name="SAPBEXHLevel2 2 3 2 3 3 2" xfId="52884"/>
    <cellStyle name="SAPBEXHLevel2 2 3 2 3 4" xfId="36465"/>
    <cellStyle name="SAPBEXHLevel2 2 3 2 4" xfId="8613"/>
    <cellStyle name="SAPBEXHLevel2 2 3 2 4 2" xfId="19273"/>
    <cellStyle name="SAPBEXHLevel2 2 3 2 4 2 2" xfId="45687"/>
    <cellStyle name="SAPBEXHLevel2 2 3 2 4 3" xfId="12474"/>
    <cellStyle name="SAPBEXHLevel2 2 3 2 4 3 2" xfId="38895"/>
    <cellStyle name="SAPBEXHLevel2 2 3 2 4 4" xfId="35109"/>
    <cellStyle name="SAPBEXHLevel2 2 3 2 5" xfId="14439"/>
    <cellStyle name="SAPBEXHLevel2 2 3 2 5 2" xfId="40859"/>
    <cellStyle name="SAPBEXHLevel2 2 3 2 6" xfId="23975"/>
    <cellStyle name="SAPBEXHLevel2 2 3 2 6 2" xfId="50389"/>
    <cellStyle name="SAPBEXHLevel2 2 3 2 7" xfId="30324"/>
    <cellStyle name="SAPBEXHLevel2 2 3 3" xfId="2679"/>
    <cellStyle name="SAPBEXHLevel2 2 3 3 2" xfId="9479"/>
    <cellStyle name="SAPBEXHLevel2 2 3 3 2 2" xfId="20139"/>
    <cellStyle name="SAPBEXHLevel2 2 3 3 2 2 2" xfId="46553"/>
    <cellStyle name="SAPBEXHLevel2 2 3 3 2 3" xfId="11821"/>
    <cellStyle name="SAPBEXHLevel2 2 3 3 2 3 2" xfId="38242"/>
    <cellStyle name="SAPBEXHLevel2 2 3 3 2 4" xfId="35975"/>
    <cellStyle name="SAPBEXHLevel2 2 3 3 3" xfId="13471"/>
    <cellStyle name="SAPBEXHLevel2 2 3 3 3 2" xfId="39891"/>
    <cellStyle name="SAPBEXHLevel2 2 3 3 4" xfId="11166"/>
    <cellStyle name="SAPBEXHLevel2 2 3 3 4 2" xfId="37587"/>
    <cellStyle name="SAPBEXHLevel2 2 3 3 5" xfId="29349"/>
    <cellStyle name="SAPBEXHLevel2 2 3 4" xfId="3090"/>
    <cellStyle name="SAPBEXHLevel2 2 3 4 2" xfId="10264"/>
    <cellStyle name="SAPBEXHLevel2 2 3 4 2 2" xfId="20924"/>
    <cellStyle name="SAPBEXHLevel2 2 3 4 2 2 2" xfId="47338"/>
    <cellStyle name="SAPBEXHLevel2 2 3 4 2 3" xfId="17856"/>
    <cellStyle name="SAPBEXHLevel2 2 3 4 2 3 2" xfId="44273"/>
    <cellStyle name="SAPBEXHLevel2 2 3 4 2 4" xfId="36760"/>
    <cellStyle name="SAPBEXHLevel2 2 3 4 3" xfId="13882"/>
    <cellStyle name="SAPBEXHLevel2 2 3 4 3 2" xfId="40302"/>
    <cellStyle name="SAPBEXHLevel2 2 3 4 4" xfId="25119"/>
    <cellStyle name="SAPBEXHLevel2 2 3 4 4 2" xfId="51533"/>
    <cellStyle name="SAPBEXHLevel2 2 3 4 5" xfId="29760"/>
    <cellStyle name="SAPBEXHLevel2 2 3 5" xfId="4329"/>
    <cellStyle name="SAPBEXHLevel2 2 3 5 2" xfId="15107"/>
    <cellStyle name="SAPBEXHLevel2 2 3 5 2 2" xfId="41527"/>
    <cellStyle name="SAPBEXHLevel2 2 3 5 3" xfId="25047"/>
    <cellStyle name="SAPBEXHLevel2 2 3 5 3 2" xfId="51461"/>
    <cellStyle name="SAPBEXHLevel2 2 3 5 4" xfId="30999"/>
    <cellStyle name="SAPBEXHLevel2 2 3 6" xfId="6045"/>
    <cellStyle name="SAPBEXHLevel2 2 3 6 2" xfId="16796"/>
    <cellStyle name="SAPBEXHLevel2 2 3 6 2 2" xfId="43214"/>
    <cellStyle name="SAPBEXHLevel2 2 3 6 3" xfId="22696"/>
    <cellStyle name="SAPBEXHLevel2 2 3 6 3 2" xfId="49110"/>
    <cellStyle name="SAPBEXHLevel2 2 3 6 4" xfId="32715"/>
    <cellStyle name="SAPBEXHLevel2 2 3 7" xfId="6146"/>
    <cellStyle name="SAPBEXHLevel2 2 3 7 2" xfId="24413"/>
    <cellStyle name="SAPBEXHLevel2 2 3 7 2 2" xfId="50827"/>
    <cellStyle name="SAPBEXHLevel2 2 3 7 3" xfId="32816"/>
    <cellStyle name="SAPBEXHLevel2 2 3 8" xfId="6359"/>
    <cellStyle name="SAPBEXHLevel2 2 3 8 2" xfId="17095"/>
    <cellStyle name="SAPBEXHLevel2 2 3 8 2 2" xfId="43513"/>
    <cellStyle name="SAPBEXHLevel2 2 3 8 3" xfId="21922"/>
    <cellStyle name="SAPBEXHLevel2 2 3 8 3 2" xfId="48336"/>
    <cellStyle name="SAPBEXHLevel2 2 3 8 4" xfId="33029"/>
    <cellStyle name="SAPBEXHLevel2 2 3 9" xfId="7779"/>
    <cellStyle name="SAPBEXHLevel2 2 3 9 2" xfId="18446"/>
    <cellStyle name="SAPBEXHLevel2 2 3 9 2 2" xfId="44861"/>
    <cellStyle name="SAPBEXHLevel2 2 3 9 3" xfId="27330"/>
    <cellStyle name="SAPBEXHLevel2 2 3 9 3 2" xfId="53744"/>
    <cellStyle name="SAPBEXHLevel2 2 3 9 4" xfId="34449"/>
    <cellStyle name="SAPBEXHLevel2 2 4" xfId="1920"/>
    <cellStyle name="SAPBEXHLevel2 2 4 10" xfId="8567"/>
    <cellStyle name="SAPBEXHLevel2 2 4 10 2" xfId="19227"/>
    <cellStyle name="SAPBEXHLevel2 2 4 10 2 2" xfId="45641"/>
    <cellStyle name="SAPBEXHLevel2 2 4 10 3" xfId="12789"/>
    <cellStyle name="SAPBEXHLevel2 2 4 10 3 2" xfId="39210"/>
    <cellStyle name="SAPBEXHLevel2 2 4 10 4" xfId="35063"/>
    <cellStyle name="SAPBEXHLevel2 2 4 11" xfId="11660"/>
    <cellStyle name="SAPBEXHLevel2 2 4 11 2" xfId="38081"/>
    <cellStyle name="SAPBEXHLevel2 2 4 12" xfId="23610"/>
    <cellStyle name="SAPBEXHLevel2 2 4 12 2" xfId="50024"/>
    <cellStyle name="SAPBEXHLevel2 2 4 2" xfId="3897"/>
    <cellStyle name="SAPBEXHLevel2 2 4 2 2" xfId="9169"/>
    <cellStyle name="SAPBEXHLevel2 2 4 2 2 2" xfId="19829"/>
    <cellStyle name="SAPBEXHLevel2 2 4 2 2 2 2" xfId="46243"/>
    <cellStyle name="SAPBEXHLevel2 2 4 2 2 3" xfId="27877"/>
    <cellStyle name="SAPBEXHLevel2 2 4 2 2 3 2" xfId="54291"/>
    <cellStyle name="SAPBEXHLevel2 2 4 2 2 4" xfId="35665"/>
    <cellStyle name="SAPBEXHLevel2 2 4 2 3" xfId="14680"/>
    <cellStyle name="SAPBEXHLevel2 2 4 2 3 2" xfId="41100"/>
    <cellStyle name="SAPBEXHLevel2 2 4 2 4" xfId="22116"/>
    <cellStyle name="SAPBEXHLevel2 2 4 2 4 2" xfId="48530"/>
    <cellStyle name="SAPBEXHLevel2 2 4 2 5" xfId="30567"/>
    <cellStyle name="SAPBEXHLevel2 2 4 3" xfId="4624"/>
    <cellStyle name="SAPBEXHLevel2 2 4 3 2" xfId="10178"/>
    <cellStyle name="SAPBEXHLevel2 2 4 3 2 2" xfId="20838"/>
    <cellStyle name="SAPBEXHLevel2 2 4 3 2 2 2" xfId="47252"/>
    <cellStyle name="SAPBEXHLevel2 2 4 3 2 3" xfId="17758"/>
    <cellStyle name="SAPBEXHLevel2 2 4 3 2 3 2" xfId="44175"/>
    <cellStyle name="SAPBEXHLevel2 2 4 3 2 4" xfId="36674"/>
    <cellStyle name="SAPBEXHLevel2 2 4 3 3" xfId="15402"/>
    <cellStyle name="SAPBEXHLevel2 2 4 3 3 2" xfId="41822"/>
    <cellStyle name="SAPBEXHLevel2 2 4 3 4" xfId="23847"/>
    <cellStyle name="SAPBEXHLevel2 2 4 3 4 2" xfId="50261"/>
    <cellStyle name="SAPBEXHLevel2 2 4 3 5" xfId="31294"/>
    <cellStyle name="SAPBEXHLevel2 2 4 4" xfId="5202"/>
    <cellStyle name="SAPBEXHLevel2 2 4 4 2" xfId="15977"/>
    <cellStyle name="SAPBEXHLevel2 2 4 4 2 2" xfId="42396"/>
    <cellStyle name="SAPBEXHLevel2 2 4 4 3" xfId="25549"/>
    <cellStyle name="SAPBEXHLevel2 2 4 4 3 2" xfId="51963"/>
    <cellStyle name="SAPBEXHLevel2 2 4 4 4" xfId="31872"/>
    <cellStyle name="SAPBEXHLevel2 2 4 5" xfId="5818"/>
    <cellStyle name="SAPBEXHLevel2 2 4 5 2" xfId="16577"/>
    <cellStyle name="SAPBEXHLevel2 2 4 5 2 2" xfId="42995"/>
    <cellStyle name="SAPBEXHLevel2 2 4 5 3" xfId="27398"/>
    <cellStyle name="SAPBEXHLevel2 2 4 5 3 2" xfId="53812"/>
    <cellStyle name="SAPBEXHLevel2 2 4 5 4" xfId="32488"/>
    <cellStyle name="SAPBEXHLevel2 2 4 6" xfId="6421"/>
    <cellStyle name="SAPBEXHLevel2 2 4 6 2" xfId="17157"/>
    <cellStyle name="SAPBEXHLevel2 2 4 6 2 2" xfId="43575"/>
    <cellStyle name="SAPBEXHLevel2 2 4 6 3" xfId="25769"/>
    <cellStyle name="SAPBEXHLevel2 2 4 6 3 2" xfId="52183"/>
    <cellStyle name="SAPBEXHLevel2 2 4 6 4" xfId="33091"/>
    <cellStyle name="SAPBEXHLevel2 2 4 7" xfId="7036"/>
    <cellStyle name="SAPBEXHLevel2 2 4 7 2" xfId="12418"/>
    <cellStyle name="SAPBEXHLevel2 2 4 7 2 2" xfId="38839"/>
    <cellStyle name="SAPBEXHLevel2 2 4 7 3" xfId="33706"/>
    <cellStyle name="SAPBEXHLevel2 2 4 8" xfId="7583"/>
    <cellStyle name="SAPBEXHLevel2 2 4 8 2" xfId="18250"/>
    <cellStyle name="SAPBEXHLevel2 2 4 8 2 2" xfId="44666"/>
    <cellStyle name="SAPBEXHLevel2 2 4 8 3" xfId="27569"/>
    <cellStyle name="SAPBEXHLevel2 2 4 8 3 2" xfId="53983"/>
    <cellStyle name="SAPBEXHLevel2 2 4 8 4" xfId="34253"/>
    <cellStyle name="SAPBEXHLevel2 2 4 9" xfId="7283"/>
    <cellStyle name="SAPBEXHLevel2 2 4 9 2" xfId="17950"/>
    <cellStyle name="SAPBEXHLevel2 2 4 9 2 2" xfId="44367"/>
    <cellStyle name="SAPBEXHLevel2 2 4 9 3" xfId="26376"/>
    <cellStyle name="SAPBEXHLevel2 2 4 9 3 2" xfId="52790"/>
    <cellStyle name="SAPBEXHLevel2 2 4 9 4" xfId="33953"/>
    <cellStyle name="SAPBEXHLevel2 2 5" xfId="2106"/>
    <cellStyle name="SAPBEXHLevel2 2 5 10" xfId="8859"/>
    <cellStyle name="SAPBEXHLevel2 2 5 10 2" xfId="19519"/>
    <cellStyle name="SAPBEXHLevel2 2 5 10 2 2" xfId="45933"/>
    <cellStyle name="SAPBEXHLevel2 2 5 10 3" xfId="27942"/>
    <cellStyle name="SAPBEXHLevel2 2 5 10 3 2" xfId="54356"/>
    <cellStyle name="SAPBEXHLevel2 2 5 10 4" xfId="35355"/>
    <cellStyle name="SAPBEXHLevel2 2 5 11" xfId="11494"/>
    <cellStyle name="SAPBEXHLevel2 2 5 11 2" xfId="37915"/>
    <cellStyle name="SAPBEXHLevel2 2 5 12" xfId="26307"/>
    <cellStyle name="SAPBEXHLevel2 2 5 12 2" xfId="52721"/>
    <cellStyle name="SAPBEXHLevel2 2 5 2" xfId="4071"/>
    <cellStyle name="SAPBEXHLevel2 2 5 2 2" xfId="9841"/>
    <cellStyle name="SAPBEXHLevel2 2 5 2 2 2" xfId="20501"/>
    <cellStyle name="SAPBEXHLevel2 2 5 2 2 2 2" xfId="46915"/>
    <cellStyle name="SAPBEXHLevel2 2 5 2 2 3" xfId="16368"/>
    <cellStyle name="SAPBEXHLevel2 2 5 2 2 3 2" xfId="42787"/>
    <cellStyle name="SAPBEXHLevel2 2 5 2 2 4" xfId="36337"/>
    <cellStyle name="SAPBEXHLevel2 2 5 2 3" xfId="14853"/>
    <cellStyle name="SAPBEXHLevel2 2 5 2 3 2" xfId="41273"/>
    <cellStyle name="SAPBEXHLevel2 2 5 2 4" xfId="24313"/>
    <cellStyle name="SAPBEXHLevel2 2 5 2 4 2" xfId="50727"/>
    <cellStyle name="SAPBEXHLevel2 2 5 2 5" xfId="30741"/>
    <cellStyle name="SAPBEXHLevel2 2 5 3" xfId="4799"/>
    <cellStyle name="SAPBEXHLevel2 2 5 3 2" xfId="10380"/>
    <cellStyle name="SAPBEXHLevel2 2 5 3 2 2" xfId="21040"/>
    <cellStyle name="SAPBEXHLevel2 2 5 3 2 2 2" xfId="47454"/>
    <cellStyle name="SAPBEXHLevel2 2 5 3 2 3" xfId="28305"/>
    <cellStyle name="SAPBEXHLevel2 2 5 3 2 3 2" xfId="54719"/>
    <cellStyle name="SAPBEXHLevel2 2 5 3 2 4" xfId="36876"/>
    <cellStyle name="SAPBEXHLevel2 2 5 3 3" xfId="15576"/>
    <cellStyle name="SAPBEXHLevel2 2 5 3 3 2" xfId="41996"/>
    <cellStyle name="SAPBEXHLevel2 2 5 3 4" xfId="22071"/>
    <cellStyle name="SAPBEXHLevel2 2 5 3 4 2" xfId="48485"/>
    <cellStyle name="SAPBEXHLevel2 2 5 3 5" xfId="31469"/>
    <cellStyle name="SAPBEXHLevel2 2 5 4" xfId="5379"/>
    <cellStyle name="SAPBEXHLevel2 2 5 4 2" xfId="16152"/>
    <cellStyle name="SAPBEXHLevel2 2 5 4 2 2" xfId="42571"/>
    <cellStyle name="SAPBEXHLevel2 2 5 4 3" xfId="24241"/>
    <cellStyle name="SAPBEXHLevel2 2 5 4 3 2" xfId="50655"/>
    <cellStyle name="SAPBEXHLevel2 2 5 4 4" xfId="32049"/>
    <cellStyle name="SAPBEXHLevel2 2 5 5" xfId="5986"/>
    <cellStyle name="SAPBEXHLevel2 2 5 5 2" xfId="16738"/>
    <cellStyle name="SAPBEXHLevel2 2 5 5 2 2" xfId="43156"/>
    <cellStyle name="SAPBEXHLevel2 2 5 5 3" xfId="24017"/>
    <cellStyle name="SAPBEXHLevel2 2 5 5 3 2" xfId="50431"/>
    <cellStyle name="SAPBEXHLevel2 2 5 5 4" xfId="32656"/>
    <cellStyle name="SAPBEXHLevel2 2 5 6" xfId="6586"/>
    <cellStyle name="SAPBEXHLevel2 2 5 6 2" xfId="17311"/>
    <cellStyle name="SAPBEXHLevel2 2 5 6 2 2" xfId="43729"/>
    <cellStyle name="SAPBEXHLevel2 2 5 6 3" xfId="23636"/>
    <cellStyle name="SAPBEXHLevel2 2 5 6 3 2" xfId="50050"/>
    <cellStyle name="SAPBEXHLevel2 2 5 6 4" xfId="33256"/>
    <cellStyle name="SAPBEXHLevel2 2 5 7" xfId="7158"/>
    <cellStyle name="SAPBEXHLevel2 2 5 7 2" xfId="27759"/>
    <cellStyle name="SAPBEXHLevel2 2 5 7 2 2" xfId="54173"/>
    <cellStyle name="SAPBEXHLevel2 2 5 7 3" xfId="33828"/>
    <cellStyle name="SAPBEXHLevel2 2 5 8" xfId="7717"/>
    <cellStyle name="SAPBEXHLevel2 2 5 8 2" xfId="18384"/>
    <cellStyle name="SAPBEXHLevel2 2 5 8 2 2" xfId="44800"/>
    <cellStyle name="SAPBEXHLevel2 2 5 8 3" xfId="24077"/>
    <cellStyle name="SAPBEXHLevel2 2 5 8 3 2" xfId="50491"/>
    <cellStyle name="SAPBEXHLevel2 2 5 8 4" xfId="34387"/>
    <cellStyle name="SAPBEXHLevel2 2 5 9" xfId="7869"/>
    <cellStyle name="SAPBEXHLevel2 2 5 9 2" xfId="18536"/>
    <cellStyle name="SAPBEXHLevel2 2 5 9 2 2" xfId="44951"/>
    <cellStyle name="SAPBEXHLevel2 2 5 9 3" xfId="28001"/>
    <cellStyle name="SAPBEXHLevel2 2 5 9 3 2" xfId="54415"/>
    <cellStyle name="SAPBEXHLevel2 2 5 9 4" xfId="34539"/>
    <cellStyle name="SAPBEXHLevel2 2 6" xfId="1846"/>
    <cellStyle name="SAPBEXHLevel2 2 6 10" xfId="9543"/>
    <cellStyle name="SAPBEXHLevel2 2 6 10 2" xfId="20203"/>
    <cellStyle name="SAPBEXHLevel2 2 6 10 2 2" xfId="46617"/>
    <cellStyle name="SAPBEXHLevel2 2 6 10 3" xfId="11589"/>
    <cellStyle name="SAPBEXHLevel2 2 6 10 3 2" xfId="38010"/>
    <cellStyle name="SAPBEXHLevel2 2 6 10 4" xfId="36039"/>
    <cellStyle name="SAPBEXHLevel2 2 6 11" xfId="11734"/>
    <cellStyle name="SAPBEXHLevel2 2 6 11 2" xfId="38155"/>
    <cellStyle name="SAPBEXHLevel2 2 6 12" xfId="24151"/>
    <cellStyle name="SAPBEXHLevel2 2 6 12 2" xfId="50565"/>
    <cellStyle name="SAPBEXHLevel2 2 6 2" xfId="3823"/>
    <cellStyle name="SAPBEXHLevel2 2 6 2 2" xfId="10681"/>
    <cellStyle name="SAPBEXHLevel2 2 6 2 2 2" xfId="21326"/>
    <cellStyle name="SAPBEXHLevel2 2 6 2 2 2 2" xfId="47740"/>
    <cellStyle name="SAPBEXHLevel2 2 6 2 2 3" xfId="28424"/>
    <cellStyle name="SAPBEXHLevel2 2 6 2 2 3 2" xfId="54838"/>
    <cellStyle name="SAPBEXHLevel2 2 6 2 2 4" xfId="37105"/>
    <cellStyle name="SAPBEXHLevel2 2 6 2 3" xfId="14606"/>
    <cellStyle name="SAPBEXHLevel2 2 6 2 3 2" xfId="41026"/>
    <cellStyle name="SAPBEXHLevel2 2 6 2 4" xfId="22451"/>
    <cellStyle name="SAPBEXHLevel2 2 6 2 4 2" xfId="48865"/>
    <cellStyle name="SAPBEXHLevel2 2 6 2 5" xfId="30493"/>
    <cellStyle name="SAPBEXHLevel2 2 6 3" xfId="4550"/>
    <cellStyle name="SAPBEXHLevel2 2 6 3 2" xfId="15328"/>
    <cellStyle name="SAPBEXHLevel2 2 6 3 2 2" xfId="41748"/>
    <cellStyle name="SAPBEXHLevel2 2 6 3 3" xfId="27051"/>
    <cellStyle name="SAPBEXHLevel2 2 6 3 3 2" xfId="53465"/>
    <cellStyle name="SAPBEXHLevel2 2 6 3 4" xfId="31220"/>
    <cellStyle name="SAPBEXHLevel2 2 6 4" xfId="3196"/>
    <cellStyle name="SAPBEXHLevel2 2 6 4 2" xfId="13986"/>
    <cellStyle name="SAPBEXHLevel2 2 6 4 2 2" xfId="40406"/>
    <cellStyle name="SAPBEXHLevel2 2 6 4 3" xfId="26191"/>
    <cellStyle name="SAPBEXHLevel2 2 6 4 3 2" xfId="52605"/>
    <cellStyle name="SAPBEXHLevel2 2 6 4 4" xfId="29866"/>
    <cellStyle name="SAPBEXHLevel2 2 6 5" xfId="3744"/>
    <cellStyle name="SAPBEXHLevel2 2 6 5 2" xfId="14527"/>
    <cellStyle name="SAPBEXHLevel2 2 6 5 2 2" xfId="40947"/>
    <cellStyle name="SAPBEXHLevel2 2 6 5 3" xfId="26869"/>
    <cellStyle name="SAPBEXHLevel2 2 6 5 3 2" xfId="53283"/>
    <cellStyle name="SAPBEXHLevel2 2 6 5 4" xfId="30414"/>
    <cellStyle name="SAPBEXHLevel2 2 6 6" xfId="5305"/>
    <cellStyle name="SAPBEXHLevel2 2 6 6 2" xfId="16079"/>
    <cellStyle name="SAPBEXHLevel2 2 6 6 2 2" xfId="42498"/>
    <cellStyle name="SAPBEXHLevel2 2 6 6 3" xfId="26891"/>
    <cellStyle name="SAPBEXHLevel2 2 6 6 3 2" xfId="53305"/>
    <cellStyle name="SAPBEXHLevel2 2 6 6 4" xfId="31975"/>
    <cellStyle name="SAPBEXHLevel2 2 6 7" xfId="6962"/>
    <cellStyle name="SAPBEXHLevel2 2 6 7 2" xfId="24829"/>
    <cellStyle name="SAPBEXHLevel2 2 6 7 2 2" xfId="51243"/>
    <cellStyle name="SAPBEXHLevel2 2 6 7 3" xfId="33632"/>
    <cellStyle name="SAPBEXHLevel2 2 6 8" xfId="7509"/>
    <cellStyle name="SAPBEXHLevel2 2 6 8 2" xfId="18176"/>
    <cellStyle name="SAPBEXHLevel2 2 6 8 2 2" xfId="44592"/>
    <cellStyle name="SAPBEXHLevel2 2 6 8 3" xfId="26925"/>
    <cellStyle name="SAPBEXHLevel2 2 6 8 3 2" xfId="53339"/>
    <cellStyle name="SAPBEXHLevel2 2 6 8 4" xfId="34179"/>
    <cellStyle name="SAPBEXHLevel2 2 6 9" xfId="6537"/>
    <cellStyle name="SAPBEXHLevel2 2 6 9 2" xfId="17262"/>
    <cellStyle name="SAPBEXHLevel2 2 6 9 2 2" xfId="43680"/>
    <cellStyle name="SAPBEXHLevel2 2 6 9 3" xfId="22993"/>
    <cellStyle name="SAPBEXHLevel2 2 6 9 3 2" xfId="49407"/>
    <cellStyle name="SAPBEXHLevel2 2 6 9 4" xfId="33207"/>
    <cellStyle name="SAPBEXHLevel2 2 7" xfId="2506"/>
    <cellStyle name="SAPBEXHLevel2 2 7 10" xfId="27024"/>
    <cellStyle name="SAPBEXHLevel2 2 7 10 2" xfId="53438"/>
    <cellStyle name="SAPBEXHLevel2 2 7 2" xfId="4401"/>
    <cellStyle name="SAPBEXHLevel2 2 7 2 2" xfId="15179"/>
    <cellStyle name="SAPBEXHLevel2 2 7 2 2 2" xfId="41599"/>
    <cellStyle name="SAPBEXHLevel2 2 7 2 3" xfId="22763"/>
    <cellStyle name="SAPBEXHLevel2 2 7 2 3 2" xfId="49177"/>
    <cellStyle name="SAPBEXHLevel2 2 7 2 4" xfId="31071"/>
    <cellStyle name="SAPBEXHLevel2 2 7 3" xfId="5134"/>
    <cellStyle name="SAPBEXHLevel2 2 7 3 2" xfId="15911"/>
    <cellStyle name="SAPBEXHLevel2 2 7 3 2 2" xfId="42330"/>
    <cellStyle name="SAPBEXHLevel2 2 7 3 3" xfId="28067"/>
    <cellStyle name="SAPBEXHLevel2 2 7 3 3 2" xfId="54481"/>
    <cellStyle name="SAPBEXHLevel2 2 7 3 4" xfId="31804"/>
    <cellStyle name="SAPBEXHLevel2 2 7 4" xfId="6316"/>
    <cellStyle name="SAPBEXHLevel2 2 7 4 2" xfId="17055"/>
    <cellStyle name="SAPBEXHLevel2 2 7 4 2 2" xfId="43473"/>
    <cellStyle name="SAPBEXHLevel2 2 7 4 3" xfId="24979"/>
    <cellStyle name="SAPBEXHLevel2 2 7 4 3 2" xfId="51393"/>
    <cellStyle name="SAPBEXHLevel2 2 7 4 4" xfId="32986"/>
    <cellStyle name="SAPBEXHLevel2 2 7 5" xfId="6892"/>
    <cellStyle name="SAPBEXHLevel2 2 7 5 2" xfId="17597"/>
    <cellStyle name="SAPBEXHLevel2 2 7 5 2 2" xfId="44014"/>
    <cellStyle name="SAPBEXHLevel2 2 7 5 3" xfId="24860"/>
    <cellStyle name="SAPBEXHLevel2 2 7 5 3 2" xfId="51274"/>
    <cellStyle name="SAPBEXHLevel2 2 7 5 4" xfId="33562"/>
    <cellStyle name="SAPBEXHLevel2 2 7 6" xfId="7416"/>
    <cellStyle name="SAPBEXHLevel2 2 7 6 2" xfId="18083"/>
    <cellStyle name="SAPBEXHLevel2 2 7 6 2 2" xfId="44499"/>
    <cellStyle name="SAPBEXHLevel2 2 7 6 3" xfId="24004"/>
    <cellStyle name="SAPBEXHLevel2 2 7 6 3 2" xfId="50418"/>
    <cellStyle name="SAPBEXHLevel2 2 7 6 4" xfId="34086"/>
    <cellStyle name="SAPBEXHLevel2 2 7 7" xfId="8039"/>
    <cellStyle name="SAPBEXHLevel2 2 7 7 2" xfId="18706"/>
    <cellStyle name="SAPBEXHLevel2 2 7 7 2 2" xfId="45120"/>
    <cellStyle name="SAPBEXHLevel2 2 7 7 3" xfId="14558"/>
    <cellStyle name="SAPBEXHLevel2 2 7 7 3 2" xfId="40978"/>
    <cellStyle name="SAPBEXHLevel2 2 7 7 4" xfId="34643"/>
    <cellStyle name="SAPBEXHLevel2 2 7 8" xfId="13302"/>
    <cellStyle name="SAPBEXHLevel2 2 7 8 2" xfId="39722"/>
    <cellStyle name="SAPBEXHLevel2 2 7 9" xfId="11224"/>
    <cellStyle name="SAPBEXHLevel2 2 7 9 2" xfId="37645"/>
    <cellStyle name="SAPBEXHLevel2 2 8" xfId="3257"/>
    <cellStyle name="SAPBEXHLevel2 2 8 2" xfId="14047"/>
    <cellStyle name="SAPBEXHLevel2 2 8 2 2" xfId="40467"/>
    <cellStyle name="SAPBEXHLevel2 2 8 3" xfId="21811"/>
    <cellStyle name="SAPBEXHLevel2 2 8 3 2" xfId="48225"/>
    <cellStyle name="SAPBEXHLevel2 2 8 4" xfId="29927"/>
    <cellStyle name="SAPBEXHLevel2 2 9" xfId="5184"/>
    <cellStyle name="SAPBEXHLevel2 2 9 2" xfId="15959"/>
    <cellStyle name="SAPBEXHLevel2 2 9 2 2" xfId="42378"/>
    <cellStyle name="SAPBEXHLevel2 2 9 3" xfId="22843"/>
    <cellStyle name="SAPBEXHLevel2 2 9 3 2" xfId="49257"/>
    <cellStyle name="SAPBEXHLevel2 2 9 4" xfId="31854"/>
    <cellStyle name="SAPBEXHLevel2 3" xfId="1547"/>
    <cellStyle name="SAPBEXHLevel2 3 10" xfId="8439"/>
    <cellStyle name="SAPBEXHLevel2 3 10 2" xfId="19099"/>
    <cellStyle name="SAPBEXHLevel2 3 10 2 2" xfId="45513"/>
    <cellStyle name="SAPBEXHLevel2 3 10 3" xfId="12945"/>
    <cellStyle name="SAPBEXHLevel2 3 10 3 2" xfId="39366"/>
    <cellStyle name="SAPBEXHLevel2 3 10 4" xfId="34935"/>
    <cellStyle name="SAPBEXHLevel2 3 11" xfId="11995"/>
    <cellStyle name="SAPBEXHLevel2 3 11 2" xfId="38416"/>
    <cellStyle name="SAPBEXHLevel2 3 12" xfId="21753"/>
    <cellStyle name="SAPBEXHLevel2 3 12 2" xfId="48167"/>
    <cellStyle name="SAPBEXHLevel2 3 2" xfId="3541"/>
    <cellStyle name="SAPBEXHLevel2 3 2 2" xfId="8983"/>
    <cellStyle name="SAPBEXHLevel2 3 2 2 2" xfId="19643"/>
    <cellStyle name="SAPBEXHLevel2 3 2 2 2 2" xfId="46057"/>
    <cellStyle name="SAPBEXHLevel2 3 2 2 3" xfId="12091"/>
    <cellStyle name="SAPBEXHLevel2 3 2 2 3 2" xfId="38512"/>
    <cellStyle name="SAPBEXHLevel2 3 2 2 4" xfId="35479"/>
    <cellStyle name="SAPBEXHLevel2 3 2 3" xfId="10410"/>
    <cellStyle name="SAPBEXHLevel2 3 2 3 2" xfId="21070"/>
    <cellStyle name="SAPBEXHLevel2 3 2 3 2 2" xfId="47484"/>
    <cellStyle name="SAPBEXHLevel2 3 2 3 3" xfId="28335"/>
    <cellStyle name="SAPBEXHLevel2 3 2 3 3 2" xfId="54749"/>
    <cellStyle name="SAPBEXHLevel2 3 2 3 4" xfId="36906"/>
    <cellStyle name="SAPBEXHLevel2 3 2 4" xfId="10948"/>
    <cellStyle name="SAPBEXHLevel2 3 2 4 2" xfId="21593"/>
    <cellStyle name="SAPBEXHLevel2 3 2 4 2 2" xfId="48007"/>
    <cellStyle name="SAPBEXHLevel2 3 2 4 3" xfId="28682"/>
    <cellStyle name="SAPBEXHLevel2 3 2 4 3 2" xfId="55096"/>
    <cellStyle name="SAPBEXHLevel2 3 2 4 4" xfId="37369"/>
    <cellStyle name="SAPBEXHLevel2 3 2 5" xfId="8752"/>
    <cellStyle name="SAPBEXHLevel2 3 2 5 2" xfId="19412"/>
    <cellStyle name="SAPBEXHLevel2 3 2 5 2 2" xfId="45826"/>
    <cellStyle name="SAPBEXHLevel2 3 2 5 3" xfId="25421"/>
    <cellStyle name="SAPBEXHLevel2 3 2 5 3 2" xfId="51835"/>
    <cellStyle name="SAPBEXHLevel2 3 2 5 4" xfId="35248"/>
    <cellStyle name="SAPBEXHLevel2 3 2 6" xfId="14326"/>
    <cellStyle name="SAPBEXHLevel2 3 2 6 2" xfId="40746"/>
    <cellStyle name="SAPBEXHLevel2 3 2 7" xfId="23692"/>
    <cellStyle name="SAPBEXHLevel2 3 2 7 2" xfId="50106"/>
    <cellStyle name="SAPBEXHLevel2 3 2 8" xfId="30211"/>
    <cellStyle name="SAPBEXHLevel2 3 3" xfId="4137"/>
    <cellStyle name="SAPBEXHLevel2 3 3 2" xfId="9341"/>
    <cellStyle name="SAPBEXHLevel2 3 3 2 2" xfId="20001"/>
    <cellStyle name="SAPBEXHLevel2 3 3 2 2 2" xfId="46415"/>
    <cellStyle name="SAPBEXHLevel2 3 3 2 3" xfId="28226"/>
    <cellStyle name="SAPBEXHLevel2 3 3 2 3 2" xfId="54640"/>
    <cellStyle name="SAPBEXHLevel2 3 3 2 4" xfId="35837"/>
    <cellStyle name="SAPBEXHLevel2 3 3 3" xfId="14919"/>
    <cellStyle name="SAPBEXHLevel2 3 3 3 2" xfId="41339"/>
    <cellStyle name="SAPBEXHLevel2 3 3 4" xfId="25699"/>
    <cellStyle name="SAPBEXHLevel2 3 3 4 2" xfId="52113"/>
    <cellStyle name="SAPBEXHLevel2 3 3 5" xfId="30807"/>
    <cellStyle name="SAPBEXHLevel2 3 4" xfId="5047"/>
    <cellStyle name="SAPBEXHLevel2 3 4 2" xfId="9760"/>
    <cellStyle name="SAPBEXHLevel2 3 4 2 2" xfId="20420"/>
    <cellStyle name="SAPBEXHLevel2 3 4 2 2 2" xfId="46834"/>
    <cellStyle name="SAPBEXHLevel2 3 4 2 3" xfId="13019"/>
    <cellStyle name="SAPBEXHLevel2 3 4 2 3 2" xfId="39440"/>
    <cellStyle name="SAPBEXHLevel2 3 4 2 4" xfId="36256"/>
    <cellStyle name="SAPBEXHLevel2 3 4 3" xfId="15824"/>
    <cellStyle name="SAPBEXHLevel2 3 4 3 2" xfId="42243"/>
    <cellStyle name="SAPBEXHLevel2 3 4 4" xfId="24371"/>
    <cellStyle name="SAPBEXHLevel2 3 4 4 2" xfId="50785"/>
    <cellStyle name="SAPBEXHLevel2 3 4 5" xfId="31717"/>
    <cellStyle name="SAPBEXHLevel2 3 5" xfId="4479"/>
    <cellStyle name="SAPBEXHLevel2 3 5 2" xfId="10738"/>
    <cellStyle name="SAPBEXHLevel2 3 5 2 2" xfId="21383"/>
    <cellStyle name="SAPBEXHLevel2 3 5 2 2 2" xfId="47797"/>
    <cellStyle name="SAPBEXHLevel2 3 5 2 3" xfId="28478"/>
    <cellStyle name="SAPBEXHLevel2 3 5 2 3 2" xfId="54892"/>
    <cellStyle name="SAPBEXHLevel2 3 5 2 4" xfId="37159"/>
    <cellStyle name="SAPBEXHLevel2 3 5 3" xfId="15257"/>
    <cellStyle name="SAPBEXHLevel2 3 5 3 2" xfId="41677"/>
    <cellStyle name="SAPBEXHLevel2 3 5 4" xfId="23848"/>
    <cellStyle name="SAPBEXHLevel2 3 5 4 2" xfId="50262"/>
    <cellStyle name="SAPBEXHLevel2 3 5 5" xfId="31149"/>
    <cellStyle name="SAPBEXHLevel2 3 6" xfId="4129"/>
    <cellStyle name="SAPBEXHLevel2 3 6 2" xfId="14911"/>
    <cellStyle name="SAPBEXHLevel2 3 6 2 2" xfId="41331"/>
    <cellStyle name="SAPBEXHLevel2 3 6 3" xfId="23602"/>
    <cellStyle name="SAPBEXHLevel2 3 6 3 2" xfId="50016"/>
    <cellStyle name="SAPBEXHLevel2 3 6 4" xfId="30799"/>
    <cellStyle name="SAPBEXHLevel2 3 7" xfId="6661"/>
    <cellStyle name="SAPBEXHLevel2 3 7 2" xfId="14893"/>
    <cellStyle name="SAPBEXHLevel2 3 7 2 2" xfId="41313"/>
    <cellStyle name="SAPBEXHLevel2 3 7 3" xfId="33331"/>
    <cellStyle name="SAPBEXHLevel2 3 8" xfId="6082"/>
    <cellStyle name="SAPBEXHLevel2 3 8 2" xfId="16833"/>
    <cellStyle name="SAPBEXHLevel2 3 8 2 2" xfId="43251"/>
    <cellStyle name="SAPBEXHLevel2 3 8 3" xfId="11292"/>
    <cellStyle name="SAPBEXHLevel2 3 8 3 2" xfId="37713"/>
    <cellStyle name="SAPBEXHLevel2 3 8 4" xfId="32752"/>
    <cellStyle name="SAPBEXHLevel2 3 9" xfId="7657"/>
    <cellStyle name="SAPBEXHLevel2 3 9 2" xfId="18324"/>
    <cellStyle name="SAPBEXHLevel2 3 9 2 2" xfId="44740"/>
    <cellStyle name="SAPBEXHLevel2 3 9 3" xfId="28003"/>
    <cellStyle name="SAPBEXHLevel2 3 9 3 2" xfId="54417"/>
    <cellStyle name="SAPBEXHLevel2 3 9 4" xfId="34327"/>
    <cellStyle name="SAPBEXHLevel2 4" xfId="1660"/>
    <cellStyle name="SAPBEXHLevel2 4 10" xfId="8313"/>
    <cellStyle name="SAPBEXHLevel2 4 10 2" xfId="18973"/>
    <cellStyle name="SAPBEXHLevel2 4 10 2 2" xfId="45387"/>
    <cellStyle name="SAPBEXHLevel2 4 10 3" xfId="12176"/>
    <cellStyle name="SAPBEXHLevel2 4 10 3 2" xfId="38597"/>
    <cellStyle name="SAPBEXHLevel2 4 10 4" xfId="34809"/>
    <cellStyle name="SAPBEXHLevel2 4 11" xfId="11906"/>
    <cellStyle name="SAPBEXHLevel2 4 11 2" xfId="38327"/>
    <cellStyle name="SAPBEXHLevel2 4 12" xfId="24780"/>
    <cellStyle name="SAPBEXHLevel2 4 12 2" xfId="51194"/>
    <cellStyle name="SAPBEXHLevel2 4 2" xfId="3653"/>
    <cellStyle name="SAPBEXHLevel2 4 2 2" xfId="9109"/>
    <cellStyle name="SAPBEXHLevel2 4 2 2 2" xfId="19769"/>
    <cellStyle name="SAPBEXHLevel2 4 2 2 2 2" xfId="46183"/>
    <cellStyle name="SAPBEXHLevel2 4 2 2 3" xfId="27096"/>
    <cellStyle name="SAPBEXHLevel2 4 2 2 3 2" xfId="53510"/>
    <cellStyle name="SAPBEXHLevel2 4 2 2 4" xfId="35605"/>
    <cellStyle name="SAPBEXHLevel2 4 2 3" xfId="10228"/>
    <cellStyle name="SAPBEXHLevel2 4 2 3 2" xfId="20888"/>
    <cellStyle name="SAPBEXHLevel2 4 2 3 2 2" xfId="47302"/>
    <cellStyle name="SAPBEXHLevel2 4 2 3 3" xfId="17761"/>
    <cellStyle name="SAPBEXHLevel2 4 2 3 3 2" xfId="44178"/>
    <cellStyle name="SAPBEXHLevel2 4 2 3 4" xfId="36724"/>
    <cellStyle name="SAPBEXHLevel2 4 2 4" xfId="10871"/>
    <cellStyle name="SAPBEXHLevel2 4 2 4 2" xfId="21516"/>
    <cellStyle name="SAPBEXHLevel2 4 2 4 2 2" xfId="47930"/>
    <cellStyle name="SAPBEXHLevel2 4 2 4 3" xfId="28605"/>
    <cellStyle name="SAPBEXHLevel2 4 2 4 3 2" xfId="55019"/>
    <cellStyle name="SAPBEXHLevel2 4 2 4 4" xfId="37292"/>
    <cellStyle name="SAPBEXHLevel2 4 2 5" xfId="8614"/>
    <cellStyle name="SAPBEXHLevel2 4 2 5 2" xfId="19274"/>
    <cellStyle name="SAPBEXHLevel2 4 2 5 2 2" xfId="45688"/>
    <cellStyle name="SAPBEXHLevel2 4 2 5 3" xfId="17637"/>
    <cellStyle name="SAPBEXHLevel2 4 2 5 3 2" xfId="44054"/>
    <cellStyle name="SAPBEXHLevel2 4 2 5 4" xfId="35110"/>
    <cellStyle name="SAPBEXHLevel2 4 2 6" xfId="14438"/>
    <cellStyle name="SAPBEXHLevel2 4 2 6 2" xfId="40858"/>
    <cellStyle name="SAPBEXHLevel2 4 2 7" xfId="21938"/>
    <cellStyle name="SAPBEXHLevel2 4 2 7 2" xfId="48352"/>
    <cellStyle name="SAPBEXHLevel2 4 2 8" xfId="30323"/>
    <cellStyle name="SAPBEXHLevel2 4 3" xfId="2680"/>
    <cellStyle name="SAPBEXHLevel2 4 3 2" xfId="9478"/>
    <cellStyle name="SAPBEXHLevel2 4 3 2 2" xfId="20138"/>
    <cellStyle name="SAPBEXHLevel2 4 3 2 2 2" xfId="46552"/>
    <cellStyle name="SAPBEXHLevel2 4 3 2 3" xfId="27852"/>
    <cellStyle name="SAPBEXHLevel2 4 3 2 3 2" xfId="54266"/>
    <cellStyle name="SAPBEXHLevel2 4 3 2 4" xfId="35974"/>
    <cellStyle name="SAPBEXHLevel2 4 3 3" xfId="13472"/>
    <cellStyle name="SAPBEXHLevel2 4 3 3 2" xfId="39892"/>
    <cellStyle name="SAPBEXHLevel2 4 3 4" xfId="26305"/>
    <cellStyle name="SAPBEXHLevel2 4 3 4 2" xfId="52719"/>
    <cellStyle name="SAPBEXHLevel2 4 3 5" xfId="29350"/>
    <cellStyle name="SAPBEXHLevel2 4 4" xfId="3089"/>
    <cellStyle name="SAPBEXHLevel2 4 4 2" xfId="10144"/>
    <cellStyle name="SAPBEXHLevel2 4 4 2 2" xfId="20804"/>
    <cellStyle name="SAPBEXHLevel2 4 4 2 2 2" xfId="47218"/>
    <cellStyle name="SAPBEXHLevel2 4 4 2 3" xfId="27797"/>
    <cellStyle name="SAPBEXHLevel2 4 4 2 3 2" xfId="54211"/>
    <cellStyle name="SAPBEXHLevel2 4 4 2 4" xfId="36640"/>
    <cellStyle name="SAPBEXHLevel2 4 4 3" xfId="13881"/>
    <cellStyle name="SAPBEXHLevel2 4 4 3 2" xfId="40301"/>
    <cellStyle name="SAPBEXHLevel2 4 4 4" xfId="25516"/>
    <cellStyle name="SAPBEXHLevel2 4 4 4 2" xfId="51930"/>
    <cellStyle name="SAPBEXHLevel2 4 4 5" xfId="29759"/>
    <cellStyle name="SAPBEXHLevel2 4 5" xfId="5448"/>
    <cellStyle name="SAPBEXHLevel2 4 5 2" xfId="10763"/>
    <cellStyle name="SAPBEXHLevel2 4 5 2 2" xfId="21408"/>
    <cellStyle name="SAPBEXHLevel2 4 5 2 2 2" xfId="47822"/>
    <cellStyle name="SAPBEXHLevel2 4 5 2 3" xfId="28497"/>
    <cellStyle name="SAPBEXHLevel2 4 5 2 3 2" xfId="54911"/>
    <cellStyle name="SAPBEXHLevel2 4 5 2 4" xfId="37184"/>
    <cellStyle name="SAPBEXHLevel2 4 5 3" xfId="16221"/>
    <cellStyle name="SAPBEXHLevel2 4 5 3 2" xfId="42640"/>
    <cellStyle name="SAPBEXHLevel2 4 5 4" xfId="21790"/>
    <cellStyle name="SAPBEXHLevel2 4 5 4 2" xfId="48204"/>
    <cellStyle name="SAPBEXHLevel2 4 5 5" xfId="32118"/>
    <cellStyle name="SAPBEXHLevel2 4 6" xfId="5534"/>
    <cellStyle name="SAPBEXHLevel2 4 6 2" xfId="16305"/>
    <cellStyle name="SAPBEXHLevel2 4 6 2 2" xfId="42724"/>
    <cellStyle name="SAPBEXHLevel2 4 6 3" xfId="27632"/>
    <cellStyle name="SAPBEXHLevel2 4 6 3 2" xfId="54046"/>
    <cellStyle name="SAPBEXHLevel2 4 6 4" xfId="32204"/>
    <cellStyle name="SAPBEXHLevel2 4 7" xfId="2615"/>
    <cellStyle name="SAPBEXHLevel2 4 7 2" xfId="24816"/>
    <cellStyle name="SAPBEXHLevel2 4 7 2 2" xfId="51230"/>
    <cellStyle name="SAPBEXHLevel2 4 7 3" xfId="29285"/>
    <cellStyle name="SAPBEXHLevel2 4 8" xfId="6370"/>
    <cellStyle name="SAPBEXHLevel2 4 8 2" xfId="17106"/>
    <cellStyle name="SAPBEXHLevel2 4 8 2 2" xfId="43524"/>
    <cellStyle name="SAPBEXHLevel2 4 8 3" xfId="23355"/>
    <cellStyle name="SAPBEXHLevel2 4 8 3 2" xfId="49769"/>
    <cellStyle name="SAPBEXHLevel2 4 8 4" xfId="33040"/>
    <cellStyle name="SAPBEXHLevel2 4 9" xfId="4467"/>
    <cellStyle name="SAPBEXHLevel2 4 9 2" xfId="15245"/>
    <cellStyle name="SAPBEXHLevel2 4 9 2 2" xfId="41665"/>
    <cellStyle name="SAPBEXHLevel2 4 9 3" xfId="28149"/>
    <cellStyle name="SAPBEXHLevel2 4 9 3 2" xfId="54563"/>
    <cellStyle name="SAPBEXHLevel2 4 9 4" xfId="31137"/>
    <cellStyle name="SAPBEXHLevel2 5" xfId="1919"/>
    <cellStyle name="SAPBEXHLevel2 5 10" xfId="8463"/>
    <cellStyle name="SAPBEXHLevel2 5 10 2" xfId="19123"/>
    <cellStyle name="SAPBEXHLevel2 5 10 2 2" xfId="45537"/>
    <cellStyle name="SAPBEXHLevel2 5 10 3" xfId="12937"/>
    <cellStyle name="SAPBEXHLevel2 5 10 3 2" xfId="39358"/>
    <cellStyle name="SAPBEXHLevel2 5 10 4" xfId="34959"/>
    <cellStyle name="SAPBEXHLevel2 5 11" xfId="11661"/>
    <cellStyle name="SAPBEXHLevel2 5 11 2" xfId="38082"/>
    <cellStyle name="SAPBEXHLevel2 5 12" xfId="27731"/>
    <cellStyle name="SAPBEXHLevel2 5 12 2" xfId="54145"/>
    <cellStyle name="SAPBEXHLevel2 5 2" xfId="3896"/>
    <cellStyle name="SAPBEXHLevel2 5 2 2" xfId="8959"/>
    <cellStyle name="SAPBEXHLevel2 5 2 2 2" xfId="19619"/>
    <cellStyle name="SAPBEXHLevel2 5 2 2 2 2" xfId="46033"/>
    <cellStyle name="SAPBEXHLevel2 5 2 2 3" xfId="25974"/>
    <cellStyle name="SAPBEXHLevel2 5 2 2 3 2" xfId="52388"/>
    <cellStyle name="SAPBEXHLevel2 5 2 2 4" xfId="35455"/>
    <cellStyle name="SAPBEXHLevel2 5 2 3" xfId="10077"/>
    <cellStyle name="SAPBEXHLevel2 5 2 3 2" xfId="20737"/>
    <cellStyle name="SAPBEXHLevel2 5 2 3 2 2" xfId="47151"/>
    <cellStyle name="SAPBEXHLevel2 5 2 3 3" xfId="11126"/>
    <cellStyle name="SAPBEXHLevel2 5 2 3 3 2" xfId="37547"/>
    <cellStyle name="SAPBEXHLevel2 5 2 3 4" xfId="36573"/>
    <cellStyle name="SAPBEXHLevel2 5 2 4" xfId="10950"/>
    <cellStyle name="SAPBEXHLevel2 5 2 4 2" xfId="21595"/>
    <cellStyle name="SAPBEXHLevel2 5 2 4 2 2" xfId="48009"/>
    <cellStyle name="SAPBEXHLevel2 5 2 4 3" xfId="28684"/>
    <cellStyle name="SAPBEXHLevel2 5 2 4 3 2" xfId="55098"/>
    <cellStyle name="SAPBEXHLevel2 5 2 4 4" xfId="37371"/>
    <cellStyle name="SAPBEXHLevel2 5 2 5" xfId="8776"/>
    <cellStyle name="SAPBEXHLevel2 5 2 5 2" xfId="19436"/>
    <cellStyle name="SAPBEXHLevel2 5 2 5 2 2" xfId="45850"/>
    <cellStyle name="SAPBEXHLevel2 5 2 5 3" xfId="26631"/>
    <cellStyle name="SAPBEXHLevel2 5 2 5 3 2" xfId="53045"/>
    <cellStyle name="SAPBEXHLevel2 5 2 5 4" xfId="35272"/>
    <cellStyle name="SAPBEXHLevel2 5 2 6" xfId="14679"/>
    <cellStyle name="SAPBEXHLevel2 5 2 6 2" xfId="41099"/>
    <cellStyle name="SAPBEXHLevel2 5 2 7" xfId="23153"/>
    <cellStyle name="SAPBEXHLevel2 5 2 7 2" xfId="49567"/>
    <cellStyle name="SAPBEXHLevel2 5 2 8" xfId="30566"/>
    <cellStyle name="SAPBEXHLevel2 5 3" xfId="4623"/>
    <cellStyle name="SAPBEXHLevel2 5 3 2" xfId="9317"/>
    <cellStyle name="SAPBEXHLevel2 5 3 2 2" xfId="19977"/>
    <cellStyle name="SAPBEXHLevel2 5 3 2 2 2" xfId="46391"/>
    <cellStyle name="SAPBEXHLevel2 5 3 2 3" xfId="11252"/>
    <cellStyle name="SAPBEXHLevel2 5 3 2 3 2" xfId="37673"/>
    <cellStyle name="SAPBEXHLevel2 5 3 2 4" xfId="35813"/>
    <cellStyle name="SAPBEXHLevel2 5 3 3" xfId="15401"/>
    <cellStyle name="SAPBEXHLevel2 5 3 3 2" xfId="41821"/>
    <cellStyle name="SAPBEXHLevel2 5 3 4" xfId="24304"/>
    <cellStyle name="SAPBEXHLevel2 5 3 4 2" xfId="50718"/>
    <cellStyle name="SAPBEXHLevel2 5 3 5" xfId="31293"/>
    <cellStyle name="SAPBEXHLevel2 5 4" xfId="5201"/>
    <cellStyle name="SAPBEXHLevel2 5 4 2" xfId="9985"/>
    <cellStyle name="SAPBEXHLevel2 5 4 2 2" xfId="20645"/>
    <cellStyle name="SAPBEXHLevel2 5 4 2 2 2" xfId="47059"/>
    <cellStyle name="SAPBEXHLevel2 5 4 2 3" xfId="26457"/>
    <cellStyle name="SAPBEXHLevel2 5 4 2 3 2" xfId="52871"/>
    <cellStyle name="SAPBEXHLevel2 5 4 2 4" xfId="36481"/>
    <cellStyle name="SAPBEXHLevel2 5 4 3" xfId="15976"/>
    <cellStyle name="SAPBEXHLevel2 5 4 3 2" xfId="42395"/>
    <cellStyle name="SAPBEXHLevel2 5 4 4" xfId="26218"/>
    <cellStyle name="SAPBEXHLevel2 5 4 4 2" xfId="52632"/>
    <cellStyle name="SAPBEXHLevel2 5 4 5" xfId="31871"/>
    <cellStyle name="SAPBEXHLevel2 5 5" xfId="5817"/>
    <cellStyle name="SAPBEXHLevel2 5 5 2" xfId="10814"/>
    <cellStyle name="SAPBEXHLevel2 5 5 2 2" xfId="21459"/>
    <cellStyle name="SAPBEXHLevel2 5 5 2 2 2" xfId="47873"/>
    <cellStyle name="SAPBEXHLevel2 5 5 2 3" xfId="28548"/>
    <cellStyle name="SAPBEXHLevel2 5 5 2 3 2" xfId="54962"/>
    <cellStyle name="SAPBEXHLevel2 5 5 2 4" xfId="37235"/>
    <cellStyle name="SAPBEXHLevel2 5 5 3" xfId="16576"/>
    <cellStyle name="SAPBEXHLevel2 5 5 3 2" xfId="42994"/>
    <cellStyle name="SAPBEXHLevel2 5 5 4" xfId="22112"/>
    <cellStyle name="SAPBEXHLevel2 5 5 4 2" xfId="48526"/>
    <cellStyle name="SAPBEXHLevel2 5 5 5" xfId="32487"/>
    <cellStyle name="SAPBEXHLevel2 5 6" xfId="6420"/>
    <cellStyle name="SAPBEXHLevel2 5 6 2" xfId="17156"/>
    <cellStyle name="SAPBEXHLevel2 5 6 2 2" xfId="43574"/>
    <cellStyle name="SAPBEXHLevel2 5 6 3" xfId="23499"/>
    <cellStyle name="SAPBEXHLevel2 5 6 3 2" xfId="49913"/>
    <cellStyle name="SAPBEXHLevel2 5 6 4" xfId="33090"/>
    <cellStyle name="SAPBEXHLevel2 5 7" xfId="7035"/>
    <cellStyle name="SAPBEXHLevel2 5 7 2" xfId="12073"/>
    <cellStyle name="SAPBEXHLevel2 5 7 2 2" xfId="38494"/>
    <cellStyle name="SAPBEXHLevel2 5 7 3" xfId="33705"/>
    <cellStyle name="SAPBEXHLevel2 5 8" xfId="7582"/>
    <cellStyle name="SAPBEXHLevel2 5 8 2" xfId="18249"/>
    <cellStyle name="SAPBEXHLevel2 5 8 2 2" xfId="44665"/>
    <cellStyle name="SAPBEXHLevel2 5 8 3" xfId="23075"/>
    <cellStyle name="SAPBEXHLevel2 5 8 3 2" xfId="49489"/>
    <cellStyle name="SAPBEXHLevel2 5 8 4" xfId="34252"/>
    <cellStyle name="SAPBEXHLevel2 5 9" xfId="7281"/>
    <cellStyle name="SAPBEXHLevel2 5 9 2" xfId="17948"/>
    <cellStyle name="SAPBEXHLevel2 5 9 2 2" xfId="44365"/>
    <cellStyle name="SAPBEXHLevel2 5 9 3" xfId="26922"/>
    <cellStyle name="SAPBEXHLevel2 5 9 3 2" xfId="53336"/>
    <cellStyle name="SAPBEXHLevel2 5 9 4" xfId="33951"/>
    <cellStyle name="SAPBEXHLevel2 6" xfId="2105"/>
    <cellStyle name="SAPBEXHLevel2 6 10" xfId="8566"/>
    <cellStyle name="SAPBEXHLevel2 6 10 2" xfId="19226"/>
    <cellStyle name="SAPBEXHLevel2 6 10 2 2" xfId="45640"/>
    <cellStyle name="SAPBEXHLevel2 6 10 3" xfId="16881"/>
    <cellStyle name="SAPBEXHLevel2 6 10 3 2" xfId="43299"/>
    <cellStyle name="SAPBEXHLevel2 6 10 4" xfId="35062"/>
    <cellStyle name="SAPBEXHLevel2 6 11" xfId="11495"/>
    <cellStyle name="SAPBEXHLevel2 6 11 2" xfId="37916"/>
    <cellStyle name="SAPBEXHLevel2 6 12" xfId="21764"/>
    <cellStyle name="SAPBEXHLevel2 6 12 2" xfId="48178"/>
    <cellStyle name="SAPBEXHLevel2 6 2" xfId="4070"/>
    <cellStyle name="SAPBEXHLevel2 6 2 2" xfId="9170"/>
    <cellStyle name="SAPBEXHLevel2 6 2 2 2" xfId="19830"/>
    <cellStyle name="SAPBEXHLevel2 6 2 2 2 2" xfId="46244"/>
    <cellStyle name="SAPBEXHLevel2 6 2 2 3" xfId="11796"/>
    <cellStyle name="SAPBEXHLevel2 6 2 2 3 2" xfId="38217"/>
    <cellStyle name="SAPBEXHLevel2 6 2 2 4" xfId="35666"/>
    <cellStyle name="SAPBEXHLevel2 6 2 3" xfId="14852"/>
    <cellStyle name="SAPBEXHLevel2 6 2 3 2" xfId="41272"/>
    <cellStyle name="SAPBEXHLevel2 6 2 4" xfId="24755"/>
    <cellStyle name="SAPBEXHLevel2 6 2 4 2" xfId="51169"/>
    <cellStyle name="SAPBEXHLevel2 6 2 5" xfId="30740"/>
    <cellStyle name="SAPBEXHLevel2 6 3" xfId="4798"/>
    <cellStyle name="SAPBEXHLevel2 6 3 2" xfId="10358"/>
    <cellStyle name="SAPBEXHLevel2 6 3 2 2" xfId="21018"/>
    <cellStyle name="SAPBEXHLevel2 6 3 2 2 2" xfId="47432"/>
    <cellStyle name="SAPBEXHLevel2 6 3 2 3" xfId="28283"/>
    <cellStyle name="SAPBEXHLevel2 6 3 2 3 2" xfId="54697"/>
    <cellStyle name="SAPBEXHLevel2 6 3 2 4" xfId="36854"/>
    <cellStyle name="SAPBEXHLevel2 6 3 3" xfId="15575"/>
    <cellStyle name="SAPBEXHLevel2 6 3 3 2" xfId="41995"/>
    <cellStyle name="SAPBEXHLevel2 6 3 4" xfId="27604"/>
    <cellStyle name="SAPBEXHLevel2 6 3 4 2" xfId="54018"/>
    <cellStyle name="SAPBEXHLevel2 6 3 5" xfId="31468"/>
    <cellStyle name="SAPBEXHLevel2 6 4" xfId="5378"/>
    <cellStyle name="SAPBEXHLevel2 6 4 2" xfId="10864"/>
    <cellStyle name="SAPBEXHLevel2 6 4 2 2" xfId="21509"/>
    <cellStyle name="SAPBEXHLevel2 6 4 2 2 2" xfId="47923"/>
    <cellStyle name="SAPBEXHLevel2 6 4 2 3" xfId="28598"/>
    <cellStyle name="SAPBEXHLevel2 6 4 2 3 2" xfId="55012"/>
    <cellStyle name="SAPBEXHLevel2 6 4 2 4" xfId="37285"/>
    <cellStyle name="SAPBEXHLevel2 6 4 3" xfId="16151"/>
    <cellStyle name="SAPBEXHLevel2 6 4 3 2" xfId="42570"/>
    <cellStyle name="SAPBEXHLevel2 6 4 4" xfId="22359"/>
    <cellStyle name="SAPBEXHLevel2 6 4 4 2" xfId="48773"/>
    <cellStyle name="SAPBEXHLevel2 6 4 5" xfId="32048"/>
    <cellStyle name="SAPBEXHLevel2 6 5" xfId="5985"/>
    <cellStyle name="SAPBEXHLevel2 6 5 2" xfId="16737"/>
    <cellStyle name="SAPBEXHLevel2 6 5 2 2" xfId="43155"/>
    <cellStyle name="SAPBEXHLevel2 6 5 3" xfId="24395"/>
    <cellStyle name="SAPBEXHLevel2 6 5 3 2" xfId="50809"/>
    <cellStyle name="SAPBEXHLevel2 6 5 4" xfId="32655"/>
    <cellStyle name="SAPBEXHLevel2 6 6" xfId="6585"/>
    <cellStyle name="SAPBEXHLevel2 6 6 2" xfId="17310"/>
    <cellStyle name="SAPBEXHLevel2 6 6 2 2" xfId="43728"/>
    <cellStyle name="SAPBEXHLevel2 6 6 3" xfId="23728"/>
    <cellStyle name="SAPBEXHLevel2 6 6 3 2" xfId="50142"/>
    <cellStyle name="SAPBEXHLevel2 6 6 4" xfId="33255"/>
    <cellStyle name="SAPBEXHLevel2 6 7" xfId="7157"/>
    <cellStyle name="SAPBEXHLevel2 6 7 2" xfId="21990"/>
    <cellStyle name="SAPBEXHLevel2 6 7 2 2" xfId="48404"/>
    <cellStyle name="SAPBEXHLevel2 6 7 3" xfId="33827"/>
    <cellStyle name="SAPBEXHLevel2 6 8" xfId="7716"/>
    <cellStyle name="SAPBEXHLevel2 6 8 2" xfId="18383"/>
    <cellStyle name="SAPBEXHLevel2 6 8 2 2" xfId="44799"/>
    <cellStyle name="SAPBEXHLevel2 6 8 3" xfId="23100"/>
    <cellStyle name="SAPBEXHLevel2 6 8 3 2" xfId="49514"/>
    <cellStyle name="SAPBEXHLevel2 6 8 4" xfId="34386"/>
    <cellStyle name="SAPBEXHLevel2 6 9" xfId="7868"/>
    <cellStyle name="SAPBEXHLevel2 6 9 2" xfId="18535"/>
    <cellStyle name="SAPBEXHLevel2 6 9 2 2" xfId="44950"/>
    <cellStyle name="SAPBEXHLevel2 6 9 3" xfId="24042"/>
    <cellStyle name="SAPBEXHLevel2 6 9 3 2" xfId="50456"/>
    <cellStyle name="SAPBEXHLevel2 6 9 4" xfId="34538"/>
    <cellStyle name="SAPBEXHLevel2 7" xfId="2379"/>
    <cellStyle name="SAPBEXHLevel2 7 10" xfId="13024"/>
    <cellStyle name="SAPBEXHLevel2 7 10 2" xfId="39445"/>
    <cellStyle name="SAPBEXHLevel2 7 11" xfId="25525"/>
    <cellStyle name="SAPBEXHLevel2 7 11 2" xfId="51939"/>
    <cellStyle name="SAPBEXHLevel2 7 2" xfId="4286"/>
    <cellStyle name="SAPBEXHLevel2 7 2 2" xfId="9812"/>
    <cellStyle name="SAPBEXHLevel2 7 2 2 2" xfId="20472"/>
    <cellStyle name="SAPBEXHLevel2 7 2 2 2 2" xfId="46886"/>
    <cellStyle name="SAPBEXHLevel2 7 2 2 3" xfId="25903"/>
    <cellStyle name="SAPBEXHLevel2 7 2 2 3 2" xfId="52317"/>
    <cellStyle name="SAPBEXHLevel2 7 2 2 4" xfId="36308"/>
    <cellStyle name="SAPBEXHLevel2 7 2 3" xfId="15065"/>
    <cellStyle name="SAPBEXHLevel2 7 2 3 2" xfId="41485"/>
    <cellStyle name="SAPBEXHLevel2 7 2 4" xfId="22857"/>
    <cellStyle name="SAPBEXHLevel2 7 2 4 2" xfId="49271"/>
    <cellStyle name="SAPBEXHLevel2 7 2 5" xfId="30956"/>
    <cellStyle name="SAPBEXHLevel2 7 3" xfId="5013"/>
    <cellStyle name="SAPBEXHLevel2 7 3 2" xfId="10217"/>
    <cellStyle name="SAPBEXHLevel2 7 3 2 2" xfId="20877"/>
    <cellStyle name="SAPBEXHLevel2 7 3 2 2 2" xfId="47291"/>
    <cellStyle name="SAPBEXHLevel2 7 3 2 3" xfId="12238"/>
    <cellStyle name="SAPBEXHLevel2 7 3 2 3 2" xfId="38659"/>
    <cellStyle name="SAPBEXHLevel2 7 3 2 4" xfId="36713"/>
    <cellStyle name="SAPBEXHLevel2 7 3 3" xfId="15790"/>
    <cellStyle name="SAPBEXHLevel2 7 3 3 2" xfId="42209"/>
    <cellStyle name="SAPBEXHLevel2 7 3 4" xfId="23599"/>
    <cellStyle name="SAPBEXHLevel2 7 3 4 2" xfId="50013"/>
    <cellStyle name="SAPBEXHLevel2 7 3 5" xfId="31683"/>
    <cellStyle name="SAPBEXHLevel2 7 4" xfId="6202"/>
    <cellStyle name="SAPBEXHLevel2 7 4 2" xfId="10972"/>
    <cellStyle name="SAPBEXHLevel2 7 4 2 2" xfId="21617"/>
    <cellStyle name="SAPBEXHLevel2 7 4 2 2 2" xfId="48031"/>
    <cellStyle name="SAPBEXHLevel2 7 4 2 3" xfId="28706"/>
    <cellStyle name="SAPBEXHLevel2 7 4 2 3 2" xfId="55120"/>
    <cellStyle name="SAPBEXHLevel2 7 4 2 4" xfId="37393"/>
    <cellStyle name="SAPBEXHLevel2 7 4 3" xfId="16943"/>
    <cellStyle name="SAPBEXHLevel2 7 4 3 2" xfId="43361"/>
    <cellStyle name="SAPBEXHLevel2 7 4 4" xfId="24904"/>
    <cellStyle name="SAPBEXHLevel2 7 4 4 2" xfId="51318"/>
    <cellStyle name="SAPBEXHLevel2 7 4 5" xfId="32872"/>
    <cellStyle name="SAPBEXHLevel2 7 5" xfId="6788"/>
    <cellStyle name="SAPBEXHLevel2 7 5 2" xfId="17500"/>
    <cellStyle name="SAPBEXHLevel2 7 5 2 2" xfId="43917"/>
    <cellStyle name="SAPBEXHLevel2 7 5 3" xfId="22054"/>
    <cellStyle name="SAPBEXHLevel2 7 5 3 2" xfId="48468"/>
    <cellStyle name="SAPBEXHLevel2 7 5 4" xfId="33458"/>
    <cellStyle name="SAPBEXHLevel2 7 6" xfId="7344"/>
    <cellStyle name="SAPBEXHLevel2 7 6 2" xfId="18011"/>
    <cellStyle name="SAPBEXHLevel2 7 6 2 2" xfId="44427"/>
    <cellStyle name="SAPBEXHLevel2 7 6 3" xfId="27085"/>
    <cellStyle name="SAPBEXHLevel2 7 6 3 2" xfId="53499"/>
    <cellStyle name="SAPBEXHLevel2 7 6 4" xfId="34014"/>
    <cellStyle name="SAPBEXHLevel2 7 7" xfId="7988"/>
    <cellStyle name="SAPBEXHLevel2 7 7 2" xfId="18655"/>
    <cellStyle name="SAPBEXHLevel2 7 7 2 2" xfId="45069"/>
    <cellStyle name="SAPBEXHLevel2 7 7 3" xfId="12162"/>
    <cellStyle name="SAPBEXHLevel2 7 7 3 2" xfId="38583"/>
    <cellStyle name="SAPBEXHLevel2 7 7 4" xfId="34594"/>
    <cellStyle name="SAPBEXHLevel2 7 8" xfId="8835"/>
    <cellStyle name="SAPBEXHLevel2 7 8 2" xfId="19495"/>
    <cellStyle name="SAPBEXHLevel2 7 8 2 2" xfId="45909"/>
    <cellStyle name="SAPBEXHLevel2 7 8 3" xfId="23218"/>
    <cellStyle name="SAPBEXHLevel2 7 8 3 2" xfId="49632"/>
    <cellStyle name="SAPBEXHLevel2 7 8 4" xfId="35331"/>
    <cellStyle name="SAPBEXHLevel2 7 9" xfId="13176"/>
    <cellStyle name="SAPBEXHLevel2 7 9 2" xfId="39596"/>
    <cellStyle name="SAPBEXHLevel2 8" xfId="3256"/>
    <cellStyle name="SAPBEXHLevel2 8 2" xfId="9544"/>
    <cellStyle name="SAPBEXHLevel2 8 2 2" xfId="20204"/>
    <cellStyle name="SAPBEXHLevel2 8 2 2 2" xfId="46618"/>
    <cellStyle name="SAPBEXHLevel2 8 2 3" xfId="12614"/>
    <cellStyle name="SAPBEXHLevel2 8 2 3 2" xfId="39035"/>
    <cellStyle name="SAPBEXHLevel2 8 2 4" xfId="36040"/>
    <cellStyle name="SAPBEXHLevel2 8 3" xfId="14046"/>
    <cellStyle name="SAPBEXHLevel2 8 3 2" xfId="40466"/>
    <cellStyle name="SAPBEXHLevel2 8 4" xfId="24236"/>
    <cellStyle name="SAPBEXHLevel2 8 4 2" xfId="50650"/>
    <cellStyle name="SAPBEXHLevel2 8 5" xfId="29926"/>
    <cellStyle name="SAPBEXHLevel2 9" xfId="5195"/>
    <cellStyle name="SAPBEXHLevel2 9 2" xfId="9669"/>
    <cellStyle name="SAPBEXHLevel2 9 2 2" xfId="20329"/>
    <cellStyle name="SAPBEXHLevel2 9 2 2 2" xfId="46743"/>
    <cellStyle name="SAPBEXHLevel2 9 2 3" xfId="27834"/>
    <cellStyle name="SAPBEXHLevel2 9 2 3 2" xfId="54248"/>
    <cellStyle name="SAPBEXHLevel2 9 2 4" xfId="36165"/>
    <cellStyle name="SAPBEXHLevel2 9 3" xfId="15970"/>
    <cellStyle name="SAPBEXHLevel2 9 3 2" xfId="42389"/>
    <cellStyle name="SAPBEXHLevel2 9 4" xfId="23278"/>
    <cellStyle name="SAPBEXHLevel2 9 4 2" xfId="49692"/>
    <cellStyle name="SAPBEXHLevel2 9 5" xfId="31865"/>
    <cellStyle name="SAPBEXHLevel2_0910 GSO Capex RRP - Final (Detail) v2 220710" xfId="1236"/>
    <cellStyle name="SAPBEXHLevel2X" xfId="1237"/>
    <cellStyle name="SAPBEXHLevel2X 10" xfId="3258"/>
    <cellStyle name="SAPBEXHLevel2X 10 2" xfId="14048"/>
    <cellStyle name="SAPBEXHLevel2X 10 2 2" xfId="40468"/>
    <cellStyle name="SAPBEXHLevel2X 10 3" xfId="27358"/>
    <cellStyle name="SAPBEXHLevel2X 10 3 2" xfId="53772"/>
    <cellStyle name="SAPBEXHLevel2X 10 4" xfId="29928"/>
    <cellStyle name="SAPBEXHLevel2X 11" xfId="4886"/>
    <cellStyle name="SAPBEXHLevel2X 11 2" xfId="15663"/>
    <cellStyle name="SAPBEXHLevel2X 11 2 2" xfId="42083"/>
    <cellStyle name="SAPBEXHLevel2X 11 3" xfId="25175"/>
    <cellStyle name="SAPBEXHLevel2X 11 3 2" xfId="51589"/>
    <cellStyle name="SAPBEXHLevel2X 11 4" xfId="31556"/>
    <cellStyle name="SAPBEXHLevel2X 12" xfId="4836"/>
    <cellStyle name="SAPBEXHLevel2X 12 2" xfId="15613"/>
    <cellStyle name="SAPBEXHLevel2X 12 2 2" xfId="42033"/>
    <cellStyle name="SAPBEXHLevel2X 12 3" xfId="24623"/>
    <cellStyle name="SAPBEXHLevel2X 12 3 2" xfId="51037"/>
    <cellStyle name="SAPBEXHLevel2X 12 4" xfId="31506"/>
    <cellStyle name="SAPBEXHLevel2X 13" xfId="4907"/>
    <cellStyle name="SAPBEXHLevel2X 13 2" xfId="24370"/>
    <cellStyle name="SAPBEXHLevel2X 13 2 2" xfId="50784"/>
    <cellStyle name="SAPBEXHLevel2X 13 3" xfId="31577"/>
    <cellStyle name="SAPBEXHLevel2X 14" xfId="12123"/>
    <cellStyle name="SAPBEXHLevel2X 14 2" xfId="38544"/>
    <cellStyle name="SAPBEXHLevel2X 15" xfId="25528"/>
    <cellStyle name="SAPBEXHLevel2X 15 2" xfId="51942"/>
    <cellStyle name="SAPBEXHLevel2X 2" xfId="1238"/>
    <cellStyle name="SAPBEXHLevel2X 2 10" xfId="5315"/>
    <cellStyle name="SAPBEXHLevel2X 2 10 2" xfId="16089"/>
    <cellStyle name="SAPBEXHLevel2X 2 10 2 2" xfId="42508"/>
    <cellStyle name="SAPBEXHLevel2X 2 10 3" xfId="24707"/>
    <cellStyle name="SAPBEXHLevel2X 2 10 3 2" xfId="51121"/>
    <cellStyle name="SAPBEXHLevel2X 2 10 4" xfId="31985"/>
    <cellStyle name="SAPBEXHLevel2X 2 11" xfId="6095"/>
    <cellStyle name="SAPBEXHLevel2X 2 11 2" xfId="22421"/>
    <cellStyle name="SAPBEXHLevel2X 2 11 2 2" xfId="48835"/>
    <cellStyle name="SAPBEXHLevel2X 2 11 3" xfId="32765"/>
    <cellStyle name="SAPBEXHLevel2X 2 12" xfId="16353"/>
    <cellStyle name="SAPBEXHLevel2X 2 12 2" xfId="42772"/>
    <cellStyle name="SAPBEXHLevel2X 2 13" xfId="25130"/>
    <cellStyle name="SAPBEXHLevel2X 2 13 2" xfId="51544"/>
    <cellStyle name="SAPBEXHLevel2X 2 2" xfId="1550"/>
    <cellStyle name="SAPBEXHLevel2X 2 2 10" xfId="8442"/>
    <cellStyle name="SAPBEXHLevel2X 2 2 10 2" xfId="19102"/>
    <cellStyle name="SAPBEXHLevel2X 2 2 10 2 2" xfId="45516"/>
    <cellStyle name="SAPBEXHLevel2X 2 2 10 3" xfId="17350"/>
    <cellStyle name="SAPBEXHLevel2X 2 2 10 3 2" xfId="43768"/>
    <cellStyle name="SAPBEXHLevel2X 2 2 10 4" xfId="34938"/>
    <cellStyle name="SAPBEXHLevel2X 2 2 11" xfId="11993"/>
    <cellStyle name="SAPBEXHLevel2X 2 2 11 2" xfId="38414"/>
    <cellStyle name="SAPBEXHLevel2X 2 2 12" xfId="26541"/>
    <cellStyle name="SAPBEXHLevel2X 2 2 12 2" xfId="52955"/>
    <cellStyle name="SAPBEXHLevel2X 2 2 2" xfId="3544"/>
    <cellStyle name="SAPBEXHLevel2X 2 2 2 2" xfId="8980"/>
    <cellStyle name="SAPBEXHLevel2X 2 2 2 2 2" xfId="19640"/>
    <cellStyle name="SAPBEXHLevel2X 2 2 2 2 2 2" xfId="46054"/>
    <cellStyle name="SAPBEXHLevel2X 2 2 2 2 3" xfId="11780"/>
    <cellStyle name="SAPBEXHLevel2X 2 2 2 2 3 2" xfId="38201"/>
    <cellStyle name="SAPBEXHLevel2X 2 2 2 2 4" xfId="35476"/>
    <cellStyle name="SAPBEXHLevel2X 2 2 2 3" xfId="10340"/>
    <cellStyle name="SAPBEXHLevel2X 2 2 2 3 2" xfId="21000"/>
    <cellStyle name="SAPBEXHLevel2X 2 2 2 3 2 2" xfId="47414"/>
    <cellStyle name="SAPBEXHLevel2X 2 2 2 3 3" xfId="28265"/>
    <cellStyle name="SAPBEXHLevel2X 2 2 2 3 3 2" xfId="54679"/>
    <cellStyle name="SAPBEXHLevel2X 2 2 2 3 4" xfId="36836"/>
    <cellStyle name="SAPBEXHLevel2X 2 2 2 4" xfId="8755"/>
    <cellStyle name="SAPBEXHLevel2X 2 2 2 4 2" xfId="19415"/>
    <cellStyle name="SAPBEXHLevel2X 2 2 2 4 2 2" xfId="45829"/>
    <cellStyle name="SAPBEXHLevel2X 2 2 2 4 3" xfId="21916"/>
    <cellStyle name="SAPBEXHLevel2X 2 2 2 4 3 2" xfId="48330"/>
    <cellStyle name="SAPBEXHLevel2X 2 2 2 4 4" xfId="35251"/>
    <cellStyle name="SAPBEXHLevel2X 2 2 2 5" xfId="14329"/>
    <cellStyle name="SAPBEXHLevel2X 2 2 2 5 2" xfId="40749"/>
    <cellStyle name="SAPBEXHLevel2X 2 2 2 6" xfId="25453"/>
    <cellStyle name="SAPBEXHLevel2X 2 2 2 6 2" xfId="51867"/>
    <cellStyle name="SAPBEXHLevel2X 2 2 2 7" xfId="30214"/>
    <cellStyle name="SAPBEXHLevel2X 2 2 3" xfId="2768"/>
    <cellStyle name="SAPBEXHLevel2X 2 2 3 2" xfId="9338"/>
    <cellStyle name="SAPBEXHLevel2X 2 2 3 2 2" xfId="19998"/>
    <cellStyle name="SAPBEXHLevel2X 2 2 3 2 2 2" xfId="46412"/>
    <cellStyle name="SAPBEXHLevel2X 2 2 3 2 3" xfId="16864"/>
    <cellStyle name="SAPBEXHLevel2X 2 2 3 2 3 2" xfId="43282"/>
    <cellStyle name="SAPBEXHLevel2X 2 2 3 2 4" xfId="35834"/>
    <cellStyle name="SAPBEXHLevel2X 2 2 3 3" xfId="13560"/>
    <cellStyle name="SAPBEXHLevel2X 2 2 3 3 2" xfId="39980"/>
    <cellStyle name="SAPBEXHLevel2X 2 2 3 4" xfId="24479"/>
    <cellStyle name="SAPBEXHLevel2X 2 2 3 4 2" xfId="50893"/>
    <cellStyle name="SAPBEXHLevel2X 2 2 3 5" xfId="29438"/>
    <cellStyle name="SAPBEXHLevel2X 2 2 4" xfId="2833"/>
    <cellStyle name="SAPBEXHLevel2X 2 2 4 2" xfId="9988"/>
    <cellStyle name="SAPBEXHLevel2X 2 2 4 2 2" xfId="20648"/>
    <cellStyle name="SAPBEXHLevel2X 2 2 4 2 2 2" xfId="47062"/>
    <cellStyle name="SAPBEXHLevel2X 2 2 4 2 3" xfId="26549"/>
    <cellStyle name="SAPBEXHLevel2X 2 2 4 2 3 2" xfId="52963"/>
    <cellStyle name="SAPBEXHLevel2X 2 2 4 2 4" xfId="36484"/>
    <cellStyle name="SAPBEXHLevel2X 2 2 4 3" xfId="13625"/>
    <cellStyle name="SAPBEXHLevel2X 2 2 4 3 2" xfId="40045"/>
    <cellStyle name="SAPBEXHLevel2X 2 2 4 4" xfId="23730"/>
    <cellStyle name="SAPBEXHLevel2X 2 2 4 4 2" xfId="50144"/>
    <cellStyle name="SAPBEXHLevel2X 2 2 4 5" xfId="29503"/>
    <cellStyle name="SAPBEXHLevel2X 2 2 5" xfId="3122"/>
    <cellStyle name="SAPBEXHLevel2X 2 2 5 2" xfId="13913"/>
    <cellStyle name="SAPBEXHLevel2X 2 2 5 2 2" xfId="40333"/>
    <cellStyle name="SAPBEXHLevel2X 2 2 5 3" xfId="26439"/>
    <cellStyle name="SAPBEXHLevel2X 2 2 5 3 2" xfId="52853"/>
    <cellStyle name="SAPBEXHLevel2X 2 2 5 4" xfId="29792"/>
    <cellStyle name="SAPBEXHLevel2X 2 2 6" xfId="2973"/>
    <cellStyle name="SAPBEXHLevel2X 2 2 6 2" xfId="13765"/>
    <cellStyle name="SAPBEXHLevel2X 2 2 6 2 2" xfId="40185"/>
    <cellStyle name="SAPBEXHLevel2X 2 2 6 3" xfId="22463"/>
    <cellStyle name="SAPBEXHLevel2X 2 2 6 3 2" xfId="48877"/>
    <cellStyle name="SAPBEXHLevel2X 2 2 6 4" xfId="29643"/>
    <cellStyle name="SAPBEXHLevel2X 2 2 7" xfId="6660"/>
    <cellStyle name="SAPBEXHLevel2X 2 2 7 2" xfId="12055"/>
    <cellStyle name="SAPBEXHLevel2X 2 2 7 2 2" xfId="38476"/>
    <cellStyle name="SAPBEXHLevel2X 2 2 7 3" xfId="33330"/>
    <cellStyle name="SAPBEXHLevel2X 2 2 8" xfId="7220"/>
    <cellStyle name="SAPBEXHLevel2X 2 2 8 2" xfId="17887"/>
    <cellStyle name="SAPBEXHLevel2X 2 2 8 2 2" xfId="44304"/>
    <cellStyle name="SAPBEXHLevel2X 2 2 8 3" xfId="28010"/>
    <cellStyle name="SAPBEXHLevel2X 2 2 8 3 2" xfId="54424"/>
    <cellStyle name="SAPBEXHLevel2X 2 2 8 4" xfId="33890"/>
    <cellStyle name="SAPBEXHLevel2X 2 2 9" xfId="6859"/>
    <cellStyle name="SAPBEXHLevel2X 2 2 9 2" xfId="17564"/>
    <cellStyle name="SAPBEXHLevel2X 2 2 9 2 2" xfId="43981"/>
    <cellStyle name="SAPBEXHLevel2X 2 2 9 3" xfId="23934"/>
    <cellStyle name="SAPBEXHLevel2X 2 2 9 3 2" xfId="50348"/>
    <cellStyle name="SAPBEXHLevel2X 2 2 9 4" xfId="33529"/>
    <cellStyle name="SAPBEXHLevel2X 2 3" xfId="1663"/>
    <cellStyle name="SAPBEXHLevel2X 2 3 10" xfId="8310"/>
    <cellStyle name="SAPBEXHLevel2X 2 3 10 2" xfId="18970"/>
    <cellStyle name="SAPBEXHLevel2X 2 3 10 2 2" xfId="45384"/>
    <cellStyle name="SAPBEXHLevel2X 2 3 10 3" xfId="13170"/>
    <cellStyle name="SAPBEXHLevel2X 2 3 10 3 2" xfId="39590"/>
    <cellStyle name="SAPBEXHLevel2X 2 3 10 4" xfId="34806"/>
    <cellStyle name="SAPBEXHLevel2X 2 3 11" xfId="13343"/>
    <cellStyle name="SAPBEXHLevel2X 2 3 11 2" xfId="39763"/>
    <cellStyle name="SAPBEXHLevel2X 2 3 12" xfId="27468"/>
    <cellStyle name="SAPBEXHLevel2X 2 3 12 2" xfId="53882"/>
    <cellStyle name="SAPBEXHLevel2X 2 3 2" xfId="3656"/>
    <cellStyle name="SAPBEXHLevel2X 2 3 2 2" xfId="9112"/>
    <cellStyle name="SAPBEXHLevel2X 2 3 2 2 2" xfId="19772"/>
    <cellStyle name="SAPBEXHLevel2X 2 3 2 2 2 2" xfId="46186"/>
    <cellStyle name="SAPBEXHLevel2X 2 3 2 2 3" xfId="25965"/>
    <cellStyle name="SAPBEXHLevel2X 2 3 2 2 3 2" xfId="52379"/>
    <cellStyle name="SAPBEXHLevel2X 2 3 2 2 4" xfId="35608"/>
    <cellStyle name="SAPBEXHLevel2X 2 3 2 3" xfId="10066"/>
    <cellStyle name="SAPBEXHLevel2X 2 3 2 3 2" xfId="20726"/>
    <cellStyle name="SAPBEXHLevel2X 2 3 2 3 2 2" xfId="47140"/>
    <cellStyle name="SAPBEXHLevel2X 2 3 2 3 3" xfId="13064"/>
    <cellStyle name="SAPBEXHLevel2X 2 3 2 3 3 2" xfId="39485"/>
    <cellStyle name="SAPBEXHLevel2X 2 3 2 3 4" xfId="36562"/>
    <cellStyle name="SAPBEXHLevel2X 2 3 2 4" xfId="8611"/>
    <cellStyle name="SAPBEXHLevel2X 2 3 2 4 2" xfId="19271"/>
    <cellStyle name="SAPBEXHLevel2X 2 3 2 4 2 2" xfId="45685"/>
    <cellStyle name="SAPBEXHLevel2X 2 3 2 4 3" xfId="12202"/>
    <cellStyle name="SAPBEXHLevel2X 2 3 2 4 3 2" xfId="38623"/>
    <cellStyle name="SAPBEXHLevel2X 2 3 2 4 4" xfId="35107"/>
    <cellStyle name="SAPBEXHLevel2X 2 3 2 5" xfId="14441"/>
    <cellStyle name="SAPBEXHLevel2X 2 3 2 5 2" xfId="40861"/>
    <cellStyle name="SAPBEXHLevel2X 2 3 2 6" xfId="22349"/>
    <cellStyle name="SAPBEXHLevel2X 2 3 2 6 2" xfId="48763"/>
    <cellStyle name="SAPBEXHLevel2X 2 3 2 7" xfId="30326"/>
    <cellStyle name="SAPBEXHLevel2X 2 3 3" xfId="2593"/>
    <cellStyle name="SAPBEXHLevel2X 2 3 3 2" xfId="9481"/>
    <cellStyle name="SAPBEXHLevel2X 2 3 3 2 2" xfId="20141"/>
    <cellStyle name="SAPBEXHLevel2X 2 3 3 2 2 2" xfId="46555"/>
    <cellStyle name="SAPBEXHLevel2X 2 3 3 2 3" xfId="11583"/>
    <cellStyle name="SAPBEXHLevel2X 2 3 3 2 3 2" xfId="38004"/>
    <cellStyle name="SAPBEXHLevel2X 2 3 3 2 4" xfId="35977"/>
    <cellStyle name="SAPBEXHLevel2X 2 3 3 3" xfId="13385"/>
    <cellStyle name="SAPBEXHLevel2X 2 3 3 3 2" xfId="39805"/>
    <cellStyle name="SAPBEXHLevel2X 2 3 3 4" xfId="23749"/>
    <cellStyle name="SAPBEXHLevel2X 2 3 3 4 2" xfId="50163"/>
    <cellStyle name="SAPBEXHLevel2X 2 3 3 5" xfId="29263"/>
    <cellStyle name="SAPBEXHLevel2X 2 3 4" xfId="3092"/>
    <cellStyle name="SAPBEXHLevel2X 2 3 4 2" xfId="10282"/>
    <cellStyle name="SAPBEXHLevel2X 2 3 4 2 2" xfId="20942"/>
    <cellStyle name="SAPBEXHLevel2X 2 3 4 2 2 2" xfId="47356"/>
    <cellStyle name="SAPBEXHLevel2X 2 3 4 2 3" xfId="17857"/>
    <cellStyle name="SAPBEXHLevel2X 2 3 4 2 3 2" xfId="44274"/>
    <cellStyle name="SAPBEXHLevel2X 2 3 4 2 4" xfId="36778"/>
    <cellStyle name="SAPBEXHLevel2X 2 3 4 3" xfId="13884"/>
    <cellStyle name="SAPBEXHLevel2X 2 3 4 3 2" xfId="40304"/>
    <cellStyle name="SAPBEXHLevel2X 2 3 4 4" xfId="24203"/>
    <cellStyle name="SAPBEXHLevel2X 2 3 4 4 2" xfId="50617"/>
    <cellStyle name="SAPBEXHLevel2X 2 3 4 5" xfId="29762"/>
    <cellStyle name="SAPBEXHLevel2X 2 3 5" xfId="2729"/>
    <cellStyle name="SAPBEXHLevel2X 2 3 5 2" xfId="13521"/>
    <cellStyle name="SAPBEXHLevel2X 2 3 5 2 2" xfId="39941"/>
    <cellStyle name="SAPBEXHLevel2X 2 3 5 3" xfId="21809"/>
    <cellStyle name="SAPBEXHLevel2X 2 3 5 3 2" xfId="48223"/>
    <cellStyle name="SAPBEXHLevel2X 2 3 5 4" xfId="29399"/>
    <cellStyle name="SAPBEXHLevel2X 2 3 6" xfId="6044"/>
    <cellStyle name="SAPBEXHLevel2X 2 3 6 2" xfId="16795"/>
    <cellStyle name="SAPBEXHLevel2X 2 3 6 2 2" xfId="43213"/>
    <cellStyle name="SAPBEXHLevel2X 2 3 6 3" xfId="26610"/>
    <cellStyle name="SAPBEXHLevel2X 2 3 6 3 2" xfId="53024"/>
    <cellStyle name="SAPBEXHLevel2X 2 3 6 4" xfId="32714"/>
    <cellStyle name="SAPBEXHLevel2X 2 3 7" xfId="6147"/>
    <cellStyle name="SAPBEXHLevel2X 2 3 7 2" xfId="23375"/>
    <cellStyle name="SAPBEXHLevel2X 2 3 7 2 2" xfId="49789"/>
    <cellStyle name="SAPBEXHLevel2X 2 3 7 3" xfId="32817"/>
    <cellStyle name="SAPBEXHLevel2X 2 3 8" xfId="6070"/>
    <cellStyle name="SAPBEXHLevel2X 2 3 8 2" xfId="16821"/>
    <cellStyle name="SAPBEXHLevel2X 2 3 8 2 2" xfId="43239"/>
    <cellStyle name="SAPBEXHLevel2X 2 3 8 3" xfId="22065"/>
    <cellStyle name="SAPBEXHLevel2X 2 3 8 3 2" xfId="48479"/>
    <cellStyle name="SAPBEXHLevel2X 2 3 8 4" xfId="32740"/>
    <cellStyle name="SAPBEXHLevel2X 2 3 9" xfId="7639"/>
    <cellStyle name="SAPBEXHLevel2X 2 3 9 2" xfId="18306"/>
    <cellStyle name="SAPBEXHLevel2X 2 3 9 2 2" xfId="44722"/>
    <cellStyle name="SAPBEXHLevel2X 2 3 9 3" xfId="27293"/>
    <cellStyle name="SAPBEXHLevel2X 2 3 9 3 2" xfId="53707"/>
    <cellStyle name="SAPBEXHLevel2X 2 3 9 4" xfId="34309"/>
    <cellStyle name="SAPBEXHLevel2X 2 4" xfId="1922"/>
    <cellStyle name="SAPBEXHLevel2X 2 4 10" xfId="8569"/>
    <cellStyle name="SAPBEXHLevel2X 2 4 10 2" xfId="19229"/>
    <cellStyle name="SAPBEXHLevel2X 2 4 10 2 2" xfId="45643"/>
    <cellStyle name="SAPBEXHLevel2X 2 4 10 3" xfId="12956"/>
    <cellStyle name="SAPBEXHLevel2X 2 4 10 3 2" xfId="39377"/>
    <cellStyle name="SAPBEXHLevel2X 2 4 10 4" xfId="35065"/>
    <cellStyle name="SAPBEXHLevel2X 2 4 11" xfId="11658"/>
    <cellStyle name="SAPBEXHLevel2X 2 4 11 2" xfId="38079"/>
    <cellStyle name="SAPBEXHLevel2X 2 4 12" xfId="23040"/>
    <cellStyle name="SAPBEXHLevel2X 2 4 12 2" xfId="49454"/>
    <cellStyle name="SAPBEXHLevel2X 2 4 2" xfId="3899"/>
    <cellStyle name="SAPBEXHLevel2X 2 4 2 2" xfId="9167"/>
    <cellStyle name="SAPBEXHLevel2X 2 4 2 2 2" xfId="19827"/>
    <cellStyle name="SAPBEXHLevel2X 2 4 2 2 2 2" xfId="46241"/>
    <cellStyle name="SAPBEXHLevel2X 2 4 2 2 3" xfId="28237"/>
    <cellStyle name="SAPBEXHLevel2X 2 4 2 2 3 2" xfId="54651"/>
    <cellStyle name="SAPBEXHLevel2X 2 4 2 2 4" xfId="35663"/>
    <cellStyle name="SAPBEXHLevel2X 2 4 2 3" xfId="14682"/>
    <cellStyle name="SAPBEXHLevel2X 2 4 2 3 2" xfId="41102"/>
    <cellStyle name="SAPBEXHLevel2X 2 4 2 4" xfId="23349"/>
    <cellStyle name="SAPBEXHLevel2X 2 4 2 4 2" xfId="49763"/>
    <cellStyle name="SAPBEXHLevel2X 2 4 2 5" xfId="30569"/>
    <cellStyle name="SAPBEXHLevel2X 2 4 3" xfId="4626"/>
    <cellStyle name="SAPBEXHLevel2X 2 4 3 2" xfId="9643"/>
    <cellStyle name="SAPBEXHLevel2X 2 4 3 2 2" xfId="20303"/>
    <cellStyle name="SAPBEXHLevel2X 2 4 3 2 2 2" xfId="46717"/>
    <cellStyle name="SAPBEXHLevel2X 2 4 3 2 3" xfId="13365"/>
    <cellStyle name="SAPBEXHLevel2X 2 4 3 2 3 2" xfId="39785"/>
    <cellStyle name="SAPBEXHLevel2X 2 4 3 2 4" xfId="36139"/>
    <cellStyle name="SAPBEXHLevel2X 2 4 3 3" xfId="15404"/>
    <cellStyle name="SAPBEXHLevel2X 2 4 3 3 2" xfId="41824"/>
    <cellStyle name="SAPBEXHLevel2X 2 4 3 4" xfId="23410"/>
    <cellStyle name="SAPBEXHLevel2X 2 4 3 4 2" xfId="49824"/>
    <cellStyle name="SAPBEXHLevel2X 2 4 3 5" xfId="31296"/>
    <cellStyle name="SAPBEXHLevel2X 2 4 4" xfId="5204"/>
    <cellStyle name="SAPBEXHLevel2X 2 4 4 2" xfId="15979"/>
    <cellStyle name="SAPBEXHLevel2X 2 4 4 2 2" xfId="42398"/>
    <cellStyle name="SAPBEXHLevel2X 2 4 4 3" xfId="24801"/>
    <cellStyle name="SAPBEXHLevel2X 2 4 4 3 2" xfId="51215"/>
    <cellStyle name="SAPBEXHLevel2X 2 4 4 4" xfId="31874"/>
    <cellStyle name="SAPBEXHLevel2X 2 4 5" xfId="5820"/>
    <cellStyle name="SAPBEXHLevel2X 2 4 5 2" xfId="16579"/>
    <cellStyle name="SAPBEXHLevel2X 2 4 5 2 2" xfId="42997"/>
    <cellStyle name="SAPBEXHLevel2X 2 4 5 3" xfId="26951"/>
    <cellStyle name="SAPBEXHLevel2X 2 4 5 3 2" xfId="53365"/>
    <cellStyle name="SAPBEXHLevel2X 2 4 5 4" xfId="32490"/>
    <cellStyle name="SAPBEXHLevel2X 2 4 6" xfId="6423"/>
    <cellStyle name="SAPBEXHLevel2X 2 4 6 2" xfId="17159"/>
    <cellStyle name="SAPBEXHLevel2X 2 4 6 2 2" xfId="43577"/>
    <cellStyle name="SAPBEXHLevel2X 2 4 6 3" xfId="23563"/>
    <cellStyle name="SAPBEXHLevel2X 2 4 6 3 2" xfId="49977"/>
    <cellStyle name="SAPBEXHLevel2X 2 4 6 4" xfId="33093"/>
    <cellStyle name="SAPBEXHLevel2X 2 4 7" xfId="7038"/>
    <cellStyle name="SAPBEXHLevel2X 2 4 7 2" xfId="24103"/>
    <cellStyle name="SAPBEXHLevel2X 2 4 7 2 2" xfId="50517"/>
    <cellStyle name="SAPBEXHLevel2X 2 4 7 3" xfId="33708"/>
    <cellStyle name="SAPBEXHLevel2X 2 4 8" xfId="7585"/>
    <cellStyle name="SAPBEXHLevel2X 2 4 8 2" xfId="18252"/>
    <cellStyle name="SAPBEXHLevel2X 2 4 8 2 2" xfId="44668"/>
    <cellStyle name="SAPBEXHLevel2X 2 4 8 3" xfId="26926"/>
    <cellStyle name="SAPBEXHLevel2X 2 4 8 3 2" xfId="53340"/>
    <cellStyle name="SAPBEXHLevel2X 2 4 8 4" xfId="34255"/>
    <cellStyle name="SAPBEXHLevel2X 2 4 9" xfId="7280"/>
    <cellStyle name="SAPBEXHLevel2X 2 4 9 2" xfId="17947"/>
    <cellStyle name="SAPBEXHLevel2X 2 4 9 2 2" xfId="44364"/>
    <cellStyle name="SAPBEXHLevel2X 2 4 9 3" xfId="22168"/>
    <cellStyle name="SAPBEXHLevel2X 2 4 9 3 2" xfId="48582"/>
    <cellStyle name="SAPBEXHLevel2X 2 4 9 4" xfId="33950"/>
    <cellStyle name="SAPBEXHLevel2X 2 5" xfId="2108"/>
    <cellStyle name="SAPBEXHLevel2X 2 5 10" xfId="8834"/>
    <cellStyle name="SAPBEXHLevel2X 2 5 10 2" xfId="19494"/>
    <cellStyle name="SAPBEXHLevel2X 2 5 10 2 2" xfId="45908"/>
    <cellStyle name="SAPBEXHLevel2X 2 5 10 3" xfId="27217"/>
    <cellStyle name="SAPBEXHLevel2X 2 5 10 3 2" xfId="53631"/>
    <cellStyle name="SAPBEXHLevel2X 2 5 10 4" xfId="35330"/>
    <cellStyle name="SAPBEXHLevel2X 2 5 11" xfId="11492"/>
    <cellStyle name="SAPBEXHLevel2X 2 5 11 2" xfId="37913"/>
    <cellStyle name="SAPBEXHLevel2X 2 5 12" xfId="26689"/>
    <cellStyle name="SAPBEXHLevel2X 2 5 12 2" xfId="53103"/>
    <cellStyle name="SAPBEXHLevel2X 2 5 2" xfId="4073"/>
    <cellStyle name="SAPBEXHLevel2X 2 5 2 2" xfId="9811"/>
    <cellStyle name="SAPBEXHLevel2X 2 5 2 2 2" xfId="20471"/>
    <cellStyle name="SAPBEXHLevel2X 2 5 2 2 2 2" xfId="46885"/>
    <cellStyle name="SAPBEXHLevel2X 2 5 2 2 3" xfId="17844"/>
    <cellStyle name="SAPBEXHLevel2X 2 5 2 2 3 2" xfId="44261"/>
    <cellStyle name="SAPBEXHLevel2X 2 5 2 2 4" xfId="36307"/>
    <cellStyle name="SAPBEXHLevel2X 2 5 2 3" xfId="14855"/>
    <cellStyle name="SAPBEXHLevel2X 2 5 2 3 2" xfId="41275"/>
    <cellStyle name="SAPBEXHLevel2X 2 5 2 4" xfId="27475"/>
    <cellStyle name="SAPBEXHLevel2X 2 5 2 4 2" xfId="53889"/>
    <cellStyle name="SAPBEXHLevel2X 2 5 2 5" xfId="30743"/>
    <cellStyle name="SAPBEXHLevel2X 2 5 3" xfId="4801"/>
    <cellStyle name="SAPBEXHLevel2X 2 5 3 2" xfId="10091"/>
    <cellStyle name="SAPBEXHLevel2X 2 5 3 2 2" xfId="20751"/>
    <cellStyle name="SAPBEXHLevel2X 2 5 3 2 2 2" xfId="47165"/>
    <cellStyle name="SAPBEXHLevel2X 2 5 3 2 3" xfId="16964"/>
    <cellStyle name="SAPBEXHLevel2X 2 5 3 2 3 2" xfId="43382"/>
    <cellStyle name="SAPBEXHLevel2X 2 5 3 2 4" xfId="36587"/>
    <cellStyle name="SAPBEXHLevel2X 2 5 3 3" xfId="15578"/>
    <cellStyle name="SAPBEXHLevel2X 2 5 3 3 2" xfId="41998"/>
    <cellStyle name="SAPBEXHLevel2X 2 5 3 4" xfId="21844"/>
    <cellStyle name="SAPBEXHLevel2X 2 5 3 4 2" xfId="48258"/>
    <cellStyle name="SAPBEXHLevel2X 2 5 3 5" xfId="31471"/>
    <cellStyle name="SAPBEXHLevel2X 2 5 4" xfId="5381"/>
    <cellStyle name="SAPBEXHLevel2X 2 5 4 2" xfId="16154"/>
    <cellStyle name="SAPBEXHLevel2X 2 5 4 2 2" xfId="42573"/>
    <cellStyle name="SAPBEXHLevel2X 2 5 4 3" xfId="22819"/>
    <cellStyle name="SAPBEXHLevel2X 2 5 4 3 2" xfId="49233"/>
    <cellStyle name="SAPBEXHLevel2X 2 5 4 4" xfId="32051"/>
    <cellStyle name="SAPBEXHLevel2X 2 5 5" xfId="5988"/>
    <cellStyle name="SAPBEXHLevel2X 2 5 5 2" xfId="16740"/>
    <cellStyle name="SAPBEXHLevel2X 2 5 5 2 2" xfId="43158"/>
    <cellStyle name="SAPBEXHLevel2X 2 5 5 3" xfId="27950"/>
    <cellStyle name="SAPBEXHLevel2X 2 5 5 3 2" xfId="54364"/>
    <cellStyle name="SAPBEXHLevel2X 2 5 5 4" xfId="32658"/>
    <cellStyle name="SAPBEXHLevel2X 2 5 6" xfId="6588"/>
    <cellStyle name="SAPBEXHLevel2X 2 5 6 2" xfId="17313"/>
    <cellStyle name="SAPBEXHLevel2X 2 5 6 2 2" xfId="43731"/>
    <cellStyle name="SAPBEXHLevel2X 2 5 6 3" xfId="12052"/>
    <cellStyle name="SAPBEXHLevel2X 2 5 6 3 2" xfId="38473"/>
    <cellStyle name="SAPBEXHLevel2X 2 5 6 4" xfId="33258"/>
    <cellStyle name="SAPBEXHLevel2X 2 5 7" xfId="7160"/>
    <cellStyle name="SAPBEXHLevel2X 2 5 7 2" xfId="25826"/>
    <cellStyle name="SAPBEXHLevel2X 2 5 7 2 2" xfId="52240"/>
    <cellStyle name="SAPBEXHLevel2X 2 5 7 3" xfId="33830"/>
    <cellStyle name="SAPBEXHLevel2X 2 5 8" xfId="7719"/>
    <cellStyle name="SAPBEXHLevel2X 2 5 8 2" xfId="18386"/>
    <cellStyle name="SAPBEXHLevel2X 2 5 8 2 2" xfId="44802"/>
    <cellStyle name="SAPBEXHLevel2X 2 5 8 3" xfId="23929"/>
    <cellStyle name="SAPBEXHLevel2X 2 5 8 3 2" xfId="50343"/>
    <cellStyle name="SAPBEXHLevel2X 2 5 8 4" xfId="34389"/>
    <cellStyle name="SAPBEXHLevel2X 2 5 9" xfId="7871"/>
    <cellStyle name="SAPBEXHLevel2X 2 5 9 2" xfId="18538"/>
    <cellStyle name="SAPBEXHLevel2X 2 5 9 2 2" xfId="44953"/>
    <cellStyle name="SAPBEXHLevel2X 2 5 9 3" xfId="27204"/>
    <cellStyle name="SAPBEXHLevel2X 2 5 9 3 2" xfId="53618"/>
    <cellStyle name="SAPBEXHLevel2X 2 5 9 4" xfId="34541"/>
    <cellStyle name="SAPBEXHLevel2X 2 6" xfId="1701"/>
    <cellStyle name="SAPBEXHLevel2X 2 6 10" xfId="9541"/>
    <cellStyle name="SAPBEXHLevel2X 2 6 10 2" xfId="20201"/>
    <cellStyle name="SAPBEXHLevel2X 2 6 10 2 2" xfId="46615"/>
    <cellStyle name="SAPBEXHLevel2X 2 6 10 3" xfId="11827"/>
    <cellStyle name="SAPBEXHLevel2X 2 6 10 3 2" xfId="38248"/>
    <cellStyle name="SAPBEXHLevel2X 2 6 10 4" xfId="36037"/>
    <cellStyle name="SAPBEXHLevel2X 2 6 11" xfId="11869"/>
    <cellStyle name="SAPBEXHLevel2X 2 6 11 2" xfId="38290"/>
    <cellStyle name="SAPBEXHLevel2X 2 6 12" xfId="22909"/>
    <cellStyle name="SAPBEXHLevel2X 2 6 12 2" xfId="49323"/>
    <cellStyle name="SAPBEXHLevel2X 2 6 2" xfId="3693"/>
    <cellStyle name="SAPBEXHLevel2X 2 6 2 2" xfId="10679"/>
    <cellStyle name="SAPBEXHLevel2X 2 6 2 2 2" xfId="21324"/>
    <cellStyle name="SAPBEXHLevel2X 2 6 2 2 2 2" xfId="47738"/>
    <cellStyle name="SAPBEXHLevel2X 2 6 2 2 3" xfId="28422"/>
    <cellStyle name="SAPBEXHLevel2X 2 6 2 2 3 2" xfId="54836"/>
    <cellStyle name="SAPBEXHLevel2X 2 6 2 2 4" xfId="37103"/>
    <cellStyle name="SAPBEXHLevel2X 2 6 2 3" xfId="14478"/>
    <cellStyle name="SAPBEXHLevel2X 2 6 2 3 2" xfId="40898"/>
    <cellStyle name="SAPBEXHLevel2X 2 6 2 4" xfId="25057"/>
    <cellStyle name="SAPBEXHLevel2X 2 6 2 4 2" xfId="51471"/>
    <cellStyle name="SAPBEXHLevel2X 2 6 2 5" xfId="30363"/>
    <cellStyle name="SAPBEXHLevel2X 2 6 3" xfId="2641"/>
    <cellStyle name="SAPBEXHLevel2X 2 6 3 2" xfId="13433"/>
    <cellStyle name="SAPBEXHLevel2X 2 6 3 2 2" xfId="39853"/>
    <cellStyle name="SAPBEXHLevel2X 2 6 3 3" xfId="25069"/>
    <cellStyle name="SAPBEXHLevel2X 2 6 3 3 2" xfId="51483"/>
    <cellStyle name="SAPBEXHLevel2X 2 6 3 4" xfId="29311"/>
    <cellStyle name="SAPBEXHLevel2X 2 6 4" xfId="3114"/>
    <cellStyle name="SAPBEXHLevel2X 2 6 4 2" xfId="13906"/>
    <cellStyle name="SAPBEXHLevel2X 2 6 4 2 2" xfId="40326"/>
    <cellStyle name="SAPBEXHLevel2X 2 6 4 3" xfId="25041"/>
    <cellStyle name="SAPBEXHLevel2X 2 6 4 3 2" xfId="51455"/>
    <cellStyle name="SAPBEXHLevel2X 2 6 4 4" xfId="29784"/>
    <cellStyle name="SAPBEXHLevel2X 2 6 5" xfId="4004"/>
    <cellStyle name="SAPBEXHLevel2X 2 6 5 2" xfId="14787"/>
    <cellStyle name="SAPBEXHLevel2X 2 6 5 2 2" xfId="41207"/>
    <cellStyle name="SAPBEXHLevel2X 2 6 5 3" xfId="23420"/>
    <cellStyle name="SAPBEXHLevel2X 2 6 5 3 2" xfId="49834"/>
    <cellStyle name="SAPBEXHLevel2X 2 6 5 4" xfId="30674"/>
    <cellStyle name="SAPBEXHLevel2X 2 6 6" xfId="4483"/>
    <cellStyle name="SAPBEXHLevel2X 2 6 6 2" xfId="15261"/>
    <cellStyle name="SAPBEXHLevel2X 2 6 6 2 2" xfId="41681"/>
    <cellStyle name="SAPBEXHLevel2X 2 6 6 3" xfId="22852"/>
    <cellStyle name="SAPBEXHLevel2X 2 6 6 3 2" xfId="49266"/>
    <cellStyle name="SAPBEXHLevel2X 2 6 6 4" xfId="31153"/>
    <cellStyle name="SAPBEXHLevel2X 2 6 7" xfId="6168"/>
    <cellStyle name="SAPBEXHLevel2X 2 6 7 2" xfId="22063"/>
    <cellStyle name="SAPBEXHLevel2X 2 6 7 2 2" xfId="48477"/>
    <cellStyle name="SAPBEXHLevel2X 2 6 7 3" xfId="32838"/>
    <cellStyle name="SAPBEXHLevel2X 2 6 8" xfId="3022"/>
    <cellStyle name="SAPBEXHLevel2X 2 6 8 2" xfId="13814"/>
    <cellStyle name="SAPBEXHLevel2X 2 6 8 2 2" xfId="40234"/>
    <cellStyle name="SAPBEXHLevel2X 2 6 8 3" xfId="24204"/>
    <cellStyle name="SAPBEXHLevel2X 2 6 8 3 2" xfId="50618"/>
    <cellStyle name="SAPBEXHLevel2X 2 6 8 4" xfId="29692"/>
    <cellStyle name="SAPBEXHLevel2X 2 6 9" xfId="7771"/>
    <cellStyle name="SAPBEXHLevel2X 2 6 9 2" xfId="18438"/>
    <cellStyle name="SAPBEXHLevel2X 2 6 9 2 2" xfId="44853"/>
    <cellStyle name="SAPBEXHLevel2X 2 6 9 3" xfId="26379"/>
    <cellStyle name="SAPBEXHLevel2X 2 6 9 3 2" xfId="52793"/>
    <cellStyle name="SAPBEXHLevel2X 2 6 9 4" xfId="34441"/>
    <cellStyle name="SAPBEXHLevel2X 2 7" xfId="2507"/>
    <cellStyle name="SAPBEXHLevel2X 2 7 10" xfId="25720"/>
    <cellStyle name="SAPBEXHLevel2X 2 7 10 2" xfId="52134"/>
    <cellStyle name="SAPBEXHLevel2X 2 7 2" xfId="4402"/>
    <cellStyle name="SAPBEXHLevel2X 2 7 2 2" xfId="15180"/>
    <cellStyle name="SAPBEXHLevel2X 2 7 2 2 2" xfId="41600"/>
    <cellStyle name="SAPBEXHLevel2X 2 7 2 3" xfId="27049"/>
    <cellStyle name="SAPBEXHLevel2X 2 7 2 3 2" xfId="53463"/>
    <cellStyle name="SAPBEXHLevel2X 2 7 2 4" xfId="31072"/>
    <cellStyle name="SAPBEXHLevel2X 2 7 3" xfId="5135"/>
    <cellStyle name="SAPBEXHLevel2X 2 7 3 2" xfId="15912"/>
    <cellStyle name="SAPBEXHLevel2X 2 7 3 2 2" xfId="42331"/>
    <cellStyle name="SAPBEXHLevel2X 2 7 3 3" xfId="27428"/>
    <cellStyle name="SAPBEXHLevel2X 2 7 3 3 2" xfId="53842"/>
    <cellStyle name="SAPBEXHLevel2X 2 7 3 4" xfId="31805"/>
    <cellStyle name="SAPBEXHLevel2X 2 7 4" xfId="6317"/>
    <cellStyle name="SAPBEXHLevel2X 2 7 4 2" xfId="17056"/>
    <cellStyle name="SAPBEXHLevel2X 2 7 4 2 2" xfId="43474"/>
    <cellStyle name="SAPBEXHLevel2X 2 7 4 3" xfId="23386"/>
    <cellStyle name="SAPBEXHLevel2X 2 7 4 3 2" xfId="49800"/>
    <cellStyle name="SAPBEXHLevel2X 2 7 4 4" xfId="32987"/>
    <cellStyle name="SAPBEXHLevel2X 2 7 5" xfId="6893"/>
    <cellStyle name="SAPBEXHLevel2X 2 7 5 2" xfId="17598"/>
    <cellStyle name="SAPBEXHLevel2X 2 7 5 2 2" xfId="44015"/>
    <cellStyle name="SAPBEXHLevel2X 2 7 5 3" xfId="23530"/>
    <cellStyle name="SAPBEXHLevel2X 2 7 5 3 2" xfId="49944"/>
    <cellStyle name="SAPBEXHLevel2X 2 7 5 4" xfId="33563"/>
    <cellStyle name="SAPBEXHLevel2X 2 7 6" xfId="7417"/>
    <cellStyle name="SAPBEXHLevel2X 2 7 6 2" xfId="18084"/>
    <cellStyle name="SAPBEXHLevel2X 2 7 6 2 2" xfId="44500"/>
    <cellStyle name="SAPBEXHLevel2X 2 7 6 3" xfId="22770"/>
    <cellStyle name="SAPBEXHLevel2X 2 7 6 3 2" xfId="49184"/>
    <cellStyle name="SAPBEXHLevel2X 2 7 6 4" xfId="34087"/>
    <cellStyle name="SAPBEXHLevel2X 2 7 7" xfId="8040"/>
    <cellStyle name="SAPBEXHLevel2X 2 7 7 2" xfId="18707"/>
    <cellStyle name="SAPBEXHLevel2X 2 7 7 2 2" xfId="45121"/>
    <cellStyle name="SAPBEXHLevel2X 2 7 7 3" xfId="12170"/>
    <cellStyle name="SAPBEXHLevel2X 2 7 7 3 2" xfId="38591"/>
    <cellStyle name="SAPBEXHLevel2X 2 7 7 4" xfId="34644"/>
    <cellStyle name="SAPBEXHLevel2X 2 7 8" xfId="13303"/>
    <cellStyle name="SAPBEXHLevel2X 2 7 8 2" xfId="39723"/>
    <cellStyle name="SAPBEXHLevel2X 2 7 9" xfId="11223"/>
    <cellStyle name="SAPBEXHLevel2X 2 7 9 2" xfId="37644"/>
    <cellStyle name="SAPBEXHLevel2X 2 8" xfId="3259"/>
    <cellStyle name="SAPBEXHLevel2X 2 8 2" xfId="14049"/>
    <cellStyle name="SAPBEXHLevel2X 2 8 2 2" xfId="40469"/>
    <cellStyle name="SAPBEXHLevel2X 2 8 3" xfId="22273"/>
    <cellStyle name="SAPBEXHLevel2X 2 8 3 2" xfId="48687"/>
    <cellStyle name="SAPBEXHLevel2X 2 8 4" xfId="29929"/>
    <cellStyle name="SAPBEXHLevel2X 2 9" xfId="4885"/>
    <cellStyle name="SAPBEXHLevel2X 2 9 2" xfId="15662"/>
    <cellStyle name="SAPBEXHLevel2X 2 9 2 2" xfId="42082"/>
    <cellStyle name="SAPBEXHLevel2X 2 9 3" xfId="25584"/>
    <cellStyle name="SAPBEXHLevel2X 2 9 3 2" xfId="51998"/>
    <cellStyle name="SAPBEXHLevel2X 2 9 4" xfId="31555"/>
    <cellStyle name="SAPBEXHLevel2X 3" xfId="1239"/>
    <cellStyle name="SAPBEXHLevel2X 3 10" xfId="1664"/>
    <cellStyle name="SAPBEXHLevel2X 3 10 10" xfId="8309"/>
    <cellStyle name="SAPBEXHLevel2X 3 10 10 2" xfId="18969"/>
    <cellStyle name="SAPBEXHLevel2X 3 10 10 2 2" xfId="45383"/>
    <cellStyle name="SAPBEXHLevel2X 3 10 10 3" xfId="17351"/>
    <cellStyle name="SAPBEXHLevel2X 3 10 10 3 2" xfId="43769"/>
    <cellStyle name="SAPBEXHLevel2X 3 10 10 4" xfId="34805"/>
    <cellStyle name="SAPBEXHLevel2X 3 10 11" xfId="11903"/>
    <cellStyle name="SAPBEXHLevel2X 3 10 11 2" xfId="38324"/>
    <cellStyle name="SAPBEXHLevel2X 3 10 12" xfId="23446"/>
    <cellStyle name="SAPBEXHLevel2X 3 10 12 2" xfId="49860"/>
    <cellStyle name="SAPBEXHLevel2X 3 10 2" xfId="3657"/>
    <cellStyle name="SAPBEXHLevel2X 3 10 2 2" xfId="9113"/>
    <cellStyle name="SAPBEXHLevel2X 3 10 2 2 2" xfId="19773"/>
    <cellStyle name="SAPBEXHLevel2X 3 10 2 2 2 2" xfId="46187"/>
    <cellStyle name="SAPBEXHLevel2X 3 10 2 2 3" xfId="28242"/>
    <cellStyle name="SAPBEXHLevel2X 3 10 2 2 3 2" xfId="54656"/>
    <cellStyle name="SAPBEXHLevel2X 3 10 2 2 4" xfId="35609"/>
    <cellStyle name="SAPBEXHLevel2X 3 10 2 3" xfId="9494"/>
    <cellStyle name="SAPBEXHLevel2X 3 10 2 3 2" xfId="20154"/>
    <cellStyle name="SAPBEXHLevel2X 3 10 2 3 2 2" xfId="46568"/>
    <cellStyle name="SAPBEXHLevel2X 3 10 2 3 3" xfId="28210"/>
    <cellStyle name="SAPBEXHLevel2X 3 10 2 3 3 2" xfId="54624"/>
    <cellStyle name="SAPBEXHLevel2X 3 10 2 3 4" xfId="35990"/>
    <cellStyle name="SAPBEXHLevel2X 3 10 2 4" xfId="8610"/>
    <cellStyle name="SAPBEXHLevel2X 3 10 2 4 2" xfId="19270"/>
    <cellStyle name="SAPBEXHLevel2X 3 10 2 4 2 2" xfId="45684"/>
    <cellStyle name="SAPBEXHLevel2X 3 10 2 4 3" xfId="17549"/>
    <cellStyle name="SAPBEXHLevel2X 3 10 2 4 3 2" xfId="43966"/>
    <cellStyle name="SAPBEXHLevel2X 3 10 2 4 4" xfId="35106"/>
    <cellStyle name="SAPBEXHLevel2X 3 10 2 5" xfId="14442"/>
    <cellStyle name="SAPBEXHLevel2X 3 10 2 5 2" xfId="40862"/>
    <cellStyle name="SAPBEXHLevel2X 3 10 2 6" xfId="27719"/>
    <cellStyle name="SAPBEXHLevel2X 3 10 2 6 2" xfId="54133"/>
    <cellStyle name="SAPBEXHLevel2X 3 10 2 7" xfId="30327"/>
    <cellStyle name="SAPBEXHLevel2X 3 10 3" xfId="2594"/>
    <cellStyle name="SAPBEXHLevel2X 3 10 3 2" xfId="9482"/>
    <cellStyle name="SAPBEXHLevel2X 3 10 3 2 2" xfId="20142"/>
    <cellStyle name="SAPBEXHLevel2X 3 10 3 2 2 2" xfId="46556"/>
    <cellStyle name="SAPBEXHLevel2X 3 10 3 2 3" xfId="12390"/>
    <cellStyle name="SAPBEXHLevel2X 3 10 3 2 3 2" xfId="38811"/>
    <cellStyle name="SAPBEXHLevel2X 3 10 3 2 4" xfId="35978"/>
    <cellStyle name="SAPBEXHLevel2X 3 10 3 3" xfId="13386"/>
    <cellStyle name="SAPBEXHLevel2X 3 10 3 3 2" xfId="39806"/>
    <cellStyle name="SAPBEXHLevel2X 3 10 3 4" xfId="27421"/>
    <cellStyle name="SAPBEXHLevel2X 3 10 3 4 2" xfId="53835"/>
    <cellStyle name="SAPBEXHLevel2X 3 10 3 5" xfId="29264"/>
    <cellStyle name="SAPBEXHLevel2X 3 10 4" xfId="3093"/>
    <cellStyle name="SAPBEXHLevel2X 3 10 4 2" xfId="10027"/>
    <cellStyle name="SAPBEXHLevel2X 3 10 4 2 2" xfId="20687"/>
    <cellStyle name="SAPBEXHLevel2X 3 10 4 2 2 2" xfId="47101"/>
    <cellStyle name="SAPBEXHLevel2X 3 10 4 2 3" xfId="12755"/>
    <cellStyle name="SAPBEXHLevel2X 3 10 4 2 3 2" xfId="39176"/>
    <cellStyle name="SAPBEXHLevel2X 3 10 4 2 4" xfId="36523"/>
    <cellStyle name="SAPBEXHLevel2X 3 10 4 3" xfId="13885"/>
    <cellStyle name="SAPBEXHLevel2X 3 10 4 3 2" xfId="40305"/>
    <cellStyle name="SAPBEXHLevel2X 3 10 4 4" xfId="23742"/>
    <cellStyle name="SAPBEXHLevel2X 3 10 4 4 2" xfId="50156"/>
    <cellStyle name="SAPBEXHLevel2X 3 10 4 5" xfId="29763"/>
    <cellStyle name="SAPBEXHLevel2X 3 10 5" xfId="4443"/>
    <cellStyle name="SAPBEXHLevel2X 3 10 5 2" xfId="15221"/>
    <cellStyle name="SAPBEXHLevel2X 3 10 5 2 2" xfId="41641"/>
    <cellStyle name="SAPBEXHLevel2X 3 10 5 3" xfId="23191"/>
    <cellStyle name="SAPBEXHLevel2X 3 10 5 3 2" xfId="49605"/>
    <cellStyle name="SAPBEXHLevel2X 3 10 5 4" xfId="31113"/>
    <cellStyle name="SAPBEXHLevel2X 3 10 6" xfId="5535"/>
    <cellStyle name="SAPBEXHLevel2X 3 10 6 2" xfId="16306"/>
    <cellStyle name="SAPBEXHLevel2X 3 10 6 2 2" xfId="42725"/>
    <cellStyle name="SAPBEXHLevel2X 3 10 6 3" xfId="26598"/>
    <cellStyle name="SAPBEXHLevel2X 3 10 6 3 2" xfId="53012"/>
    <cellStyle name="SAPBEXHLevel2X 3 10 6 4" xfId="32205"/>
    <cellStyle name="SAPBEXHLevel2X 3 10 7" xfId="4475"/>
    <cellStyle name="SAPBEXHLevel2X 3 10 7 2" xfId="25180"/>
    <cellStyle name="SAPBEXHLevel2X 3 10 7 2 2" xfId="51594"/>
    <cellStyle name="SAPBEXHLevel2X 3 10 7 3" xfId="31145"/>
    <cellStyle name="SAPBEXHLevel2X 3 10 8" xfId="6069"/>
    <cellStyle name="SAPBEXHLevel2X 3 10 8 2" xfId="16820"/>
    <cellStyle name="SAPBEXHLevel2X 3 10 8 2 2" xfId="43238"/>
    <cellStyle name="SAPBEXHLevel2X 3 10 8 3" xfId="27221"/>
    <cellStyle name="SAPBEXHLevel2X 3 10 8 3 2" xfId="53635"/>
    <cellStyle name="SAPBEXHLevel2X 3 10 8 4" xfId="32739"/>
    <cellStyle name="SAPBEXHLevel2X 3 10 9" xfId="2917"/>
    <cellStyle name="SAPBEXHLevel2X 3 10 9 2" xfId="13709"/>
    <cellStyle name="SAPBEXHLevel2X 3 10 9 2 2" xfId="40129"/>
    <cellStyle name="SAPBEXHLevel2X 3 10 9 3" xfId="25058"/>
    <cellStyle name="SAPBEXHLevel2X 3 10 9 3 2" xfId="51472"/>
    <cellStyle name="SAPBEXHLevel2X 3 10 9 4" xfId="29587"/>
    <cellStyle name="SAPBEXHLevel2X 3 11" xfId="1923"/>
    <cellStyle name="SAPBEXHLevel2X 3 11 10" xfId="8570"/>
    <cellStyle name="SAPBEXHLevel2X 3 11 10 2" xfId="19230"/>
    <cellStyle name="SAPBEXHLevel2X 3 11 10 2 2" xfId="45644"/>
    <cellStyle name="SAPBEXHLevel2X 3 11 10 3" xfId="17824"/>
    <cellStyle name="SAPBEXHLevel2X 3 11 10 3 2" xfId="44241"/>
    <cellStyle name="SAPBEXHLevel2X 3 11 10 4" xfId="35066"/>
    <cellStyle name="SAPBEXHLevel2X 3 11 11" xfId="11657"/>
    <cellStyle name="SAPBEXHLevel2X 3 11 11 2" xfId="38078"/>
    <cellStyle name="SAPBEXHLevel2X 3 11 12" xfId="25722"/>
    <cellStyle name="SAPBEXHLevel2X 3 11 12 2" xfId="52136"/>
    <cellStyle name="SAPBEXHLevel2X 3 11 2" xfId="3900"/>
    <cellStyle name="SAPBEXHLevel2X 3 11 2 2" xfId="9166"/>
    <cellStyle name="SAPBEXHLevel2X 3 11 2 2 2" xfId="19826"/>
    <cellStyle name="SAPBEXHLevel2X 3 11 2 2 2 2" xfId="46240"/>
    <cellStyle name="SAPBEXHLevel2X 3 11 2 2 3" xfId="25961"/>
    <cellStyle name="SAPBEXHLevel2X 3 11 2 2 3 2" xfId="52375"/>
    <cellStyle name="SAPBEXHLevel2X 3 11 2 2 4" xfId="35662"/>
    <cellStyle name="SAPBEXHLevel2X 3 11 2 3" xfId="14683"/>
    <cellStyle name="SAPBEXHLevel2X 3 11 2 3 2" xfId="41103"/>
    <cellStyle name="SAPBEXHLevel2X 3 11 2 4" xfId="26871"/>
    <cellStyle name="SAPBEXHLevel2X 3 11 2 4 2" xfId="53285"/>
    <cellStyle name="SAPBEXHLevel2X 3 11 2 5" xfId="30570"/>
    <cellStyle name="SAPBEXHLevel2X 3 11 3" xfId="4627"/>
    <cellStyle name="SAPBEXHLevel2X 3 11 3 2" xfId="9940"/>
    <cellStyle name="SAPBEXHLevel2X 3 11 3 2 2" xfId="20600"/>
    <cellStyle name="SAPBEXHLevel2X 3 11 3 2 2 2" xfId="47014"/>
    <cellStyle name="SAPBEXHLevel2X 3 11 3 2 3" xfId="24942"/>
    <cellStyle name="SAPBEXHLevel2X 3 11 3 2 3 2" xfId="51356"/>
    <cellStyle name="SAPBEXHLevel2X 3 11 3 2 4" xfId="36436"/>
    <cellStyle name="SAPBEXHLevel2X 3 11 3 3" xfId="15405"/>
    <cellStyle name="SAPBEXHLevel2X 3 11 3 3 2" xfId="41825"/>
    <cellStyle name="SAPBEXHLevel2X 3 11 3 4" xfId="27268"/>
    <cellStyle name="SAPBEXHLevel2X 3 11 3 4 2" xfId="53682"/>
    <cellStyle name="SAPBEXHLevel2X 3 11 3 5" xfId="31297"/>
    <cellStyle name="SAPBEXHLevel2X 3 11 4" xfId="5205"/>
    <cellStyle name="SAPBEXHLevel2X 3 11 4 2" xfId="15980"/>
    <cellStyle name="SAPBEXHLevel2X 3 11 4 2 2" xfId="42399"/>
    <cellStyle name="SAPBEXHLevel2X 3 11 4 3" xfId="24372"/>
    <cellStyle name="SAPBEXHLevel2X 3 11 4 3 2" xfId="50786"/>
    <cellStyle name="SAPBEXHLevel2X 3 11 4 4" xfId="31875"/>
    <cellStyle name="SAPBEXHLevel2X 3 11 5" xfId="5821"/>
    <cellStyle name="SAPBEXHLevel2X 3 11 5 2" xfId="16580"/>
    <cellStyle name="SAPBEXHLevel2X 3 11 5 2 2" xfId="42998"/>
    <cellStyle name="SAPBEXHLevel2X 3 11 5 3" xfId="21794"/>
    <cellStyle name="SAPBEXHLevel2X 3 11 5 3 2" xfId="48208"/>
    <cellStyle name="SAPBEXHLevel2X 3 11 5 4" xfId="32491"/>
    <cellStyle name="SAPBEXHLevel2X 3 11 6" xfId="6424"/>
    <cellStyle name="SAPBEXHLevel2X 3 11 6 2" xfId="17160"/>
    <cellStyle name="SAPBEXHLevel2X 3 11 6 2 2" xfId="43578"/>
    <cellStyle name="SAPBEXHLevel2X 3 11 6 3" xfId="22998"/>
    <cellStyle name="SAPBEXHLevel2X 3 11 6 3 2" xfId="49412"/>
    <cellStyle name="SAPBEXHLevel2X 3 11 6 4" xfId="33094"/>
    <cellStyle name="SAPBEXHLevel2X 3 11 7" xfId="7039"/>
    <cellStyle name="SAPBEXHLevel2X 3 11 7 2" xfId="22004"/>
    <cellStyle name="SAPBEXHLevel2X 3 11 7 2 2" xfId="48418"/>
    <cellStyle name="SAPBEXHLevel2X 3 11 7 3" xfId="33709"/>
    <cellStyle name="SAPBEXHLevel2X 3 11 8" xfId="7586"/>
    <cellStyle name="SAPBEXHLevel2X 3 11 8 2" xfId="18253"/>
    <cellStyle name="SAPBEXHLevel2X 3 11 8 2 2" xfId="44669"/>
    <cellStyle name="SAPBEXHLevel2X 3 11 8 3" xfId="23234"/>
    <cellStyle name="SAPBEXHLevel2X 3 11 8 3 2" xfId="49648"/>
    <cellStyle name="SAPBEXHLevel2X 3 11 8 4" xfId="34256"/>
    <cellStyle name="SAPBEXHLevel2X 3 11 9" xfId="7285"/>
    <cellStyle name="SAPBEXHLevel2X 3 11 9 2" xfId="17952"/>
    <cellStyle name="SAPBEXHLevel2X 3 11 9 2 2" xfId="44369"/>
    <cellStyle name="SAPBEXHLevel2X 3 11 9 3" xfId="27646"/>
    <cellStyle name="SAPBEXHLevel2X 3 11 9 3 2" xfId="54060"/>
    <cellStyle name="SAPBEXHLevel2X 3 11 9 4" xfId="33955"/>
    <cellStyle name="SAPBEXHLevel2X 3 12" xfId="2109"/>
    <cellStyle name="SAPBEXHLevel2X 3 12 10" xfId="8857"/>
    <cellStyle name="SAPBEXHLevel2X 3 12 10 2" xfId="19517"/>
    <cellStyle name="SAPBEXHLevel2X 3 12 10 2 2" xfId="45931"/>
    <cellStyle name="SAPBEXHLevel2X 3 12 10 3" xfId="23936"/>
    <cellStyle name="SAPBEXHLevel2X 3 12 10 3 2" xfId="50350"/>
    <cellStyle name="SAPBEXHLevel2X 3 12 10 4" xfId="35353"/>
    <cellStyle name="SAPBEXHLevel2X 3 12 11" xfId="11491"/>
    <cellStyle name="SAPBEXHLevel2X 3 12 11 2" xfId="37912"/>
    <cellStyle name="SAPBEXHLevel2X 3 12 12" xfId="22556"/>
    <cellStyle name="SAPBEXHLevel2X 3 12 12 2" xfId="48970"/>
    <cellStyle name="SAPBEXHLevel2X 3 12 2" xfId="4074"/>
    <cellStyle name="SAPBEXHLevel2X 3 12 2 2" xfId="9839"/>
    <cellStyle name="SAPBEXHLevel2X 3 12 2 2 2" xfId="20499"/>
    <cellStyle name="SAPBEXHLevel2X 3 12 2 2 2 2" xfId="46913"/>
    <cellStyle name="SAPBEXHLevel2X 3 12 2 2 3" xfId="12258"/>
    <cellStyle name="SAPBEXHLevel2X 3 12 2 2 3 2" xfId="38679"/>
    <cellStyle name="SAPBEXHLevel2X 3 12 2 2 4" xfId="36335"/>
    <cellStyle name="SAPBEXHLevel2X 3 12 2 3" xfId="14856"/>
    <cellStyle name="SAPBEXHLevel2X 3 12 2 3 2" xfId="41276"/>
    <cellStyle name="SAPBEXHLevel2X 3 12 2 4" xfId="23419"/>
    <cellStyle name="SAPBEXHLevel2X 3 12 2 4 2" xfId="49833"/>
    <cellStyle name="SAPBEXHLevel2X 3 12 2 5" xfId="30744"/>
    <cellStyle name="SAPBEXHLevel2X 3 12 3" xfId="4802"/>
    <cellStyle name="SAPBEXHLevel2X 3 12 3 2" xfId="10350"/>
    <cellStyle name="SAPBEXHLevel2X 3 12 3 2 2" xfId="21010"/>
    <cellStyle name="SAPBEXHLevel2X 3 12 3 2 2 2" xfId="47424"/>
    <cellStyle name="SAPBEXHLevel2X 3 12 3 2 3" xfId="28275"/>
    <cellStyle name="SAPBEXHLevel2X 3 12 3 2 3 2" xfId="54689"/>
    <cellStyle name="SAPBEXHLevel2X 3 12 3 2 4" xfId="36846"/>
    <cellStyle name="SAPBEXHLevel2X 3 12 3 3" xfId="15579"/>
    <cellStyle name="SAPBEXHLevel2X 3 12 3 3 2" xfId="41999"/>
    <cellStyle name="SAPBEXHLevel2X 3 12 3 4" xfId="26414"/>
    <cellStyle name="SAPBEXHLevel2X 3 12 3 4 2" xfId="52828"/>
    <cellStyle name="SAPBEXHLevel2X 3 12 3 5" xfId="31472"/>
    <cellStyle name="SAPBEXHLevel2X 3 12 4" xfId="5382"/>
    <cellStyle name="SAPBEXHLevel2X 3 12 4 2" xfId="16155"/>
    <cellStyle name="SAPBEXHLevel2X 3 12 4 2 2" xfId="42574"/>
    <cellStyle name="SAPBEXHLevel2X 3 12 4 3" xfId="27168"/>
    <cellStyle name="SAPBEXHLevel2X 3 12 4 3 2" xfId="53582"/>
    <cellStyle name="SAPBEXHLevel2X 3 12 4 4" xfId="32052"/>
    <cellStyle name="SAPBEXHLevel2X 3 12 5" xfId="5989"/>
    <cellStyle name="SAPBEXHLevel2X 3 12 5 2" xfId="16741"/>
    <cellStyle name="SAPBEXHLevel2X 3 12 5 2 2" xfId="43159"/>
    <cellStyle name="SAPBEXHLevel2X 3 12 5 3" xfId="22129"/>
    <cellStyle name="SAPBEXHLevel2X 3 12 5 3 2" xfId="48543"/>
    <cellStyle name="SAPBEXHLevel2X 3 12 5 4" xfId="32659"/>
    <cellStyle name="SAPBEXHLevel2X 3 12 6" xfId="6589"/>
    <cellStyle name="SAPBEXHLevel2X 3 12 6 2" xfId="17314"/>
    <cellStyle name="SAPBEXHLevel2X 3 12 6 2 2" xfId="43732"/>
    <cellStyle name="SAPBEXHLevel2X 3 12 6 3" xfId="25759"/>
    <cellStyle name="SAPBEXHLevel2X 3 12 6 3 2" xfId="52173"/>
    <cellStyle name="SAPBEXHLevel2X 3 12 6 4" xfId="33259"/>
    <cellStyle name="SAPBEXHLevel2X 3 12 7" xfId="7161"/>
    <cellStyle name="SAPBEXHLevel2X 3 12 7 2" xfId="25370"/>
    <cellStyle name="SAPBEXHLevel2X 3 12 7 2 2" xfId="51784"/>
    <cellStyle name="SAPBEXHLevel2X 3 12 7 3" xfId="33831"/>
    <cellStyle name="SAPBEXHLevel2X 3 12 8" xfId="7720"/>
    <cellStyle name="SAPBEXHLevel2X 3 12 8 2" xfId="18387"/>
    <cellStyle name="SAPBEXHLevel2X 3 12 8 2 2" xfId="44803"/>
    <cellStyle name="SAPBEXHLevel2X 3 12 8 3" xfId="24008"/>
    <cellStyle name="SAPBEXHLevel2X 3 12 8 3 2" xfId="50422"/>
    <cellStyle name="SAPBEXHLevel2X 3 12 8 4" xfId="34390"/>
    <cellStyle name="SAPBEXHLevel2X 3 12 9" xfId="7872"/>
    <cellStyle name="SAPBEXHLevel2X 3 12 9 2" xfId="18539"/>
    <cellStyle name="SAPBEXHLevel2X 3 12 9 2 2" xfId="44954"/>
    <cellStyle name="SAPBEXHLevel2X 3 12 9 3" xfId="22161"/>
    <cellStyle name="SAPBEXHLevel2X 3 12 9 3 2" xfId="48575"/>
    <cellStyle name="SAPBEXHLevel2X 3 12 9 4" xfId="34542"/>
    <cellStyle name="SAPBEXHLevel2X 3 13" xfId="1848"/>
    <cellStyle name="SAPBEXHLevel2X 3 13 10" xfId="9540"/>
    <cellStyle name="SAPBEXHLevel2X 3 13 10 2" xfId="20200"/>
    <cellStyle name="SAPBEXHLevel2X 3 13 10 2 2" xfId="46614"/>
    <cellStyle name="SAPBEXHLevel2X 3 13 10 3" xfId="27846"/>
    <cellStyle name="SAPBEXHLevel2X 3 13 10 3 2" xfId="54260"/>
    <cellStyle name="SAPBEXHLevel2X 3 13 10 4" xfId="36036"/>
    <cellStyle name="SAPBEXHLevel2X 3 13 11" xfId="11732"/>
    <cellStyle name="SAPBEXHLevel2X 3 13 11 2" xfId="38153"/>
    <cellStyle name="SAPBEXHLevel2X 3 13 12" xfId="22292"/>
    <cellStyle name="SAPBEXHLevel2X 3 13 12 2" xfId="48706"/>
    <cellStyle name="SAPBEXHLevel2X 3 13 2" xfId="3825"/>
    <cellStyle name="SAPBEXHLevel2X 3 13 2 2" xfId="10678"/>
    <cellStyle name="SAPBEXHLevel2X 3 13 2 2 2" xfId="21323"/>
    <cellStyle name="SAPBEXHLevel2X 3 13 2 2 2 2" xfId="47737"/>
    <cellStyle name="SAPBEXHLevel2X 3 13 2 2 3" xfId="28421"/>
    <cellStyle name="SAPBEXHLevel2X 3 13 2 2 3 2" xfId="54835"/>
    <cellStyle name="SAPBEXHLevel2X 3 13 2 2 4" xfId="37102"/>
    <cellStyle name="SAPBEXHLevel2X 3 13 2 3" xfId="14608"/>
    <cellStyle name="SAPBEXHLevel2X 3 13 2 3 2" xfId="41028"/>
    <cellStyle name="SAPBEXHLevel2X 3 13 2 4" xfId="25561"/>
    <cellStyle name="SAPBEXHLevel2X 3 13 2 4 2" xfId="51975"/>
    <cellStyle name="SAPBEXHLevel2X 3 13 2 5" xfId="30495"/>
    <cellStyle name="SAPBEXHLevel2X 3 13 3" xfId="4552"/>
    <cellStyle name="SAPBEXHLevel2X 3 13 3 2" xfId="15330"/>
    <cellStyle name="SAPBEXHLevel2X 3 13 3 2 2" xfId="41750"/>
    <cellStyle name="SAPBEXHLevel2X 3 13 3 3" xfId="25590"/>
    <cellStyle name="SAPBEXHLevel2X 3 13 3 3 2" xfId="52004"/>
    <cellStyle name="SAPBEXHLevel2X 3 13 3 4" xfId="31222"/>
    <cellStyle name="SAPBEXHLevel2X 3 13 4" xfId="3198"/>
    <cellStyle name="SAPBEXHLevel2X 3 13 4 2" xfId="13988"/>
    <cellStyle name="SAPBEXHLevel2X 3 13 4 2 2" xfId="40408"/>
    <cellStyle name="SAPBEXHLevel2X 3 13 4 3" xfId="23172"/>
    <cellStyle name="SAPBEXHLevel2X 3 13 4 3 2" xfId="49586"/>
    <cellStyle name="SAPBEXHLevel2X 3 13 4 4" xfId="29868"/>
    <cellStyle name="SAPBEXHLevel2X 3 13 5" xfId="3986"/>
    <cellStyle name="SAPBEXHLevel2X 3 13 5 2" xfId="14769"/>
    <cellStyle name="SAPBEXHLevel2X 3 13 5 2 2" xfId="41189"/>
    <cellStyle name="SAPBEXHLevel2X 3 13 5 3" xfId="23117"/>
    <cellStyle name="SAPBEXHLevel2X 3 13 5 3 2" xfId="49531"/>
    <cellStyle name="SAPBEXHLevel2X 3 13 5 4" xfId="30656"/>
    <cellStyle name="SAPBEXHLevel2X 3 13 6" xfId="6032"/>
    <cellStyle name="SAPBEXHLevel2X 3 13 6 2" xfId="16783"/>
    <cellStyle name="SAPBEXHLevel2X 3 13 6 2 2" xfId="43201"/>
    <cellStyle name="SAPBEXHLevel2X 3 13 6 3" xfId="25474"/>
    <cellStyle name="SAPBEXHLevel2X 3 13 6 3 2" xfId="51888"/>
    <cellStyle name="SAPBEXHLevel2X 3 13 6 4" xfId="32702"/>
    <cellStyle name="SAPBEXHLevel2X 3 13 7" xfId="6964"/>
    <cellStyle name="SAPBEXHLevel2X 3 13 7 2" xfId="25735"/>
    <cellStyle name="SAPBEXHLevel2X 3 13 7 2 2" xfId="52149"/>
    <cellStyle name="SAPBEXHLevel2X 3 13 7 3" xfId="33634"/>
    <cellStyle name="SAPBEXHLevel2X 3 13 8" xfId="7511"/>
    <cellStyle name="SAPBEXHLevel2X 3 13 8 2" xfId="18178"/>
    <cellStyle name="SAPBEXHLevel2X 3 13 8 2 2" xfId="44594"/>
    <cellStyle name="SAPBEXHLevel2X 3 13 8 3" xfId="26373"/>
    <cellStyle name="SAPBEXHLevel2X 3 13 8 3 2" xfId="52787"/>
    <cellStyle name="SAPBEXHLevel2X 3 13 8 4" xfId="34181"/>
    <cellStyle name="SAPBEXHLevel2X 3 13 9" xfId="7447"/>
    <cellStyle name="SAPBEXHLevel2X 3 13 9 2" xfId="18114"/>
    <cellStyle name="SAPBEXHLevel2X 3 13 9 2 2" xfId="44530"/>
    <cellStyle name="SAPBEXHLevel2X 3 13 9 3" xfId="27113"/>
    <cellStyle name="SAPBEXHLevel2X 3 13 9 3 2" xfId="53527"/>
    <cellStyle name="SAPBEXHLevel2X 3 13 9 4" xfId="34117"/>
    <cellStyle name="SAPBEXHLevel2X 3 14" xfId="2508"/>
    <cellStyle name="SAPBEXHLevel2X 3 14 10" xfId="25617"/>
    <cellStyle name="SAPBEXHLevel2X 3 14 10 2" xfId="52031"/>
    <cellStyle name="SAPBEXHLevel2X 3 14 2" xfId="4403"/>
    <cellStyle name="SAPBEXHLevel2X 3 14 2 2" xfId="15181"/>
    <cellStyle name="SAPBEXHLevel2X 3 14 2 2 2" xfId="41601"/>
    <cellStyle name="SAPBEXHLevel2X 3 14 2 3" xfId="25695"/>
    <cellStyle name="SAPBEXHLevel2X 3 14 2 3 2" xfId="52109"/>
    <cellStyle name="SAPBEXHLevel2X 3 14 2 4" xfId="31073"/>
    <cellStyle name="SAPBEXHLevel2X 3 14 3" xfId="5136"/>
    <cellStyle name="SAPBEXHLevel2X 3 14 3 2" xfId="15913"/>
    <cellStyle name="SAPBEXHLevel2X 3 14 3 2 2" xfId="42332"/>
    <cellStyle name="SAPBEXHLevel2X 3 14 3 3" xfId="26658"/>
    <cellStyle name="SAPBEXHLevel2X 3 14 3 3 2" xfId="53072"/>
    <cellStyle name="SAPBEXHLevel2X 3 14 3 4" xfId="31806"/>
    <cellStyle name="SAPBEXHLevel2X 3 14 4" xfId="6318"/>
    <cellStyle name="SAPBEXHLevel2X 3 14 4 2" xfId="17057"/>
    <cellStyle name="SAPBEXHLevel2X 3 14 4 2 2" xfId="43475"/>
    <cellStyle name="SAPBEXHLevel2X 3 14 4 3" xfId="25776"/>
    <cellStyle name="SAPBEXHLevel2X 3 14 4 3 2" xfId="52190"/>
    <cellStyle name="SAPBEXHLevel2X 3 14 4 4" xfId="32988"/>
    <cellStyle name="SAPBEXHLevel2X 3 14 5" xfId="6894"/>
    <cellStyle name="SAPBEXHLevel2X 3 14 5 2" xfId="17599"/>
    <cellStyle name="SAPBEXHLevel2X 3 14 5 2 2" xfId="44016"/>
    <cellStyle name="SAPBEXHLevel2X 3 14 5 3" xfId="22966"/>
    <cellStyle name="SAPBEXHLevel2X 3 14 5 3 2" xfId="49380"/>
    <cellStyle name="SAPBEXHLevel2X 3 14 5 4" xfId="33564"/>
    <cellStyle name="SAPBEXHLevel2X 3 14 6" xfId="7418"/>
    <cellStyle name="SAPBEXHLevel2X 3 14 6 2" xfId="18085"/>
    <cellStyle name="SAPBEXHLevel2X 3 14 6 2 2" xfId="44501"/>
    <cellStyle name="SAPBEXHLevel2X 3 14 6 3" xfId="28041"/>
    <cellStyle name="SAPBEXHLevel2X 3 14 6 3 2" xfId="54455"/>
    <cellStyle name="SAPBEXHLevel2X 3 14 6 4" xfId="34088"/>
    <cellStyle name="SAPBEXHLevel2X 3 14 7" xfId="8041"/>
    <cellStyle name="SAPBEXHLevel2X 3 14 7 2" xfId="18708"/>
    <cellStyle name="SAPBEXHLevel2X 3 14 7 2 2" xfId="45122"/>
    <cellStyle name="SAPBEXHLevel2X 3 14 7 3" xfId="11451"/>
    <cellStyle name="SAPBEXHLevel2X 3 14 7 3 2" xfId="37872"/>
    <cellStyle name="SAPBEXHLevel2X 3 14 7 4" xfId="34645"/>
    <cellStyle name="SAPBEXHLevel2X 3 14 8" xfId="13304"/>
    <cellStyle name="SAPBEXHLevel2X 3 14 8 2" xfId="39724"/>
    <cellStyle name="SAPBEXHLevel2X 3 14 9" xfId="11222"/>
    <cellStyle name="SAPBEXHLevel2X 3 14 9 2" xfId="37643"/>
    <cellStyle name="SAPBEXHLevel2X 3 15" xfId="3260"/>
    <cellStyle name="SAPBEXHLevel2X 3 15 2" xfId="14050"/>
    <cellStyle name="SAPBEXHLevel2X 3 15 2 2" xfId="40470"/>
    <cellStyle name="SAPBEXHLevel2X 3 15 3" xfId="26862"/>
    <cellStyle name="SAPBEXHLevel2X 3 15 3 2" xfId="53276"/>
    <cellStyle name="SAPBEXHLevel2X 3 15 4" xfId="29930"/>
    <cellStyle name="SAPBEXHLevel2X 3 16" xfId="2855"/>
    <cellStyle name="SAPBEXHLevel2X 3 16 2" xfId="13647"/>
    <cellStyle name="SAPBEXHLevel2X 3 16 2 2" xfId="40067"/>
    <cellStyle name="SAPBEXHLevel2X 3 16 3" xfId="24330"/>
    <cellStyle name="SAPBEXHLevel2X 3 16 3 2" xfId="50744"/>
    <cellStyle name="SAPBEXHLevel2X 3 16 4" xfId="29525"/>
    <cellStyle name="SAPBEXHLevel2X 3 17" xfId="3729"/>
    <cellStyle name="SAPBEXHLevel2X 3 17 2" xfId="14512"/>
    <cellStyle name="SAPBEXHLevel2X 3 17 2 2" xfId="40932"/>
    <cellStyle name="SAPBEXHLevel2X 3 17 3" xfId="23334"/>
    <cellStyle name="SAPBEXHLevel2X 3 17 3 2" xfId="49748"/>
    <cellStyle name="SAPBEXHLevel2X 3 17 4" xfId="30399"/>
    <cellStyle name="SAPBEXHLevel2X 3 18" xfId="3316"/>
    <cellStyle name="SAPBEXHLevel2X 3 18 2" xfId="26984"/>
    <cellStyle name="SAPBEXHLevel2X 3 18 2 2" xfId="53398"/>
    <cellStyle name="SAPBEXHLevel2X 3 18 3" xfId="29986"/>
    <cellStyle name="SAPBEXHLevel2X 3 19" xfId="13940"/>
    <cellStyle name="SAPBEXHLevel2X 3 19 2" xfId="40360"/>
    <cellStyle name="SAPBEXHLevel2X 3 2" xfId="1240"/>
    <cellStyle name="SAPBEXHLevel2X 3 2 10" xfId="5101"/>
    <cellStyle name="SAPBEXHLevel2X 3 2 10 2" xfId="15878"/>
    <cellStyle name="SAPBEXHLevel2X 3 2 10 2 2" xfId="42297"/>
    <cellStyle name="SAPBEXHLevel2X 3 2 10 3" xfId="23840"/>
    <cellStyle name="SAPBEXHLevel2X 3 2 10 3 2" xfId="50254"/>
    <cellStyle name="SAPBEXHLevel2X 3 2 10 4" xfId="31771"/>
    <cellStyle name="SAPBEXHLevel2X 3 2 11" xfId="6509"/>
    <cellStyle name="SAPBEXHLevel2X 3 2 11 2" xfId="24453"/>
    <cellStyle name="SAPBEXHLevel2X 3 2 11 2 2" xfId="50867"/>
    <cellStyle name="SAPBEXHLevel2X 3 2 11 3" xfId="33179"/>
    <cellStyle name="SAPBEXHLevel2X 3 2 12" xfId="12399"/>
    <cellStyle name="SAPBEXHLevel2X 3 2 12 2" xfId="38820"/>
    <cellStyle name="SAPBEXHLevel2X 3 2 13" xfId="24215"/>
    <cellStyle name="SAPBEXHLevel2X 3 2 13 2" xfId="50629"/>
    <cellStyle name="SAPBEXHLevel2X 3 2 2" xfId="1552"/>
    <cellStyle name="SAPBEXHLevel2X 3 2 2 10" xfId="8444"/>
    <cellStyle name="SAPBEXHLevel2X 3 2 2 10 2" xfId="19104"/>
    <cellStyle name="SAPBEXHLevel2X 3 2 2 10 2 2" xfId="45518"/>
    <cellStyle name="SAPBEXHLevel2X 3 2 2 10 3" xfId="17552"/>
    <cellStyle name="SAPBEXHLevel2X 3 2 2 10 3 2" xfId="43969"/>
    <cellStyle name="SAPBEXHLevel2X 3 2 2 10 4" xfId="34940"/>
    <cellStyle name="SAPBEXHLevel2X 3 2 2 11" xfId="11991"/>
    <cellStyle name="SAPBEXHLevel2X 3 2 2 11 2" xfId="38412"/>
    <cellStyle name="SAPBEXHLevel2X 3 2 2 12" xfId="26223"/>
    <cellStyle name="SAPBEXHLevel2X 3 2 2 12 2" xfId="52637"/>
    <cellStyle name="SAPBEXHLevel2X 3 2 2 2" xfId="3546"/>
    <cellStyle name="SAPBEXHLevel2X 3 2 2 2 2" xfId="8978"/>
    <cellStyle name="SAPBEXHLevel2X 3 2 2 2 2 2" xfId="19638"/>
    <cellStyle name="SAPBEXHLevel2X 3 2 2 2 2 2 2" xfId="46052"/>
    <cellStyle name="SAPBEXHLevel2X 3 2 2 2 2 3" xfId="18762"/>
    <cellStyle name="SAPBEXHLevel2X 3 2 2 2 2 3 2" xfId="45176"/>
    <cellStyle name="SAPBEXHLevel2X 3 2 2 2 2 4" xfId="35474"/>
    <cellStyle name="SAPBEXHLevel2X 3 2 2 2 3" xfId="10371"/>
    <cellStyle name="SAPBEXHLevel2X 3 2 2 2 3 2" xfId="21031"/>
    <cellStyle name="SAPBEXHLevel2X 3 2 2 2 3 2 2" xfId="47445"/>
    <cellStyle name="SAPBEXHLevel2X 3 2 2 2 3 3" xfId="28296"/>
    <cellStyle name="SAPBEXHLevel2X 3 2 2 2 3 3 2" xfId="54710"/>
    <cellStyle name="SAPBEXHLevel2X 3 2 2 2 3 4" xfId="36867"/>
    <cellStyle name="SAPBEXHLevel2X 3 2 2 2 4" xfId="8757"/>
    <cellStyle name="SAPBEXHLevel2X 3 2 2 2 4 2" xfId="19417"/>
    <cellStyle name="SAPBEXHLevel2X 3 2 2 2 4 2 2" xfId="45831"/>
    <cellStyle name="SAPBEXHLevel2X 3 2 2 2 4 3" xfId="22286"/>
    <cellStyle name="SAPBEXHLevel2X 3 2 2 2 4 3 2" xfId="48700"/>
    <cellStyle name="SAPBEXHLevel2X 3 2 2 2 4 4" xfId="35253"/>
    <cellStyle name="SAPBEXHLevel2X 3 2 2 2 5" xfId="14331"/>
    <cellStyle name="SAPBEXHLevel2X 3 2 2 2 5 2" xfId="40751"/>
    <cellStyle name="SAPBEXHLevel2X 3 2 2 2 6" xfId="24352"/>
    <cellStyle name="SAPBEXHLevel2X 3 2 2 2 6 2" xfId="50766"/>
    <cellStyle name="SAPBEXHLevel2X 3 2 2 2 7" xfId="30216"/>
    <cellStyle name="SAPBEXHLevel2X 3 2 2 3" xfId="2766"/>
    <cellStyle name="SAPBEXHLevel2X 3 2 2 3 2" xfId="9336"/>
    <cellStyle name="SAPBEXHLevel2X 3 2 2 3 2 2" xfId="19996"/>
    <cellStyle name="SAPBEXHLevel2X 3 2 2 3 2 2 2" xfId="46410"/>
    <cellStyle name="SAPBEXHLevel2X 3 2 2 3 2 3" xfId="26774"/>
    <cellStyle name="SAPBEXHLevel2X 3 2 2 3 2 3 2" xfId="53188"/>
    <cellStyle name="SAPBEXHLevel2X 3 2 2 3 2 4" xfId="35832"/>
    <cellStyle name="SAPBEXHLevel2X 3 2 2 3 3" xfId="13558"/>
    <cellStyle name="SAPBEXHLevel2X 3 2 2 3 3 2" xfId="39978"/>
    <cellStyle name="SAPBEXHLevel2X 3 2 2 3 4" xfId="24936"/>
    <cellStyle name="SAPBEXHLevel2X 3 2 2 3 4 2" xfId="51350"/>
    <cellStyle name="SAPBEXHLevel2X 3 2 2 3 5" xfId="29436"/>
    <cellStyle name="SAPBEXHLevel2X 3 2 2 4" xfId="5046"/>
    <cellStyle name="SAPBEXHLevel2X 3 2 2 4 2" xfId="10163"/>
    <cellStyle name="SAPBEXHLevel2X 3 2 2 4 2 2" xfId="20823"/>
    <cellStyle name="SAPBEXHLevel2X 3 2 2 4 2 2 2" xfId="47237"/>
    <cellStyle name="SAPBEXHLevel2X 3 2 2 4 2 3" xfId="27770"/>
    <cellStyle name="SAPBEXHLevel2X 3 2 2 4 2 3 2" xfId="54184"/>
    <cellStyle name="SAPBEXHLevel2X 3 2 2 4 2 4" xfId="36659"/>
    <cellStyle name="SAPBEXHLevel2X 3 2 2 4 3" xfId="15823"/>
    <cellStyle name="SAPBEXHLevel2X 3 2 2 4 3 2" xfId="42242"/>
    <cellStyle name="SAPBEXHLevel2X 3 2 2 4 4" xfId="23825"/>
    <cellStyle name="SAPBEXHLevel2X 3 2 2 4 4 2" xfId="50239"/>
    <cellStyle name="SAPBEXHLevel2X 3 2 2 4 5" xfId="31716"/>
    <cellStyle name="SAPBEXHLevel2X 3 2 2 5" xfId="5078"/>
    <cellStyle name="SAPBEXHLevel2X 3 2 2 5 2" xfId="15855"/>
    <cellStyle name="SAPBEXHLevel2X 3 2 2 5 2 2" xfId="42274"/>
    <cellStyle name="SAPBEXHLevel2X 3 2 2 5 3" xfId="24036"/>
    <cellStyle name="SAPBEXHLevel2X 3 2 2 5 3 2" xfId="50450"/>
    <cellStyle name="SAPBEXHLevel2X 3 2 2 5 4" xfId="31748"/>
    <cellStyle name="SAPBEXHLevel2X 3 2 2 6" xfId="5436"/>
    <cellStyle name="SAPBEXHLevel2X 3 2 2 6 2" xfId="16209"/>
    <cellStyle name="SAPBEXHLevel2X 3 2 2 6 2 2" xfId="42628"/>
    <cellStyle name="SAPBEXHLevel2X 3 2 2 6 3" xfId="26548"/>
    <cellStyle name="SAPBEXHLevel2X 3 2 2 6 3 2" xfId="52962"/>
    <cellStyle name="SAPBEXHLevel2X 3 2 2 6 4" xfId="32106"/>
    <cellStyle name="SAPBEXHLevel2X 3 2 2 7" xfId="6659"/>
    <cellStyle name="SAPBEXHLevel2X 3 2 2 7 2" xfId="22402"/>
    <cellStyle name="SAPBEXHLevel2X 3 2 2 7 2 2" xfId="48816"/>
    <cellStyle name="SAPBEXHLevel2X 3 2 2 7 3" xfId="33329"/>
    <cellStyle name="SAPBEXHLevel2X 3 2 2 8" xfId="5933"/>
    <cellStyle name="SAPBEXHLevel2X 3 2 2 8 2" xfId="16685"/>
    <cellStyle name="SAPBEXHLevel2X 3 2 2 8 2 2" xfId="43103"/>
    <cellStyle name="SAPBEXHLevel2X 3 2 2 8 3" xfId="24914"/>
    <cellStyle name="SAPBEXHLevel2X 3 2 2 8 3 2" xfId="51328"/>
    <cellStyle name="SAPBEXHLevel2X 3 2 2 8 4" xfId="32603"/>
    <cellStyle name="SAPBEXHLevel2X 3 2 2 9" xfId="3156"/>
    <cellStyle name="SAPBEXHLevel2X 3 2 2 9 2" xfId="13946"/>
    <cellStyle name="SAPBEXHLevel2X 3 2 2 9 2 2" xfId="40366"/>
    <cellStyle name="SAPBEXHLevel2X 3 2 2 9 3" xfId="22873"/>
    <cellStyle name="SAPBEXHLevel2X 3 2 2 9 3 2" xfId="49287"/>
    <cellStyle name="SAPBEXHLevel2X 3 2 2 9 4" xfId="29826"/>
    <cellStyle name="SAPBEXHLevel2X 3 2 3" xfId="1665"/>
    <cellStyle name="SAPBEXHLevel2X 3 2 3 10" xfId="8308"/>
    <cellStyle name="SAPBEXHLevel2X 3 2 3 10 2" xfId="18968"/>
    <cellStyle name="SAPBEXHLevel2X 3 2 3 10 2 2" xfId="45382"/>
    <cellStyle name="SAPBEXHLevel2X 3 2 3 10 3" xfId="12710"/>
    <cellStyle name="SAPBEXHLevel2X 3 2 3 10 3 2" xfId="39131"/>
    <cellStyle name="SAPBEXHLevel2X 3 2 3 10 4" xfId="34804"/>
    <cellStyle name="SAPBEXHLevel2X 3 2 3 11" xfId="11902"/>
    <cellStyle name="SAPBEXHLevel2X 3 2 3 11 2" xfId="38323"/>
    <cellStyle name="SAPBEXHLevel2X 3 2 3 12" xfId="27241"/>
    <cellStyle name="SAPBEXHLevel2X 3 2 3 12 2" xfId="53655"/>
    <cellStyle name="SAPBEXHLevel2X 3 2 3 2" xfId="3658"/>
    <cellStyle name="SAPBEXHLevel2X 3 2 3 2 2" xfId="9114"/>
    <cellStyle name="SAPBEXHLevel2X 3 2 3 2 2 2" xfId="19774"/>
    <cellStyle name="SAPBEXHLevel2X 3 2 3 2 2 2 2" xfId="46188"/>
    <cellStyle name="SAPBEXHLevel2X 3 2 3 2 2 3" xfId="21197"/>
    <cellStyle name="SAPBEXHLevel2X 3 2 3 2 2 3 2" xfId="47611"/>
    <cellStyle name="SAPBEXHLevel2X 3 2 3 2 2 4" xfId="35610"/>
    <cellStyle name="SAPBEXHLevel2X 3 2 3 2 3" xfId="9729"/>
    <cellStyle name="SAPBEXHLevel2X 3 2 3 2 3 2" xfId="20389"/>
    <cellStyle name="SAPBEXHLevel2X 3 2 3 2 3 2 2" xfId="46803"/>
    <cellStyle name="SAPBEXHLevel2X 3 2 3 2 3 3" xfId="17546"/>
    <cellStyle name="SAPBEXHLevel2X 3 2 3 2 3 3 2" xfId="43963"/>
    <cellStyle name="SAPBEXHLevel2X 3 2 3 2 3 4" xfId="36225"/>
    <cellStyle name="SAPBEXHLevel2X 3 2 3 2 4" xfId="8609"/>
    <cellStyle name="SAPBEXHLevel2X 3 2 3 2 4 2" xfId="19269"/>
    <cellStyle name="SAPBEXHLevel2X 3 2 3 2 4 2 2" xfId="45683"/>
    <cellStyle name="SAPBEXHLevel2X 3 2 3 2 4 3" xfId="12201"/>
    <cellStyle name="SAPBEXHLevel2X 3 2 3 2 4 3 2" xfId="38622"/>
    <cellStyle name="SAPBEXHLevel2X 3 2 3 2 4 4" xfId="35105"/>
    <cellStyle name="SAPBEXHLevel2X 3 2 3 2 5" xfId="14443"/>
    <cellStyle name="SAPBEXHLevel2X 3 2 3 2 5 2" xfId="40863"/>
    <cellStyle name="SAPBEXHLevel2X 3 2 3 2 6" xfId="12272"/>
    <cellStyle name="SAPBEXHLevel2X 3 2 3 2 6 2" xfId="38693"/>
    <cellStyle name="SAPBEXHLevel2X 3 2 3 2 7" xfId="30328"/>
    <cellStyle name="SAPBEXHLevel2X 3 2 3 3" xfId="2677"/>
    <cellStyle name="SAPBEXHLevel2X 3 2 3 3 2" xfId="9483"/>
    <cellStyle name="SAPBEXHLevel2X 3 2 3 3 2 2" xfId="20143"/>
    <cellStyle name="SAPBEXHLevel2X 3 2 3 3 2 2 2" xfId="46557"/>
    <cellStyle name="SAPBEXHLevel2X 3 2 3 3 2 3" xfId="12579"/>
    <cellStyle name="SAPBEXHLevel2X 3 2 3 3 2 3 2" xfId="39000"/>
    <cellStyle name="SAPBEXHLevel2X 3 2 3 3 2 4" xfId="35979"/>
    <cellStyle name="SAPBEXHLevel2X 3 2 3 3 3" xfId="13469"/>
    <cellStyle name="SAPBEXHLevel2X 3 2 3 3 3 2" xfId="39889"/>
    <cellStyle name="SAPBEXHLevel2X 3 2 3 3 4" xfId="22100"/>
    <cellStyle name="SAPBEXHLevel2X 3 2 3 3 4 2" xfId="48514"/>
    <cellStyle name="SAPBEXHLevel2X 3 2 3 3 5" xfId="29347"/>
    <cellStyle name="SAPBEXHLevel2X 3 2 3 4" xfId="3094"/>
    <cellStyle name="SAPBEXHLevel2X 3 2 3 4 2" xfId="9705"/>
    <cellStyle name="SAPBEXHLevel2X 3 2 3 4 2 2" xfId="20365"/>
    <cellStyle name="SAPBEXHLevel2X 3 2 3 4 2 2 2" xfId="46779"/>
    <cellStyle name="SAPBEXHLevel2X 3 2 3 4 2 3" xfId="21164"/>
    <cellStyle name="SAPBEXHLevel2X 3 2 3 4 2 3 2" xfId="47578"/>
    <cellStyle name="SAPBEXHLevel2X 3 2 3 4 2 4" xfId="36201"/>
    <cellStyle name="SAPBEXHLevel2X 3 2 3 4 3" xfId="13886"/>
    <cellStyle name="SAPBEXHLevel2X 3 2 3 4 3 2" xfId="40306"/>
    <cellStyle name="SAPBEXHLevel2X 3 2 3 4 4" xfId="27004"/>
    <cellStyle name="SAPBEXHLevel2X 3 2 3 4 4 2" xfId="53418"/>
    <cellStyle name="SAPBEXHLevel2X 3 2 3 4 5" xfId="29764"/>
    <cellStyle name="SAPBEXHLevel2X 3 2 3 5" xfId="3736"/>
    <cellStyle name="SAPBEXHLevel2X 3 2 3 5 2" xfId="14519"/>
    <cellStyle name="SAPBEXHLevel2X 3 2 3 5 2 2" xfId="40939"/>
    <cellStyle name="SAPBEXHLevel2X 3 2 3 5 3" xfId="26083"/>
    <cellStyle name="SAPBEXHLevel2X 3 2 3 5 3 2" xfId="52497"/>
    <cellStyle name="SAPBEXHLevel2X 3 2 3 5 4" xfId="30406"/>
    <cellStyle name="SAPBEXHLevel2X 3 2 3 6" xfId="5536"/>
    <cellStyle name="SAPBEXHLevel2X 3 2 3 6 2" xfId="16307"/>
    <cellStyle name="SAPBEXHLevel2X 3 2 3 6 2 2" xfId="42726"/>
    <cellStyle name="SAPBEXHLevel2X 3 2 3 6 3" xfId="22437"/>
    <cellStyle name="SAPBEXHLevel2X 3 2 3 6 3 2" xfId="48851"/>
    <cellStyle name="SAPBEXHLevel2X 3 2 3 6 4" xfId="32206"/>
    <cellStyle name="SAPBEXHLevel2X 3 2 3 7" xfId="5472"/>
    <cellStyle name="SAPBEXHLevel2X 3 2 3 7 2" xfId="24695"/>
    <cellStyle name="SAPBEXHLevel2X 3 2 3 7 2 2" xfId="51109"/>
    <cellStyle name="SAPBEXHLevel2X 3 2 3 7 3" xfId="32142"/>
    <cellStyle name="SAPBEXHLevel2X 3 2 3 8" xfId="5678"/>
    <cellStyle name="SAPBEXHLevel2X 3 2 3 8 2" xfId="16442"/>
    <cellStyle name="SAPBEXHLevel2X 3 2 3 8 2 2" xfId="42860"/>
    <cellStyle name="SAPBEXHLevel2X 3 2 3 8 3" xfId="26105"/>
    <cellStyle name="SAPBEXHLevel2X 3 2 3 8 3 2" xfId="52519"/>
    <cellStyle name="SAPBEXHLevel2X 3 2 3 8 4" xfId="32348"/>
    <cellStyle name="SAPBEXHLevel2X 3 2 3 9" xfId="3964"/>
    <cellStyle name="SAPBEXHLevel2X 3 2 3 9 2" xfId="14747"/>
    <cellStyle name="SAPBEXHLevel2X 3 2 3 9 2 2" xfId="41167"/>
    <cellStyle name="SAPBEXHLevel2X 3 2 3 9 3" xfId="24845"/>
    <cellStyle name="SAPBEXHLevel2X 3 2 3 9 3 2" xfId="51259"/>
    <cellStyle name="SAPBEXHLevel2X 3 2 3 9 4" xfId="30634"/>
    <cellStyle name="SAPBEXHLevel2X 3 2 4" xfId="1924"/>
    <cellStyle name="SAPBEXHLevel2X 3 2 4 10" xfId="8571"/>
    <cellStyle name="SAPBEXHLevel2X 3 2 4 10 2" xfId="19231"/>
    <cellStyle name="SAPBEXHLevel2X 3 2 4 10 2 2" xfId="45645"/>
    <cellStyle name="SAPBEXHLevel2X 3 2 4 10 3" xfId="12735"/>
    <cellStyle name="SAPBEXHLevel2X 3 2 4 10 3 2" xfId="39156"/>
    <cellStyle name="SAPBEXHLevel2X 3 2 4 10 4" xfId="35067"/>
    <cellStyle name="SAPBEXHLevel2X 3 2 4 11" xfId="11656"/>
    <cellStyle name="SAPBEXHLevel2X 3 2 4 11 2" xfId="38077"/>
    <cellStyle name="SAPBEXHLevel2X 3 2 4 12" xfId="25620"/>
    <cellStyle name="SAPBEXHLevel2X 3 2 4 12 2" xfId="52034"/>
    <cellStyle name="SAPBEXHLevel2X 3 2 4 2" xfId="3901"/>
    <cellStyle name="SAPBEXHLevel2X 3 2 4 2 2" xfId="9165"/>
    <cellStyle name="SAPBEXHLevel2X 3 2 4 2 2 2" xfId="19825"/>
    <cellStyle name="SAPBEXHLevel2X 3 2 4 2 2 2 2" xfId="46239"/>
    <cellStyle name="SAPBEXHLevel2X 3 2 4 2 2 3" xfId="17668"/>
    <cellStyle name="SAPBEXHLevel2X 3 2 4 2 2 3 2" xfId="44085"/>
    <cellStyle name="SAPBEXHLevel2X 3 2 4 2 2 4" xfId="35661"/>
    <cellStyle name="SAPBEXHLevel2X 3 2 4 2 3" xfId="14684"/>
    <cellStyle name="SAPBEXHLevel2X 3 2 4 2 3 2" xfId="41104"/>
    <cellStyle name="SAPBEXHLevel2X 3 2 4 2 4" xfId="21836"/>
    <cellStyle name="SAPBEXHLevel2X 3 2 4 2 4 2" xfId="48250"/>
    <cellStyle name="SAPBEXHLevel2X 3 2 4 2 5" xfId="30571"/>
    <cellStyle name="SAPBEXHLevel2X 3 2 4 3" xfId="4628"/>
    <cellStyle name="SAPBEXHLevel2X 3 2 4 3 2" xfId="10062"/>
    <cellStyle name="SAPBEXHLevel2X 3 2 4 3 2 2" xfId="20722"/>
    <cellStyle name="SAPBEXHLevel2X 3 2 4 3 2 2 2" xfId="47136"/>
    <cellStyle name="SAPBEXHLevel2X 3 2 4 3 2 3" xfId="27810"/>
    <cellStyle name="SAPBEXHLevel2X 3 2 4 3 2 3 2" xfId="54224"/>
    <cellStyle name="SAPBEXHLevel2X 3 2 4 3 2 4" xfId="36558"/>
    <cellStyle name="SAPBEXHLevel2X 3 2 4 3 3" xfId="15406"/>
    <cellStyle name="SAPBEXHLevel2X 3 2 4 3 3 2" xfId="41826"/>
    <cellStyle name="SAPBEXHLevel2X 3 2 4 3 4" xfId="22851"/>
    <cellStyle name="SAPBEXHLevel2X 3 2 4 3 4 2" xfId="49265"/>
    <cellStyle name="SAPBEXHLevel2X 3 2 4 3 5" xfId="31298"/>
    <cellStyle name="SAPBEXHLevel2X 3 2 4 4" xfId="5206"/>
    <cellStyle name="SAPBEXHLevel2X 3 2 4 4 2" xfId="15981"/>
    <cellStyle name="SAPBEXHLevel2X 3 2 4 4 2 2" xfId="42400"/>
    <cellStyle name="SAPBEXHLevel2X 3 2 4 4 3" xfId="27978"/>
    <cellStyle name="SAPBEXHLevel2X 3 2 4 4 3 2" xfId="54392"/>
    <cellStyle name="SAPBEXHLevel2X 3 2 4 4 4" xfId="31876"/>
    <cellStyle name="SAPBEXHLevel2X 3 2 4 5" xfId="5822"/>
    <cellStyle name="SAPBEXHLevel2X 3 2 4 5 2" xfId="16581"/>
    <cellStyle name="SAPBEXHLevel2X 3 2 4 5 2 2" xfId="42999"/>
    <cellStyle name="SAPBEXHLevel2X 3 2 4 5 3" xfId="26347"/>
    <cellStyle name="SAPBEXHLevel2X 3 2 4 5 3 2" xfId="52761"/>
    <cellStyle name="SAPBEXHLevel2X 3 2 4 5 4" xfId="32492"/>
    <cellStyle name="SAPBEXHLevel2X 3 2 4 6" xfId="6425"/>
    <cellStyle name="SAPBEXHLevel2X 3 2 4 6 2" xfId="17161"/>
    <cellStyle name="SAPBEXHLevel2X 3 2 4 6 2 2" xfId="43579"/>
    <cellStyle name="SAPBEXHLevel2X 3 2 4 6 3" xfId="11298"/>
    <cellStyle name="SAPBEXHLevel2X 3 2 4 6 3 2" xfId="37719"/>
    <cellStyle name="SAPBEXHLevel2X 3 2 4 6 4" xfId="33095"/>
    <cellStyle name="SAPBEXHLevel2X 3 2 4 7" xfId="7040"/>
    <cellStyle name="SAPBEXHLevel2X 3 2 4 7 2" xfId="22820"/>
    <cellStyle name="SAPBEXHLevel2X 3 2 4 7 2 2" xfId="49234"/>
    <cellStyle name="SAPBEXHLevel2X 3 2 4 7 3" xfId="33710"/>
    <cellStyle name="SAPBEXHLevel2X 3 2 4 8" xfId="7587"/>
    <cellStyle name="SAPBEXHLevel2X 3 2 4 8 2" xfId="18254"/>
    <cellStyle name="SAPBEXHLevel2X 3 2 4 8 2 2" xfId="44670"/>
    <cellStyle name="SAPBEXHLevel2X 3 2 4 8 3" xfId="26372"/>
    <cellStyle name="SAPBEXHLevel2X 3 2 4 8 3 2" xfId="52786"/>
    <cellStyle name="SAPBEXHLevel2X 3 2 4 8 4" xfId="34257"/>
    <cellStyle name="SAPBEXHLevel2X 3 2 4 9" xfId="7288"/>
    <cellStyle name="SAPBEXHLevel2X 3 2 4 9 2" xfId="17955"/>
    <cellStyle name="SAPBEXHLevel2X 3 2 4 9 2 2" xfId="44372"/>
    <cellStyle name="SAPBEXHLevel2X 3 2 4 9 3" xfId="26134"/>
    <cellStyle name="SAPBEXHLevel2X 3 2 4 9 3 2" xfId="52548"/>
    <cellStyle name="SAPBEXHLevel2X 3 2 4 9 4" xfId="33958"/>
    <cellStyle name="SAPBEXHLevel2X 3 2 5" xfId="2110"/>
    <cellStyle name="SAPBEXHLevel2X 3 2 5 10" xfId="8897"/>
    <cellStyle name="SAPBEXHLevel2X 3 2 5 10 2" xfId="19557"/>
    <cellStyle name="SAPBEXHLevel2X 3 2 5 10 2 2" xfId="45971"/>
    <cellStyle name="SAPBEXHLevel2X 3 2 5 10 3" xfId="25871"/>
    <cellStyle name="SAPBEXHLevel2X 3 2 5 10 3 2" xfId="52285"/>
    <cellStyle name="SAPBEXHLevel2X 3 2 5 10 4" xfId="35393"/>
    <cellStyle name="SAPBEXHLevel2X 3 2 5 11" xfId="11490"/>
    <cellStyle name="SAPBEXHLevel2X 3 2 5 11 2" xfId="37911"/>
    <cellStyle name="SAPBEXHLevel2X 3 2 5 12" xfId="26072"/>
    <cellStyle name="SAPBEXHLevel2X 3 2 5 12 2" xfId="52486"/>
    <cellStyle name="SAPBEXHLevel2X 3 2 5 2" xfId="4075"/>
    <cellStyle name="SAPBEXHLevel2X 3 2 5 2 2" xfId="9894"/>
    <cellStyle name="SAPBEXHLevel2X 3 2 5 2 2 2" xfId="20554"/>
    <cellStyle name="SAPBEXHLevel2X 3 2 5 2 2 2 2" xfId="46968"/>
    <cellStyle name="SAPBEXHLevel2X 3 2 5 2 2 3" xfId="28143"/>
    <cellStyle name="SAPBEXHLevel2X 3 2 5 2 2 3 2" xfId="54557"/>
    <cellStyle name="SAPBEXHLevel2X 3 2 5 2 2 4" xfId="36390"/>
    <cellStyle name="SAPBEXHLevel2X 3 2 5 2 3" xfId="14857"/>
    <cellStyle name="SAPBEXHLevel2X 3 2 5 2 3 2" xfId="41277"/>
    <cellStyle name="SAPBEXHLevel2X 3 2 5 2 4" xfId="27235"/>
    <cellStyle name="SAPBEXHLevel2X 3 2 5 2 4 2" xfId="53649"/>
    <cellStyle name="SAPBEXHLevel2X 3 2 5 2 5" xfId="30745"/>
    <cellStyle name="SAPBEXHLevel2X 3 2 5 3" xfId="4803"/>
    <cellStyle name="SAPBEXHLevel2X 3 2 5 3 2" xfId="10355"/>
    <cellStyle name="SAPBEXHLevel2X 3 2 5 3 2 2" xfId="21015"/>
    <cellStyle name="SAPBEXHLevel2X 3 2 5 3 2 2 2" xfId="47429"/>
    <cellStyle name="SAPBEXHLevel2X 3 2 5 3 2 3" xfId="28280"/>
    <cellStyle name="SAPBEXHLevel2X 3 2 5 3 2 3 2" xfId="54694"/>
    <cellStyle name="SAPBEXHLevel2X 3 2 5 3 2 4" xfId="36851"/>
    <cellStyle name="SAPBEXHLevel2X 3 2 5 3 3" xfId="15580"/>
    <cellStyle name="SAPBEXHLevel2X 3 2 5 3 3 2" xfId="42000"/>
    <cellStyle name="SAPBEXHLevel2X 3 2 5 3 4" xfId="28132"/>
    <cellStyle name="SAPBEXHLevel2X 3 2 5 3 4 2" xfId="54546"/>
    <cellStyle name="SAPBEXHLevel2X 3 2 5 3 5" xfId="31473"/>
    <cellStyle name="SAPBEXHLevel2X 3 2 5 4" xfId="5383"/>
    <cellStyle name="SAPBEXHLevel2X 3 2 5 4 2" xfId="16156"/>
    <cellStyle name="SAPBEXHLevel2X 3 2 5 4 2 2" xfId="42575"/>
    <cellStyle name="SAPBEXHLevel2X 3 2 5 4 3" xfId="22945"/>
    <cellStyle name="SAPBEXHLevel2X 3 2 5 4 3 2" xfId="49359"/>
    <cellStyle name="SAPBEXHLevel2X 3 2 5 4 4" xfId="32053"/>
    <cellStyle name="SAPBEXHLevel2X 3 2 5 5" xfId="5990"/>
    <cellStyle name="SAPBEXHLevel2X 3 2 5 5 2" xfId="16742"/>
    <cellStyle name="SAPBEXHLevel2X 3 2 5 5 2 2" xfId="43160"/>
    <cellStyle name="SAPBEXHLevel2X 3 2 5 5 3" xfId="27114"/>
    <cellStyle name="SAPBEXHLevel2X 3 2 5 5 3 2" xfId="53528"/>
    <cellStyle name="SAPBEXHLevel2X 3 2 5 5 4" xfId="32660"/>
    <cellStyle name="SAPBEXHLevel2X 3 2 5 6" xfId="6590"/>
    <cellStyle name="SAPBEXHLevel2X 3 2 5 6 2" xfId="17315"/>
    <cellStyle name="SAPBEXHLevel2X 3 2 5 6 2 2" xfId="43733"/>
    <cellStyle name="SAPBEXHLevel2X 3 2 5 6 3" xfId="24880"/>
    <cellStyle name="SAPBEXHLevel2X 3 2 5 6 3 2" xfId="51294"/>
    <cellStyle name="SAPBEXHLevel2X 3 2 5 6 4" xfId="33260"/>
    <cellStyle name="SAPBEXHLevel2X 3 2 5 7" xfId="7162"/>
    <cellStyle name="SAPBEXHLevel2X 3 2 5 7 2" xfId="24998"/>
    <cellStyle name="SAPBEXHLevel2X 3 2 5 7 2 2" xfId="51412"/>
    <cellStyle name="SAPBEXHLevel2X 3 2 5 7 3" xfId="33832"/>
    <cellStyle name="SAPBEXHLevel2X 3 2 5 8" xfId="7721"/>
    <cellStyle name="SAPBEXHLevel2X 3 2 5 8 2" xfId="18388"/>
    <cellStyle name="SAPBEXHLevel2X 3 2 5 8 2 2" xfId="44804"/>
    <cellStyle name="SAPBEXHLevel2X 3 2 5 8 3" xfId="22808"/>
    <cellStyle name="SAPBEXHLevel2X 3 2 5 8 3 2" xfId="49222"/>
    <cellStyle name="SAPBEXHLevel2X 3 2 5 8 4" xfId="34391"/>
    <cellStyle name="SAPBEXHLevel2X 3 2 5 9" xfId="7873"/>
    <cellStyle name="SAPBEXHLevel2X 3 2 5 9 2" xfId="18540"/>
    <cellStyle name="SAPBEXHLevel2X 3 2 5 9 2 2" xfId="44955"/>
    <cellStyle name="SAPBEXHLevel2X 3 2 5 9 3" xfId="26929"/>
    <cellStyle name="SAPBEXHLevel2X 3 2 5 9 3 2" xfId="53343"/>
    <cellStyle name="SAPBEXHLevel2X 3 2 5 9 4" xfId="34543"/>
    <cellStyle name="SAPBEXHLevel2X 3 2 6" xfId="1849"/>
    <cellStyle name="SAPBEXHLevel2X 3 2 6 10" xfId="9539"/>
    <cellStyle name="SAPBEXHLevel2X 3 2 6 10 2" xfId="20199"/>
    <cellStyle name="SAPBEXHLevel2X 3 2 6 10 2 2" xfId="46613"/>
    <cellStyle name="SAPBEXHLevel2X 3 2 6 10 3" xfId="21182"/>
    <cellStyle name="SAPBEXHLevel2X 3 2 6 10 3 2" xfId="47596"/>
    <cellStyle name="SAPBEXHLevel2X 3 2 6 10 4" xfId="36035"/>
    <cellStyle name="SAPBEXHLevel2X 3 2 6 11" xfId="11731"/>
    <cellStyle name="SAPBEXHLevel2X 3 2 6 11 2" xfId="38152"/>
    <cellStyle name="SAPBEXHLevel2X 3 2 6 12" xfId="23262"/>
    <cellStyle name="SAPBEXHLevel2X 3 2 6 12 2" xfId="49676"/>
    <cellStyle name="SAPBEXHLevel2X 3 2 6 2" xfId="3826"/>
    <cellStyle name="SAPBEXHLevel2X 3 2 6 2 2" xfId="10677"/>
    <cellStyle name="SAPBEXHLevel2X 3 2 6 2 2 2" xfId="21322"/>
    <cellStyle name="SAPBEXHLevel2X 3 2 6 2 2 2 2" xfId="47736"/>
    <cellStyle name="SAPBEXHLevel2X 3 2 6 2 2 3" xfId="28420"/>
    <cellStyle name="SAPBEXHLevel2X 3 2 6 2 2 3 2" xfId="54834"/>
    <cellStyle name="SAPBEXHLevel2X 3 2 6 2 2 4" xfId="37101"/>
    <cellStyle name="SAPBEXHLevel2X 3 2 6 2 3" xfId="14609"/>
    <cellStyle name="SAPBEXHLevel2X 3 2 6 2 3 2" xfId="41029"/>
    <cellStyle name="SAPBEXHLevel2X 3 2 6 2 4" xfId="24585"/>
    <cellStyle name="SAPBEXHLevel2X 3 2 6 2 4 2" xfId="50999"/>
    <cellStyle name="SAPBEXHLevel2X 3 2 6 2 5" xfId="30496"/>
    <cellStyle name="SAPBEXHLevel2X 3 2 6 3" xfId="4553"/>
    <cellStyle name="SAPBEXHLevel2X 3 2 6 3 2" xfId="15331"/>
    <cellStyle name="SAPBEXHLevel2X 3 2 6 3 2 2" xfId="41751"/>
    <cellStyle name="SAPBEXHLevel2X 3 2 6 3 3" xfId="25181"/>
    <cellStyle name="SAPBEXHLevel2X 3 2 6 3 3 2" xfId="51595"/>
    <cellStyle name="SAPBEXHLevel2X 3 2 6 3 4" xfId="31223"/>
    <cellStyle name="SAPBEXHLevel2X 3 2 6 4" xfId="3341"/>
    <cellStyle name="SAPBEXHLevel2X 3 2 6 4 2" xfId="14128"/>
    <cellStyle name="SAPBEXHLevel2X 3 2 6 4 2 2" xfId="40548"/>
    <cellStyle name="SAPBEXHLevel2X 3 2 6 4 3" xfId="25843"/>
    <cellStyle name="SAPBEXHLevel2X 3 2 6 4 3 2" xfId="52257"/>
    <cellStyle name="SAPBEXHLevel2X 3 2 6 4 4" xfId="30011"/>
    <cellStyle name="SAPBEXHLevel2X 3 2 6 5" xfId="3391"/>
    <cellStyle name="SAPBEXHLevel2X 3 2 6 5 2" xfId="14177"/>
    <cellStyle name="SAPBEXHLevel2X 3 2 6 5 2 2" xfId="40597"/>
    <cellStyle name="SAPBEXHLevel2X 3 2 6 5 3" xfId="22548"/>
    <cellStyle name="SAPBEXHLevel2X 3 2 6 5 3 2" xfId="48962"/>
    <cellStyle name="SAPBEXHLevel2X 3 2 6 5 4" xfId="30061"/>
    <cellStyle name="SAPBEXHLevel2X 3 2 6 6" xfId="5623"/>
    <cellStyle name="SAPBEXHLevel2X 3 2 6 6 2" xfId="16387"/>
    <cellStyle name="SAPBEXHLevel2X 3 2 6 6 2 2" xfId="42805"/>
    <cellStyle name="SAPBEXHLevel2X 3 2 6 6 3" xfId="27059"/>
    <cellStyle name="SAPBEXHLevel2X 3 2 6 6 3 2" xfId="53473"/>
    <cellStyle name="SAPBEXHLevel2X 3 2 6 6 4" xfId="32293"/>
    <cellStyle name="SAPBEXHLevel2X 3 2 6 7" xfId="6965"/>
    <cellStyle name="SAPBEXHLevel2X 3 2 6 7 2" xfId="24855"/>
    <cellStyle name="SAPBEXHLevel2X 3 2 6 7 2 2" xfId="51269"/>
    <cellStyle name="SAPBEXHLevel2X 3 2 6 7 3" xfId="33635"/>
    <cellStyle name="SAPBEXHLevel2X 3 2 6 8" xfId="7512"/>
    <cellStyle name="SAPBEXHLevel2X 3 2 6 8 2" xfId="18179"/>
    <cellStyle name="SAPBEXHLevel2X 3 2 6 8 2 2" xfId="44595"/>
    <cellStyle name="SAPBEXHLevel2X 3 2 6 8 3" xfId="28098"/>
    <cellStyle name="SAPBEXHLevel2X 3 2 6 8 3 2" xfId="54512"/>
    <cellStyle name="SAPBEXHLevel2X 3 2 6 8 4" xfId="34182"/>
    <cellStyle name="SAPBEXHLevel2X 3 2 6 9" xfId="6531"/>
    <cellStyle name="SAPBEXHLevel2X 3 2 6 9 2" xfId="17256"/>
    <cellStyle name="SAPBEXHLevel2X 3 2 6 9 2 2" xfId="43674"/>
    <cellStyle name="SAPBEXHLevel2X 3 2 6 9 3" xfId="12049"/>
    <cellStyle name="SAPBEXHLevel2X 3 2 6 9 3 2" xfId="38470"/>
    <cellStyle name="SAPBEXHLevel2X 3 2 6 9 4" xfId="33201"/>
    <cellStyle name="SAPBEXHLevel2X 3 2 7" xfId="2509"/>
    <cellStyle name="SAPBEXHLevel2X 3 2 7 10" xfId="25209"/>
    <cellStyle name="SAPBEXHLevel2X 3 2 7 10 2" xfId="51623"/>
    <cellStyle name="SAPBEXHLevel2X 3 2 7 2" xfId="4404"/>
    <cellStyle name="SAPBEXHLevel2X 3 2 7 2 2" xfId="15182"/>
    <cellStyle name="SAPBEXHLevel2X 3 2 7 2 2 2" xfId="41602"/>
    <cellStyle name="SAPBEXHLevel2X 3 2 7 2 3" xfId="25592"/>
    <cellStyle name="SAPBEXHLevel2X 3 2 7 2 3 2" xfId="52006"/>
    <cellStyle name="SAPBEXHLevel2X 3 2 7 2 4" xfId="31074"/>
    <cellStyle name="SAPBEXHLevel2X 3 2 7 3" xfId="5137"/>
    <cellStyle name="SAPBEXHLevel2X 3 2 7 3 2" xfId="15914"/>
    <cellStyle name="SAPBEXHLevel2X 3 2 7 3 2 2" xfId="42333"/>
    <cellStyle name="SAPBEXHLevel2X 3 2 7 3 3" xfId="22523"/>
    <cellStyle name="SAPBEXHLevel2X 3 2 7 3 3 2" xfId="48937"/>
    <cellStyle name="SAPBEXHLevel2X 3 2 7 3 4" xfId="31807"/>
    <cellStyle name="SAPBEXHLevel2X 3 2 7 4" xfId="6319"/>
    <cellStyle name="SAPBEXHLevel2X 3 2 7 4 2" xfId="17058"/>
    <cellStyle name="SAPBEXHLevel2X 3 2 7 4 2 2" xfId="43476"/>
    <cellStyle name="SAPBEXHLevel2X 3 2 7 4 3" xfId="24897"/>
    <cellStyle name="SAPBEXHLevel2X 3 2 7 4 3 2" xfId="51311"/>
    <cellStyle name="SAPBEXHLevel2X 3 2 7 4 4" xfId="32989"/>
    <cellStyle name="SAPBEXHLevel2X 3 2 7 5" xfId="6895"/>
    <cellStyle name="SAPBEXHLevel2X 3 2 7 5 2" xfId="17600"/>
    <cellStyle name="SAPBEXHLevel2X 3 2 7 5 2 2" xfId="44017"/>
    <cellStyle name="SAPBEXHLevel2X 3 2 7 5 3" xfId="18755"/>
    <cellStyle name="SAPBEXHLevel2X 3 2 7 5 3 2" xfId="45169"/>
    <cellStyle name="SAPBEXHLevel2X 3 2 7 5 4" xfId="33565"/>
    <cellStyle name="SAPBEXHLevel2X 3 2 7 6" xfId="7419"/>
    <cellStyle name="SAPBEXHLevel2X 3 2 7 6 2" xfId="18086"/>
    <cellStyle name="SAPBEXHLevel2X 3 2 7 6 2 2" xfId="44502"/>
    <cellStyle name="SAPBEXHLevel2X 3 2 7 6 3" xfId="22948"/>
    <cellStyle name="SAPBEXHLevel2X 3 2 7 6 3 2" xfId="49362"/>
    <cellStyle name="SAPBEXHLevel2X 3 2 7 6 4" xfId="34089"/>
    <cellStyle name="SAPBEXHLevel2X 3 2 7 7" xfId="8042"/>
    <cellStyle name="SAPBEXHLevel2X 3 2 7 7 2" xfId="18709"/>
    <cellStyle name="SAPBEXHLevel2X 3 2 7 7 2 2" xfId="45123"/>
    <cellStyle name="SAPBEXHLevel2X 3 2 7 7 3" xfId="12171"/>
    <cellStyle name="SAPBEXHLevel2X 3 2 7 7 3 2" xfId="38592"/>
    <cellStyle name="SAPBEXHLevel2X 3 2 7 7 4" xfId="34646"/>
    <cellStyle name="SAPBEXHLevel2X 3 2 7 8" xfId="13305"/>
    <cellStyle name="SAPBEXHLevel2X 3 2 7 8 2" xfId="39725"/>
    <cellStyle name="SAPBEXHLevel2X 3 2 7 9" xfId="11221"/>
    <cellStyle name="SAPBEXHLevel2X 3 2 7 9 2" xfId="37642"/>
    <cellStyle name="SAPBEXHLevel2X 3 2 8" xfId="3261"/>
    <cellStyle name="SAPBEXHLevel2X 3 2 8 2" xfId="14051"/>
    <cellStyle name="SAPBEXHLevel2X 3 2 8 2 2" xfId="40471"/>
    <cellStyle name="SAPBEXHLevel2X 3 2 8 3" xfId="21830"/>
    <cellStyle name="SAPBEXHLevel2X 3 2 8 3 2" xfId="48244"/>
    <cellStyle name="SAPBEXHLevel2X 3 2 8 4" xfId="29931"/>
    <cellStyle name="SAPBEXHLevel2X 3 2 9" xfId="5093"/>
    <cellStyle name="SAPBEXHLevel2X 3 2 9 2" xfId="15870"/>
    <cellStyle name="SAPBEXHLevel2X 3 2 9 2 2" xfId="42289"/>
    <cellStyle name="SAPBEXHLevel2X 3 2 9 3" xfId="27275"/>
    <cellStyle name="SAPBEXHLevel2X 3 2 9 3 2" xfId="53689"/>
    <cellStyle name="SAPBEXHLevel2X 3 2 9 4" xfId="31763"/>
    <cellStyle name="SAPBEXHLevel2X 3 20" xfId="24661"/>
    <cellStyle name="SAPBEXHLevel2X 3 20 2" xfId="51075"/>
    <cellStyle name="SAPBEXHLevel2X 3 3" xfId="1241"/>
    <cellStyle name="SAPBEXHLevel2X 3 3 10" xfId="5463"/>
    <cellStyle name="SAPBEXHLevel2X 3 3 10 2" xfId="16236"/>
    <cellStyle name="SAPBEXHLevel2X 3 3 10 2 2" xfId="42655"/>
    <cellStyle name="SAPBEXHLevel2X 3 3 10 3" xfId="26893"/>
    <cellStyle name="SAPBEXHLevel2X 3 3 10 3 2" xfId="53307"/>
    <cellStyle name="SAPBEXHLevel2X 3 3 10 4" xfId="32133"/>
    <cellStyle name="SAPBEXHLevel2X 3 3 11" xfId="5896"/>
    <cellStyle name="SAPBEXHLevel2X 3 3 11 2" xfId="23616"/>
    <cellStyle name="SAPBEXHLevel2X 3 3 11 2 2" xfId="50030"/>
    <cellStyle name="SAPBEXHLevel2X 3 3 11 3" xfId="32566"/>
    <cellStyle name="SAPBEXHLevel2X 3 3 12" xfId="17224"/>
    <cellStyle name="SAPBEXHLevel2X 3 3 12 2" xfId="43642"/>
    <cellStyle name="SAPBEXHLevel2X 3 3 13" xfId="23753"/>
    <cellStyle name="SAPBEXHLevel2X 3 3 13 2" xfId="50167"/>
    <cellStyle name="SAPBEXHLevel2X 3 3 2" xfId="1553"/>
    <cellStyle name="SAPBEXHLevel2X 3 3 2 10" xfId="8445"/>
    <cellStyle name="SAPBEXHLevel2X 3 3 2 10 2" xfId="19105"/>
    <cellStyle name="SAPBEXHLevel2X 3 3 2 10 2 2" xfId="45519"/>
    <cellStyle name="SAPBEXHLevel2X 3 3 2 10 3" xfId="12460"/>
    <cellStyle name="SAPBEXHLevel2X 3 3 2 10 3 2" xfId="38881"/>
    <cellStyle name="SAPBEXHLevel2X 3 3 2 10 4" xfId="34941"/>
    <cellStyle name="SAPBEXHLevel2X 3 3 2 11" xfId="11990"/>
    <cellStyle name="SAPBEXHLevel2X 3 3 2 11 2" xfId="38411"/>
    <cellStyle name="SAPBEXHLevel2X 3 3 2 12" xfId="25554"/>
    <cellStyle name="SAPBEXHLevel2X 3 3 2 12 2" xfId="51968"/>
    <cellStyle name="SAPBEXHLevel2X 3 3 2 2" xfId="3547"/>
    <cellStyle name="SAPBEXHLevel2X 3 3 2 2 2" xfId="8977"/>
    <cellStyle name="SAPBEXHLevel2X 3 3 2 2 2 2" xfId="19637"/>
    <cellStyle name="SAPBEXHLevel2X 3 3 2 2 2 2 2" xfId="46051"/>
    <cellStyle name="SAPBEXHLevel2X 3 3 2 2 2 3" xfId="28252"/>
    <cellStyle name="SAPBEXHLevel2X 3 3 2 2 2 3 2" xfId="54666"/>
    <cellStyle name="SAPBEXHLevel2X 3 3 2 2 2 4" xfId="35473"/>
    <cellStyle name="SAPBEXHLevel2X 3 3 2 2 3" xfId="10202"/>
    <cellStyle name="SAPBEXHLevel2X 3 3 2 2 3 2" xfId="20862"/>
    <cellStyle name="SAPBEXHLevel2X 3 3 2 2 3 2 2" xfId="47276"/>
    <cellStyle name="SAPBEXHLevel2X 3 3 2 2 3 3" xfId="16855"/>
    <cellStyle name="SAPBEXHLevel2X 3 3 2 2 3 3 2" xfId="43273"/>
    <cellStyle name="SAPBEXHLevel2X 3 3 2 2 3 4" xfId="36698"/>
    <cellStyle name="SAPBEXHLevel2X 3 3 2 2 4" xfId="8758"/>
    <cellStyle name="SAPBEXHLevel2X 3 3 2 2 4 2" xfId="19418"/>
    <cellStyle name="SAPBEXHLevel2X 3 3 2 2 4 2 2" xfId="45832"/>
    <cellStyle name="SAPBEXHLevel2X 3 3 2 2 4 3" xfId="27353"/>
    <cellStyle name="SAPBEXHLevel2X 3 3 2 2 4 3 2" xfId="53767"/>
    <cellStyle name="SAPBEXHLevel2X 3 3 2 2 4 4" xfId="35254"/>
    <cellStyle name="SAPBEXHLevel2X 3 3 2 2 5" xfId="14332"/>
    <cellStyle name="SAPBEXHLevel2X 3 3 2 2 5 2" xfId="40752"/>
    <cellStyle name="SAPBEXHLevel2X 3 3 2 2 6" xfId="21910"/>
    <cellStyle name="SAPBEXHLevel2X 3 3 2 2 6 2" xfId="48324"/>
    <cellStyle name="SAPBEXHLevel2X 3 3 2 2 7" xfId="30217"/>
    <cellStyle name="SAPBEXHLevel2X 3 3 2 3" xfId="4135"/>
    <cellStyle name="SAPBEXHLevel2X 3 3 2 3 2" xfId="9335"/>
    <cellStyle name="SAPBEXHLevel2X 3 3 2 3 2 2" xfId="19995"/>
    <cellStyle name="SAPBEXHLevel2X 3 3 2 3 2 2 2" xfId="46409"/>
    <cellStyle name="SAPBEXHLevel2X 3 3 2 3 2 3" xfId="11806"/>
    <cellStyle name="SAPBEXHLevel2X 3 3 2 3 2 3 2" xfId="38227"/>
    <cellStyle name="SAPBEXHLevel2X 3 3 2 3 2 4" xfId="35831"/>
    <cellStyle name="SAPBEXHLevel2X 3 3 2 3 3" xfId="14917"/>
    <cellStyle name="SAPBEXHLevel2X 3 3 2 3 3 2" xfId="41337"/>
    <cellStyle name="SAPBEXHLevel2X 3 3 2 3 4" xfId="22670"/>
    <cellStyle name="SAPBEXHLevel2X 3 3 2 3 4 2" xfId="49084"/>
    <cellStyle name="SAPBEXHLevel2X 3 3 2 3 5" xfId="30805"/>
    <cellStyle name="SAPBEXHLevel2X 3 3 2 4" xfId="2614"/>
    <cellStyle name="SAPBEXHLevel2X 3 3 2 4 2" xfId="10436"/>
    <cellStyle name="SAPBEXHLevel2X 3 3 2 4 2 2" xfId="21096"/>
    <cellStyle name="SAPBEXHLevel2X 3 3 2 4 2 2 2" xfId="47510"/>
    <cellStyle name="SAPBEXHLevel2X 3 3 2 4 2 3" xfId="28360"/>
    <cellStyle name="SAPBEXHLevel2X 3 3 2 4 2 3 2" xfId="54774"/>
    <cellStyle name="SAPBEXHLevel2X 3 3 2 4 2 4" xfId="36932"/>
    <cellStyle name="SAPBEXHLevel2X 3 3 2 4 3" xfId="13406"/>
    <cellStyle name="SAPBEXHLevel2X 3 3 2 4 3 2" xfId="39826"/>
    <cellStyle name="SAPBEXHLevel2X 3 3 2 4 4" xfId="24279"/>
    <cellStyle name="SAPBEXHLevel2X 3 3 2 4 4 2" xfId="50693"/>
    <cellStyle name="SAPBEXHLevel2X 3 3 2 4 5" xfId="29284"/>
    <cellStyle name="SAPBEXHLevel2X 3 3 2 5" xfId="2811"/>
    <cellStyle name="SAPBEXHLevel2X 3 3 2 5 2" xfId="13603"/>
    <cellStyle name="SAPBEXHLevel2X 3 3 2 5 2 2" xfId="40023"/>
    <cellStyle name="SAPBEXHLevel2X 3 3 2 5 3" xfId="26309"/>
    <cellStyle name="SAPBEXHLevel2X 3 3 2 5 3 2" xfId="52723"/>
    <cellStyle name="SAPBEXHLevel2X 3 3 2 5 4" xfId="29481"/>
    <cellStyle name="SAPBEXHLevel2X 3 3 2 6" xfId="5871"/>
    <cellStyle name="SAPBEXHLevel2X 3 3 2 6 2" xfId="16626"/>
    <cellStyle name="SAPBEXHLevel2X 3 3 2 6 2 2" xfId="43044"/>
    <cellStyle name="SAPBEXHLevel2X 3 3 2 6 3" xfId="22834"/>
    <cellStyle name="SAPBEXHLevel2X 3 3 2 6 3 2" xfId="49248"/>
    <cellStyle name="SAPBEXHLevel2X 3 3 2 6 4" xfId="32541"/>
    <cellStyle name="SAPBEXHLevel2X 3 3 2 7" xfId="5578"/>
    <cellStyle name="SAPBEXHLevel2X 3 3 2 7 2" xfId="26393"/>
    <cellStyle name="SAPBEXHLevel2X 3 3 2 7 2 2" xfId="52807"/>
    <cellStyle name="SAPBEXHLevel2X 3 3 2 7 3" xfId="32248"/>
    <cellStyle name="SAPBEXHLevel2X 3 3 2 8" xfId="6938"/>
    <cellStyle name="SAPBEXHLevel2X 3 3 2 8 2" xfId="17643"/>
    <cellStyle name="SAPBEXHLevel2X 3 3 2 8 2 2" xfId="44060"/>
    <cellStyle name="SAPBEXHLevel2X 3 3 2 8 3" xfId="24390"/>
    <cellStyle name="SAPBEXHLevel2X 3 3 2 8 3 2" xfId="50804"/>
    <cellStyle name="SAPBEXHLevel2X 3 3 2 8 4" xfId="33608"/>
    <cellStyle name="SAPBEXHLevel2X 3 3 2 9" xfId="7791"/>
    <cellStyle name="SAPBEXHLevel2X 3 3 2 9 2" xfId="18458"/>
    <cellStyle name="SAPBEXHLevel2X 3 3 2 9 2 2" xfId="44873"/>
    <cellStyle name="SAPBEXHLevel2X 3 3 2 9 3" xfId="23670"/>
    <cellStyle name="SAPBEXHLevel2X 3 3 2 9 3 2" xfId="50084"/>
    <cellStyle name="SAPBEXHLevel2X 3 3 2 9 4" xfId="34461"/>
    <cellStyle name="SAPBEXHLevel2X 3 3 3" xfId="1666"/>
    <cellStyle name="SAPBEXHLevel2X 3 3 3 10" xfId="8307"/>
    <cellStyle name="SAPBEXHLevel2X 3 3 3 10 2" xfId="18967"/>
    <cellStyle name="SAPBEXHLevel2X 3 3 3 10 2 2" xfId="45381"/>
    <cellStyle name="SAPBEXHLevel2X 3 3 3 10 3" xfId="17801"/>
    <cellStyle name="SAPBEXHLevel2X 3 3 3 10 3 2" xfId="44218"/>
    <cellStyle name="SAPBEXHLevel2X 3 3 3 10 4" xfId="34803"/>
    <cellStyle name="SAPBEXHLevel2X 3 3 3 11" xfId="11901"/>
    <cellStyle name="SAPBEXHLevel2X 3 3 3 11 2" xfId="38322"/>
    <cellStyle name="SAPBEXHLevel2X 3 3 3 12" xfId="22888"/>
    <cellStyle name="SAPBEXHLevel2X 3 3 3 12 2" xfId="49302"/>
    <cellStyle name="SAPBEXHLevel2X 3 3 3 2" xfId="3659"/>
    <cellStyle name="SAPBEXHLevel2X 3 3 3 2 2" xfId="9115"/>
    <cellStyle name="SAPBEXHLevel2X 3 3 3 2 2 2" xfId="19775"/>
    <cellStyle name="SAPBEXHLevel2X 3 3 3 2 2 2 2" xfId="46189"/>
    <cellStyle name="SAPBEXHLevel2X 3 3 3 2 2 3" xfId="27883"/>
    <cellStyle name="SAPBEXHLevel2X 3 3 3 2 2 3 2" xfId="54297"/>
    <cellStyle name="SAPBEXHLevel2X 3 3 3 2 2 4" xfId="35611"/>
    <cellStyle name="SAPBEXHLevel2X 3 3 3 2 3" xfId="10395"/>
    <cellStyle name="SAPBEXHLevel2X 3 3 3 2 3 2" xfId="21055"/>
    <cellStyle name="SAPBEXHLevel2X 3 3 3 2 3 2 2" xfId="47469"/>
    <cellStyle name="SAPBEXHLevel2X 3 3 3 2 3 3" xfId="28320"/>
    <cellStyle name="SAPBEXHLevel2X 3 3 3 2 3 3 2" xfId="54734"/>
    <cellStyle name="SAPBEXHLevel2X 3 3 3 2 3 4" xfId="36891"/>
    <cellStyle name="SAPBEXHLevel2X 3 3 3 2 4" xfId="8608"/>
    <cellStyle name="SAPBEXHLevel2X 3 3 3 2 4 2" xfId="19268"/>
    <cellStyle name="SAPBEXHLevel2X 3 3 3 2 4 2 2" xfId="45682"/>
    <cellStyle name="SAPBEXHLevel2X 3 3 3 2 4 3" xfId="17658"/>
    <cellStyle name="SAPBEXHLevel2X 3 3 3 2 4 3 2" xfId="44075"/>
    <cellStyle name="SAPBEXHLevel2X 3 3 3 2 4 4" xfId="35104"/>
    <cellStyle name="SAPBEXHLevel2X 3 3 3 2 5" xfId="14444"/>
    <cellStyle name="SAPBEXHLevel2X 3 3 3 2 5 2" xfId="40864"/>
    <cellStyle name="SAPBEXHLevel2X 3 3 3 2 6" xfId="26979"/>
    <cellStyle name="SAPBEXHLevel2X 3 3 3 2 6 2" xfId="53393"/>
    <cellStyle name="SAPBEXHLevel2X 3 3 3 2 7" xfId="30329"/>
    <cellStyle name="SAPBEXHLevel2X 3 3 3 3" xfId="2676"/>
    <cellStyle name="SAPBEXHLevel2X 3 3 3 3 2" xfId="9484"/>
    <cellStyle name="SAPBEXHLevel2X 3 3 3 3 2 2" xfId="20144"/>
    <cellStyle name="SAPBEXHLevel2X 3 3 3 3 2 2 2" xfId="46558"/>
    <cellStyle name="SAPBEXHLevel2X 3 3 3 3 2 3" xfId="25935"/>
    <cellStyle name="SAPBEXHLevel2X 3 3 3 3 2 3 2" xfId="52349"/>
    <cellStyle name="SAPBEXHLevel2X 3 3 3 3 2 4" xfId="35980"/>
    <cellStyle name="SAPBEXHLevel2X 3 3 3 3 3" xfId="13468"/>
    <cellStyle name="SAPBEXHLevel2X 3 3 3 3 3 2" xfId="39888"/>
    <cellStyle name="SAPBEXHLevel2X 3 3 3 3 4" xfId="27393"/>
    <cellStyle name="SAPBEXHLevel2X 3 3 3 3 4 2" xfId="53807"/>
    <cellStyle name="SAPBEXHLevel2X 3 3 3 3 5" xfId="29346"/>
    <cellStyle name="SAPBEXHLevel2X 3 3 3 4" xfId="3095"/>
    <cellStyle name="SAPBEXHLevel2X 3 3 3 4 2" xfId="10455"/>
    <cellStyle name="SAPBEXHLevel2X 3 3 3 4 2 2" xfId="21115"/>
    <cellStyle name="SAPBEXHLevel2X 3 3 3 4 2 2 2" xfId="47529"/>
    <cellStyle name="SAPBEXHLevel2X 3 3 3 4 2 3" xfId="28379"/>
    <cellStyle name="SAPBEXHLevel2X 3 3 3 4 2 3 2" xfId="54793"/>
    <cellStyle name="SAPBEXHLevel2X 3 3 3 4 2 4" xfId="36951"/>
    <cellStyle name="SAPBEXHLevel2X 3 3 3 4 3" xfId="13887"/>
    <cellStyle name="SAPBEXHLevel2X 3 3 3 4 3 2" xfId="40307"/>
    <cellStyle name="SAPBEXHLevel2X 3 3 3 4 4" xfId="23309"/>
    <cellStyle name="SAPBEXHLevel2X 3 3 3 4 4 2" xfId="49723"/>
    <cellStyle name="SAPBEXHLevel2X 3 3 3 4 5" xfId="29765"/>
    <cellStyle name="SAPBEXHLevel2X 3 3 3 5" xfId="5446"/>
    <cellStyle name="SAPBEXHLevel2X 3 3 3 5 2" xfId="16219"/>
    <cellStyle name="SAPBEXHLevel2X 3 3 3 5 2 2" xfId="42638"/>
    <cellStyle name="SAPBEXHLevel2X 3 3 3 5 3" xfId="23735"/>
    <cellStyle name="SAPBEXHLevel2X 3 3 3 5 3 2" xfId="50149"/>
    <cellStyle name="SAPBEXHLevel2X 3 3 3 5 4" xfId="32116"/>
    <cellStyle name="SAPBEXHLevel2X 3 3 3 6" xfId="5532"/>
    <cellStyle name="SAPBEXHLevel2X 3 3 3 6 2" xfId="16303"/>
    <cellStyle name="SAPBEXHLevel2X 3 3 3 6 2 2" xfId="42722"/>
    <cellStyle name="SAPBEXHLevel2X 3 3 3 6 3" xfId="21855"/>
    <cellStyle name="SAPBEXHLevel2X 3 3 3 6 3 2" xfId="48269"/>
    <cellStyle name="SAPBEXHLevel2X 3 3 3 6 4" xfId="32202"/>
    <cellStyle name="SAPBEXHLevel2X 3 3 3 7" xfId="6149"/>
    <cellStyle name="SAPBEXHLevel2X 3 3 3 7 2" xfId="13010"/>
    <cellStyle name="SAPBEXHLevel2X 3 3 3 7 2 2" xfId="39431"/>
    <cellStyle name="SAPBEXHLevel2X 3 3 3 7 3" xfId="32819"/>
    <cellStyle name="SAPBEXHLevel2X 3 3 3 8" xfId="6779"/>
    <cellStyle name="SAPBEXHLevel2X 3 3 3 8 2" xfId="17491"/>
    <cellStyle name="SAPBEXHLevel2X 3 3 3 8 2 2" xfId="43908"/>
    <cellStyle name="SAPBEXHLevel2X 3 3 3 8 3" xfId="25746"/>
    <cellStyle name="SAPBEXHLevel2X 3 3 3 8 3 2" xfId="52160"/>
    <cellStyle name="SAPBEXHLevel2X 3 3 3 8 4" xfId="33449"/>
    <cellStyle name="SAPBEXHLevel2X 3 3 3 9" xfId="7778"/>
    <cellStyle name="SAPBEXHLevel2X 3 3 3 9 2" xfId="18445"/>
    <cellStyle name="SAPBEXHLevel2X 3 3 3 9 2 2" xfId="44860"/>
    <cellStyle name="SAPBEXHLevel2X 3 3 3 9 3" xfId="24121"/>
    <cellStyle name="SAPBEXHLevel2X 3 3 3 9 3 2" xfId="50535"/>
    <cellStyle name="SAPBEXHLevel2X 3 3 3 9 4" xfId="34448"/>
    <cellStyle name="SAPBEXHLevel2X 3 3 4" xfId="1925"/>
    <cellStyle name="SAPBEXHLevel2X 3 3 4 10" xfId="8572"/>
    <cellStyle name="SAPBEXHLevel2X 3 3 4 10 2" xfId="19232"/>
    <cellStyle name="SAPBEXHLevel2X 3 3 4 10 2 2" xfId="45646"/>
    <cellStyle name="SAPBEXHLevel2X 3 3 4 10 3" xfId="17664"/>
    <cellStyle name="SAPBEXHLevel2X 3 3 4 10 3 2" xfId="44081"/>
    <cellStyle name="SAPBEXHLevel2X 3 3 4 10 4" xfId="35068"/>
    <cellStyle name="SAPBEXHLevel2X 3 3 4 11" xfId="11655"/>
    <cellStyle name="SAPBEXHLevel2X 3 3 4 11 2" xfId="38076"/>
    <cellStyle name="SAPBEXHLevel2X 3 3 4 12" xfId="25211"/>
    <cellStyle name="SAPBEXHLevel2X 3 3 4 12 2" xfId="51625"/>
    <cellStyle name="SAPBEXHLevel2X 3 3 4 2" xfId="3902"/>
    <cellStyle name="SAPBEXHLevel2X 3 3 4 2 2" xfId="9164"/>
    <cellStyle name="SAPBEXHLevel2X 3 3 4 2 2 2" xfId="19824"/>
    <cellStyle name="SAPBEXHLevel2X 3 3 4 2 2 2 2" xfId="46238"/>
    <cellStyle name="SAPBEXHLevel2X 3 3 4 2 2 3" xfId="13356"/>
    <cellStyle name="SAPBEXHLevel2X 3 3 4 2 2 3 2" xfId="39776"/>
    <cellStyle name="SAPBEXHLevel2X 3 3 4 2 2 4" xfId="35660"/>
    <cellStyle name="SAPBEXHLevel2X 3 3 4 2 3" xfId="14685"/>
    <cellStyle name="SAPBEXHLevel2X 3 3 4 2 3 2" xfId="41105"/>
    <cellStyle name="SAPBEXHLevel2X 3 3 4 2 4" xfId="26428"/>
    <cellStyle name="SAPBEXHLevel2X 3 3 4 2 4 2" xfId="52842"/>
    <cellStyle name="SAPBEXHLevel2X 3 3 4 2 5" xfId="30572"/>
    <cellStyle name="SAPBEXHLevel2X 3 3 4 3" xfId="4629"/>
    <cellStyle name="SAPBEXHLevel2X 3 3 4 3 2" xfId="10317"/>
    <cellStyle name="SAPBEXHLevel2X 3 3 4 3 2 2" xfId="20977"/>
    <cellStyle name="SAPBEXHLevel2X 3 3 4 3 2 2 2" xfId="47391"/>
    <cellStyle name="SAPBEXHLevel2X 3 3 4 3 2 3" xfId="16859"/>
    <cellStyle name="SAPBEXHLevel2X 3 3 4 3 2 3 2" xfId="43277"/>
    <cellStyle name="SAPBEXHLevel2X 3 3 4 3 2 4" xfId="36813"/>
    <cellStyle name="SAPBEXHLevel2X 3 3 4 3 3" xfId="15407"/>
    <cellStyle name="SAPBEXHLevel2X 3 3 4 3 3 2" xfId="41827"/>
    <cellStyle name="SAPBEXHLevel2X 3 3 4 3 4" xfId="25281"/>
    <cellStyle name="SAPBEXHLevel2X 3 3 4 3 4 2" xfId="51695"/>
    <cellStyle name="SAPBEXHLevel2X 3 3 4 3 5" xfId="31299"/>
    <cellStyle name="SAPBEXHLevel2X 3 3 4 4" xfId="5207"/>
    <cellStyle name="SAPBEXHLevel2X 3 3 4 4 2" xfId="15982"/>
    <cellStyle name="SAPBEXHLevel2X 3 3 4 4 2 2" xfId="42401"/>
    <cellStyle name="SAPBEXHLevel2X 3 3 4 4 3" xfId="23171"/>
    <cellStyle name="SAPBEXHLevel2X 3 3 4 4 3 2" xfId="49585"/>
    <cellStyle name="SAPBEXHLevel2X 3 3 4 4 4" xfId="31877"/>
    <cellStyle name="SAPBEXHLevel2X 3 3 4 5" xfId="5823"/>
    <cellStyle name="SAPBEXHLevel2X 3 3 4 5 2" xfId="16582"/>
    <cellStyle name="SAPBEXHLevel2X 3 3 4 5 2 2" xfId="43000"/>
    <cellStyle name="SAPBEXHLevel2X 3 3 4 5 3" xfId="27341"/>
    <cellStyle name="SAPBEXHLevel2X 3 3 4 5 3 2" xfId="53755"/>
    <cellStyle name="SAPBEXHLevel2X 3 3 4 5 4" xfId="32493"/>
    <cellStyle name="SAPBEXHLevel2X 3 3 4 6" xfId="6426"/>
    <cellStyle name="SAPBEXHLevel2X 3 3 4 6 2" xfId="17162"/>
    <cellStyle name="SAPBEXHLevel2X 3 3 4 6 2 2" xfId="43580"/>
    <cellStyle name="SAPBEXHLevel2X 3 3 4 6 3" xfId="22596"/>
    <cellStyle name="SAPBEXHLevel2X 3 3 4 6 3 2" xfId="49010"/>
    <cellStyle name="SAPBEXHLevel2X 3 3 4 6 4" xfId="33096"/>
    <cellStyle name="SAPBEXHLevel2X 3 3 4 7" xfId="7041"/>
    <cellStyle name="SAPBEXHLevel2X 3 3 4 7 2" xfId="16996"/>
    <cellStyle name="SAPBEXHLevel2X 3 3 4 7 2 2" xfId="43414"/>
    <cellStyle name="SAPBEXHLevel2X 3 3 4 7 3" xfId="33711"/>
    <cellStyle name="SAPBEXHLevel2X 3 3 4 8" xfId="7588"/>
    <cellStyle name="SAPBEXHLevel2X 3 3 4 8 2" xfId="18255"/>
    <cellStyle name="SAPBEXHLevel2X 3 3 4 8 2 2" xfId="44671"/>
    <cellStyle name="SAPBEXHLevel2X 3 3 4 8 3" xfId="28097"/>
    <cellStyle name="SAPBEXHLevel2X 3 3 4 8 3 2" xfId="54511"/>
    <cellStyle name="SAPBEXHLevel2X 3 3 4 8 4" xfId="34258"/>
    <cellStyle name="SAPBEXHLevel2X 3 3 4 9" xfId="7287"/>
    <cellStyle name="SAPBEXHLevel2X 3 3 4 9 2" xfId="17954"/>
    <cellStyle name="SAPBEXHLevel2X 3 3 4 9 2 2" xfId="44371"/>
    <cellStyle name="SAPBEXHLevel2X 3 3 4 9 3" xfId="22667"/>
    <cellStyle name="SAPBEXHLevel2X 3 3 4 9 3 2" xfId="49081"/>
    <cellStyle name="SAPBEXHLevel2X 3 3 4 9 4" xfId="33957"/>
    <cellStyle name="SAPBEXHLevel2X 3 3 5" xfId="2111"/>
    <cellStyle name="SAPBEXHLevel2X 3 3 5 10" xfId="8856"/>
    <cellStyle name="SAPBEXHLevel2X 3 3 5 10 2" xfId="19516"/>
    <cellStyle name="SAPBEXHLevel2X 3 3 5 10 2 2" xfId="45930"/>
    <cellStyle name="SAPBEXHLevel2X 3 3 5 10 3" xfId="25346"/>
    <cellStyle name="SAPBEXHLevel2X 3 3 5 10 3 2" xfId="51760"/>
    <cellStyle name="SAPBEXHLevel2X 3 3 5 10 4" xfId="35352"/>
    <cellStyle name="SAPBEXHLevel2X 3 3 5 11" xfId="11489"/>
    <cellStyle name="SAPBEXHLevel2X 3 3 5 11 2" xfId="37910"/>
    <cellStyle name="SAPBEXHLevel2X 3 3 5 12" xfId="25221"/>
    <cellStyle name="SAPBEXHLevel2X 3 3 5 12 2" xfId="51635"/>
    <cellStyle name="SAPBEXHLevel2X 3 3 5 2" xfId="4076"/>
    <cellStyle name="SAPBEXHLevel2X 3 3 5 2 2" xfId="9838"/>
    <cellStyle name="SAPBEXHLevel2X 3 3 5 2 2 2" xfId="20498"/>
    <cellStyle name="SAPBEXHLevel2X 3 3 5 2 2 2 2" xfId="46912"/>
    <cellStyle name="SAPBEXHLevel2X 3 3 5 2 2 3" xfId="12611"/>
    <cellStyle name="SAPBEXHLevel2X 3 3 5 2 2 3 2" xfId="39032"/>
    <cellStyle name="SAPBEXHLevel2X 3 3 5 2 2 4" xfId="36334"/>
    <cellStyle name="SAPBEXHLevel2X 3 3 5 2 3" xfId="14858"/>
    <cellStyle name="SAPBEXHLevel2X 3 3 5 2 3 2" xfId="41278"/>
    <cellStyle name="SAPBEXHLevel2X 3 3 5 2 4" xfId="22860"/>
    <cellStyle name="SAPBEXHLevel2X 3 3 5 2 4 2" xfId="49274"/>
    <cellStyle name="SAPBEXHLevel2X 3 3 5 2 5" xfId="30746"/>
    <cellStyle name="SAPBEXHLevel2X 3 3 5 3" xfId="4804"/>
    <cellStyle name="SAPBEXHLevel2X 3 3 5 3 2" xfId="10094"/>
    <cellStyle name="SAPBEXHLevel2X 3 3 5 3 2 2" xfId="20754"/>
    <cellStyle name="SAPBEXHLevel2X 3 3 5 3 2 2 2" xfId="47168"/>
    <cellStyle name="SAPBEXHLevel2X 3 3 5 3 2 3" xfId="27780"/>
    <cellStyle name="SAPBEXHLevel2X 3 3 5 3 2 3 2" xfId="54194"/>
    <cellStyle name="SAPBEXHLevel2X 3 3 5 3 2 4" xfId="36590"/>
    <cellStyle name="SAPBEXHLevel2X 3 3 5 3 3" xfId="15581"/>
    <cellStyle name="SAPBEXHLevel2X 3 3 5 3 3 2" xfId="42001"/>
    <cellStyle name="SAPBEXHLevel2X 3 3 5 3 4" xfId="27207"/>
    <cellStyle name="SAPBEXHLevel2X 3 3 5 3 4 2" xfId="53621"/>
    <cellStyle name="SAPBEXHLevel2X 3 3 5 3 5" xfId="31474"/>
    <cellStyle name="SAPBEXHLevel2X 3 3 5 4" xfId="5384"/>
    <cellStyle name="SAPBEXHLevel2X 3 3 5 4 2" xfId="16157"/>
    <cellStyle name="SAPBEXHLevel2X 3 3 5 4 2 2" xfId="42576"/>
    <cellStyle name="SAPBEXHLevel2X 3 3 5 4 3" xfId="26892"/>
    <cellStyle name="SAPBEXHLevel2X 3 3 5 4 3 2" xfId="53306"/>
    <cellStyle name="SAPBEXHLevel2X 3 3 5 4 4" xfId="32054"/>
    <cellStyle name="SAPBEXHLevel2X 3 3 5 5" xfId="5991"/>
    <cellStyle name="SAPBEXHLevel2X 3 3 5 5 2" xfId="16743"/>
    <cellStyle name="SAPBEXHLevel2X 3 3 5 5 2 2" xfId="43161"/>
    <cellStyle name="SAPBEXHLevel2X 3 3 5 5 3" xfId="22066"/>
    <cellStyle name="SAPBEXHLevel2X 3 3 5 5 3 2" xfId="48480"/>
    <cellStyle name="SAPBEXHLevel2X 3 3 5 5 4" xfId="32661"/>
    <cellStyle name="SAPBEXHLevel2X 3 3 5 6" xfId="6591"/>
    <cellStyle name="SAPBEXHLevel2X 3 3 5 6 2" xfId="17316"/>
    <cellStyle name="SAPBEXHLevel2X 3 3 5 6 2 2" xfId="43734"/>
    <cellStyle name="SAPBEXHLevel2X 3 3 5 6 3" xfId="23553"/>
    <cellStyle name="SAPBEXHLevel2X 3 3 5 6 3 2" xfId="49967"/>
    <cellStyle name="SAPBEXHLevel2X 3 3 5 6 4" xfId="33261"/>
    <cellStyle name="SAPBEXHLevel2X 3 3 5 7" xfId="7163"/>
    <cellStyle name="SAPBEXHLevel2X 3 3 5 7 2" xfId="24545"/>
    <cellStyle name="SAPBEXHLevel2X 3 3 5 7 2 2" xfId="50959"/>
    <cellStyle name="SAPBEXHLevel2X 3 3 5 7 3" xfId="33833"/>
    <cellStyle name="SAPBEXHLevel2X 3 3 5 8" xfId="7722"/>
    <cellStyle name="SAPBEXHLevel2X 3 3 5 8 2" xfId="18389"/>
    <cellStyle name="SAPBEXHLevel2X 3 3 5 8 2 2" xfId="44805"/>
    <cellStyle name="SAPBEXHLevel2X 3 3 5 8 3" xfId="28037"/>
    <cellStyle name="SAPBEXHLevel2X 3 3 5 8 3 2" xfId="54451"/>
    <cellStyle name="SAPBEXHLevel2X 3 3 5 8 4" xfId="34392"/>
    <cellStyle name="SAPBEXHLevel2X 3 3 5 9" xfId="7874"/>
    <cellStyle name="SAPBEXHLevel2X 3 3 5 9 2" xfId="18541"/>
    <cellStyle name="SAPBEXHLevel2X 3 3 5 9 2 2" xfId="44956"/>
    <cellStyle name="SAPBEXHLevel2X 3 3 5 9 3" xfId="23231"/>
    <cellStyle name="SAPBEXHLevel2X 3 3 5 9 3 2" xfId="49645"/>
    <cellStyle name="SAPBEXHLevel2X 3 3 5 9 4" xfId="34544"/>
    <cellStyle name="SAPBEXHLevel2X 3 3 6" xfId="1850"/>
    <cellStyle name="SAPBEXHLevel2X 3 3 6 10" xfId="9538"/>
    <cellStyle name="SAPBEXHLevel2X 3 3 6 10 2" xfId="20198"/>
    <cellStyle name="SAPBEXHLevel2X 3 3 6 10 2 2" xfId="46612"/>
    <cellStyle name="SAPBEXHLevel2X 3 3 6 10 3" xfId="28206"/>
    <cellStyle name="SAPBEXHLevel2X 3 3 6 10 3 2" xfId="54620"/>
    <cellStyle name="SAPBEXHLevel2X 3 3 6 10 4" xfId="36034"/>
    <cellStyle name="SAPBEXHLevel2X 3 3 6 11" xfId="11730"/>
    <cellStyle name="SAPBEXHLevel2X 3 3 6 11 2" xfId="38151"/>
    <cellStyle name="SAPBEXHLevel2X 3 3 6 12" xfId="27909"/>
    <cellStyle name="SAPBEXHLevel2X 3 3 6 12 2" xfId="54323"/>
    <cellStyle name="SAPBEXHLevel2X 3 3 6 2" xfId="3827"/>
    <cellStyle name="SAPBEXHLevel2X 3 3 6 2 2" xfId="10676"/>
    <cellStyle name="SAPBEXHLevel2X 3 3 6 2 2 2" xfId="21321"/>
    <cellStyle name="SAPBEXHLevel2X 3 3 6 2 2 2 2" xfId="47735"/>
    <cellStyle name="SAPBEXHLevel2X 3 3 6 2 2 3" xfId="28419"/>
    <cellStyle name="SAPBEXHLevel2X 3 3 6 2 2 3 2" xfId="54833"/>
    <cellStyle name="SAPBEXHLevel2X 3 3 6 2 2 4" xfId="37100"/>
    <cellStyle name="SAPBEXHLevel2X 3 3 6 2 3" xfId="14610"/>
    <cellStyle name="SAPBEXHLevel2X 3 3 6 2 3 2" xfId="41030"/>
    <cellStyle name="SAPBEXHLevel2X 3 3 6 2 4" xfId="24594"/>
    <cellStyle name="SAPBEXHLevel2X 3 3 6 2 4 2" xfId="51008"/>
    <cellStyle name="SAPBEXHLevel2X 3 3 6 2 5" xfId="30497"/>
    <cellStyle name="SAPBEXHLevel2X 3 3 6 3" xfId="4554"/>
    <cellStyle name="SAPBEXHLevel2X 3 3 6 3 2" xfId="15332"/>
    <cellStyle name="SAPBEXHLevel2X 3 3 6 3 2 2" xfId="41752"/>
    <cellStyle name="SAPBEXHLevel2X 3 3 6 3 3" xfId="24748"/>
    <cellStyle name="SAPBEXHLevel2X 3 3 6 3 3 2" xfId="51162"/>
    <cellStyle name="SAPBEXHLevel2X 3 3 6 3 4" xfId="31224"/>
    <cellStyle name="SAPBEXHLevel2X 3 3 6 4" xfId="3199"/>
    <cellStyle name="SAPBEXHLevel2X 3 3 6 4 2" xfId="13989"/>
    <cellStyle name="SAPBEXHLevel2X 3 3 6 4 2 2" xfId="40409"/>
    <cellStyle name="SAPBEXHLevel2X 3 3 6 4 3" xfId="21813"/>
    <cellStyle name="SAPBEXHLevel2X 3 3 6 4 3 2" xfId="48227"/>
    <cellStyle name="SAPBEXHLevel2X 3 3 6 4 4" xfId="29869"/>
    <cellStyle name="SAPBEXHLevel2X 3 3 6 5" xfId="2866"/>
    <cellStyle name="SAPBEXHLevel2X 3 3 6 5 2" xfId="13658"/>
    <cellStyle name="SAPBEXHLevel2X 3 3 6 5 2 2" xfId="40078"/>
    <cellStyle name="SAPBEXHLevel2X 3 3 6 5 3" xfId="24206"/>
    <cellStyle name="SAPBEXHLevel2X 3 3 6 5 3 2" xfId="50620"/>
    <cellStyle name="SAPBEXHLevel2X 3 3 6 5 4" xfId="29536"/>
    <cellStyle name="SAPBEXHLevel2X 3 3 6 6" xfId="5624"/>
    <cellStyle name="SAPBEXHLevel2X 3 3 6 6 2" xfId="16388"/>
    <cellStyle name="SAPBEXHLevel2X 3 3 6 6 2 2" xfId="42806"/>
    <cellStyle name="SAPBEXHLevel2X 3 3 6 6 3" xfId="22196"/>
    <cellStyle name="SAPBEXHLevel2X 3 3 6 6 3 2" xfId="48610"/>
    <cellStyle name="SAPBEXHLevel2X 3 3 6 6 4" xfId="32294"/>
    <cellStyle name="SAPBEXHLevel2X 3 3 6 7" xfId="6966"/>
    <cellStyle name="SAPBEXHLevel2X 3 3 6 7 2" xfId="23525"/>
    <cellStyle name="SAPBEXHLevel2X 3 3 6 7 2 2" xfId="49939"/>
    <cellStyle name="SAPBEXHLevel2X 3 3 6 7 3" xfId="33636"/>
    <cellStyle name="SAPBEXHLevel2X 3 3 6 8" xfId="7513"/>
    <cellStyle name="SAPBEXHLevel2X 3 3 6 8 2" xfId="18180"/>
    <cellStyle name="SAPBEXHLevel2X 3 3 6 8 2 2" xfId="44596"/>
    <cellStyle name="SAPBEXHLevel2X 3 3 6 8 3" xfId="27433"/>
    <cellStyle name="SAPBEXHLevel2X 3 3 6 8 3 2" xfId="53847"/>
    <cellStyle name="SAPBEXHLevel2X 3 3 6 8 4" xfId="34183"/>
    <cellStyle name="SAPBEXHLevel2X 3 3 6 9" xfId="7250"/>
    <cellStyle name="SAPBEXHLevel2X 3 3 6 9 2" xfId="17917"/>
    <cellStyle name="SAPBEXHLevel2X 3 3 6 9 2 2" xfId="44334"/>
    <cellStyle name="SAPBEXHLevel2X 3 3 6 9 3" xfId="27071"/>
    <cellStyle name="SAPBEXHLevel2X 3 3 6 9 3 2" xfId="53485"/>
    <cellStyle name="SAPBEXHLevel2X 3 3 6 9 4" xfId="33920"/>
    <cellStyle name="SAPBEXHLevel2X 3 3 7" xfId="2510"/>
    <cellStyle name="SAPBEXHLevel2X 3 3 7 10" xfId="24776"/>
    <cellStyle name="SAPBEXHLevel2X 3 3 7 10 2" xfId="51190"/>
    <cellStyle name="SAPBEXHLevel2X 3 3 7 2" xfId="4405"/>
    <cellStyle name="SAPBEXHLevel2X 3 3 7 2 2" xfId="15183"/>
    <cellStyle name="SAPBEXHLevel2X 3 3 7 2 2 2" xfId="41603"/>
    <cellStyle name="SAPBEXHLevel2X 3 3 7 2 3" xfId="25183"/>
    <cellStyle name="SAPBEXHLevel2X 3 3 7 2 3 2" xfId="51597"/>
    <cellStyle name="SAPBEXHLevel2X 3 3 7 2 4" xfId="31075"/>
    <cellStyle name="SAPBEXHLevel2X 3 3 7 3" xfId="5138"/>
    <cellStyle name="SAPBEXHLevel2X 3 3 7 3 2" xfId="15915"/>
    <cellStyle name="SAPBEXHLevel2X 3 3 7 3 2 2" xfId="42334"/>
    <cellStyle name="SAPBEXHLevel2X 3 3 7 3 3" xfId="26099"/>
    <cellStyle name="SAPBEXHLevel2X 3 3 7 3 3 2" xfId="52513"/>
    <cellStyle name="SAPBEXHLevel2X 3 3 7 3 4" xfId="31808"/>
    <cellStyle name="SAPBEXHLevel2X 3 3 7 4" xfId="6320"/>
    <cellStyle name="SAPBEXHLevel2X 3 3 7 4 2" xfId="17059"/>
    <cellStyle name="SAPBEXHLevel2X 3 3 7 4 2 2" xfId="43477"/>
    <cellStyle name="SAPBEXHLevel2X 3 3 7 4 3" xfId="23570"/>
    <cellStyle name="SAPBEXHLevel2X 3 3 7 4 3 2" xfId="49984"/>
    <cellStyle name="SAPBEXHLevel2X 3 3 7 4 4" xfId="32990"/>
    <cellStyle name="SAPBEXHLevel2X 3 3 7 5" xfId="6896"/>
    <cellStyle name="SAPBEXHLevel2X 3 3 7 5 2" xfId="17601"/>
    <cellStyle name="SAPBEXHLevel2X 3 3 7 5 2 2" xfId="44018"/>
    <cellStyle name="SAPBEXHLevel2X 3 3 7 5 3" xfId="23079"/>
    <cellStyle name="SAPBEXHLevel2X 3 3 7 5 3 2" xfId="49493"/>
    <cellStyle name="SAPBEXHLevel2X 3 3 7 5 4" xfId="33566"/>
    <cellStyle name="SAPBEXHLevel2X 3 3 7 6" xfId="7420"/>
    <cellStyle name="SAPBEXHLevel2X 3 3 7 6 2" xfId="18087"/>
    <cellStyle name="SAPBEXHLevel2X 3 3 7 6 2 2" xfId="44503"/>
    <cellStyle name="SAPBEXHLevel2X 3 3 7 6 3" xfId="27380"/>
    <cellStyle name="SAPBEXHLevel2X 3 3 7 6 3 2" xfId="53794"/>
    <cellStyle name="SAPBEXHLevel2X 3 3 7 6 4" xfId="34090"/>
    <cellStyle name="SAPBEXHLevel2X 3 3 7 7" xfId="8043"/>
    <cellStyle name="SAPBEXHLevel2X 3 3 7 7 2" xfId="18710"/>
    <cellStyle name="SAPBEXHLevel2X 3 3 7 7 2 2" xfId="45124"/>
    <cellStyle name="SAPBEXHLevel2X 3 3 7 7 3" xfId="12292"/>
    <cellStyle name="SAPBEXHLevel2X 3 3 7 7 3 2" xfId="38713"/>
    <cellStyle name="SAPBEXHLevel2X 3 3 7 7 4" xfId="34647"/>
    <cellStyle name="SAPBEXHLevel2X 3 3 7 8" xfId="13306"/>
    <cellStyle name="SAPBEXHLevel2X 3 3 7 8 2" xfId="39726"/>
    <cellStyle name="SAPBEXHLevel2X 3 3 7 9" xfId="11220"/>
    <cellStyle name="SAPBEXHLevel2X 3 3 7 9 2" xfId="37641"/>
    <cellStyle name="SAPBEXHLevel2X 3 3 8" xfId="3262"/>
    <cellStyle name="SAPBEXHLevel2X 3 3 8 2" xfId="14052"/>
    <cellStyle name="SAPBEXHLevel2X 3 3 8 2 2" xfId="40472"/>
    <cellStyle name="SAPBEXHLevel2X 3 3 8 3" xfId="26437"/>
    <cellStyle name="SAPBEXHLevel2X 3 3 8 3 2" xfId="52851"/>
    <cellStyle name="SAPBEXHLevel2X 3 3 8 4" xfId="29932"/>
    <cellStyle name="SAPBEXHLevel2X 3 3 9" xfId="4495"/>
    <cellStyle name="SAPBEXHLevel2X 3 3 9 2" xfId="15273"/>
    <cellStyle name="SAPBEXHLevel2X 3 3 9 2 2" xfId="41693"/>
    <cellStyle name="SAPBEXHLevel2X 3 3 9 3" xfId="26398"/>
    <cellStyle name="SAPBEXHLevel2X 3 3 9 3 2" xfId="52812"/>
    <cellStyle name="SAPBEXHLevel2X 3 3 9 4" xfId="31165"/>
    <cellStyle name="SAPBEXHLevel2X 3 4" xfId="1242"/>
    <cellStyle name="SAPBEXHLevel2X 3 4 10" xfId="3158"/>
    <cellStyle name="SAPBEXHLevel2X 3 4 10 2" xfId="13948"/>
    <cellStyle name="SAPBEXHLevel2X 3 4 10 2 2" xfId="40368"/>
    <cellStyle name="SAPBEXHLevel2X 3 4 10 3" xfId="25293"/>
    <cellStyle name="SAPBEXHLevel2X 3 4 10 3 2" xfId="51707"/>
    <cellStyle name="SAPBEXHLevel2X 3 4 10 4" xfId="29828"/>
    <cellStyle name="SAPBEXHLevel2X 3 4 11" xfId="6841"/>
    <cellStyle name="SAPBEXHLevel2X 3 4 11 2" xfId="23519"/>
    <cellStyle name="SAPBEXHLevel2X 3 4 11 2 2" xfId="49933"/>
    <cellStyle name="SAPBEXHLevel2X 3 4 11 3" xfId="33511"/>
    <cellStyle name="SAPBEXHLevel2X 3 4 12" xfId="16468"/>
    <cellStyle name="SAPBEXHLevel2X 3 4 12 2" xfId="42886"/>
    <cellStyle name="SAPBEXHLevel2X 3 4 13" xfId="27422"/>
    <cellStyle name="SAPBEXHLevel2X 3 4 13 2" xfId="53836"/>
    <cellStyle name="SAPBEXHLevel2X 3 4 2" xfId="1554"/>
    <cellStyle name="SAPBEXHLevel2X 3 4 2 10" xfId="8446"/>
    <cellStyle name="SAPBEXHLevel2X 3 4 2 10 2" xfId="19106"/>
    <cellStyle name="SAPBEXHLevel2X 3 4 2 10 2 2" xfId="45520"/>
    <cellStyle name="SAPBEXHLevel2X 3 4 2 10 3" xfId="16350"/>
    <cellStyle name="SAPBEXHLevel2X 3 4 2 10 3 2" xfId="42769"/>
    <cellStyle name="SAPBEXHLevel2X 3 4 2 10 4" xfId="34942"/>
    <cellStyle name="SAPBEXHLevel2X 3 4 2 11" xfId="11989"/>
    <cellStyle name="SAPBEXHLevel2X 3 4 2 11 2" xfId="38410"/>
    <cellStyle name="SAPBEXHLevel2X 3 4 2 12" xfId="24532"/>
    <cellStyle name="SAPBEXHLevel2X 3 4 2 12 2" xfId="50946"/>
    <cellStyle name="SAPBEXHLevel2X 3 4 2 2" xfId="3548"/>
    <cellStyle name="SAPBEXHLevel2X 3 4 2 2 2" xfId="8976"/>
    <cellStyle name="SAPBEXHLevel2X 3 4 2 2 2 2" xfId="19636"/>
    <cellStyle name="SAPBEXHLevel2X 3 4 2 2 2 2 2" xfId="46050"/>
    <cellStyle name="SAPBEXHLevel2X 3 4 2 2 2 3" xfId="25975"/>
    <cellStyle name="SAPBEXHLevel2X 3 4 2 2 2 3 2" xfId="52389"/>
    <cellStyle name="SAPBEXHLevel2X 3 4 2 2 2 4" xfId="35472"/>
    <cellStyle name="SAPBEXHLevel2X 3 4 2 2 3" xfId="10459"/>
    <cellStyle name="SAPBEXHLevel2X 3 4 2 2 3 2" xfId="21119"/>
    <cellStyle name="SAPBEXHLevel2X 3 4 2 2 3 2 2" xfId="47533"/>
    <cellStyle name="SAPBEXHLevel2X 3 4 2 2 3 3" xfId="28383"/>
    <cellStyle name="SAPBEXHLevel2X 3 4 2 2 3 3 2" xfId="54797"/>
    <cellStyle name="SAPBEXHLevel2X 3 4 2 2 3 4" xfId="36955"/>
    <cellStyle name="SAPBEXHLevel2X 3 4 2 2 4" xfId="8759"/>
    <cellStyle name="SAPBEXHLevel2X 3 4 2 2 4 2" xfId="19419"/>
    <cellStyle name="SAPBEXHLevel2X 3 4 2 2 4 2 2" xfId="45833"/>
    <cellStyle name="SAPBEXHLevel2X 3 4 2 2 4 3" xfId="23217"/>
    <cellStyle name="SAPBEXHLevel2X 3 4 2 2 4 3 2" xfId="49631"/>
    <cellStyle name="SAPBEXHLevel2X 3 4 2 2 4 4" xfId="35255"/>
    <cellStyle name="SAPBEXHLevel2X 3 4 2 2 5" xfId="14333"/>
    <cellStyle name="SAPBEXHLevel2X 3 4 2 2 5 2" xfId="40753"/>
    <cellStyle name="SAPBEXHLevel2X 3 4 2 2 6" xfId="22176"/>
    <cellStyle name="SAPBEXHLevel2X 3 4 2 2 6 2" xfId="48590"/>
    <cellStyle name="SAPBEXHLevel2X 3 4 2 2 7" xfId="30218"/>
    <cellStyle name="SAPBEXHLevel2X 3 4 2 3" xfId="2765"/>
    <cellStyle name="SAPBEXHLevel2X 3 4 2 3 2" xfId="9334"/>
    <cellStyle name="SAPBEXHLevel2X 3 4 2 3 2 2" xfId="19994"/>
    <cellStyle name="SAPBEXHLevel2X 3 4 2 3 2 2 2" xfId="46408"/>
    <cellStyle name="SAPBEXHLevel2X 3 4 2 3 2 3" xfId="27867"/>
    <cellStyle name="SAPBEXHLevel2X 3 4 2 3 2 3 2" xfId="54281"/>
    <cellStyle name="SAPBEXHLevel2X 3 4 2 3 2 4" xfId="35830"/>
    <cellStyle name="SAPBEXHLevel2X 3 4 2 3 3" xfId="13557"/>
    <cellStyle name="SAPBEXHLevel2X 3 4 2 3 3 2" xfId="39977"/>
    <cellStyle name="SAPBEXHLevel2X 3 4 2 3 4" xfId="25335"/>
    <cellStyle name="SAPBEXHLevel2X 3 4 2 3 4 2" xfId="51749"/>
    <cellStyle name="SAPBEXHLevel2X 3 4 2 3 5" xfId="29435"/>
    <cellStyle name="SAPBEXHLevel2X 3 4 2 4" xfId="4691"/>
    <cellStyle name="SAPBEXHLevel2X 3 4 2 4 2" xfId="9708"/>
    <cellStyle name="SAPBEXHLevel2X 3 4 2 4 2 2" xfId="20368"/>
    <cellStyle name="SAPBEXHLevel2X 3 4 2 4 2 2 2" xfId="46782"/>
    <cellStyle name="SAPBEXHLevel2X 3 4 2 4 2 3" xfId="26714"/>
    <cellStyle name="SAPBEXHLevel2X 3 4 2 4 2 3 2" xfId="53128"/>
    <cellStyle name="SAPBEXHLevel2X 3 4 2 4 2 4" xfId="36204"/>
    <cellStyle name="SAPBEXHLevel2X 3 4 2 4 3" xfId="15468"/>
    <cellStyle name="SAPBEXHLevel2X 3 4 2 4 3 2" xfId="41888"/>
    <cellStyle name="SAPBEXHLevel2X 3 4 2 4 4" xfId="25282"/>
    <cellStyle name="SAPBEXHLevel2X 3 4 2 4 4 2" xfId="51696"/>
    <cellStyle name="SAPBEXHLevel2X 3 4 2 4 5" xfId="31361"/>
    <cellStyle name="SAPBEXHLevel2X 3 4 2 5" xfId="5641"/>
    <cellStyle name="SAPBEXHLevel2X 3 4 2 5 2" xfId="16405"/>
    <cellStyle name="SAPBEXHLevel2X 3 4 2 5 2 2" xfId="42823"/>
    <cellStyle name="SAPBEXHLevel2X 3 4 2 5 3" xfId="23834"/>
    <cellStyle name="SAPBEXHLevel2X 3 4 2 5 3 2" xfId="50248"/>
    <cellStyle name="SAPBEXHLevel2X 3 4 2 5 4" xfId="32311"/>
    <cellStyle name="SAPBEXHLevel2X 3 4 2 6" xfId="3151"/>
    <cellStyle name="SAPBEXHLevel2X 3 4 2 6 2" xfId="13942"/>
    <cellStyle name="SAPBEXHLevel2X 3 4 2 6 2 2" xfId="40362"/>
    <cellStyle name="SAPBEXHLevel2X 3 4 2 6 3" xfId="24326"/>
    <cellStyle name="SAPBEXHLevel2X 3 4 2 6 3 2" xfId="50740"/>
    <cellStyle name="SAPBEXHLevel2X 3 4 2 6 4" xfId="29821"/>
    <cellStyle name="SAPBEXHLevel2X 3 4 2 7" xfId="6474"/>
    <cellStyle name="SAPBEXHLevel2X 3 4 2 7 2" xfId="25767"/>
    <cellStyle name="SAPBEXHLevel2X 3 4 2 7 2 2" xfId="52181"/>
    <cellStyle name="SAPBEXHLevel2X 3 4 2 7 3" xfId="33144"/>
    <cellStyle name="SAPBEXHLevel2X 3 4 2 8" xfId="7219"/>
    <cellStyle name="SAPBEXHLevel2X 3 4 2 8 2" xfId="17886"/>
    <cellStyle name="SAPBEXHLevel2X 3 4 2 8 2 2" xfId="44303"/>
    <cellStyle name="SAPBEXHLevel2X 3 4 2 8 3" xfId="26914"/>
    <cellStyle name="SAPBEXHLevel2X 3 4 2 8 3 2" xfId="53328"/>
    <cellStyle name="SAPBEXHLevel2X 3 4 2 8 4" xfId="33889"/>
    <cellStyle name="SAPBEXHLevel2X 3 4 2 9" xfId="6269"/>
    <cellStyle name="SAPBEXHLevel2X 3 4 2 9 2" xfId="17008"/>
    <cellStyle name="SAPBEXHLevel2X 3 4 2 9 2 2" xfId="43426"/>
    <cellStyle name="SAPBEXHLevel2X 3 4 2 9 3" xfId="23504"/>
    <cellStyle name="SAPBEXHLevel2X 3 4 2 9 3 2" xfId="49918"/>
    <cellStyle name="SAPBEXHLevel2X 3 4 2 9 4" xfId="32939"/>
    <cellStyle name="SAPBEXHLevel2X 3 4 3" xfId="1667"/>
    <cellStyle name="SAPBEXHLevel2X 3 4 3 10" xfId="8306"/>
    <cellStyle name="SAPBEXHLevel2X 3 4 3 10 2" xfId="18966"/>
    <cellStyle name="SAPBEXHLevel2X 3 4 3 10 2 2" xfId="45380"/>
    <cellStyle name="SAPBEXHLevel2X 3 4 3 10 3" xfId="12933"/>
    <cellStyle name="SAPBEXHLevel2X 3 4 3 10 3 2" xfId="39354"/>
    <cellStyle name="SAPBEXHLevel2X 3 4 3 10 4" xfId="34802"/>
    <cellStyle name="SAPBEXHLevel2X 3 4 3 11" xfId="11900"/>
    <cellStyle name="SAPBEXHLevel2X 3 4 3 11 2" xfId="38321"/>
    <cellStyle name="SAPBEXHLevel2X 3 4 3 12" xfId="26479"/>
    <cellStyle name="SAPBEXHLevel2X 3 4 3 12 2" xfId="52893"/>
    <cellStyle name="SAPBEXHLevel2X 3 4 3 2" xfId="3660"/>
    <cellStyle name="SAPBEXHLevel2X 3 4 3 2 2" xfId="9116"/>
    <cellStyle name="SAPBEXHLevel2X 3 4 3 2 2 2" xfId="19776"/>
    <cellStyle name="SAPBEXHLevel2X 3 4 3 2 2 2 2" xfId="46190"/>
    <cellStyle name="SAPBEXHLevel2X 3 4 3 2 2 3" xfId="11790"/>
    <cellStyle name="SAPBEXHLevel2X 3 4 3 2 2 3 2" xfId="38211"/>
    <cellStyle name="SAPBEXHLevel2X 3 4 3 2 2 4" xfId="35612"/>
    <cellStyle name="SAPBEXHLevel2X 3 4 3 2 3" xfId="10181"/>
    <cellStyle name="SAPBEXHLevel2X 3 4 3 2 3 2" xfId="20841"/>
    <cellStyle name="SAPBEXHLevel2X 3 4 3 2 3 2 2" xfId="47255"/>
    <cellStyle name="SAPBEXHLevel2X 3 4 3 2 3 3" xfId="11124"/>
    <cellStyle name="SAPBEXHLevel2X 3 4 3 2 3 3 2" xfId="37545"/>
    <cellStyle name="SAPBEXHLevel2X 3 4 3 2 3 4" xfId="36677"/>
    <cellStyle name="SAPBEXHLevel2X 3 4 3 2 4" xfId="8607"/>
    <cellStyle name="SAPBEXHLevel2X 3 4 3 2 4 2" xfId="19267"/>
    <cellStyle name="SAPBEXHLevel2X 3 4 3 2 4 2 2" xfId="45681"/>
    <cellStyle name="SAPBEXHLevel2X 3 4 3 2 4 3" xfId="12729"/>
    <cellStyle name="SAPBEXHLevel2X 3 4 3 2 4 3 2" xfId="39150"/>
    <cellStyle name="SAPBEXHLevel2X 3 4 3 2 4 4" xfId="35103"/>
    <cellStyle name="SAPBEXHLevel2X 3 4 3 2 5" xfId="14445"/>
    <cellStyle name="SAPBEXHLevel2X 3 4 3 2 5 2" xfId="40865"/>
    <cellStyle name="SAPBEXHLevel2X 3 4 3 2 6" xfId="21774"/>
    <cellStyle name="SAPBEXHLevel2X 3 4 3 2 6 2" xfId="48188"/>
    <cellStyle name="SAPBEXHLevel2X 3 4 3 2 7" xfId="30330"/>
    <cellStyle name="SAPBEXHLevel2X 3 4 3 3" xfId="2675"/>
    <cellStyle name="SAPBEXHLevel2X 3 4 3 3 2" xfId="9485"/>
    <cellStyle name="SAPBEXHLevel2X 3 4 3 3 2 2" xfId="20145"/>
    <cellStyle name="SAPBEXHLevel2X 3 4 3 3 2 2 2" xfId="46559"/>
    <cellStyle name="SAPBEXHLevel2X 3 4 3 3 2 3" xfId="28211"/>
    <cellStyle name="SAPBEXHLevel2X 3 4 3 3 2 3 2" xfId="54625"/>
    <cellStyle name="SAPBEXHLevel2X 3 4 3 3 2 4" xfId="35981"/>
    <cellStyle name="SAPBEXHLevel2X 3 4 3 3 3" xfId="13467"/>
    <cellStyle name="SAPBEXHLevel2X 3 4 3 3 3 2" xfId="39887"/>
    <cellStyle name="SAPBEXHLevel2X 3 4 3 3 4" xfId="23159"/>
    <cellStyle name="SAPBEXHLevel2X 3 4 3 3 4 2" xfId="49573"/>
    <cellStyle name="SAPBEXHLevel2X 3 4 3 3 5" xfId="29345"/>
    <cellStyle name="SAPBEXHLevel2X 3 4 3 4" xfId="3096"/>
    <cellStyle name="SAPBEXHLevel2X 3 4 3 4 2" xfId="10143"/>
    <cellStyle name="SAPBEXHLevel2X 3 4 3 4 2 2" xfId="20803"/>
    <cellStyle name="SAPBEXHLevel2X 3 4 3 4 2 2 2" xfId="47217"/>
    <cellStyle name="SAPBEXHLevel2X 3 4 3 4 2 3" xfId="27786"/>
    <cellStyle name="SAPBEXHLevel2X 3 4 3 4 2 3 2" xfId="54200"/>
    <cellStyle name="SAPBEXHLevel2X 3 4 3 4 2 4" xfId="36639"/>
    <cellStyle name="SAPBEXHLevel2X 3 4 3 4 3" xfId="13888"/>
    <cellStyle name="SAPBEXHLevel2X 3 4 3 4 3 2" xfId="40308"/>
    <cellStyle name="SAPBEXHLevel2X 3 4 3 4 4" xfId="26737"/>
    <cellStyle name="SAPBEXHLevel2X 3 4 3 4 4 2" xfId="53151"/>
    <cellStyle name="SAPBEXHLevel2X 3 4 3 4 5" xfId="29766"/>
    <cellStyle name="SAPBEXHLevel2X 3 4 3 5" xfId="2728"/>
    <cellStyle name="SAPBEXHLevel2X 3 4 3 5 2" xfId="13520"/>
    <cellStyle name="SAPBEXHLevel2X 3 4 3 5 2 2" xfId="39940"/>
    <cellStyle name="SAPBEXHLevel2X 3 4 3 5 3" xfId="24358"/>
    <cellStyle name="SAPBEXHLevel2X 3 4 3 5 3 2" xfId="50772"/>
    <cellStyle name="SAPBEXHLevel2X 3 4 3 5 4" xfId="29398"/>
    <cellStyle name="SAPBEXHLevel2X 3 4 3 6" xfId="6043"/>
    <cellStyle name="SAPBEXHLevel2X 3 4 3 6 2" xfId="16794"/>
    <cellStyle name="SAPBEXHLevel2X 3 4 3 6 2 2" xfId="43212"/>
    <cellStyle name="SAPBEXHLevel2X 3 4 3 6 3" xfId="27098"/>
    <cellStyle name="SAPBEXHLevel2X 3 4 3 6 3 2" xfId="53512"/>
    <cellStyle name="SAPBEXHLevel2X 3 4 3 6 4" xfId="32713"/>
    <cellStyle name="SAPBEXHLevel2X 3 4 3 7" xfId="6148"/>
    <cellStyle name="SAPBEXHLevel2X 3 4 3 7 2" xfId="23168"/>
    <cellStyle name="SAPBEXHLevel2X 3 4 3 7 2 2" xfId="49582"/>
    <cellStyle name="SAPBEXHLevel2X 3 4 3 7 3" xfId="32818"/>
    <cellStyle name="SAPBEXHLevel2X 3 4 3 8" xfId="6277"/>
    <cellStyle name="SAPBEXHLevel2X 3 4 3 8 2" xfId="17016"/>
    <cellStyle name="SAPBEXHLevel2X 3 4 3 8 2 2" xfId="43434"/>
    <cellStyle name="SAPBEXHLevel2X 3 4 3 8 3" xfId="23109"/>
    <cellStyle name="SAPBEXHLevel2X 3 4 3 8 3 2" xfId="49523"/>
    <cellStyle name="SAPBEXHLevel2X 3 4 3 8 4" xfId="32947"/>
    <cellStyle name="SAPBEXHLevel2X 3 4 3 9" xfId="2953"/>
    <cellStyle name="SAPBEXHLevel2X 3 4 3 9 2" xfId="13745"/>
    <cellStyle name="SAPBEXHLevel2X 3 4 3 9 2 2" xfId="40165"/>
    <cellStyle name="SAPBEXHLevel2X 3 4 3 9 3" xfId="21893"/>
    <cellStyle name="SAPBEXHLevel2X 3 4 3 9 3 2" xfId="48307"/>
    <cellStyle name="SAPBEXHLevel2X 3 4 3 9 4" xfId="29623"/>
    <cellStyle name="SAPBEXHLevel2X 3 4 4" xfId="1926"/>
    <cellStyle name="SAPBEXHLevel2X 3 4 4 10" xfId="8573"/>
    <cellStyle name="SAPBEXHLevel2X 3 4 4 10 2" xfId="19233"/>
    <cellStyle name="SAPBEXHLevel2X 3 4 4 10 2 2" xfId="45647"/>
    <cellStyle name="SAPBEXHLevel2X 3 4 4 10 3" xfId="12199"/>
    <cellStyle name="SAPBEXHLevel2X 3 4 4 10 3 2" xfId="38620"/>
    <cellStyle name="SAPBEXHLevel2X 3 4 4 10 4" xfId="35069"/>
    <cellStyle name="SAPBEXHLevel2X 3 4 4 11" xfId="11654"/>
    <cellStyle name="SAPBEXHLevel2X 3 4 4 11 2" xfId="38075"/>
    <cellStyle name="SAPBEXHLevel2X 3 4 4 12" xfId="24777"/>
    <cellStyle name="SAPBEXHLevel2X 3 4 4 12 2" xfId="51191"/>
    <cellStyle name="SAPBEXHLevel2X 3 4 4 2" xfId="3903"/>
    <cellStyle name="SAPBEXHLevel2X 3 4 4 2 2" xfId="9163"/>
    <cellStyle name="SAPBEXHLevel2X 3 4 4 2 2 2" xfId="19823"/>
    <cellStyle name="SAPBEXHLevel2X 3 4 4 2 2 2 2" xfId="46237"/>
    <cellStyle name="SAPBEXHLevel2X 3 4 4 2 2 3" xfId="11557"/>
    <cellStyle name="SAPBEXHLevel2X 3 4 4 2 2 3 2" xfId="37978"/>
    <cellStyle name="SAPBEXHLevel2X 3 4 4 2 2 4" xfId="35659"/>
    <cellStyle name="SAPBEXHLevel2X 3 4 4 2 3" xfId="14686"/>
    <cellStyle name="SAPBEXHLevel2X 3 4 4 2 3 2" xfId="41106"/>
    <cellStyle name="SAPBEXHLevel2X 3 4 4 2 4" xfId="27213"/>
    <cellStyle name="SAPBEXHLevel2X 3 4 4 2 4 2" xfId="53627"/>
    <cellStyle name="SAPBEXHLevel2X 3 4 4 2 5" xfId="30573"/>
    <cellStyle name="SAPBEXHLevel2X 3 4 4 3" xfId="4630"/>
    <cellStyle name="SAPBEXHLevel2X 3 4 4 3 2" xfId="9974"/>
    <cellStyle name="SAPBEXHLevel2X 3 4 4 3 2 2" xfId="20634"/>
    <cellStyle name="SAPBEXHLevel2X 3 4 4 3 2 2 2" xfId="47048"/>
    <cellStyle name="SAPBEXHLevel2X 3 4 4 3 2 3" xfId="26226"/>
    <cellStyle name="SAPBEXHLevel2X 3 4 4 3 2 3 2" xfId="52640"/>
    <cellStyle name="SAPBEXHLevel2X 3 4 4 3 2 4" xfId="36470"/>
    <cellStyle name="SAPBEXHLevel2X 3 4 4 3 3" xfId="15408"/>
    <cellStyle name="SAPBEXHLevel2X 3 4 4 3 3 2" xfId="41828"/>
    <cellStyle name="SAPBEXHLevel2X 3 4 4 3 4" xfId="25493"/>
    <cellStyle name="SAPBEXHLevel2X 3 4 4 3 4 2" xfId="51907"/>
    <cellStyle name="SAPBEXHLevel2X 3 4 4 3 5" xfId="31300"/>
    <cellStyle name="SAPBEXHLevel2X 3 4 4 4" xfId="5208"/>
    <cellStyle name="SAPBEXHLevel2X 3 4 4 4 2" xfId="15983"/>
    <cellStyle name="SAPBEXHLevel2X 3 4 4 4 2 2" xfId="42402"/>
    <cellStyle name="SAPBEXHLevel2X 3 4 4 4 3" xfId="27595"/>
    <cellStyle name="SAPBEXHLevel2X 3 4 4 4 3 2" xfId="54009"/>
    <cellStyle name="SAPBEXHLevel2X 3 4 4 4 4" xfId="31878"/>
    <cellStyle name="SAPBEXHLevel2X 3 4 4 5" xfId="5824"/>
    <cellStyle name="SAPBEXHLevel2X 3 4 4 5 2" xfId="16583"/>
    <cellStyle name="SAPBEXHLevel2X 3 4 4 5 2 2" xfId="43001"/>
    <cellStyle name="SAPBEXHLevel2X 3 4 4 5 3" xfId="26650"/>
    <cellStyle name="SAPBEXHLevel2X 3 4 4 5 3 2" xfId="53064"/>
    <cellStyle name="SAPBEXHLevel2X 3 4 4 5 4" xfId="32494"/>
    <cellStyle name="SAPBEXHLevel2X 3 4 4 6" xfId="6427"/>
    <cellStyle name="SAPBEXHLevel2X 3 4 4 6 2" xfId="17163"/>
    <cellStyle name="SAPBEXHLevel2X 3 4 4 6 2 2" xfId="43581"/>
    <cellStyle name="SAPBEXHLevel2X 3 4 4 6 3" xfId="23796"/>
    <cellStyle name="SAPBEXHLevel2X 3 4 4 6 3 2" xfId="50210"/>
    <cellStyle name="SAPBEXHLevel2X 3 4 4 6 4" xfId="33097"/>
    <cellStyle name="SAPBEXHLevel2X 3 4 4 7" xfId="7042"/>
    <cellStyle name="SAPBEXHLevel2X 3 4 4 7 2" xfId="11423"/>
    <cellStyle name="SAPBEXHLevel2X 3 4 4 7 2 2" xfId="37844"/>
    <cellStyle name="SAPBEXHLevel2X 3 4 4 7 3" xfId="33712"/>
    <cellStyle name="SAPBEXHLevel2X 3 4 4 8" xfId="7589"/>
    <cellStyle name="SAPBEXHLevel2X 3 4 4 8 2" xfId="18256"/>
    <cellStyle name="SAPBEXHLevel2X 3 4 4 8 2 2" xfId="44672"/>
    <cellStyle name="SAPBEXHLevel2X 3 4 4 8 3" xfId="27214"/>
    <cellStyle name="SAPBEXHLevel2X 3 4 4 8 3 2" xfId="53628"/>
    <cellStyle name="SAPBEXHLevel2X 3 4 4 8 4" xfId="34259"/>
    <cellStyle name="SAPBEXHLevel2X 3 4 4 9" xfId="7289"/>
    <cellStyle name="SAPBEXHLevel2X 3 4 4 9 2" xfId="17956"/>
    <cellStyle name="SAPBEXHLevel2X 3 4 4 9 2 2" xfId="44373"/>
    <cellStyle name="SAPBEXHLevel2X 3 4 4 9 3" xfId="25349"/>
    <cellStyle name="SAPBEXHLevel2X 3 4 4 9 3 2" xfId="51763"/>
    <cellStyle name="SAPBEXHLevel2X 3 4 4 9 4" xfId="33959"/>
    <cellStyle name="SAPBEXHLevel2X 3 4 5" xfId="2112"/>
    <cellStyle name="SAPBEXHLevel2X 3 4 5 10" xfId="8855"/>
    <cellStyle name="SAPBEXHLevel2X 3 4 5 10 2" xfId="19515"/>
    <cellStyle name="SAPBEXHLevel2X 3 4 5 10 2 2" xfId="45929"/>
    <cellStyle name="SAPBEXHLevel2X 3 4 5 10 3" xfId="25418"/>
    <cellStyle name="SAPBEXHLevel2X 3 4 5 10 3 2" xfId="51832"/>
    <cellStyle name="SAPBEXHLevel2X 3 4 5 10 4" xfId="35351"/>
    <cellStyle name="SAPBEXHLevel2X 3 4 5 11" xfId="11488"/>
    <cellStyle name="SAPBEXHLevel2X 3 4 5 11 2" xfId="37909"/>
    <cellStyle name="SAPBEXHLevel2X 3 4 5 12" xfId="22341"/>
    <cellStyle name="SAPBEXHLevel2X 3 4 5 12 2" xfId="48755"/>
    <cellStyle name="SAPBEXHLevel2X 3 4 5 2" xfId="4077"/>
    <cellStyle name="SAPBEXHLevel2X 3 4 5 2 2" xfId="9837"/>
    <cellStyle name="SAPBEXHLevel2X 3 4 5 2 2 2" xfId="20497"/>
    <cellStyle name="SAPBEXHLevel2X 3 4 5 2 2 2 2" xfId="46911"/>
    <cellStyle name="SAPBEXHLevel2X 3 4 5 2 2 3" xfId="11617"/>
    <cellStyle name="SAPBEXHLevel2X 3 4 5 2 2 3 2" xfId="38038"/>
    <cellStyle name="SAPBEXHLevel2X 3 4 5 2 2 4" xfId="36333"/>
    <cellStyle name="SAPBEXHLevel2X 3 4 5 2 3" xfId="14859"/>
    <cellStyle name="SAPBEXHLevel2X 3 4 5 2 3 2" xfId="41279"/>
    <cellStyle name="SAPBEXHLevel2X 3 4 5 2 4" xfId="26475"/>
    <cellStyle name="SAPBEXHLevel2X 3 4 5 2 4 2" xfId="52889"/>
    <cellStyle name="SAPBEXHLevel2X 3 4 5 2 5" xfId="30747"/>
    <cellStyle name="SAPBEXHLevel2X 3 4 5 3" xfId="4805"/>
    <cellStyle name="SAPBEXHLevel2X 3 4 5 3 2" xfId="9923"/>
    <cellStyle name="SAPBEXHLevel2X 3 4 5 3 2 2" xfId="20583"/>
    <cellStyle name="SAPBEXHLevel2X 3 4 5 3 2 2 2" xfId="46997"/>
    <cellStyle name="SAPBEXHLevel2X 3 4 5 3 2 3" xfId="26936"/>
    <cellStyle name="SAPBEXHLevel2X 3 4 5 3 2 3 2" xfId="53350"/>
    <cellStyle name="SAPBEXHLevel2X 3 4 5 3 2 4" xfId="36419"/>
    <cellStyle name="SAPBEXHLevel2X 3 4 5 3 3" xfId="15582"/>
    <cellStyle name="SAPBEXHLevel2X 3 4 5 3 3 2" xfId="42002"/>
    <cellStyle name="SAPBEXHLevel2X 3 4 5 3 4" xfId="26592"/>
    <cellStyle name="SAPBEXHLevel2X 3 4 5 3 4 2" xfId="53006"/>
    <cellStyle name="SAPBEXHLevel2X 3 4 5 3 5" xfId="31475"/>
    <cellStyle name="SAPBEXHLevel2X 3 4 5 4" xfId="5385"/>
    <cellStyle name="SAPBEXHLevel2X 3 4 5 4 2" xfId="16158"/>
    <cellStyle name="SAPBEXHLevel2X 3 4 5 4 2 2" xfId="42577"/>
    <cellStyle name="SAPBEXHLevel2X 3 4 5 4 3" xfId="21853"/>
    <cellStyle name="SAPBEXHLevel2X 3 4 5 4 3 2" xfId="48267"/>
    <cellStyle name="SAPBEXHLevel2X 3 4 5 4 4" xfId="32055"/>
    <cellStyle name="SAPBEXHLevel2X 3 4 5 5" xfId="5992"/>
    <cellStyle name="SAPBEXHLevel2X 3 4 5 5 2" xfId="16744"/>
    <cellStyle name="SAPBEXHLevel2X 3 4 5 5 2 2" xfId="43162"/>
    <cellStyle name="SAPBEXHLevel2X 3 4 5 5 3" xfId="26900"/>
    <cellStyle name="SAPBEXHLevel2X 3 4 5 5 3 2" xfId="53314"/>
    <cellStyle name="SAPBEXHLevel2X 3 4 5 5 4" xfId="32662"/>
    <cellStyle name="SAPBEXHLevel2X 3 4 5 6" xfId="6592"/>
    <cellStyle name="SAPBEXHLevel2X 3 4 5 6 2" xfId="17317"/>
    <cellStyle name="SAPBEXHLevel2X 3 4 5 6 2 2" xfId="43735"/>
    <cellStyle name="SAPBEXHLevel2X 3 4 5 6 3" xfId="22989"/>
    <cellStyle name="SAPBEXHLevel2X 3 4 5 6 3 2" xfId="49403"/>
    <cellStyle name="SAPBEXHLevel2X 3 4 5 6 4" xfId="33262"/>
    <cellStyle name="SAPBEXHLevel2X 3 4 5 7" xfId="7164"/>
    <cellStyle name="SAPBEXHLevel2X 3 4 5 7 2" xfId="23678"/>
    <cellStyle name="SAPBEXHLevel2X 3 4 5 7 2 2" xfId="50092"/>
    <cellStyle name="SAPBEXHLevel2X 3 4 5 7 3" xfId="33834"/>
    <cellStyle name="SAPBEXHLevel2X 3 4 5 8" xfId="7723"/>
    <cellStyle name="SAPBEXHLevel2X 3 4 5 8 2" xfId="18390"/>
    <cellStyle name="SAPBEXHLevel2X 3 4 5 8 2 2" xfId="44806"/>
    <cellStyle name="SAPBEXHLevel2X 3 4 5 8 3" xfId="23175"/>
    <cellStyle name="SAPBEXHLevel2X 3 4 5 8 3 2" xfId="49589"/>
    <cellStyle name="SAPBEXHLevel2X 3 4 5 8 4" xfId="34393"/>
    <cellStyle name="SAPBEXHLevel2X 3 4 5 9" xfId="7875"/>
    <cellStyle name="SAPBEXHLevel2X 3 4 5 9 2" xfId="18542"/>
    <cellStyle name="SAPBEXHLevel2X 3 4 5 9 2 2" xfId="44957"/>
    <cellStyle name="SAPBEXHLevel2X 3 4 5 9 3" xfId="26369"/>
    <cellStyle name="SAPBEXHLevel2X 3 4 5 9 3 2" xfId="52783"/>
    <cellStyle name="SAPBEXHLevel2X 3 4 5 9 4" xfId="34545"/>
    <cellStyle name="SAPBEXHLevel2X 3 4 6" xfId="1851"/>
    <cellStyle name="SAPBEXHLevel2X 3 4 6 10" xfId="9537"/>
    <cellStyle name="SAPBEXHLevel2X 3 4 6 10 2" xfId="20197"/>
    <cellStyle name="SAPBEXHLevel2X 3 4 6 10 2 2" xfId="46611"/>
    <cellStyle name="SAPBEXHLevel2X 3 4 6 10 3" xfId="25930"/>
    <cellStyle name="SAPBEXHLevel2X 3 4 6 10 3 2" xfId="52344"/>
    <cellStyle name="SAPBEXHLevel2X 3 4 6 10 4" xfId="36033"/>
    <cellStyle name="SAPBEXHLevel2X 3 4 6 11" xfId="11729"/>
    <cellStyle name="SAPBEXHLevel2X 3 4 6 11 2" xfId="38150"/>
    <cellStyle name="SAPBEXHLevel2X 3 4 6 12" xfId="22692"/>
    <cellStyle name="SAPBEXHLevel2X 3 4 6 12 2" xfId="49106"/>
    <cellStyle name="SAPBEXHLevel2X 3 4 6 2" xfId="3828"/>
    <cellStyle name="SAPBEXHLevel2X 3 4 6 2 2" xfId="10675"/>
    <cellStyle name="SAPBEXHLevel2X 3 4 6 2 2 2" xfId="21320"/>
    <cellStyle name="SAPBEXHLevel2X 3 4 6 2 2 2 2" xfId="47734"/>
    <cellStyle name="SAPBEXHLevel2X 3 4 6 2 2 3" xfId="28418"/>
    <cellStyle name="SAPBEXHLevel2X 3 4 6 2 2 3 2" xfId="54832"/>
    <cellStyle name="SAPBEXHLevel2X 3 4 6 2 2 4" xfId="37099"/>
    <cellStyle name="SAPBEXHLevel2X 3 4 6 2 3" xfId="14611"/>
    <cellStyle name="SAPBEXHLevel2X 3 4 6 2 3 2" xfId="41031"/>
    <cellStyle name="SAPBEXHLevel2X 3 4 6 2 4" xfId="24239"/>
    <cellStyle name="SAPBEXHLevel2X 3 4 6 2 4 2" xfId="50653"/>
    <cellStyle name="SAPBEXHLevel2X 3 4 6 2 5" xfId="30498"/>
    <cellStyle name="SAPBEXHLevel2X 3 4 6 3" xfId="4555"/>
    <cellStyle name="SAPBEXHLevel2X 3 4 6 3 2" xfId="15333"/>
    <cellStyle name="SAPBEXHLevel2X 3 4 6 3 2 2" xfId="41753"/>
    <cellStyle name="SAPBEXHLevel2X 3 4 6 3 3" xfId="24306"/>
    <cellStyle name="SAPBEXHLevel2X 3 4 6 3 3 2" xfId="50720"/>
    <cellStyle name="SAPBEXHLevel2X 3 4 6 3 4" xfId="31225"/>
    <cellStyle name="SAPBEXHLevel2X 3 4 6 4" xfId="3200"/>
    <cellStyle name="SAPBEXHLevel2X 3 4 6 4 2" xfId="13990"/>
    <cellStyle name="SAPBEXHLevel2X 3 4 6 4 2 2" xfId="40410"/>
    <cellStyle name="SAPBEXHLevel2X 3 4 6 4 3" xfId="22231"/>
    <cellStyle name="SAPBEXHLevel2X 3 4 6 4 3 2" xfId="48645"/>
    <cellStyle name="SAPBEXHLevel2X 3 4 6 4 4" xfId="29870"/>
    <cellStyle name="SAPBEXHLevel2X 3 4 6 5" xfId="5431"/>
    <cellStyle name="SAPBEXHLevel2X 3 4 6 5 2" xfId="16204"/>
    <cellStyle name="SAPBEXHLevel2X 3 4 6 5 2 2" xfId="42623"/>
    <cellStyle name="SAPBEXHLevel2X 3 4 6 5 3" xfId="26838"/>
    <cellStyle name="SAPBEXHLevel2X 3 4 6 5 3 2" xfId="53252"/>
    <cellStyle name="SAPBEXHLevel2X 3 4 6 5 4" xfId="32101"/>
    <cellStyle name="SAPBEXHLevel2X 3 4 6 6" xfId="6028"/>
    <cellStyle name="SAPBEXHLevel2X 3 4 6 6 2" xfId="16779"/>
    <cellStyle name="SAPBEXHLevel2X 3 4 6 6 2 2" xfId="43197"/>
    <cellStyle name="SAPBEXHLevel2X 3 4 6 6 3" xfId="26827"/>
    <cellStyle name="SAPBEXHLevel2X 3 4 6 6 3 2" xfId="53241"/>
    <cellStyle name="SAPBEXHLevel2X 3 4 6 6 4" xfId="32698"/>
    <cellStyle name="SAPBEXHLevel2X 3 4 6 7" xfId="6967"/>
    <cellStyle name="SAPBEXHLevel2X 3 4 6 7 2" xfId="22961"/>
    <cellStyle name="SAPBEXHLevel2X 3 4 6 7 2 2" xfId="49375"/>
    <cellStyle name="SAPBEXHLevel2X 3 4 6 7 3" xfId="33637"/>
    <cellStyle name="SAPBEXHLevel2X 3 4 6 8" xfId="7514"/>
    <cellStyle name="SAPBEXHLevel2X 3 4 6 8 2" xfId="18181"/>
    <cellStyle name="SAPBEXHLevel2X 3 4 6 8 2 2" xfId="44597"/>
    <cellStyle name="SAPBEXHLevel2X 3 4 6 8 3" xfId="26623"/>
    <cellStyle name="SAPBEXHLevel2X 3 4 6 8 3 2" xfId="53037"/>
    <cellStyle name="SAPBEXHLevel2X 3 4 6 8 4" xfId="34184"/>
    <cellStyle name="SAPBEXHLevel2X 3 4 6 9" xfId="7449"/>
    <cellStyle name="SAPBEXHLevel2X 3 4 6 9 2" xfId="18116"/>
    <cellStyle name="SAPBEXHLevel2X 3 4 6 9 2 2" xfId="44532"/>
    <cellStyle name="SAPBEXHLevel2X 3 4 6 9 3" xfId="26944"/>
    <cellStyle name="SAPBEXHLevel2X 3 4 6 9 3 2" xfId="53358"/>
    <cellStyle name="SAPBEXHLevel2X 3 4 6 9 4" xfId="34119"/>
    <cellStyle name="SAPBEXHLevel2X 3 4 7" xfId="2511"/>
    <cellStyle name="SAPBEXHLevel2X 3 4 7 10" xfId="24334"/>
    <cellStyle name="SAPBEXHLevel2X 3 4 7 10 2" xfId="50748"/>
    <cellStyle name="SAPBEXHLevel2X 3 4 7 2" xfId="4406"/>
    <cellStyle name="SAPBEXHLevel2X 3 4 7 2 2" xfId="15184"/>
    <cellStyle name="SAPBEXHLevel2X 3 4 7 2 2 2" xfId="41604"/>
    <cellStyle name="SAPBEXHLevel2X 3 4 7 2 3" xfId="24750"/>
    <cellStyle name="SAPBEXHLevel2X 3 4 7 2 3 2" xfId="51164"/>
    <cellStyle name="SAPBEXHLevel2X 3 4 7 2 4" xfId="31076"/>
    <cellStyle name="SAPBEXHLevel2X 3 4 7 3" xfId="5139"/>
    <cellStyle name="SAPBEXHLevel2X 3 4 7 3 2" xfId="15916"/>
    <cellStyle name="SAPBEXHLevel2X 3 4 7 3 2 2" xfId="42335"/>
    <cellStyle name="SAPBEXHLevel2X 3 4 7 3 3" xfId="21954"/>
    <cellStyle name="SAPBEXHLevel2X 3 4 7 3 3 2" xfId="48368"/>
    <cellStyle name="SAPBEXHLevel2X 3 4 7 3 4" xfId="31809"/>
    <cellStyle name="SAPBEXHLevel2X 3 4 7 4" xfId="6321"/>
    <cellStyle name="SAPBEXHLevel2X 3 4 7 4 2" xfId="17060"/>
    <cellStyle name="SAPBEXHLevel2X 3 4 7 4 2 2" xfId="43478"/>
    <cellStyle name="SAPBEXHLevel2X 3 4 7 4 3" xfId="23005"/>
    <cellStyle name="SAPBEXHLevel2X 3 4 7 4 3 2" xfId="49419"/>
    <cellStyle name="SAPBEXHLevel2X 3 4 7 4 4" xfId="32991"/>
    <cellStyle name="SAPBEXHLevel2X 3 4 7 5" xfId="6897"/>
    <cellStyle name="SAPBEXHLevel2X 3 4 7 5 2" xfId="17602"/>
    <cellStyle name="SAPBEXHLevel2X 3 4 7 5 2 2" xfId="44019"/>
    <cellStyle name="SAPBEXHLevel2X 3 4 7 5 3" xfId="24409"/>
    <cellStyle name="SAPBEXHLevel2X 3 4 7 5 3 2" xfId="50823"/>
    <cellStyle name="SAPBEXHLevel2X 3 4 7 5 4" xfId="33567"/>
    <cellStyle name="SAPBEXHLevel2X 3 4 7 6" xfId="7421"/>
    <cellStyle name="SAPBEXHLevel2X 3 4 7 6 2" xfId="18088"/>
    <cellStyle name="SAPBEXHLevel2X 3 4 7 6 2 2" xfId="44504"/>
    <cellStyle name="SAPBEXHLevel2X 3 4 7 6 3" xfId="13006"/>
    <cellStyle name="SAPBEXHLevel2X 3 4 7 6 3 2" xfId="39427"/>
    <cellStyle name="SAPBEXHLevel2X 3 4 7 6 4" xfId="34091"/>
    <cellStyle name="SAPBEXHLevel2X 3 4 7 7" xfId="8044"/>
    <cellStyle name="SAPBEXHLevel2X 3 4 7 7 2" xfId="18711"/>
    <cellStyle name="SAPBEXHLevel2X 3 4 7 7 2 2" xfId="45125"/>
    <cellStyle name="SAPBEXHLevel2X 3 4 7 7 3" xfId="12527"/>
    <cellStyle name="SAPBEXHLevel2X 3 4 7 7 3 2" xfId="38948"/>
    <cellStyle name="SAPBEXHLevel2X 3 4 7 7 4" xfId="34648"/>
    <cellStyle name="SAPBEXHLevel2X 3 4 7 8" xfId="13307"/>
    <cellStyle name="SAPBEXHLevel2X 3 4 7 8 2" xfId="39727"/>
    <cellStyle name="SAPBEXHLevel2X 3 4 7 9" xfId="11219"/>
    <cellStyle name="SAPBEXHLevel2X 3 4 7 9 2" xfId="37640"/>
    <cellStyle name="SAPBEXHLevel2X 3 4 8" xfId="3263"/>
    <cellStyle name="SAPBEXHLevel2X 3 4 8 2" xfId="14053"/>
    <cellStyle name="SAPBEXHLevel2X 3 4 8 2 2" xfId="40473"/>
    <cellStyle name="SAPBEXHLevel2X 3 4 8 3" xfId="27636"/>
    <cellStyle name="SAPBEXHLevel2X 3 4 8 3 2" xfId="54050"/>
    <cellStyle name="SAPBEXHLevel2X 3 4 8 4" xfId="29933"/>
    <cellStyle name="SAPBEXHLevel2X 3 4 9" xfId="4738"/>
    <cellStyle name="SAPBEXHLevel2X 3 4 9 2" xfId="15515"/>
    <cellStyle name="SAPBEXHLevel2X 3 4 9 2 2" xfId="41935"/>
    <cellStyle name="SAPBEXHLevel2X 3 4 9 3" xfId="26506"/>
    <cellStyle name="SAPBEXHLevel2X 3 4 9 3 2" xfId="52920"/>
    <cellStyle name="SAPBEXHLevel2X 3 4 9 4" xfId="31408"/>
    <cellStyle name="SAPBEXHLevel2X 3 5" xfId="1243"/>
    <cellStyle name="SAPBEXHLevel2X 3 5 10" xfId="5312"/>
    <cellStyle name="SAPBEXHLevel2X 3 5 10 2" xfId="16086"/>
    <cellStyle name="SAPBEXHLevel2X 3 5 10 2 2" xfId="42505"/>
    <cellStyle name="SAPBEXHLevel2X 3 5 10 3" xfId="26166"/>
    <cellStyle name="SAPBEXHLevel2X 3 5 10 3 2" xfId="52580"/>
    <cellStyle name="SAPBEXHLevel2X 3 5 10 4" xfId="31982"/>
    <cellStyle name="SAPBEXHLevel2X 3 5 11" xfId="5604"/>
    <cellStyle name="SAPBEXHLevel2X 3 5 11 2" xfId="27954"/>
    <cellStyle name="SAPBEXHLevel2X 3 5 11 2 2" xfId="54368"/>
    <cellStyle name="SAPBEXHLevel2X 3 5 11 3" xfId="32274"/>
    <cellStyle name="SAPBEXHLevel2X 3 5 12" xfId="12400"/>
    <cellStyle name="SAPBEXHLevel2X 3 5 12 2" xfId="38821"/>
    <cellStyle name="SAPBEXHLevel2X 3 5 13" xfId="23320"/>
    <cellStyle name="SAPBEXHLevel2X 3 5 13 2" xfId="49734"/>
    <cellStyle name="SAPBEXHLevel2X 3 5 2" xfId="1555"/>
    <cellStyle name="SAPBEXHLevel2X 3 5 2 10" xfId="8447"/>
    <cellStyle name="SAPBEXHLevel2X 3 5 2 10 2" xfId="19107"/>
    <cellStyle name="SAPBEXHLevel2X 3 5 2 10 2 2" xfId="45521"/>
    <cellStyle name="SAPBEXHLevel2X 3 5 2 10 3" xfId="12553"/>
    <cellStyle name="SAPBEXHLevel2X 3 5 2 10 3 2" xfId="38974"/>
    <cellStyle name="SAPBEXHLevel2X 3 5 2 10 4" xfId="34943"/>
    <cellStyle name="SAPBEXHLevel2X 3 5 2 11" xfId="11988"/>
    <cellStyle name="SAPBEXHLevel2X 3 5 2 11 2" xfId="38409"/>
    <cellStyle name="SAPBEXHLevel2X 3 5 2 12" xfId="24814"/>
    <cellStyle name="SAPBEXHLevel2X 3 5 2 12 2" xfId="51228"/>
    <cellStyle name="SAPBEXHLevel2X 3 5 2 2" xfId="3549"/>
    <cellStyle name="SAPBEXHLevel2X 3 5 2 2 2" xfId="8975"/>
    <cellStyle name="SAPBEXHLevel2X 3 5 2 2 2 2" xfId="19635"/>
    <cellStyle name="SAPBEXHLevel2X 3 5 2 2 2 2 2" xfId="46049"/>
    <cellStyle name="SAPBEXHLevel2X 3 5 2 2 2 3" xfId="12803"/>
    <cellStyle name="SAPBEXHLevel2X 3 5 2 2 2 3 2" xfId="39224"/>
    <cellStyle name="SAPBEXHLevel2X 3 5 2 2 2 4" xfId="35471"/>
    <cellStyle name="SAPBEXHLevel2X 3 5 2 2 3" xfId="9780"/>
    <cellStyle name="SAPBEXHLevel2X 3 5 2 2 3 2" xfId="20440"/>
    <cellStyle name="SAPBEXHLevel2X 3 5 2 2 3 2 2" xfId="46854"/>
    <cellStyle name="SAPBEXHLevel2X 3 5 2 2 3 3" xfId="11850"/>
    <cellStyle name="SAPBEXHLevel2X 3 5 2 2 3 3 2" xfId="38271"/>
    <cellStyle name="SAPBEXHLevel2X 3 5 2 2 3 4" xfId="36276"/>
    <cellStyle name="SAPBEXHLevel2X 3 5 2 2 4" xfId="8760"/>
    <cellStyle name="SAPBEXHLevel2X 3 5 2 2 4 2" xfId="19420"/>
    <cellStyle name="SAPBEXHLevel2X 3 5 2 2 4 2 2" xfId="45834"/>
    <cellStyle name="SAPBEXHLevel2X 3 5 2 2 4 3" xfId="27191"/>
    <cellStyle name="SAPBEXHLevel2X 3 5 2 2 4 3 2" xfId="53605"/>
    <cellStyle name="SAPBEXHLevel2X 3 5 2 2 4 4" xfId="35256"/>
    <cellStyle name="SAPBEXHLevel2X 3 5 2 2 5" xfId="14334"/>
    <cellStyle name="SAPBEXHLevel2X 3 5 2 2 5 2" xfId="40754"/>
    <cellStyle name="SAPBEXHLevel2X 3 5 2 2 6" xfId="23248"/>
    <cellStyle name="SAPBEXHLevel2X 3 5 2 2 6 2" xfId="49662"/>
    <cellStyle name="SAPBEXHLevel2X 3 5 2 2 7" xfId="30219"/>
    <cellStyle name="SAPBEXHLevel2X 3 5 2 3" xfId="4134"/>
    <cellStyle name="SAPBEXHLevel2X 3 5 2 3 2" xfId="9333"/>
    <cellStyle name="SAPBEXHLevel2X 3 5 2 3 2 2" xfId="19993"/>
    <cellStyle name="SAPBEXHLevel2X 3 5 2 3 2 2 2" xfId="46407"/>
    <cellStyle name="SAPBEXHLevel2X 3 5 2 3 2 3" xfId="21200"/>
    <cellStyle name="SAPBEXHLevel2X 3 5 2 3 2 3 2" xfId="47614"/>
    <cellStyle name="SAPBEXHLevel2X 3 5 2 3 2 4" xfId="35829"/>
    <cellStyle name="SAPBEXHLevel2X 3 5 2 3 3" xfId="14916"/>
    <cellStyle name="SAPBEXHLevel2X 3 5 2 3 3 2" xfId="41336"/>
    <cellStyle name="SAPBEXHLevel2X 3 5 2 3 4" xfId="27931"/>
    <cellStyle name="SAPBEXHLevel2X 3 5 2 3 4 2" xfId="54345"/>
    <cellStyle name="SAPBEXHLevel2X 3 5 2 3 5" xfId="30804"/>
    <cellStyle name="SAPBEXHLevel2X 3 5 2 4" xfId="2834"/>
    <cellStyle name="SAPBEXHLevel2X 3 5 2 4 2" xfId="10047"/>
    <cellStyle name="SAPBEXHLevel2X 3 5 2 4 2 2" xfId="20707"/>
    <cellStyle name="SAPBEXHLevel2X 3 5 2 4 2 2 2" xfId="47121"/>
    <cellStyle name="SAPBEXHLevel2X 3 5 2 4 2 3" xfId="17746"/>
    <cellStyle name="SAPBEXHLevel2X 3 5 2 4 2 3 2" xfId="44163"/>
    <cellStyle name="SAPBEXHLevel2X 3 5 2 4 2 4" xfId="36543"/>
    <cellStyle name="SAPBEXHLevel2X 3 5 2 4 3" xfId="13626"/>
    <cellStyle name="SAPBEXHLevel2X 3 5 2 4 3 2" xfId="40046"/>
    <cellStyle name="SAPBEXHLevel2X 3 5 2 4 4" xfId="22236"/>
    <cellStyle name="SAPBEXHLevel2X 3 5 2 4 4 2" xfId="48650"/>
    <cellStyle name="SAPBEXHLevel2X 3 5 2 4 5" xfId="29504"/>
    <cellStyle name="SAPBEXHLevel2X 3 5 2 5" xfId="4187"/>
    <cellStyle name="SAPBEXHLevel2X 3 5 2 5 2" xfId="14966"/>
    <cellStyle name="SAPBEXHLevel2X 3 5 2 5 2 2" xfId="41386"/>
    <cellStyle name="SAPBEXHLevel2X 3 5 2 5 3" xfId="24820"/>
    <cellStyle name="SAPBEXHLevel2X 3 5 2 5 3 2" xfId="51234"/>
    <cellStyle name="SAPBEXHLevel2X 3 5 2 5 4" xfId="30857"/>
    <cellStyle name="SAPBEXHLevel2X 3 5 2 6" xfId="5771"/>
    <cellStyle name="SAPBEXHLevel2X 3 5 2 6 2" xfId="16530"/>
    <cellStyle name="SAPBEXHLevel2X 3 5 2 6 2 2" xfId="42948"/>
    <cellStyle name="SAPBEXHLevel2X 3 5 2 6 3" xfId="24110"/>
    <cellStyle name="SAPBEXHLevel2X 3 5 2 6 3 2" xfId="50524"/>
    <cellStyle name="SAPBEXHLevel2X 3 5 2 6 4" xfId="32441"/>
    <cellStyle name="SAPBEXHLevel2X 3 5 2 7" xfId="3023"/>
    <cellStyle name="SAPBEXHLevel2X 3 5 2 7 2" xfId="23743"/>
    <cellStyle name="SAPBEXHLevel2X 3 5 2 7 2 2" xfId="50157"/>
    <cellStyle name="SAPBEXHLevel2X 3 5 2 7 3" xfId="29693"/>
    <cellStyle name="SAPBEXHLevel2X 3 5 2 8" xfId="4114"/>
    <cellStyle name="SAPBEXHLevel2X 3 5 2 8 2" xfId="14896"/>
    <cellStyle name="SAPBEXHLevel2X 3 5 2 8 2 2" xfId="41316"/>
    <cellStyle name="SAPBEXHLevel2X 3 5 2 8 3" xfId="26583"/>
    <cellStyle name="SAPBEXHLevel2X 3 5 2 8 3 2" xfId="52997"/>
    <cellStyle name="SAPBEXHLevel2X 3 5 2 8 4" xfId="30784"/>
    <cellStyle name="SAPBEXHLevel2X 3 5 2 9" xfId="7796"/>
    <cellStyle name="SAPBEXHLevel2X 3 5 2 9 2" xfId="18463"/>
    <cellStyle name="SAPBEXHLevel2X 3 5 2 9 2 2" xfId="44878"/>
    <cellStyle name="SAPBEXHLevel2X 3 5 2 9 3" xfId="24795"/>
    <cellStyle name="SAPBEXHLevel2X 3 5 2 9 3 2" xfId="51209"/>
    <cellStyle name="SAPBEXHLevel2X 3 5 2 9 4" xfId="34466"/>
    <cellStyle name="SAPBEXHLevel2X 3 5 3" xfId="1668"/>
    <cellStyle name="SAPBEXHLevel2X 3 5 3 10" xfId="8305"/>
    <cellStyle name="SAPBEXHLevel2X 3 5 3 10 2" xfId="18965"/>
    <cellStyle name="SAPBEXHLevel2X 3 5 3 10 2 2" xfId="45379"/>
    <cellStyle name="SAPBEXHLevel2X 3 5 3 10 3" xfId="17699"/>
    <cellStyle name="SAPBEXHLevel2X 3 5 3 10 3 2" xfId="44116"/>
    <cellStyle name="SAPBEXHLevel2X 3 5 3 10 4" xfId="34801"/>
    <cellStyle name="SAPBEXHLevel2X 3 5 3 11" xfId="11899"/>
    <cellStyle name="SAPBEXHLevel2X 3 5 3 11 2" xfId="38320"/>
    <cellStyle name="SAPBEXHLevel2X 3 5 3 12" xfId="25309"/>
    <cellStyle name="SAPBEXHLevel2X 3 5 3 12 2" xfId="51723"/>
    <cellStyle name="SAPBEXHLevel2X 3 5 3 2" xfId="3661"/>
    <cellStyle name="SAPBEXHLevel2X 3 5 3 2 2" xfId="9117"/>
    <cellStyle name="SAPBEXHLevel2X 3 5 3 2 2 2" xfId="19777"/>
    <cellStyle name="SAPBEXHLevel2X 3 5 3 2 2 2 2" xfId="46191"/>
    <cellStyle name="SAPBEXHLevel2X 3 5 3 2 2 3" xfId="26788"/>
    <cellStyle name="SAPBEXHLevel2X 3 5 3 2 2 3 2" xfId="53202"/>
    <cellStyle name="SAPBEXHLevel2X 3 5 3 2 2 4" xfId="35613"/>
    <cellStyle name="SAPBEXHLevel2X 3 5 3 2 3" xfId="10343"/>
    <cellStyle name="SAPBEXHLevel2X 3 5 3 2 3 2" xfId="21003"/>
    <cellStyle name="SAPBEXHLevel2X 3 5 3 2 3 2 2" xfId="47417"/>
    <cellStyle name="SAPBEXHLevel2X 3 5 3 2 3 3" xfId="28268"/>
    <cellStyle name="SAPBEXHLevel2X 3 5 3 2 3 3 2" xfId="54682"/>
    <cellStyle name="SAPBEXHLevel2X 3 5 3 2 3 4" xfId="36839"/>
    <cellStyle name="SAPBEXHLevel2X 3 5 3 2 4" xfId="8606"/>
    <cellStyle name="SAPBEXHLevel2X 3 5 3 2 4 2" xfId="19266"/>
    <cellStyle name="SAPBEXHLevel2X 3 5 3 2 4 2 2" xfId="45680"/>
    <cellStyle name="SAPBEXHLevel2X 3 5 3 2 4 3" xfId="17817"/>
    <cellStyle name="SAPBEXHLevel2X 3 5 3 2 4 3 2" xfId="44234"/>
    <cellStyle name="SAPBEXHLevel2X 3 5 3 2 4 4" xfId="35102"/>
    <cellStyle name="SAPBEXHLevel2X 3 5 3 2 5" xfId="14446"/>
    <cellStyle name="SAPBEXHLevel2X 3 5 3 2 5 2" xfId="40866"/>
    <cellStyle name="SAPBEXHLevel2X 3 5 3 2 6" xfId="26319"/>
    <cellStyle name="SAPBEXHLevel2X 3 5 3 2 6 2" xfId="52733"/>
    <cellStyle name="SAPBEXHLevel2X 3 5 3 2 7" xfId="30331"/>
    <cellStyle name="SAPBEXHLevel2X 3 5 3 3" xfId="2674"/>
    <cellStyle name="SAPBEXHLevel2X 3 5 3 3 2" xfId="9486"/>
    <cellStyle name="SAPBEXHLevel2X 3 5 3 3 2 2" xfId="20146"/>
    <cellStyle name="SAPBEXHLevel2X 3 5 3 3 2 2 2" xfId="46560"/>
    <cellStyle name="SAPBEXHLevel2X 3 5 3 3 2 3" xfId="21178"/>
    <cellStyle name="SAPBEXHLevel2X 3 5 3 3 2 3 2" xfId="47592"/>
    <cellStyle name="SAPBEXHLevel2X 3 5 3 3 2 4" xfId="35982"/>
    <cellStyle name="SAPBEXHLevel2X 3 5 3 3 3" xfId="13466"/>
    <cellStyle name="SAPBEXHLevel2X 3 5 3 3 3 2" xfId="39886"/>
    <cellStyle name="SAPBEXHLevel2X 3 5 3 3 4" xfId="23986"/>
    <cellStyle name="SAPBEXHLevel2X 3 5 3 3 4 2" xfId="50400"/>
    <cellStyle name="SAPBEXHLevel2X 3 5 3 3 5" xfId="29344"/>
    <cellStyle name="SAPBEXHLevel2X 3 5 3 4" xfId="3097"/>
    <cellStyle name="SAPBEXHLevel2X 3 5 3 4 2" xfId="10275"/>
    <cellStyle name="SAPBEXHLevel2X 3 5 3 4 2 2" xfId="20935"/>
    <cellStyle name="SAPBEXHLevel2X 3 5 3 4 2 2 2" xfId="47349"/>
    <cellStyle name="SAPBEXHLevel2X 3 5 3 4 2 3" xfId="12508"/>
    <cellStyle name="SAPBEXHLevel2X 3 5 3 4 2 3 2" xfId="38929"/>
    <cellStyle name="SAPBEXHLevel2X 3 5 3 4 2 4" xfId="36771"/>
    <cellStyle name="SAPBEXHLevel2X 3 5 3 4 3" xfId="13889"/>
    <cellStyle name="SAPBEXHLevel2X 3 5 3 4 3 2" xfId="40309"/>
    <cellStyle name="SAPBEXHLevel2X 3 5 3 4 4" xfId="22738"/>
    <cellStyle name="SAPBEXHLevel2X 3 5 3 4 4 2" xfId="49152"/>
    <cellStyle name="SAPBEXHLevel2X 3 5 3 4 5" xfId="29767"/>
    <cellStyle name="SAPBEXHLevel2X 3 5 3 5" xfId="5445"/>
    <cellStyle name="SAPBEXHLevel2X 3 5 3 5 2" xfId="16218"/>
    <cellStyle name="SAPBEXHLevel2X 3 5 3 5 2 2" xfId="42637"/>
    <cellStyle name="SAPBEXHLevel2X 3 5 3 5 3" xfId="27459"/>
    <cellStyle name="SAPBEXHLevel2X 3 5 3 5 3 2" xfId="53873"/>
    <cellStyle name="SAPBEXHLevel2X 3 5 3 5 4" xfId="32115"/>
    <cellStyle name="SAPBEXHLevel2X 3 5 3 6" xfId="5537"/>
    <cellStyle name="SAPBEXHLevel2X 3 5 3 6 2" xfId="16308"/>
    <cellStyle name="SAPBEXHLevel2X 3 5 3 6 2 2" xfId="42727"/>
    <cellStyle name="SAPBEXHLevel2X 3 5 3 6 3" xfId="25155"/>
    <cellStyle name="SAPBEXHLevel2X 3 5 3 6 3 2" xfId="51569"/>
    <cellStyle name="SAPBEXHLevel2X 3 5 3 6 4" xfId="32207"/>
    <cellStyle name="SAPBEXHLevel2X 3 5 3 7" xfId="6150"/>
    <cellStyle name="SAPBEXHLevel2X 3 5 3 7 2" xfId="22502"/>
    <cellStyle name="SAPBEXHLevel2X 3 5 3 7 2 2" xfId="48916"/>
    <cellStyle name="SAPBEXHLevel2X 3 5 3 7 3" xfId="32820"/>
    <cellStyle name="SAPBEXHLevel2X 3 5 3 8" xfId="6780"/>
    <cellStyle name="SAPBEXHLevel2X 3 5 3 8 2" xfId="17492"/>
    <cellStyle name="SAPBEXHLevel2X 3 5 3 8 2 2" xfId="43909"/>
    <cellStyle name="SAPBEXHLevel2X 3 5 3 8 3" xfId="24867"/>
    <cellStyle name="SAPBEXHLevel2X 3 5 3 8 3 2" xfId="51281"/>
    <cellStyle name="SAPBEXHLevel2X 3 5 3 8 4" xfId="33450"/>
    <cellStyle name="SAPBEXHLevel2X 3 5 3 9" xfId="7638"/>
    <cellStyle name="SAPBEXHLevel2X 3 5 3 9 2" xfId="18305"/>
    <cellStyle name="SAPBEXHLevel2X 3 5 3 9 2 2" xfId="44721"/>
    <cellStyle name="SAPBEXHLevel2X 3 5 3 9 3" xfId="23672"/>
    <cellStyle name="SAPBEXHLevel2X 3 5 3 9 3 2" xfId="50086"/>
    <cellStyle name="SAPBEXHLevel2X 3 5 3 9 4" xfId="34308"/>
    <cellStyle name="SAPBEXHLevel2X 3 5 4" xfId="1927"/>
    <cellStyle name="SAPBEXHLevel2X 3 5 4 10" xfId="8574"/>
    <cellStyle name="SAPBEXHLevel2X 3 5 4 10 2" xfId="19234"/>
    <cellStyle name="SAPBEXHLevel2X 3 5 4 10 2 2" xfId="45648"/>
    <cellStyle name="SAPBEXHLevel2X 3 5 4 10 3" xfId="17245"/>
    <cellStyle name="SAPBEXHLevel2X 3 5 4 10 3 2" xfId="43663"/>
    <cellStyle name="SAPBEXHLevel2X 3 5 4 10 4" xfId="35070"/>
    <cellStyle name="SAPBEXHLevel2X 3 5 4 11" xfId="11653"/>
    <cellStyle name="SAPBEXHLevel2X 3 5 4 11 2" xfId="38074"/>
    <cellStyle name="SAPBEXHLevel2X 3 5 4 12" xfId="24336"/>
    <cellStyle name="SAPBEXHLevel2X 3 5 4 12 2" xfId="50750"/>
    <cellStyle name="SAPBEXHLevel2X 3 5 4 2" xfId="3904"/>
    <cellStyle name="SAPBEXHLevel2X 3 5 4 2 2" xfId="9162"/>
    <cellStyle name="SAPBEXHLevel2X 3 5 4 2 2 2" xfId="19822"/>
    <cellStyle name="SAPBEXHLevel2X 3 5 4 2 2 2 2" xfId="46236"/>
    <cellStyle name="SAPBEXHLevel2X 3 5 4 2 2 3" xfId="26786"/>
    <cellStyle name="SAPBEXHLevel2X 3 5 4 2 2 3 2" xfId="53200"/>
    <cellStyle name="SAPBEXHLevel2X 3 5 4 2 2 4" xfId="35658"/>
    <cellStyle name="SAPBEXHLevel2X 3 5 4 2 3" xfId="14687"/>
    <cellStyle name="SAPBEXHLevel2X 3 5 4 2 3 2" xfId="41107"/>
    <cellStyle name="SAPBEXHLevel2X 3 5 4 2 4" xfId="26580"/>
    <cellStyle name="SAPBEXHLevel2X 3 5 4 2 4 2" xfId="52994"/>
    <cellStyle name="SAPBEXHLevel2X 3 5 4 2 5" xfId="30574"/>
    <cellStyle name="SAPBEXHLevel2X 3 5 4 3" xfId="4631"/>
    <cellStyle name="SAPBEXHLevel2X 3 5 4 3 2" xfId="9689"/>
    <cellStyle name="SAPBEXHLevel2X 3 5 4 3 2 2" xfId="20349"/>
    <cellStyle name="SAPBEXHLevel2X 3 5 4 3 2 2 2" xfId="46763"/>
    <cellStyle name="SAPBEXHLevel2X 3 5 4 3 2 3" xfId="26717"/>
    <cellStyle name="SAPBEXHLevel2X 3 5 4 3 2 3 2" xfId="53131"/>
    <cellStyle name="SAPBEXHLevel2X 3 5 4 3 2 4" xfId="36185"/>
    <cellStyle name="SAPBEXHLevel2X 3 5 4 3 3" xfId="15409"/>
    <cellStyle name="SAPBEXHLevel2X 3 5 4 3 3 2" xfId="41829"/>
    <cellStyle name="SAPBEXHLevel2X 3 5 4 3 4" xfId="25097"/>
    <cellStyle name="SAPBEXHLevel2X 3 5 4 3 4 2" xfId="51511"/>
    <cellStyle name="SAPBEXHLevel2X 3 5 4 3 5" xfId="31301"/>
    <cellStyle name="SAPBEXHLevel2X 3 5 4 4" xfId="5209"/>
    <cellStyle name="SAPBEXHLevel2X 3 5 4 4 2" xfId="15984"/>
    <cellStyle name="SAPBEXHLevel2X 3 5 4 4 2 2" xfId="42403"/>
    <cellStyle name="SAPBEXHLevel2X 3 5 4 4 3" xfId="23484"/>
    <cellStyle name="SAPBEXHLevel2X 3 5 4 4 3 2" xfId="49898"/>
    <cellStyle name="SAPBEXHLevel2X 3 5 4 4 4" xfId="31879"/>
    <cellStyle name="SAPBEXHLevel2X 3 5 4 5" xfId="5825"/>
    <cellStyle name="SAPBEXHLevel2X 3 5 4 5 2" xfId="16584"/>
    <cellStyle name="SAPBEXHLevel2X 3 5 4 5 2 2" xfId="43002"/>
    <cellStyle name="SAPBEXHLevel2X 3 5 4 5 3" xfId="22515"/>
    <cellStyle name="SAPBEXHLevel2X 3 5 4 5 3 2" xfId="48929"/>
    <cellStyle name="SAPBEXHLevel2X 3 5 4 5 4" xfId="32495"/>
    <cellStyle name="SAPBEXHLevel2X 3 5 4 6" xfId="6428"/>
    <cellStyle name="SAPBEXHLevel2X 3 5 4 6 2" xfId="17164"/>
    <cellStyle name="SAPBEXHLevel2X 3 5 4 6 2 2" xfId="43582"/>
    <cellStyle name="SAPBEXHLevel2X 3 5 4 6 3" xfId="24505"/>
    <cellStyle name="SAPBEXHLevel2X 3 5 4 6 3 2" xfId="50919"/>
    <cellStyle name="SAPBEXHLevel2X 3 5 4 6 4" xfId="33098"/>
    <cellStyle name="SAPBEXHLevel2X 3 5 4 7" xfId="7043"/>
    <cellStyle name="SAPBEXHLevel2X 3 5 4 7 2" xfId="11424"/>
    <cellStyle name="SAPBEXHLevel2X 3 5 4 7 2 2" xfId="37845"/>
    <cellStyle name="SAPBEXHLevel2X 3 5 4 7 3" xfId="33713"/>
    <cellStyle name="SAPBEXHLevel2X 3 5 4 8" xfId="7590"/>
    <cellStyle name="SAPBEXHLevel2X 3 5 4 8 2" xfId="18257"/>
    <cellStyle name="SAPBEXHLevel2X 3 5 4 8 2 2" xfId="44673"/>
    <cellStyle name="SAPBEXHLevel2X 3 5 4 8 3" xfId="26624"/>
    <cellStyle name="SAPBEXHLevel2X 3 5 4 8 3 2" xfId="53038"/>
    <cellStyle name="SAPBEXHLevel2X 3 5 4 8 4" xfId="34260"/>
    <cellStyle name="SAPBEXHLevel2X 3 5 4 9" xfId="7290"/>
    <cellStyle name="SAPBEXHLevel2X 3 5 4 9 2" xfId="17957"/>
    <cellStyle name="SAPBEXHLevel2X 3 5 4 9 2 2" xfId="44374"/>
    <cellStyle name="SAPBEXHLevel2X 3 5 4 9 3" xfId="22794"/>
    <cellStyle name="SAPBEXHLevel2X 3 5 4 9 3 2" xfId="49208"/>
    <cellStyle name="SAPBEXHLevel2X 3 5 4 9 4" xfId="33960"/>
    <cellStyle name="SAPBEXHLevel2X 3 5 5" xfId="2113"/>
    <cellStyle name="SAPBEXHLevel2X 3 5 5 10" xfId="8831"/>
    <cellStyle name="SAPBEXHLevel2X 3 5 5 10 2" xfId="19491"/>
    <cellStyle name="SAPBEXHLevel2X 3 5 5 10 2 2" xfId="45905"/>
    <cellStyle name="SAPBEXHLevel2X 3 5 5 10 3" xfId="23078"/>
    <cellStyle name="SAPBEXHLevel2X 3 5 5 10 3 2" xfId="49492"/>
    <cellStyle name="SAPBEXHLevel2X 3 5 5 10 4" xfId="35327"/>
    <cellStyle name="SAPBEXHLevel2X 3 5 5 11" xfId="11487"/>
    <cellStyle name="SAPBEXHLevel2X 3 5 5 11 2" xfId="37908"/>
    <cellStyle name="SAPBEXHLevel2X 3 5 5 12" xfId="23999"/>
    <cellStyle name="SAPBEXHLevel2X 3 5 5 12 2" xfId="50413"/>
    <cellStyle name="SAPBEXHLevel2X 3 5 5 2" xfId="4078"/>
    <cellStyle name="SAPBEXHLevel2X 3 5 5 2 2" xfId="9808"/>
    <cellStyle name="SAPBEXHLevel2X 3 5 5 2 2 2" xfId="20468"/>
    <cellStyle name="SAPBEXHLevel2X 3 5 5 2 2 2 2" xfId="46882"/>
    <cellStyle name="SAPBEXHLevel2X 3 5 5 2 2 3" xfId="26705"/>
    <cellStyle name="SAPBEXHLevel2X 3 5 5 2 2 3 2" xfId="53119"/>
    <cellStyle name="SAPBEXHLevel2X 3 5 5 2 2 4" xfId="36304"/>
    <cellStyle name="SAPBEXHLevel2X 3 5 5 2 3" xfId="14860"/>
    <cellStyle name="SAPBEXHLevel2X 3 5 5 2 3 2" xfId="41280"/>
    <cellStyle name="SAPBEXHLevel2X 3 5 5 2 4" xfId="25285"/>
    <cellStyle name="SAPBEXHLevel2X 3 5 5 2 4 2" xfId="51699"/>
    <cellStyle name="SAPBEXHLevel2X 3 5 5 2 5" xfId="30748"/>
    <cellStyle name="SAPBEXHLevel2X 3 5 5 3" xfId="4806"/>
    <cellStyle name="SAPBEXHLevel2X 3 5 5 3 2" xfId="10207"/>
    <cellStyle name="SAPBEXHLevel2X 3 5 5 3 2 2" xfId="20867"/>
    <cellStyle name="SAPBEXHLevel2X 3 5 5 3 2 2 2" xfId="47281"/>
    <cellStyle name="SAPBEXHLevel2X 3 5 5 3 2 3" xfId="11867"/>
    <cellStyle name="SAPBEXHLevel2X 3 5 5 3 2 3 2" xfId="38288"/>
    <cellStyle name="SAPBEXHLevel2X 3 5 5 3 2 4" xfId="36703"/>
    <cellStyle name="SAPBEXHLevel2X 3 5 5 3 3" xfId="15583"/>
    <cellStyle name="SAPBEXHLevel2X 3 5 5 3 3 2" xfId="42003"/>
    <cellStyle name="SAPBEXHLevel2X 3 5 5 3 4" xfId="22446"/>
    <cellStyle name="SAPBEXHLevel2X 3 5 5 3 4 2" xfId="48860"/>
    <cellStyle name="SAPBEXHLevel2X 3 5 5 3 5" xfId="31476"/>
    <cellStyle name="SAPBEXHLevel2X 3 5 5 4" xfId="5386"/>
    <cellStyle name="SAPBEXHLevel2X 3 5 5 4 2" xfId="16159"/>
    <cellStyle name="SAPBEXHLevel2X 3 5 5 4 2 2" xfId="42578"/>
    <cellStyle name="SAPBEXHLevel2X 3 5 5 4 3" xfId="26407"/>
    <cellStyle name="SAPBEXHLevel2X 3 5 5 4 3 2" xfId="52821"/>
    <cellStyle name="SAPBEXHLevel2X 3 5 5 4 4" xfId="32056"/>
    <cellStyle name="SAPBEXHLevel2X 3 5 5 5" xfId="5993"/>
    <cellStyle name="SAPBEXHLevel2X 3 5 5 5 2" xfId="16745"/>
    <cellStyle name="SAPBEXHLevel2X 3 5 5 5 2 2" xfId="43163"/>
    <cellStyle name="SAPBEXHLevel2X 3 5 5 5 3" xfId="21860"/>
    <cellStyle name="SAPBEXHLevel2X 3 5 5 5 3 2" xfId="48274"/>
    <cellStyle name="SAPBEXHLevel2X 3 5 5 5 4" xfId="32663"/>
    <cellStyle name="SAPBEXHLevel2X 3 5 5 6" xfId="6593"/>
    <cellStyle name="SAPBEXHLevel2X 3 5 5 6 2" xfId="17318"/>
    <cellStyle name="SAPBEXHLevel2X 3 5 5 6 2 2" xfId="43736"/>
    <cellStyle name="SAPBEXHLevel2X 3 5 5 6 3" xfId="11335"/>
    <cellStyle name="SAPBEXHLevel2X 3 5 5 6 3 2" xfId="37756"/>
    <cellStyle name="SAPBEXHLevel2X 3 5 5 6 4" xfId="33263"/>
    <cellStyle name="SAPBEXHLevel2X 3 5 5 7" xfId="7165"/>
    <cellStyle name="SAPBEXHLevel2X 3 5 5 7 2" xfId="23107"/>
    <cellStyle name="SAPBEXHLevel2X 3 5 5 7 2 2" xfId="49521"/>
    <cellStyle name="SAPBEXHLevel2X 3 5 5 7 3" xfId="33835"/>
    <cellStyle name="SAPBEXHLevel2X 3 5 5 8" xfId="7724"/>
    <cellStyle name="SAPBEXHLevel2X 3 5 5 8 2" xfId="18391"/>
    <cellStyle name="SAPBEXHLevel2X 3 5 5 8 2 2" xfId="44807"/>
    <cellStyle name="SAPBEXHLevel2X 3 5 5 8 3" xfId="27006"/>
    <cellStyle name="SAPBEXHLevel2X 3 5 5 8 3 2" xfId="53420"/>
    <cellStyle name="SAPBEXHLevel2X 3 5 5 8 4" xfId="34394"/>
    <cellStyle name="SAPBEXHLevel2X 3 5 5 9" xfId="7876"/>
    <cellStyle name="SAPBEXHLevel2X 3 5 5 9 2" xfId="18543"/>
    <cellStyle name="SAPBEXHLevel2X 3 5 5 9 2 2" xfId="44958"/>
    <cellStyle name="SAPBEXHLevel2X 3 5 5 9 3" xfId="28094"/>
    <cellStyle name="SAPBEXHLevel2X 3 5 5 9 3 2" xfId="54508"/>
    <cellStyle name="SAPBEXHLevel2X 3 5 5 9 4" xfId="34546"/>
    <cellStyle name="SAPBEXHLevel2X 3 5 6" xfId="1852"/>
    <cellStyle name="SAPBEXHLevel2X 3 5 6 10" xfId="9536"/>
    <cellStyle name="SAPBEXHLevel2X 3 5 6 10 2" xfId="20196"/>
    <cellStyle name="SAPBEXHLevel2X 3 5 6 10 2 2" xfId="46610"/>
    <cellStyle name="SAPBEXHLevel2X 3 5 6 10 3" xfId="16369"/>
    <cellStyle name="SAPBEXHLevel2X 3 5 6 10 3 2" xfId="42788"/>
    <cellStyle name="SAPBEXHLevel2X 3 5 6 10 4" xfId="36032"/>
    <cellStyle name="SAPBEXHLevel2X 3 5 6 11" xfId="11728"/>
    <cellStyle name="SAPBEXHLevel2X 3 5 6 11 2" xfId="38149"/>
    <cellStyle name="SAPBEXHLevel2X 3 5 6 12" xfId="27019"/>
    <cellStyle name="SAPBEXHLevel2X 3 5 6 12 2" xfId="53433"/>
    <cellStyle name="SAPBEXHLevel2X 3 5 6 2" xfId="3829"/>
    <cellStyle name="SAPBEXHLevel2X 3 5 6 2 2" xfId="10674"/>
    <cellStyle name="SAPBEXHLevel2X 3 5 6 2 2 2" xfId="21319"/>
    <cellStyle name="SAPBEXHLevel2X 3 5 6 2 2 2 2" xfId="47733"/>
    <cellStyle name="SAPBEXHLevel2X 3 5 6 2 2 3" xfId="28417"/>
    <cellStyle name="SAPBEXHLevel2X 3 5 6 2 2 3 2" xfId="54831"/>
    <cellStyle name="SAPBEXHLevel2X 3 5 6 2 2 4" xfId="37098"/>
    <cellStyle name="SAPBEXHLevel2X 3 5 6 2 3" xfId="14612"/>
    <cellStyle name="SAPBEXHLevel2X 3 5 6 2 3 2" xfId="41032"/>
    <cellStyle name="SAPBEXHLevel2X 3 5 6 2 4" xfId="22776"/>
    <cellStyle name="SAPBEXHLevel2X 3 5 6 2 4 2" xfId="49190"/>
    <cellStyle name="SAPBEXHLevel2X 3 5 6 2 5" xfId="30499"/>
    <cellStyle name="SAPBEXHLevel2X 3 5 6 3" xfId="4556"/>
    <cellStyle name="SAPBEXHLevel2X 3 5 6 3 2" xfId="15334"/>
    <cellStyle name="SAPBEXHLevel2X 3 5 6 3 2 2" xfId="41754"/>
    <cellStyle name="SAPBEXHLevel2X 3 5 6 3 3" xfId="23849"/>
    <cellStyle name="SAPBEXHLevel2X 3 5 6 3 3 2" xfId="50263"/>
    <cellStyle name="SAPBEXHLevel2X 3 5 6 3 4" xfId="31226"/>
    <cellStyle name="SAPBEXHLevel2X 3 5 6 4" xfId="3201"/>
    <cellStyle name="SAPBEXHLevel2X 3 5 6 4 2" xfId="13991"/>
    <cellStyle name="SAPBEXHLevel2X 3 5 6 4 2 2" xfId="40411"/>
    <cellStyle name="SAPBEXHLevel2X 3 5 6 4 3" xfId="25845"/>
    <cellStyle name="SAPBEXHLevel2X 3 5 6 4 3 2" xfId="52259"/>
    <cellStyle name="SAPBEXHLevel2X 3 5 6 4 4" xfId="29871"/>
    <cellStyle name="SAPBEXHLevel2X 3 5 6 5" xfId="4335"/>
    <cellStyle name="SAPBEXHLevel2X 3 5 6 5 2" xfId="15113"/>
    <cellStyle name="SAPBEXHLevel2X 3 5 6 5 2 2" xfId="41533"/>
    <cellStyle name="SAPBEXHLevel2X 3 5 6 5 3" xfId="25003"/>
    <cellStyle name="SAPBEXHLevel2X 3 5 6 5 3 2" xfId="51417"/>
    <cellStyle name="SAPBEXHLevel2X 3 5 6 5 4" xfId="31005"/>
    <cellStyle name="SAPBEXHLevel2X 3 5 6 6" xfId="5625"/>
    <cellStyle name="SAPBEXHLevel2X 3 5 6 6 2" xfId="16389"/>
    <cellStyle name="SAPBEXHLevel2X 3 5 6 6 2 2" xfId="42807"/>
    <cellStyle name="SAPBEXHLevel2X 3 5 6 6 3" xfId="26514"/>
    <cellStyle name="SAPBEXHLevel2X 3 5 6 6 3 2" xfId="52928"/>
    <cellStyle name="SAPBEXHLevel2X 3 5 6 6 4" xfId="32295"/>
    <cellStyle name="SAPBEXHLevel2X 3 5 6 7" xfId="6968"/>
    <cellStyle name="SAPBEXHLevel2X 3 5 6 7 2" xfId="21156"/>
    <cellStyle name="SAPBEXHLevel2X 3 5 6 7 2 2" xfId="47570"/>
    <cellStyle name="SAPBEXHLevel2X 3 5 6 7 3" xfId="33638"/>
    <cellStyle name="SAPBEXHLevel2X 3 5 6 8" xfId="7515"/>
    <cellStyle name="SAPBEXHLevel2X 3 5 6 8 2" xfId="18182"/>
    <cellStyle name="SAPBEXHLevel2X 3 5 6 8 2 2" xfId="44598"/>
    <cellStyle name="SAPBEXHLevel2X 3 5 6 8 3" xfId="22665"/>
    <cellStyle name="SAPBEXHLevel2X 3 5 6 8 3 2" xfId="49079"/>
    <cellStyle name="SAPBEXHLevel2X 3 5 6 8 4" xfId="34185"/>
    <cellStyle name="SAPBEXHLevel2X 3 5 6 9" xfId="6242"/>
    <cellStyle name="SAPBEXHLevel2X 3 5 6 9 2" xfId="16983"/>
    <cellStyle name="SAPBEXHLevel2X 3 5 6 9 2 2" xfId="43401"/>
    <cellStyle name="SAPBEXHLevel2X 3 5 6 9 3" xfId="12036"/>
    <cellStyle name="SAPBEXHLevel2X 3 5 6 9 3 2" xfId="38457"/>
    <cellStyle name="SAPBEXHLevel2X 3 5 6 9 4" xfId="32912"/>
    <cellStyle name="SAPBEXHLevel2X 3 5 7" xfId="2512"/>
    <cellStyle name="SAPBEXHLevel2X 3 5 7 10" xfId="23877"/>
    <cellStyle name="SAPBEXHLevel2X 3 5 7 10 2" xfId="50291"/>
    <cellStyle name="SAPBEXHLevel2X 3 5 7 2" xfId="4407"/>
    <cellStyle name="SAPBEXHLevel2X 3 5 7 2 2" xfId="15185"/>
    <cellStyle name="SAPBEXHLevel2X 3 5 7 2 2 2" xfId="41605"/>
    <cellStyle name="SAPBEXHLevel2X 3 5 7 2 3" xfId="24308"/>
    <cellStyle name="SAPBEXHLevel2X 3 5 7 2 3 2" xfId="50722"/>
    <cellStyle name="SAPBEXHLevel2X 3 5 7 2 4" xfId="31077"/>
    <cellStyle name="SAPBEXHLevel2X 3 5 7 3" xfId="5140"/>
    <cellStyle name="SAPBEXHLevel2X 3 5 7 3 2" xfId="15917"/>
    <cellStyle name="SAPBEXHLevel2X 3 5 7 3 2 2" xfId="42336"/>
    <cellStyle name="SAPBEXHLevel2X 3 5 7 3 3" xfId="21971"/>
    <cellStyle name="SAPBEXHLevel2X 3 5 7 3 3 2" xfId="48385"/>
    <cellStyle name="SAPBEXHLevel2X 3 5 7 3 4" xfId="31810"/>
    <cellStyle name="SAPBEXHLevel2X 3 5 7 4" xfId="6322"/>
    <cellStyle name="SAPBEXHLevel2X 3 5 7 4 2" xfId="17061"/>
    <cellStyle name="SAPBEXHLevel2X 3 5 7 4 2 2" xfId="43479"/>
    <cellStyle name="SAPBEXHLevel2X 3 5 7 4 3" xfId="12386"/>
    <cellStyle name="SAPBEXHLevel2X 3 5 7 4 3 2" xfId="38807"/>
    <cellStyle name="SAPBEXHLevel2X 3 5 7 4 4" xfId="32992"/>
    <cellStyle name="SAPBEXHLevel2X 3 5 7 5" xfId="6898"/>
    <cellStyle name="SAPBEXHLevel2X 3 5 7 5 2" xfId="17603"/>
    <cellStyle name="SAPBEXHLevel2X 3 5 7 5 2 2" xfId="44020"/>
    <cellStyle name="SAPBEXHLevel2X 3 5 7 5 3" xfId="22003"/>
    <cellStyle name="SAPBEXHLevel2X 3 5 7 5 3 2" xfId="48417"/>
    <cellStyle name="SAPBEXHLevel2X 3 5 7 5 4" xfId="33568"/>
    <cellStyle name="SAPBEXHLevel2X 3 5 7 6" xfId="7422"/>
    <cellStyle name="SAPBEXHLevel2X 3 5 7 6 2" xfId="18089"/>
    <cellStyle name="SAPBEXHLevel2X 3 5 7 6 2 2" xfId="44505"/>
    <cellStyle name="SAPBEXHLevel2X 3 5 7 6 3" xfId="27153"/>
    <cellStyle name="SAPBEXHLevel2X 3 5 7 6 3 2" xfId="53567"/>
    <cellStyle name="SAPBEXHLevel2X 3 5 7 6 4" xfId="34092"/>
    <cellStyle name="SAPBEXHLevel2X 3 5 7 7" xfId="8045"/>
    <cellStyle name="SAPBEXHLevel2X 3 5 7 7 2" xfId="18712"/>
    <cellStyle name="SAPBEXHLevel2X 3 5 7 7 2 2" xfId="45126"/>
    <cellStyle name="SAPBEXHLevel2X 3 5 7 7 3" xfId="15507"/>
    <cellStyle name="SAPBEXHLevel2X 3 5 7 7 3 2" xfId="41927"/>
    <cellStyle name="SAPBEXHLevel2X 3 5 7 7 4" xfId="34649"/>
    <cellStyle name="SAPBEXHLevel2X 3 5 7 8" xfId="13308"/>
    <cellStyle name="SAPBEXHLevel2X 3 5 7 8 2" xfId="39728"/>
    <cellStyle name="SAPBEXHLevel2X 3 5 7 9" xfId="11128"/>
    <cellStyle name="SAPBEXHLevel2X 3 5 7 9 2" xfId="37549"/>
    <cellStyle name="SAPBEXHLevel2X 3 5 8" xfId="3264"/>
    <cellStyle name="SAPBEXHLevel2X 3 5 8 2" xfId="14054"/>
    <cellStyle name="SAPBEXHLevel2X 3 5 8 2 2" xfId="40474"/>
    <cellStyle name="SAPBEXHLevel2X 3 5 8 3" xfId="26571"/>
    <cellStyle name="SAPBEXHLevel2X 3 5 8 3 2" xfId="52985"/>
    <cellStyle name="SAPBEXHLevel2X 3 5 8 4" xfId="29934"/>
    <cellStyle name="SAPBEXHLevel2X 3 5 9" xfId="3366"/>
    <cellStyle name="SAPBEXHLevel2X 3 5 9 2" xfId="14153"/>
    <cellStyle name="SAPBEXHLevel2X 3 5 9 2 2" xfId="40573"/>
    <cellStyle name="SAPBEXHLevel2X 3 5 9 3" xfId="22870"/>
    <cellStyle name="SAPBEXHLevel2X 3 5 9 3 2" xfId="49284"/>
    <cellStyle name="SAPBEXHLevel2X 3 5 9 4" xfId="30036"/>
    <cellStyle name="SAPBEXHLevel2X 3 6" xfId="1244"/>
    <cellStyle name="SAPBEXHLevel2X 3 6 10" xfId="3026"/>
    <cellStyle name="SAPBEXHLevel2X 3 6 10 2" xfId="13818"/>
    <cellStyle name="SAPBEXHLevel2X 3 6 10 2 2" xfId="40238"/>
    <cellStyle name="SAPBEXHLevel2X 3 6 10 3" xfId="26736"/>
    <cellStyle name="SAPBEXHLevel2X 3 6 10 3 2" xfId="53150"/>
    <cellStyle name="SAPBEXHLevel2X 3 6 10 4" xfId="29696"/>
    <cellStyle name="SAPBEXHLevel2X 3 6 11" xfId="6515"/>
    <cellStyle name="SAPBEXHLevel2X 3 6 11 2" xfId="12047"/>
    <cellStyle name="SAPBEXHLevel2X 3 6 11 2 2" xfId="38468"/>
    <cellStyle name="SAPBEXHLevel2X 3 6 11 3" xfId="33185"/>
    <cellStyle name="SAPBEXHLevel2X 3 6 12" xfId="12122"/>
    <cellStyle name="SAPBEXHLevel2X 3 6 12 2" xfId="38543"/>
    <cellStyle name="SAPBEXHLevel2X 3 6 13" xfId="26701"/>
    <cellStyle name="SAPBEXHLevel2X 3 6 13 2" xfId="53115"/>
    <cellStyle name="SAPBEXHLevel2X 3 6 2" xfId="1556"/>
    <cellStyle name="SAPBEXHLevel2X 3 6 2 10" xfId="8448"/>
    <cellStyle name="SAPBEXHLevel2X 3 6 2 10 2" xfId="19108"/>
    <cellStyle name="SAPBEXHLevel2X 3 6 2 10 2 2" xfId="45522"/>
    <cellStyle name="SAPBEXHLevel2X 3 6 2 10 3" xfId="16878"/>
    <cellStyle name="SAPBEXHLevel2X 3 6 2 10 3 2" xfId="43296"/>
    <cellStyle name="SAPBEXHLevel2X 3 6 2 10 4" xfId="34944"/>
    <cellStyle name="SAPBEXHLevel2X 3 6 2 11" xfId="11987"/>
    <cellStyle name="SAPBEXHLevel2X 3 6 2 11 2" xfId="38408"/>
    <cellStyle name="SAPBEXHLevel2X 3 6 2 12" xfId="21924"/>
    <cellStyle name="SAPBEXHLevel2X 3 6 2 12 2" xfId="48338"/>
    <cellStyle name="SAPBEXHLevel2X 3 6 2 2" xfId="3550"/>
    <cellStyle name="SAPBEXHLevel2X 3 6 2 2 2" xfId="8974"/>
    <cellStyle name="SAPBEXHLevel2X 3 6 2 2 2 2" xfId="19634"/>
    <cellStyle name="SAPBEXHLevel2X 3 6 2 2 2 2 2" xfId="46048"/>
    <cellStyle name="SAPBEXHLevel2X 3 6 2 2 2 3" xfId="12090"/>
    <cellStyle name="SAPBEXHLevel2X 3 6 2 2 2 3 2" xfId="38511"/>
    <cellStyle name="SAPBEXHLevel2X 3 6 2 2 2 4" xfId="35470"/>
    <cellStyle name="SAPBEXHLevel2X 3 6 2 2 3" xfId="10085"/>
    <cellStyle name="SAPBEXHLevel2X 3 6 2 2 3 2" xfId="20745"/>
    <cellStyle name="SAPBEXHLevel2X 3 6 2 2 3 2 2" xfId="47159"/>
    <cellStyle name="SAPBEXHLevel2X 3 6 2 2 3 3" xfId="27808"/>
    <cellStyle name="SAPBEXHLevel2X 3 6 2 2 3 3 2" xfId="54222"/>
    <cellStyle name="SAPBEXHLevel2X 3 6 2 2 3 4" xfId="36581"/>
    <cellStyle name="SAPBEXHLevel2X 3 6 2 2 4" xfId="8761"/>
    <cellStyle name="SAPBEXHLevel2X 3 6 2 2 4 2" xfId="19421"/>
    <cellStyle name="SAPBEXHLevel2X 3 6 2 2 4 2 2" xfId="45835"/>
    <cellStyle name="SAPBEXHLevel2X 3 6 2 2 4 3" xfId="22646"/>
    <cellStyle name="SAPBEXHLevel2X 3 6 2 2 4 3 2" xfId="49060"/>
    <cellStyle name="SAPBEXHLevel2X 3 6 2 2 4 4" xfId="35257"/>
    <cellStyle name="SAPBEXHLevel2X 3 6 2 2 5" xfId="14335"/>
    <cellStyle name="SAPBEXHLevel2X 3 6 2 2 5 2" xfId="40755"/>
    <cellStyle name="SAPBEXHLevel2X 3 6 2 2 6" xfId="27924"/>
    <cellStyle name="SAPBEXHLevel2X 3 6 2 2 6 2" xfId="54338"/>
    <cellStyle name="SAPBEXHLevel2X 3 6 2 2 7" xfId="30220"/>
    <cellStyle name="SAPBEXHLevel2X 3 6 2 3" xfId="2764"/>
    <cellStyle name="SAPBEXHLevel2X 3 6 2 3 2" xfId="9332"/>
    <cellStyle name="SAPBEXHLevel2X 3 6 2 3 2 2" xfId="19992"/>
    <cellStyle name="SAPBEXHLevel2X 3 6 2 3 2 2 2" xfId="46406"/>
    <cellStyle name="SAPBEXHLevel2X 3 6 2 3 2 3" xfId="28227"/>
    <cellStyle name="SAPBEXHLevel2X 3 6 2 3 2 3 2" xfId="54641"/>
    <cellStyle name="SAPBEXHLevel2X 3 6 2 3 2 4" xfId="35828"/>
    <cellStyle name="SAPBEXHLevel2X 3 6 2 3 3" xfId="13556"/>
    <cellStyle name="SAPBEXHLevel2X 3 6 2 3 3 2" xfId="39976"/>
    <cellStyle name="SAPBEXHLevel2X 3 6 2 3 4" xfId="25810"/>
    <cellStyle name="SAPBEXHLevel2X 3 6 2 3 4 2" xfId="52224"/>
    <cellStyle name="SAPBEXHLevel2X 3 6 2 3 5" xfId="29434"/>
    <cellStyle name="SAPBEXHLevel2X 3 6 2 4" xfId="3063"/>
    <cellStyle name="SAPBEXHLevel2X 3 6 2 4 2" xfId="10302"/>
    <cellStyle name="SAPBEXHLevel2X 3 6 2 4 2 2" xfId="20962"/>
    <cellStyle name="SAPBEXHLevel2X 3 6 2 4 2 2 2" xfId="47376"/>
    <cellStyle name="SAPBEXHLevel2X 3 6 2 4 2 3" xfId="11442"/>
    <cellStyle name="SAPBEXHLevel2X 3 6 2 4 2 3 2" xfId="37863"/>
    <cellStyle name="SAPBEXHLevel2X 3 6 2 4 2 4" xfId="36798"/>
    <cellStyle name="SAPBEXHLevel2X 3 6 2 4 3" xfId="13855"/>
    <cellStyle name="SAPBEXHLevel2X 3 6 2 4 3 2" xfId="40275"/>
    <cellStyle name="SAPBEXHLevel2X 3 6 2 4 4" xfId="25019"/>
    <cellStyle name="SAPBEXHLevel2X 3 6 2 4 4 2" xfId="51433"/>
    <cellStyle name="SAPBEXHLevel2X 3 6 2 4 5" xfId="29733"/>
    <cellStyle name="SAPBEXHLevel2X 3 6 2 5" xfId="5263"/>
    <cellStyle name="SAPBEXHLevel2X 3 6 2 5 2" xfId="16038"/>
    <cellStyle name="SAPBEXHLevel2X 3 6 2 5 2 2" xfId="42457"/>
    <cellStyle name="SAPBEXHLevel2X 3 6 2 5 3" xfId="22842"/>
    <cellStyle name="SAPBEXHLevel2X 3 6 2 5 3 2" xfId="49256"/>
    <cellStyle name="SAPBEXHLevel2X 3 6 2 5 4" xfId="31933"/>
    <cellStyle name="SAPBEXHLevel2X 3 6 2 6" xfId="6226"/>
    <cellStyle name="SAPBEXHLevel2X 3 6 2 6 2" xfId="16967"/>
    <cellStyle name="SAPBEXHLevel2X 3 6 2 6 2 2" xfId="43385"/>
    <cellStyle name="SAPBEXHLevel2X 3 6 2 6 3" xfId="12409"/>
    <cellStyle name="SAPBEXHLevel2X 3 6 2 6 3 2" xfId="38830"/>
    <cellStyle name="SAPBEXHLevel2X 3 6 2 6 4" xfId="32896"/>
    <cellStyle name="SAPBEXHLevel2X 3 6 2 7" xfId="5780"/>
    <cellStyle name="SAPBEXHLevel2X 3 6 2 7 2" xfId="23023"/>
    <cellStyle name="SAPBEXHLevel2X 3 6 2 7 2 2" xfId="49437"/>
    <cellStyle name="SAPBEXHLevel2X 3 6 2 7 3" xfId="32450"/>
    <cellStyle name="SAPBEXHLevel2X 3 6 2 8" xfId="7218"/>
    <cellStyle name="SAPBEXHLevel2X 3 6 2 8 2" xfId="17885"/>
    <cellStyle name="SAPBEXHLevel2X 3 6 2 8 2 2" xfId="44302"/>
    <cellStyle name="SAPBEXHLevel2X 3 6 2 8 3" xfId="23060"/>
    <cellStyle name="SAPBEXHLevel2X 3 6 2 8 3 2" xfId="49474"/>
    <cellStyle name="SAPBEXHLevel2X 3 6 2 8 4" xfId="33888"/>
    <cellStyle name="SAPBEXHLevel2X 3 6 2 9" xfId="7202"/>
    <cellStyle name="SAPBEXHLevel2X 3 6 2 9 2" xfId="17869"/>
    <cellStyle name="SAPBEXHLevel2X 3 6 2 9 2 2" xfId="44286"/>
    <cellStyle name="SAPBEXHLevel2X 3 6 2 9 3" xfId="22108"/>
    <cellStyle name="SAPBEXHLevel2X 3 6 2 9 3 2" xfId="48522"/>
    <cellStyle name="SAPBEXHLevel2X 3 6 2 9 4" xfId="33872"/>
    <cellStyle name="SAPBEXHLevel2X 3 6 3" xfId="1669"/>
    <cellStyle name="SAPBEXHLevel2X 3 6 3 10" xfId="8304"/>
    <cellStyle name="SAPBEXHLevel2X 3 6 3 10 2" xfId="18964"/>
    <cellStyle name="SAPBEXHLevel2X 3 6 3 10 2 2" xfId="45378"/>
    <cellStyle name="SAPBEXHLevel2X 3 6 3 10 3" xfId="12607"/>
    <cellStyle name="SAPBEXHLevel2X 3 6 3 10 3 2" xfId="39028"/>
    <cellStyle name="SAPBEXHLevel2X 3 6 3 10 4" xfId="34800"/>
    <cellStyle name="SAPBEXHLevel2X 3 6 3 11" xfId="11898"/>
    <cellStyle name="SAPBEXHLevel2X 3 6 3 11 2" xfId="38319"/>
    <cellStyle name="SAPBEXHLevel2X 3 6 3 12" xfId="25531"/>
    <cellStyle name="SAPBEXHLevel2X 3 6 3 12 2" xfId="51945"/>
    <cellStyle name="SAPBEXHLevel2X 3 6 3 2" xfId="3662"/>
    <cellStyle name="SAPBEXHLevel2X 3 6 3 2 2" xfId="9118"/>
    <cellStyle name="SAPBEXHLevel2X 3 6 3 2 2 2" xfId="19778"/>
    <cellStyle name="SAPBEXHLevel2X 3 6 3 2 2 2 2" xfId="46192"/>
    <cellStyle name="SAPBEXHLevel2X 3 6 3 2 2 3" xfId="11555"/>
    <cellStyle name="SAPBEXHLevel2X 3 6 3 2 2 3 2" xfId="37976"/>
    <cellStyle name="SAPBEXHLevel2X 3 6 3 2 2 4" xfId="35614"/>
    <cellStyle name="SAPBEXHLevel2X 3 6 3 2 3" xfId="10087"/>
    <cellStyle name="SAPBEXHLevel2X 3 6 3 2 3 2" xfId="20747"/>
    <cellStyle name="SAPBEXHLevel2X 3 6 3 2 3 2 2" xfId="47161"/>
    <cellStyle name="SAPBEXHLevel2X 3 6 3 2 3 3" xfId="27748"/>
    <cellStyle name="SAPBEXHLevel2X 3 6 3 2 3 3 2" xfId="54162"/>
    <cellStyle name="SAPBEXHLevel2X 3 6 3 2 3 4" xfId="36583"/>
    <cellStyle name="SAPBEXHLevel2X 3 6 3 2 4" xfId="8605"/>
    <cellStyle name="SAPBEXHLevel2X 3 6 3 2 4 2" xfId="19265"/>
    <cellStyle name="SAPBEXHLevel2X 3 6 3 2 4 2 2" xfId="45679"/>
    <cellStyle name="SAPBEXHLevel2X 3 6 3 2 4 3" xfId="12949"/>
    <cellStyle name="SAPBEXHLevel2X 3 6 3 2 4 3 2" xfId="39370"/>
    <cellStyle name="SAPBEXHLevel2X 3 6 3 2 4 4" xfId="35101"/>
    <cellStyle name="SAPBEXHLevel2X 3 6 3 2 5" xfId="14447"/>
    <cellStyle name="SAPBEXHLevel2X 3 6 3 2 5 2" xfId="40867"/>
    <cellStyle name="SAPBEXHLevel2X 3 6 3 2 6" xfId="28063"/>
    <cellStyle name="SAPBEXHLevel2X 3 6 3 2 6 2" xfId="54477"/>
    <cellStyle name="SAPBEXHLevel2X 3 6 3 2 7" xfId="30332"/>
    <cellStyle name="SAPBEXHLevel2X 3 6 3 3" xfId="2673"/>
    <cellStyle name="SAPBEXHLevel2X 3 6 3 3 2" xfId="9487"/>
    <cellStyle name="SAPBEXHLevel2X 3 6 3 3 2 2" xfId="20147"/>
    <cellStyle name="SAPBEXHLevel2X 3 6 3 3 2 2 2" xfId="46561"/>
    <cellStyle name="SAPBEXHLevel2X 3 6 3 3 2 3" xfId="27851"/>
    <cellStyle name="SAPBEXHLevel2X 3 6 3 3 2 3 2" xfId="54265"/>
    <cellStyle name="SAPBEXHLevel2X 3 6 3 3 2 4" xfId="35983"/>
    <cellStyle name="SAPBEXHLevel2X 3 6 3 3 3" xfId="13465"/>
    <cellStyle name="SAPBEXHLevel2X 3 6 3 3 3 2" xfId="39885"/>
    <cellStyle name="SAPBEXHLevel2X 3 6 3 3 4" xfId="23188"/>
    <cellStyle name="SAPBEXHLevel2X 3 6 3 3 4 2" xfId="49602"/>
    <cellStyle name="SAPBEXHLevel2X 3 6 3 3 5" xfId="29343"/>
    <cellStyle name="SAPBEXHLevel2X 3 6 3 4" xfId="3098"/>
    <cellStyle name="SAPBEXHLevel2X 3 6 3 4 2" xfId="10021"/>
    <cellStyle name="SAPBEXHLevel2X 3 6 3 4 2 2" xfId="20681"/>
    <cellStyle name="SAPBEXHLevel2X 3 6 3 4 2 2 2" xfId="47095"/>
    <cellStyle name="SAPBEXHLevel2X 3 6 3 4 2 3" xfId="17745"/>
    <cellStyle name="SAPBEXHLevel2X 3 6 3 4 2 3 2" xfId="44162"/>
    <cellStyle name="SAPBEXHLevel2X 3 6 3 4 2 4" xfId="36517"/>
    <cellStyle name="SAPBEXHLevel2X 3 6 3 4 3" xfId="13890"/>
    <cellStyle name="SAPBEXHLevel2X 3 6 3 4 3 2" xfId="40310"/>
    <cellStyle name="SAPBEXHLevel2X 3 6 3 4 4" xfId="26279"/>
    <cellStyle name="SAPBEXHLevel2X 3 6 3 4 4 2" xfId="52693"/>
    <cellStyle name="SAPBEXHLevel2X 3 6 3 4 5" xfId="29768"/>
    <cellStyle name="SAPBEXHLevel2X 3 6 3 5" xfId="3954"/>
    <cellStyle name="SAPBEXHLevel2X 3 6 3 5 2" xfId="14737"/>
    <cellStyle name="SAPBEXHLevel2X 3 6 3 5 2 2" xfId="41157"/>
    <cellStyle name="SAPBEXHLevel2X 3 6 3 5 3" xfId="27395"/>
    <cellStyle name="SAPBEXHLevel2X 3 6 3 5 3 2" xfId="53809"/>
    <cellStyle name="SAPBEXHLevel2X 3 6 3 5 4" xfId="30624"/>
    <cellStyle name="SAPBEXHLevel2X 3 6 3 6" xfId="6042"/>
    <cellStyle name="SAPBEXHLevel2X 3 6 3 6 2" xfId="16793"/>
    <cellStyle name="SAPBEXHLevel2X 3 6 3 6 2 2" xfId="43211"/>
    <cellStyle name="SAPBEXHLevel2X 3 6 3 6 3" xfId="28110"/>
    <cellStyle name="SAPBEXHLevel2X 3 6 3 6 3 2" xfId="54524"/>
    <cellStyle name="SAPBEXHLevel2X 3 6 3 6 4" xfId="32712"/>
    <cellStyle name="SAPBEXHLevel2X 3 6 3 7" xfId="3115"/>
    <cellStyle name="SAPBEXHLevel2X 3 6 3 7 2" xfId="25037"/>
    <cellStyle name="SAPBEXHLevel2X 3 6 3 7 2 2" xfId="51451"/>
    <cellStyle name="SAPBEXHLevel2X 3 6 3 7 3" xfId="29785"/>
    <cellStyle name="SAPBEXHLevel2X 3 6 3 8" xfId="3388"/>
    <cellStyle name="SAPBEXHLevel2X 3 6 3 8 2" xfId="14174"/>
    <cellStyle name="SAPBEXHLevel2X 3 6 3 8 2 2" xfId="40594"/>
    <cellStyle name="SAPBEXHLevel2X 3 6 3 8 3" xfId="26455"/>
    <cellStyle name="SAPBEXHLevel2X 3 6 3 8 3 2" xfId="52869"/>
    <cellStyle name="SAPBEXHLevel2X 3 6 3 8 4" xfId="30058"/>
    <cellStyle name="SAPBEXHLevel2X 3 6 3 9" xfId="5774"/>
    <cellStyle name="SAPBEXHLevel2X 3 6 3 9 2" xfId="16533"/>
    <cellStyle name="SAPBEXHLevel2X 3 6 3 9 2 2" xfId="42951"/>
    <cellStyle name="SAPBEXHLevel2X 3 6 3 9 3" xfId="27483"/>
    <cellStyle name="SAPBEXHLevel2X 3 6 3 9 3 2" xfId="53897"/>
    <cellStyle name="SAPBEXHLevel2X 3 6 3 9 4" xfId="32444"/>
    <cellStyle name="SAPBEXHLevel2X 3 6 4" xfId="1928"/>
    <cellStyle name="SAPBEXHLevel2X 3 6 4 10" xfId="8575"/>
    <cellStyle name="SAPBEXHLevel2X 3 6 4 10 2" xfId="19235"/>
    <cellStyle name="SAPBEXHLevel2X 3 6 4 10 2 2" xfId="45649"/>
    <cellStyle name="SAPBEXHLevel2X 3 6 4 10 3" xfId="12471"/>
    <cellStyle name="SAPBEXHLevel2X 3 6 4 10 3 2" xfId="38892"/>
    <cellStyle name="SAPBEXHLevel2X 3 6 4 10 4" xfId="35071"/>
    <cellStyle name="SAPBEXHLevel2X 3 6 4 11" xfId="11652"/>
    <cellStyle name="SAPBEXHLevel2X 3 6 4 11 2" xfId="38073"/>
    <cellStyle name="SAPBEXHLevel2X 3 6 4 12" xfId="28060"/>
    <cellStyle name="SAPBEXHLevel2X 3 6 4 12 2" xfId="54474"/>
    <cellStyle name="SAPBEXHLevel2X 3 6 4 2" xfId="3905"/>
    <cellStyle name="SAPBEXHLevel2X 3 6 4 2 2" xfId="9161"/>
    <cellStyle name="SAPBEXHLevel2X 3 6 4 2 2 2" xfId="19821"/>
    <cellStyle name="SAPBEXHLevel2X 3 6 4 2 2 2 2" xfId="46235"/>
    <cellStyle name="SAPBEXHLevel2X 3 6 4 2 2 3" xfId="11793"/>
    <cellStyle name="SAPBEXHLevel2X 3 6 4 2 2 3 2" xfId="38214"/>
    <cellStyle name="SAPBEXHLevel2X 3 6 4 2 2 4" xfId="35657"/>
    <cellStyle name="SAPBEXHLevel2X 3 6 4 2 3" xfId="14688"/>
    <cellStyle name="SAPBEXHLevel2X 3 6 4 2 3 2" xfId="41108"/>
    <cellStyle name="SAPBEXHLevel2X 3 6 4 2 4" xfId="22460"/>
    <cellStyle name="SAPBEXHLevel2X 3 6 4 2 4 2" xfId="48874"/>
    <cellStyle name="SAPBEXHLevel2X 3 6 4 2 5" xfId="30575"/>
    <cellStyle name="SAPBEXHLevel2X 3 6 4 3" xfId="4632"/>
    <cellStyle name="SAPBEXHLevel2X 3 6 4 3 2" xfId="10232"/>
    <cellStyle name="SAPBEXHLevel2X 3 6 4 3 2 2" xfId="20892"/>
    <cellStyle name="SAPBEXHLevel2X 3 6 4 3 2 2 2" xfId="47306"/>
    <cellStyle name="SAPBEXHLevel2X 3 6 4 3 2 3" xfId="16263"/>
    <cellStyle name="SAPBEXHLevel2X 3 6 4 3 2 3 2" xfId="42682"/>
    <cellStyle name="SAPBEXHLevel2X 3 6 4 3 2 4" xfId="36728"/>
    <cellStyle name="SAPBEXHLevel2X 3 6 4 3 3" xfId="15410"/>
    <cellStyle name="SAPBEXHLevel2X 3 6 4 3 3 2" xfId="41830"/>
    <cellStyle name="SAPBEXHLevel2X 3 6 4 3 4" xfId="24626"/>
    <cellStyle name="SAPBEXHLevel2X 3 6 4 3 4 2" xfId="51040"/>
    <cellStyle name="SAPBEXHLevel2X 3 6 4 3 5" xfId="31302"/>
    <cellStyle name="SAPBEXHLevel2X 3 6 4 4" xfId="5210"/>
    <cellStyle name="SAPBEXHLevel2X 3 6 4 4 2" xfId="15985"/>
    <cellStyle name="SAPBEXHLevel2X 3 6 4 4 2 2" xfId="42404"/>
    <cellStyle name="SAPBEXHLevel2X 3 6 4 4 3" xfId="26958"/>
    <cellStyle name="SAPBEXHLevel2X 3 6 4 4 3 2" xfId="53372"/>
    <cellStyle name="SAPBEXHLevel2X 3 6 4 4 4" xfId="31880"/>
    <cellStyle name="SAPBEXHLevel2X 3 6 4 5" xfId="5826"/>
    <cellStyle name="SAPBEXHLevel2X 3 6 4 5 2" xfId="16585"/>
    <cellStyle name="SAPBEXHLevel2X 3 6 4 5 2 2" xfId="43003"/>
    <cellStyle name="SAPBEXHLevel2X 3 6 4 5 3" xfId="26106"/>
    <cellStyle name="SAPBEXHLevel2X 3 6 4 5 3 2" xfId="52520"/>
    <cellStyle name="SAPBEXHLevel2X 3 6 4 5 4" xfId="32496"/>
    <cellStyle name="SAPBEXHLevel2X 3 6 4 6" xfId="6429"/>
    <cellStyle name="SAPBEXHLevel2X 3 6 4 6 2" xfId="17165"/>
    <cellStyle name="SAPBEXHLevel2X 3 6 4 6 2 2" xfId="43583"/>
    <cellStyle name="SAPBEXHLevel2X 3 6 4 6 3" xfId="22633"/>
    <cellStyle name="SAPBEXHLevel2X 3 6 4 6 3 2" xfId="49047"/>
    <cellStyle name="SAPBEXHLevel2X 3 6 4 6 4" xfId="33099"/>
    <cellStyle name="SAPBEXHLevel2X 3 6 4 7" xfId="7044"/>
    <cellStyle name="SAPBEXHLevel2X 3 6 4 7 2" xfId="12147"/>
    <cellStyle name="SAPBEXHLevel2X 3 6 4 7 2 2" xfId="38568"/>
    <cellStyle name="SAPBEXHLevel2X 3 6 4 7 3" xfId="33714"/>
    <cellStyle name="SAPBEXHLevel2X 3 6 4 8" xfId="7591"/>
    <cellStyle name="SAPBEXHLevel2X 3 6 4 8 2" xfId="18258"/>
    <cellStyle name="SAPBEXHLevel2X 3 6 4 8 2 2" xfId="44674"/>
    <cellStyle name="SAPBEXHLevel2X 3 6 4 8 3" xfId="22664"/>
    <cellStyle name="SAPBEXHLevel2X 3 6 4 8 3 2" xfId="49078"/>
    <cellStyle name="SAPBEXHLevel2X 3 6 4 8 4" xfId="34261"/>
    <cellStyle name="SAPBEXHLevel2X 3 6 4 9" xfId="7286"/>
    <cellStyle name="SAPBEXHLevel2X 3 6 4 9 2" xfId="17953"/>
    <cellStyle name="SAPBEXHLevel2X 3 6 4 9 2 2" xfId="44370"/>
    <cellStyle name="SAPBEXHLevel2X 3 6 4 9 3" xfId="26621"/>
    <cellStyle name="SAPBEXHLevel2X 3 6 4 9 3 2" xfId="53035"/>
    <cellStyle name="SAPBEXHLevel2X 3 6 4 9 4" xfId="33956"/>
    <cellStyle name="SAPBEXHLevel2X 3 6 5" xfId="2114"/>
    <cellStyle name="SAPBEXHLevel2X 3 6 5 10" xfId="8854"/>
    <cellStyle name="SAPBEXHLevel2X 3 6 5 10 2" xfId="19514"/>
    <cellStyle name="SAPBEXHLevel2X 3 6 5 10 2 2" xfId="45928"/>
    <cellStyle name="SAPBEXHLevel2X 3 6 5 10 3" xfId="26124"/>
    <cellStyle name="SAPBEXHLevel2X 3 6 5 10 3 2" xfId="52538"/>
    <cellStyle name="SAPBEXHLevel2X 3 6 5 10 4" xfId="35350"/>
    <cellStyle name="SAPBEXHLevel2X 3 6 5 11" xfId="11486"/>
    <cellStyle name="SAPBEXHLevel2X 3 6 5 11 2" xfId="37907"/>
    <cellStyle name="SAPBEXHLevel2X 3 6 5 12" xfId="23802"/>
    <cellStyle name="SAPBEXHLevel2X 3 6 5 12 2" xfId="50216"/>
    <cellStyle name="SAPBEXHLevel2X 3 6 5 2" xfId="4079"/>
    <cellStyle name="SAPBEXHLevel2X 3 6 5 2 2" xfId="9836"/>
    <cellStyle name="SAPBEXHLevel2X 3 6 5 2 2 2" xfId="20496"/>
    <cellStyle name="SAPBEXHLevel2X 3 6 5 2 2 2 2" xfId="46910"/>
    <cellStyle name="SAPBEXHLevel2X 3 6 5 2 2 3" xfId="26703"/>
    <cellStyle name="SAPBEXHLevel2X 3 6 5 2 2 3 2" xfId="53117"/>
    <cellStyle name="SAPBEXHLevel2X 3 6 5 2 2 4" xfId="36332"/>
    <cellStyle name="SAPBEXHLevel2X 3 6 5 2 3" xfId="14861"/>
    <cellStyle name="SAPBEXHLevel2X 3 6 5 2 3 2" xfId="41281"/>
    <cellStyle name="SAPBEXHLevel2X 3 6 5 2 4" xfId="25502"/>
    <cellStyle name="SAPBEXHLevel2X 3 6 5 2 4 2" xfId="51916"/>
    <cellStyle name="SAPBEXHLevel2X 3 6 5 2 5" xfId="30749"/>
    <cellStyle name="SAPBEXHLevel2X 3 6 5 3" xfId="4807"/>
    <cellStyle name="SAPBEXHLevel2X 3 6 5 3 2" xfId="10406"/>
    <cellStyle name="SAPBEXHLevel2X 3 6 5 3 2 2" xfId="21066"/>
    <cellStyle name="SAPBEXHLevel2X 3 6 5 3 2 2 2" xfId="47480"/>
    <cellStyle name="SAPBEXHLevel2X 3 6 5 3 2 3" xfId="28331"/>
    <cellStyle name="SAPBEXHLevel2X 3 6 5 3 2 3 2" xfId="54745"/>
    <cellStyle name="SAPBEXHLevel2X 3 6 5 3 2 4" xfId="36902"/>
    <cellStyle name="SAPBEXHLevel2X 3 6 5 3 3" xfId="15584"/>
    <cellStyle name="SAPBEXHLevel2X 3 6 5 3 3 2" xfId="42004"/>
    <cellStyle name="SAPBEXHLevel2X 3 6 5 3 4" xfId="26169"/>
    <cellStyle name="SAPBEXHLevel2X 3 6 5 3 4 2" xfId="52583"/>
    <cellStyle name="SAPBEXHLevel2X 3 6 5 3 5" xfId="31477"/>
    <cellStyle name="SAPBEXHLevel2X 3 6 5 4" xfId="5387"/>
    <cellStyle name="SAPBEXHLevel2X 3 6 5 4 2" xfId="16160"/>
    <cellStyle name="SAPBEXHLevel2X 3 6 5 4 2 2" xfId="42579"/>
    <cellStyle name="SAPBEXHLevel2X 3 6 5 4 3" xfId="28128"/>
    <cellStyle name="SAPBEXHLevel2X 3 6 5 4 3 2" xfId="54542"/>
    <cellStyle name="SAPBEXHLevel2X 3 6 5 4 4" xfId="32057"/>
    <cellStyle name="SAPBEXHLevel2X 3 6 5 5" xfId="5994"/>
    <cellStyle name="SAPBEXHLevel2X 3 6 5 5 2" xfId="16746"/>
    <cellStyle name="SAPBEXHLevel2X 3 6 5 5 2 2" xfId="43164"/>
    <cellStyle name="SAPBEXHLevel2X 3 6 5 5 3" xfId="26400"/>
    <cellStyle name="SAPBEXHLevel2X 3 6 5 5 3 2" xfId="52814"/>
    <cellStyle name="SAPBEXHLevel2X 3 6 5 5 4" xfId="32664"/>
    <cellStyle name="SAPBEXHLevel2X 3 6 5 6" xfId="6594"/>
    <cellStyle name="SAPBEXHLevel2X 3 6 5 6 2" xfId="17319"/>
    <cellStyle name="SAPBEXHLevel2X 3 6 5 6 2 2" xfId="43737"/>
    <cellStyle name="SAPBEXHLevel2X 3 6 5 6 3" xfId="25236"/>
    <cellStyle name="SAPBEXHLevel2X 3 6 5 6 3 2" xfId="51650"/>
    <cellStyle name="SAPBEXHLevel2X 3 6 5 6 4" xfId="33264"/>
    <cellStyle name="SAPBEXHLevel2X 3 6 5 7" xfId="7166"/>
    <cellStyle name="SAPBEXHLevel2X 3 6 5 7 2" xfId="25261"/>
    <cellStyle name="SAPBEXHLevel2X 3 6 5 7 2 2" xfId="51675"/>
    <cellStyle name="SAPBEXHLevel2X 3 6 5 7 3" xfId="33836"/>
    <cellStyle name="SAPBEXHLevel2X 3 6 5 8" xfId="7725"/>
    <cellStyle name="SAPBEXHLevel2X 3 6 5 8 2" xfId="18392"/>
    <cellStyle name="SAPBEXHLevel2X 3 6 5 8 2 2" xfId="44808"/>
    <cellStyle name="SAPBEXHLevel2X 3 6 5 8 3" xfId="11140"/>
    <cellStyle name="SAPBEXHLevel2X 3 6 5 8 3 2" xfId="37561"/>
    <cellStyle name="SAPBEXHLevel2X 3 6 5 8 4" xfId="34395"/>
    <cellStyle name="SAPBEXHLevel2X 3 6 5 9" xfId="7877"/>
    <cellStyle name="SAPBEXHLevel2X 3 6 5 9 2" xfId="18544"/>
    <cellStyle name="SAPBEXHLevel2X 3 6 5 9 2 2" xfId="44959"/>
    <cellStyle name="SAPBEXHLevel2X 3 6 5 9 3" xfId="27515"/>
    <cellStyle name="SAPBEXHLevel2X 3 6 5 9 3 2" xfId="53929"/>
    <cellStyle name="SAPBEXHLevel2X 3 6 5 9 4" xfId="34547"/>
    <cellStyle name="SAPBEXHLevel2X 3 6 6" xfId="1853"/>
    <cellStyle name="SAPBEXHLevel2X 3 6 6 10" xfId="9535"/>
    <cellStyle name="SAPBEXHLevel2X 3 6 6 10 2" xfId="20195"/>
    <cellStyle name="SAPBEXHLevel2X 3 6 6 10 2 2" xfId="46609"/>
    <cellStyle name="SAPBEXHLevel2X 3 6 6 10 3" xfId="13390"/>
    <cellStyle name="SAPBEXHLevel2X 3 6 6 10 3 2" xfId="39810"/>
    <cellStyle name="SAPBEXHLevel2X 3 6 6 10 4" xfId="36031"/>
    <cellStyle name="SAPBEXHLevel2X 3 6 6 11" xfId="11727"/>
    <cellStyle name="SAPBEXHLevel2X 3 6 6 11 2" xfId="38148"/>
    <cellStyle name="SAPBEXHLevel2X 3 6 6 12" xfId="25724"/>
    <cellStyle name="SAPBEXHLevel2X 3 6 6 12 2" xfId="52138"/>
    <cellStyle name="SAPBEXHLevel2X 3 6 6 2" xfId="3830"/>
    <cellStyle name="SAPBEXHLevel2X 3 6 6 2 2" xfId="10673"/>
    <cellStyle name="SAPBEXHLevel2X 3 6 6 2 2 2" xfId="21318"/>
    <cellStyle name="SAPBEXHLevel2X 3 6 6 2 2 2 2" xfId="47732"/>
    <cellStyle name="SAPBEXHLevel2X 3 6 6 2 2 3" xfId="28416"/>
    <cellStyle name="SAPBEXHLevel2X 3 6 6 2 2 3 2" xfId="54830"/>
    <cellStyle name="SAPBEXHLevel2X 3 6 6 2 2 4" xfId="37097"/>
    <cellStyle name="SAPBEXHLevel2X 3 6 6 2 3" xfId="14613"/>
    <cellStyle name="SAPBEXHLevel2X 3 6 6 2 3 2" xfId="41033"/>
    <cellStyle name="SAPBEXHLevel2X 3 6 6 2 4" xfId="27181"/>
    <cellStyle name="SAPBEXHLevel2X 3 6 6 2 4 2" xfId="53595"/>
    <cellStyle name="SAPBEXHLevel2X 3 6 6 2 5" xfId="30500"/>
    <cellStyle name="SAPBEXHLevel2X 3 6 6 3" xfId="4557"/>
    <cellStyle name="SAPBEXHLevel2X 3 6 6 3 2" xfId="15335"/>
    <cellStyle name="SAPBEXHLevel2X 3 6 6 3 2 2" xfId="41755"/>
    <cellStyle name="SAPBEXHLevel2X 3 6 6 3 3" xfId="27314"/>
    <cellStyle name="SAPBEXHLevel2X 3 6 6 3 3 2" xfId="53728"/>
    <cellStyle name="SAPBEXHLevel2X 3 6 6 3 4" xfId="31227"/>
    <cellStyle name="SAPBEXHLevel2X 3 6 6 4" xfId="3202"/>
    <cellStyle name="SAPBEXHLevel2X 3 6 6 4 2" xfId="13992"/>
    <cellStyle name="SAPBEXHLevel2X 3 6 6 4 2 2" xfId="40412"/>
    <cellStyle name="SAPBEXHLevel2X 3 6 6 4 3" xfId="25388"/>
    <cellStyle name="SAPBEXHLevel2X 3 6 6 4 3 2" xfId="51802"/>
    <cellStyle name="SAPBEXHLevel2X 3 6 6 4 4" xfId="29872"/>
    <cellStyle name="SAPBEXHLevel2X 3 6 6 5" xfId="5430"/>
    <cellStyle name="SAPBEXHLevel2X 3 6 6 5 2" xfId="16203"/>
    <cellStyle name="SAPBEXHLevel2X 3 6 6 5 2 2" xfId="42622"/>
    <cellStyle name="SAPBEXHLevel2X 3 6 6 5 3" xfId="22327"/>
    <cellStyle name="SAPBEXHLevel2X 3 6 6 5 3 2" xfId="48741"/>
    <cellStyle name="SAPBEXHLevel2X 3 6 6 5 4" xfId="32100"/>
    <cellStyle name="SAPBEXHLevel2X 3 6 6 6" xfId="5626"/>
    <cellStyle name="SAPBEXHLevel2X 3 6 6 6 2" xfId="16390"/>
    <cellStyle name="SAPBEXHLevel2X 3 6 6 6 2 2" xfId="42808"/>
    <cellStyle name="SAPBEXHLevel2X 3 6 6 6 3" xfId="25795"/>
    <cellStyle name="SAPBEXHLevel2X 3 6 6 6 3 2" xfId="52209"/>
    <cellStyle name="SAPBEXHLevel2X 3 6 6 6 4" xfId="32296"/>
    <cellStyle name="SAPBEXHLevel2X 3 6 6 7" xfId="6969"/>
    <cellStyle name="SAPBEXHLevel2X 3 6 6 7 2" xfId="25342"/>
    <cellStyle name="SAPBEXHLevel2X 3 6 6 7 2 2" xfId="51756"/>
    <cellStyle name="SAPBEXHLevel2X 3 6 6 7 3" xfId="33639"/>
    <cellStyle name="SAPBEXHLevel2X 3 6 6 8" xfId="7516"/>
    <cellStyle name="SAPBEXHLevel2X 3 6 6 8 2" xfId="18183"/>
    <cellStyle name="SAPBEXHLevel2X 3 6 6 8 2 2" xfId="44599"/>
    <cellStyle name="SAPBEXHLevel2X 3 6 6 8 3" xfId="26132"/>
    <cellStyle name="SAPBEXHLevel2X 3 6 6 8 3 2" xfId="52546"/>
    <cellStyle name="SAPBEXHLevel2X 3 6 6 8 4" xfId="34186"/>
    <cellStyle name="SAPBEXHLevel2X 3 6 6 9" xfId="3346"/>
    <cellStyle name="SAPBEXHLevel2X 3 6 6 9 2" xfId="14133"/>
    <cellStyle name="SAPBEXHLevel2X 3 6 6 9 2 2" xfId="40553"/>
    <cellStyle name="SAPBEXHLevel2X 3 6 6 9 3" xfId="23124"/>
    <cellStyle name="SAPBEXHLevel2X 3 6 6 9 3 2" xfId="49538"/>
    <cellStyle name="SAPBEXHLevel2X 3 6 6 9 4" xfId="30016"/>
    <cellStyle name="SAPBEXHLevel2X 3 6 7" xfId="2513"/>
    <cellStyle name="SAPBEXHLevel2X 3 6 7 10" xfId="27446"/>
    <cellStyle name="SAPBEXHLevel2X 3 6 7 10 2" xfId="53860"/>
    <cellStyle name="SAPBEXHLevel2X 3 6 7 2" xfId="4408"/>
    <cellStyle name="SAPBEXHLevel2X 3 6 7 2 2" xfId="15186"/>
    <cellStyle name="SAPBEXHLevel2X 3 6 7 2 2 2" xfId="41606"/>
    <cellStyle name="SAPBEXHLevel2X 3 6 7 2 3" xfId="23851"/>
    <cellStyle name="SAPBEXHLevel2X 3 6 7 2 3 2" xfId="50265"/>
    <cellStyle name="SAPBEXHLevel2X 3 6 7 2 4" xfId="31078"/>
    <cellStyle name="SAPBEXHLevel2X 3 6 7 3" xfId="5141"/>
    <cellStyle name="SAPBEXHLevel2X 3 6 7 3 2" xfId="15918"/>
    <cellStyle name="SAPBEXHLevel2X 3 6 7 3 2 2" xfId="42337"/>
    <cellStyle name="SAPBEXHLevel2X 3 6 7 3 3" xfId="24681"/>
    <cellStyle name="SAPBEXHLevel2X 3 6 7 3 3 2" xfId="51095"/>
    <cellStyle name="SAPBEXHLevel2X 3 6 7 3 4" xfId="31811"/>
    <cellStyle name="SAPBEXHLevel2X 3 6 7 4" xfId="6323"/>
    <cellStyle name="SAPBEXHLevel2X 3 6 7 4 2" xfId="17062"/>
    <cellStyle name="SAPBEXHLevel2X 3 6 7 4 2 2" xfId="43480"/>
    <cellStyle name="SAPBEXHLevel2X 3 6 7 4 3" xfId="23898"/>
    <cellStyle name="SAPBEXHLevel2X 3 6 7 4 3 2" xfId="50312"/>
    <cellStyle name="SAPBEXHLevel2X 3 6 7 4 4" xfId="32993"/>
    <cellStyle name="SAPBEXHLevel2X 3 6 7 5" xfId="6899"/>
    <cellStyle name="SAPBEXHLevel2X 3 6 7 5 2" xfId="17604"/>
    <cellStyle name="SAPBEXHLevel2X 3 6 7 5 2 2" xfId="44021"/>
    <cellStyle name="SAPBEXHLevel2X 3 6 7 5 3" xfId="22777"/>
    <cellStyle name="SAPBEXHLevel2X 3 6 7 5 3 2" xfId="49191"/>
    <cellStyle name="SAPBEXHLevel2X 3 6 7 5 4" xfId="33569"/>
    <cellStyle name="SAPBEXHLevel2X 3 6 7 6" xfId="7423"/>
    <cellStyle name="SAPBEXHLevel2X 3 6 7 6 2" xfId="18090"/>
    <cellStyle name="SAPBEXHLevel2X 3 6 7 6 2 2" xfId="44506"/>
    <cellStyle name="SAPBEXHLevel2X 3 6 7 6 3" xfId="22573"/>
    <cellStyle name="SAPBEXHLevel2X 3 6 7 6 3 2" xfId="48987"/>
    <cellStyle name="SAPBEXHLevel2X 3 6 7 6 4" xfId="34093"/>
    <cellStyle name="SAPBEXHLevel2X 3 6 7 7" xfId="8046"/>
    <cellStyle name="SAPBEXHLevel2X 3 6 7 7 2" xfId="18713"/>
    <cellStyle name="SAPBEXHLevel2X 3 6 7 7 2 2" xfId="45127"/>
    <cellStyle name="SAPBEXHLevel2X 3 6 7 7 3" xfId="16865"/>
    <cellStyle name="SAPBEXHLevel2X 3 6 7 7 3 2" xfId="43283"/>
    <cellStyle name="SAPBEXHLevel2X 3 6 7 7 4" xfId="34650"/>
    <cellStyle name="SAPBEXHLevel2X 3 6 7 8" xfId="13309"/>
    <cellStyle name="SAPBEXHLevel2X 3 6 7 8 2" xfId="39729"/>
    <cellStyle name="SAPBEXHLevel2X 3 6 7 9" xfId="11218"/>
    <cellStyle name="SAPBEXHLevel2X 3 6 7 9 2" xfId="37639"/>
    <cellStyle name="SAPBEXHLevel2X 3 6 8" xfId="3265"/>
    <cellStyle name="SAPBEXHLevel2X 3 6 8 2" xfId="14055"/>
    <cellStyle name="SAPBEXHLevel2X 3 6 8 2 2" xfId="40475"/>
    <cellStyle name="SAPBEXHLevel2X 3 6 8 3" xfId="22469"/>
    <cellStyle name="SAPBEXHLevel2X 3 6 8 3 2" xfId="48883"/>
    <cellStyle name="SAPBEXHLevel2X 3 6 8 4" xfId="29935"/>
    <cellStyle name="SAPBEXHLevel2X 3 6 9" xfId="3326"/>
    <cellStyle name="SAPBEXHLevel2X 3 6 9 2" xfId="14114"/>
    <cellStyle name="SAPBEXHLevel2X 3 6 9 2 2" xfId="40534"/>
    <cellStyle name="SAPBEXHLevel2X 3 6 9 3" xfId="22923"/>
    <cellStyle name="SAPBEXHLevel2X 3 6 9 3 2" xfId="49337"/>
    <cellStyle name="SAPBEXHLevel2X 3 6 9 4" xfId="29996"/>
    <cellStyle name="SAPBEXHLevel2X 3 7" xfId="1245"/>
    <cellStyle name="SAPBEXHLevel2X 3 7 10" xfId="5685"/>
    <cellStyle name="SAPBEXHLevel2X 3 7 10 2" xfId="16449"/>
    <cellStyle name="SAPBEXHLevel2X 3 7 10 2 2" xfId="42867"/>
    <cellStyle name="SAPBEXHLevel2X 3 7 10 3" xfId="27565"/>
    <cellStyle name="SAPBEXHLevel2X 3 7 10 3 2" xfId="53979"/>
    <cellStyle name="SAPBEXHLevel2X 3 7 10 4" xfId="32355"/>
    <cellStyle name="SAPBEXHLevel2X 3 7 11" xfId="3420"/>
    <cellStyle name="SAPBEXHLevel2X 3 7 11 2" xfId="24672"/>
    <cellStyle name="SAPBEXHLevel2X 3 7 11 2 2" xfId="51086"/>
    <cellStyle name="SAPBEXHLevel2X 3 7 11 3" xfId="30090"/>
    <cellStyle name="SAPBEXHLevel2X 3 7 12" xfId="12121"/>
    <cellStyle name="SAPBEXHLevel2X 3 7 12 2" xfId="38542"/>
    <cellStyle name="SAPBEXHLevel2X 3 7 13" xfId="22747"/>
    <cellStyle name="SAPBEXHLevel2X 3 7 13 2" xfId="49161"/>
    <cellStyle name="SAPBEXHLevel2X 3 7 2" xfId="1557"/>
    <cellStyle name="SAPBEXHLevel2X 3 7 2 10" xfId="8449"/>
    <cellStyle name="SAPBEXHLevel2X 3 7 2 10 2" xfId="19109"/>
    <cellStyle name="SAPBEXHLevel2X 3 7 2 10 2 2" xfId="45523"/>
    <cellStyle name="SAPBEXHLevel2X 3 7 2 10 3" xfId="12779"/>
    <cellStyle name="SAPBEXHLevel2X 3 7 2 10 3 2" xfId="39200"/>
    <cellStyle name="SAPBEXHLevel2X 3 7 2 10 4" xfId="34945"/>
    <cellStyle name="SAPBEXHLevel2X 3 7 2 11" xfId="13369"/>
    <cellStyle name="SAPBEXHLevel2X 3 7 2 11 2" xfId="39789"/>
    <cellStyle name="SAPBEXHLevel2X 3 7 2 12" xfId="22036"/>
    <cellStyle name="SAPBEXHLevel2X 3 7 2 12 2" xfId="48450"/>
    <cellStyle name="SAPBEXHLevel2X 3 7 2 2" xfId="3551"/>
    <cellStyle name="SAPBEXHLevel2X 3 7 2 2 2" xfId="8973"/>
    <cellStyle name="SAPBEXHLevel2X 3 7 2 2 2 2" xfId="19633"/>
    <cellStyle name="SAPBEXHLevel2X 3 7 2 2 2 2 2" xfId="46047"/>
    <cellStyle name="SAPBEXHLevel2X 3 7 2 2 2 3" xfId="11544"/>
    <cellStyle name="SAPBEXHLevel2X 3 7 2 2 2 3 2" xfId="37965"/>
    <cellStyle name="SAPBEXHLevel2X 3 7 2 2 2 4" xfId="35469"/>
    <cellStyle name="SAPBEXHLevel2X 3 7 2 2 3" xfId="10341"/>
    <cellStyle name="SAPBEXHLevel2X 3 7 2 2 3 2" xfId="21001"/>
    <cellStyle name="SAPBEXHLevel2X 3 7 2 2 3 2 2" xfId="47415"/>
    <cellStyle name="SAPBEXHLevel2X 3 7 2 2 3 3" xfId="28266"/>
    <cellStyle name="SAPBEXHLevel2X 3 7 2 2 3 3 2" xfId="54680"/>
    <cellStyle name="SAPBEXHLevel2X 3 7 2 2 3 4" xfId="36837"/>
    <cellStyle name="SAPBEXHLevel2X 3 7 2 2 4" xfId="8762"/>
    <cellStyle name="SAPBEXHLevel2X 3 7 2 2 4 2" xfId="19422"/>
    <cellStyle name="SAPBEXHLevel2X 3 7 2 2 4 2 2" xfId="45836"/>
    <cellStyle name="SAPBEXHLevel2X 3 7 2 2 4 3" xfId="26231"/>
    <cellStyle name="SAPBEXHLevel2X 3 7 2 2 4 3 2" xfId="52645"/>
    <cellStyle name="SAPBEXHLevel2X 3 7 2 2 4 4" xfId="35258"/>
    <cellStyle name="SAPBEXHLevel2X 3 7 2 2 5" xfId="14336"/>
    <cellStyle name="SAPBEXHLevel2X 3 7 2 2 5 2" xfId="40756"/>
    <cellStyle name="SAPBEXHLevel2X 3 7 2 2 6" xfId="22677"/>
    <cellStyle name="SAPBEXHLevel2X 3 7 2 2 6 2" xfId="49091"/>
    <cellStyle name="SAPBEXHLevel2X 3 7 2 2 7" xfId="30221"/>
    <cellStyle name="SAPBEXHLevel2X 3 7 2 3" xfId="4133"/>
    <cellStyle name="SAPBEXHLevel2X 3 7 2 3 2" xfId="9331"/>
    <cellStyle name="SAPBEXHLevel2X 3 7 2 3 2 2" xfId="19991"/>
    <cellStyle name="SAPBEXHLevel2X 3 7 2 3 2 2 2" xfId="46405"/>
    <cellStyle name="SAPBEXHLevel2X 3 7 2 3 2 3" xfId="25951"/>
    <cellStyle name="SAPBEXHLevel2X 3 7 2 3 2 3 2" xfId="52365"/>
    <cellStyle name="SAPBEXHLevel2X 3 7 2 3 2 4" xfId="35827"/>
    <cellStyle name="SAPBEXHLevel2X 3 7 2 3 3" xfId="14915"/>
    <cellStyle name="SAPBEXHLevel2X 3 7 2 3 3 2" xfId="41335"/>
    <cellStyle name="SAPBEXHLevel2X 3 7 2 3 4" xfId="23241"/>
    <cellStyle name="SAPBEXHLevel2X 3 7 2 3 4 2" xfId="49655"/>
    <cellStyle name="SAPBEXHLevel2X 3 7 2 3 5" xfId="30803"/>
    <cellStyle name="SAPBEXHLevel2X 3 7 2 4" xfId="5045"/>
    <cellStyle name="SAPBEXHLevel2X 3 7 2 4 2" xfId="9987"/>
    <cellStyle name="SAPBEXHLevel2X 3 7 2 4 2 2" xfId="20647"/>
    <cellStyle name="SAPBEXHLevel2X 3 7 2 4 2 2 2" xfId="47061"/>
    <cellStyle name="SAPBEXHLevel2X 3 7 2 4 2 3" xfId="27678"/>
    <cellStyle name="SAPBEXHLevel2X 3 7 2 4 2 3 2" xfId="54092"/>
    <cellStyle name="SAPBEXHLevel2X 3 7 2 4 2 4" xfId="36483"/>
    <cellStyle name="SAPBEXHLevel2X 3 7 2 4 3" xfId="15822"/>
    <cellStyle name="SAPBEXHLevel2X 3 7 2 4 3 2" xfId="42241"/>
    <cellStyle name="SAPBEXHLevel2X 3 7 2 4 4" xfId="25217"/>
    <cellStyle name="SAPBEXHLevel2X 3 7 2 4 4 2" xfId="51631"/>
    <cellStyle name="SAPBEXHLevel2X 3 7 2 4 5" xfId="31715"/>
    <cellStyle name="SAPBEXHLevel2X 3 7 2 5" xfId="3373"/>
    <cellStyle name="SAPBEXHLevel2X 3 7 2 5 2" xfId="14160"/>
    <cellStyle name="SAPBEXHLevel2X 3 7 2 5 2 2" xfId="40580"/>
    <cellStyle name="SAPBEXHLevel2X 3 7 2 5 3" xfId="22754"/>
    <cellStyle name="SAPBEXHLevel2X 3 7 2 5 3 2" xfId="49168"/>
    <cellStyle name="SAPBEXHLevel2X 3 7 2 5 4" xfId="30043"/>
    <cellStyle name="SAPBEXHLevel2X 3 7 2 6" xfId="3975"/>
    <cellStyle name="SAPBEXHLevel2X 3 7 2 6 2" xfId="14758"/>
    <cellStyle name="SAPBEXHLevel2X 3 7 2 6 2 2" xfId="41178"/>
    <cellStyle name="SAPBEXHLevel2X 3 7 2 6 3" xfId="22459"/>
    <cellStyle name="SAPBEXHLevel2X 3 7 2 6 3 2" xfId="48873"/>
    <cellStyle name="SAPBEXHLevel2X 3 7 2 6 4" xfId="30645"/>
    <cellStyle name="SAPBEXHLevel2X 3 7 2 7" xfId="6658"/>
    <cellStyle name="SAPBEXHLevel2X 3 7 2 7 2" xfId="23358"/>
    <cellStyle name="SAPBEXHLevel2X 3 7 2 7 2 2" xfId="49772"/>
    <cellStyle name="SAPBEXHLevel2X 3 7 2 7 3" xfId="33328"/>
    <cellStyle name="SAPBEXHLevel2X 3 7 2 8" xfId="6280"/>
    <cellStyle name="SAPBEXHLevel2X 3 7 2 8 2" xfId="17019"/>
    <cellStyle name="SAPBEXHLevel2X 3 7 2 8 2 2" xfId="43437"/>
    <cellStyle name="SAPBEXHLevel2X 3 7 2 8 3" xfId="24953"/>
    <cellStyle name="SAPBEXHLevel2X 3 7 2 8 3 2" xfId="51367"/>
    <cellStyle name="SAPBEXHLevel2X 3 7 2 8 4" xfId="32950"/>
    <cellStyle name="SAPBEXHLevel2X 3 7 2 9" xfId="7656"/>
    <cellStyle name="SAPBEXHLevel2X 3 7 2 9 2" xfId="18323"/>
    <cellStyle name="SAPBEXHLevel2X 3 7 2 9 2 2" xfId="44739"/>
    <cellStyle name="SAPBEXHLevel2X 3 7 2 9 3" xfId="24139"/>
    <cellStyle name="SAPBEXHLevel2X 3 7 2 9 3 2" xfId="50553"/>
    <cellStyle name="SAPBEXHLevel2X 3 7 2 9 4" xfId="34326"/>
    <cellStyle name="SAPBEXHLevel2X 3 7 3" xfId="1670"/>
    <cellStyle name="SAPBEXHLevel2X 3 7 3 10" xfId="8475"/>
    <cellStyle name="SAPBEXHLevel2X 3 7 3 10 2" xfId="19135"/>
    <cellStyle name="SAPBEXHLevel2X 3 7 3 10 2 2" xfId="45549"/>
    <cellStyle name="SAPBEXHLevel2X 3 7 3 10 3" xfId="12781"/>
    <cellStyle name="SAPBEXHLevel2X 3 7 3 10 3 2" xfId="39202"/>
    <cellStyle name="SAPBEXHLevel2X 3 7 3 10 4" xfId="34971"/>
    <cellStyle name="SAPBEXHLevel2X 3 7 3 11" xfId="11897"/>
    <cellStyle name="SAPBEXHLevel2X 3 7 3 11 2" xfId="38318"/>
    <cellStyle name="SAPBEXHLevel2X 3 7 3 12" xfId="25133"/>
    <cellStyle name="SAPBEXHLevel2X 3 7 3 12 2" xfId="51547"/>
    <cellStyle name="SAPBEXHLevel2X 3 7 3 2" xfId="3663"/>
    <cellStyle name="SAPBEXHLevel2X 3 7 3 2 2" xfId="8944"/>
    <cellStyle name="SAPBEXHLevel2X 3 7 3 2 2 2" xfId="19604"/>
    <cellStyle name="SAPBEXHLevel2X 3 7 3 2 2 2 2" xfId="46018"/>
    <cellStyle name="SAPBEXHLevel2X 3 7 3 2 2 3" xfId="12575"/>
    <cellStyle name="SAPBEXHLevel2X 3 7 3 2 2 3 2" xfId="38996"/>
    <cellStyle name="SAPBEXHLevel2X 3 7 3 2 2 4" xfId="35440"/>
    <cellStyle name="SAPBEXHLevel2X 3 7 3 2 3" xfId="9911"/>
    <cellStyle name="SAPBEXHLevel2X 3 7 3 2 3 2" xfId="20571"/>
    <cellStyle name="SAPBEXHLevel2X 3 7 3 2 3 2 2" xfId="46985"/>
    <cellStyle name="SAPBEXHLevel2X 3 7 3 2 3 3" xfId="27335"/>
    <cellStyle name="SAPBEXHLevel2X 3 7 3 2 3 3 2" xfId="53749"/>
    <cellStyle name="SAPBEXHLevel2X 3 7 3 2 3 4" xfId="36407"/>
    <cellStyle name="SAPBEXHLevel2X 3 7 3 2 4" xfId="8791"/>
    <cellStyle name="SAPBEXHLevel2X 3 7 3 2 4 2" xfId="19451"/>
    <cellStyle name="SAPBEXHLevel2X 3 7 3 2 4 2 2" xfId="45865"/>
    <cellStyle name="SAPBEXHLevel2X 3 7 3 2 4 3" xfId="27622"/>
    <cellStyle name="SAPBEXHLevel2X 3 7 3 2 4 3 2" xfId="54036"/>
    <cellStyle name="SAPBEXHLevel2X 3 7 3 2 4 4" xfId="35287"/>
    <cellStyle name="SAPBEXHLevel2X 3 7 3 2 5" xfId="14448"/>
    <cellStyle name="SAPBEXHLevel2X 3 7 3 2 5 2" xfId="40868"/>
    <cellStyle name="SAPBEXHLevel2X 3 7 3 2 6" xfId="27625"/>
    <cellStyle name="SAPBEXHLevel2X 3 7 3 2 6 2" xfId="54039"/>
    <cellStyle name="SAPBEXHLevel2X 3 7 3 2 7" xfId="30333"/>
    <cellStyle name="SAPBEXHLevel2X 3 7 3 3" xfId="2672"/>
    <cellStyle name="SAPBEXHLevel2X 3 7 3 3 2" xfId="9302"/>
    <cellStyle name="SAPBEXHLevel2X 3 7 3 3 2 2" xfId="19962"/>
    <cellStyle name="SAPBEXHLevel2X 3 7 3 3 2 2 2" xfId="46376"/>
    <cellStyle name="SAPBEXHLevel2X 3 7 3 3 2 3" xfId="26778"/>
    <cellStyle name="SAPBEXHLevel2X 3 7 3 3 2 3 2" xfId="53192"/>
    <cellStyle name="SAPBEXHLevel2X 3 7 3 3 2 4" xfId="35798"/>
    <cellStyle name="SAPBEXHLevel2X 3 7 3 3 3" xfId="13464"/>
    <cellStyle name="SAPBEXHLevel2X 3 7 3 3 3 2" xfId="39884"/>
    <cellStyle name="SAPBEXHLevel2X 3 7 3 3 4" xfId="24381"/>
    <cellStyle name="SAPBEXHLevel2X 3 7 3 3 4 2" xfId="50795"/>
    <cellStyle name="SAPBEXHLevel2X 3 7 3 3 5" xfId="29342"/>
    <cellStyle name="SAPBEXHLevel2X 3 7 3 4" xfId="3099"/>
    <cellStyle name="SAPBEXHLevel2X 3 7 3 4 2" xfId="10240"/>
    <cellStyle name="SAPBEXHLevel2X 3 7 3 4 2 2" xfId="20900"/>
    <cellStyle name="SAPBEXHLevel2X 3 7 3 4 2 2 2" xfId="47314"/>
    <cellStyle name="SAPBEXHLevel2X 3 7 3 4 2 3" xfId="17762"/>
    <cellStyle name="SAPBEXHLevel2X 3 7 3 4 2 3 2" xfId="44179"/>
    <cellStyle name="SAPBEXHLevel2X 3 7 3 4 2 4" xfId="36736"/>
    <cellStyle name="SAPBEXHLevel2X 3 7 3 4 3" xfId="13891"/>
    <cellStyle name="SAPBEXHLevel2X 3 7 3 4 3 2" xfId="40311"/>
    <cellStyle name="SAPBEXHLevel2X 3 7 3 4 4" xfId="25542"/>
    <cellStyle name="SAPBEXHLevel2X 3 7 3 4 4 2" xfId="51956"/>
    <cellStyle name="SAPBEXHLevel2X 3 7 3 4 5" xfId="29769"/>
    <cellStyle name="SAPBEXHLevel2X 3 7 3 5" xfId="5444"/>
    <cellStyle name="SAPBEXHLevel2X 3 7 3 5 2" xfId="16217"/>
    <cellStyle name="SAPBEXHLevel2X 3 7 3 5 2 2" xfId="42636"/>
    <cellStyle name="SAPBEXHLevel2X 3 7 3 5 3" xfId="23535"/>
    <cellStyle name="SAPBEXHLevel2X 3 7 3 5 3 2" xfId="49949"/>
    <cellStyle name="SAPBEXHLevel2X 3 7 3 5 4" xfId="32114"/>
    <cellStyle name="SAPBEXHLevel2X 3 7 3 6" xfId="5540"/>
    <cellStyle name="SAPBEXHLevel2X 3 7 3 6 2" xfId="16311"/>
    <cellStyle name="SAPBEXHLevel2X 3 7 3 6 2 2" xfId="42730"/>
    <cellStyle name="SAPBEXHLevel2X 3 7 3 6 3" xfId="27081"/>
    <cellStyle name="SAPBEXHLevel2X 3 7 3 6 3 2" xfId="53495"/>
    <cellStyle name="SAPBEXHLevel2X 3 7 3 6 4" xfId="32210"/>
    <cellStyle name="SAPBEXHLevel2X 3 7 3 7" xfId="5302"/>
    <cellStyle name="SAPBEXHLevel2X 3 7 3 7 2" xfId="24063"/>
    <cellStyle name="SAPBEXHLevel2X 3 7 3 7 2 2" xfId="50477"/>
    <cellStyle name="SAPBEXHLevel2X 3 7 3 7 3" xfId="31972"/>
    <cellStyle name="SAPBEXHLevel2X 3 7 3 8" xfId="5924"/>
    <cellStyle name="SAPBEXHLevel2X 3 7 3 8 2" xfId="16676"/>
    <cellStyle name="SAPBEXHLevel2X 3 7 3 8 2 2" xfId="43094"/>
    <cellStyle name="SAPBEXHLevel2X 3 7 3 8 3" xfId="27095"/>
    <cellStyle name="SAPBEXHLevel2X 3 7 3 8 3 2" xfId="53509"/>
    <cellStyle name="SAPBEXHLevel2X 3 7 3 8 4" xfId="32594"/>
    <cellStyle name="SAPBEXHLevel2X 3 7 3 9" xfId="3980"/>
    <cellStyle name="SAPBEXHLevel2X 3 7 3 9 2" xfId="14763"/>
    <cellStyle name="SAPBEXHLevel2X 3 7 3 9 2 2" xfId="41183"/>
    <cellStyle name="SAPBEXHLevel2X 3 7 3 9 3" xfId="22220"/>
    <cellStyle name="SAPBEXHLevel2X 3 7 3 9 3 2" xfId="48634"/>
    <cellStyle name="SAPBEXHLevel2X 3 7 3 9 4" xfId="30650"/>
    <cellStyle name="SAPBEXHLevel2X 3 7 4" xfId="1929"/>
    <cellStyle name="SAPBEXHLevel2X 3 7 4 10" xfId="8576"/>
    <cellStyle name="SAPBEXHLevel2X 3 7 4 10 2" xfId="19236"/>
    <cellStyle name="SAPBEXHLevel2X 3 7 4 10 2 2" xfId="45650"/>
    <cellStyle name="SAPBEXHLevel2X 3 7 4 10 3" xfId="17634"/>
    <cellStyle name="SAPBEXHLevel2X 3 7 4 10 3 2" xfId="44051"/>
    <cellStyle name="SAPBEXHLevel2X 3 7 4 10 4" xfId="35072"/>
    <cellStyle name="SAPBEXHLevel2X 3 7 4 11" xfId="11651"/>
    <cellStyle name="SAPBEXHLevel2X 3 7 4 11 2" xfId="38072"/>
    <cellStyle name="SAPBEXHLevel2X 3 7 4 12" xfId="23880"/>
    <cellStyle name="SAPBEXHLevel2X 3 7 4 12 2" xfId="50294"/>
    <cellStyle name="SAPBEXHLevel2X 3 7 4 2" xfId="3906"/>
    <cellStyle name="SAPBEXHLevel2X 3 7 4 2 2" xfId="9134"/>
    <cellStyle name="SAPBEXHLevel2X 3 7 4 2 2 2" xfId="19794"/>
    <cellStyle name="SAPBEXHLevel2X 3 7 4 2 2 2 2" xfId="46208"/>
    <cellStyle name="SAPBEXHLevel2X 3 7 4 2 2 3" xfId="11792"/>
    <cellStyle name="SAPBEXHLevel2X 3 7 4 2 2 3 2" xfId="38213"/>
    <cellStyle name="SAPBEXHLevel2X 3 7 4 2 2 4" xfId="35630"/>
    <cellStyle name="SAPBEXHLevel2X 3 7 4 2 3" xfId="14689"/>
    <cellStyle name="SAPBEXHLevel2X 3 7 4 2 3 2" xfId="41109"/>
    <cellStyle name="SAPBEXHLevel2X 3 7 4 2 4" xfId="26181"/>
    <cellStyle name="SAPBEXHLevel2X 3 7 4 2 4 2" xfId="52595"/>
    <cellStyle name="SAPBEXHLevel2X 3 7 4 2 5" xfId="30576"/>
    <cellStyle name="SAPBEXHLevel2X 3 7 4 3" xfId="4633"/>
    <cellStyle name="SAPBEXHLevel2X 3 7 4 3 2" xfId="10179"/>
    <cellStyle name="SAPBEXHLevel2X 3 7 4 3 2 2" xfId="20839"/>
    <cellStyle name="SAPBEXHLevel2X 3 7 4 3 2 2 2" xfId="47253"/>
    <cellStyle name="SAPBEXHLevel2X 3 7 4 3 2 3" xfId="12984"/>
    <cellStyle name="SAPBEXHLevel2X 3 7 4 3 2 3 2" xfId="39405"/>
    <cellStyle name="SAPBEXHLevel2X 3 7 4 3 2 4" xfId="36675"/>
    <cellStyle name="SAPBEXHLevel2X 3 7 4 3 3" xfId="15411"/>
    <cellStyle name="SAPBEXHLevel2X 3 7 4 3 3 2" xfId="41831"/>
    <cellStyle name="SAPBEXHLevel2X 3 7 4 3 4" xfId="24180"/>
    <cellStyle name="SAPBEXHLevel2X 3 7 4 3 4 2" xfId="50594"/>
    <cellStyle name="SAPBEXHLevel2X 3 7 4 3 5" xfId="31303"/>
    <cellStyle name="SAPBEXHLevel2X 3 7 4 4" xfId="5211"/>
    <cellStyle name="SAPBEXHLevel2X 3 7 4 4 2" xfId="15986"/>
    <cellStyle name="SAPBEXHLevel2X 3 7 4 4 2 2" xfId="42405"/>
    <cellStyle name="SAPBEXHLevel2X 3 7 4 4 3" xfId="21787"/>
    <cellStyle name="SAPBEXHLevel2X 3 7 4 4 3 2" xfId="48201"/>
    <cellStyle name="SAPBEXHLevel2X 3 7 4 4 4" xfId="31881"/>
    <cellStyle name="SAPBEXHLevel2X 3 7 4 5" xfId="5827"/>
    <cellStyle name="SAPBEXHLevel2X 3 7 4 5 2" xfId="16586"/>
    <cellStyle name="SAPBEXHLevel2X 3 7 4 5 2 2" xfId="43004"/>
    <cellStyle name="SAPBEXHLevel2X 3 7 4 5 3" xfId="24346"/>
    <cellStyle name="SAPBEXHLevel2X 3 7 4 5 3 2" xfId="50760"/>
    <cellStyle name="SAPBEXHLevel2X 3 7 4 5 4" xfId="32497"/>
    <cellStyle name="SAPBEXHLevel2X 3 7 4 6" xfId="6430"/>
    <cellStyle name="SAPBEXHLevel2X 3 7 4 6 2" xfId="17166"/>
    <cellStyle name="SAPBEXHLevel2X 3 7 4 6 2 2" xfId="43584"/>
    <cellStyle name="SAPBEXHLevel2X 3 7 4 6 3" xfId="21879"/>
    <cellStyle name="SAPBEXHLevel2X 3 7 4 6 3 2" xfId="48293"/>
    <cellStyle name="SAPBEXHLevel2X 3 7 4 6 4" xfId="33100"/>
    <cellStyle name="SAPBEXHLevel2X 3 7 4 7" xfId="7045"/>
    <cellStyle name="SAPBEXHLevel2X 3 7 4 7 2" xfId="16905"/>
    <cellStyle name="SAPBEXHLevel2X 3 7 4 7 2 2" xfId="43323"/>
    <cellStyle name="SAPBEXHLevel2X 3 7 4 7 3" xfId="33715"/>
    <cellStyle name="SAPBEXHLevel2X 3 7 4 8" xfId="7592"/>
    <cellStyle name="SAPBEXHLevel2X 3 7 4 8 2" xfId="18259"/>
    <cellStyle name="SAPBEXHLevel2X 3 7 4 8 2 2" xfId="44675"/>
    <cellStyle name="SAPBEXHLevel2X 3 7 4 8 3" xfId="26131"/>
    <cellStyle name="SAPBEXHLevel2X 3 7 4 8 3 2" xfId="52545"/>
    <cellStyle name="SAPBEXHLevel2X 3 7 4 8 4" xfId="34262"/>
    <cellStyle name="SAPBEXHLevel2X 3 7 4 9" xfId="7291"/>
    <cellStyle name="SAPBEXHLevel2X 3 7 4 9 2" xfId="17958"/>
    <cellStyle name="SAPBEXHLevel2X 3 7 4 9 2 2" xfId="44375"/>
    <cellStyle name="SAPBEXHLevel2X 3 7 4 9 3" xfId="24415"/>
    <cellStyle name="SAPBEXHLevel2X 3 7 4 9 3 2" xfId="50829"/>
    <cellStyle name="SAPBEXHLevel2X 3 7 4 9 4" xfId="33961"/>
    <cellStyle name="SAPBEXHLevel2X 3 7 5" xfId="2115"/>
    <cellStyle name="SAPBEXHLevel2X 3 7 5 10" xfId="8853"/>
    <cellStyle name="SAPBEXHLevel2X 3 7 5 10 2" xfId="19513"/>
    <cellStyle name="SAPBEXHLevel2X 3 7 5 10 2 2" xfId="45927"/>
    <cellStyle name="SAPBEXHLevel2X 3 7 5 10 3" xfId="22644"/>
    <cellStyle name="SAPBEXHLevel2X 3 7 5 10 3 2" xfId="49058"/>
    <cellStyle name="SAPBEXHLevel2X 3 7 5 10 4" xfId="35349"/>
    <cellStyle name="SAPBEXHLevel2X 3 7 5 11" xfId="11485"/>
    <cellStyle name="SAPBEXHLevel2X 3 7 5 11 2" xfId="37906"/>
    <cellStyle name="SAPBEXHLevel2X 3 7 5 12" xfId="24056"/>
    <cellStyle name="SAPBEXHLevel2X 3 7 5 12 2" xfId="50470"/>
    <cellStyle name="SAPBEXHLevel2X 3 7 5 2" xfId="4080"/>
    <cellStyle name="SAPBEXHLevel2X 3 7 5 2 2" xfId="9835"/>
    <cellStyle name="SAPBEXHLevel2X 3 7 5 2 2 2" xfId="20495"/>
    <cellStyle name="SAPBEXHLevel2X 3 7 5 2 2 2 2" xfId="46909"/>
    <cellStyle name="SAPBEXHLevel2X 3 7 5 2 2 3" xfId="11853"/>
    <cellStyle name="SAPBEXHLevel2X 3 7 5 2 2 3 2" xfId="38274"/>
    <cellStyle name="SAPBEXHLevel2X 3 7 5 2 2 4" xfId="36331"/>
    <cellStyle name="SAPBEXHLevel2X 3 7 5 2 3" xfId="14862"/>
    <cellStyle name="SAPBEXHLevel2X 3 7 5 2 3 2" xfId="41282"/>
    <cellStyle name="SAPBEXHLevel2X 3 7 5 2 4" xfId="25105"/>
    <cellStyle name="SAPBEXHLevel2X 3 7 5 2 4 2" xfId="51519"/>
    <cellStyle name="SAPBEXHLevel2X 3 7 5 2 5" xfId="30750"/>
    <cellStyle name="SAPBEXHLevel2X 3 7 5 3" xfId="4808"/>
    <cellStyle name="SAPBEXHLevel2X 3 7 5 3 2" xfId="10210"/>
    <cellStyle name="SAPBEXHLevel2X 3 7 5 3 2 2" xfId="20870"/>
    <cellStyle name="SAPBEXHLevel2X 3 7 5 3 2 2 2" xfId="47284"/>
    <cellStyle name="SAPBEXHLevel2X 3 7 5 3 2 3" xfId="16903"/>
    <cellStyle name="SAPBEXHLevel2X 3 7 5 3 2 3 2" xfId="43321"/>
    <cellStyle name="SAPBEXHLevel2X 3 7 5 3 2 4" xfId="36706"/>
    <cellStyle name="SAPBEXHLevel2X 3 7 5 3 3" xfId="15585"/>
    <cellStyle name="SAPBEXHLevel2X 3 7 5 3 3 2" xfId="42005"/>
    <cellStyle name="SAPBEXHLevel2X 3 7 5 3 4" xfId="26041"/>
    <cellStyle name="SAPBEXHLevel2X 3 7 5 3 4 2" xfId="52455"/>
    <cellStyle name="SAPBEXHLevel2X 3 7 5 3 5" xfId="31478"/>
    <cellStyle name="SAPBEXHLevel2X 3 7 5 4" xfId="5388"/>
    <cellStyle name="SAPBEXHLevel2X 3 7 5 4 2" xfId="16161"/>
    <cellStyle name="SAPBEXHLevel2X 3 7 5 4 2 2" xfId="42580"/>
    <cellStyle name="SAPBEXHLevel2X 3 7 5 4 3" xfId="27654"/>
    <cellStyle name="SAPBEXHLevel2X 3 7 5 4 3 2" xfId="54068"/>
    <cellStyle name="SAPBEXHLevel2X 3 7 5 4 4" xfId="32058"/>
    <cellStyle name="SAPBEXHLevel2X 3 7 5 5" xfId="5995"/>
    <cellStyle name="SAPBEXHLevel2X 3 7 5 5 2" xfId="16747"/>
    <cellStyle name="SAPBEXHLevel2X 3 7 5 5 2 2" xfId="43165"/>
    <cellStyle name="SAPBEXHLevel2X 3 7 5 5 3" xfId="28122"/>
    <cellStyle name="SAPBEXHLevel2X 3 7 5 5 3 2" xfId="54536"/>
    <cellStyle name="SAPBEXHLevel2X 3 7 5 5 4" xfId="32665"/>
    <cellStyle name="SAPBEXHLevel2X 3 7 5 6" xfId="6595"/>
    <cellStyle name="SAPBEXHLevel2X 3 7 5 6 2" xfId="17320"/>
    <cellStyle name="SAPBEXHLevel2X 3 7 5 6 2 2" xfId="43738"/>
    <cellStyle name="SAPBEXHLevel2X 3 7 5 6 3" xfId="24410"/>
    <cellStyle name="SAPBEXHLevel2X 3 7 5 6 3 2" xfId="50824"/>
    <cellStyle name="SAPBEXHLevel2X 3 7 5 6 4" xfId="33265"/>
    <cellStyle name="SAPBEXHLevel2X 3 7 5 7" xfId="7167"/>
    <cellStyle name="SAPBEXHLevel2X 3 7 5 7 2" xfId="25424"/>
    <cellStyle name="SAPBEXHLevel2X 3 7 5 7 2 2" xfId="51838"/>
    <cellStyle name="SAPBEXHLevel2X 3 7 5 7 3" xfId="33837"/>
    <cellStyle name="SAPBEXHLevel2X 3 7 5 8" xfId="7726"/>
    <cellStyle name="SAPBEXHLevel2X 3 7 5 8 2" xfId="18393"/>
    <cellStyle name="SAPBEXHLevel2X 3 7 5 8 2 2" xfId="44809"/>
    <cellStyle name="SAPBEXHLevel2X 3 7 5 8 3" xfId="27176"/>
    <cellStyle name="SAPBEXHLevel2X 3 7 5 8 3 2" xfId="53590"/>
    <cellStyle name="SAPBEXHLevel2X 3 7 5 8 4" xfId="34396"/>
    <cellStyle name="SAPBEXHLevel2X 3 7 5 9" xfId="7878"/>
    <cellStyle name="SAPBEXHLevel2X 3 7 5 9 2" xfId="18545"/>
    <cellStyle name="SAPBEXHLevel2X 3 7 5 9 2 2" xfId="44960"/>
    <cellStyle name="SAPBEXHLevel2X 3 7 5 9 3" xfId="26628"/>
    <cellStyle name="SAPBEXHLevel2X 3 7 5 9 3 2" xfId="53042"/>
    <cellStyle name="SAPBEXHLevel2X 3 7 5 9 4" xfId="34548"/>
    <cellStyle name="SAPBEXHLevel2X 3 7 6" xfId="1854"/>
    <cellStyle name="SAPBEXHLevel2X 3 7 6 10" xfId="9534"/>
    <cellStyle name="SAPBEXHLevel2X 3 7 6 10 2" xfId="20194"/>
    <cellStyle name="SAPBEXHLevel2X 3 7 6 10 2 2" xfId="46608"/>
    <cellStyle name="SAPBEXHLevel2X 3 7 6 10 3" xfId="11588"/>
    <cellStyle name="SAPBEXHLevel2X 3 7 6 10 3 2" xfId="38009"/>
    <cellStyle name="SAPBEXHLevel2X 3 7 6 10 4" xfId="36030"/>
    <cellStyle name="SAPBEXHLevel2X 3 7 6 11" xfId="11726"/>
    <cellStyle name="SAPBEXHLevel2X 3 7 6 11 2" xfId="38147"/>
    <cellStyle name="SAPBEXHLevel2X 3 7 6 12" xfId="25622"/>
    <cellStyle name="SAPBEXHLevel2X 3 7 6 12 2" xfId="52036"/>
    <cellStyle name="SAPBEXHLevel2X 3 7 6 2" xfId="3831"/>
    <cellStyle name="SAPBEXHLevel2X 3 7 6 2 2" xfId="10672"/>
    <cellStyle name="SAPBEXHLevel2X 3 7 6 2 2 2" xfId="21317"/>
    <cellStyle name="SAPBEXHLevel2X 3 7 6 2 2 2 2" xfId="47731"/>
    <cellStyle name="SAPBEXHLevel2X 3 7 6 2 2 3" xfId="28415"/>
    <cellStyle name="SAPBEXHLevel2X 3 7 6 2 2 3 2" xfId="54829"/>
    <cellStyle name="SAPBEXHLevel2X 3 7 6 2 2 4" xfId="37096"/>
    <cellStyle name="SAPBEXHLevel2X 3 7 6 2 3" xfId="14614"/>
    <cellStyle name="SAPBEXHLevel2X 3 7 6 2 3 2" xfId="41034"/>
    <cellStyle name="SAPBEXHLevel2X 3 7 6 2 4" xfId="23629"/>
    <cellStyle name="SAPBEXHLevel2X 3 7 6 2 4 2" xfId="50043"/>
    <cellStyle name="SAPBEXHLevel2X 3 7 6 2 5" xfId="30501"/>
    <cellStyle name="SAPBEXHLevel2X 3 7 6 3" xfId="4558"/>
    <cellStyle name="SAPBEXHLevel2X 3 7 6 3 2" xfId="15336"/>
    <cellStyle name="SAPBEXHLevel2X 3 7 6 3 2 2" xfId="41756"/>
    <cellStyle name="SAPBEXHLevel2X 3 7 6 3 3" xfId="23412"/>
    <cellStyle name="SAPBEXHLevel2X 3 7 6 3 3 2" xfId="49826"/>
    <cellStyle name="SAPBEXHLevel2X 3 7 6 3 4" xfId="31228"/>
    <cellStyle name="SAPBEXHLevel2X 3 7 6 4" xfId="3203"/>
    <cellStyle name="SAPBEXHLevel2X 3 7 6 4 2" xfId="13993"/>
    <cellStyle name="SAPBEXHLevel2X 3 7 6 4 2 2" xfId="40413"/>
    <cellStyle name="SAPBEXHLevel2X 3 7 6 4 3" xfId="25017"/>
    <cellStyle name="SAPBEXHLevel2X 3 7 6 4 3 2" xfId="51431"/>
    <cellStyle name="SAPBEXHLevel2X 3 7 6 4 4" xfId="29873"/>
    <cellStyle name="SAPBEXHLevel2X 3 7 6 5" xfId="4318"/>
    <cellStyle name="SAPBEXHLevel2X 3 7 6 5 2" xfId="15097"/>
    <cellStyle name="SAPBEXHLevel2X 3 7 6 5 2 2" xfId="41517"/>
    <cellStyle name="SAPBEXHLevel2X 3 7 6 5 3" xfId="27220"/>
    <cellStyle name="SAPBEXHLevel2X 3 7 6 5 3 2" xfId="53634"/>
    <cellStyle name="SAPBEXHLevel2X 3 7 6 5 4" xfId="30988"/>
    <cellStyle name="SAPBEXHLevel2X 3 7 6 6" xfId="5627"/>
    <cellStyle name="SAPBEXHLevel2X 3 7 6 6 2" xfId="16391"/>
    <cellStyle name="SAPBEXHLevel2X 3 7 6 6 2 2" xfId="42809"/>
    <cellStyle name="SAPBEXHLevel2X 3 7 6 6 3" xfId="25320"/>
    <cellStyle name="SAPBEXHLevel2X 3 7 6 6 3 2" xfId="51734"/>
    <cellStyle name="SAPBEXHLevel2X 3 7 6 6 4" xfId="32297"/>
    <cellStyle name="SAPBEXHLevel2X 3 7 6 7" xfId="6970"/>
    <cellStyle name="SAPBEXHLevel2X 3 7 6 7 2" xfId="24023"/>
    <cellStyle name="SAPBEXHLevel2X 3 7 6 7 2 2" xfId="50437"/>
    <cellStyle name="SAPBEXHLevel2X 3 7 6 7 3" xfId="33640"/>
    <cellStyle name="SAPBEXHLevel2X 3 7 6 8" xfId="7517"/>
    <cellStyle name="SAPBEXHLevel2X 3 7 6 8 2" xfId="18184"/>
    <cellStyle name="SAPBEXHLevel2X 3 7 6 8 2 2" xfId="44600"/>
    <cellStyle name="SAPBEXHLevel2X 3 7 6 8 3" xfId="25653"/>
    <cellStyle name="SAPBEXHLevel2X 3 7 6 8 3 2" xfId="52067"/>
    <cellStyle name="SAPBEXHLevel2X 3 7 6 8 4" xfId="34187"/>
    <cellStyle name="SAPBEXHLevel2X 3 7 6 9" xfId="5486"/>
    <cellStyle name="SAPBEXHLevel2X 3 7 6 9 2" xfId="16258"/>
    <cellStyle name="SAPBEXHLevel2X 3 7 6 9 2 2" xfId="42677"/>
    <cellStyle name="SAPBEXHLevel2X 3 7 6 9 3" xfId="24129"/>
    <cellStyle name="SAPBEXHLevel2X 3 7 6 9 3 2" xfId="50543"/>
    <cellStyle name="SAPBEXHLevel2X 3 7 6 9 4" xfId="32156"/>
    <cellStyle name="SAPBEXHLevel2X 3 7 7" xfId="2514"/>
    <cellStyle name="SAPBEXHLevel2X 3 7 7 10" xfId="23440"/>
    <cellStyle name="SAPBEXHLevel2X 3 7 7 10 2" xfId="49854"/>
    <cellStyle name="SAPBEXHLevel2X 3 7 7 2" xfId="4409"/>
    <cellStyle name="SAPBEXHLevel2X 3 7 7 2 2" xfId="15187"/>
    <cellStyle name="SAPBEXHLevel2X 3 7 7 2 2 2" xfId="41607"/>
    <cellStyle name="SAPBEXHLevel2X 3 7 7 2 3" xfId="27537"/>
    <cellStyle name="SAPBEXHLevel2X 3 7 7 2 3 2" xfId="53951"/>
    <cellStyle name="SAPBEXHLevel2X 3 7 7 2 4" xfId="31079"/>
    <cellStyle name="SAPBEXHLevel2X 3 7 7 3" xfId="5142"/>
    <cellStyle name="SAPBEXHLevel2X 3 7 7 3 2" xfId="15919"/>
    <cellStyle name="SAPBEXHLevel2X 3 7 7 3 2 2" xfId="42338"/>
    <cellStyle name="SAPBEXHLevel2X 3 7 7 3 3" xfId="24499"/>
    <cellStyle name="SAPBEXHLevel2X 3 7 7 3 3 2" xfId="50913"/>
    <cellStyle name="SAPBEXHLevel2X 3 7 7 3 4" xfId="31812"/>
    <cellStyle name="SAPBEXHLevel2X 3 7 7 4" xfId="6324"/>
    <cellStyle name="SAPBEXHLevel2X 3 7 7 4 2" xfId="17063"/>
    <cellStyle name="SAPBEXHLevel2X 3 7 7 4 2 2" xfId="43481"/>
    <cellStyle name="SAPBEXHLevel2X 3 7 7 4 3" xfId="22935"/>
    <cellStyle name="SAPBEXHLevel2X 3 7 7 4 3 2" xfId="49349"/>
    <cellStyle name="SAPBEXHLevel2X 3 7 7 4 4" xfId="32994"/>
    <cellStyle name="SAPBEXHLevel2X 3 7 7 5" xfId="6900"/>
    <cellStyle name="SAPBEXHLevel2X 3 7 7 5 2" xfId="17605"/>
    <cellStyle name="SAPBEXHLevel2X 3 7 7 5 2 2" xfId="44022"/>
    <cellStyle name="SAPBEXHLevel2X 3 7 7 5 3" xfId="22903"/>
    <cellStyle name="SAPBEXHLevel2X 3 7 7 5 3 2" xfId="49317"/>
    <cellStyle name="SAPBEXHLevel2X 3 7 7 5 4" xfId="33570"/>
    <cellStyle name="SAPBEXHLevel2X 3 7 7 6" xfId="7424"/>
    <cellStyle name="SAPBEXHLevel2X 3 7 7 6 2" xfId="18091"/>
    <cellStyle name="SAPBEXHLevel2X 3 7 7 6 2 2" xfId="44507"/>
    <cellStyle name="SAPBEXHLevel2X 3 7 7 6 3" xfId="26238"/>
    <cellStyle name="SAPBEXHLevel2X 3 7 7 6 3 2" xfId="52652"/>
    <cellStyle name="SAPBEXHLevel2X 3 7 7 6 4" xfId="34094"/>
    <cellStyle name="SAPBEXHLevel2X 3 7 7 7" xfId="8047"/>
    <cellStyle name="SAPBEXHLevel2X 3 7 7 7 2" xfId="18714"/>
    <cellStyle name="SAPBEXHLevel2X 3 7 7 7 2 2" xfId="45128"/>
    <cellStyle name="SAPBEXHLevel2X 3 7 7 7 3" xfId="12444"/>
    <cellStyle name="SAPBEXHLevel2X 3 7 7 7 3 2" xfId="38865"/>
    <cellStyle name="SAPBEXHLevel2X 3 7 7 7 4" xfId="34651"/>
    <cellStyle name="SAPBEXHLevel2X 3 7 7 8" xfId="13310"/>
    <cellStyle name="SAPBEXHLevel2X 3 7 7 8 2" xfId="39730"/>
    <cellStyle name="SAPBEXHLevel2X 3 7 7 9" xfId="11217"/>
    <cellStyle name="SAPBEXHLevel2X 3 7 7 9 2" xfId="37638"/>
    <cellStyle name="SAPBEXHLevel2X 3 7 8" xfId="3266"/>
    <cellStyle name="SAPBEXHLevel2X 3 7 8 2" xfId="14056"/>
    <cellStyle name="SAPBEXHLevel2X 3 7 8 2 2" xfId="40476"/>
    <cellStyle name="SAPBEXHLevel2X 3 7 8 3" xfId="26190"/>
    <cellStyle name="SAPBEXHLevel2X 3 7 8 3 2" xfId="52604"/>
    <cellStyle name="SAPBEXHLevel2X 3 7 8 4" xfId="29936"/>
    <cellStyle name="SAPBEXHLevel2X 3 7 9" xfId="5092"/>
    <cellStyle name="SAPBEXHLevel2X 3 7 9 2" xfId="15869"/>
    <cellStyle name="SAPBEXHLevel2X 3 7 9 2 2" xfId="42288"/>
    <cellStyle name="SAPBEXHLevel2X 3 7 9 3" xfId="23598"/>
    <cellStyle name="SAPBEXHLevel2X 3 7 9 3 2" xfId="50012"/>
    <cellStyle name="SAPBEXHLevel2X 3 7 9 4" xfId="31762"/>
    <cellStyle name="SAPBEXHLevel2X 3 8" xfId="1246"/>
    <cellStyle name="SAPBEXHLevel2X 3 8 10" xfId="3161"/>
    <cellStyle name="SAPBEXHLevel2X 3 8 10 2" xfId="13951"/>
    <cellStyle name="SAPBEXHLevel2X 3 8 10 2 2" xfId="40371"/>
    <cellStyle name="SAPBEXHLevel2X 3 8 10 3" xfId="24648"/>
    <cellStyle name="SAPBEXHLevel2X 3 8 10 3 2" xfId="51062"/>
    <cellStyle name="SAPBEXHLevel2X 3 8 10 4" xfId="29831"/>
    <cellStyle name="SAPBEXHLevel2X 3 8 11" xfId="6350"/>
    <cellStyle name="SAPBEXHLevel2X 3 8 11 2" xfId="23002"/>
    <cellStyle name="SAPBEXHLevel2X 3 8 11 2 2" xfId="49416"/>
    <cellStyle name="SAPBEXHLevel2X 3 8 11 3" xfId="33020"/>
    <cellStyle name="SAPBEXHLevel2X 3 8 12" xfId="12120"/>
    <cellStyle name="SAPBEXHLevel2X 3 8 12 2" xfId="38541"/>
    <cellStyle name="SAPBEXHLevel2X 3 8 13" xfId="26290"/>
    <cellStyle name="SAPBEXHLevel2X 3 8 13 2" xfId="52704"/>
    <cellStyle name="SAPBEXHLevel2X 3 8 2" xfId="1558"/>
    <cellStyle name="SAPBEXHLevel2X 3 8 2 10" xfId="8450"/>
    <cellStyle name="SAPBEXHLevel2X 3 8 2 10 2" xfId="19110"/>
    <cellStyle name="SAPBEXHLevel2X 3 8 2 10 2 2" xfId="45524"/>
    <cellStyle name="SAPBEXHLevel2X 3 8 2 10 3" xfId="17712"/>
    <cellStyle name="SAPBEXHLevel2X 3 8 2 10 3 2" xfId="44129"/>
    <cellStyle name="SAPBEXHLevel2X 3 8 2 10 4" xfId="34946"/>
    <cellStyle name="SAPBEXHLevel2X 3 8 2 11" xfId="12513"/>
    <cellStyle name="SAPBEXHLevel2X 3 8 2 11 2" xfId="38934"/>
    <cellStyle name="SAPBEXHLevel2X 3 8 2 12" xfId="27676"/>
    <cellStyle name="SAPBEXHLevel2X 3 8 2 12 2" xfId="54090"/>
    <cellStyle name="SAPBEXHLevel2X 3 8 2 2" xfId="3552"/>
    <cellStyle name="SAPBEXHLevel2X 3 8 2 2 2" xfId="8972"/>
    <cellStyle name="SAPBEXHLevel2X 3 8 2 2 2 2" xfId="19632"/>
    <cellStyle name="SAPBEXHLevel2X 3 8 2 2 2 2 2" xfId="46046"/>
    <cellStyle name="SAPBEXHLevel2X 3 8 2 2 2 3" xfId="26799"/>
    <cellStyle name="SAPBEXHLevel2X 3 8 2 2 2 3 2" xfId="53213"/>
    <cellStyle name="SAPBEXHLevel2X 3 8 2 2 2 4" xfId="35468"/>
    <cellStyle name="SAPBEXHLevel2X 3 8 2 2 3" xfId="10117"/>
    <cellStyle name="SAPBEXHLevel2X 3 8 2 2 3 2" xfId="20777"/>
    <cellStyle name="SAPBEXHLevel2X 3 8 2 2 3 2 2" xfId="47191"/>
    <cellStyle name="SAPBEXHLevel2X 3 8 2 2 3 3" xfId="17848"/>
    <cellStyle name="SAPBEXHLevel2X 3 8 2 2 3 3 2" xfId="44265"/>
    <cellStyle name="SAPBEXHLevel2X 3 8 2 2 3 4" xfId="36613"/>
    <cellStyle name="SAPBEXHLevel2X 3 8 2 2 4" xfId="8763"/>
    <cellStyle name="SAPBEXHLevel2X 3 8 2 2 4 2" xfId="19423"/>
    <cellStyle name="SAPBEXHLevel2X 3 8 2 2 4 2 2" xfId="45837"/>
    <cellStyle name="SAPBEXHLevel2X 3 8 2 2 4 3" xfId="25413"/>
    <cellStyle name="SAPBEXHLevel2X 3 8 2 2 4 3 2" xfId="51827"/>
    <cellStyle name="SAPBEXHLevel2X 3 8 2 2 4 4" xfId="35259"/>
    <cellStyle name="SAPBEXHLevel2X 3 8 2 2 5" xfId="14337"/>
    <cellStyle name="SAPBEXHLevel2X 3 8 2 2 5 2" xfId="40757"/>
    <cellStyle name="SAPBEXHLevel2X 3 8 2 2 6" xfId="27037"/>
    <cellStyle name="SAPBEXHLevel2X 3 8 2 2 6 2" xfId="53451"/>
    <cellStyle name="SAPBEXHLevel2X 3 8 2 2 7" xfId="30222"/>
    <cellStyle name="SAPBEXHLevel2X 3 8 2 3" xfId="2763"/>
    <cellStyle name="SAPBEXHLevel2X 3 8 2 3 2" xfId="9330"/>
    <cellStyle name="SAPBEXHLevel2X 3 8 2 3 2 2" xfId="19990"/>
    <cellStyle name="SAPBEXHLevel2X 3 8 2 3 2 2 2" xfId="46404"/>
    <cellStyle name="SAPBEXHLevel2X 3 8 2 3 2 3" xfId="12098"/>
    <cellStyle name="SAPBEXHLevel2X 3 8 2 3 2 3 2" xfId="38519"/>
    <cellStyle name="SAPBEXHLevel2X 3 8 2 3 2 4" xfId="35826"/>
    <cellStyle name="SAPBEXHLevel2X 3 8 2 3 3" xfId="13555"/>
    <cellStyle name="SAPBEXHLevel2X 3 8 2 3 3 2" xfId="39975"/>
    <cellStyle name="SAPBEXHLevel2X 3 8 2 3 4" xfId="26474"/>
    <cellStyle name="SAPBEXHLevel2X 3 8 2 3 4 2" xfId="52888"/>
    <cellStyle name="SAPBEXHLevel2X 3 8 2 3 5" xfId="29433"/>
    <cellStyle name="SAPBEXHLevel2X 3 8 2 4" xfId="4119"/>
    <cellStyle name="SAPBEXHLevel2X 3 8 2 4 2" xfId="10244"/>
    <cellStyle name="SAPBEXHLevel2X 3 8 2 4 2 2" xfId="20904"/>
    <cellStyle name="SAPBEXHLevel2X 3 8 2 4 2 2 2" xfId="47318"/>
    <cellStyle name="SAPBEXHLevel2X 3 8 2 4 2 3" xfId="17542"/>
    <cellStyle name="SAPBEXHLevel2X 3 8 2 4 2 3 2" xfId="43959"/>
    <cellStyle name="SAPBEXHLevel2X 3 8 2 4 2 4" xfId="36740"/>
    <cellStyle name="SAPBEXHLevel2X 3 8 2 4 3" xfId="14901"/>
    <cellStyle name="SAPBEXHLevel2X 3 8 2 4 3 2" xfId="41321"/>
    <cellStyle name="SAPBEXHLevel2X 3 8 2 4 4" xfId="23491"/>
    <cellStyle name="SAPBEXHLevel2X 3 8 2 4 4 2" xfId="49905"/>
    <cellStyle name="SAPBEXHLevel2X 3 8 2 4 5" xfId="30789"/>
    <cellStyle name="SAPBEXHLevel2X 3 8 2 5" xfId="3301"/>
    <cellStyle name="SAPBEXHLevel2X 3 8 2 5 2" xfId="14091"/>
    <cellStyle name="SAPBEXHLevel2X 3 8 2 5 2 2" xfId="40511"/>
    <cellStyle name="SAPBEXHLevel2X 3 8 2 5 3" xfId="24646"/>
    <cellStyle name="SAPBEXHLevel2X 3 8 2 5 3 2" xfId="51060"/>
    <cellStyle name="SAPBEXHLevel2X 3 8 2 5 4" xfId="29971"/>
    <cellStyle name="SAPBEXHLevel2X 3 8 2 6" xfId="5870"/>
    <cellStyle name="SAPBEXHLevel2X 3 8 2 6 2" xfId="16625"/>
    <cellStyle name="SAPBEXHLevel2X 3 8 2 6 2 2" xfId="43043"/>
    <cellStyle name="SAPBEXHLevel2X 3 8 2 6 3" xfId="26825"/>
    <cellStyle name="SAPBEXHLevel2X 3 8 2 6 3 2" xfId="53239"/>
    <cellStyle name="SAPBEXHLevel2X 3 8 2 6 4" xfId="32540"/>
    <cellStyle name="SAPBEXHLevel2X 3 8 2 7" xfId="6038"/>
    <cellStyle name="SAPBEXHLevel2X 3 8 2 7 2" xfId="22250"/>
    <cellStyle name="SAPBEXHLevel2X 3 8 2 7 2 2" xfId="48664"/>
    <cellStyle name="SAPBEXHLevel2X 3 8 2 7 3" xfId="32708"/>
    <cellStyle name="SAPBEXHLevel2X 3 8 2 8" xfId="7217"/>
    <cellStyle name="SAPBEXHLevel2X 3 8 2 8 2" xfId="17884"/>
    <cellStyle name="SAPBEXHLevel2X 3 8 2 8 2 2" xfId="44301"/>
    <cellStyle name="SAPBEXHLevel2X 3 8 2 8 3" xfId="27567"/>
    <cellStyle name="SAPBEXHLevel2X 3 8 2 8 3 2" xfId="53981"/>
    <cellStyle name="SAPBEXHLevel2X 3 8 2 8 4" xfId="33887"/>
    <cellStyle name="SAPBEXHLevel2X 3 8 2 9" xfId="4715"/>
    <cellStyle name="SAPBEXHLevel2X 3 8 2 9 2" xfId="15492"/>
    <cellStyle name="SAPBEXHLevel2X 3 8 2 9 2 2" xfId="41912"/>
    <cellStyle name="SAPBEXHLevel2X 3 8 2 9 3" xfId="24589"/>
    <cellStyle name="SAPBEXHLevel2X 3 8 2 9 3 2" xfId="51003"/>
    <cellStyle name="SAPBEXHLevel2X 3 8 2 9 4" xfId="31385"/>
    <cellStyle name="SAPBEXHLevel2X 3 8 3" xfId="1671"/>
    <cellStyle name="SAPBEXHLevel2X 3 8 3 10" xfId="8303"/>
    <cellStyle name="SAPBEXHLevel2X 3 8 3 10 2" xfId="18963"/>
    <cellStyle name="SAPBEXHLevel2X 3 8 3 10 2 2" xfId="45377"/>
    <cellStyle name="SAPBEXHLevel2X 3 8 3 10 3" xfId="12766"/>
    <cellStyle name="SAPBEXHLevel2X 3 8 3 10 3 2" xfId="39187"/>
    <cellStyle name="SAPBEXHLevel2X 3 8 3 10 4" xfId="34799"/>
    <cellStyle name="SAPBEXHLevel2X 3 8 3 11" xfId="11896"/>
    <cellStyle name="SAPBEXHLevel2X 3 8 3 11 2" xfId="38317"/>
    <cellStyle name="SAPBEXHLevel2X 3 8 3 12" xfId="24664"/>
    <cellStyle name="SAPBEXHLevel2X 3 8 3 12 2" xfId="51078"/>
    <cellStyle name="SAPBEXHLevel2X 3 8 3 2" xfId="3664"/>
    <cellStyle name="SAPBEXHLevel2X 3 8 3 2 2" xfId="9119"/>
    <cellStyle name="SAPBEXHLevel2X 3 8 3 2 2 2" xfId="19779"/>
    <cellStyle name="SAPBEXHLevel2X 3 8 3 2 2 2 2" xfId="46193"/>
    <cellStyle name="SAPBEXHLevel2X 3 8 3 2 2 3" xfId="18742"/>
    <cellStyle name="SAPBEXHLevel2X 3 8 3 2 2 3 2" xfId="45156"/>
    <cellStyle name="SAPBEXHLevel2X 3 8 3 2 2 4" xfId="35615"/>
    <cellStyle name="SAPBEXHLevel2X 3 8 3 2 3" xfId="10230"/>
    <cellStyle name="SAPBEXHLevel2X 3 8 3 2 3 2" xfId="20890"/>
    <cellStyle name="SAPBEXHLevel2X 3 8 3 2 3 2 2" xfId="47304"/>
    <cellStyle name="SAPBEXHLevel2X 3 8 3 2 3 3" xfId="17853"/>
    <cellStyle name="SAPBEXHLevel2X 3 8 3 2 3 3 2" xfId="44270"/>
    <cellStyle name="SAPBEXHLevel2X 3 8 3 2 3 4" xfId="36726"/>
    <cellStyle name="SAPBEXHLevel2X 3 8 3 2 4" xfId="8604"/>
    <cellStyle name="SAPBEXHLevel2X 3 8 3 2 4 2" xfId="19264"/>
    <cellStyle name="SAPBEXHLevel2X 3 8 3 2 4 2 2" xfId="45678"/>
    <cellStyle name="SAPBEXHLevel2X 3 8 3 2 4 3" xfId="17715"/>
    <cellStyle name="SAPBEXHLevel2X 3 8 3 2 4 3 2" xfId="44132"/>
    <cellStyle name="SAPBEXHLevel2X 3 8 3 2 4 4" xfId="35100"/>
    <cellStyle name="SAPBEXHLevel2X 3 8 3 2 5" xfId="14449"/>
    <cellStyle name="SAPBEXHLevel2X 3 8 3 2 5 2" xfId="40869"/>
    <cellStyle name="SAPBEXHLevel2X 3 8 3 2 6" xfId="26677"/>
    <cellStyle name="SAPBEXHLevel2X 3 8 3 2 6 2" xfId="53091"/>
    <cellStyle name="SAPBEXHLevel2X 3 8 3 2 7" xfId="30334"/>
    <cellStyle name="SAPBEXHLevel2X 3 8 3 3" xfId="2671"/>
    <cellStyle name="SAPBEXHLevel2X 3 8 3 3 2" xfId="9488"/>
    <cellStyle name="SAPBEXHLevel2X 3 8 3 3 2 2" xfId="20148"/>
    <cellStyle name="SAPBEXHLevel2X 3 8 3 3 2 2 2" xfId="46562"/>
    <cellStyle name="SAPBEXHLevel2X 3 8 3 3 2 3" xfId="11822"/>
    <cellStyle name="SAPBEXHLevel2X 3 8 3 3 2 3 2" xfId="38243"/>
    <cellStyle name="SAPBEXHLevel2X 3 8 3 3 2 4" xfId="35984"/>
    <cellStyle name="SAPBEXHLevel2X 3 8 3 3 3" xfId="13463"/>
    <cellStyle name="SAPBEXHLevel2X 3 8 3 3 3 2" xfId="39883"/>
    <cellStyle name="SAPBEXHLevel2X 3 8 3 3 4" xfId="21952"/>
    <cellStyle name="SAPBEXHLevel2X 3 8 3 3 4 2" xfId="48366"/>
    <cellStyle name="SAPBEXHLevel2X 3 8 3 3 5" xfId="29341"/>
    <cellStyle name="SAPBEXHLevel2X 3 8 3 4" xfId="4873"/>
    <cellStyle name="SAPBEXHLevel2X 3 8 3 4 2" xfId="10265"/>
    <cellStyle name="SAPBEXHLevel2X 3 8 3 4 2 2" xfId="20925"/>
    <cellStyle name="SAPBEXHLevel2X 3 8 3 4 2 2 2" xfId="47339"/>
    <cellStyle name="SAPBEXHLevel2X 3 8 3 4 2 3" xfId="12762"/>
    <cellStyle name="SAPBEXHLevel2X 3 8 3 4 2 3 2" xfId="39183"/>
    <cellStyle name="SAPBEXHLevel2X 3 8 3 4 2 4" xfId="36761"/>
    <cellStyle name="SAPBEXHLevel2X 3 8 3 4 3" xfId="15650"/>
    <cellStyle name="SAPBEXHLevel2X 3 8 3 4 3 2" xfId="42070"/>
    <cellStyle name="SAPBEXHLevel2X 3 8 3 4 4" xfId="22206"/>
    <cellStyle name="SAPBEXHLevel2X 3 8 3 4 4 2" xfId="48620"/>
    <cellStyle name="SAPBEXHLevel2X 3 8 3 4 5" xfId="31543"/>
    <cellStyle name="SAPBEXHLevel2X 3 8 3 5" xfId="3412"/>
    <cellStyle name="SAPBEXHLevel2X 3 8 3 5 2" xfId="14198"/>
    <cellStyle name="SAPBEXHLevel2X 3 8 3 5 2 2" xfId="40618"/>
    <cellStyle name="SAPBEXHLevel2X 3 8 3 5 3" xfId="25385"/>
    <cellStyle name="SAPBEXHLevel2X 3 8 3 5 3 2" xfId="51799"/>
    <cellStyle name="SAPBEXHLevel2X 3 8 3 5 4" xfId="30082"/>
    <cellStyle name="SAPBEXHLevel2X 3 8 3 6" xfId="6041"/>
    <cellStyle name="SAPBEXHLevel2X 3 8 3 6 2" xfId="16792"/>
    <cellStyle name="SAPBEXHLevel2X 3 8 3 6 2 2" xfId="43210"/>
    <cellStyle name="SAPBEXHLevel2X 3 8 3 6 3" xfId="26388"/>
    <cellStyle name="SAPBEXHLevel2X 3 8 3 6 3 2" xfId="52802"/>
    <cellStyle name="SAPBEXHLevel2X 3 8 3 6 4" xfId="32711"/>
    <cellStyle name="SAPBEXHLevel2X 3 8 3 7" xfId="6152"/>
    <cellStyle name="SAPBEXHLevel2X 3 8 3 7 2" xfId="17362"/>
    <cellStyle name="SAPBEXHLevel2X 3 8 3 7 2 2" xfId="43780"/>
    <cellStyle name="SAPBEXHLevel2X 3 8 3 7 3" xfId="32822"/>
    <cellStyle name="SAPBEXHLevel2X 3 8 3 8" xfId="3737"/>
    <cellStyle name="SAPBEXHLevel2X 3 8 3 8 2" xfId="14520"/>
    <cellStyle name="SAPBEXHLevel2X 3 8 3 8 2 2" xfId="40940"/>
    <cellStyle name="SAPBEXHLevel2X 3 8 3 8 3" xfId="24940"/>
    <cellStyle name="SAPBEXHLevel2X 3 8 3 8 3 2" xfId="51354"/>
    <cellStyle name="SAPBEXHLevel2X 3 8 3 8 4" xfId="30407"/>
    <cellStyle name="SAPBEXHLevel2X 3 8 3 9" xfId="7777"/>
    <cellStyle name="SAPBEXHLevel2X 3 8 3 9 2" xfId="18444"/>
    <cellStyle name="SAPBEXHLevel2X 3 8 3 9 2 2" xfId="44859"/>
    <cellStyle name="SAPBEXHLevel2X 3 8 3 9 3" xfId="24721"/>
    <cellStyle name="SAPBEXHLevel2X 3 8 3 9 3 2" xfId="51135"/>
    <cellStyle name="SAPBEXHLevel2X 3 8 3 9 4" xfId="34447"/>
    <cellStyle name="SAPBEXHLevel2X 3 8 4" xfId="1930"/>
    <cellStyle name="SAPBEXHLevel2X 3 8 4 10" xfId="8577"/>
    <cellStyle name="SAPBEXHLevel2X 3 8 4 10 2" xfId="19237"/>
    <cellStyle name="SAPBEXHLevel2X 3 8 4 10 2 2" xfId="45651"/>
    <cellStyle name="SAPBEXHLevel2X 3 8 4 10 3" xfId="12562"/>
    <cellStyle name="SAPBEXHLevel2X 3 8 4 10 3 2" xfId="38983"/>
    <cellStyle name="SAPBEXHLevel2X 3 8 4 10 4" xfId="35073"/>
    <cellStyle name="SAPBEXHLevel2X 3 8 4 11" xfId="11650"/>
    <cellStyle name="SAPBEXHLevel2X 3 8 4 11 2" xfId="38071"/>
    <cellStyle name="SAPBEXHLevel2X 3 8 4 12" xfId="27161"/>
    <cellStyle name="SAPBEXHLevel2X 3 8 4 12 2" xfId="53575"/>
    <cellStyle name="SAPBEXHLevel2X 3 8 4 2" xfId="3907"/>
    <cellStyle name="SAPBEXHLevel2X 3 8 4 2 2" xfId="9133"/>
    <cellStyle name="SAPBEXHLevel2X 3 8 4 2 2 2" xfId="19793"/>
    <cellStyle name="SAPBEXHLevel2X 3 8 4 2 2 2 2" xfId="46207"/>
    <cellStyle name="SAPBEXHLevel2X 3 8 4 2 2 3" xfId="27881"/>
    <cellStyle name="SAPBEXHLevel2X 3 8 4 2 2 3 2" xfId="54295"/>
    <cellStyle name="SAPBEXHLevel2X 3 8 4 2 2 4" xfId="35629"/>
    <cellStyle name="SAPBEXHLevel2X 3 8 4 2 3" xfId="14690"/>
    <cellStyle name="SAPBEXHLevel2X 3 8 4 2 3 2" xfId="41110"/>
    <cellStyle name="SAPBEXHLevel2X 3 8 4 2 4" xfId="24975"/>
    <cellStyle name="SAPBEXHLevel2X 3 8 4 2 4 2" xfId="51389"/>
    <cellStyle name="SAPBEXHLevel2X 3 8 4 2 5" xfId="30577"/>
    <cellStyle name="SAPBEXHLevel2X 3 8 4 3" xfId="4634"/>
    <cellStyle name="SAPBEXHLevel2X 3 8 4 3 2" xfId="10398"/>
    <cellStyle name="SAPBEXHLevel2X 3 8 4 3 2 2" xfId="21058"/>
    <cellStyle name="SAPBEXHLevel2X 3 8 4 3 2 2 2" xfId="47472"/>
    <cellStyle name="SAPBEXHLevel2X 3 8 4 3 2 3" xfId="28323"/>
    <cellStyle name="SAPBEXHLevel2X 3 8 4 3 2 3 2" xfId="54737"/>
    <cellStyle name="SAPBEXHLevel2X 3 8 4 3 2 4" xfId="36894"/>
    <cellStyle name="SAPBEXHLevel2X 3 8 4 3 3" xfId="15412"/>
    <cellStyle name="SAPBEXHLevel2X 3 8 4 3 3 2" xfId="41832"/>
    <cellStyle name="SAPBEXHLevel2X 3 8 4 3 4" xfId="23146"/>
    <cellStyle name="SAPBEXHLevel2X 3 8 4 3 4 2" xfId="49560"/>
    <cellStyle name="SAPBEXHLevel2X 3 8 4 3 5" xfId="31304"/>
    <cellStyle name="SAPBEXHLevel2X 3 8 4 4" xfId="5212"/>
    <cellStyle name="SAPBEXHLevel2X 3 8 4 4 2" xfId="15987"/>
    <cellStyle name="SAPBEXHLevel2X 3 8 4 4 2 2" xfId="42406"/>
    <cellStyle name="SAPBEXHLevel2X 3 8 4 4 3" xfId="26339"/>
    <cellStyle name="SAPBEXHLevel2X 3 8 4 4 3 2" xfId="52753"/>
    <cellStyle name="SAPBEXHLevel2X 3 8 4 4 4" xfId="31882"/>
    <cellStyle name="SAPBEXHLevel2X 3 8 4 5" xfId="5828"/>
    <cellStyle name="SAPBEXHLevel2X 3 8 4 5 2" xfId="16587"/>
    <cellStyle name="SAPBEXHLevel2X 3 8 4 5 2 2" xfId="43005"/>
    <cellStyle name="SAPBEXHLevel2X 3 8 4 5 3" xfId="22638"/>
    <cellStyle name="SAPBEXHLevel2X 3 8 4 5 3 2" xfId="49052"/>
    <cellStyle name="SAPBEXHLevel2X 3 8 4 5 4" xfId="32498"/>
    <cellStyle name="SAPBEXHLevel2X 3 8 4 6" xfId="6431"/>
    <cellStyle name="SAPBEXHLevel2X 3 8 4 6 2" xfId="17167"/>
    <cellStyle name="SAPBEXHLevel2X 3 8 4 6 2 2" xfId="43585"/>
    <cellStyle name="SAPBEXHLevel2X 3 8 4 6 3" xfId="22413"/>
    <cellStyle name="SAPBEXHLevel2X 3 8 4 6 3 2" xfId="48827"/>
    <cellStyle name="SAPBEXHLevel2X 3 8 4 6 4" xfId="33101"/>
    <cellStyle name="SAPBEXHLevel2X 3 8 4 7" xfId="7046"/>
    <cellStyle name="SAPBEXHLevel2X 3 8 4 7 2" xfId="18746"/>
    <cellStyle name="SAPBEXHLevel2X 3 8 4 7 2 2" xfId="45160"/>
    <cellStyle name="SAPBEXHLevel2X 3 8 4 7 3" xfId="33716"/>
    <cellStyle name="SAPBEXHLevel2X 3 8 4 8" xfId="7593"/>
    <cellStyle name="SAPBEXHLevel2X 3 8 4 8 2" xfId="18260"/>
    <cellStyle name="SAPBEXHLevel2X 3 8 4 8 2 2" xfId="44676"/>
    <cellStyle name="SAPBEXHLevel2X 3 8 4 8 3" xfId="25259"/>
    <cellStyle name="SAPBEXHLevel2X 3 8 4 8 3 2" xfId="51673"/>
    <cellStyle name="SAPBEXHLevel2X 3 8 4 8 4" xfId="34263"/>
    <cellStyle name="SAPBEXHLevel2X 3 8 4 9" xfId="7294"/>
    <cellStyle name="SAPBEXHLevel2X 3 8 4 9 2" xfId="17961"/>
    <cellStyle name="SAPBEXHLevel2X 3 8 4 9 2 2" xfId="44378"/>
    <cellStyle name="SAPBEXHLevel2X 3 8 4 9 3" xfId="23918"/>
    <cellStyle name="SAPBEXHLevel2X 3 8 4 9 3 2" xfId="50332"/>
    <cellStyle name="SAPBEXHLevel2X 3 8 4 9 4" xfId="33964"/>
    <cellStyle name="SAPBEXHLevel2X 3 8 5" xfId="2116"/>
    <cellStyle name="SAPBEXHLevel2X 3 8 5 10" xfId="8904"/>
    <cellStyle name="SAPBEXHLevel2X 3 8 5 10 2" xfId="19564"/>
    <cellStyle name="SAPBEXHLevel2X 3 8 5 10 2 2" xfId="45978"/>
    <cellStyle name="SAPBEXHLevel2X 3 8 5 10 3" xfId="27752"/>
    <cellStyle name="SAPBEXHLevel2X 3 8 5 10 3 2" xfId="54166"/>
    <cellStyle name="SAPBEXHLevel2X 3 8 5 10 4" xfId="35400"/>
    <cellStyle name="SAPBEXHLevel2X 3 8 5 11" xfId="11484"/>
    <cellStyle name="SAPBEXHLevel2X 3 8 5 11 2" xfId="37905"/>
    <cellStyle name="SAPBEXHLevel2X 3 8 5 12" xfId="27610"/>
    <cellStyle name="SAPBEXHLevel2X 3 8 5 12 2" xfId="54024"/>
    <cellStyle name="SAPBEXHLevel2X 3 8 5 2" xfId="4081"/>
    <cellStyle name="SAPBEXHLevel2X 3 8 5 2 2" xfId="9902"/>
    <cellStyle name="SAPBEXHLevel2X 3 8 5 2 2 2" xfId="20562"/>
    <cellStyle name="SAPBEXHLevel2X 3 8 5 2 2 2 2" xfId="46976"/>
    <cellStyle name="SAPBEXHLevel2X 3 8 5 2 2 3" xfId="24104"/>
    <cellStyle name="SAPBEXHLevel2X 3 8 5 2 2 3 2" xfId="50518"/>
    <cellStyle name="SAPBEXHLevel2X 3 8 5 2 2 4" xfId="36398"/>
    <cellStyle name="SAPBEXHLevel2X 3 8 5 2 3" xfId="14863"/>
    <cellStyle name="SAPBEXHLevel2X 3 8 5 2 3 2" xfId="41283"/>
    <cellStyle name="SAPBEXHLevel2X 3 8 5 2 4" xfId="24635"/>
    <cellStyle name="SAPBEXHLevel2X 3 8 5 2 4 2" xfId="51049"/>
    <cellStyle name="SAPBEXHLevel2X 3 8 5 2 5" xfId="30751"/>
    <cellStyle name="SAPBEXHLevel2X 3 8 5 3" xfId="4809"/>
    <cellStyle name="SAPBEXHLevel2X 3 8 5 3 2" xfId="10100"/>
    <cellStyle name="SAPBEXHLevel2X 3 8 5 3 2 2" xfId="20760"/>
    <cellStyle name="SAPBEXHLevel2X 3 8 5 3 2 2 2" xfId="47174"/>
    <cellStyle name="SAPBEXHLevel2X 3 8 5 3 2 3" xfId="27805"/>
    <cellStyle name="SAPBEXHLevel2X 3 8 5 3 2 3 2" xfId="54219"/>
    <cellStyle name="SAPBEXHLevel2X 3 8 5 3 2 4" xfId="36596"/>
    <cellStyle name="SAPBEXHLevel2X 3 8 5 3 3" xfId="15586"/>
    <cellStyle name="SAPBEXHLevel2X 3 8 5 3 3 2" xfId="42006"/>
    <cellStyle name="SAPBEXHLevel2X 3 8 5 3 4" xfId="25353"/>
    <cellStyle name="SAPBEXHLevel2X 3 8 5 3 4 2" xfId="51767"/>
    <cellStyle name="SAPBEXHLevel2X 3 8 5 3 5" xfId="31479"/>
    <cellStyle name="SAPBEXHLevel2X 3 8 5 4" xfId="5389"/>
    <cellStyle name="SAPBEXHLevel2X 3 8 5 4 2" xfId="16162"/>
    <cellStyle name="SAPBEXHLevel2X 3 8 5 4 2 2" xfId="42581"/>
    <cellStyle name="SAPBEXHLevel2X 3 8 5 4 3" xfId="26535"/>
    <cellStyle name="SAPBEXHLevel2X 3 8 5 4 3 2" xfId="52949"/>
    <cellStyle name="SAPBEXHLevel2X 3 8 5 4 4" xfId="32059"/>
    <cellStyle name="SAPBEXHLevel2X 3 8 5 5" xfId="5996"/>
    <cellStyle name="SAPBEXHLevel2X 3 8 5 5 2" xfId="16748"/>
    <cellStyle name="SAPBEXHLevel2X 3 8 5 5 2 2" xfId="43166"/>
    <cellStyle name="SAPBEXHLevel2X 3 8 5 5 3" xfId="27089"/>
    <cellStyle name="SAPBEXHLevel2X 3 8 5 5 3 2" xfId="53503"/>
    <cellStyle name="SAPBEXHLevel2X 3 8 5 5 4" xfId="32666"/>
    <cellStyle name="SAPBEXHLevel2X 3 8 5 6" xfId="6596"/>
    <cellStyle name="SAPBEXHLevel2X 3 8 5 6 2" xfId="17321"/>
    <cellStyle name="SAPBEXHLevel2X 3 8 5 6 2 2" xfId="43739"/>
    <cellStyle name="SAPBEXHLevel2X 3 8 5 6 3" xfId="22568"/>
    <cellStyle name="SAPBEXHLevel2X 3 8 5 6 3 2" xfId="48982"/>
    <cellStyle name="SAPBEXHLevel2X 3 8 5 6 4" xfId="33266"/>
    <cellStyle name="SAPBEXHLevel2X 3 8 5 7" xfId="7168"/>
    <cellStyle name="SAPBEXHLevel2X 3 8 5 7 2" xfId="24224"/>
    <cellStyle name="SAPBEXHLevel2X 3 8 5 7 2 2" xfId="50638"/>
    <cellStyle name="SAPBEXHLevel2X 3 8 5 7 3" xfId="33838"/>
    <cellStyle name="SAPBEXHLevel2X 3 8 5 8" xfId="7727"/>
    <cellStyle name="SAPBEXHLevel2X 3 8 5 8 2" xfId="18394"/>
    <cellStyle name="SAPBEXHLevel2X 3 8 5 8 2 2" xfId="44810"/>
    <cellStyle name="SAPBEXHLevel2X 3 8 5 8 3" xfId="22577"/>
    <cellStyle name="SAPBEXHLevel2X 3 8 5 8 3 2" xfId="48991"/>
    <cellStyle name="SAPBEXHLevel2X 3 8 5 8 4" xfId="34397"/>
    <cellStyle name="SAPBEXHLevel2X 3 8 5 9" xfId="7879"/>
    <cellStyle name="SAPBEXHLevel2X 3 8 5 9 2" xfId="18546"/>
    <cellStyle name="SAPBEXHLevel2X 3 8 5 9 2 2" xfId="44961"/>
    <cellStyle name="SAPBEXHLevel2X 3 8 5 9 3" xfId="22660"/>
    <cellStyle name="SAPBEXHLevel2X 3 8 5 9 3 2" xfId="49074"/>
    <cellStyle name="SAPBEXHLevel2X 3 8 5 9 4" xfId="34549"/>
    <cellStyle name="SAPBEXHLevel2X 3 8 6" xfId="1855"/>
    <cellStyle name="SAPBEXHLevel2X 3 8 6 10" xfId="9533"/>
    <cellStyle name="SAPBEXHLevel2X 3 8 6 10 2" xfId="20193"/>
    <cellStyle name="SAPBEXHLevel2X 3 8 6 10 2 2" xfId="46607"/>
    <cellStyle name="SAPBEXHLevel2X 3 8 6 10 3" xfId="26747"/>
    <cellStyle name="SAPBEXHLevel2X 3 8 6 10 3 2" xfId="53161"/>
    <cellStyle name="SAPBEXHLevel2X 3 8 6 10 4" xfId="36029"/>
    <cellStyle name="SAPBEXHLevel2X 3 8 6 11" xfId="11725"/>
    <cellStyle name="SAPBEXHLevel2X 3 8 6 11 2" xfId="38146"/>
    <cellStyle name="SAPBEXHLevel2X 3 8 6 12" xfId="25213"/>
    <cellStyle name="SAPBEXHLevel2X 3 8 6 12 2" xfId="51627"/>
    <cellStyle name="SAPBEXHLevel2X 3 8 6 2" xfId="3832"/>
    <cellStyle name="SAPBEXHLevel2X 3 8 6 2 2" xfId="10671"/>
    <cellStyle name="SAPBEXHLevel2X 3 8 6 2 2 2" xfId="21316"/>
    <cellStyle name="SAPBEXHLevel2X 3 8 6 2 2 2 2" xfId="47730"/>
    <cellStyle name="SAPBEXHLevel2X 3 8 6 2 2 3" xfId="28414"/>
    <cellStyle name="SAPBEXHLevel2X 3 8 6 2 2 3 2" xfId="54828"/>
    <cellStyle name="SAPBEXHLevel2X 3 8 6 2 2 4" xfId="37095"/>
    <cellStyle name="SAPBEXHLevel2X 3 8 6 2 3" xfId="14615"/>
    <cellStyle name="SAPBEXHLevel2X 3 8 6 2 3 2" xfId="41035"/>
    <cellStyle name="SAPBEXHLevel2X 3 8 6 2 4" xfId="26878"/>
    <cellStyle name="SAPBEXHLevel2X 3 8 6 2 4 2" xfId="53292"/>
    <cellStyle name="SAPBEXHLevel2X 3 8 6 2 5" xfId="30502"/>
    <cellStyle name="SAPBEXHLevel2X 3 8 6 3" xfId="4559"/>
    <cellStyle name="SAPBEXHLevel2X 3 8 6 3 2" xfId="15337"/>
    <cellStyle name="SAPBEXHLevel2X 3 8 6 3 2 2" xfId="41757"/>
    <cellStyle name="SAPBEXHLevel2X 3 8 6 3 3" xfId="27266"/>
    <cellStyle name="SAPBEXHLevel2X 3 8 6 3 3 2" xfId="53680"/>
    <cellStyle name="SAPBEXHLevel2X 3 8 6 3 4" xfId="31229"/>
    <cellStyle name="SAPBEXHLevel2X 3 8 6 4" xfId="3204"/>
    <cellStyle name="SAPBEXHLevel2X 3 8 6 4 2" xfId="13994"/>
    <cellStyle name="SAPBEXHLevel2X 3 8 6 4 2 2" xfId="40414"/>
    <cellStyle name="SAPBEXHLevel2X 3 8 6 4 3" xfId="24564"/>
    <cellStyle name="SAPBEXHLevel2X 3 8 6 4 3 2" xfId="50978"/>
    <cellStyle name="SAPBEXHLevel2X 3 8 6 4 4" xfId="29874"/>
    <cellStyle name="SAPBEXHLevel2X 3 8 6 5" xfId="5429"/>
    <cellStyle name="SAPBEXHLevel2X 3 8 6 5 2" xfId="16202"/>
    <cellStyle name="SAPBEXHLevel2X 3 8 6 5 2 2" xfId="42621"/>
    <cellStyle name="SAPBEXHLevel2X 3 8 6 5 3" xfId="27407"/>
    <cellStyle name="SAPBEXHLevel2X 3 8 6 5 3 2" xfId="53821"/>
    <cellStyle name="SAPBEXHLevel2X 3 8 6 5 4" xfId="32099"/>
    <cellStyle name="SAPBEXHLevel2X 3 8 6 6" xfId="5628"/>
    <cellStyle name="SAPBEXHLevel2X 3 8 6 6 2" xfId="16392"/>
    <cellStyle name="SAPBEXHLevel2X 3 8 6 6 2 2" xfId="42810"/>
    <cellStyle name="SAPBEXHLevel2X 3 8 6 6 3" xfId="24918"/>
    <cellStyle name="SAPBEXHLevel2X 3 8 6 6 3 2" xfId="51332"/>
    <cellStyle name="SAPBEXHLevel2X 3 8 6 6 4" xfId="32298"/>
    <cellStyle name="SAPBEXHLevel2X 3 8 6 7" xfId="6971"/>
    <cellStyle name="SAPBEXHLevel2X 3 8 6 7 2" xfId="24080"/>
    <cellStyle name="SAPBEXHLevel2X 3 8 6 7 2 2" xfId="50494"/>
    <cellStyle name="SAPBEXHLevel2X 3 8 6 7 3" xfId="33641"/>
    <cellStyle name="SAPBEXHLevel2X 3 8 6 8" xfId="7518"/>
    <cellStyle name="SAPBEXHLevel2X 3 8 6 8 2" xfId="18185"/>
    <cellStyle name="SAPBEXHLevel2X 3 8 6 8 2 2" xfId="44601"/>
    <cellStyle name="SAPBEXHLevel2X 3 8 6 8 3" xfId="24264"/>
    <cellStyle name="SAPBEXHLevel2X 3 8 6 8 3 2" xfId="50678"/>
    <cellStyle name="SAPBEXHLevel2X 3 8 6 8 4" xfId="34188"/>
    <cellStyle name="SAPBEXHLevel2X 3 8 6 9" xfId="7323"/>
    <cellStyle name="SAPBEXHLevel2X 3 8 6 9 2" xfId="17990"/>
    <cellStyle name="SAPBEXHLevel2X 3 8 6 9 2 2" xfId="44407"/>
    <cellStyle name="SAPBEXHLevel2X 3 8 6 9 3" xfId="22490"/>
    <cellStyle name="SAPBEXHLevel2X 3 8 6 9 3 2" xfId="48904"/>
    <cellStyle name="SAPBEXHLevel2X 3 8 6 9 4" xfId="33993"/>
    <cellStyle name="SAPBEXHLevel2X 3 8 7" xfId="2515"/>
    <cellStyle name="SAPBEXHLevel2X 3 8 7 10" xfId="27244"/>
    <cellStyle name="SAPBEXHLevel2X 3 8 7 10 2" xfId="53658"/>
    <cellStyle name="SAPBEXHLevel2X 3 8 7 2" xfId="4410"/>
    <cellStyle name="SAPBEXHLevel2X 3 8 7 2 2" xfId="15188"/>
    <cellStyle name="SAPBEXHLevel2X 3 8 7 2 2 2" xfId="41608"/>
    <cellStyle name="SAPBEXHLevel2X 3 8 7 2 3" xfId="23414"/>
    <cellStyle name="SAPBEXHLevel2X 3 8 7 2 3 2" xfId="49828"/>
    <cellStyle name="SAPBEXHLevel2X 3 8 7 2 4" xfId="31080"/>
    <cellStyle name="SAPBEXHLevel2X 3 8 7 3" xfId="5143"/>
    <cellStyle name="SAPBEXHLevel2X 3 8 7 3 2" xfId="15920"/>
    <cellStyle name="SAPBEXHLevel2X 3 8 7 3 2 2" xfId="42339"/>
    <cellStyle name="SAPBEXHLevel2X 3 8 7 3 3" xfId="27959"/>
    <cellStyle name="SAPBEXHLevel2X 3 8 7 3 3 2" xfId="54373"/>
    <cellStyle name="SAPBEXHLevel2X 3 8 7 3 4" xfId="31813"/>
    <cellStyle name="SAPBEXHLevel2X 3 8 7 4" xfId="6325"/>
    <cellStyle name="SAPBEXHLevel2X 3 8 7 4 2" xfId="17064"/>
    <cellStyle name="SAPBEXHLevel2X 3 8 7 4 2 2" xfId="43482"/>
    <cellStyle name="SAPBEXHLevel2X 3 8 7 4 3" xfId="22924"/>
    <cellStyle name="SAPBEXHLevel2X 3 8 7 4 3 2" xfId="49338"/>
    <cellStyle name="SAPBEXHLevel2X 3 8 7 4 4" xfId="32995"/>
    <cellStyle name="SAPBEXHLevel2X 3 8 7 5" xfId="6901"/>
    <cellStyle name="SAPBEXHLevel2X 3 8 7 5 2" xfId="17606"/>
    <cellStyle name="SAPBEXHLevel2X 3 8 7 5 2 2" xfId="44023"/>
    <cellStyle name="SAPBEXHLevel2X 3 8 7 5 3" xfId="22492"/>
    <cellStyle name="SAPBEXHLevel2X 3 8 7 5 3 2" xfId="48906"/>
    <cellStyle name="SAPBEXHLevel2X 3 8 7 5 4" xfId="33571"/>
    <cellStyle name="SAPBEXHLevel2X 3 8 7 6" xfId="7425"/>
    <cellStyle name="SAPBEXHLevel2X 3 8 7 6 2" xfId="18092"/>
    <cellStyle name="SAPBEXHLevel2X 3 8 7 6 2 2" xfId="44508"/>
    <cellStyle name="SAPBEXHLevel2X 3 8 7 6 3" xfId="21935"/>
    <cellStyle name="SAPBEXHLevel2X 3 8 7 6 3 2" xfId="48349"/>
    <cellStyle name="SAPBEXHLevel2X 3 8 7 6 4" xfId="34095"/>
    <cellStyle name="SAPBEXHLevel2X 3 8 7 7" xfId="8048"/>
    <cellStyle name="SAPBEXHLevel2X 3 8 7 7 2" xfId="18715"/>
    <cellStyle name="SAPBEXHLevel2X 3 8 7 7 2 2" xfId="45129"/>
    <cellStyle name="SAPBEXHLevel2X 3 8 7 7 3" xfId="14785"/>
    <cellStyle name="SAPBEXHLevel2X 3 8 7 7 3 2" xfId="41205"/>
    <cellStyle name="SAPBEXHLevel2X 3 8 7 7 4" xfId="34652"/>
    <cellStyle name="SAPBEXHLevel2X 3 8 7 8" xfId="13311"/>
    <cellStyle name="SAPBEXHLevel2X 3 8 7 8 2" xfId="39731"/>
    <cellStyle name="SAPBEXHLevel2X 3 8 7 9" xfId="11216"/>
    <cellStyle name="SAPBEXHLevel2X 3 8 7 9 2" xfId="37637"/>
    <cellStyle name="SAPBEXHLevel2X 3 8 8" xfId="3267"/>
    <cellStyle name="SAPBEXHLevel2X 3 8 8 2" xfId="14057"/>
    <cellStyle name="SAPBEXHLevel2X 3 8 8 2 2" xfId="40477"/>
    <cellStyle name="SAPBEXHLevel2X 3 8 8 3" xfId="24973"/>
    <cellStyle name="SAPBEXHLevel2X 3 8 8 3 2" xfId="51387"/>
    <cellStyle name="SAPBEXHLevel2X 3 8 8 4" xfId="29937"/>
    <cellStyle name="SAPBEXHLevel2X 3 8 9" xfId="4494"/>
    <cellStyle name="SAPBEXHLevel2X 3 8 9 2" xfId="15272"/>
    <cellStyle name="SAPBEXHLevel2X 3 8 9 2 2" xfId="41692"/>
    <cellStyle name="SAPBEXHLevel2X 3 8 9 3" xfId="23287"/>
    <cellStyle name="SAPBEXHLevel2X 3 8 9 3 2" xfId="49701"/>
    <cellStyle name="SAPBEXHLevel2X 3 8 9 4" xfId="31164"/>
    <cellStyle name="SAPBEXHLevel2X 3 9" xfId="1551"/>
    <cellStyle name="SAPBEXHLevel2X 3 9 10" xfId="8443"/>
    <cellStyle name="SAPBEXHLevel2X 3 9 10 2" xfId="19103"/>
    <cellStyle name="SAPBEXHLevel2X 3 9 10 2 2" xfId="45517"/>
    <cellStyle name="SAPBEXHLevel2X 3 9 10 3" xfId="12188"/>
    <cellStyle name="SAPBEXHLevel2X 3 9 10 3 2" xfId="38609"/>
    <cellStyle name="SAPBEXHLevel2X 3 9 10 4" xfId="34939"/>
    <cellStyle name="SAPBEXHLevel2X 3 9 11" xfId="11992"/>
    <cellStyle name="SAPBEXHLevel2X 3 9 11 2" xfId="38413"/>
    <cellStyle name="SAPBEXHLevel2X 3 9 12" xfId="22565"/>
    <cellStyle name="SAPBEXHLevel2X 3 9 12 2" xfId="48979"/>
    <cellStyle name="SAPBEXHLevel2X 3 9 2" xfId="3545"/>
    <cellStyle name="SAPBEXHLevel2X 3 9 2 2" xfId="8979"/>
    <cellStyle name="SAPBEXHLevel2X 3 9 2 2 2" xfId="19639"/>
    <cellStyle name="SAPBEXHLevel2X 3 9 2 2 2 2" xfId="46053"/>
    <cellStyle name="SAPBEXHLevel2X 3 9 2 2 3" xfId="27893"/>
    <cellStyle name="SAPBEXHLevel2X 3 9 2 2 3 2" xfId="54307"/>
    <cellStyle name="SAPBEXHLevel2X 3 9 2 2 4" xfId="35475"/>
    <cellStyle name="SAPBEXHLevel2X 3 9 2 3" xfId="10116"/>
    <cellStyle name="SAPBEXHLevel2X 3 9 2 3 2" xfId="20776"/>
    <cellStyle name="SAPBEXHLevel2X 3 9 2 3 2 2" xfId="47190"/>
    <cellStyle name="SAPBEXHLevel2X 3 9 2 3 3" xfId="25898"/>
    <cellStyle name="SAPBEXHLevel2X 3 9 2 3 3 2" xfId="52312"/>
    <cellStyle name="SAPBEXHLevel2X 3 9 2 3 4" xfId="36612"/>
    <cellStyle name="SAPBEXHLevel2X 3 9 2 4" xfId="8756"/>
    <cellStyle name="SAPBEXHLevel2X 3 9 2 4 2" xfId="19416"/>
    <cellStyle name="SAPBEXHLevel2X 3 9 2 4 2 2" xfId="45830"/>
    <cellStyle name="SAPBEXHLevel2X 3 9 2 4 3" xfId="28034"/>
    <cellStyle name="SAPBEXHLevel2X 3 9 2 4 3 2" xfId="54448"/>
    <cellStyle name="SAPBEXHLevel2X 3 9 2 4 4" xfId="35252"/>
    <cellStyle name="SAPBEXHLevel2X 3 9 2 5" xfId="14330"/>
    <cellStyle name="SAPBEXHLevel2X 3 9 2 5 2" xfId="40750"/>
    <cellStyle name="SAPBEXHLevel2X 3 9 2 6" xfId="25059"/>
    <cellStyle name="SAPBEXHLevel2X 3 9 2 6 2" xfId="51473"/>
    <cellStyle name="SAPBEXHLevel2X 3 9 2 7" xfId="30215"/>
    <cellStyle name="SAPBEXHLevel2X 3 9 3" xfId="2767"/>
    <cellStyle name="SAPBEXHLevel2X 3 9 3 2" xfId="9337"/>
    <cellStyle name="SAPBEXHLevel2X 3 9 3 2 2" xfId="19997"/>
    <cellStyle name="SAPBEXHLevel2X 3 9 3 2 2 2" xfId="46411"/>
    <cellStyle name="SAPBEXHLevel2X 3 9 3 2 3" xfId="11568"/>
    <cellStyle name="SAPBEXHLevel2X 3 9 3 2 3 2" xfId="37989"/>
    <cellStyle name="SAPBEXHLevel2X 3 9 3 2 4" xfId="35833"/>
    <cellStyle name="SAPBEXHLevel2X 3 9 3 3" xfId="13559"/>
    <cellStyle name="SAPBEXHLevel2X 3 9 3 3 2" xfId="39979"/>
    <cellStyle name="SAPBEXHLevel2X 3 9 3 4" xfId="28145"/>
    <cellStyle name="SAPBEXHLevel2X 3 9 3 4 2" xfId="54559"/>
    <cellStyle name="SAPBEXHLevel2X 3 9 3 5" xfId="29437"/>
    <cellStyle name="SAPBEXHLevel2X 3 9 4" xfId="3062"/>
    <cellStyle name="SAPBEXHLevel2X 3 9 4 2" xfId="10245"/>
    <cellStyle name="SAPBEXHLevel2X 3 9 4 2 2" xfId="20905"/>
    <cellStyle name="SAPBEXHLevel2X 3 9 4 2 2 2" xfId="47319"/>
    <cellStyle name="SAPBEXHLevel2X 3 9 4 2 3" xfId="12505"/>
    <cellStyle name="SAPBEXHLevel2X 3 9 4 2 3 2" xfId="38926"/>
    <cellStyle name="SAPBEXHLevel2X 3 9 4 2 4" xfId="36741"/>
    <cellStyle name="SAPBEXHLevel2X 3 9 4 3" xfId="13854"/>
    <cellStyle name="SAPBEXHLevel2X 3 9 4 3 2" xfId="40274"/>
    <cellStyle name="SAPBEXHLevel2X 3 9 4 4" xfId="25390"/>
    <cellStyle name="SAPBEXHLevel2X 3 9 4 4 2" xfId="51804"/>
    <cellStyle name="SAPBEXHLevel2X 3 9 4 5" xfId="29732"/>
    <cellStyle name="SAPBEXHLevel2X 3 9 5" xfId="5264"/>
    <cellStyle name="SAPBEXHLevel2X 3 9 5 2" xfId="16039"/>
    <cellStyle name="SAPBEXHLevel2X 3 9 5 2 2" xfId="42458"/>
    <cellStyle name="SAPBEXHLevel2X 3 9 5 3" xfId="26252"/>
    <cellStyle name="SAPBEXHLevel2X 3 9 5 3 2" xfId="52666"/>
    <cellStyle name="SAPBEXHLevel2X 3 9 5 4" xfId="31934"/>
    <cellStyle name="SAPBEXHLevel2X 3 9 6" xfId="6227"/>
    <cellStyle name="SAPBEXHLevel2X 3 9 6 2" xfId="16968"/>
    <cellStyle name="SAPBEXHLevel2X 3 9 6 2 2" xfId="43386"/>
    <cellStyle name="SAPBEXHLevel2X 3 9 6 3" xfId="24111"/>
    <cellStyle name="SAPBEXHLevel2X 3 9 6 3 2" xfId="50525"/>
    <cellStyle name="SAPBEXHLevel2X 3 9 6 4" xfId="32897"/>
    <cellStyle name="SAPBEXHLevel2X 3 9 7" xfId="6062"/>
    <cellStyle name="SAPBEXHLevel2X 3 9 7 2" xfId="26109"/>
    <cellStyle name="SAPBEXHLevel2X 3 9 7 2 2" xfId="52523"/>
    <cellStyle name="SAPBEXHLevel2X 3 9 7 3" xfId="32732"/>
    <cellStyle name="SAPBEXHLevel2X 3 9 8" xfId="6937"/>
    <cellStyle name="SAPBEXHLevel2X 3 9 8 2" xfId="17642"/>
    <cellStyle name="SAPBEXHLevel2X 3 9 8 2 2" xfId="44059"/>
    <cellStyle name="SAPBEXHLevel2X 3 9 8 3" xfId="11415"/>
    <cellStyle name="SAPBEXHLevel2X 3 9 8 3 2" xfId="37836"/>
    <cellStyle name="SAPBEXHLevel2X 3 9 8 4" xfId="33607"/>
    <cellStyle name="SAPBEXHLevel2X 3 9 9" xfId="6266"/>
    <cellStyle name="SAPBEXHLevel2X 3 9 9 2" xfId="17005"/>
    <cellStyle name="SAPBEXHLevel2X 3 9 9 2 2" xfId="43423"/>
    <cellStyle name="SAPBEXHLevel2X 3 9 9 3" xfId="11333"/>
    <cellStyle name="SAPBEXHLevel2X 3 9 9 3 2" xfId="37754"/>
    <cellStyle name="SAPBEXHLevel2X 3 9 9 4" xfId="32936"/>
    <cellStyle name="SAPBEXHLevel2X 4" xfId="1549"/>
    <cellStyle name="SAPBEXHLevel2X 4 10" xfId="8441"/>
    <cellStyle name="SAPBEXHLevel2X 4 10 2" xfId="19101"/>
    <cellStyle name="SAPBEXHLevel2X 4 10 2 2" xfId="45515"/>
    <cellStyle name="SAPBEXHLevel2X 4 10 3" xfId="12726"/>
    <cellStyle name="SAPBEXHLevel2X 4 10 3 2" xfId="39147"/>
    <cellStyle name="SAPBEXHLevel2X 4 10 4" xfId="34937"/>
    <cellStyle name="SAPBEXHLevel2X 4 11" xfId="11994"/>
    <cellStyle name="SAPBEXHLevel2X 4 11 2" xfId="38415"/>
    <cellStyle name="SAPBEXHLevel2X 4 12" xfId="27467"/>
    <cellStyle name="SAPBEXHLevel2X 4 12 2" xfId="53881"/>
    <cellStyle name="SAPBEXHLevel2X 4 2" xfId="3543"/>
    <cellStyle name="SAPBEXHLevel2X 4 2 2" xfId="8981"/>
    <cellStyle name="SAPBEXHLevel2X 4 2 2 2" xfId="19641"/>
    <cellStyle name="SAPBEXHLevel2X 4 2 2 2 2" xfId="46055"/>
    <cellStyle name="SAPBEXHLevel2X 4 2 2 3" xfId="26798"/>
    <cellStyle name="SAPBEXHLevel2X 4 2 2 3 2" xfId="53212"/>
    <cellStyle name="SAPBEXHLevel2X 4 2 2 4" xfId="35477"/>
    <cellStyle name="SAPBEXHLevel2X 4 2 3" xfId="10084"/>
    <cellStyle name="SAPBEXHLevel2X 4 2 3 2" xfId="20744"/>
    <cellStyle name="SAPBEXHLevel2X 4 2 3 2 2" xfId="47158"/>
    <cellStyle name="SAPBEXHLevel2X 4 2 3 3" xfId="27788"/>
    <cellStyle name="SAPBEXHLevel2X 4 2 3 3 2" xfId="54202"/>
    <cellStyle name="SAPBEXHLevel2X 4 2 3 4" xfId="36580"/>
    <cellStyle name="SAPBEXHLevel2X 4 2 4" xfId="8754"/>
    <cellStyle name="SAPBEXHLevel2X 4 2 4 2" xfId="19414"/>
    <cellStyle name="SAPBEXHLevel2X 4 2 4 2 2" xfId="45828"/>
    <cellStyle name="SAPBEXHLevel2X 4 2 4 3" xfId="24125"/>
    <cellStyle name="SAPBEXHLevel2X 4 2 4 3 2" xfId="50539"/>
    <cellStyle name="SAPBEXHLevel2X 4 2 4 4" xfId="35250"/>
    <cellStyle name="SAPBEXHLevel2X 4 2 5" xfId="14328"/>
    <cellStyle name="SAPBEXHLevel2X 4 2 5 2" xfId="40748"/>
    <cellStyle name="SAPBEXHLevel2X 4 2 6" xfId="25633"/>
    <cellStyle name="SAPBEXHLevel2X 4 2 6 2" xfId="52047"/>
    <cellStyle name="SAPBEXHLevel2X 4 2 7" xfId="30213"/>
    <cellStyle name="SAPBEXHLevel2X 4 3" xfId="4136"/>
    <cellStyle name="SAPBEXHLevel2X 4 3 2" xfId="9339"/>
    <cellStyle name="SAPBEXHLevel2X 4 3 2 2" xfId="19999"/>
    <cellStyle name="SAPBEXHLevel2X 4 3 2 2 2" xfId="46413"/>
    <cellStyle name="SAPBEXHLevel2X 4 3 2 3" xfId="16892"/>
    <cellStyle name="SAPBEXHLevel2X 4 3 2 3 2" xfId="43310"/>
    <cellStyle name="SAPBEXHLevel2X 4 3 2 4" xfId="35835"/>
    <cellStyle name="SAPBEXHLevel2X 4 3 3" xfId="14918"/>
    <cellStyle name="SAPBEXHLevel2X 4 3 3 2" xfId="41338"/>
    <cellStyle name="SAPBEXHLevel2X 4 3 4" xfId="27045"/>
    <cellStyle name="SAPBEXHLevel2X 4 3 4 2" xfId="53459"/>
    <cellStyle name="SAPBEXHLevel2X 4 3 5" xfId="30806"/>
    <cellStyle name="SAPBEXHLevel2X 4 4" xfId="4692"/>
    <cellStyle name="SAPBEXHLevel2X 4 4 2" xfId="10301"/>
    <cellStyle name="SAPBEXHLevel2X 4 4 2 2" xfId="20961"/>
    <cellStyle name="SAPBEXHLevel2X 4 4 2 2 2" xfId="47375"/>
    <cellStyle name="SAPBEXHLevel2X 4 4 2 3" xfId="17858"/>
    <cellStyle name="SAPBEXHLevel2X 4 4 2 3 2" xfId="44275"/>
    <cellStyle name="SAPBEXHLevel2X 4 4 2 4" xfId="36797"/>
    <cellStyle name="SAPBEXHLevel2X 4 4 3" xfId="15469"/>
    <cellStyle name="SAPBEXHLevel2X 4 4 3 2" xfId="41889"/>
    <cellStyle name="SAPBEXHLevel2X 4 4 4" xfId="25492"/>
    <cellStyle name="SAPBEXHLevel2X 4 4 4 2" xfId="51906"/>
    <cellStyle name="SAPBEXHLevel2X 4 4 5" xfId="31362"/>
    <cellStyle name="SAPBEXHLevel2X 4 5" xfId="5642"/>
    <cellStyle name="SAPBEXHLevel2X 4 5 2" xfId="16406"/>
    <cellStyle name="SAPBEXHLevel2X 4 5 2 2" xfId="42824"/>
    <cellStyle name="SAPBEXHLevel2X 4 5 3" xfId="27086"/>
    <cellStyle name="SAPBEXHLevel2X 4 5 3 2" xfId="53500"/>
    <cellStyle name="SAPBEXHLevel2X 4 5 4" xfId="32312"/>
    <cellStyle name="SAPBEXHLevel2X 4 6" xfId="5298"/>
    <cellStyle name="SAPBEXHLevel2X 4 6 2" xfId="16072"/>
    <cellStyle name="SAPBEXHLevel2X 4 6 2 2" xfId="42491"/>
    <cellStyle name="SAPBEXHLevel2X 4 6 3" xfId="21970"/>
    <cellStyle name="SAPBEXHLevel2X 4 6 3 2" xfId="48384"/>
    <cellStyle name="SAPBEXHLevel2X 4 6 4" xfId="31968"/>
    <cellStyle name="SAPBEXHLevel2X 4 7" xfId="5563"/>
    <cellStyle name="SAPBEXHLevel2X 4 7 2" xfId="27104"/>
    <cellStyle name="SAPBEXHLevel2X 4 7 2 2" xfId="53518"/>
    <cellStyle name="SAPBEXHLevel2X 4 7 3" xfId="32233"/>
    <cellStyle name="SAPBEXHLevel2X 4 8" xfId="3400"/>
    <cellStyle name="SAPBEXHLevel2X 4 8 2" xfId="14186"/>
    <cellStyle name="SAPBEXHLevel2X 4 8 2 2" xfId="40606"/>
    <cellStyle name="SAPBEXHLevel2X 4 8 3" xfId="26864"/>
    <cellStyle name="SAPBEXHLevel2X 4 8 3 2" xfId="53278"/>
    <cellStyle name="SAPBEXHLevel2X 4 8 4" xfId="30070"/>
    <cellStyle name="SAPBEXHLevel2X 4 9" xfId="7198"/>
    <cellStyle name="SAPBEXHLevel2X 4 9 2" xfId="17865"/>
    <cellStyle name="SAPBEXHLevel2X 4 9 2 2" xfId="44282"/>
    <cellStyle name="SAPBEXHLevel2X 4 9 3" xfId="22827"/>
    <cellStyle name="SAPBEXHLevel2X 4 9 3 2" xfId="49241"/>
    <cellStyle name="SAPBEXHLevel2X 4 9 4" xfId="33868"/>
    <cellStyle name="SAPBEXHLevel2X 5" xfId="1662"/>
    <cellStyle name="SAPBEXHLevel2X 5 10" xfId="8311"/>
    <cellStyle name="SAPBEXHLevel2X 5 10 2" xfId="18971"/>
    <cellStyle name="SAPBEXHLevel2X 5 10 2 2" xfId="45385"/>
    <cellStyle name="SAPBEXHLevel2X 5 10 3" xfId="12175"/>
    <cellStyle name="SAPBEXHLevel2X 5 10 3 2" xfId="38596"/>
    <cellStyle name="SAPBEXHLevel2X 5 10 4" xfId="34807"/>
    <cellStyle name="SAPBEXHLevel2X 5 11" xfId="11904"/>
    <cellStyle name="SAPBEXHLevel2X 5 11 2" xfId="38325"/>
    <cellStyle name="SAPBEXHLevel2X 5 12" xfId="23884"/>
    <cellStyle name="SAPBEXHLevel2X 5 12 2" xfId="50298"/>
    <cellStyle name="SAPBEXHLevel2X 5 2" xfId="3655"/>
    <cellStyle name="SAPBEXHLevel2X 5 2 2" xfId="9111"/>
    <cellStyle name="SAPBEXHLevel2X 5 2 2 2" xfId="19771"/>
    <cellStyle name="SAPBEXHLevel2X 5 2 2 2 2" xfId="46185"/>
    <cellStyle name="SAPBEXHLevel2X 5 2 2 3" xfId="17798"/>
    <cellStyle name="SAPBEXHLevel2X 5 2 2 3 2" xfId="44215"/>
    <cellStyle name="SAPBEXHLevel2X 5 2 2 4" xfId="35607"/>
    <cellStyle name="SAPBEXHLevel2X 5 2 3" xfId="10322"/>
    <cellStyle name="SAPBEXHLevel2X 5 2 3 2" xfId="20982"/>
    <cellStyle name="SAPBEXHLevel2X 5 2 3 2 2" xfId="47396"/>
    <cellStyle name="SAPBEXHLevel2X 5 2 3 3" xfId="12511"/>
    <cellStyle name="SAPBEXHLevel2X 5 2 3 3 2" xfId="38932"/>
    <cellStyle name="SAPBEXHLevel2X 5 2 3 4" xfId="36818"/>
    <cellStyle name="SAPBEXHLevel2X 5 2 4" xfId="8612"/>
    <cellStyle name="SAPBEXHLevel2X 5 2 4 2" xfId="19272"/>
    <cellStyle name="SAPBEXHLevel2X 5 2 4 2 2" xfId="45686"/>
    <cellStyle name="SAPBEXHLevel2X 5 2 4 3" xfId="16371"/>
    <cellStyle name="SAPBEXHLevel2X 5 2 4 3 2" xfId="42790"/>
    <cellStyle name="SAPBEXHLevel2X 5 2 4 4" xfId="35108"/>
    <cellStyle name="SAPBEXHLevel2X 5 2 5" xfId="14440"/>
    <cellStyle name="SAPBEXHLevel2X 5 2 5 2" xfId="40860"/>
    <cellStyle name="SAPBEXHLevel2X 5 2 6" xfId="27973"/>
    <cellStyle name="SAPBEXHLevel2X 5 2 6 2" xfId="54387"/>
    <cellStyle name="SAPBEXHLevel2X 5 2 7" xfId="30325"/>
    <cellStyle name="SAPBEXHLevel2X 5 3" xfId="2678"/>
    <cellStyle name="SAPBEXHLevel2X 5 3 2" xfId="9480"/>
    <cellStyle name="SAPBEXHLevel2X 5 3 2 2" xfId="20140"/>
    <cellStyle name="SAPBEXHLevel2X 5 3 2 2 2" xfId="46554"/>
    <cellStyle name="SAPBEXHLevel2X 5 3 2 3" xfId="26754"/>
    <cellStyle name="SAPBEXHLevel2X 5 3 2 3 2" xfId="53168"/>
    <cellStyle name="SAPBEXHLevel2X 5 3 2 4" xfId="35976"/>
    <cellStyle name="SAPBEXHLevel2X 5 3 3" xfId="13470"/>
    <cellStyle name="SAPBEXHLevel2X 5 3 3 2" xfId="39890"/>
    <cellStyle name="SAPBEXHLevel2X 5 3 4" xfId="26992"/>
    <cellStyle name="SAPBEXHLevel2X 5 3 4 2" xfId="53406"/>
    <cellStyle name="SAPBEXHLevel2X 5 3 5" xfId="29348"/>
    <cellStyle name="SAPBEXHLevel2X 5 4" xfId="3091"/>
    <cellStyle name="SAPBEXHLevel2X 5 4 2" xfId="10007"/>
    <cellStyle name="SAPBEXHLevel2X 5 4 2 2" xfId="20667"/>
    <cellStyle name="SAPBEXHLevel2X 5 4 2 2 2" xfId="47081"/>
    <cellStyle name="SAPBEXHLevel2X 5 4 2 3" xfId="26120"/>
    <cellStyle name="SAPBEXHLevel2X 5 4 2 3 2" xfId="52534"/>
    <cellStyle name="SAPBEXHLevel2X 5 4 2 4" xfId="36503"/>
    <cellStyle name="SAPBEXHLevel2X 5 4 3" xfId="13883"/>
    <cellStyle name="SAPBEXHLevel2X 5 4 3 2" xfId="40303"/>
    <cellStyle name="SAPBEXHLevel2X 5 4 4" xfId="24649"/>
    <cellStyle name="SAPBEXHLevel2X 5 4 4 2" xfId="51063"/>
    <cellStyle name="SAPBEXHLevel2X 5 4 5" xfId="29761"/>
    <cellStyle name="SAPBEXHLevel2X 5 5" xfId="5447"/>
    <cellStyle name="SAPBEXHLevel2X 5 5 2" xfId="16220"/>
    <cellStyle name="SAPBEXHLevel2X 5 5 2 2" xfId="42639"/>
    <cellStyle name="SAPBEXHLevel2X 5 5 3" xfId="26956"/>
    <cellStyle name="SAPBEXHLevel2X 5 5 3 2" xfId="53370"/>
    <cellStyle name="SAPBEXHLevel2X 5 5 4" xfId="32117"/>
    <cellStyle name="SAPBEXHLevel2X 5 6" xfId="5533"/>
    <cellStyle name="SAPBEXHLevel2X 5 6 2" xfId="16304"/>
    <cellStyle name="SAPBEXHLevel2X 5 6 2 2" xfId="42723"/>
    <cellStyle name="SAPBEXHLevel2X 5 6 3" xfId="26405"/>
    <cellStyle name="SAPBEXHLevel2X 5 6 3 2" xfId="52819"/>
    <cellStyle name="SAPBEXHLevel2X 5 6 4" xfId="32203"/>
    <cellStyle name="SAPBEXHLevel2X 5 7" xfId="6145"/>
    <cellStyle name="SAPBEXHLevel2X 5 7 2" xfId="24587"/>
    <cellStyle name="SAPBEXHLevel2X 5 7 2 2" xfId="51001"/>
    <cellStyle name="SAPBEXHLevel2X 5 7 3" xfId="32815"/>
    <cellStyle name="SAPBEXHLevel2X 5 8" xfId="6363"/>
    <cellStyle name="SAPBEXHLevel2X 5 8 2" xfId="17099"/>
    <cellStyle name="SAPBEXHLevel2X 5 8 2 2" xfId="43517"/>
    <cellStyle name="SAPBEXHLevel2X 5 8 3" xfId="23568"/>
    <cellStyle name="SAPBEXHLevel2X 5 8 3 2" xfId="49982"/>
    <cellStyle name="SAPBEXHLevel2X 5 8 4" xfId="33033"/>
    <cellStyle name="SAPBEXHLevel2X 5 9" xfId="4348"/>
    <cellStyle name="SAPBEXHLevel2X 5 9 2" xfId="15126"/>
    <cellStyle name="SAPBEXHLevel2X 5 9 2 2" xfId="41546"/>
    <cellStyle name="SAPBEXHLevel2X 5 9 3" xfId="27048"/>
    <cellStyle name="SAPBEXHLevel2X 5 9 3 2" xfId="53462"/>
    <cellStyle name="SAPBEXHLevel2X 5 9 4" xfId="31018"/>
    <cellStyle name="SAPBEXHLevel2X 6" xfId="1921"/>
    <cellStyle name="SAPBEXHLevel2X 6 10" xfId="8568"/>
    <cellStyle name="SAPBEXHLevel2X 6 10 2" xfId="19228"/>
    <cellStyle name="SAPBEXHLevel2X 6 10 2 2" xfId="45642"/>
    <cellStyle name="SAPBEXHLevel2X 6 10 3" xfId="17721"/>
    <cellStyle name="SAPBEXHLevel2X 6 10 3 2" xfId="44138"/>
    <cellStyle name="SAPBEXHLevel2X 6 10 4" xfId="35064"/>
    <cellStyle name="SAPBEXHLevel2X 6 11" xfId="11659"/>
    <cellStyle name="SAPBEXHLevel2X 6 11 2" xfId="38080"/>
    <cellStyle name="SAPBEXHLevel2X 6 12" xfId="27304"/>
    <cellStyle name="SAPBEXHLevel2X 6 12 2" xfId="53718"/>
    <cellStyle name="SAPBEXHLevel2X 6 2" xfId="3898"/>
    <cellStyle name="SAPBEXHLevel2X 6 2 2" xfId="9168"/>
    <cellStyle name="SAPBEXHLevel2X 6 2 2 2" xfId="19828"/>
    <cellStyle name="SAPBEXHLevel2X 6 2 2 2 2" xfId="46242"/>
    <cellStyle name="SAPBEXHLevel2X 6 2 2 3" xfId="21160"/>
    <cellStyle name="SAPBEXHLevel2X 6 2 2 3 2" xfId="47574"/>
    <cellStyle name="SAPBEXHLevel2X 6 2 2 4" xfId="35664"/>
    <cellStyle name="SAPBEXHLevel2X 6 2 3" xfId="14681"/>
    <cellStyle name="SAPBEXHLevel2X 6 2 3 2" xfId="41101"/>
    <cellStyle name="SAPBEXHLevel2X 6 2 4" xfId="27706"/>
    <cellStyle name="SAPBEXHLevel2X 6 2 4 2" xfId="54120"/>
    <cellStyle name="SAPBEXHLevel2X 6 2 5" xfId="30568"/>
    <cellStyle name="SAPBEXHLevel2X 6 3" xfId="4625"/>
    <cellStyle name="SAPBEXHLevel2X 6 3 2" xfId="10424"/>
    <cellStyle name="SAPBEXHLevel2X 6 3 2 2" xfId="21084"/>
    <cellStyle name="SAPBEXHLevel2X 6 3 2 2 2" xfId="47498"/>
    <cellStyle name="SAPBEXHLevel2X 6 3 2 3" xfId="28348"/>
    <cellStyle name="SAPBEXHLevel2X 6 3 2 3 2" xfId="54762"/>
    <cellStyle name="SAPBEXHLevel2X 6 3 2 4" xfId="36920"/>
    <cellStyle name="SAPBEXHLevel2X 6 3 3" xfId="15403"/>
    <cellStyle name="SAPBEXHLevel2X 6 3 3 2" xfId="41823"/>
    <cellStyle name="SAPBEXHLevel2X 6 3 4" xfId="27449"/>
    <cellStyle name="SAPBEXHLevel2X 6 3 4 2" xfId="53863"/>
    <cellStyle name="SAPBEXHLevel2X 6 3 5" xfId="31295"/>
    <cellStyle name="SAPBEXHLevel2X 6 4" xfId="5203"/>
    <cellStyle name="SAPBEXHLevel2X 6 4 2" xfId="15978"/>
    <cellStyle name="SAPBEXHLevel2X 6 4 2 2" xfId="42397"/>
    <cellStyle name="SAPBEXHLevel2X 6 4 3" xfId="22342"/>
    <cellStyle name="SAPBEXHLevel2X 6 4 3 2" xfId="48756"/>
    <cellStyle name="SAPBEXHLevel2X 6 4 4" xfId="31873"/>
    <cellStyle name="SAPBEXHLevel2X 6 5" xfId="5819"/>
    <cellStyle name="SAPBEXHLevel2X 6 5 2" xfId="16578"/>
    <cellStyle name="SAPBEXHLevel2X 6 5 2 2" xfId="42996"/>
    <cellStyle name="SAPBEXHLevel2X 6 5 3" xfId="11144"/>
    <cellStyle name="SAPBEXHLevel2X 6 5 3 2" xfId="37565"/>
    <cellStyle name="SAPBEXHLevel2X 6 5 4" xfId="32489"/>
    <cellStyle name="SAPBEXHLevel2X 6 6" xfId="6422"/>
    <cellStyle name="SAPBEXHLevel2X 6 6 2" xfId="17158"/>
    <cellStyle name="SAPBEXHLevel2X 6 6 2 2" xfId="43576"/>
    <cellStyle name="SAPBEXHLevel2X 6 6 3" xfId="24890"/>
    <cellStyle name="SAPBEXHLevel2X 6 6 3 2" xfId="51304"/>
    <cellStyle name="SAPBEXHLevel2X 6 6 4" xfId="33092"/>
    <cellStyle name="SAPBEXHLevel2X 6 7" xfId="7037"/>
    <cellStyle name="SAPBEXHLevel2X 6 7 2" xfId="15505"/>
    <cellStyle name="SAPBEXHLevel2X 6 7 2 2" xfId="41925"/>
    <cellStyle name="SAPBEXHLevel2X 6 7 3" xfId="33707"/>
    <cellStyle name="SAPBEXHLevel2X 6 8" xfId="7584"/>
    <cellStyle name="SAPBEXHLevel2X 6 8 2" xfId="18251"/>
    <cellStyle name="SAPBEXHLevel2X 6 8 2 2" xfId="44667"/>
    <cellStyle name="SAPBEXHLevel2X 6 8 3" xfId="22164"/>
    <cellStyle name="SAPBEXHLevel2X 6 8 3 2" xfId="48578"/>
    <cellStyle name="SAPBEXHLevel2X 6 8 4" xfId="34254"/>
    <cellStyle name="SAPBEXHLevel2X 6 9" xfId="7284"/>
    <cellStyle name="SAPBEXHLevel2X 6 9 2" xfId="17951"/>
    <cellStyle name="SAPBEXHLevel2X 6 9 2 2" xfId="44368"/>
    <cellStyle name="SAPBEXHLevel2X 6 9 3" xfId="28100"/>
    <cellStyle name="SAPBEXHLevel2X 6 9 3 2" xfId="54514"/>
    <cellStyle name="SAPBEXHLevel2X 6 9 4" xfId="33954"/>
    <cellStyle name="SAPBEXHLevel2X 7" xfId="2107"/>
    <cellStyle name="SAPBEXHLevel2X 7 10" xfId="8858"/>
    <cellStyle name="SAPBEXHLevel2X 7 10 2" xfId="19518"/>
    <cellStyle name="SAPBEXHLevel2X 7 10 2 2" xfId="45932"/>
    <cellStyle name="SAPBEXHLevel2X 7 10 3" xfId="23717"/>
    <cellStyle name="SAPBEXHLevel2X 7 10 3 2" xfId="50131"/>
    <cellStyle name="SAPBEXHLevel2X 7 10 4" xfId="35354"/>
    <cellStyle name="SAPBEXHLevel2X 7 11" xfId="11493"/>
    <cellStyle name="SAPBEXHLevel2X 7 11 2" xfId="37914"/>
    <cellStyle name="SAPBEXHLevel2X 7 12" xfId="27623"/>
    <cellStyle name="SAPBEXHLevel2X 7 12 2" xfId="54037"/>
    <cellStyle name="SAPBEXHLevel2X 7 2" xfId="4072"/>
    <cellStyle name="SAPBEXHLevel2X 7 2 2" xfId="9840"/>
    <cellStyle name="SAPBEXHLevel2X 7 2 2 2" xfId="20500"/>
    <cellStyle name="SAPBEXHLevel2X 7 2 2 2 2" xfId="46914"/>
    <cellStyle name="SAPBEXHLevel2X 7 2 2 3" xfId="12219"/>
    <cellStyle name="SAPBEXHLevel2X 7 2 2 3 2" xfId="38640"/>
    <cellStyle name="SAPBEXHLevel2X 7 2 2 4" xfId="36336"/>
    <cellStyle name="SAPBEXHLevel2X 7 2 3" xfId="14854"/>
    <cellStyle name="SAPBEXHLevel2X 7 2 3 2" xfId="41274"/>
    <cellStyle name="SAPBEXHLevel2X 7 2 4" xfId="23856"/>
    <cellStyle name="SAPBEXHLevel2X 7 2 4 2" xfId="50270"/>
    <cellStyle name="SAPBEXHLevel2X 7 2 5" xfId="30742"/>
    <cellStyle name="SAPBEXHLevel2X 7 3" xfId="4800"/>
    <cellStyle name="SAPBEXHLevel2X 7 3 2" xfId="10125"/>
    <cellStyle name="SAPBEXHLevel2X 7 3 2 2" xfId="20785"/>
    <cellStyle name="SAPBEXHLevel2X 7 3 2 2 2" xfId="47199"/>
    <cellStyle name="SAPBEXHLevel2X 7 3 2 3" xfId="12233"/>
    <cellStyle name="SAPBEXHLevel2X 7 3 2 3 2" xfId="38654"/>
    <cellStyle name="SAPBEXHLevel2X 7 3 2 4" xfId="36621"/>
    <cellStyle name="SAPBEXHLevel2X 7 3 3" xfId="15577"/>
    <cellStyle name="SAPBEXHLevel2X 7 3 3 2" xfId="41997"/>
    <cellStyle name="SAPBEXHLevel2X 7 3 4" xfId="26885"/>
    <cellStyle name="SAPBEXHLevel2X 7 3 4 2" xfId="53299"/>
    <cellStyle name="SAPBEXHLevel2X 7 3 5" xfId="31470"/>
    <cellStyle name="SAPBEXHLevel2X 7 4" xfId="5380"/>
    <cellStyle name="SAPBEXHLevel2X 7 4 2" xfId="16153"/>
    <cellStyle name="SAPBEXHLevel2X 7 4 2 2" xfId="42572"/>
    <cellStyle name="SAPBEXHLevel2X 7 4 3" xfId="27956"/>
    <cellStyle name="SAPBEXHLevel2X 7 4 3 2" xfId="54370"/>
    <cellStyle name="SAPBEXHLevel2X 7 4 4" xfId="32050"/>
    <cellStyle name="SAPBEXHLevel2X 7 5" xfId="5987"/>
    <cellStyle name="SAPBEXHLevel2X 7 5 2" xfId="16739"/>
    <cellStyle name="SAPBEXHLevel2X 7 5 2 2" xfId="43157"/>
    <cellStyle name="SAPBEXHLevel2X 7 5 3" xfId="23949"/>
    <cellStyle name="SAPBEXHLevel2X 7 5 3 2" xfId="50363"/>
    <cellStyle name="SAPBEXHLevel2X 7 5 4" xfId="32657"/>
    <cellStyle name="SAPBEXHLevel2X 7 6" xfId="6587"/>
    <cellStyle name="SAPBEXHLevel2X 7 6 2" xfId="17312"/>
    <cellStyle name="SAPBEXHLevel2X 7 6 2 2" xfId="43730"/>
    <cellStyle name="SAPBEXHLevel2X 7 6 3" xfId="22405"/>
    <cellStyle name="SAPBEXHLevel2X 7 6 3 2" xfId="48819"/>
    <cellStyle name="SAPBEXHLevel2X 7 6 4" xfId="33257"/>
    <cellStyle name="SAPBEXHLevel2X 7 7" xfId="7159"/>
    <cellStyle name="SAPBEXHLevel2X 7 7 2" xfId="22126"/>
    <cellStyle name="SAPBEXHLevel2X 7 7 2 2" xfId="48540"/>
    <cellStyle name="SAPBEXHLevel2X 7 7 3" xfId="33829"/>
    <cellStyle name="SAPBEXHLevel2X 7 8" xfId="7718"/>
    <cellStyle name="SAPBEXHLevel2X 7 8 2" xfId="18385"/>
    <cellStyle name="SAPBEXHLevel2X 7 8 2 2" xfId="44801"/>
    <cellStyle name="SAPBEXHLevel2X 7 8 3" xfId="24601"/>
    <cellStyle name="SAPBEXHLevel2X 7 8 3 2" xfId="51015"/>
    <cellStyle name="SAPBEXHLevel2X 7 8 4" xfId="34388"/>
    <cellStyle name="SAPBEXHLevel2X 7 9" xfId="7870"/>
    <cellStyle name="SAPBEXHLevel2X 7 9 2" xfId="18537"/>
    <cellStyle name="SAPBEXHLevel2X 7 9 2 2" xfId="44952"/>
    <cellStyle name="SAPBEXHLevel2X 7 9 3" xfId="21913"/>
    <cellStyle name="SAPBEXHLevel2X 7 9 3 2" xfId="48327"/>
    <cellStyle name="SAPBEXHLevel2X 7 9 4" xfId="34540"/>
    <cellStyle name="SAPBEXHLevel2X 8" xfId="1847"/>
    <cellStyle name="SAPBEXHLevel2X 8 10" xfId="9542"/>
    <cellStyle name="SAPBEXHLevel2X 8 10 2" xfId="20202"/>
    <cellStyle name="SAPBEXHLevel2X 8 10 2 2" xfId="46616"/>
    <cellStyle name="SAPBEXHLevel2X 8 10 3" xfId="26746"/>
    <cellStyle name="SAPBEXHLevel2X 8 10 3 2" xfId="53160"/>
    <cellStyle name="SAPBEXHLevel2X 8 10 4" xfId="36038"/>
    <cellStyle name="SAPBEXHLevel2X 8 11" xfId="11733"/>
    <cellStyle name="SAPBEXHLevel2X 8 11 2" xfId="38154"/>
    <cellStyle name="SAPBEXHLevel2X 8 12" xfId="22797"/>
    <cellStyle name="SAPBEXHLevel2X 8 12 2" xfId="49211"/>
    <cellStyle name="SAPBEXHLevel2X 8 2" xfId="3824"/>
    <cellStyle name="SAPBEXHLevel2X 8 2 2" xfId="10680"/>
    <cellStyle name="SAPBEXHLevel2X 8 2 2 2" xfId="21325"/>
    <cellStyle name="SAPBEXHLevel2X 8 2 2 2 2" xfId="47739"/>
    <cellStyle name="SAPBEXHLevel2X 8 2 2 3" xfId="28423"/>
    <cellStyle name="SAPBEXHLevel2X 8 2 2 3 2" xfId="54837"/>
    <cellStyle name="SAPBEXHLevel2X 8 2 2 4" xfId="37104"/>
    <cellStyle name="SAPBEXHLevel2X 8 2 3" xfId="14607"/>
    <cellStyle name="SAPBEXHLevel2X 8 2 3 2" xfId="41027"/>
    <cellStyle name="SAPBEXHLevel2X 8 2 4" xfId="26172"/>
    <cellStyle name="SAPBEXHLevel2X 8 2 4 2" xfId="52586"/>
    <cellStyle name="SAPBEXHLevel2X 8 2 5" xfId="30494"/>
    <cellStyle name="SAPBEXHLevel2X 8 3" xfId="4551"/>
    <cellStyle name="SAPBEXHLevel2X 8 3 2" xfId="15329"/>
    <cellStyle name="SAPBEXHLevel2X 8 3 2 2" xfId="41749"/>
    <cellStyle name="SAPBEXHLevel2X 8 3 3" xfId="25693"/>
    <cellStyle name="SAPBEXHLevel2X 8 3 3 2" xfId="52107"/>
    <cellStyle name="SAPBEXHLevel2X 8 3 4" xfId="31221"/>
    <cellStyle name="SAPBEXHLevel2X 8 4" xfId="3197"/>
    <cellStyle name="SAPBEXHLevel2X 8 4 2" xfId="13987"/>
    <cellStyle name="SAPBEXHLevel2X 8 4 2 2" xfId="40407"/>
    <cellStyle name="SAPBEXHLevel2X 8 4 3" xfId="24033"/>
    <cellStyle name="SAPBEXHLevel2X 8 4 3 2" xfId="50447"/>
    <cellStyle name="SAPBEXHLevel2X 8 4 4" xfId="29867"/>
    <cellStyle name="SAPBEXHLevel2X 8 5" xfId="5432"/>
    <cellStyle name="SAPBEXHLevel2X 8 5 2" xfId="16205"/>
    <cellStyle name="SAPBEXHLevel2X 8 5 2 2" xfId="42624"/>
    <cellStyle name="SAPBEXHLevel2X 8 5 3" xfId="23275"/>
    <cellStyle name="SAPBEXHLevel2X 8 5 3 2" xfId="49689"/>
    <cellStyle name="SAPBEXHLevel2X 8 5 4" xfId="32102"/>
    <cellStyle name="SAPBEXHLevel2X 8 6" xfId="6031"/>
    <cellStyle name="SAPBEXHLevel2X 8 6 2" xfId="16782"/>
    <cellStyle name="SAPBEXHLevel2X 8 6 2 2" xfId="43200"/>
    <cellStyle name="SAPBEXHLevel2X 8 6 3" xfId="24163"/>
    <cellStyle name="SAPBEXHLevel2X 8 6 3 2" xfId="50577"/>
    <cellStyle name="SAPBEXHLevel2X 8 6 4" xfId="32701"/>
    <cellStyle name="SAPBEXHLevel2X 8 7" xfId="6963"/>
    <cellStyle name="SAPBEXHLevel2X 8 7 2" xfId="22942"/>
    <cellStyle name="SAPBEXHLevel2X 8 7 2 2" xfId="49356"/>
    <cellStyle name="SAPBEXHLevel2X 8 7 3" xfId="33633"/>
    <cellStyle name="SAPBEXHLevel2X 8 8" xfId="7510"/>
    <cellStyle name="SAPBEXHLevel2X 8 8 2" xfId="18177"/>
    <cellStyle name="SAPBEXHLevel2X 8 8 2 2" xfId="44593"/>
    <cellStyle name="SAPBEXHLevel2X 8 8 3" xfId="23235"/>
    <cellStyle name="SAPBEXHLevel2X 8 8 3 2" xfId="49649"/>
    <cellStyle name="SAPBEXHLevel2X 8 8 4" xfId="34180"/>
    <cellStyle name="SAPBEXHLevel2X 8 9" xfId="7761"/>
    <cellStyle name="SAPBEXHLevel2X 8 9 2" xfId="18428"/>
    <cellStyle name="SAPBEXHLevel2X 8 9 2 2" xfId="44844"/>
    <cellStyle name="SAPBEXHLevel2X 8 9 3" xfId="25347"/>
    <cellStyle name="SAPBEXHLevel2X 8 9 3 2" xfId="51761"/>
    <cellStyle name="SAPBEXHLevel2X 8 9 4" xfId="34431"/>
    <cellStyle name="SAPBEXHLevel2X 9" xfId="2380"/>
    <cellStyle name="SAPBEXHLevel2X 9 10" xfId="11280"/>
    <cellStyle name="SAPBEXHLevel2X 9 10 2" xfId="37701"/>
    <cellStyle name="SAPBEXHLevel2X 9 11" xfId="25128"/>
    <cellStyle name="SAPBEXHLevel2X 9 11 2" xfId="51542"/>
    <cellStyle name="SAPBEXHLevel2X 9 2" xfId="4287"/>
    <cellStyle name="SAPBEXHLevel2X 9 2 2" xfId="15066"/>
    <cellStyle name="SAPBEXHLevel2X 9 2 2 2" xfId="41486"/>
    <cellStyle name="SAPBEXHLevel2X 9 2 3" xfId="26500"/>
    <cellStyle name="SAPBEXHLevel2X 9 2 3 2" xfId="52914"/>
    <cellStyle name="SAPBEXHLevel2X 9 2 4" xfId="30957"/>
    <cellStyle name="SAPBEXHLevel2X 9 3" xfId="5014"/>
    <cellStyle name="SAPBEXHLevel2X 9 3 2" xfId="15791"/>
    <cellStyle name="SAPBEXHLevel2X 9 3 2 2" xfId="42210"/>
    <cellStyle name="SAPBEXHLevel2X 9 3 3" xfId="27274"/>
    <cellStyle name="SAPBEXHLevel2X 9 3 3 2" xfId="53688"/>
    <cellStyle name="SAPBEXHLevel2X 9 3 4" xfId="31684"/>
    <cellStyle name="SAPBEXHLevel2X 9 4" xfId="6203"/>
    <cellStyle name="SAPBEXHLevel2X 9 4 2" xfId="16944"/>
    <cellStyle name="SAPBEXHLevel2X 9 4 2 2" xfId="43362"/>
    <cellStyle name="SAPBEXHLevel2X 9 4 3" xfId="23577"/>
    <cellStyle name="SAPBEXHLevel2X 9 4 3 2" xfId="49991"/>
    <cellStyle name="SAPBEXHLevel2X 9 4 4" xfId="32873"/>
    <cellStyle name="SAPBEXHLevel2X 9 5" xfId="6789"/>
    <cellStyle name="SAPBEXHLevel2X 9 5 2" xfId="17501"/>
    <cellStyle name="SAPBEXHLevel2X 9 5 2 2" xfId="43918"/>
    <cellStyle name="SAPBEXHLevel2X 9 5 3" xfId="22394"/>
    <cellStyle name="SAPBEXHLevel2X 9 5 3 2" xfId="48808"/>
    <cellStyle name="SAPBEXHLevel2X 9 5 4" xfId="33459"/>
    <cellStyle name="SAPBEXHLevel2X 9 6" xfId="7345"/>
    <cellStyle name="SAPBEXHLevel2X 9 6 2" xfId="18012"/>
    <cellStyle name="SAPBEXHLevel2X 9 6 2 2" xfId="44428"/>
    <cellStyle name="SAPBEXHLevel2X 9 6 3" xfId="11138"/>
    <cellStyle name="SAPBEXHLevel2X 9 6 3 2" xfId="37559"/>
    <cellStyle name="SAPBEXHLevel2X 9 6 4" xfId="34015"/>
    <cellStyle name="SAPBEXHLevel2X 9 7" xfId="7989"/>
    <cellStyle name="SAPBEXHLevel2X 9 7 2" xfId="18656"/>
    <cellStyle name="SAPBEXHLevel2X 9 7 2 2" xfId="45070"/>
    <cellStyle name="SAPBEXHLevel2X 9 7 3" xfId="12435"/>
    <cellStyle name="SAPBEXHLevel2X 9 7 3 2" xfId="38856"/>
    <cellStyle name="SAPBEXHLevel2X 9 7 4" xfId="34595"/>
    <cellStyle name="SAPBEXHLevel2X 9 8" xfId="9632"/>
    <cellStyle name="SAPBEXHLevel2X 9 8 2" xfId="20292"/>
    <cellStyle name="SAPBEXHLevel2X 9 8 2 2" xfId="46706"/>
    <cellStyle name="SAPBEXHLevel2X 9 8 3" xfId="11265"/>
    <cellStyle name="SAPBEXHLevel2X 9 8 3 2" xfId="37686"/>
    <cellStyle name="SAPBEXHLevel2X 9 8 4" xfId="36128"/>
    <cellStyle name="SAPBEXHLevel2X 9 9" xfId="13177"/>
    <cellStyle name="SAPBEXHLevel2X 9 9 2" xfId="39597"/>
    <cellStyle name="SAPBEXHLevel2X_0910 GSO Capex RRP - Final (Detail) v2 220710" xfId="1247"/>
    <cellStyle name="SAPBEXHLevel3" xfId="1248"/>
    <cellStyle name="SAPBEXHLevel3 10" xfId="4713"/>
    <cellStyle name="SAPBEXHLevel3 10 2" xfId="9752"/>
    <cellStyle name="SAPBEXHLevel3 10 2 2" xfId="20412"/>
    <cellStyle name="SAPBEXHLevel3 10 2 2 2" xfId="46826"/>
    <cellStyle name="SAPBEXHLevel3 10 2 3" xfId="11847"/>
    <cellStyle name="SAPBEXHLevel3 10 2 3 2" xfId="38268"/>
    <cellStyle name="SAPBEXHLevel3 10 2 4" xfId="36248"/>
    <cellStyle name="SAPBEXHLevel3 10 3" xfId="15490"/>
    <cellStyle name="SAPBEXHLevel3 10 3 2" xfId="41910"/>
    <cellStyle name="SAPBEXHLevel3 10 4" xfId="22529"/>
    <cellStyle name="SAPBEXHLevel3 10 4 2" xfId="48943"/>
    <cellStyle name="SAPBEXHLevel3 10 5" xfId="31383"/>
    <cellStyle name="SAPBEXHLevel3 11" xfId="5603"/>
    <cellStyle name="SAPBEXHLevel3 11 2" xfId="24155"/>
    <cellStyle name="SAPBEXHLevel3 11 2 2" xfId="50569"/>
    <cellStyle name="SAPBEXHLevel3 11 3" xfId="32273"/>
    <cellStyle name="SAPBEXHLevel3 12" xfId="3025"/>
    <cellStyle name="SAPBEXHLevel3 12 2" xfId="13817"/>
    <cellStyle name="SAPBEXHLevel3 12 2 2" xfId="40237"/>
    <cellStyle name="SAPBEXHLevel3 12 3" xfId="23310"/>
    <cellStyle name="SAPBEXHLevel3 12 3 2" xfId="49724"/>
    <cellStyle name="SAPBEXHLevel3 12 4" xfId="29695"/>
    <cellStyle name="SAPBEXHLevel3 13" xfId="8269"/>
    <cellStyle name="SAPBEXHLevel3 13 2" xfId="18930"/>
    <cellStyle name="SAPBEXHLevel3 13 2 2" xfId="45344"/>
    <cellStyle name="SAPBEXHLevel3 13 3" xfId="17800"/>
    <cellStyle name="SAPBEXHLevel3 13 3 2" xfId="44217"/>
    <cellStyle name="SAPBEXHLevel3 13 4" xfId="34782"/>
    <cellStyle name="SAPBEXHLevel3 14" xfId="13087"/>
    <cellStyle name="SAPBEXHLevel3 14 2" xfId="39508"/>
    <cellStyle name="SAPBEXHLevel3 15" xfId="22795"/>
    <cellStyle name="SAPBEXHLevel3 15 2" xfId="49209"/>
    <cellStyle name="SAPBEXHLevel3 2" xfId="1249"/>
    <cellStyle name="SAPBEXHLevel3 2 10" xfId="5181"/>
    <cellStyle name="SAPBEXHLevel3 2 10 2" xfId="15957"/>
    <cellStyle name="SAPBEXHLevel3 2 10 2 2" xfId="42376"/>
    <cellStyle name="SAPBEXHLevel3 2 10 3" xfId="27183"/>
    <cellStyle name="SAPBEXHLevel3 2 10 3 2" xfId="53597"/>
    <cellStyle name="SAPBEXHLevel3 2 10 4" xfId="31851"/>
    <cellStyle name="SAPBEXHLevel3 2 11" xfId="6514"/>
    <cellStyle name="SAPBEXHLevel3 2 11 2" xfId="22411"/>
    <cellStyle name="SAPBEXHLevel3 2 11 2 2" xfId="48825"/>
    <cellStyle name="SAPBEXHLevel3 2 11 3" xfId="33184"/>
    <cellStyle name="SAPBEXHLevel3 2 12" xfId="12119"/>
    <cellStyle name="SAPBEXHLevel3 2 12 2" xfId="38540"/>
    <cellStyle name="SAPBEXHLevel3 2 13" xfId="24444"/>
    <cellStyle name="SAPBEXHLevel3 2 13 2" xfId="50858"/>
    <cellStyle name="SAPBEXHLevel3 2 2" xfId="1560"/>
    <cellStyle name="SAPBEXHLevel3 2 2 10" xfId="8452"/>
    <cellStyle name="SAPBEXHLevel3 2 2 10 2" xfId="19112"/>
    <cellStyle name="SAPBEXHLevel3 2 2 10 2 2" xfId="45526"/>
    <cellStyle name="SAPBEXHLevel3 2 2 10 3" xfId="17814"/>
    <cellStyle name="SAPBEXHLevel3 2 2 10 3 2" xfId="44231"/>
    <cellStyle name="SAPBEXHLevel3 2 2 10 4" xfId="34948"/>
    <cellStyle name="SAPBEXHLevel3 2 2 11" xfId="11985"/>
    <cellStyle name="SAPBEXHLevel3 2 2 11 2" xfId="38406"/>
    <cellStyle name="SAPBEXHLevel3 2 2 12" xfId="26846"/>
    <cellStyle name="SAPBEXHLevel3 2 2 12 2" xfId="53260"/>
    <cellStyle name="SAPBEXHLevel3 2 2 2" xfId="3554"/>
    <cellStyle name="SAPBEXHLevel3 2 2 2 2" xfId="8970"/>
    <cellStyle name="SAPBEXHLevel3 2 2 2 2 2" xfId="19630"/>
    <cellStyle name="SAPBEXHLevel3 2 2 2 2 2 2" xfId="46044"/>
    <cellStyle name="SAPBEXHLevel3 2 2 2 2 3" xfId="27894"/>
    <cellStyle name="SAPBEXHLevel3 2 2 2 2 3 2" xfId="54308"/>
    <cellStyle name="SAPBEXHLevel3 2 2 2 2 4" xfId="35466"/>
    <cellStyle name="SAPBEXHLevel3 2 2 2 3" xfId="10203"/>
    <cellStyle name="SAPBEXHLevel3 2 2 2 3 2" xfId="20863"/>
    <cellStyle name="SAPBEXHLevel3 2 2 2 3 2 2" xfId="47277"/>
    <cellStyle name="SAPBEXHLevel3 2 2 2 3 3" xfId="12591"/>
    <cellStyle name="SAPBEXHLevel3 2 2 2 3 3 2" xfId="39012"/>
    <cellStyle name="SAPBEXHLevel3 2 2 2 3 4" xfId="36699"/>
    <cellStyle name="SAPBEXHLevel3 2 2 2 4" xfId="8765"/>
    <cellStyle name="SAPBEXHLevel3 2 2 2 4 2" xfId="19425"/>
    <cellStyle name="SAPBEXHLevel3 2 2 2 4 2 2" xfId="45839"/>
    <cellStyle name="SAPBEXHLevel3 2 2 2 4 3" xfId="24793"/>
    <cellStyle name="SAPBEXHLevel3 2 2 2 4 3 2" xfId="51207"/>
    <cellStyle name="SAPBEXHLevel3 2 2 2 4 4" xfId="35261"/>
    <cellStyle name="SAPBEXHLevel3 2 2 2 5" xfId="14339"/>
    <cellStyle name="SAPBEXHLevel3 2 2 2 5 2" xfId="40759"/>
    <cellStyle name="SAPBEXHLevel3 2 2 2 6" xfId="25604"/>
    <cellStyle name="SAPBEXHLevel3 2 2 2 6 2" xfId="52018"/>
    <cellStyle name="SAPBEXHLevel3 2 2 2 7" xfId="30224"/>
    <cellStyle name="SAPBEXHLevel3 2 2 3" xfId="2761"/>
    <cellStyle name="SAPBEXHLevel3 2 2 3 2" xfId="9328"/>
    <cellStyle name="SAPBEXHLevel3 2 2 3 2 2" xfId="19988"/>
    <cellStyle name="SAPBEXHLevel3 2 2 3 2 2 2" xfId="46402"/>
    <cellStyle name="SAPBEXHLevel3 2 2 3 2 3" xfId="26761"/>
    <cellStyle name="SAPBEXHLevel3 2 2 3 2 3 2" xfId="53175"/>
    <cellStyle name="SAPBEXHLevel3 2 2 3 2 4" xfId="35824"/>
    <cellStyle name="SAPBEXHLevel3 2 2 3 3" xfId="13553"/>
    <cellStyle name="SAPBEXHLevel3 2 2 3 3 2" xfId="39973"/>
    <cellStyle name="SAPBEXHLevel3 2 2 3 4" xfId="27029"/>
    <cellStyle name="SAPBEXHLevel3 2 2 3 4 2" xfId="53443"/>
    <cellStyle name="SAPBEXHLevel3 2 2 3 5" xfId="29431"/>
    <cellStyle name="SAPBEXHLevel3 2 2 4" xfId="2835"/>
    <cellStyle name="SAPBEXHLevel3 2 2 4 2" xfId="10435"/>
    <cellStyle name="SAPBEXHLevel3 2 2 4 2 2" xfId="21095"/>
    <cellStyle name="SAPBEXHLevel3 2 2 4 2 2 2" xfId="47509"/>
    <cellStyle name="SAPBEXHLevel3 2 2 4 2 3" xfId="28359"/>
    <cellStyle name="SAPBEXHLevel3 2 2 4 2 3 2" xfId="54773"/>
    <cellStyle name="SAPBEXHLevel3 2 2 4 2 4" xfId="36931"/>
    <cellStyle name="SAPBEXHLevel3 2 2 4 3" xfId="13627"/>
    <cellStyle name="SAPBEXHLevel3 2 2 4 3 2" xfId="40047"/>
    <cellStyle name="SAPBEXHLevel3 2 2 4 4" xfId="25849"/>
    <cellStyle name="SAPBEXHLevel3 2 2 4 4 2" xfId="52263"/>
    <cellStyle name="SAPBEXHLevel3 2 2 4 5" xfId="29505"/>
    <cellStyle name="SAPBEXHLevel3 2 2 5" xfId="3121"/>
    <cellStyle name="SAPBEXHLevel3 2 2 5 2" xfId="13912"/>
    <cellStyle name="SAPBEXHLevel3 2 2 5 2 2" xfId="40332"/>
    <cellStyle name="SAPBEXHLevel3 2 2 5 3" xfId="22913"/>
    <cellStyle name="SAPBEXHLevel3 2 2 5 3 2" xfId="49327"/>
    <cellStyle name="SAPBEXHLevel3 2 2 5 4" xfId="29791"/>
    <cellStyle name="SAPBEXHLevel3 2 2 6" xfId="2974"/>
    <cellStyle name="SAPBEXHLevel3 2 2 6 2" xfId="13766"/>
    <cellStyle name="SAPBEXHLevel3 2 2 6 2 2" xfId="40186"/>
    <cellStyle name="SAPBEXHLevel3 2 2 6 3" xfId="26184"/>
    <cellStyle name="SAPBEXHLevel3 2 2 6 3 2" xfId="52598"/>
    <cellStyle name="SAPBEXHLevel3 2 2 6 4" xfId="29644"/>
    <cellStyle name="SAPBEXHLevel3 2 2 7" xfId="5898"/>
    <cellStyle name="SAPBEXHLevel3 2 2 7 2" xfId="21795"/>
    <cellStyle name="SAPBEXHLevel3 2 2 7 2 2" xfId="48209"/>
    <cellStyle name="SAPBEXHLevel3 2 2 7 3" xfId="32568"/>
    <cellStyle name="SAPBEXHLevel3 2 2 8" xfId="5680"/>
    <cellStyle name="SAPBEXHLevel3 2 2 8 2" xfId="16444"/>
    <cellStyle name="SAPBEXHLevel3 2 2 8 2 2" xfId="42862"/>
    <cellStyle name="SAPBEXHLevel3 2 2 8 3" xfId="24786"/>
    <cellStyle name="SAPBEXHLevel3 2 2 8 3 2" xfId="51200"/>
    <cellStyle name="SAPBEXHLevel3 2 2 8 4" xfId="32350"/>
    <cellStyle name="SAPBEXHLevel3 2 2 9" xfId="7795"/>
    <cellStyle name="SAPBEXHLevel3 2 2 9 2" xfId="18462"/>
    <cellStyle name="SAPBEXHLevel3 2 2 9 2 2" xfId="44877"/>
    <cellStyle name="SAPBEXHLevel3 2 2 9 3" xfId="24596"/>
    <cellStyle name="SAPBEXHLevel3 2 2 9 3 2" xfId="51010"/>
    <cellStyle name="SAPBEXHLevel3 2 2 9 4" xfId="34465"/>
    <cellStyle name="SAPBEXHLevel3 2 3" xfId="1673"/>
    <cellStyle name="SAPBEXHLevel3 2 3 10" xfId="8474"/>
    <cellStyle name="SAPBEXHLevel3 2 3 10 2" xfId="19134"/>
    <cellStyle name="SAPBEXHLevel3 2 3 10 2 2" xfId="45548"/>
    <cellStyle name="SAPBEXHLevel3 2 3 10 3" xfId="16879"/>
    <cellStyle name="SAPBEXHLevel3 2 3 10 3 2" xfId="43297"/>
    <cellStyle name="SAPBEXHLevel3 2 3 10 4" xfId="34970"/>
    <cellStyle name="SAPBEXHLevel3 2 3 11" xfId="11894"/>
    <cellStyle name="SAPBEXHLevel3 2 3 11 2" xfId="38315"/>
    <cellStyle name="SAPBEXHLevel3 2 3 12" xfId="23756"/>
    <cellStyle name="SAPBEXHLevel3 2 3 12 2" xfId="50170"/>
    <cellStyle name="SAPBEXHLevel3 2 3 2" xfId="3666"/>
    <cellStyle name="SAPBEXHLevel3 2 3 2 2" xfId="8945"/>
    <cellStyle name="SAPBEXHLevel3 2 3 2 2 2" xfId="19605"/>
    <cellStyle name="SAPBEXHLevel3 2 3 2 2 2 2" xfId="46019"/>
    <cellStyle name="SAPBEXHLevel3 2 3 2 2 3" xfId="11176"/>
    <cellStyle name="SAPBEXHLevel3 2 3 2 2 3 2" xfId="37597"/>
    <cellStyle name="SAPBEXHLevel3 2 3 2 2 4" xfId="35441"/>
    <cellStyle name="SAPBEXHLevel3 2 3 2 3" xfId="9953"/>
    <cellStyle name="SAPBEXHLevel3 2 3 2 3 2" xfId="20613"/>
    <cellStyle name="SAPBEXHLevel3 2 3 2 3 2 2" xfId="47027"/>
    <cellStyle name="SAPBEXHLevel3 2 3 2 3 3" xfId="22110"/>
    <cellStyle name="SAPBEXHLevel3 2 3 2 3 3 2" xfId="48524"/>
    <cellStyle name="SAPBEXHLevel3 2 3 2 3 4" xfId="36449"/>
    <cellStyle name="SAPBEXHLevel3 2 3 2 4" xfId="8790"/>
    <cellStyle name="SAPBEXHLevel3 2 3 2 4 2" xfId="19450"/>
    <cellStyle name="SAPBEXHLevel3 2 3 2 4 2 2" xfId="45864"/>
    <cellStyle name="SAPBEXHLevel3 2 3 2 4 3" xfId="28092"/>
    <cellStyle name="SAPBEXHLevel3 2 3 2 4 3 2" xfId="54506"/>
    <cellStyle name="SAPBEXHLevel3 2 3 2 4 4" xfId="35286"/>
    <cellStyle name="SAPBEXHLevel3 2 3 2 5" xfId="14451"/>
    <cellStyle name="SAPBEXHLevel3 2 3 2 5 2" xfId="40871"/>
    <cellStyle name="SAPBEXHLevel3 2 3 2 6" xfId="26084"/>
    <cellStyle name="SAPBEXHLevel3 2 3 2 6 2" xfId="52498"/>
    <cellStyle name="SAPBEXHLevel3 2 3 2 7" xfId="30336"/>
    <cellStyle name="SAPBEXHLevel3 2 3 3" xfId="2669"/>
    <cellStyle name="SAPBEXHLevel3 2 3 3 2" xfId="9303"/>
    <cellStyle name="SAPBEXHLevel3 2 3 3 2 2" xfId="19963"/>
    <cellStyle name="SAPBEXHLevel3 2 3 3 2 2 2" xfId="46377"/>
    <cellStyle name="SAPBEXHLevel3 2 3 3 2 3" xfId="11564"/>
    <cellStyle name="SAPBEXHLevel3 2 3 3 2 3 2" xfId="37985"/>
    <cellStyle name="SAPBEXHLevel3 2 3 3 2 4" xfId="35799"/>
    <cellStyle name="SAPBEXHLevel3 2 3 3 3" xfId="13461"/>
    <cellStyle name="SAPBEXHLevel3 2 3 3 3 2" xfId="39881"/>
    <cellStyle name="SAPBEXHLevel3 2 3 3 4" xfId="22744"/>
    <cellStyle name="SAPBEXHLevel3 2 3 3 4 2" xfId="49158"/>
    <cellStyle name="SAPBEXHLevel3 2 3 3 5" xfId="29339"/>
    <cellStyle name="SAPBEXHLevel3 2 3 4" xfId="4872"/>
    <cellStyle name="SAPBEXHLevel3 2 3 4 2" xfId="9983"/>
    <cellStyle name="SAPBEXHLevel3 2 3 4 2 2" xfId="20643"/>
    <cellStyle name="SAPBEXHLevel3 2 3 4 2 2 2" xfId="47057"/>
    <cellStyle name="SAPBEXHLevel3 2 3 4 2 3" xfId="26839"/>
    <cellStyle name="SAPBEXHLevel3 2 3 4 2 3 2" xfId="53253"/>
    <cellStyle name="SAPBEXHLevel3 2 3 4 2 4" xfId="36479"/>
    <cellStyle name="SAPBEXHLevel3 2 3 4 3" xfId="15649"/>
    <cellStyle name="SAPBEXHLevel3 2 3 4 3 2" xfId="42069"/>
    <cellStyle name="SAPBEXHLevel3 2 3 4 4" xfId="22310"/>
    <cellStyle name="SAPBEXHLevel3 2 3 4 4 2" xfId="48724"/>
    <cellStyle name="SAPBEXHLevel3 2 3 4 5" xfId="31542"/>
    <cellStyle name="SAPBEXHLevel3 2 3 5" xfId="3690"/>
    <cellStyle name="SAPBEXHLevel3 2 3 5 2" xfId="14475"/>
    <cellStyle name="SAPBEXHLevel3 2 3 5 2 2" xfId="40895"/>
    <cellStyle name="SAPBEXHLevel3 2 3 5 3" xfId="23120"/>
    <cellStyle name="SAPBEXHLevel3 2 3 5 3 2" xfId="49534"/>
    <cellStyle name="SAPBEXHLevel3 2 3 5 4" xfId="30360"/>
    <cellStyle name="SAPBEXHLevel3 2 3 6" xfId="5541"/>
    <cellStyle name="SAPBEXHLevel3 2 3 6 2" xfId="16312"/>
    <cellStyle name="SAPBEXHLevel3 2 3 6 2 2" xfId="42731"/>
    <cellStyle name="SAPBEXHLevel3 2 3 6 3" xfId="23645"/>
    <cellStyle name="SAPBEXHLevel3 2 3 6 3 2" xfId="50059"/>
    <cellStyle name="SAPBEXHLevel3 2 3 6 4" xfId="32211"/>
    <cellStyle name="SAPBEXHLevel3 2 3 7" xfId="6638"/>
    <cellStyle name="SAPBEXHLevel3 2 3 7 2" xfId="22984"/>
    <cellStyle name="SAPBEXHLevel3 2 3 7 2 2" xfId="49398"/>
    <cellStyle name="SAPBEXHLevel3 2 3 7 3" xfId="33308"/>
    <cellStyle name="SAPBEXHLevel3 2 3 8" xfId="6276"/>
    <cellStyle name="SAPBEXHLevel3 2 3 8 2" xfId="17015"/>
    <cellStyle name="SAPBEXHLevel3 2 3 8 2 2" xfId="43433"/>
    <cellStyle name="SAPBEXHLevel3 2 3 8 3" xfId="23680"/>
    <cellStyle name="SAPBEXHLevel3 2 3 8 3 2" xfId="50094"/>
    <cellStyle name="SAPBEXHLevel3 2 3 8 4" xfId="32946"/>
    <cellStyle name="SAPBEXHLevel3 2 3 9" xfId="7637"/>
    <cellStyle name="SAPBEXHLevel3 2 3 9 2" xfId="18304"/>
    <cellStyle name="SAPBEXHLevel3 2 3 9 2 2" xfId="44720"/>
    <cellStyle name="SAPBEXHLevel3 2 3 9 3" xfId="27338"/>
    <cellStyle name="SAPBEXHLevel3 2 3 9 3 2" xfId="53752"/>
    <cellStyle name="SAPBEXHLevel3 2 3 9 4" xfId="34307"/>
    <cellStyle name="SAPBEXHLevel3 2 4" xfId="1932"/>
    <cellStyle name="SAPBEXHLevel3 2 4 10" xfId="8579"/>
    <cellStyle name="SAPBEXHLevel3 2 4 10 2" xfId="19239"/>
    <cellStyle name="SAPBEXHLevel3 2 4 10 2 2" xfId="45653"/>
    <cellStyle name="SAPBEXHLevel3 2 4 10 3" xfId="12790"/>
    <cellStyle name="SAPBEXHLevel3 2 4 10 3 2" xfId="39211"/>
    <cellStyle name="SAPBEXHLevel3 2 4 10 4" xfId="35075"/>
    <cellStyle name="SAPBEXHLevel3 2 4 11" xfId="11648"/>
    <cellStyle name="SAPBEXHLevel3 2 4 11 2" xfId="38069"/>
    <cellStyle name="SAPBEXHLevel3 2 4 12" xfId="26702"/>
    <cellStyle name="SAPBEXHLevel3 2 4 12 2" xfId="53116"/>
    <cellStyle name="SAPBEXHLevel3 2 4 2" xfId="3909"/>
    <cellStyle name="SAPBEXHLevel3 2 4 2 2" xfId="9131"/>
    <cellStyle name="SAPBEXHLevel3 2 4 2 2 2" xfId="19791"/>
    <cellStyle name="SAPBEXHLevel3 2 4 2 2 2 2" xfId="46205"/>
    <cellStyle name="SAPBEXHLevel3 2 4 2 2 3" xfId="28240"/>
    <cellStyle name="SAPBEXHLevel3 2 4 2 2 3 2" xfId="54654"/>
    <cellStyle name="SAPBEXHLevel3 2 4 2 2 4" xfId="35627"/>
    <cellStyle name="SAPBEXHLevel3 2 4 2 3" xfId="14692"/>
    <cellStyle name="SAPBEXHLevel3 2 4 2 3 2" xfId="41112"/>
    <cellStyle name="SAPBEXHLevel3 2 4 2 4" xfId="21873"/>
    <cellStyle name="SAPBEXHLevel3 2 4 2 4 2" xfId="48287"/>
    <cellStyle name="SAPBEXHLevel3 2 4 2 5" xfId="30579"/>
    <cellStyle name="SAPBEXHLevel3 2 4 3" xfId="4636"/>
    <cellStyle name="SAPBEXHLevel3 2 4 3 2" xfId="9750"/>
    <cellStyle name="SAPBEXHLevel3 2 4 3 2 2" xfId="20410"/>
    <cellStyle name="SAPBEXHLevel3 2 4 3 2 2 2" xfId="46824"/>
    <cellStyle name="SAPBEXHLevel3 2 4 3 2 3" xfId="11271"/>
    <cellStyle name="SAPBEXHLevel3 2 4 3 2 3 2" xfId="37692"/>
    <cellStyle name="SAPBEXHLevel3 2 4 3 2 4" xfId="36246"/>
    <cellStyle name="SAPBEXHLevel3 2 4 3 3" xfId="15414"/>
    <cellStyle name="SAPBEXHLevel3 2 4 3 3 2" xfId="41834"/>
    <cellStyle name="SAPBEXHLevel3 2 4 3 4" xfId="23286"/>
    <cellStyle name="SAPBEXHLevel3 2 4 3 4 2" xfId="49700"/>
    <cellStyle name="SAPBEXHLevel3 2 4 3 5" xfId="31306"/>
    <cellStyle name="SAPBEXHLevel3 2 4 4" xfId="5214"/>
    <cellStyle name="SAPBEXHLevel3 2 4 4 2" xfId="15989"/>
    <cellStyle name="SAPBEXHLevel3 2 4 4 2 2" xfId="42408"/>
    <cellStyle name="SAPBEXHLevel3 2 4 4 3" xfId="27628"/>
    <cellStyle name="SAPBEXHLevel3 2 4 4 3 2" xfId="54042"/>
    <cellStyle name="SAPBEXHLevel3 2 4 4 4" xfId="31884"/>
    <cellStyle name="SAPBEXHLevel3 2 4 5" xfId="5830"/>
    <cellStyle name="SAPBEXHLevel3 2 4 5 2" xfId="16589"/>
    <cellStyle name="SAPBEXHLevel3 2 4 5 2 2" xfId="43007"/>
    <cellStyle name="SAPBEXHLevel3 2 4 5 3" xfId="22582"/>
    <cellStyle name="SAPBEXHLevel3 2 4 5 3 2" xfId="48996"/>
    <cellStyle name="SAPBEXHLevel3 2 4 5 4" xfId="32500"/>
    <cellStyle name="SAPBEXHLevel3 2 4 6" xfId="6433"/>
    <cellStyle name="SAPBEXHLevel3 2 4 6 2" xfId="17169"/>
    <cellStyle name="SAPBEXHLevel3 2 4 6 2 2" xfId="43587"/>
    <cellStyle name="SAPBEXHLevel3 2 4 6 3" xfId="25770"/>
    <cellStyle name="SAPBEXHLevel3 2 4 6 3 2" xfId="52184"/>
    <cellStyle name="SAPBEXHLevel3 2 4 6 4" xfId="33103"/>
    <cellStyle name="SAPBEXHLevel3 2 4 7" xfId="7048"/>
    <cellStyle name="SAPBEXHLevel3 2 4 7 2" xfId="12520"/>
    <cellStyle name="SAPBEXHLevel3 2 4 7 2 2" xfId="38941"/>
    <cellStyle name="SAPBEXHLevel3 2 4 7 3" xfId="33718"/>
    <cellStyle name="SAPBEXHLevel3 2 4 8" xfId="7595"/>
    <cellStyle name="SAPBEXHLevel3 2 4 8 2" xfId="18262"/>
    <cellStyle name="SAPBEXHLevel3 2 4 8 2 2" xfId="44678"/>
    <cellStyle name="SAPBEXHLevel3 2 4 8 3" xfId="24807"/>
    <cellStyle name="SAPBEXHLevel3 2 4 8 3 2" xfId="51221"/>
    <cellStyle name="SAPBEXHLevel3 2 4 8 4" xfId="34265"/>
    <cellStyle name="SAPBEXHLevel3 2 4 9" xfId="7295"/>
    <cellStyle name="SAPBEXHLevel3 2 4 9 2" xfId="17962"/>
    <cellStyle name="SAPBEXHLevel3 2 4 9 2 2" xfId="44379"/>
    <cellStyle name="SAPBEXHLevel3 2 4 9 3" xfId="27490"/>
    <cellStyle name="SAPBEXHLevel3 2 4 9 3 2" xfId="53904"/>
    <cellStyle name="SAPBEXHLevel3 2 4 9 4" xfId="33965"/>
    <cellStyle name="SAPBEXHLevel3 2 5" xfId="2118"/>
    <cellStyle name="SAPBEXHLevel3 2 5 10" xfId="8903"/>
    <cellStyle name="SAPBEXHLevel3 2 5 10 2" xfId="19563"/>
    <cellStyle name="SAPBEXHLevel3 2 5 10 2 2" xfId="45977"/>
    <cellStyle name="SAPBEXHLevel3 2 5 10 3" xfId="16539"/>
    <cellStyle name="SAPBEXHLevel3 2 5 10 3 2" xfId="42957"/>
    <cellStyle name="SAPBEXHLevel3 2 5 10 4" xfId="35399"/>
    <cellStyle name="SAPBEXHLevel3 2 5 11" xfId="11482"/>
    <cellStyle name="SAPBEXHLevel3 2 5 11 2" xfId="37903"/>
    <cellStyle name="SAPBEXHLevel3 2 5 12" xfId="26856"/>
    <cellStyle name="SAPBEXHLevel3 2 5 12 2" xfId="53270"/>
    <cellStyle name="SAPBEXHLevel3 2 5 2" xfId="4083"/>
    <cellStyle name="SAPBEXHLevel3 2 5 2 2" xfId="9901"/>
    <cellStyle name="SAPBEXHLevel3 2 5 2 2 2" xfId="20561"/>
    <cellStyle name="SAPBEXHLevel3 2 5 2 2 2 2" xfId="46975"/>
    <cellStyle name="SAPBEXHLevel3 2 5 2 2 3" xfId="22825"/>
    <cellStyle name="SAPBEXHLevel3 2 5 2 2 3 2" xfId="49239"/>
    <cellStyle name="SAPBEXHLevel3 2 5 2 2 4" xfId="36397"/>
    <cellStyle name="SAPBEXHLevel3 2 5 2 3" xfId="14865"/>
    <cellStyle name="SAPBEXHLevel3 2 5 2 3 2" xfId="41285"/>
    <cellStyle name="SAPBEXHLevel3 2 5 2 4" xfId="22761"/>
    <cellStyle name="SAPBEXHLevel3 2 5 2 4 2" xfId="49175"/>
    <cellStyle name="SAPBEXHLevel3 2 5 2 5" xfId="30753"/>
    <cellStyle name="SAPBEXHLevel3 2 5 3" xfId="4811"/>
    <cellStyle name="SAPBEXHLevel3 2 5 3 2" xfId="9937"/>
    <cellStyle name="SAPBEXHLevel3 2 5 3 2 2" xfId="20597"/>
    <cellStyle name="SAPBEXHLevel3 2 5 3 2 2 2" xfId="47011"/>
    <cellStyle name="SAPBEXHLevel3 2 5 3 2 3" xfId="21848"/>
    <cellStyle name="SAPBEXHLevel3 2 5 3 2 3 2" xfId="48262"/>
    <cellStyle name="SAPBEXHLevel3 2 5 3 2 4" xfId="36433"/>
    <cellStyle name="SAPBEXHLevel3 2 5 3 3" xfId="15588"/>
    <cellStyle name="SAPBEXHLevel3 2 5 3 3 2" xfId="42008"/>
    <cellStyle name="SAPBEXHLevel3 2 5 3 4" xfId="22026"/>
    <cellStyle name="SAPBEXHLevel3 2 5 3 4 2" xfId="48440"/>
    <cellStyle name="SAPBEXHLevel3 2 5 3 5" xfId="31481"/>
    <cellStyle name="SAPBEXHLevel3 2 5 4" xfId="5391"/>
    <cellStyle name="SAPBEXHLevel3 2 5 4 2" xfId="16164"/>
    <cellStyle name="SAPBEXHLevel3 2 5 4 2 2" xfId="42583"/>
    <cellStyle name="SAPBEXHLevel3 2 5 4 3" xfId="26165"/>
    <cellStyle name="SAPBEXHLevel3 2 5 4 3 2" xfId="52579"/>
    <cellStyle name="SAPBEXHLevel3 2 5 4 4" xfId="32061"/>
    <cellStyle name="SAPBEXHLevel3 2 5 5" xfId="5998"/>
    <cellStyle name="SAPBEXHLevel3 2 5 5 2" xfId="16750"/>
    <cellStyle name="SAPBEXHLevel3 2 5 5 2 2" xfId="43168"/>
    <cellStyle name="SAPBEXHLevel3 2 5 5 3" xfId="22431"/>
    <cellStyle name="SAPBEXHLevel3 2 5 5 3 2" xfId="48845"/>
    <cellStyle name="SAPBEXHLevel3 2 5 5 4" xfId="32668"/>
    <cellStyle name="SAPBEXHLevel3 2 5 6" xfId="6598"/>
    <cellStyle name="SAPBEXHLevel3 2 5 6 2" xfId="17323"/>
    <cellStyle name="SAPBEXHLevel3 2 5 6 2 2" xfId="43741"/>
    <cellStyle name="SAPBEXHLevel3 2 5 6 3" xfId="21887"/>
    <cellStyle name="SAPBEXHLevel3 2 5 6 3 2" xfId="48301"/>
    <cellStyle name="SAPBEXHLevel3 2 5 6 4" xfId="33268"/>
    <cellStyle name="SAPBEXHLevel3 2 5 7" xfId="7170"/>
    <cellStyle name="SAPBEXHLevel3 2 5 7 2" xfId="22805"/>
    <cellStyle name="SAPBEXHLevel3 2 5 7 2 2" xfId="49219"/>
    <cellStyle name="SAPBEXHLevel3 2 5 7 3" xfId="33840"/>
    <cellStyle name="SAPBEXHLevel3 2 5 8" xfId="7729"/>
    <cellStyle name="SAPBEXHLevel3 2 5 8 2" xfId="18396"/>
    <cellStyle name="SAPBEXHLevel3 2 5 8 2 2" xfId="44812"/>
    <cellStyle name="SAPBEXHLevel3 2 5 8 3" xfId="24079"/>
    <cellStyle name="SAPBEXHLevel3 2 5 8 3 2" xfId="50493"/>
    <cellStyle name="SAPBEXHLevel3 2 5 8 4" xfId="34399"/>
    <cellStyle name="SAPBEXHLevel3 2 5 9" xfId="7881"/>
    <cellStyle name="SAPBEXHLevel3 2 5 9 2" xfId="18548"/>
    <cellStyle name="SAPBEXHLevel3 2 5 9 2 2" xfId="44963"/>
    <cellStyle name="SAPBEXHLevel3 2 5 9 3" xfId="25654"/>
    <cellStyle name="SAPBEXHLevel3 2 5 9 3 2" xfId="52068"/>
    <cellStyle name="SAPBEXHLevel3 2 5 9 4" xfId="34551"/>
    <cellStyle name="SAPBEXHLevel3 2 6" xfId="1704"/>
    <cellStyle name="SAPBEXHLevel3 2 6 10" xfId="9531"/>
    <cellStyle name="SAPBEXHLevel3 2 6 10 2" xfId="20191"/>
    <cellStyle name="SAPBEXHLevel3 2 6 10 2 2" xfId="46605"/>
    <cellStyle name="SAPBEXHLevel3 2 6 10 3" xfId="27847"/>
    <cellStyle name="SAPBEXHLevel3 2 6 10 3 2" xfId="54261"/>
    <cellStyle name="SAPBEXHLevel3 2 6 10 4" xfId="36027"/>
    <cellStyle name="SAPBEXHLevel3 2 6 11" xfId="11866"/>
    <cellStyle name="SAPBEXHLevel3 2 6 11 2" xfId="38287"/>
    <cellStyle name="SAPBEXHLevel3 2 6 12" xfId="26558"/>
    <cellStyle name="SAPBEXHLevel3 2 6 12 2" xfId="52972"/>
    <cellStyle name="SAPBEXHLevel3 2 6 2" xfId="3696"/>
    <cellStyle name="SAPBEXHLevel3 2 6 2 2" xfId="10670"/>
    <cellStyle name="SAPBEXHLevel3 2 6 2 2 2" xfId="21315"/>
    <cellStyle name="SAPBEXHLevel3 2 6 2 2 2 2" xfId="47729"/>
    <cellStyle name="SAPBEXHLevel3 2 6 2 2 3" xfId="28413"/>
    <cellStyle name="SAPBEXHLevel3 2 6 2 2 3 2" xfId="54827"/>
    <cellStyle name="SAPBEXHLevel3 2 6 2 2 4" xfId="37094"/>
    <cellStyle name="SAPBEXHLevel3 2 6 2 3" xfId="14480"/>
    <cellStyle name="SAPBEXHLevel3 2 6 2 3 2" xfId="40900"/>
    <cellStyle name="SAPBEXHLevel3 2 6 2 4" xfId="22174"/>
    <cellStyle name="SAPBEXHLevel3 2 6 2 4 2" xfId="48588"/>
    <cellStyle name="SAPBEXHLevel3 2 6 2 5" xfId="30366"/>
    <cellStyle name="SAPBEXHLevel3 2 6 3" xfId="2639"/>
    <cellStyle name="SAPBEXHLevel3 2 6 3 2" xfId="13431"/>
    <cellStyle name="SAPBEXHLevel3 2 6 3 2 2" xfId="39851"/>
    <cellStyle name="SAPBEXHLevel3 2 6 3 3" xfId="25404"/>
    <cellStyle name="SAPBEXHLevel3 2 6 3 3 2" xfId="51818"/>
    <cellStyle name="SAPBEXHLevel3 2 6 3 4" xfId="29309"/>
    <cellStyle name="SAPBEXHLevel3 2 6 4" xfId="3116"/>
    <cellStyle name="SAPBEXHLevel3 2 6 4 2" xfId="13907"/>
    <cellStyle name="SAPBEXHLevel3 2 6 4 2 2" xfId="40327"/>
    <cellStyle name="SAPBEXHLevel3 2 6 4 3" xfId="22000"/>
    <cellStyle name="SAPBEXHLevel3 2 6 4 3 2" xfId="48414"/>
    <cellStyle name="SAPBEXHLevel3 2 6 4 4" xfId="29786"/>
    <cellStyle name="SAPBEXHLevel3 2 6 5" xfId="3410"/>
    <cellStyle name="SAPBEXHLevel3 2 6 5 2" xfId="14196"/>
    <cellStyle name="SAPBEXHLevel3 2 6 5 2 2" xfId="40616"/>
    <cellStyle name="SAPBEXHLevel3 2 6 5 3" xfId="22228"/>
    <cellStyle name="SAPBEXHLevel3 2 6 5 3 2" xfId="48642"/>
    <cellStyle name="SAPBEXHLevel3 2 6 5 4" xfId="30080"/>
    <cellStyle name="SAPBEXHLevel3 2 6 6" xfId="5567"/>
    <cellStyle name="SAPBEXHLevel3 2 6 6 2" xfId="16337"/>
    <cellStyle name="SAPBEXHLevel3 2 6 6 2 2" xfId="42756"/>
    <cellStyle name="SAPBEXHLevel3 2 6 6 3" xfId="26249"/>
    <cellStyle name="SAPBEXHLevel3 2 6 6 3 2" xfId="52663"/>
    <cellStyle name="SAPBEXHLevel3 2 6 6 4" xfId="32237"/>
    <cellStyle name="SAPBEXHLevel3 2 6 7" xfId="6157"/>
    <cellStyle name="SAPBEXHLevel3 2 6 7 2" xfId="22781"/>
    <cellStyle name="SAPBEXHLevel3 2 6 7 2 2" xfId="49195"/>
    <cellStyle name="SAPBEXHLevel3 2 6 7 3" xfId="32827"/>
    <cellStyle name="SAPBEXHLevel3 2 6 8" xfId="5918"/>
    <cellStyle name="SAPBEXHLevel3 2 6 8 2" xfId="16670"/>
    <cellStyle name="SAPBEXHLevel3 2 6 8 2 2" xfId="43088"/>
    <cellStyle name="SAPBEXHLevel3 2 6 8 3" xfId="26603"/>
    <cellStyle name="SAPBEXHLevel3 2 6 8 3 2" xfId="53017"/>
    <cellStyle name="SAPBEXHLevel3 2 6 8 4" xfId="32588"/>
    <cellStyle name="SAPBEXHLevel3 2 6 9" xfId="2913"/>
    <cellStyle name="SAPBEXHLevel3 2 6 9 2" xfId="13705"/>
    <cellStyle name="SAPBEXHLevel3 2 6 9 2 2" xfId="40125"/>
    <cellStyle name="SAPBEXHLevel3 2 6 9 3" xfId="23607"/>
    <cellStyle name="SAPBEXHLevel3 2 6 9 3 2" xfId="50021"/>
    <cellStyle name="SAPBEXHLevel3 2 6 9 4" xfId="29583"/>
    <cellStyle name="SAPBEXHLevel3 2 7" xfId="2516"/>
    <cellStyle name="SAPBEXHLevel3 2 7 10" xfId="22881"/>
    <cellStyle name="SAPBEXHLevel3 2 7 10 2" xfId="49295"/>
    <cellStyle name="SAPBEXHLevel3 2 7 2" xfId="4411"/>
    <cellStyle name="SAPBEXHLevel3 2 7 2 2" xfId="15189"/>
    <cellStyle name="SAPBEXHLevel3 2 7 2 2 2" xfId="41609"/>
    <cellStyle name="SAPBEXHLevel3 2 7 2 3" xfId="27264"/>
    <cellStyle name="SAPBEXHLevel3 2 7 2 3 2" xfId="53678"/>
    <cellStyle name="SAPBEXHLevel3 2 7 2 4" xfId="31081"/>
    <cellStyle name="SAPBEXHLevel3 2 7 3" xfId="5144"/>
    <cellStyle name="SAPBEXHLevel3 2 7 3 2" xfId="15921"/>
    <cellStyle name="SAPBEXHLevel3 2 7 3 2 2" xfId="42340"/>
    <cellStyle name="SAPBEXHLevel3 2 7 3 3" xfId="23780"/>
    <cellStyle name="SAPBEXHLevel3 2 7 3 3 2" xfId="50194"/>
    <cellStyle name="SAPBEXHLevel3 2 7 3 4" xfId="31814"/>
    <cellStyle name="SAPBEXHLevel3 2 7 4" xfId="6326"/>
    <cellStyle name="SAPBEXHLevel3 2 7 4 2" xfId="17065"/>
    <cellStyle name="SAPBEXHLevel3 2 7 4 2 2" xfId="43483"/>
    <cellStyle name="SAPBEXHLevel3 2 7 4 3" xfId="22306"/>
    <cellStyle name="SAPBEXHLevel3 2 7 4 3 2" xfId="48720"/>
    <cellStyle name="SAPBEXHLevel3 2 7 4 4" xfId="32996"/>
    <cellStyle name="SAPBEXHLevel3 2 7 5" xfId="6902"/>
    <cellStyle name="SAPBEXHLevel3 2 7 5 2" xfId="17607"/>
    <cellStyle name="SAPBEXHLevel3 2 7 5 2 2" xfId="44024"/>
    <cellStyle name="SAPBEXHLevel3 2 7 5 3" xfId="13355"/>
    <cellStyle name="SAPBEXHLevel3 2 7 5 3 2" xfId="39775"/>
    <cellStyle name="SAPBEXHLevel3 2 7 5 4" xfId="33572"/>
    <cellStyle name="SAPBEXHLevel3 2 7 6" xfId="7426"/>
    <cellStyle name="SAPBEXHLevel3 2 7 6 2" xfId="18093"/>
    <cellStyle name="SAPBEXHLevel3 2 7 6 2 2" xfId="44509"/>
    <cellStyle name="SAPBEXHLevel3 2 7 6 3" xfId="25441"/>
    <cellStyle name="SAPBEXHLevel3 2 7 6 3 2" xfId="51855"/>
    <cellStyle name="SAPBEXHLevel3 2 7 6 4" xfId="34096"/>
    <cellStyle name="SAPBEXHLevel3 2 7 7" xfId="8049"/>
    <cellStyle name="SAPBEXHLevel3 2 7 7 2" xfId="18716"/>
    <cellStyle name="SAPBEXHLevel3 2 7 7 2 2" xfId="45130"/>
    <cellStyle name="SAPBEXHLevel3 2 7 7 3" xfId="16529"/>
    <cellStyle name="SAPBEXHLevel3 2 7 7 3 2" xfId="42947"/>
    <cellStyle name="SAPBEXHLevel3 2 7 7 4" xfId="34653"/>
    <cellStyle name="SAPBEXHLevel3 2 7 8" xfId="13312"/>
    <cellStyle name="SAPBEXHLevel3 2 7 8 2" xfId="39732"/>
    <cellStyle name="SAPBEXHLevel3 2 7 9" xfId="11215"/>
    <cellStyle name="SAPBEXHLevel3 2 7 9 2" xfId="37636"/>
    <cellStyle name="SAPBEXHLevel3 2 8" xfId="3269"/>
    <cellStyle name="SAPBEXHLevel3 2 8 2" xfId="14059"/>
    <cellStyle name="SAPBEXHLevel3 2 8 2 2" xfId="40479"/>
    <cellStyle name="SAPBEXHLevel3 2 8 3" xfId="22943"/>
    <cellStyle name="SAPBEXHLevel3 2 8 3 2" xfId="49357"/>
    <cellStyle name="SAPBEXHLevel3 2 8 4" xfId="29939"/>
    <cellStyle name="SAPBEXHLevel3 2 9" xfId="4176"/>
    <cellStyle name="SAPBEXHLevel3 2 9 2" xfId="14956"/>
    <cellStyle name="SAPBEXHLevel3 2 9 2 2" xfId="41376"/>
    <cellStyle name="SAPBEXHLevel3 2 9 3" xfId="24158"/>
    <cellStyle name="SAPBEXHLevel3 2 9 3 2" xfId="50572"/>
    <cellStyle name="SAPBEXHLevel3 2 9 4" xfId="30846"/>
    <cellStyle name="SAPBEXHLevel3 3" xfId="1559"/>
    <cellStyle name="SAPBEXHLevel3 3 10" xfId="8451"/>
    <cellStyle name="SAPBEXHLevel3 3 10 2" xfId="19111"/>
    <cellStyle name="SAPBEXHLevel3 3 10 2 2" xfId="45525"/>
    <cellStyle name="SAPBEXHLevel3 3 10 3" xfId="12946"/>
    <cellStyle name="SAPBEXHLevel3 3 10 3 2" xfId="39367"/>
    <cellStyle name="SAPBEXHLevel3 3 10 4" xfId="34947"/>
    <cellStyle name="SAPBEXHLevel3 3 11" xfId="12268"/>
    <cellStyle name="SAPBEXHLevel3 3 11 2" xfId="38689"/>
    <cellStyle name="SAPBEXHLevel3 3 12" xfId="23622"/>
    <cellStyle name="SAPBEXHLevel3 3 12 2" xfId="50036"/>
    <cellStyle name="SAPBEXHLevel3 3 2" xfId="3553"/>
    <cellStyle name="SAPBEXHLevel3 3 2 2" xfId="8971"/>
    <cellStyle name="SAPBEXHLevel3 3 2 2 2" xfId="19631"/>
    <cellStyle name="SAPBEXHLevel3 3 2 2 2 2" xfId="46045"/>
    <cellStyle name="SAPBEXHLevel3 3 2 2 3" xfId="11779"/>
    <cellStyle name="SAPBEXHLevel3 3 2 2 3 2" xfId="38200"/>
    <cellStyle name="SAPBEXHLevel3 3 2 2 4" xfId="35467"/>
    <cellStyle name="SAPBEXHLevel3 3 2 3" xfId="10372"/>
    <cellStyle name="SAPBEXHLevel3 3 2 3 2" xfId="21032"/>
    <cellStyle name="SAPBEXHLevel3 3 2 3 2 2" xfId="47446"/>
    <cellStyle name="SAPBEXHLevel3 3 2 3 3" xfId="28297"/>
    <cellStyle name="SAPBEXHLevel3 3 2 3 3 2" xfId="54711"/>
    <cellStyle name="SAPBEXHLevel3 3 2 3 4" xfId="36868"/>
    <cellStyle name="SAPBEXHLevel3 3 2 4" xfId="10949"/>
    <cellStyle name="SAPBEXHLevel3 3 2 4 2" xfId="21594"/>
    <cellStyle name="SAPBEXHLevel3 3 2 4 2 2" xfId="48008"/>
    <cellStyle name="SAPBEXHLevel3 3 2 4 3" xfId="28683"/>
    <cellStyle name="SAPBEXHLevel3 3 2 4 3 2" xfId="55097"/>
    <cellStyle name="SAPBEXHLevel3 3 2 4 4" xfId="37370"/>
    <cellStyle name="SAPBEXHLevel3 3 2 5" xfId="8764"/>
    <cellStyle name="SAPBEXHLevel3 3 2 5 2" xfId="19424"/>
    <cellStyle name="SAPBEXHLevel3 3 2 5 2 2" xfId="45838"/>
    <cellStyle name="SAPBEXHLevel3 3 2 5 3" xfId="25420"/>
    <cellStyle name="SAPBEXHLevel3 3 2 5 3 2" xfId="51834"/>
    <cellStyle name="SAPBEXHLevel3 3 2 5 4" xfId="35260"/>
    <cellStyle name="SAPBEXHLevel3 3 2 6" xfId="14338"/>
    <cellStyle name="SAPBEXHLevel3 3 2 6 2" xfId="40758"/>
    <cellStyle name="SAPBEXHLevel3 3 2 7" xfId="25707"/>
    <cellStyle name="SAPBEXHLevel3 3 2 7 2" xfId="52121"/>
    <cellStyle name="SAPBEXHLevel3 3 2 8" xfId="30223"/>
    <cellStyle name="SAPBEXHLevel3 3 3" xfId="2762"/>
    <cellStyle name="SAPBEXHLevel3 3 3 2" xfId="9329"/>
    <cellStyle name="SAPBEXHLevel3 3 3 2 2" xfId="19989"/>
    <cellStyle name="SAPBEXHLevel3 3 3 2 2 2" xfId="46403"/>
    <cellStyle name="SAPBEXHLevel3 3 3 2 3" xfId="11581"/>
    <cellStyle name="SAPBEXHLevel3 3 3 2 3 2" xfId="38002"/>
    <cellStyle name="SAPBEXHLevel3 3 3 2 4" xfId="35825"/>
    <cellStyle name="SAPBEXHLevel3 3 3 3" xfId="13554"/>
    <cellStyle name="SAPBEXHLevel3 3 3 3 2" xfId="39974"/>
    <cellStyle name="SAPBEXHLevel3 3 3 4" xfId="22235"/>
    <cellStyle name="SAPBEXHLevel3 3 3 4 2" xfId="48649"/>
    <cellStyle name="SAPBEXHLevel3 3 3 5" xfId="29432"/>
    <cellStyle name="SAPBEXHLevel3 3 4" xfId="4690"/>
    <cellStyle name="SAPBEXHLevel3 3 4 2" xfId="10164"/>
    <cellStyle name="SAPBEXHLevel3 3 4 2 2" xfId="20824"/>
    <cellStyle name="SAPBEXHLevel3 3 4 2 2 2" xfId="47238"/>
    <cellStyle name="SAPBEXHLevel3 3 4 2 3" xfId="27793"/>
    <cellStyle name="SAPBEXHLevel3 3 4 2 3 2" xfId="54207"/>
    <cellStyle name="SAPBEXHLevel3 3 4 2 4" xfId="36660"/>
    <cellStyle name="SAPBEXHLevel3 3 4 3" xfId="15467"/>
    <cellStyle name="SAPBEXHLevel3 3 4 3 2" xfId="41887"/>
    <cellStyle name="SAPBEXHLevel3 3 4 4" xfId="22850"/>
    <cellStyle name="SAPBEXHLevel3 3 4 4 2" xfId="49264"/>
    <cellStyle name="SAPBEXHLevel3 3 4 5" xfId="31360"/>
    <cellStyle name="SAPBEXHLevel3 3 5" xfId="5640"/>
    <cellStyle name="SAPBEXHLevel3 3 5 2" xfId="10739"/>
    <cellStyle name="SAPBEXHLevel3 3 5 2 2" xfId="21384"/>
    <cellStyle name="SAPBEXHLevel3 3 5 2 2 2" xfId="47798"/>
    <cellStyle name="SAPBEXHLevel3 3 5 2 3" xfId="28479"/>
    <cellStyle name="SAPBEXHLevel3 3 5 2 3 2" xfId="54893"/>
    <cellStyle name="SAPBEXHLevel3 3 5 2 4" xfId="37160"/>
    <cellStyle name="SAPBEXHLevel3 3 5 3" xfId="16404"/>
    <cellStyle name="SAPBEXHLevel3 3 5 3 2" xfId="42822"/>
    <cellStyle name="SAPBEXHLevel3 3 5 4" xfId="28048"/>
    <cellStyle name="SAPBEXHLevel3 3 5 4 2" xfId="54462"/>
    <cellStyle name="SAPBEXHLevel3 3 5 5" xfId="32310"/>
    <cellStyle name="SAPBEXHLevel3 3 6" xfId="5673"/>
    <cellStyle name="SAPBEXHLevel3 3 6 2" xfId="16437"/>
    <cellStyle name="SAPBEXHLevel3 3 6 2 2" xfId="42855"/>
    <cellStyle name="SAPBEXHLevel3 3 6 3" xfId="26345"/>
    <cellStyle name="SAPBEXHLevel3 3 6 3 2" xfId="52759"/>
    <cellStyle name="SAPBEXHLevel3 3 6 4" xfId="32343"/>
    <cellStyle name="SAPBEXHLevel3 3 7" xfId="6473"/>
    <cellStyle name="SAPBEXHLevel3 3 7 2" xfId="12102"/>
    <cellStyle name="SAPBEXHLevel3 3 7 2 2" xfId="38523"/>
    <cellStyle name="SAPBEXHLevel3 3 7 3" xfId="33143"/>
    <cellStyle name="SAPBEXHLevel3 3 8" xfId="6693"/>
    <cellStyle name="SAPBEXHLevel3 3 8 2" xfId="17405"/>
    <cellStyle name="SAPBEXHLevel3 3 8 2 2" xfId="43823"/>
    <cellStyle name="SAPBEXHLevel3 3 8 3" xfId="22983"/>
    <cellStyle name="SAPBEXHLevel3 3 8 3 2" xfId="49397"/>
    <cellStyle name="SAPBEXHLevel3 3 8 4" xfId="33363"/>
    <cellStyle name="SAPBEXHLevel3 3 9" xfId="6858"/>
    <cellStyle name="SAPBEXHLevel3 3 9 2" xfId="17563"/>
    <cellStyle name="SAPBEXHLevel3 3 9 2 2" xfId="43980"/>
    <cellStyle name="SAPBEXHLevel3 3 9 3" xfId="21941"/>
    <cellStyle name="SAPBEXHLevel3 3 9 3 2" xfId="48355"/>
    <cellStyle name="SAPBEXHLevel3 3 9 4" xfId="33528"/>
    <cellStyle name="SAPBEXHLevel3 4" xfId="1672"/>
    <cellStyle name="SAPBEXHLevel3 4 10" xfId="8302"/>
    <cellStyle name="SAPBEXHLevel3 4 10 2" xfId="18962"/>
    <cellStyle name="SAPBEXHLevel3 4 10 2 2" xfId="45376"/>
    <cellStyle name="SAPBEXHLevel3 4 10 3" xfId="16456"/>
    <cellStyle name="SAPBEXHLevel3 4 10 3 2" xfId="42874"/>
    <cellStyle name="SAPBEXHLevel3 4 10 4" xfId="34798"/>
    <cellStyle name="SAPBEXHLevel3 4 11" xfId="11895"/>
    <cellStyle name="SAPBEXHLevel3 4 11 2" xfId="38316"/>
    <cellStyle name="SAPBEXHLevel3 4 12" xfId="24218"/>
    <cellStyle name="SAPBEXHLevel3 4 12 2" xfId="50632"/>
    <cellStyle name="SAPBEXHLevel3 4 2" xfId="3665"/>
    <cellStyle name="SAPBEXHLevel3 4 2 2" xfId="9120"/>
    <cellStyle name="SAPBEXHLevel3 4 2 2 2" xfId="19780"/>
    <cellStyle name="SAPBEXHLevel3 4 2 2 2 2" xfId="46194"/>
    <cellStyle name="SAPBEXHLevel3 4 2 2 3" xfId="12794"/>
    <cellStyle name="SAPBEXHLevel3 4 2 2 3 2" xfId="39215"/>
    <cellStyle name="SAPBEXHLevel3 4 2 2 4" xfId="35616"/>
    <cellStyle name="SAPBEXHLevel3 4 2 3" xfId="9972"/>
    <cellStyle name="SAPBEXHLevel3 4 2 3 2" xfId="20632"/>
    <cellStyle name="SAPBEXHLevel3 4 2 3 2 2" xfId="47046"/>
    <cellStyle name="SAPBEXHLevel3 4 2 3 3" xfId="27230"/>
    <cellStyle name="SAPBEXHLevel3 4 2 3 3 2" xfId="53644"/>
    <cellStyle name="SAPBEXHLevel3 4 2 3 4" xfId="36468"/>
    <cellStyle name="SAPBEXHLevel3 4 2 4" xfId="10870"/>
    <cellStyle name="SAPBEXHLevel3 4 2 4 2" xfId="21515"/>
    <cellStyle name="SAPBEXHLevel3 4 2 4 2 2" xfId="47929"/>
    <cellStyle name="SAPBEXHLevel3 4 2 4 3" xfId="28604"/>
    <cellStyle name="SAPBEXHLevel3 4 2 4 3 2" xfId="55018"/>
    <cellStyle name="SAPBEXHLevel3 4 2 4 4" xfId="37291"/>
    <cellStyle name="SAPBEXHLevel3 4 2 5" xfId="8603"/>
    <cellStyle name="SAPBEXHLevel3 4 2 5 2" xfId="19263"/>
    <cellStyle name="SAPBEXHLevel3 4 2 5 2 2" xfId="45677"/>
    <cellStyle name="SAPBEXHLevel3 4 2 5 3" xfId="12782"/>
    <cellStyle name="SAPBEXHLevel3 4 2 5 3 2" xfId="39203"/>
    <cellStyle name="SAPBEXHLevel3 4 2 5 4" xfId="35099"/>
    <cellStyle name="SAPBEXHLevel3 4 2 6" xfId="14450"/>
    <cellStyle name="SAPBEXHLevel3 4 2 6 2" xfId="40870"/>
    <cellStyle name="SAPBEXHLevel3 4 2 7" xfId="22542"/>
    <cellStyle name="SAPBEXHLevel3 4 2 7 2" xfId="48956"/>
    <cellStyle name="SAPBEXHLevel3 4 2 8" xfId="30335"/>
    <cellStyle name="SAPBEXHLevel3 4 3" xfId="2670"/>
    <cellStyle name="SAPBEXHLevel3 4 3 2" xfId="9489"/>
    <cellStyle name="SAPBEXHLevel3 4 3 2 2" xfId="20149"/>
    <cellStyle name="SAPBEXHLevel3 4 3 2 2 2" xfId="46563"/>
    <cellStyle name="SAPBEXHLevel3 4 3 2 3" xfId="26753"/>
    <cellStyle name="SAPBEXHLevel3 4 3 2 3 2" xfId="53167"/>
    <cellStyle name="SAPBEXHLevel3 4 3 2 4" xfId="35985"/>
    <cellStyle name="SAPBEXHLevel3 4 3 3" xfId="13462"/>
    <cellStyle name="SAPBEXHLevel3 4 3 3 2" xfId="39882"/>
    <cellStyle name="SAPBEXHLevel3 4 3 4" xfId="26285"/>
    <cellStyle name="SAPBEXHLevel3 4 3 4 2" xfId="52699"/>
    <cellStyle name="SAPBEXHLevel3 4 3 5" xfId="29340"/>
    <cellStyle name="SAPBEXHLevel3 4 4" xfId="3100"/>
    <cellStyle name="SAPBEXHLevel3 4 4 2" xfId="10008"/>
    <cellStyle name="SAPBEXHLevel3 4 4 2 2" xfId="20668"/>
    <cellStyle name="SAPBEXHLevel3 4 4 2 2 2" xfId="47082"/>
    <cellStyle name="SAPBEXHLevel3 4 4 2 3" xfId="27760"/>
    <cellStyle name="SAPBEXHLevel3 4 4 2 3 2" xfId="54174"/>
    <cellStyle name="SAPBEXHLevel3 4 4 2 4" xfId="36504"/>
    <cellStyle name="SAPBEXHLevel3 4 4 3" xfId="13892"/>
    <cellStyle name="SAPBEXHLevel3 4 4 3 2" xfId="40312"/>
    <cellStyle name="SAPBEXHLevel3 4 4 4" xfId="24384"/>
    <cellStyle name="SAPBEXHLevel3 4 4 4 2" xfId="50798"/>
    <cellStyle name="SAPBEXHLevel3 4 4 5" xfId="29770"/>
    <cellStyle name="SAPBEXHLevel3 4 5" xfId="2886"/>
    <cellStyle name="SAPBEXHLevel3 4 5 2" xfId="10762"/>
    <cellStyle name="SAPBEXHLevel3 4 5 2 2" xfId="21407"/>
    <cellStyle name="SAPBEXHLevel3 4 5 2 2 2" xfId="47821"/>
    <cellStyle name="SAPBEXHLevel3 4 5 2 3" xfId="28496"/>
    <cellStyle name="SAPBEXHLevel3 4 5 2 3 2" xfId="54910"/>
    <cellStyle name="SAPBEXHLevel3 4 5 2 4" xfId="37183"/>
    <cellStyle name="SAPBEXHLevel3 4 5 3" xfId="13678"/>
    <cellStyle name="SAPBEXHLevel3 4 5 3 2" xfId="40098"/>
    <cellStyle name="SAPBEXHLevel3 4 5 4" xfId="26073"/>
    <cellStyle name="SAPBEXHLevel3 4 5 4 2" xfId="52487"/>
    <cellStyle name="SAPBEXHLevel3 4 5 5" xfId="29556"/>
    <cellStyle name="SAPBEXHLevel3 4 6" xfId="5539"/>
    <cellStyle name="SAPBEXHLevel3 4 6 2" xfId="16310"/>
    <cellStyle name="SAPBEXHLevel3 4 6 2 2" xfId="42729"/>
    <cellStyle name="SAPBEXHLevel3 4 6 3" xfId="24094"/>
    <cellStyle name="SAPBEXHLevel3 4 6 3 2" xfId="50508"/>
    <cellStyle name="SAPBEXHLevel3 4 6 4" xfId="32209"/>
    <cellStyle name="SAPBEXHLevel3 4 7" xfId="6151"/>
    <cellStyle name="SAPBEXHLevel3 4 7 2" xfId="11958"/>
    <cellStyle name="SAPBEXHLevel3 4 7 2 2" xfId="38379"/>
    <cellStyle name="SAPBEXHLevel3 4 7 3" xfId="32821"/>
    <cellStyle name="SAPBEXHLevel3 4 8" xfId="6782"/>
    <cellStyle name="SAPBEXHLevel3 4 8 2" xfId="17494"/>
    <cellStyle name="SAPBEXHLevel3 4 8 2 2" xfId="43911"/>
    <cellStyle name="SAPBEXHLevel3 4 8 3" xfId="22976"/>
    <cellStyle name="SAPBEXHLevel3 4 8 3 2" xfId="49390"/>
    <cellStyle name="SAPBEXHLevel3 4 8 4" xfId="33452"/>
    <cellStyle name="SAPBEXHLevel3 4 9" xfId="7206"/>
    <cellStyle name="SAPBEXHLevel3 4 9 2" xfId="17873"/>
    <cellStyle name="SAPBEXHLevel3 4 9 2 2" xfId="44290"/>
    <cellStyle name="SAPBEXHLevel3 4 9 3" xfId="21799"/>
    <cellStyle name="SAPBEXHLevel3 4 9 3 2" xfId="48213"/>
    <cellStyle name="SAPBEXHLevel3 4 9 4" xfId="33876"/>
    <cellStyle name="SAPBEXHLevel3 5" xfId="1931"/>
    <cellStyle name="SAPBEXHLevel3 5 10" xfId="8504"/>
    <cellStyle name="SAPBEXHLevel3 5 10 2" xfId="19164"/>
    <cellStyle name="SAPBEXHLevel3 5 10 2 2" xfId="45578"/>
    <cellStyle name="SAPBEXHLevel3 5 10 3" xfId="12556"/>
    <cellStyle name="SAPBEXHLevel3 5 10 3 2" xfId="38977"/>
    <cellStyle name="SAPBEXHLevel3 5 10 4" xfId="35000"/>
    <cellStyle name="SAPBEXHLevel3 5 11" xfId="11649"/>
    <cellStyle name="SAPBEXHLevel3 5 11 2" xfId="38070"/>
    <cellStyle name="SAPBEXHLevel3 5 12" xfId="23442"/>
    <cellStyle name="SAPBEXHLevel3 5 12 2" xfId="49856"/>
    <cellStyle name="SAPBEXHLevel3 5 2" xfId="3908"/>
    <cellStyle name="SAPBEXHLevel3 5 2 2" xfId="9800"/>
    <cellStyle name="SAPBEXHLevel3 5 2 2 2" xfId="20460"/>
    <cellStyle name="SAPBEXHLevel3 5 2 2 2 2" xfId="46874"/>
    <cellStyle name="SAPBEXHLevel3 5 2 2 3" xfId="27967"/>
    <cellStyle name="SAPBEXHLevel3 5 2 2 3 2" xfId="54381"/>
    <cellStyle name="SAPBEXHLevel3 5 2 2 4" xfId="36296"/>
    <cellStyle name="SAPBEXHLevel3 5 2 3" xfId="9918"/>
    <cellStyle name="SAPBEXHLevel3 5 2 3 2" xfId="20578"/>
    <cellStyle name="SAPBEXHLevel3 5 2 3 2 2" xfId="46992"/>
    <cellStyle name="SAPBEXHLevel3 5 2 3 3" xfId="23667"/>
    <cellStyle name="SAPBEXHLevel3 5 2 3 3 2" xfId="50081"/>
    <cellStyle name="SAPBEXHLevel3 5 2 3 4" xfId="36414"/>
    <cellStyle name="SAPBEXHLevel3 5 2 4" xfId="10965"/>
    <cellStyle name="SAPBEXHLevel3 5 2 4 2" xfId="21610"/>
    <cellStyle name="SAPBEXHLevel3 5 2 4 2 2" xfId="48024"/>
    <cellStyle name="SAPBEXHLevel3 5 2 4 3" xfId="28699"/>
    <cellStyle name="SAPBEXHLevel3 5 2 4 3 2" xfId="55113"/>
    <cellStyle name="SAPBEXHLevel3 5 2 4 4" xfId="37386"/>
    <cellStyle name="SAPBEXHLevel3 5 2 5" xfId="8823"/>
    <cellStyle name="SAPBEXHLevel3 5 2 5 2" xfId="19483"/>
    <cellStyle name="SAPBEXHLevel3 5 2 5 2 2" xfId="45897"/>
    <cellStyle name="SAPBEXHLevel3 5 2 5 3" xfId="27324"/>
    <cellStyle name="SAPBEXHLevel3 5 2 5 3 2" xfId="53738"/>
    <cellStyle name="SAPBEXHLevel3 5 2 5 4" xfId="35319"/>
    <cellStyle name="SAPBEXHLevel3 5 2 6" xfId="14691"/>
    <cellStyle name="SAPBEXHLevel3 5 2 6 2" xfId="41111"/>
    <cellStyle name="SAPBEXHLevel3 5 2 7" xfId="23816"/>
    <cellStyle name="SAPBEXHLevel3 5 2 7 2" xfId="50230"/>
    <cellStyle name="SAPBEXHLevel3 5 2 8" xfId="30578"/>
    <cellStyle name="SAPBEXHLevel3 5 3" xfId="4635"/>
    <cellStyle name="SAPBEXHLevel3 5 3 2" xfId="8907"/>
    <cellStyle name="SAPBEXHLevel3 5 3 2 2" xfId="19567"/>
    <cellStyle name="SAPBEXHLevel3 5 3 2 2 2" xfId="45981"/>
    <cellStyle name="SAPBEXHLevel3 5 3 2 3" xfId="25869"/>
    <cellStyle name="SAPBEXHLevel3 5 3 2 3 2" xfId="52283"/>
    <cellStyle name="SAPBEXHLevel3 5 3 2 4" xfId="35403"/>
    <cellStyle name="SAPBEXHLevel3 5 3 3" xfId="15413"/>
    <cellStyle name="SAPBEXHLevel3 5 3 3 2" xfId="41833"/>
    <cellStyle name="SAPBEXHLevel3 5 3 4" xfId="27417"/>
    <cellStyle name="SAPBEXHLevel3 5 3 4 2" xfId="53831"/>
    <cellStyle name="SAPBEXHLevel3 5 3 5" xfId="31305"/>
    <cellStyle name="SAPBEXHLevel3 5 4" xfId="5213"/>
    <cellStyle name="SAPBEXHLevel3 5 4 2" xfId="9939"/>
    <cellStyle name="SAPBEXHLevel3 5 4 2 2" xfId="20599"/>
    <cellStyle name="SAPBEXHLevel3 5 4 2 2 2" xfId="47013"/>
    <cellStyle name="SAPBEXHLevel3 5 4 2 3" xfId="25339"/>
    <cellStyle name="SAPBEXHLevel3 5 4 2 3 2" xfId="51753"/>
    <cellStyle name="SAPBEXHLevel3 5 4 2 4" xfId="36435"/>
    <cellStyle name="SAPBEXHLevel3 5 4 3" xfId="15988"/>
    <cellStyle name="SAPBEXHLevel3 5 4 3 2" xfId="42407"/>
    <cellStyle name="SAPBEXHLevel3 5 4 4" xfId="28068"/>
    <cellStyle name="SAPBEXHLevel3 5 4 4 2" xfId="54482"/>
    <cellStyle name="SAPBEXHLevel3 5 4 5" xfId="31883"/>
    <cellStyle name="SAPBEXHLevel3 5 5" xfId="5829"/>
    <cellStyle name="SAPBEXHLevel3 5 5 2" xfId="10829"/>
    <cellStyle name="SAPBEXHLevel3 5 5 2 2" xfId="21474"/>
    <cellStyle name="SAPBEXHLevel3 5 5 2 2 2" xfId="47888"/>
    <cellStyle name="SAPBEXHLevel3 5 5 2 3" xfId="28563"/>
    <cellStyle name="SAPBEXHLevel3 5 5 2 3 2" xfId="54977"/>
    <cellStyle name="SAPBEXHLevel3 5 5 2 4" xfId="37250"/>
    <cellStyle name="SAPBEXHLevel3 5 5 3" xfId="16588"/>
    <cellStyle name="SAPBEXHLevel3 5 5 3 2" xfId="43006"/>
    <cellStyle name="SAPBEXHLevel3 5 5 4" xfId="22598"/>
    <cellStyle name="SAPBEXHLevel3 5 5 4 2" xfId="49012"/>
    <cellStyle name="SAPBEXHLevel3 5 5 5" xfId="32499"/>
    <cellStyle name="SAPBEXHLevel3 5 6" xfId="6432"/>
    <cellStyle name="SAPBEXHLevel3 5 6 2" xfId="17168"/>
    <cellStyle name="SAPBEXHLevel3 5 6 2 2" xfId="43586"/>
    <cellStyle name="SAPBEXHLevel3 5 6 3" xfId="12045"/>
    <cellStyle name="SAPBEXHLevel3 5 6 3 2" xfId="38466"/>
    <cellStyle name="SAPBEXHLevel3 5 6 4" xfId="33102"/>
    <cellStyle name="SAPBEXHLevel3 5 7" xfId="7047"/>
    <cellStyle name="SAPBEXHLevel3 5 7 2" xfId="12284"/>
    <cellStyle name="SAPBEXHLevel3 5 7 2 2" xfId="38705"/>
    <cellStyle name="SAPBEXHLevel3 5 7 3" xfId="33717"/>
    <cellStyle name="SAPBEXHLevel3 5 8" xfId="7594"/>
    <cellStyle name="SAPBEXHLevel3 5 8 2" xfId="18261"/>
    <cellStyle name="SAPBEXHLevel3 5 8 2 2" xfId="44677"/>
    <cellStyle name="SAPBEXHLevel3 5 8 3" xfId="24076"/>
    <cellStyle name="SAPBEXHLevel3 5 8 3 2" xfId="50490"/>
    <cellStyle name="SAPBEXHLevel3 5 8 4" xfId="34264"/>
    <cellStyle name="SAPBEXHLevel3 5 9" xfId="7293"/>
    <cellStyle name="SAPBEXHLevel3 5 9 2" xfId="17960"/>
    <cellStyle name="SAPBEXHLevel3 5 9 2 2" xfId="44377"/>
    <cellStyle name="SAPBEXHLevel3 5 9 3" xfId="27988"/>
    <cellStyle name="SAPBEXHLevel3 5 9 3 2" xfId="54402"/>
    <cellStyle name="SAPBEXHLevel3 5 9 4" xfId="33963"/>
    <cellStyle name="SAPBEXHLevel3 6" xfId="2117"/>
    <cellStyle name="SAPBEXHLevel3 6 10" xfId="8578"/>
    <cellStyle name="SAPBEXHLevel3 6 10 2" xfId="19238"/>
    <cellStyle name="SAPBEXHLevel3 6 10 2 2" xfId="45652"/>
    <cellStyle name="SAPBEXHLevel3 6 10 3" xfId="16885"/>
    <cellStyle name="SAPBEXHLevel3 6 10 3 2" xfId="43303"/>
    <cellStyle name="SAPBEXHLevel3 6 10 4" xfId="35074"/>
    <cellStyle name="SAPBEXHLevel3 6 11" xfId="11483"/>
    <cellStyle name="SAPBEXHLevel3 6 11 2" xfId="37904"/>
    <cellStyle name="SAPBEXHLevel3 6 12" xfId="23346"/>
    <cellStyle name="SAPBEXHLevel3 6 12 2" xfId="49760"/>
    <cellStyle name="SAPBEXHLevel3 6 2" xfId="4082"/>
    <cellStyle name="SAPBEXHLevel3 6 2 2" xfId="9132"/>
    <cellStyle name="SAPBEXHLevel3 6 2 2 2" xfId="19792"/>
    <cellStyle name="SAPBEXHLevel3 6 2 2 2 2" xfId="46206"/>
    <cellStyle name="SAPBEXHLevel3 6 2 2 3" xfId="18764"/>
    <cellStyle name="SAPBEXHLevel3 6 2 2 3 2" xfId="45178"/>
    <cellStyle name="SAPBEXHLevel3 6 2 2 4" xfId="35628"/>
    <cellStyle name="SAPBEXHLevel3 6 2 3" xfId="14864"/>
    <cellStyle name="SAPBEXHLevel3 6 2 3 2" xfId="41284"/>
    <cellStyle name="SAPBEXHLevel3 6 2 4" xfId="24189"/>
    <cellStyle name="SAPBEXHLevel3 6 2 4 2" xfId="50603"/>
    <cellStyle name="SAPBEXHLevel3 6 2 5" xfId="30752"/>
    <cellStyle name="SAPBEXHLevel3 6 3" xfId="4810"/>
    <cellStyle name="SAPBEXHLevel3 6 3 2" xfId="9697"/>
    <cellStyle name="SAPBEXHLevel3 6 3 2 2" xfId="20357"/>
    <cellStyle name="SAPBEXHLevel3 6 3 2 2 2" xfId="46771"/>
    <cellStyle name="SAPBEXHLevel3 6 3 2 3" xfId="27830"/>
    <cellStyle name="SAPBEXHLevel3 6 3 2 3 2" xfId="54244"/>
    <cellStyle name="SAPBEXHLevel3 6 3 2 4" xfId="36193"/>
    <cellStyle name="SAPBEXHLevel3 6 3 3" xfId="15587"/>
    <cellStyle name="SAPBEXHLevel3 6 3 3 2" xfId="42007"/>
    <cellStyle name="SAPBEXHLevel3 6 3 4" xfId="24822"/>
    <cellStyle name="SAPBEXHLevel3 6 3 4 2" xfId="51236"/>
    <cellStyle name="SAPBEXHLevel3 6 3 5" xfId="31480"/>
    <cellStyle name="SAPBEXHLevel3 6 4" xfId="5390"/>
    <cellStyle name="SAPBEXHLevel3 6 4 2" xfId="10865"/>
    <cellStyle name="SAPBEXHLevel3 6 4 2 2" xfId="21510"/>
    <cellStyle name="SAPBEXHLevel3 6 4 2 2 2" xfId="47924"/>
    <cellStyle name="SAPBEXHLevel3 6 4 2 3" xfId="28599"/>
    <cellStyle name="SAPBEXHLevel3 6 4 2 3 2" xfId="55013"/>
    <cellStyle name="SAPBEXHLevel3 6 4 2 4" xfId="37286"/>
    <cellStyle name="SAPBEXHLevel3 6 4 3" xfId="16163"/>
    <cellStyle name="SAPBEXHLevel3 6 4 3 2" xfId="42582"/>
    <cellStyle name="SAPBEXHLevel3 6 4 4" xfId="22439"/>
    <cellStyle name="SAPBEXHLevel3 6 4 4 2" xfId="48853"/>
    <cellStyle name="SAPBEXHLevel3 6 4 5" xfId="32060"/>
    <cellStyle name="SAPBEXHLevel3 6 5" xfId="5997"/>
    <cellStyle name="SAPBEXHLevel3 6 5 2" xfId="16749"/>
    <cellStyle name="SAPBEXHLevel3 6 5 2 2" xfId="43167"/>
    <cellStyle name="SAPBEXHLevel3 6 5 3" xfId="26604"/>
    <cellStyle name="SAPBEXHLevel3 6 5 3 2" xfId="53018"/>
    <cellStyle name="SAPBEXHLevel3 6 5 4" xfId="32667"/>
    <cellStyle name="SAPBEXHLevel3 6 6" xfId="6597"/>
    <cellStyle name="SAPBEXHLevel3 6 6 2" xfId="17322"/>
    <cellStyle name="SAPBEXHLevel3 6 6 2 2" xfId="43740"/>
    <cellStyle name="SAPBEXHLevel3 6 6 3" xfId="24156"/>
    <cellStyle name="SAPBEXHLevel3 6 6 3 2" xfId="50570"/>
    <cellStyle name="SAPBEXHLevel3 6 6 4" xfId="33267"/>
    <cellStyle name="SAPBEXHLevel3 6 7" xfId="7169"/>
    <cellStyle name="SAPBEXHLevel3 6 7 2" xfId="24040"/>
    <cellStyle name="SAPBEXHLevel3 6 7 2 2" xfId="50454"/>
    <cellStyle name="SAPBEXHLevel3 6 7 3" xfId="33839"/>
    <cellStyle name="SAPBEXHLevel3 6 8" xfId="7728"/>
    <cellStyle name="SAPBEXHLevel3 6 8 2" xfId="18395"/>
    <cellStyle name="SAPBEXHLevel3 6 8 2 2" xfId="44811"/>
    <cellStyle name="SAPBEXHLevel3 6 8 3" xfId="26234"/>
    <cellStyle name="SAPBEXHLevel3 6 8 3 2" xfId="52648"/>
    <cellStyle name="SAPBEXHLevel3 6 8 4" xfId="34398"/>
    <cellStyle name="SAPBEXHLevel3 6 9" xfId="7880"/>
    <cellStyle name="SAPBEXHLevel3 6 9 2" xfId="18547"/>
    <cellStyle name="SAPBEXHLevel3 6 9 2 2" xfId="44962"/>
    <cellStyle name="SAPBEXHLevel3 6 9 3" xfId="26128"/>
    <cellStyle name="SAPBEXHLevel3 6 9 3 2" xfId="52542"/>
    <cellStyle name="SAPBEXHLevel3 6 9 4" xfId="34550"/>
    <cellStyle name="SAPBEXHLevel3 7" xfId="2381"/>
    <cellStyle name="SAPBEXHLevel3 7 10" xfId="13023"/>
    <cellStyle name="SAPBEXHLevel3 7 10 2" xfId="39444"/>
    <cellStyle name="SAPBEXHLevel3 7 11" xfId="24658"/>
    <cellStyle name="SAPBEXHLevel3 7 11 2" xfId="51072"/>
    <cellStyle name="SAPBEXHLevel3 7 2" xfId="4288"/>
    <cellStyle name="SAPBEXHLevel3 7 2 2" xfId="9903"/>
    <cellStyle name="SAPBEXHLevel3 7 2 2 2" xfId="20563"/>
    <cellStyle name="SAPBEXHLevel3 7 2 2 2 2" xfId="46977"/>
    <cellStyle name="SAPBEXHLevel3 7 2 2 3" xfId="28023"/>
    <cellStyle name="SAPBEXHLevel3 7 2 2 3 2" xfId="54437"/>
    <cellStyle name="SAPBEXHLevel3 7 2 2 4" xfId="36399"/>
    <cellStyle name="SAPBEXHLevel3 7 2 3" xfId="15067"/>
    <cellStyle name="SAPBEXHLevel3 7 2 3 2" xfId="41487"/>
    <cellStyle name="SAPBEXHLevel3 7 2 4" xfId="23511"/>
    <cellStyle name="SAPBEXHLevel3 7 2 4 2" xfId="49925"/>
    <cellStyle name="SAPBEXHLevel3 7 2 5" xfId="30958"/>
    <cellStyle name="SAPBEXHLevel3 7 3" xfId="5015"/>
    <cellStyle name="SAPBEXHLevel3 7 3 2" xfId="10469"/>
    <cellStyle name="SAPBEXHLevel3 7 3 2 2" xfId="21129"/>
    <cellStyle name="SAPBEXHLevel3 7 3 2 2 2" xfId="47543"/>
    <cellStyle name="SAPBEXHLevel3 7 3 2 3" xfId="28393"/>
    <cellStyle name="SAPBEXHLevel3 7 3 2 3 2" xfId="54807"/>
    <cellStyle name="SAPBEXHLevel3 7 3 2 4" xfId="36965"/>
    <cellStyle name="SAPBEXHLevel3 7 3 3" xfId="15792"/>
    <cellStyle name="SAPBEXHLevel3 7 3 3 2" xfId="42211"/>
    <cellStyle name="SAPBEXHLevel3 7 3 4" xfId="23032"/>
    <cellStyle name="SAPBEXHLevel3 7 3 4 2" xfId="49446"/>
    <cellStyle name="SAPBEXHLevel3 7 3 5" xfId="31685"/>
    <cellStyle name="SAPBEXHLevel3 7 4" xfId="6204"/>
    <cellStyle name="SAPBEXHLevel3 7 4 2" xfId="11005"/>
    <cellStyle name="SAPBEXHLevel3 7 4 2 2" xfId="21650"/>
    <cellStyle name="SAPBEXHLevel3 7 4 2 2 2" xfId="48064"/>
    <cellStyle name="SAPBEXHLevel3 7 4 2 3" xfId="28739"/>
    <cellStyle name="SAPBEXHLevel3 7 4 2 3 2" xfId="55153"/>
    <cellStyle name="SAPBEXHLevel3 7 4 2 4" xfId="37426"/>
    <cellStyle name="SAPBEXHLevel3 7 4 3" xfId="16945"/>
    <cellStyle name="SAPBEXHLevel3 7 4 3 2" xfId="43363"/>
    <cellStyle name="SAPBEXHLevel3 7 4 4" xfId="23012"/>
    <cellStyle name="SAPBEXHLevel3 7 4 4 2" xfId="49426"/>
    <cellStyle name="SAPBEXHLevel3 7 4 5" xfId="32874"/>
    <cellStyle name="SAPBEXHLevel3 7 5" xfId="6790"/>
    <cellStyle name="SAPBEXHLevel3 7 5 2" xfId="17502"/>
    <cellStyle name="SAPBEXHLevel3 7 5 2 2" xfId="43919"/>
    <cellStyle name="SAPBEXHLevel3 7 5 3" xfId="12062"/>
    <cellStyle name="SAPBEXHLevel3 7 5 3 2" xfId="38483"/>
    <cellStyle name="SAPBEXHLevel3 7 5 4" xfId="33460"/>
    <cellStyle name="SAPBEXHLevel3 7 6" xfId="7346"/>
    <cellStyle name="SAPBEXHLevel3 7 6 2" xfId="18013"/>
    <cellStyle name="SAPBEXHLevel3 7 6 2 2" xfId="44429"/>
    <cellStyle name="SAPBEXHLevel3 7 6 3" xfId="27190"/>
    <cellStyle name="SAPBEXHLevel3 7 6 3 2" xfId="53604"/>
    <cellStyle name="SAPBEXHLevel3 7 6 4" xfId="34016"/>
    <cellStyle name="SAPBEXHLevel3 7 7" xfId="7990"/>
    <cellStyle name="SAPBEXHLevel3 7 7 2" xfId="18657"/>
    <cellStyle name="SAPBEXHLevel3 7 7 2 2" xfId="45071"/>
    <cellStyle name="SAPBEXHLevel3 7 7 3" xfId="16638"/>
    <cellStyle name="SAPBEXHLevel3 7 7 3 2" xfId="43056"/>
    <cellStyle name="SAPBEXHLevel3 7 7 4" xfId="34596"/>
    <cellStyle name="SAPBEXHLevel3 7 8" xfId="8905"/>
    <cellStyle name="SAPBEXHLevel3 7 8 2" xfId="19565"/>
    <cellStyle name="SAPBEXHLevel3 7 8 2 2" xfId="45979"/>
    <cellStyle name="SAPBEXHLevel3 7 8 3" xfId="27899"/>
    <cellStyle name="SAPBEXHLevel3 7 8 3 2" xfId="54313"/>
    <cellStyle name="SAPBEXHLevel3 7 8 4" xfId="35401"/>
    <cellStyle name="SAPBEXHLevel3 7 9" xfId="13178"/>
    <cellStyle name="SAPBEXHLevel3 7 9 2" xfId="39598"/>
    <cellStyle name="SAPBEXHLevel3 8" xfId="3268"/>
    <cellStyle name="SAPBEXHLevel3 8 2" xfId="9532"/>
    <cellStyle name="SAPBEXHLevel3 8 2 2" xfId="20192"/>
    <cellStyle name="SAPBEXHLevel3 8 2 2 2" xfId="46606"/>
    <cellStyle name="SAPBEXHLevel3 8 2 3" xfId="11826"/>
    <cellStyle name="SAPBEXHLevel3 8 2 3 2" xfId="38247"/>
    <cellStyle name="SAPBEXHLevel3 8 2 4" xfId="36028"/>
    <cellStyle name="SAPBEXHLevel3 8 3" xfId="14058"/>
    <cellStyle name="SAPBEXHLevel3 8 3 2" xfId="40478"/>
    <cellStyle name="SAPBEXHLevel3 8 4" xfId="23646"/>
    <cellStyle name="SAPBEXHLevel3 8 4 2" xfId="50060"/>
    <cellStyle name="SAPBEXHLevel3 8 5" xfId="29938"/>
    <cellStyle name="SAPBEXHLevel3 9" xfId="3962"/>
    <cellStyle name="SAPBEXHLevel3 9 2" xfId="9670"/>
    <cellStyle name="SAPBEXHLevel3 9 2 2" xfId="20330"/>
    <cellStyle name="SAPBEXHLevel3 9 2 2 2" xfId="46744"/>
    <cellStyle name="SAPBEXHLevel3 9 2 3" xfId="11837"/>
    <cellStyle name="SAPBEXHLevel3 9 2 3 2" xfId="38258"/>
    <cellStyle name="SAPBEXHLevel3 9 2 4" xfId="36166"/>
    <cellStyle name="SAPBEXHLevel3 9 3" xfId="14745"/>
    <cellStyle name="SAPBEXHLevel3 9 3 2" xfId="41165"/>
    <cellStyle name="SAPBEXHLevel3 9 4" xfId="26086"/>
    <cellStyle name="SAPBEXHLevel3 9 4 2" xfId="52500"/>
    <cellStyle name="SAPBEXHLevel3 9 5" xfId="30632"/>
    <cellStyle name="SAPBEXHLevel3_0910 GSO Capex RRP - Final (Detail) v2 220710" xfId="1250"/>
    <cellStyle name="SAPBEXHLevel3X" xfId="1251"/>
    <cellStyle name="SAPBEXHLevel3X 10" xfId="3270"/>
    <cellStyle name="SAPBEXHLevel3X 10 2" xfId="14060"/>
    <cellStyle name="SAPBEXHLevel3X 10 2 2" xfId="40480"/>
    <cellStyle name="SAPBEXHLevel3X 10 3" xfId="22230"/>
    <cellStyle name="SAPBEXHLevel3X 10 3 2" xfId="48644"/>
    <cellStyle name="SAPBEXHLevel3X 10 4" xfId="29940"/>
    <cellStyle name="SAPBEXHLevel3X 11" xfId="4493"/>
    <cellStyle name="SAPBEXHLevel3X 11 2" xfId="15271"/>
    <cellStyle name="SAPBEXHLevel3X 11 2 2" xfId="41691"/>
    <cellStyle name="SAPBEXHLevel3X 11 3" xfId="26902"/>
    <cellStyle name="SAPBEXHLevel3X 11 3 2" xfId="53316"/>
    <cellStyle name="SAPBEXHLevel3X 11 4" xfId="31163"/>
    <cellStyle name="SAPBEXHLevel3X 12" xfId="3159"/>
    <cellStyle name="SAPBEXHLevel3X 12 2" xfId="13949"/>
    <cellStyle name="SAPBEXHLevel3X 12 2 2" xfId="40369"/>
    <cellStyle name="SAPBEXHLevel3X 12 3" xfId="25515"/>
    <cellStyle name="SAPBEXHLevel3X 12 3 2" xfId="51929"/>
    <cellStyle name="SAPBEXHLevel3X 12 4" xfId="29829"/>
    <cellStyle name="SAPBEXHLevel3X 13" xfId="6361"/>
    <cellStyle name="SAPBEXHLevel3X 13 2" xfId="25774"/>
    <cellStyle name="SAPBEXHLevel3X 13 2 2" xfId="52188"/>
    <cellStyle name="SAPBEXHLevel3X 13 3" xfId="33031"/>
    <cellStyle name="SAPBEXHLevel3X 14" xfId="13086"/>
    <cellStyle name="SAPBEXHLevel3X 14 2" xfId="39507"/>
    <cellStyle name="SAPBEXHLevel3X 15" xfId="23905"/>
    <cellStyle name="SAPBEXHLevel3X 15 2" xfId="50319"/>
    <cellStyle name="SAPBEXHLevel3X 2" xfId="1252"/>
    <cellStyle name="SAPBEXHLevel3X 2 10" xfId="5313"/>
    <cellStyle name="SAPBEXHLevel3X 2 10 2" xfId="16087"/>
    <cellStyle name="SAPBEXHLevel3X 2 10 2 2" xfId="42506"/>
    <cellStyle name="SAPBEXHLevel3X 2 10 3" xfId="26038"/>
    <cellStyle name="SAPBEXHLevel3X 2 10 3 2" xfId="52452"/>
    <cellStyle name="SAPBEXHLevel3X 2 10 4" xfId="31983"/>
    <cellStyle name="SAPBEXHLevel3X 2 11" xfId="6840"/>
    <cellStyle name="SAPBEXHLevel3X 2 11 2" xfId="24849"/>
    <cellStyle name="SAPBEXHLevel3X 2 11 2 2" xfId="51263"/>
    <cellStyle name="SAPBEXHLevel3X 2 11 3" xfId="33510"/>
    <cellStyle name="SAPBEXHLevel3X 2 12" xfId="12118"/>
    <cellStyle name="SAPBEXHLevel3X 2 12 2" xfId="38539"/>
    <cellStyle name="SAPBEXHLevel3X 2 13" xfId="27590"/>
    <cellStyle name="SAPBEXHLevel3X 2 13 2" xfId="54004"/>
    <cellStyle name="SAPBEXHLevel3X 2 2" xfId="1562"/>
    <cellStyle name="SAPBEXHLevel3X 2 2 10" xfId="8454"/>
    <cellStyle name="SAPBEXHLevel3X 2 2 10 2" xfId="19114"/>
    <cellStyle name="SAPBEXHLevel3X 2 2 10 2 2" xfId="45528"/>
    <cellStyle name="SAPBEXHLevel3X 2 2 10 3" xfId="17656"/>
    <cellStyle name="SAPBEXHLevel3X 2 2 10 3 2" xfId="44073"/>
    <cellStyle name="SAPBEXHLevel3X 2 2 10 4" xfId="34950"/>
    <cellStyle name="SAPBEXHLevel3X 2 2 11" xfId="11983"/>
    <cellStyle name="SAPBEXHLevel3X 2 2 11 2" xfId="38404"/>
    <cellStyle name="SAPBEXHLevel3X 2 2 12" xfId="26451"/>
    <cellStyle name="SAPBEXHLevel3X 2 2 12 2" xfId="52865"/>
    <cellStyle name="SAPBEXHLevel3X 2 2 2" xfId="3556"/>
    <cellStyle name="SAPBEXHLevel3X 2 2 2 2" xfId="8968"/>
    <cellStyle name="SAPBEXHLevel3X 2 2 2 2 2" xfId="19628"/>
    <cellStyle name="SAPBEXHLevel3X 2 2 2 2 2 2" xfId="46042"/>
    <cellStyle name="SAPBEXHLevel3X 2 2 2 2 3" xfId="28253"/>
    <cellStyle name="SAPBEXHLevel3X 2 2 2 2 3 2" xfId="54667"/>
    <cellStyle name="SAPBEXHLevel3X 2 2 2 2 4" xfId="35464"/>
    <cellStyle name="SAPBEXHLevel3X 2 2 2 3" xfId="9904"/>
    <cellStyle name="SAPBEXHLevel3X 2 2 2 3 2" xfId="20564"/>
    <cellStyle name="SAPBEXHLevel3X 2 2 2 3 2 2" xfId="46978"/>
    <cellStyle name="SAPBEXHLevel3X 2 2 2 3 3" xfId="23515"/>
    <cellStyle name="SAPBEXHLevel3X 2 2 2 3 3 2" xfId="49929"/>
    <cellStyle name="SAPBEXHLevel3X 2 2 2 3 4" xfId="36400"/>
    <cellStyle name="SAPBEXHLevel3X 2 2 2 4" xfId="8767"/>
    <cellStyle name="SAPBEXHLevel3X 2 2 2 4 2" xfId="19427"/>
    <cellStyle name="SAPBEXHLevel3X 2 2 2 4 2 2" xfId="45841"/>
    <cellStyle name="SAPBEXHLevel3X 2 2 2 4 3" xfId="27999"/>
    <cellStyle name="SAPBEXHLevel3X 2 2 2 4 3 2" xfId="54413"/>
    <cellStyle name="SAPBEXHLevel3X 2 2 2 4 4" xfId="35263"/>
    <cellStyle name="SAPBEXHLevel3X 2 2 2 5" xfId="14341"/>
    <cellStyle name="SAPBEXHLevel3X 2 2 2 5 2" xfId="40761"/>
    <cellStyle name="SAPBEXHLevel3X 2 2 2 6" xfId="24762"/>
    <cellStyle name="SAPBEXHLevel3X 2 2 2 6 2" xfId="51176"/>
    <cellStyle name="SAPBEXHLevel3X 2 2 2 7" xfId="30226"/>
    <cellStyle name="SAPBEXHLevel3X 2 2 3" xfId="2760"/>
    <cellStyle name="SAPBEXHLevel3X 2 2 3 2" xfId="9326"/>
    <cellStyle name="SAPBEXHLevel3X 2 2 3 2 2" xfId="19986"/>
    <cellStyle name="SAPBEXHLevel3X 2 2 3 2 2 2" xfId="46400"/>
    <cellStyle name="SAPBEXHLevel3X 2 2 3 2 3" xfId="12528"/>
    <cellStyle name="SAPBEXHLevel3X 2 2 3 2 3 2" xfId="38949"/>
    <cellStyle name="SAPBEXHLevel3X 2 2 3 2 4" xfId="35822"/>
    <cellStyle name="SAPBEXHLevel3X 2 2 3 3" xfId="13552"/>
    <cellStyle name="SAPBEXHLevel3X 2 2 3 3 2" xfId="39972"/>
    <cellStyle name="SAPBEXHLevel3X 2 2 3 4" xfId="23738"/>
    <cellStyle name="SAPBEXHLevel3X 2 2 3 4 2" xfId="50152"/>
    <cellStyle name="SAPBEXHLevel3X 2 2 3 5" xfId="29430"/>
    <cellStyle name="SAPBEXHLevel3X 2 2 4" xfId="5044"/>
    <cellStyle name="SAPBEXHLevel3X 2 2 4 2" xfId="10048"/>
    <cellStyle name="SAPBEXHLevel3X 2 2 4 2 2" xfId="20708"/>
    <cellStyle name="SAPBEXHLevel3X 2 2 4 2 2 2" xfId="47122"/>
    <cellStyle name="SAPBEXHLevel3X 2 2 4 2 3" xfId="25890"/>
    <cellStyle name="SAPBEXHLevel3X 2 2 4 2 3 2" xfId="52304"/>
    <cellStyle name="SAPBEXHLevel3X 2 2 4 2 4" xfId="36544"/>
    <cellStyle name="SAPBEXHLevel3X 2 2 4 3" xfId="15821"/>
    <cellStyle name="SAPBEXHLevel3X 2 2 4 3 2" xfId="42240"/>
    <cellStyle name="SAPBEXHLevel3X 2 2 4 4" xfId="24399"/>
    <cellStyle name="SAPBEXHLevel3X 2 2 4 4 2" xfId="50813"/>
    <cellStyle name="SAPBEXHLevel3X 2 2 4 5" xfId="31714"/>
    <cellStyle name="SAPBEXHLevel3X 2 2 5" xfId="4711"/>
    <cellStyle name="SAPBEXHLevel3X 2 2 5 2" xfId="15488"/>
    <cellStyle name="SAPBEXHLevel3X 2 2 5 2 2" xfId="41908"/>
    <cellStyle name="SAPBEXHLevel3X 2 2 5 3" xfId="27627"/>
    <cellStyle name="SAPBEXHLevel3X 2 2 5 3 2" xfId="54041"/>
    <cellStyle name="SAPBEXHLevel3X 2 2 5 4" xfId="31381"/>
    <cellStyle name="SAPBEXHLevel3X 2 2 6" xfId="5437"/>
    <cellStyle name="SAPBEXHLevel3X 2 2 6 2" xfId="16210"/>
    <cellStyle name="SAPBEXHLevel3X 2 2 6 2 2" xfId="42629"/>
    <cellStyle name="SAPBEXHLevel3X 2 2 6 3" xfId="22704"/>
    <cellStyle name="SAPBEXHLevel3X 2 2 6 3 2" xfId="49118"/>
    <cellStyle name="SAPBEXHLevel3X 2 2 6 4" xfId="32107"/>
    <cellStyle name="SAPBEXHLevel3X 2 2 7" xfId="6657"/>
    <cellStyle name="SAPBEXHLevel3X 2 2 7 2" xfId="22630"/>
    <cellStyle name="SAPBEXHLevel3X 2 2 7 2 2" xfId="49044"/>
    <cellStyle name="SAPBEXHLevel3X 2 2 7 3" xfId="33327"/>
    <cellStyle name="SAPBEXHLevel3X 2 2 8" xfId="6694"/>
    <cellStyle name="SAPBEXHLevel3X 2 2 8 2" xfId="17406"/>
    <cellStyle name="SAPBEXHLevel3X 2 2 8 2 2" xfId="43824"/>
    <cellStyle name="SAPBEXHLevel3X 2 2 8 3" xfId="11342"/>
    <cellStyle name="SAPBEXHLevel3X 2 2 8 3 2" xfId="37763"/>
    <cellStyle name="SAPBEXHLevel3X 2 2 8 4" xfId="33364"/>
    <cellStyle name="SAPBEXHLevel3X 2 2 9" xfId="7655"/>
    <cellStyle name="SAPBEXHLevel3X 2 2 9 2" xfId="18322"/>
    <cellStyle name="SAPBEXHLevel3X 2 2 9 2 2" xfId="44738"/>
    <cellStyle name="SAPBEXHLevel3X 2 2 9 3" xfId="24582"/>
    <cellStyle name="SAPBEXHLevel3X 2 2 9 3 2" xfId="50996"/>
    <cellStyle name="SAPBEXHLevel3X 2 2 9 4" xfId="34325"/>
    <cellStyle name="SAPBEXHLevel3X 2 3" xfId="1675"/>
    <cellStyle name="SAPBEXHLevel3X 2 3 10" xfId="8485"/>
    <cellStyle name="SAPBEXHLevel3X 2 3 10 2" xfId="19145"/>
    <cellStyle name="SAPBEXHLevel3X 2 3 10 2 2" xfId="45559"/>
    <cellStyle name="SAPBEXHLevel3X 2 3 10 3" xfId="12780"/>
    <cellStyle name="SAPBEXHLevel3X 2 3 10 3 2" xfId="39201"/>
    <cellStyle name="SAPBEXHLevel3X 2 3 10 4" xfId="34981"/>
    <cellStyle name="SAPBEXHLevel3X 2 3 11" xfId="11892"/>
    <cellStyle name="SAPBEXHLevel3X 2 3 11 2" xfId="38313"/>
    <cellStyle name="SAPBEXHLevel3X 2 3 12" xfId="23323"/>
    <cellStyle name="SAPBEXHLevel3X 2 3 12 2" xfId="49737"/>
    <cellStyle name="SAPBEXHLevel3X 2 3 2" xfId="3668"/>
    <cellStyle name="SAPBEXHLevel3X 2 3 2 2" xfId="8937"/>
    <cellStyle name="SAPBEXHLevel3X 2 3 2 2 2" xfId="19597"/>
    <cellStyle name="SAPBEXHLevel3X 2 3 2 2 2 2" xfId="46011"/>
    <cellStyle name="SAPBEXHLevel3X 2 3 2 2 3" xfId="12745"/>
    <cellStyle name="SAPBEXHLevel3X 2 3 2 2 3 2" xfId="39166"/>
    <cellStyle name="SAPBEXHLevel3X 2 3 2 2 4" xfId="35433"/>
    <cellStyle name="SAPBEXHLevel3X 2 3 2 3" xfId="9949"/>
    <cellStyle name="SAPBEXHLevel3X 2 3 2 3 2" xfId="20609"/>
    <cellStyle name="SAPBEXHLevel3X 2 3 2 3 2 2" xfId="47023"/>
    <cellStyle name="SAPBEXHLevel3X 2 3 2 3 3" xfId="24783"/>
    <cellStyle name="SAPBEXHLevel3X 2 3 2 3 3 2" xfId="51197"/>
    <cellStyle name="SAPBEXHLevel3X 2 3 2 3 4" xfId="36445"/>
    <cellStyle name="SAPBEXHLevel3X 2 3 2 4" xfId="8801"/>
    <cellStyle name="SAPBEXHLevel3X 2 3 2 4 2" xfId="19461"/>
    <cellStyle name="SAPBEXHLevel3X 2 3 2 4 2 2" xfId="45875"/>
    <cellStyle name="SAPBEXHLevel3X 2 3 2 4 3" xfId="27400"/>
    <cellStyle name="SAPBEXHLevel3X 2 3 2 4 3 2" xfId="53814"/>
    <cellStyle name="SAPBEXHLevel3X 2 3 2 4 4" xfId="35297"/>
    <cellStyle name="SAPBEXHLevel3X 2 3 2 5" xfId="14453"/>
    <cellStyle name="SAPBEXHLevel3X 2 3 2 5 2" xfId="40873"/>
    <cellStyle name="SAPBEXHLevel3X 2 3 2 6" xfId="25036"/>
    <cellStyle name="SAPBEXHLevel3X 2 3 2 6 2" xfId="51450"/>
    <cellStyle name="SAPBEXHLevel3X 2 3 2 7" xfId="30338"/>
    <cellStyle name="SAPBEXHLevel3X 2 3 3" xfId="2667"/>
    <cellStyle name="SAPBEXHLevel3X 2 3 3 2" xfId="9292"/>
    <cellStyle name="SAPBEXHLevel3X 2 3 3 2 2" xfId="19952"/>
    <cellStyle name="SAPBEXHLevel3X 2 3 3 2 2 2" xfId="46366"/>
    <cellStyle name="SAPBEXHLevel3X 2 3 3 2 3" xfId="11801"/>
    <cellStyle name="SAPBEXHLevel3X 2 3 3 2 3 2" xfId="38222"/>
    <cellStyle name="SAPBEXHLevel3X 2 3 3 2 4" xfId="35788"/>
    <cellStyle name="SAPBEXHLevel3X 2 3 3 3" xfId="13459"/>
    <cellStyle name="SAPBEXHLevel3X 2 3 3 3 2" xfId="39879"/>
    <cellStyle name="SAPBEXHLevel3X 2 3 3 4" xfId="23315"/>
    <cellStyle name="SAPBEXHLevel3X 2 3 3 4 2" xfId="49729"/>
    <cellStyle name="SAPBEXHLevel3X 2 3 3 5" xfId="29337"/>
    <cellStyle name="SAPBEXHLevel3X 2 3 4" xfId="4871"/>
    <cellStyle name="SAPBEXHLevel3X 2 3 4 2" xfId="10440"/>
    <cellStyle name="SAPBEXHLevel3X 2 3 4 2 2" xfId="21100"/>
    <cellStyle name="SAPBEXHLevel3X 2 3 4 2 2 2" xfId="47514"/>
    <cellStyle name="SAPBEXHLevel3X 2 3 4 2 3" xfId="28364"/>
    <cellStyle name="SAPBEXHLevel3X 2 3 4 2 3 2" xfId="54778"/>
    <cellStyle name="SAPBEXHLevel3X 2 3 4 2 4" xfId="36936"/>
    <cellStyle name="SAPBEXHLevel3X 2 3 4 3" xfId="15648"/>
    <cellStyle name="SAPBEXHLevel3X 2 3 4 3 2" xfId="42068"/>
    <cellStyle name="SAPBEXHLevel3X 2 3 4 4" xfId="22932"/>
    <cellStyle name="SAPBEXHLevel3X 2 3 4 4 2" xfId="49346"/>
    <cellStyle name="SAPBEXHLevel3X 2 3 4 5" xfId="31541"/>
    <cellStyle name="SAPBEXHLevel3X 2 3 5" xfId="4448"/>
    <cellStyle name="SAPBEXHLevel3X 2 3 5 2" xfId="15226"/>
    <cellStyle name="SAPBEXHLevel3X 2 3 5 2 2" xfId="41646"/>
    <cellStyle name="SAPBEXHLevel3X 2 3 5 3" xfId="26420"/>
    <cellStyle name="SAPBEXHLevel3X 2 3 5 3 2" xfId="52834"/>
    <cellStyle name="SAPBEXHLevel3X 2 3 5 4" xfId="31118"/>
    <cellStyle name="SAPBEXHLevel3X 2 3 6" xfId="5542"/>
    <cellStyle name="SAPBEXHLevel3X 2 3 6 2" xfId="16313"/>
    <cellStyle name="SAPBEXHLevel3X 2 3 6 2 2" xfId="42732"/>
    <cellStyle name="SAPBEXHLevel3X 2 3 6 3" xfId="27385"/>
    <cellStyle name="SAPBEXHLevel3X 2 3 6 3 2" xfId="53799"/>
    <cellStyle name="SAPBEXHLevel3X 2 3 6 4" xfId="32212"/>
    <cellStyle name="SAPBEXHLevel3X 2 3 7" xfId="6637"/>
    <cellStyle name="SAPBEXHLevel3X 2 3 7 2" xfId="23548"/>
    <cellStyle name="SAPBEXHLevel3X 2 3 7 2 2" xfId="49962"/>
    <cellStyle name="SAPBEXHLevel3X 2 3 7 3" xfId="33307"/>
    <cellStyle name="SAPBEXHLevel3X 2 3 8" xfId="6783"/>
    <cellStyle name="SAPBEXHLevel3X 2 3 8 2" xfId="17495"/>
    <cellStyle name="SAPBEXHLevel3X 2 3 8 2 2" xfId="43912"/>
    <cellStyle name="SAPBEXHLevel3X 2 3 8 3" xfId="11385"/>
    <cellStyle name="SAPBEXHLevel3X 2 3 8 3 2" xfId="37806"/>
    <cellStyle name="SAPBEXHLevel3X 2 3 8 4" xfId="33453"/>
    <cellStyle name="SAPBEXHLevel3X 2 3 9" xfId="4331"/>
    <cellStyle name="SAPBEXHLevel3X 2 3 9 2" xfId="15109"/>
    <cellStyle name="SAPBEXHLevel3X 2 3 9 2 2" xfId="41529"/>
    <cellStyle name="SAPBEXHLevel3X 2 3 9 3" xfId="21812"/>
    <cellStyle name="SAPBEXHLevel3X 2 3 9 3 2" xfId="48226"/>
    <cellStyle name="SAPBEXHLevel3X 2 3 9 4" xfId="31001"/>
    <cellStyle name="SAPBEXHLevel3X 2 4" xfId="1934"/>
    <cellStyle name="SAPBEXHLevel3X 2 4 10" xfId="8581"/>
    <cellStyle name="SAPBEXHLevel3X 2 4 10 2" xfId="19241"/>
    <cellStyle name="SAPBEXHLevel3X 2 4 10 2 2" xfId="45655"/>
    <cellStyle name="SAPBEXHLevel3X 2 4 10 3" xfId="12957"/>
    <cellStyle name="SAPBEXHLevel3X 2 4 10 3 2" xfId="39378"/>
    <cellStyle name="SAPBEXHLevel3X 2 4 10 4" xfId="35077"/>
    <cellStyle name="SAPBEXHLevel3X 2 4 11" xfId="11646"/>
    <cellStyle name="SAPBEXHLevel3X 2 4 11 2" xfId="38067"/>
    <cellStyle name="SAPBEXHLevel3X 2 4 12" xfId="26289"/>
    <cellStyle name="SAPBEXHLevel3X 2 4 12 2" xfId="52703"/>
    <cellStyle name="SAPBEXHLevel3X 2 4 2" xfId="3911"/>
    <cellStyle name="SAPBEXHLevel3X 2 4 2 2" xfId="9129"/>
    <cellStyle name="SAPBEXHLevel3X 2 4 2 2 2" xfId="19789"/>
    <cellStyle name="SAPBEXHLevel3X 2 4 2 2 2 2" xfId="46203"/>
    <cellStyle name="SAPBEXHLevel3X 2 4 2 2 3" xfId="17726"/>
    <cellStyle name="SAPBEXHLevel3X 2 4 2 2 3 2" xfId="44143"/>
    <cellStyle name="SAPBEXHLevel3X 2 4 2 2 4" xfId="35625"/>
    <cellStyle name="SAPBEXHLevel3X 2 4 2 3" xfId="14694"/>
    <cellStyle name="SAPBEXHLevel3X 2 4 2 3 2" xfId="41114"/>
    <cellStyle name="SAPBEXHLevel3X 2 4 2 4" xfId="25837"/>
    <cellStyle name="SAPBEXHLevel3X 2 4 2 4 2" xfId="52251"/>
    <cellStyle name="SAPBEXHLevel3X 2 4 2 5" xfId="30581"/>
    <cellStyle name="SAPBEXHLevel3X 2 4 3" xfId="4638"/>
    <cellStyle name="SAPBEXHLevel3X 2 4 3 2" xfId="9677"/>
    <cellStyle name="SAPBEXHLevel3X 2 4 3 2 2" xfId="20337"/>
    <cellStyle name="SAPBEXHLevel3X 2 4 3 2 2 2" xfId="46751"/>
    <cellStyle name="SAPBEXHLevel3X 2 4 3 2 3" xfId="13017"/>
    <cellStyle name="SAPBEXHLevel3X 2 4 3 2 3 2" xfId="39438"/>
    <cellStyle name="SAPBEXHLevel3X 2 4 3 2 4" xfId="36173"/>
    <cellStyle name="SAPBEXHLevel3X 2 4 3 3" xfId="15416"/>
    <cellStyle name="SAPBEXHLevel3X 2 4 3 3 2" xfId="41836"/>
    <cellStyle name="SAPBEXHLevel3X 2 4 3 4" xfId="22715"/>
    <cellStyle name="SAPBEXHLevel3X 2 4 3 4 2" xfId="49129"/>
    <cellStyle name="SAPBEXHLevel3X 2 4 3 5" xfId="31308"/>
    <cellStyle name="SAPBEXHLevel3X 2 4 4" xfId="5216"/>
    <cellStyle name="SAPBEXHLevel3X 2 4 4 2" xfId="15991"/>
    <cellStyle name="SAPBEXHLevel3X 2 4 4 2 2" xfId="42410"/>
    <cellStyle name="SAPBEXHLevel3X 2 4 4 3" xfId="22522"/>
    <cellStyle name="SAPBEXHLevel3X 2 4 4 3 2" xfId="48936"/>
    <cellStyle name="SAPBEXHLevel3X 2 4 4 4" xfId="31886"/>
    <cellStyle name="SAPBEXHLevel3X 2 4 5" xfId="5832"/>
    <cellStyle name="SAPBEXHLevel3X 2 4 5 2" xfId="16591"/>
    <cellStyle name="SAPBEXHLevel3X 2 4 5 2 2" xfId="43009"/>
    <cellStyle name="SAPBEXHLevel3X 2 4 5 3" xfId="27603"/>
    <cellStyle name="SAPBEXHLevel3X 2 4 5 3 2" xfId="54017"/>
    <cellStyle name="SAPBEXHLevel3X 2 4 5 4" xfId="32502"/>
    <cellStyle name="SAPBEXHLevel3X 2 4 6" xfId="6435"/>
    <cellStyle name="SAPBEXHLevel3X 2 4 6 2" xfId="17171"/>
    <cellStyle name="SAPBEXHLevel3X 2 4 6 2 2" xfId="43589"/>
    <cellStyle name="SAPBEXHLevel3X 2 4 6 3" xfId="23564"/>
    <cellStyle name="SAPBEXHLevel3X 2 4 6 3 2" xfId="49978"/>
    <cellStyle name="SAPBEXHLevel3X 2 4 6 4" xfId="33105"/>
    <cellStyle name="SAPBEXHLevel3X 2 4 7" xfId="7050"/>
    <cellStyle name="SAPBEXHLevel3X 2 4 7 2" xfId="14477"/>
    <cellStyle name="SAPBEXHLevel3X 2 4 7 2 2" xfId="40897"/>
    <cellStyle name="SAPBEXHLevel3X 2 4 7 3" xfId="33720"/>
    <cellStyle name="SAPBEXHLevel3X 2 4 8" xfId="7597"/>
    <cellStyle name="SAPBEXHLevel3X 2 4 8 2" xfId="18264"/>
    <cellStyle name="SAPBEXHLevel3X 2 4 8 2 2" xfId="44680"/>
    <cellStyle name="SAPBEXHLevel3X 2 4 8 3" xfId="27992"/>
    <cellStyle name="SAPBEXHLevel3X 2 4 8 3 2" xfId="54406"/>
    <cellStyle name="SAPBEXHLevel3X 2 4 8 4" xfId="34267"/>
    <cellStyle name="SAPBEXHLevel3X 2 4 9" xfId="7296"/>
    <cellStyle name="SAPBEXHLevel3X 2 4 9 2" xfId="17963"/>
    <cellStyle name="SAPBEXHLevel3X 2 4 9 2 2" xfId="44380"/>
    <cellStyle name="SAPBEXHLevel3X 2 4 9 3" xfId="23617"/>
    <cellStyle name="SAPBEXHLevel3X 2 4 9 3 2" xfId="50031"/>
    <cellStyle name="SAPBEXHLevel3X 2 4 9 4" xfId="33966"/>
    <cellStyle name="SAPBEXHLevel3X 2 5" xfId="2120"/>
    <cellStyle name="SAPBEXHLevel3X 2 5 10" xfId="8852"/>
    <cellStyle name="SAPBEXHLevel3X 2 5 10 2" xfId="19512"/>
    <cellStyle name="SAPBEXHLevel3X 2 5 10 2 2" xfId="45926"/>
    <cellStyle name="SAPBEXHLevel3X 2 5 10 3" xfId="26632"/>
    <cellStyle name="SAPBEXHLevel3X 2 5 10 3 2" xfId="53046"/>
    <cellStyle name="SAPBEXHLevel3X 2 5 10 4" xfId="35348"/>
    <cellStyle name="SAPBEXHLevel3X 2 5 11" xfId="11480"/>
    <cellStyle name="SAPBEXHLevel3X 2 5 11 2" xfId="37901"/>
    <cellStyle name="SAPBEXHLevel3X 2 5 12" xfId="26443"/>
    <cellStyle name="SAPBEXHLevel3X 2 5 12 2" xfId="52857"/>
    <cellStyle name="SAPBEXHLevel3X 2 5 2" xfId="4085"/>
    <cellStyle name="SAPBEXHLevel3X 2 5 2 2" xfId="9834"/>
    <cellStyle name="SAPBEXHLevel3X 2 5 2 2 2" xfId="20494"/>
    <cellStyle name="SAPBEXHLevel3X 2 5 2 2 2 2" xfId="46908"/>
    <cellStyle name="SAPBEXHLevel3X 2 5 2 2 3" xfId="27818"/>
    <cellStyle name="SAPBEXHLevel3X 2 5 2 2 3 2" xfId="54232"/>
    <cellStyle name="SAPBEXHLevel3X 2 5 2 2 4" xfId="36330"/>
    <cellStyle name="SAPBEXHLevel3X 2 5 2 3" xfId="14867"/>
    <cellStyle name="SAPBEXHLevel3X 2 5 2 3 2" xfId="41287"/>
    <cellStyle name="SAPBEXHLevel3X 2 5 2 4" xfId="23295"/>
    <cellStyle name="SAPBEXHLevel3X 2 5 2 4 2" xfId="49709"/>
    <cellStyle name="SAPBEXHLevel3X 2 5 2 5" xfId="30755"/>
    <cellStyle name="SAPBEXHLevel3X 2 5 3" xfId="4813"/>
    <cellStyle name="SAPBEXHLevel3X 2 5 3 2" xfId="10388"/>
    <cellStyle name="SAPBEXHLevel3X 2 5 3 2 2" xfId="21048"/>
    <cellStyle name="SAPBEXHLevel3X 2 5 3 2 2 2" xfId="47462"/>
    <cellStyle name="SAPBEXHLevel3X 2 5 3 2 3" xfId="28313"/>
    <cellStyle name="SAPBEXHLevel3X 2 5 3 2 3 2" xfId="54727"/>
    <cellStyle name="SAPBEXHLevel3X 2 5 3 2 4" xfId="36884"/>
    <cellStyle name="SAPBEXHLevel3X 2 5 3 3" xfId="15590"/>
    <cellStyle name="SAPBEXHLevel3X 2 5 3 3 2" xfId="42010"/>
    <cellStyle name="SAPBEXHLevel3X 2 5 3 4" xfId="27223"/>
    <cellStyle name="SAPBEXHLevel3X 2 5 3 4 2" xfId="53637"/>
    <cellStyle name="SAPBEXHLevel3X 2 5 3 5" xfId="31483"/>
    <cellStyle name="SAPBEXHLevel3X 2 5 4" xfId="5393"/>
    <cellStyle name="SAPBEXHLevel3X 2 5 4 2" xfId="16166"/>
    <cellStyle name="SAPBEXHLevel3X 2 5 4 2 2" xfId="42585"/>
    <cellStyle name="SAPBEXHLevel3X 2 5 4 3" xfId="21949"/>
    <cellStyle name="SAPBEXHLevel3X 2 5 4 3 2" xfId="48363"/>
    <cellStyle name="SAPBEXHLevel3X 2 5 4 4" xfId="32063"/>
    <cellStyle name="SAPBEXHLevel3X 2 5 5" xfId="6000"/>
    <cellStyle name="SAPBEXHLevel3X 2 5 5 2" xfId="16752"/>
    <cellStyle name="SAPBEXHLevel3X 2 5 5 2 2" xfId="43170"/>
    <cellStyle name="SAPBEXHLevel3X 2 5 5 3" xfId="26030"/>
    <cellStyle name="SAPBEXHLevel3X 2 5 5 3 2" xfId="52444"/>
    <cellStyle name="SAPBEXHLevel3X 2 5 5 4" xfId="32670"/>
    <cellStyle name="SAPBEXHLevel3X 2 5 6" xfId="6600"/>
    <cellStyle name="SAPBEXHLevel3X 2 5 6 2" xfId="17325"/>
    <cellStyle name="SAPBEXHLevel3X 2 5 6 2 2" xfId="43743"/>
    <cellStyle name="SAPBEXHLevel3X 2 5 6 3" xfId="21358"/>
    <cellStyle name="SAPBEXHLevel3X 2 5 6 3 2" xfId="47772"/>
    <cellStyle name="SAPBEXHLevel3X 2 5 6 4" xfId="33270"/>
    <cellStyle name="SAPBEXHLevel3X 2 5 7" xfId="7172"/>
    <cellStyle name="SAPBEXHLevel3X 2 5 7 2" xfId="23220"/>
    <cellStyle name="SAPBEXHLevel3X 2 5 7 2 2" xfId="49634"/>
    <cellStyle name="SAPBEXHLevel3X 2 5 7 3" xfId="33842"/>
    <cellStyle name="SAPBEXHLevel3X 2 5 8" xfId="7731"/>
    <cellStyle name="SAPBEXHLevel3X 2 5 8 2" xfId="18398"/>
    <cellStyle name="SAPBEXHLevel3X 2 5 8 2 2" xfId="44814"/>
    <cellStyle name="SAPBEXHLevel3X 2 5 8 3" xfId="11162"/>
    <cellStyle name="SAPBEXHLevel3X 2 5 8 3 2" xfId="37583"/>
    <cellStyle name="SAPBEXHLevel3X 2 5 8 4" xfId="34401"/>
    <cellStyle name="SAPBEXHLevel3X 2 5 9" xfId="7883"/>
    <cellStyle name="SAPBEXHLevel3X 2 5 9 2" xfId="18550"/>
    <cellStyle name="SAPBEXHLevel3X 2 5 9 2 2" xfId="44965"/>
    <cellStyle name="SAPBEXHLevel3X 2 5 9 3" xfId="24412"/>
    <cellStyle name="SAPBEXHLevel3X 2 5 9 3 2" xfId="50826"/>
    <cellStyle name="SAPBEXHLevel3X 2 5 9 4" xfId="34553"/>
    <cellStyle name="SAPBEXHLevel3X 2 6" xfId="1857"/>
    <cellStyle name="SAPBEXHLevel3X 2 6 10" xfId="9529"/>
    <cellStyle name="SAPBEXHLevel3X 2 6 10 2" xfId="20189"/>
    <cellStyle name="SAPBEXHLevel3X 2 6 10 2 2" xfId="46603"/>
    <cellStyle name="SAPBEXHLevel3X 2 6 10 3" xfId="28207"/>
    <cellStyle name="SAPBEXHLevel3X 2 6 10 3 2" xfId="54621"/>
    <cellStyle name="SAPBEXHLevel3X 2 6 10 4" xfId="36025"/>
    <cellStyle name="SAPBEXHLevel3X 2 6 11" xfId="11723"/>
    <cellStyle name="SAPBEXHLevel3X 2 6 11 2" xfId="38144"/>
    <cellStyle name="SAPBEXHLevel3X 2 6 12" xfId="24338"/>
    <cellStyle name="SAPBEXHLevel3X 2 6 12 2" xfId="50752"/>
    <cellStyle name="SAPBEXHLevel3X 2 6 2" xfId="3834"/>
    <cellStyle name="SAPBEXHLevel3X 2 6 2 2" xfId="10668"/>
    <cellStyle name="SAPBEXHLevel3X 2 6 2 2 2" xfId="21313"/>
    <cellStyle name="SAPBEXHLevel3X 2 6 2 2 2 2" xfId="47727"/>
    <cellStyle name="SAPBEXHLevel3X 2 6 2 2 3" xfId="28411"/>
    <cellStyle name="SAPBEXHLevel3X 2 6 2 2 3 2" xfId="54825"/>
    <cellStyle name="SAPBEXHLevel3X 2 6 2 2 4" xfId="37092"/>
    <cellStyle name="SAPBEXHLevel3X 2 6 2 3" xfId="14617"/>
    <cellStyle name="SAPBEXHLevel3X 2 6 2 3 2" xfId="41037"/>
    <cellStyle name="SAPBEXHLevel3X 2 6 2 4" xfId="26421"/>
    <cellStyle name="SAPBEXHLevel3X 2 6 2 4 2" xfId="52835"/>
    <cellStyle name="SAPBEXHLevel3X 2 6 2 5" xfId="30504"/>
    <cellStyle name="SAPBEXHLevel3X 2 6 3" xfId="4561"/>
    <cellStyle name="SAPBEXHLevel3X 2 6 3 2" xfId="15339"/>
    <cellStyle name="SAPBEXHLevel3X 2 6 3 2 2" xfId="41759"/>
    <cellStyle name="SAPBEXHLevel3X 2 6 3 3" xfId="26504"/>
    <cellStyle name="SAPBEXHLevel3X 2 6 3 3 2" xfId="52918"/>
    <cellStyle name="SAPBEXHLevel3X 2 6 3 4" xfId="31231"/>
    <cellStyle name="SAPBEXHLevel3X 2 6 4" xfId="3342"/>
    <cellStyle name="SAPBEXHLevel3X 2 6 4 2" xfId="14129"/>
    <cellStyle name="SAPBEXHLevel3X 2 6 4 2 2" xfId="40549"/>
    <cellStyle name="SAPBEXHLevel3X 2 6 4 3" xfId="25386"/>
    <cellStyle name="SAPBEXHLevel3X 2 6 4 3 2" xfId="51800"/>
    <cellStyle name="SAPBEXHLevel3X 2 6 4 4" xfId="30012"/>
    <cellStyle name="SAPBEXHLevel3X 2 6 5" xfId="3985"/>
    <cellStyle name="SAPBEXHLevel3X 2 6 5 2" xfId="14768"/>
    <cellStyle name="SAPBEXHLevel3X 2 6 5 2 2" xfId="41188"/>
    <cellStyle name="SAPBEXHLevel3X 2 6 5 3" xfId="23688"/>
    <cellStyle name="SAPBEXHLevel3X 2 6 5 3 2" xfId="50102"/>
    <cellStyle name="SAPBEXHLevel3X 2 6 5 4" xfId="30655"/>
    <cellStyle name="SAPBEXHLevel3X 2 6 6" xfId="5757"/>
    <cellStyle name="SAPBEXHLevel3X 2 6 6 2" xfId="16519"/>
    <cellStyle name="SAPBEXHLevel3X 2 6 6 2 2" xfId="42937"/>
    <cellStyle name="SAPBEXHLevel3X 2 6 6 3" xfId="27952"/>
    <cellStyle name="SAPBEXHLevel3X 2 6 6 3 2" xfId="54366"/>
    <cellStyle name="SAPBEXHLevel3X 2 6 6 4" xfId="32427"/>
    <cellStyle name="SAPBEXHLevel3X 2 6 7" xfId="6973"/>
    <cellStyle name="SAPBEXHLevel3X 2 6 7 2" xfId="11157"/>
    <cellStyle name="SAPBEXHLevel3X 2 6 7 2 2" xfId="37578"/>
    <cellStyle name="SAPBEXHLevel3X 2 6 7 3" xfId="33643"/>
    <cellStyle name="SAPBEXHLevel3X 2 6 8" xfId="7520"/>
    <cellStyle name="SAPBEXHLevel3X 2 6 8 2" xfId="18187"/>
    <cellStyle name="SAPBEXHLevel3X 2 6 8 2 2" xfId="44603"/>
    <cellStyle name="SAPBEXHLevel3X 2 6 8 3" xfId="23954"/>
    <cellStyle name="SAPBEXHLevel3X 2 6 8 3 2" xfId="50368"/>
    <cellStyle name="SAPBEXHLevel3X 2 6 8 4" xfId="34190"/>
    <cellStyle name="SAPBEXHLevel3X 2 6 9" xfId="7451"/>
    <cellStyle name="SAPBEXHLevel3X 2 6 9 2" xfId="18118"/>
    <cellStyle name="SAPBEXHLevel3X 2 6 9 2 2" xfId="44534"/>
    <cellStyle name="SAPBEXHLevel3X 2 6 9 3" xfId="26354"/>
    <cellStyle name="SAPBEXHLevel3X 2 6 9 3 2" xfId="52768"/>
    <cellStyle name="SAPBEXHLevel3X 2 6 9 4" xfId="34121"/>
    <cellStyle name="SAPBEXHLevel3X 2 7" xfId="2517"/>
    <cellStyle name="SAPBEXHLevel3X 2 7 10" xfId="26483"/>
    <cellStyle name="SAPBEXHLevel3X 2 7 10 2" xfId="52897"/>
    <cellStyle name="SAPBEXHLevel3X 2 7 2" xfId="4412"/>
    <cellStyle name="SAPBEXHLevel3X 2 7 2 2" xfId="15190"/>
    <cellStyle name="SAPBEXHLevel3X 2 7 2 2 2" xfId="41610"/>
    <cellStyle name="SAPBEXHLevel3X 2 7 2 3" xfId="22855"/>
    <cellStyle name="SAPBEXHLevel3X 2 7 2 3 2" xfId="49269"/>
    <cellStyle name="SAPBEXHLevel3X 2 7 2 4" xfId="31082"/>
    <cellStyle name="SAPBEXHLevel3X 2 7 3" xfId="5145"/>
    <cellStyle name="SAPBEXHLevel3X 2 7 3 2" xfId="15922"/>
    <cellStyle name="SAPBEXHLevel3X 2 7 3 2 2" xfId="42341"/>
    <cellStyle name="SAPBEXHLevel3X 2 7 3 3" xfId="27362"/>
    <cellStyle name="SAPBEXHLevel3X 2 7 3 3 2" xfId="53776"/>
    <cellStyle name="SAPBEXHLevel3X 2 7 3 4" xfId="31815"/>
    <cellStyle name="SAPBEXHLevel3X 2 7 4" xfId="6327"/>
    <cellStyle name="SAPBEXHLevel3X 2 7 4 2" xfId="17066"/>
    <cellStyle name="SAPBEXHLevel3X 2 7 4 2 2" xfId="43484"/>
    <cellStyle name="SAPBEXHLevel3X 2 7 4 3" xfId="22061"/>
    <cellStyle name="SAPBEXHLevel3X 2 7 4 3 2" xfId="48475"/>
    <cellStyle name="SAPBEXHLevel3X 2 7 4 4" xfId="32997"/>
    <cellStyle name="SAPBEXHLevel3X 2 7 5" xfId="6903"/>
    <cellStyle name="SAPBEXHLevel3X 2 7 5 2" xfId="17608"/>
    <cellStyle name="SAPBEXHLevel3X 2 7 5 2 2" xfId="44025"/>
    <cellStyle name="SAPBEXHLevel3X 2 7 5 3" xfId="16867"/>
    <cellStyle name="SAPBEXHLevel3X 2 7 5 3 2" xfId="43285"/>
    <cellStyle name="SAPBEXHLevel3X 2 7 5 4" xfId="33573"/>
    <cellStyle name="SAPBEXHLevel3X 2 7 6" xfId="7427"/>
    <cellStyle name="SAPBEXHLevel3X 2 7 6 2" xfId="18094"/>
    <cellStyle name="SAPBEXHLevel3X 2 7 6 2 2" xfId="44510"/>
    <cellStyle name="SAPBEXHLevel3X 2 7 6 3" xfId="24265"/>
    <cellStyle name="SAPBEXHLevel3X 2 7 6 3 2" xfId="50679"/>
    <cellStyle name="SAPBEXHLevel3X 2 7 6 4" xfId="34097"/>
    <cellStyle name="SAPBEXHLevel3X 2 7 7" xfId="8050"/>
    <cellStyle name="SAPBEXHLevel3X 2 7 7 2" xfId="18717"/>
    <cellStyle name="SAPBEXHLevel3X 2 7 7 2 2" xfId="45131"/>
    <cellStyle name="SAPBEXHLevel3X 2 7 7 3" xfId="12443"/>
    <cellStyle name="SAPBEXHLevel3X 2 7 7 3 2" xfId="38864"/>
    <cellStyle name="SAPBEXHLevel3X 2 7 7 4" xfId="34654"/>
    <cellStyle name="SAPBEXHLevel3X 2 7 8" xfId="13313"/>
    <cellStyle name="SAPBEXHLevel3X 2 7 8 2" xfId="39733"/>
    <cellStyle name="SAPBEXHLevel3X 2 7 9" xfId="11214"/>
    <cellStyle name="SAPBEXHLevel3X 2 7 9 2" xfId="37635"/>
    <cellStyle name="SAPBEXHLevel3X 2 8" xfId="3271"/>
    <cellStyle name="SAPBEXHLevel3X 2 8 2" xfId="14061"/>
    <cellStyle name="SAPBEXHLevel3X 2 8 2 2" xfId="40481"/>
    <cellStyle name="SAPBEXHLevel3X 2 8 3" xfId="25844"/>
    <cellStyle name="SAPBEXHLevel3X 2 8 3 2" xfId="52258"/>
    <cellStyle name="SAPBEXHLevel3X 2 8 4" xfId="29941"/>
    <cellStyle name="SAPBEXHLevel3X 2 9" xfId="4737"/>
    <cellStyle name="SAPBEXHLevel3X 2 9 2" xfId="15514"/>
    <cellStyle name="SAPBEXHLevel3X 2 9 2 2" xfId="41934"/>
    <cellStyle name="SAPBEXHLevel3X 2 9 3" xfId="22208"/>
    <cellStyle name="SAPBEXHLevel3X 2 9 3 2" xfId="48622"/>
    <cellStyle name="SAPBEXHLevel3X 2 9 4" xfId="31407"/>
    <cellStyle name="SAPBEXHLevel3X 3" xfId="1253"/>
    <cellStyle name="SAPBEXHLevel3X 3 10" xfId="1676"/>
    <cellStyle name="SAPBEXHLevel3X 3 10 10" xfId="8486"/>
    <cellStyle name="SAPBEXHLevel3X 3 10 10 2" xfId="19146"/>
    <cellStyle name="SAPBEXHLevel3X 3 10 10 2 2" xfId="45560"/>
    <cellStyle name="SAPBEXHLevel3X 3 10 10 3" xfId="17713"/>
    <cellStyle name="SAPBEXHLevel3X 3 10 10 3 2" xfId="44130"/>
    <cellStyle name="SAPBEXHLevel3X 3 10 10 4" xfId="34982"/>
    <cellStyle name="SAPBEXHLevel3X 3 10 11" xfId="11891"/>
    <cellStyle name="SAPBEXHLevel3X 3 10 11 2" xfId="38312"/>
    <cellStyle name="SAPBEXHLevel3X 3 10 12" xfId="26698"/>
    <cellStyle name="SAPBEXHLevel3X 3 10 12 2" xfId="53112"/>
    <cellStyle name="SAPBEXHLevel3X 3 10 2" xfId="3669"/>
    <cellStyle name="SAPBEXHLevel3X 3 10 2 2" xfId="8936"/>
    <cellStyle name="SAPBEXHLevel3X 3 10 2 2 2" xfId="19596"/>
    <cellStyle name="SAPBEXHLevel3X 3 10 2 2 2 2" xfId="46010"/>
    <cellStyle name="SAPBEXHLevel3X 3 10 2 2 3" xfId="13703"/>
    <cellStyle name="SAPBEXHLevel3X 3 10 2 2 3 2" xfId="40123"/>
    <cellStyle name="SAPBEXHLevel3X 3 10 2 2 4" xfId="35432"/>
    <cellStyle name="SAPBEXHLevel3X 3 10 2 3" xfId="9915"/>
    <cellStyle name="SAPBEXHLevel3X 3 10 2 3 2" xfId="20575"/>
    <cellStyle name="SAPBEXHLevel3X 3 10 2 3 2 2" xfId="46989"/>
    <cellStyle name="SAPBEXHLevel3X 3 10 2 3 3" xfId="25665"/>
    <cellStyle name="SAPBEXHLevel3X 3 10 2 3 3 2" xfId="52079"/>
    <cellStyle name="SAPBEXHLevel3X 3 10 2 3 4" xfId="36411"/>
    <cellStyle name="SAPBEXHLevel3X 3 10 2 4" xfId="8802"/>
    <cellStyle name="SAPBEXHLevel3X 3 10 2 4 2" xfId="19462"/>
    <cellStyle name="SAPBEXHLevel3X 3 10 2 4 2 2" xfId="45876"/>
    <cellStyle name="SAPBEXHLevel3X 3 10 2 4 3" xfId="22049"/>
    <cellStyle name="SAPBEXHLevel3X 3 10 2 4 3 2" xfId="48463"/>
    <cellStyle name="SAPBEXHLevel3X 3 10 2 4 4" xfId="35298"/>
    <cellStyle name="SAPBEXHLevel3X 3 10 2 5" xfId="14454"/>
    <cellStyle name="SAPBEXHLevel3X 3 10 2 5 2" xfId="40874"/>
    <cellStyle name="SAPBEXHLevel3X 3 10 2 6" xfId="24677"/>
    <cellStyle name="SAPBEXHLevel3X 3 10 2 6 2" xfId="51091"/>
    <cellStyle name="SAPBEXHLevel3X 3 10 2 7" xfId="30339"/>
    <cellStyle name="SAPBEXHLevel3X 3 10 3" xfId="2666"/>
    <cellStyle name="SAPBEXHLevel3X 3 10 3 2" xfId="9291"/>
    <cellStyle name="SAPBEXHLevel3X 3 10 3 2 2" xfId="19951"/>
    <cellStyle name="SAPBEXHLevel3X 3 10 3 2 2 2" xfId="46365"/>
    <cellStyle name="SAPBEXHLevel3X 3 10 3 2 3" xfId="27872"/>
    <cellStyle name="SAPBEXHLevel3X 3 10 3 2 3 2" xfId="54286"/>
    <cellStyle name="SAPBEXHLevel3X 3 10 3 2 4" xfId="35787"/>
    <cellStyle name="SAPBEXHLevel3X 3 10 3 3" xfId="13458"/>
    <cellStyle name="SAPBEXHLevel3X 3 10 3 3 2" xfId="39878"/>
    <cellStyle name="SAPBEXHLevel3X 3 10 3 4" xfId="27327"/>
    <cellStyle name="SAPBEXHLevel3X 3 10 3 4 2" xfId="53741"/>
    <cellStyle name="SAPBEXHLevel3X 3 10 3 5" xfId="29336"/>
    <cellStyle name="SAPBEXHLevel3X 3 10 4" xfId="3102"/>
    <cellStyle name="SAPBEXHLevel3X 3 10 4 2" xfId="9696"/>
    <cellStyle name="SAPBEXHLevel3X 3 10 4 2 2" xfId="20356"/>
    <cellStyle name="SAPBEXHLevel3X 3 10 4 2 2 2" xfId="46770"/>
    <cellStyle name="SAPBEXHLevel3X 3 10 4 2 3" xfId="21206"/>
    <cellStyle name="SAPBEXHLevel3X 3 10 4 2 3 2" xfId="47620"/>
    <cellStyle name="SAPBEXHLevel3X 3 10 4 2 4" xfId="36192"/>
    <cellStyle name="SAPBEXHLevel3X 3 10 4 3" xfId="13894"/>
    <cellStyle name="SAPBEXHLevel3X 3 10 4 3 2" xfId="40314"/>
    <cellStyle name="SAPBEXHLevel3X 3 10 4 4" xfId="23983"/>
    <cellStyle name="SAPBEXHLevel3X 3 10 4 4 2" xfId="50397"/>
    <cellStyle name="SAPBEXHLevel3X 3 10 4 5" xfId="29772"/>
    <cellStyle name="SAPBEXHLevel3X 3 10 5" xfId="5442"/>
    <cellStyle name="SAPBEXHLevel3X 3 10 5 2" xfId="16215"/>
    <cellStyle name="SAPBEXHLevel3X 3 10 5 2 2" xfId="42634"/>
    <cellStyle name="SAPBEXHLevel3X 3 10 5 3" xfId="23655"/>
    <cellStyle name="SAPBEXHLevel3X 3 10 5 3 2" xfId="50069"/>
    <cellStyle name="SAPBEXHLevel3X 3 10 5 4" xfId="32112"/>
    <cellStyle name="SAPBEXHLevel3X 3 10 6" xfId="5544"/>
    <cellStyle name="SAPBEXHLevel3X 3 10 6 2" xfId="16315"/>
    <cellStyle name="SAPBEXHLevel3X 3 10 6 2 2" xfId="42734"/>
    <cellStyle name="SAPBEXHLevel3X 3 10 6 3" xfId="27058"/>
    <cellStyle name="SAPBEXHLevel3X 3 10 6 3 2" xfId="53472"/>
    <cellStyle name="SAPBEXHLevel3X 3 10 6 4" xfId="32214"/>
    <cellStyle name="SAPBEXHLevel3X 3 10 7" xfId="3318"/>
    <cellStyle name="SAPBEXHLevel3X 3 10 7 2" xfId="26313"/>
    <cellStyle name="SAPBEXHLevel3X 3 10 7 2 2" xfId="52727"/>
    <cellStyle name="SAPBEXHLevel3X 3 10 7 3" xfId="29988"/>
    <cellStyle name="SAPBEXHLevel3X 3 10 8" xfId="3967"/>
    <cellStyle name="SAPBEXHLevel3X 3 10 8 2" xfId="14750"/>
    <cellStyle name="SAPBEXHLevel3X 3 10 8 2 2" xfId="41170"/>
    <cellStyle name="SAPBEXHLevel3X 3 10 8 3" xfId="24059"/>
    <cellStyle name="SAPBEXHLevel3X 3 10 8 3 2" xfId="50473"/>
    <cellStyle name="SAPBEXHLevel3X 3 10 8 4" xfId="30637"/>
    <cellStyle name="SAPBEXHLevel3X 3 10 9" xfId="7776"/>
    <cellStyle name="SAPBEXHLevel3X 3 10 9 2" xfId="18443"/>
    <cellStyle name="SAPBEXHLevel3X 3 10 9 2 2" xfId="44858"/>
    <cellStyle name="SAPBEXHLevel3X 3 10 9 3" xfId="26137"/>
    <cellStyle name="SAPBEXHLevel3X 3 10 9 3 2" xfId="52551"/>
    <cellStyle name="SAPBEXHLevel3X 3 10 9 4" xfId="34446"/>
    <cellStyle name="SAPBEXHLevel3X 3 11" xfId="1935"/>
    <cellStyle name="SAPBEXHLevel3X 3 11 10" xfId="8582"/>
    <cellStyle name="SAPBEXHLevel3X 3 11 10 2" xfId="19242"/>
    <cellStyle name="SAPBEXHLevel3X 3 11 10 2 2" xfId="45656"/>
    <cellStyle name="SAPBEXHLevel3X 3 11 10 3" xfId="17825"/>
    <cellStyle name="SAPBEXHLevel3X 3 11 10 3 2" xfId="44242"/>
    <cellStyle name="SAPBEXHLevel3X 3 11 10 4" xfId="35078"/>
    <cellStyle name="SAPBEXHLevel3X 3 11 11" xfId="11645"/>
    <cellStyle name="SAPBEXHLevel3X 3 11 11 2" xfId="38066"/>
    <cellStyle name="SAPBEXHLevel3X 3 11 12" xfId="25306"/>
    <cellStyle name="SAPBEXHLevel3X 3 11 12 2" xfId="51720"/>
    <cellStyle name="SAPBEXHLevel3X 3 11 2" xfId="3912"/>
    <cellStyle name="SAPBEXHLevel3X 3 11 2 2" xfId="9128"/>
    <cellStyle name="SAPBEXHLevel3X 3 11 2 2 2" xfId="19788"/>
    <cellStyle name="SAPBEXHLevel3X 3 11 2 2 2 2" xfId="46202"/>
    <cellStyle name="SAPBEXHLevel3X 3 11 2 2 3" xfId="12997"/>
    <cellStyle name="SAPBEXHLevel3X 3 11 2 2 3 2" xfId="39418"/>
    <cellStyle name="SAPBEXHLevel3X 3 11 2 2 4" xfId="35624"/>
    <cellStyle name="SAPBEXHLevel3X 3 11 2 3" xfId="14695"/>
    <cellStyle name="SAPBEXHLevel3X 3 11 2 3 2" xfId="41115"/>
    <cellStyle name="SAPBEXHLevel3X 3 11 2 4" xfId="25380"/>
    <cellStyle name="SAPBEXHLevel3X 3 11 2 4 2" xfId="51794"/>
    <cellStyle name="SAPBEXHLevel3X 3 11 2 5" xfId="30582"/>
    <cellStyle name="SAPBEXHLevel3X 3 11 3" xfId="4639"/>
    <cellStyle name="SAPBEXHLevel3X 3 11 3 2" xfId="10318"/>
    <cellStyle name="SAPBEXHLevel3X 3 11 3 2 2" xfId="20978"/>
    <cellStyle name="SAPBEXHLevel3X 3 11 3 2 2 2" xfId="47392"/>
    <cellStyle name="SAPBEXHLevel3X 3 11 3 2 3" xfId="13805"/>
    <cellStyle name="SAPBEXHLevel3X 3 11 3 2 3 2" xfId="40225"/>
    <cellStyle name="SAPBEXHLevel3X 3 11 3 2 4" xfId="36814"/>
    <cellStyle name="SAPBEXHLevel3X 3 11 3 3" xfId="15417"/>
    <cellStyle name="SAPBEXHLevel3X 3 11 3 3 2" xfId="41837"/>
    <cellStyle name="SAPBEXHLevel3X 3 11 3 4" xfId="25648"/>
    <cellStyle name="SAPBEXHLevel3X 3 11 3 4 2" xfId="52062"/>
    <cellStyle name="SAPBEXHLevel3X 3 11 3 5" xfId="31309"/>
    <cellStyle name="SAPBEXHLevel3X 3 11 4" xfId="5217"/>
    <cellStyle name="SAPBEXHLevel3X 3 11 4 2" xfId="15992"/>
    <cellStyle name="SAPBEXHLevel3X 3 11 4 2 2" xfId="42411"/>
    <cellStyle name="SAPBEXHLevel3X 3 11 4 3" xfId="26100"/>
    <cellStyle name="SAPBEXHLevel3X 3 11 4 3 2" xfId="52514"/>
    <cellStyle name="SAPBEXHLevel3X 3 11 4 4" xfId="31887"/>
    <cellStyle name="SAPBEXHLevel3X 3 11 5" xfId="5833"/>
    <cellStyle name="SAPBEXHLevel3X 3 11 5 2" xfId="16592"/>
    <cellStyle name="SAPBEXHLevel3X 3 11 5 2 2" xfId="43010"/>
    <cellStyle name="SAPBEXHLevel3X 3 11 5 3" xfId="22280"/>
    <cellStyle name="SAPBEXHLevel3X 3 11 5 3 2" xfId="48694"/>
    <cellStyle name="SAPBEXHLevel3X 3 11 5 4" xfId="32503"/>
    <cellStyle name="SAPBEXHLevel3X 3 11 6" xfId="6436"/>
    <cellStyle name="SAPBEXHLevel3X 3 11 6 2" xfId="17172"/>
    <cellStyle name="SAPBEXHLevel3X 3 11 6 2 2" xfId="43590"/>
    <cellStyle name="SAPBEXHLevel3X 3 11 6 3" xfId="22999"/>
    <cellStyle name="SAPBEXHLevel3X 3 11 6 3 2" xfId="49413"/>
    <cellStyle name="SAPBEXHLevel3X 3 11 6 4" xfId="33106"/>
    <cellStyle name="SAPBEXHLevel3X 3 11 7" xfId="7051"/>
    <cellStyle name="SAPBEXHLevel3X 3 11 7 2" xfId="11192"/>
    <cellStyle name="SAPBEXHLevel3X 3 11 7 2 2" xfId="37613"/>
    <cellStyle name="SAPBEXHLevel3X 3 11 7 3" xfId="33721"/>
    <cellStyle name="SAPBEXHLevel3X 3 11 8" xfId="7598"/>
    <cellStyle name="SAPBEXHLevel3X 3 11 8 2" xfId="18265"/>
    <cellStyle name="SAPBEXHLevel3X 3 11 8 2 2" xfId="44681"/>
    <cellStyle name="SAPBEXHLevel3X 3 11 8 3" xfId="22949"/>
    <cellStyle name="SAPBEXHLevel3X 3 11 8 3 2" xfId="49363"/>
    <cellStyle name="SAPBEXHLevel3X 3 11 8 4" xfId="34268"/>
    <cellStyle name="SAPBEXHLevel3X 3 11 9" xfId="7298"/>
    <cellStyle name="SAPBEXHLevel3X 3 11 9 2" xfId="17965"/>
    <cellStyle name="SAPBEXHLevel3X 3 11 9 2 2" xfId="44382"/>
    <cellStyle name="SAPBEXHLevel3X 3 11 9 3" xfId="21800"/>
    <cellStyle name="SAPBEXHLevel3X 3 11 9 3 2" xfId="48214"/>
    <cellStyle name="SAPBEXHLevel3X 3 11 9 4" xfId="33968"/>
    <cellStyle name="SAPBEXHLevel3X 3 12" xfId="2121"/>
    <cellStyle name="SAPBEXHLevel3X 3 12 10" xfId="8851"/>
    <cellStyle name="SAPBEXHLevel3X 3 12 10 2" xfId="19511"/>
    <cellStyle name="SAPBEXHLevel3X 3 12 10 2 2" xfId="45925"/>
    <cellStyle name="SAPBEXHLevel3X 3 12 10 3" xfId="27624"/>
    <cellStyle name="SAPBEXHLevel3X 3 12 10 3 2" xfId="54038"/>
    <cellStyle name="SAPBEXHLevel3X 3 12 10 4" xfId="35347"/>
    <cellStyle name="SAPBEXHLevel3X 3 12 11" xfId="11479"/>
    <cellStyle name="SAPBEXHLevel3X 3 12 11 2" xfId="37900"/>
    <cellStyle name="SAPBEXHLevel3X 3 12 12" xfId="27440"/>
    <cellStyle name="SAPBEXHLevel3X 3 12 12 2" xfId="53854"/>
    <cellStyle name="SAPBEXHLevel3X 3 12 2" xfId="4086"/>
    <cellStyle name="SAPBEXHLevel3X 3 12 2 2" xfId="9833"/>
    <cellStyle name="SAPBEXHLevel3X 3 12 2 2 2" xfId="20493"/>
    <cellStyle name="SAPBEXHLevel3X 3 12 2 2 2 2" xfId="46907"/>
    <cellStyle name="SAPBEXHLevel3X 3 12 2 2 3" xfId="11104"/>
    <cellStyle name="SAPBEXHLevel3X 3 12 2 2 3 2" xfId="37525"/>
    <cellStyle name="SAPBEXHLevel3X 3 12 2 2 4" xfId="36329"/>
    <cellStyle name="SAPBEXHLevel3X 3 12 2 3" xfId="14868"/>
    <cellStyle name="SAPBEXHLevel3X 3 12 2 3 2" xfId="41288"/>
    <cellStyle name="SAPBEXHLevel3X 3 12 2 4" xfId="26784"/>
    <cellStyle name="SAPBEXHLevel3X 3 12 2 4 2" xfId="53198"/>
    <cellStyle name="SAPBEXHLevel3X 3 12 2 5" xfId="30756"/>
    <cellStyle name="SAPBEXHLevel3X 3 12 3" xfId="4814"/>
    <cellStyle name="SAPBEXHLevel3X 3 12 3 2" xfId="10135"/>
    <cellStyle name="SAPBEXHLevel3X 3 12 3 2 2" xfId="20795"/>
    <cellStyle name="SAPBEXHLevel3X 3 12 3 2 2 2" xfId="47209"/>
    <cellStyle name="SAPBEXHLevel3X 3 12 3 2 3" xfId="12588"/>
    <cellStyle name="SAPBEXHLevel3X 3 12 3 2 3 2" xfId="39009"/>
    <cellStyle name="SAPBEXHLevel3X 3 12 3 2 4" xfId="36631"/>
    <cellStyle name="SAPBEXHLevel3X 3 12 3 3" xfId="15591"/>
    <cellStyle name="SAPBEXHLevel3X 3 12 3 3 2" xfId="42011"/>
    <cellStyle name="SAPBEXHLevel3X 3 12 3 4" xfId="11284"/>
    <cellStyle name="SAPBEXHLevel3X 3 12 3 4 2" xfId="37705"/>
    <cellStyle name="SAPBEXHLevel3X 3 12 3 5" xfId="31484"/>
    <cellStyle name="SAPBEXHLevel3X 3 12 4" xfId="5394"/>
    <cellStyle name="SAPBEXHLevel3X 3 12 4 2" xfId="16167"/>
    <cellStyle name="SAPBEXHLevel3X 3 12 4 2 2" xfId="42586"/>
    <cellStyle name="SAPBEXHLevel3X 3 12 4 3" xfId="23721"/>
    <cellStyle name="SAPBEXHLevel3X 3 12 4 3 2" xfId="50135"/>
    <cellStyle name="SAPBEXHLevel3X 3 12 4 4" xfId="32064"/>
    <cellStyle name="SAPBEXHLevel3X 3 12 5" xfId="6001"/>
    <cellStyle name="SAPBEXHLevel3X 3 12 5 2" xfId="16753"/>
    <cellStyle name="SAPBEXHLevel3X 3 12 5 2 2" xfId="43171"/>
    <cellStyle name="SAPBEXHLevel3X 3 12 5 3" xfId="24464"/>
    <cellStyle name="SAPBEXHLevel3X 3 12 5 3 2" xfId="50878"/>
    <cellStyle name="SAPBEXHLevel3X 3 12 5 4" xfId="32671"/>
    <cellStyle name="SAPBEXHLevel3X 3 12 6" xfId="6601"/>
    <cellStyle name="SAPBEXHLevel3X 3 12 6 2" xfId="17326"/>
    <cellStyle name="SAPBEXHLevel3X 3 12 6 2 2" xfId="43744"/>
    <cellStyle name="SAPBEXHLevel3X 3 12 6 3" xfId="16360"/>
    <cellStyle name="SAPBEXHLevel3X 3 12 6 3 2" xfId="42779"/>
    <cellStyle name="SAPBEXHLevel3X 3 12 6 4" xfId="33271"/>
    <cellStyle name="SAPBEXHLevel3X 3 12 7" xfId="7173"/>
    <cellStyle name="SAPBEXHLevel3X 3 12 7 2" xfId="27940"/>
    <cellStyle name="SAPBEXHLevel3X 3 12 7 2 2" xfId="54354"/>
    <cellStyle name="SAPBEXHLevel3X 3 12 7 3" xfId="33843"/>
    <cellStyle name="SAPBEXHLevel3X 3 12 8" xfId="7732"/>
    <cellStyle name="SAPBEXHLevel3X 3 12 8 2" xfId="18399"/>
    <cellStyle name="SAPBEXHLevel3X 3 12 8 2 2" xfId="44815"/>
    <cellStyle name="SAPBEXHLevel3X 3 12 8 3" xfId="24043"/>
    <cellStyle name="SAPBEXHLevel3X 3 12 8 3 2" xfId="50457"/>
    <cellStyle name="SAPBEXHLevel3X 3 12 8 4" xfId="34402"/>
    <cellStyle name="SAPBEXHLevel3X 3 12 9" xfId="7884"/>
    <cellStyle name="SAPBEXHLevel3X 3 12 9 2" xfId="18551"/>
    <cellStyle name="SAPBEXHLevel3X 3 12 9 2 2" xfId="44966"/>
    <cellStyle name="SAPBEXHLevel3X 3 12 9 3" xfId="24373"/>
    <cellStyle name="SAPBEXHLevel3X 3 12 9 3 2" xfId="50787"/>
    <cellStyle name="SAPBEXHLevel3X 3 12 9 4" xfId="34554"/>
    <cellStyle name="SAPBEXHLevel3X 3 13" xfId="1858"/>
    <cellStyle name="SAPBEXHLevel3X 3 13 10" xfId="9528"/>
    <cellStyle name="SAPBEXHLevel3X 3 13 10 2" xfId="20188"/>
    <cellStyle name="SAPBEXHLevel3X 3 13 10 2 2" xfId="46602"/>
    <cellStyle name="SAPBEXHLevel3X 3 13 10 3" xfId="25931"/>
    <cellStyle name="SAPBEXHLevel3X 3 13 10 3 2" xfId="52345"/>
    <cellStyle name="SAPBEXHLevel3X 3 13 10 4" xfId="36024"/>
    <cellStyle name="SAPBEXHLevel3X 3 13 11" xfId="11722"/>
    <cellStyle name="SAPBEXHLevel3X 3 13 11 2" xfId="38143"/>
    <cellStyle name="SAPBEXHLevel3X 3 13 12" xfId="23882"/>
    <cellStyle name="SAPBEXHLevel3X 3 13 12 2" xfId="50296"/>
    <cellStyle name="SAPBEXHLevel3X 3 13 2" xfId="3835"/>
    <cellStyle name="SAPBEXHLevel3X 3 13 2 2" xfId="10667"/>
    <cellStyle name="SAPBEXHLevel3X 3 13 2 2 2" xfId="21312"/>
    <cellStyle name="SAPBEXHLevel3X 3 13 2 2 2 2" xfId="47726"/>
    <cellStyle name="SAPBEXHLevel3X 3 13 2 2 3" xfId="28410"/>
    <cellStyle name="SAPBEXHLevel3X 3 13 2 2 3 2" xfId="54824"/>
    <cellStyle name="SAPBEXHLevel3X 3 13 2 2 4" xfId="37091"/>
    <cellStyle name="SAPBEXHLevel3X 3 13 2 3" xfId="14618"/>
    <cellStyle name="SAPBEXHLevel3X 3 13 2 3 2" xfId="41038"/>
    <cellStyle name="SAPBEXHLevel3X 3 13 2 4" xfId="27170"/>
    <cellStyle name="SAPBEXHLevel3X 3 13 2 4 2" xfId="53584"/>
    <cellStyle name="SAPBEXHLevel3X 3 13 2 5" xfId="30505"/>
    <cellStyle name="SAPBEXHLevel3X 3 13 3" xfId="4562"/>
    <cellStyle name="SAPBEXHLevel3X 3 13 3 2" xfId="15340"/>
    <cellStyle name="SAPBEXHLevel3X 3 13 3 2 2" xfId="41760"/>
    <cellStyle name="SAPBEXHLevel3X 3 13 3 3" xfId="25280"/>
    <cellStyle name="SAPBEXHLevel3X 3 13 3 3 2" xfId="51694"/>
    <cellStyle name="SAPBEXHLevel3X 3 13 3 4" xfId="31232"/>
    <cellStyle name="SAPBEXHLevel3X 3 13 4" xfId="3206"/>
    <cellStyle name="SAPBEXHLevel3X 3 13 4 2" xfId="13996"/>
    <cellStyle name="SAPBEXHLevel3X 3 13 4 2 2" xfId="40416"/>
    <cellStyle name="SAPBEXHLevel3X 3 13 4 3" xfId="23126"/>
    <cellStyle name="SAPBEXHLevel3X 3 13 4 3 2" xfId="49540"/>
    <cellStyle name="SAPBEXHLevel3X 3 13 4 4" xfId="29876"/>
    <cellStyle name="SAPBEXHLevel3X 3 13 5" xfId="4729"/>
    <cellStyle name="SAPBEXHLevel3X 3 13 5 2" xfId="15506"/>
    <cellStyle name="SAPBEXHLevel3X 3 13 5 2 2" xfId="41926"/>
    <cellStyle name="SAPBEXHLevel3X 3 13 5 3" xfId="24035"/>
    <cellStyle name="SAPBEXHLevel3X 3 13 5 3 2" xfId="50449"/>
    <cellStyle name="SAPBEXHLevel3X 3 13 5 4" xfId="31399"/>
    <cellStyle name="SAPBEXHLevel3X 3 13 6" xfId="5629"/>
    <cellStyle name="SAPBEXHLevel3X 3 13 6 2" xfId="16393"/>
    <cellStyle name="SAPBEXHLevel3X 3 13 6 2 2" xfId="42811"/>
    <cellStyle name="SAPBEXHLevel3X 3 13 6 3" xfId="28157"/>
    <cellStyle name="SAPBEXHLevel3X 3 13 6 3 2" xfId="54571"/>
    <cellStyle name="SAPBEXHLevel3X 3 13 6 4" xfId="32299"/>
    <cellStyle name="SAPBEXHLevel3X 3 13 7" xfId="6974"/>
    <cellStyle name="SAPBEXHLevel3X 3 13 7 2" xfId="22387"/>
    <cellStyle name="SAPBEXHLevel3X 3 13 7 2 2" xfId="48801"/>
    <cellStyle name="SAPBEXHLevel3X 3 13 7 3" xfId="33644"/>
    <cellStyle name="SAPBEXHLevel3X 3 13 8" xfId="7521"/>
    <cellStyle name="SAPBEXHLevel3X 3 13 8 2" xfId="18188"/>
    <cellStyle name="SAPBEXHLevel3X 3 13 8 2 2" xfId="44604"/>
    <cellStyle name="SAPBEXHLevel3X 3 13 8 3" xfId="27991"/>
    <cellStyle name="SAPBEXHLevel3X 3 13 8 3 2" xfId="54405"/>
    <cellStyle name="SAPBEXHLevel3X 3 13 8 4" xfId="34191"/>
    <cellStyle name="SAPBEXHLevel3X 3 13 9" xfId="6930"/>
    <cellStyle name="SAPBEXHLevel3X 3 13 9 2" xfId="17635"/>
    <cellStyle name="SAPBEXHLevel3X 3 13 9 2 2" xfId="44052"/>
    <cellStyle name="SAPBEXHLevel3X 3 13 9 3" xfId="22319"/>
    <cellStyle name="SAPBEXHLevel3X 3 13 9 3 2" xfId="48733"/>
    <cellStyle name="SAPBEXHLevel3X 3 13 9 4" xfId="33600"/>
    <cellStyle name="SAPBEXHLevel3X 3 14" xfId="2518"/>
    <cellStyle name="SAPBEXHLevel3X 3 14 10" xfId="25303"/>
    <cellStyle name="SAPBEXHLevel3X 3 14 10 2" xfId="51717"/>
    <cellStyle name="SAPBEXHLevel3X 3 14 2" xfId="4413"/>
    <cellStyle name="SAPBEXHLevel3X 3 14 2 2" xfId="15191"/>
    <cellStyle name="SAPBEXHLevel3X 3 14 2 2 2" xfId="41611"/>
    <cellStyle name="SAPBEXHLevel3X 3 14 2 3" xfId="26502"/>
    <cellStyle name="SAPBEXHLevel3X 3 14 2 3 2" xfId="52916"/>
    <cellStyle name="SAPBEXHLevel3X 3 14 2 4" xfId="31083"/>
    <cellStyle name="SAPBEXHLevel3X 3 14 3" xfId="5146"/>
    <cellStyle name="SAPBEXHLevel3X 3 14 3 2" xfId="15923"/>
    <cellStyle name="SAPBEXHLevel3X 3 14 3 2 2" xfId="42342"/>
    <cellStyle name="SAPBEXHLevel3X 3 14 3 3" xfId="22067"/>
    <cellStyle name="SAPBEXHLevel3X 3 14 3 3 2" xfId="48481"/>
    <cellStyle name="SAPBEXHLevel3X 3 14 3 4" xfId="31816"/>
    <cellStyle name="SAPBEXHLevel3X 3 14 4" xfId="6328"/>
    <cellStyle name="SAPBEXHLevel3X 3 14 4 2" xfId="17067"/>
    <cellStyle name="SAPBEXHLevel3X 3 14 4 2 2" xfId="43485"/>
    <cellStyle name="SAPBEXHLevel3X 3 14 4 3" xfId="22418"/>
    <cellStyle name="SAPBEXHLevel3X 3 14 4 3 2" xfId="48832"/>
    <cellStyle name="SAPBEXHLevel3X 3 14 4 4" xfId="32998"/>
    <cellStyle name="SAPBEXHLevel3X 3 14 5" xfId="6904"/>
    <cellStyle name="SAPBEXHLevel3X 3 14 5 2" xfId="17609"/>
    <cellStyle name="SAPBEXHLevel3X 3 14 5 2 2" xfId="44026"/>
    <cellStyle name="SAPBEXHLevel3X 3 14 5 3" xfId="21163"/>
    <cellStyle name="SAPBEXHLevel3X 3 14 5 3 2" xfId="47577"/>
    <cellStyle name="SAPBEXHLevel3X 3 14 5 4" xfId="33574"/>
    <cellStyle name="SAPBEXHLevel3X 3 14 6" xfId="7428"/>
    <cellStyle name="SAPBEXHLevel3X 3 14 6 2" xfId="18095"/>
    <cellStyle name="SAPBEXHLevel3X 3 14 6 2 2" xfId="44511"/>
    <cellStyle name="SAPBEXHLevel3X 3 14 6 3" xfId="24142"/>
    <cellStyle name="SAPBEXHLevel3X 3 14 6 3 2" xfId="50556"/>
    <cellStyle name="SAPBEXHLevel3X 3 14 6 4" xfId="34098"/>
    <cellStyle name="SAPBEXHLevel3X 3 14 7" xfId="8051"/>
    <cellStyle name="SAPBEXHLevel3X 3 14 7 2" xfId="18718"/>
    <cellStyle name="SAPBEXHLevel3X 3 14 7 2 2" xfId="45132"/>
    <cellStyle name="SAPBEXHLevel3X 3 14 7 3" xfId="16978"/>
    <cellStyle name="SAPBEXHLevel3X 3 14 7 3 2" xfId="43396"/>
    <cellStyle name="SAPBEXHLevel3X 3 14 7 4" xfId="34655"/>
    <cellStyle name="SAPBEXHLevel3X 3 14 8" xfId="13314"/>
    <cellStyle name="SAPBEXHLevel3X 3 14 8 2" xfId="39734"/>
    <cellStyle name="SAPBEXHLevel3X 3 14 9" xfId="11213"/>
    <cellStyle name="SAPBEXHLevel3X 3 14 9 2" xfId="37634"/>
    <cellStyle name="SAPBEXHLevel3X 3 15" xfId="3272"/>
    <cellStyle name="SAPBEXHLevel3X 3 15 2" xfId="14062"/>
    <cellStyle name="SAPBEXHLevel3X 3 15 2 2" xfId="40482"/>
    <cellStyle name="SAPBEXHLevel3X 3 15 3" xfId="25387"/>
    <cellStyle name="SAPBEXHLevel3X 3 15 3 2" xfId="51801"/>
    <cellStyle name="SAPBEXHLevel3X 3 15 4" xfId="29942"/>
    <cellStyle name="SAPBEXHLevel3X 3 16" xfId="3723"/>
    <cellStyle name="SAPBEXHLevel3X 3 16 2" xfId="14507"/>
    <cellStyle name="SAPBEXHLevel3X 3 16 2 2" xfId="40927"/>
    <cellStyle name="SAPBEXHLevel3X 3 16 3" xfId="25412"/>
    <cellStyle name="SAPBEXHLevel3X 3 16 3 2" xfId="51826"/>
    <cellStyle name="SAPBEXHLevel3X 3 16 4" xfId="30393"/>
    <cellStyle name="SAPBEXHLevel3X 3 17" xfId="5069"/>
    <cellStyle name="SAPBEXHLevel3X 3 17 2" xfId="15846"/>
    <cellStyle name="SAPBEXHLevel3X 3 17 2 2" xfId="42265"/>
    <cellStyle name="SAPBEXHLevel3X 3 17 3" xfId="21850"/>
    <cellStyle name="SAPBEXHLevel3X 3 17 3 2" xfId="48264"/>
    <cellStyle name="SAPBEXHLevel3X 3 17 4" xfId="31739"/>
    <cellStyle name="SAPBEXHLevel3X 3 18" xfId="5602"/>
    <cellStyle name="SAPBEXHLevel3X 3 18 2" xfId="24015"/>
    <cellStyle name="SAPBEXHLevel3X 3 18 2 2" xfId="50429"/>
    <cellStyle name="SAPBEXHLevel3X 3 18 3" xfId="32272"/>
    <cellStyle name="SAPBEXHLevel3X 3 19" xfId="12117"/>
    <cellStyle name="SAPBEXHLevel3X 3 19 2" xfId="38538"/>
    <cellStyle name="SAPBEXHLevel3X 3 2" xfId="1254"/>
    <cellStyle name="SAPBEXHLevel3X 3 2 10" xfId="5464"/>
    <cellStyle name="SAPBEXHLevel3X 3 2 10 2" xfId="16237"/>
    <cellStyle name="SAPBEXHLevel3X 3 2 10 2 2" xfId="42656"/>
    <cellStyle name="SAPBEXHLevel3X 3 2 10 3" xfId="21854"/>
    <cellStyle name="SAPBEXHLevel3X 3 2 10 3 2" xfId="48268"/>
    <cellStyle name="SAPBEXHLevel3X 3 2 10 4" xfId="32134"/>
    <cellStyle name="SAPBEXHLevel3X 3 2 11" xfId="6513"/>
    <cellStyle name="SAPBEXHLevel3X 3 2 11 2" xfId="11154"/>
    <cellStyle name="SAPBEXHLevel3X 3 2 11 2 2" xfId="37575"/>
    <cellStyle name="SAPBEXHLevel3X 3 2 11 3" xfId="33183"/>
    <cellStyle name="SAPBEXHLevel3X 3 2 12" xfId="13357"/>
    <cellStyle name="SAPBEXHLevel3X 3 2 12 2" xfId="39777"/>
    <cellStyle name="SAPBEXHLevel3X 3 2 13" xfId="26997"/>
    <cellStyle name="SAPBEXHLevel3X 3 2 13 2" xfId="53411"/>
    <cellStyle name="SAPBEXHLevel3X 3 2 2" xfId="1564"/>
    <cellStyle name="SAPBEXHLevel3X 3 2 2 10" xfId="8456"/>
    <cellStyle name="SAPBEXHLevel3X 3 2 2 10 2" xfId="19116"/>
    <cellStyle name="SAPBEXHLevel3X 3 2 2 10 2 2" xfId="45530"/>
    <cellStyle name="SAPBEXHLevel3X 3 2 2 10 3" xfId="17094"/>
    <cellStyle name="SAPBEXHLevel3X 3 2 2 10 3 2" xfId="43512"/>
    <cellStyle name="SAPBEXHLevel3X 3 2 2 10 4" xfId="34952"/>
    <cellStyle name="SAPBEXHLevel3X 3 2 2 11" xfId="11981"/>
    <cellStyle name="SAPBEXHLevel3X 3 2 2 11 2" xfId="38402"/>
    <cellStyle name="SAPBEXHLevel3X 3 2 2 12" xfId="26556"/>
    <cellStyle name="SAPBEXHLevel3X 3 2 2 12 2" xfId="52970"/>
    <cellStyle name="SAPBEXHLevel3X 3 2 2 2" xfId="3558"/>
    <cellStyle name="SAPBEXHLevel3X 3 2 2 2 2" xfId="8966"/>
    <cellStyle name="SAPBEXHLevel3X 3 2 2 2 2 2" xfId="19626"/>
    <cellStyle name="SAPBEXHLevel3X 3 2 2 2 2 2 2" xfId="46040"/>
    <cellStyle name="SAPBEXHLevel3X 3 2 2 2 2 3" xfId="13082"/>
    <cellStyle name="SAPBEXHLevel3X 3 2 2 2 2 3 2" xfId="39503"/>
    <cellStyle name="SAPBEXHLevel3X 3 2 2 2 2 4" xfId="35462"/>
    <cellStyle name="SAPBEXHLevel3X 3 2 2 2 3" xfId="10342"/>
    <cellStyle name="SAPBEXHLevel3X 3 2 2 2 3 2" xfId="21002"/>
    <cellStyle name="SAPBEXHLevel3X 3 2 2 2 3 2 2" xfId="47416"/>
    <cellStyle name="SAPBEXHLevel3X 3 2 2 2 3 3" xfId="28267"/>
    <cellStyle name="SAPBEXHLevel3X 3 2 2 2 3 3 2" xfId="54681"/>
    <cellStyle name="SAPBEXHLevel3X 3 2 2 2 3 4" xfId="36838"/>
    <cellStyle name="SAPBEXHLevel3X 3 2 2 2 4" xfId="8769"/>
    <cellStyle name="SAPBEXHLevel3X 3 2 2 2 4 2" xfId="19429"/>
    <cellStyle name="SAPBEXHLevel3X 3 2 2 2 4 2 2" xfId="45843"/>
    <cellStyle name="SAPBEXHLevel3X 3 2 2 2 4 3" xfId="27368"/>
    <cellStyle name="SAPBEXHLevel3X 3 2 2 2 4 3 2" xfId="53782"/>
    <cellStyle name="SAPBEXHLevel3X 3 2 2 2 4 4" xfId="35265"/>
    <cellStyle name="SAPBEXHLevel3X 3 2 2 2 5" xfId="14343"/>
    <cellStyle name="SAPBEXHLevel3X 3 2 2 2 5 2" xfId="40763"/>
    <cellStyle name="SAPBEXHLevel3X 3 2 2 2 6" xfId="23863"/>
    <cellStyle name="SAPBEXHLevel3X 3 2 2 2 6 2" xfId="50277"/>
    <cellStyle name="SAPBEXHLevel3X 3 2 2 2 7" xfId="30228"/>
    <cellStyle name="SAPBEXHLevel3X 3 2 2 3" xfId="2759"/>
    <cellStyle name="SAPBEXHLevel3X 3 2 2 3 2" xfId="9324"/>
    <cellStyle name="SAPBEXHLevel3X 3 2 2 3 2 2" xfId="19984"/>
    <cellStyle name="SAPBEXHLevel3X 3 2 2 3 2 2 2" xfId="46398"/>
    <cellStyle name="SAPBEXHLevel3X 3 2 2 3 2 3" xfId="26775"/>
    <cellStyle name="SAPBEXHLevel3X 3 2 2 3 2 3 2" xfId="53189"/>
    <cellStyle name="SAPBEXHLevel3X 3 2 2 3 2 4" xfId="35820"/>
    <cellStyle name="SAPBEXHLevel3X 3 2 2 3 3" xfId="13551"/>
    <cellStyle name="SAPBEXHLevel3X 3 2 2 3 3 2" xfId="39971"/>
    <cellStyle name="SAPBEXHLevel3X 3 2 2 3 4" xfId="27140"/>
    <cellStyle name="SAPBEXHLevel3X 3 2 2 3 4 2" xfId="53554"/>
    <cellStyle name="SAPBEXHLevel3X 3 2 2 3 5" xfId="29429"/>
    <cellStyle name="SAPBEXHLevel3X 3 2 2 4" xfId="4689"/>
    <cellStyle name="SAPBEXHLevel3X 3 2 2 4 2" xfId="9986"/>
    <cellStyle name="SAPBEXHLevel3X 3 2 2 4 2 2" xfId="20646"/>
    <cellStyle name="SAPBEXHLevel3X 3 2 2 4 2 2 2" xfId="47060"/>
    <cellStyle name="SAPBEXHLevel3X 3 2 2 4 2 3" xfId="28138"/>
    <cellStyle name="SAPBEXHLevel3X 3 2 2 4 2 3 2" xfId="54552"/>
    <cellStyle name="SAPBEXHLevel3X 3 2 2 4 2 4" xfId="36482"/>
    <cellStyle name="SAPBEXHLevel3X 3 2 2 4 3" xfId="15466"/>
    <cellStyle name="SAPBEXHLevel3X 3 2 2 4 3 2" xfId="41886"/>
    <cellStyle name="SAPBEXHLevel3X 3 2 2 4 4" xfId="27269"/>
    <cellStyle name="SAPBEXHLevel3X 3 2 2 4 4 2" xfId="53683"/>
    <cellStyle name="SAPBEXHLevel3X 3 2 2 4 5" xfId="31359"/>
    <cellStyle name="SAPBEXHLevel3X 3 2 2 5" xfId="5639"/>
    <cellStyle name="SAPBEXHLevel3X 3 2 2 5 2" xfId="16403"/>
    <cellStyle name="SAPBEXHLevel3X 3 2 2 5 2 2" xfId="42821"/>
    <cellStyle name="SAPBEXHLevel3X 3 2 2 5 3" xfId="24290"/>
    <cellStyle name="SAPBEXHLevel3X 3 2 2 5 3 2" xfId="50704"/>
    <cellStyle name="SAPBEXHLevel3X 3 2 2 5 4" xfId="32309"/>
    <cellStyle name="SAPBEXHLevel3X 3 2 2 6" xfId="5189"/>
    <cellStyle name="SAPBEXHLevel3X 3 2 2 6 2" xfId="15964"/>
    <cellStyle name="SAPBEXHLevel3X 3 2 2 6 2 2" xfId="42383"/>
    <cellStyle name="SAPBEXHLevel3X 3 2 2 6 3" xfId="24618"/>
    <cellStyle name="SAPBEXHLevel3X 3 2 2 6 3 2" xfId="51032"/>
    <cellStyle name="SAPBEXHLevel3X 3 2 2 6 4" xfId="31859"/>
    <cellStyle name="SAPBEXHLevel3X 3 2 2 7" xfId="6470"/>
    <cellStyle name="SAPBEXHLevel3X 3 2 2 7 2" xfId="11147"/>
    <cellStyle name="SAPBEXHLevel3X 3 2 2 7 2 2" xfId="37568"/>
    <cellStyle name="SAPBEXHLevel3X 3 2 2 7 3" xfId="33140"/>
    <cellStyle name="SAPBEXHLevel3X 3 2 2 8" xfId="5935"/>
    <cellStyle name="SAPBEXHLevel3X 3 2 2 8 2" xfId="16687"/>
    <cellStyle name="SAPBEXHLevel3X 3 2 2 8 2 2" xfId="43105"/>
    <cellStyle name="SAPBEXHLevel3X 3 2 2 8 3" xfId="24461"/>
    <cellStyle name="SAPBEXHLevel3X 3 2 2 8 3 2" xfId="50875"/>
    <cellStyle name="SAPBEXHLevel3X 3 2 2 8 4" xfId="32605"/>
    <cellStyle name="SAPBEXHLevel3X 3 2 2 9" xfId="5907"/>
    <cellStyle name="SAPBEXHLevel3X 3 2 2 9 2" xfId="16659"/>
    <cellStyle name="SAPBEXHLevel3X 3 2 2 9 2 2" xfId="43077"/>
    <cellStyle name="SAPBEXHLevel3X 3 2 2 9 3" xfId="24683"/>
    <cellStyle name="SAPBEXHLevel3X 3 2 2 9 3 2" xfId="51097"/>
    <cellStyle name="SAPBEXHLevel3X 3 2 2 9 4" xfId="32577"/>
    <cellStyle name="SAPBEXHLevel3X 3 2 3" xfId="1677"/>
    <cellStyle name="SAPBEXHLevel3X 3 2 3 10" xfId="8487"/>
    <cellStyle name="SAPBEXHLevel3X 3 2 3 10 2" xfId="19147"/>
    <cellStyle name="SAPBEXHLevel3X 3 2 3 10 2 2" xfId="45561"/>
    <cellStyle name="SAPBEXHLevel3X 3 2 3 10 3" xfId="12947"/>
    <cellStyle name="SAPBEXHLevel3X 3 2 3 10 3 2" xfId="39368"/>
    <cellStyle name="SAPBEXHLevel3X 3 2 3 10 4" xfId="34983"/>
    <cellStyle name="SAPBEXHLevel3X 3 2 3 11" xfId="11890"/>
    <cellStyle name="SAPBEXHLevel3X 3 2 3 11 2" xfId="38311"/>
    <cellStyle name="SAPBEXHLevel3X 3 2 3 12" xfId="22750"/>
    <cellStyle name="SAPBEXHLevel3X 3 2 3 12 2" xfId="49164"/>
    <cellStyle name="SAPBEXHLevel3X 3 2 3 2" xfId="3670"/>
    <cellStyle name="SAPBEXHLevel3X 3 2 3 2 2" xfId="8935"/>
    <cellStyle name="SAPBEXHLevel3X 3 2 3 2 2 2" xfId="19595"/>
    <cellStyle name="SAPBEXHLevel3X 3 2 3 2 2 2 2" xfId="46009"/>
    <cellStyle name="SAPBEXHLevel3X 3 2 3 2 2 3" xfId="17834"/>
    <cellStyle name="SAPBEXHLevel3X 3 2 3 2 2 3 2" xfId="44251"/>
    <cellStyle name="SAPBEXHLevel3X 3 2 3 2 2 4" xfId="35431"/>
    <cellStyle name="SAPBEXHLevel3X 3 2 3 2 3" xfId="9916"/>
    <cellStyle name="SAPBEXHLevel3X 3 2 3 2 3 2" xfId="20576"/>
    <cellStyle name="SAPBEXHLevel3X 3 2 3 2 3 2 2" xfId="46990"/>
    <cellStyle name="SAPBEXHLevel3X 3 2 3 2 3 3" xfId="25055"/>
    <cellStyle name="SAPBEXHLevel3X 3 2 3 2 3 3 2" xfId="51469"/>
    <cellStyle name="SAPBEXHLevel3X 3 2 3 2 3 4" xfId="36412"/>
    <cellStyle name="SAPBEXHLevel3X 3 2 3 2 4" xfId="8803"/>
    <cellStyle name="SAPBEXHLevel3X 3 2 3 2 4 2" xfId="19463"/>
    <cellStyle name="SAPBEXHLevel3X 3 2 3 2 4 2 2" xfId="45877"/>
    <cellStyle name="SAPBEXHLevel3X 3 2 3 2 4 3" xfId="26934"/>
    <cellStyle name="SAPBEXHLevel3X 3 2 3 2 4 3 2" xfId="53348"/>
    <cellStyle name="SAPBEXHLevel3X 3 2 3 2 4 4" xfId="35299"/>
    <cellStyle name="SAPBEXHLevel3X 3 2 3 2 5" xfId="14455"/>
    <cellStyle name="SAPBEXHLevel3X 3 2 3 2 5 2" xfId="40875"/>
    <cellStyle name="SAPBEXHLevel3X 3 2 3 2 6" xfId="21999"/>
    <cellStyle name="SAPBEXHLevel3X 3 2 3 2 6 2" xfId="48413"/>
    <cellStyle name="SAPBEXHLevel3X 3 2 3 2 7" xfId="30340"/>
    <cellStyle name="SAPBEXHLevel3X 3 2 3 3" xfId="2665"/>
    <cellStyle name="SAPBEXHLevel3X 3 2 3 3 2" xfId="9290"/>
    <cellStyle name="SAPBEXHLevel3X 3 2 3 3 2 2" xfId="19950"/>
    <cellStyle name="SAPBEXHLevel3X 3 2 3 3 2 2 2" xfId="46364"/>
    <cellStyle name="SAPBEXHLevel3X 3 2 3 3 2 3" xfId="18772"/>
    <cellStyle name="SAPBEXHLevel3X 3 2 3 3 2 3 2" xfId="45186"/>
    <cellStyle name="SAPBEXHLevel3X 3 2 3 3 2 4" xfId="35786"/>
    <cellStyle name="SAPBEXHLevel3X 3 2 3 3 3" xfId="13457"/>
    <cellStyle name="SAPBEXHLevel3X 3 2 3 3 3 2" xfId="39877"/>
    <cellStyle name="SAPBEXHLevel3X 3 2 3 3 4" xfId="23748"/>
    <cellStyle name="SAPBEXHLevel3X 3 2 3 3 4 2" xfId="50162"/>
    <cellStyle name="SAPBEXHLevel3X 3 2 3 3 5" xfId="29335"/>
    <cellStyle name="SAPBEXHLevel3X 3 2 3 4" xfId="4182"/>
    <cellStyle name="SAPBEXHLevel3X 3 2 3 4 2" xfId="9761"/>
    <cellStyle name="SAPBEXHLevel3X 3 2 3 4 2 2" xfId="20421"/>
    <cellStyle name="SAPBEXHLevel3X 3 2 3 4 2 2 2" xfId="46835"/>
    <cellStyle name="SAPBEXHLevel3X 3 2 3 4 2 3" xfId="27823"/>
    <cellStyle name="SAPBEXHLevel3X 3 2 3 4 2 3 2" xfId="54237"/>
    <cellStyle name="SAPBEXHLevel3X 3 2 3 4 2 4" xfId="36257"/>
    <cellStyle name="SAPBEXHLevel3X 3 2 3 4 3" xfId="14962"/>
    <cellStyle name="SAPBEXHLevel3X 3 2 3 4 3 2" xfId="41382"/>
    <cellStyle name="SAPBEXHLevel3X 3 2 3 4 4" xfId="26424"/>
    <cellStyle name="SAPBEXHLevel3X 3 2 3 4 4 2" xfId="52838"/>
    <cellStyle name="SAPBEXHLevel3X 3 2 3 4 5" xfId="30852"/>
    <cellStyle name="SAPBEXHLevel3X 3 2 3 5" xfId="4355"/>
    <cellStyle name="SAPBEXHLevel3X 3 2 3 5 2" xfId="15133"/>
    <cellStyle name="SAPBEXHLevel3X 3 2 3 5 2 2" xfId="41553"/>
    <cellStyle name="SAPBEXHLevel3X 3 2 3 5 3" xfId="27666"/>
    <cellStyle name="SAPBEXHLevel3X 3 2 3 5 3 2" xfId="54080"/>
    <cellStyle name="SAPBEXHLevel3X 3 2 3 5 4" xfId="31025"/>
    <cellStyle name="SAPBEXHLevel3X 3 2 3 6" xfId="5543"/>
    <cellStyle name="SAPBEXHLevel3X 3 2 3 6 2" xfId="16314"/>
    <cellStyle name="SAPBEXHLevel3X 3 2 3 6 2 2" xfId="42733"/>
    <cellStyle name="SAPBEXHLevel3X 3 2 3 6 3" xfId="23043"/>
    <cellStyle name="SAPBEXHLevel3X 3 2 3 6 3 2" xfId="49457"/>
    <cellStyle name="SAPBEXHLevel3X 3 2 3 6 4" xfId="32213"/>
    <cellStyle name="SAPBEXHLevel3X 3 2 3 7" xfId="6154"/>
    <cellStyle name="SAPBEXHLevel3X 3 2 3 7 2" xfId="16984"/>
    <cellStyle name="SAPBEXHLevel3X 3 2 3 7 2 2" xfId="43402"/>
    <cellStyle name="SAPBEXHLevel3X 3 2 3 7 3" xfId="32824"/>
    <cellStyle name="SAPBEXHLevel3X 3 2 3 8" xfId="2950"/>
    <cellStyle name="SAPBEXHLevel3X 3 2 3 8 2" xfId="13742"/>
    <cellStyle name="SAPBEXHLevel3X 3 2 3 8 2 2" xfId="40162"/>
    <cellStyle name="SAPBEXHLevel3X 3 2 3 8 3" xfId="23980"/>
    <cellStyle name="SAPBEXHLevel3X 3 2 3 8 3 2" xfId="50394"/>
    <cellStyle name="SAPBEXHLevel3X 3 2 3 8 4" xfId="29620"/>
    <cellStyle name="SAPBEXHLevel3X 3 2 3 9" xfId="5494"/>
    <cellStyle name="SAPBEXHLevel3X 3 2 3 9 2" xfId="16265"/>
    <cellStyle name="SAPBEXHLevel3X 3 2 3 9 2 2" xfId="42684"/>
    <cellStyle name="SAPBEXHLevel3X 3 2 3 9 3" xfId="24734"/>
    <cellStyle name="SAPBEXHLevel3X 3 2 3 9 3 2" xfId="51148"/>
    <cellStyle name="SAPBEXHLevel3X 3 2 3 9 4" xfId="32164"/>
    <cellStyle name="SAPBEXHLevel3X 3 2 4" xfId="1936"/>
    <cellStyle name="SAPBEXHLevel3X 3 2 4 10" xfId="8583"/>
    <cellStyle name="SAPBEXHLevel3X 3 2 4 10 2" xfId="19243"/>
    <cellStyle name="SAPBEXHLevel3X 3 2 4 10 2 2" xfId="45657"/>
    <cellStyle name="SAPBEXHLevel3X 3 2 4 10 3" xfId="12736"/>
    <cellStyle name="SAPBEXHLevel3X 3 2 4 10 3 2" xfId="39157"/>
    <cellStyle name="SAPBEXHLevel3X 3 2 4 10 4" xfId="35079"/>
    <cellStyle name="SAPBEXHLevel3X 3 2 4 11" xfId="11644"/>
    <cellStyle name="SAPBEXHLevel3X 3 2 4 11 2" xfId="38065"/>
    <cellStyle name="SAPBEXHLevel3X 3 2 4 12" xfId="25527"/>
    <cellStyle name="SAPBEXHLevel3X 3 2 4 12 2" xfId="51941"/>
    <cellStyle name="SAPBEXHLevel3X 3 2 4 2" xfId="3913"/>
    <cellStyle name="SAPBEXHLevel3X 3 2 4 2 2" xfId="9127"/>
    <cellStyle name="SAPBEXHLevel3X 3 2 4 2 2 2" xfId="19787"/>
    <cellStyle name="SAPBEXHLevel3X 3 2 4 2 2 2 2" xfId="46201"/>
    <cellStyle name="SAPBEXHLevel3X 3 2 4 2 2 3" xfId="11556"/>
    <cellStyle name="SAPBEXHLevel3X 3 2 4 2 2 3 2" xfId="37977"/>
    <cellStyle name="SAPBEXHLevel3X 3 2 4 2 2 4" xfId="35623"/>
    <cellStyle name="SAPBEXHLevel3X 3 2 4 2 3" xfId="14696"/>
    <cellStyle name="SAPBEXHLevel3X 3 2 4 2 3 2" xfId="41116"/>
    <cellStyle name="SAPBEXHLevel3X 3 2 4 2 4" xfId="25009"/>
    <cellStyle name="SAPBEXHLevel3X 3 2 4 2 4 2" xfId="51423"/>
    <cellStyle name="SAPBEXHLevel3X 3 2 4 2 5" xfId="30583"/>
    <cellStyle name="SAPBEXHLevel3X 3 2 4 3" xfId="4640"/>
    <cellStyle name="SAPBEXHLevel3X 3 2 4 3 2" xfId="9973"/>
    <cellStyle name="SAPBEXHLevel3X 3 2 4 3 2 2" xfId="20633"/>
    <cellStyle name="SAPBEXHLevel3X 3 2 4 3 2 2 2" xfId="47047"/>
    <cellStyle name="SAPBEXHLevel3X 3 2 4 3 2 3" xfId="22580"/>
    <cellStyle name="SAPBEXHLevel3X 3 2 4 3 2 3 2" xfId="48994"/>
    <cellStyle name="SAPBEXHLevel3X 3 2 4 3 2 4" xfId="36469"/>
    <cellStyle name="SAPBEXHLevel3X 3 2 4 3 3" xfId="15418"/>
    <cellStyle name="SAPBEXHLevel3X 3 2 4 3 3 2" xfId="41838"/>
    <cellStyle name="SAPBEXHLevel3X 3 2 4 3 4" xfId="24275"/>
    <cellStyle name="SAPBEXHLevel3X 3 2 4 3 4 2" xfId="50689"/>
    <cellStyle name="SAPBEXHLevel3X 3 2 4 3 5" xfId="31310"/>
    <cellStyle name="SAPBEXHLevel3X 3 2 4 4" xfId="5218"/>
    <cellStyle name="SAPBEXHLevel3X 3 2 4 4 2" xfId="15993"/>
    <cellStyle name="SAPBEXHLevel3X 3 2 4 4 2 2" xfId="42412"/>
    <cellStyle name="SAPBEXHLevel3X 3 2 4 4 3" xfId="25543"/>
    <cellStyle name="SAPBEXHLevel3X 3 2 4 4 3 2" xfId="51957"/>
    <cellStyle name="SAPBEXHLevel3X 3 2 4 4 4" xfId="31888"/>
    <cellStyle name="SAPBEXHLevel3X 3 2 4 5" xfId="5834"/>
    <cellStyle name="SAPBEXHLevel3X 3 2 4 5 2" xfId="16593"/>
    <cellStyle name="SAPBEXHLevel3X 3 2 4 5 2 2" xfId="43011"/>
    <cellStyle name="SAPBEXHLevel3X 3 2 4 5 3" xfId="26898"/>
    <cellStyle name="SAPBEXHLevel3X 3 2 4 5 3 2" xfId="53312"/>
    <cellStyle name="SAPBEXHLevel3X 3 2 4 5 4" xfId="32504"/>
    <cellStyle name="SAPBEXHLevel3X 3 2 4 6" xfId="6437"/>
    <cellStyle name="SAPBEXHLevel3X 3 2 4 6 2" xfId="17173"/>
    <cellStyle name="SAPBEXHLevel3X 3 2 4 6 2 2" xfId="43591"/>
    <cellStyle name="SAPBEXHLevel3X 3 2 4 6 3" xfId="11297"/>
    <cellStyle name="SAPBEXHLevel3X 3 2 4 6 3 2" xfId="37718"/>
    <cellStyle name="SAPBEXHLevel3X 3 2 4 6 4" xfId="33107"/>
    <cellStyle name="SAPBEXHLevel3X 3 2 4 7" xfId="7052"/>
    <cellStyle name="SAPBEXHLevel3X 3 2 4 7 2" xfId="16862"/>
    <cellStyle name="SAPBEXHLevel3X 3 2 4 7 2 2" xfId="43280"/>
    <cellStyle name="SAPBEXHLevel3X 3 2 4 7 3" xfId="33722"/>
    <cellStyle name="SAPBEXHLevel3X 3 2 4 8" xfId="7599"/>
    <cellStyle name="SAPBEXHLevel3X 3 2 4 8 2" xfId="18266"/>
    <cellStyle name="SAPBEXHLevel3X 3 2 4 8 2 2" xfId="44682"/>
    <cellStyle name="SAPBEXHLevel3X 3 2 4 8 3" xfId="27597"/>
    <cellStyle name="SAPBEXHLevel3X 3 2 4 8 3 2" xfId="54011"/>
    <cellStyle name="SAPBEXHLevel3X 3 2 4 8 4" xfId="34269"/>
    <cellStyle name="SAPBEXHLevel3X 3 2 4 9" xfId="7297"/>
    <cellStyle name="SAPBEXHLevel3X 3 2 4 9 2" xfId="17964"/>
    <cellStyle name="SAPBEXHLevel3X 3 2 4 9 2 2" xfId="44381"/>
    <cellStyle name="SAPBEXHLevel3X 3 2 4 9 3" xfId="26945"/>
    <cellStyle name="SAPBEXHLevel3X 3 2 4 9 3 2" xfId="53359"/>
    <cellStyle name="SAPBEXHLevel3X 3 2 4 9 4" xfId="33967"/>
    <cellStyle name="SAPBEXHLevel3X 3 2 5" xfId="2122"/>
    <cellStyle name="SAPBEXHLevel3X 3 2 5 10" xfId="8850"/>
    <cellStyle name="SAPBEXHLevel3X 3 2 5 10 2" xfId="19510"/>
    <cellStyle name="SAPBEXHLevel3X 3 2 5 10 2 2" xfId="45924"/>
    <cellStyle name="SAPBEXHLevel3X 3 2 5 10 3" xfId="28090"/>
    <cellStyle name="SAPBEXHLevel3X 3 2 5 10 3 2" xfId="54504"/>
    <cellStyle name="SAPBEXHLevel3X 3 2 5 10 4" xfId="35346"/>
    <cellStyle name="SAPBEXHLevel3X 3 2 5 11" xfId="11478"/>
    <cellStyle name="SAPBEXHLevel3X 3 2 5 11 2" xfId="37899"/>
    <cellStyle name="SAPBEXHLevel3X 3 2 5 12" xfId="26565"/>
    <cellStyle name="SAPBEXHLevel3X 3 2 5 12 2" xfId="52979"/>
    <cellStyle name="SAPBEXHLevel3X 3 2 5 2" xfId="4087"/>
    <cellStyle name="SAPBEXHLevel3X 3 2 5 2 2" xfId="9832"/>
    <cellStyle name="SAPBEXHLevel3X 3 2 5 2 2 2" xfId="20492"/>
    <cellStyle name="SAPBEXHLevel3X 3 2 5 2 2 2 2" xfId="46906"/>
    <cellStyle name="SAPBEXHLevel3X 3 2 5 2 2 3" xfId="28177"/>
    <cellStyle name="SAPBEXHLevel3X 3 2 5 2 2 3 2" xfId="54591"/>
    <cellStyle name="SAPBEXHLevel3X 3 2 5 2 2 4" xfId="36328"/>
    <cellStyle name="SAPBEXHLevel3X 3 2 5 2 3" xfId="14869"/>
    <cellStyle name="SAPBEXHLevel3X 3 2 5 2 3 2" xfId="41289"/>
    <cellStyle name="SAPBEXHLevel3X 3 2 5 2 4" xfId="22724"/>
    <cellStyle name="SAPBEXHLevel3X 3 2 5 2 4 2" xfId="49138"/>
    <cellStyle name="SAPBEXHLevel3X 3 2 5 2 5" xfId="30757"/>
    <cellStyle name="SAPBEXHLevel3X 3 2 5 3" xfId="4815"/>
    <cellStyle name="SAPBEXHLevel3X 3 2 5 3 2" xfId="10379"/>
    <cellStyle name="SAPBEXHLevel3X 3 2 5 3 2 2" xfId="21039"/>
    <cellStyle name="SAPBEXHLevel3X 3 2 5 3 2 2 2" xfId="47453"/>
    <cellStyle name="SAPBEXHLevel3X 3 2 5 3 2 3" xfId="28304"/>
    <cellStyle name="SAPBEXHLevel3X 3 2 5 3 2 3 2" xfId="54718"/>
    <cellStyle name="SAPBEXHLevel3X 3 2 5 3 2 4" xfId="36875"/>
    <cellStyle name="SAPBEXHLevel3X 3 2 5 3 3" xfId="15592"/>
    <cellStyle name="SAPBEXHLevel3X 3 2 5 3 3 2" xfId="42012"/>
    <cellStyle name="SAPBEXHLevel3X 3 2 5 3 4" xfId="25411"/>
    <cellStyle name="SAPBEXHLevel3X 3 2 5 3 4 2" xfId="51825"/>
    <cellStyle name="SAPBEXHLevel3X 3 2 5 3 5" xfId="31485"/>
    <cellStyle name="SAPBEXHLevel3X 3 2 5 4" xfId="5395"/>
    <cellStyle name="SAPBEXHLevel3X 3 2 5 4 2" xfId="16168"/>
    <cellStyle name="SAPBEXHLevel3X 3 2 5 4 2 2" xfId="42587"/>
    <cellStyle name="SAPBEXHLevel3X 3 2 5 4 3" xfId="27742"/>
    <cellStyle name="SAPBEXHLevel3X 3 2 5 4 3 2" xfId="54156"/>
    <cellStyle name="SAPBEXHLevel3X 3 2 5 4 4" xfId="32065"/>
    <cellStyle name="SAPBEXHLevel3X 3 2 5 5" xfId="6002"/>
    <cellStyle name="SAPBEXHLevel3X 3 2 5 5 2" xfId="16754"/>
    <cellStyle name="SAPBEXHLevel3X 3 2 5 5 2 2" xfId="43172"/>
    <cellStyle name="SAPBEXHLevel3X 3 2 5 5 3" xfId="23798"/>
    <cellStyle name="SAPBEXHLevel3X 3 2 5 5 3 2" xfId="50212"/>
    <cellStyle name="SAPBEXHLevel3X 3 2 5 5 4" xfId="32672"/>
    <cellStyle name="SAPBEXHLevel3X 3 2 5 6" xfId="6602"/>
    <cellStyle name="SAPBEXHLevel3X 3 2 5 6 2" xfId="17327"/>
    <cellStyle name="SAPBEXHLevel3X 3 2 5 6 2 2" xfId="43745"/>
    <cellStyle name="SAPBEXHLevel3X 3 2 5 6 3" xfId="13758"/>
    <cellStyle name="SAPBEXHLevel3X 3 2 5 6 3 2" xfId="40178"/>
    <cellStyle name="SAPBEXHLevel3X 3 2 5 6 4" xfId="33272"/>
    <cellStyle name="SAPBEXHLevel3X 3 2 5 7" xfId="7174"/>
    <cellStyle name="SAPBEXHLevel3X 3 2 5 7 2" xfId="22649"/>
    <cellStyle name="SAPBEXHLevel3X 3 2 5 7 2 2" xfId="49063"/>
    <cellStyle name="SAPBEXHLevel3X 3 2 5 7 3" xfId="33844"/>
    <cellStyle name="SAPBEXHLevel3X 3 2 5 8" xfId="7733"/>
    <cellStyle name="SAPBEXHLevel3X 3 2 5 8 2" xfId="18400"/>
    <cellStyle name="SAPBEXHLevel3X 3 2 5 8 2 2" xfId="44816"/>
    <cellStyle name="SAPBEXHLevel3X 3 2 5 8 3" xfId="28002"/>
    <cellStyle name="SAPBEXHLevel3X 3 2 5 8 3 2" xfId="54416"/>
    <cellStyle name="SAPBEXHLevel3X 3 2 5 8 4" xfId="34403"/>
    <cellStyle name="SAPBEXHLevel3X 3 2 5 9" xfId="7885"/>
    <cellStyle name="SAPBEXHLevel3X 3 2 5 9 2" xfId="18552"/>
    <cellStyle name="SAPBEXHLevel3X 3 2 5 9 2 2" xfId="44967"/>
    <cellStyle name="SAPBEXHLevel3X 3 2 5 9 3" xfId="27943"/>
    <cellStyle name="SAPBEXHLevel3X 3 2 5 9 3 2" xfId="54357"/>
    <cellStyle name="SAPBEXHLevel3X 3 2 5 9 4" xfId="34555"/>
    <cellStyle name="SAPBEXHLevel3X 3 2 6" xfId="1859"/>
    <cellStyle name="SAPBEXHLevel3X 3 2 6 10" xfId="9527"/>
    <cellStyle name="SAPBEXHLevel3X 3 2 6 10 2" xfId="20187"/>
    <cellStyle name="SAPBEXHLevel3X 3 2 6 10 2 2" xfId="46601"/>
    <cellStyle name="SAPBEXHLevel3X 3 2 6 10 3" xfId="11832"/>
    <cellStyle name="SAPBEXHLevel3X 3 2 6 10 3 2" xfId="38253"/>
    <cellStyle name="SAPBEXHLevel3X 3 2 6 10 4" xfId="36023"/>
    <cellStyle name="SAPBEXHLevel3X 3 2 6 11" xfId="11721"/>
    <cellStyle name="SAPBEXHLevel3X 3 2 6 11 2" xfId="38142"/>
    <cellStyle name="SAPBEXHLevel3X 3 2 6 12" xfId="27671"/>
    <cellStyle name="SAPBEXHLevel3X 3 2 6 12 2" xfId="54085"/>
    <cellStyle name="SAPBEXHLevel3X 3 2 6 2" xfId="3836"/>
    <cellStyle name="SAPBEXHLevel3X 3 2 6 2 2" xfId="10666"/>
    <cellStyle name="SAPBEXHLevel3X 3 2 6 2 2 2" xfId="21311"/>
    <cellStyle name="SAPBEXHLevel3X 3 2 6 2 2 2 2" xfId="47725"/>
    <cellStyle name="SAPBEXHLevel3X 3 2 6 2 2 3" xfId="28409"/>
    <cellStyle name="SAPBEXHLevel3X 3 2 6 2 2 3 2" xfId="54823"/>
    <cellStyle name="SAPBEXHLevel3X 3 2 6 2 2 4" xfId="37090"/>
    <cellStyle name="SAPBEXHLevel3X 3 2 6 2 3" xfId="14619"/>
    <cellStyle name="SAPBEXHLevel3X 3 2 6 2 3 2" xfId="41039"/>
    <cellStyle name="SAPBEXHLevel3X 3 2 6 2 4" xfId="26587"/>
    <cellStyle name="SAPBEXHLevel3X 3 2 6 2 4 2" xfId="53001"/>
    <cellStyle name="SAPBEXHLevel3X 3 2 6 2 5" xfId="30506"/>
    <cellStyle name="SAPBEXHLevel3X 3 2 6 3" xfId="4563"/>
    <cellStyle name="SAPBEXHLevel3X 3 2 6 3 2" xfId="15341"/>
    <cellStyle name="SAPBEXHLevel3X 3 2 6 3 2 2" xfId="41761"/>
    <cellStyle name="SAPBEXHLevel3X 3 2 6 3 3" xfId="25495"/>
    <cellStyle name="SAPBEXHLevel3X 3 2 6 3 3 2" xfId="51909"/>
    <cellStyle name="SAPBEXHLevel3X 3 2 6 3 4" xfId="31233"/>
    <cellStyle name="SAPBEXHLevel3X 3 2 6 4" xfId="3343"/>
    <cellStyle name="SAPBEXHLevel3X 3 2 6 4 2" xfId="14130"/>
    <cellStyle name="SAPBEXHLevel3X 3 2 6 4 2 2" xfId="40550"/>
    <cellStyle name="SAPBEXHLevel3X 3 2 6 4 3" xfId="25015"/>
    <cellStyle name="SAPBEXHLevel3X 3 2 6 4 3 2" xfId="51429"/>
    <cellStyle name="SAPBEXHLevel3X 3 2 6 4 4" xfId="30013"/>
    <cellStyle name="SAPBEXHLevel3X 3 2 6 5" xfId="3390"/>
    <cellStyle name="SAPBEXHLevel3X 3 2 6 5 2" xfId="14176"/>
    <cellStyle name="SAPBEXHLevel3X 3 2 6 5 2 2" xfId="40596"/>
    <cellStyle name="SAPBEXHLevel3X 3 2 6 5 3" xfId="26550"/>
    <cellStyle name="SAPBEXHLevel3X 3 2 6 5 3 2" xfId="52964"/>
    <cellStyle name="SAPBEXHLevel3X 3 2 6 5 4" xfId="30060"/>
    <cellStyle name="SAPBEXHLevel3X 3 2 6 6" xfId="4732"/>
    <cellStyle name="SAPBEXHLevel3X 3 2 6 6 2" xfId="15509"/>
    <cellStyle name="SAPBEXHLevel3X 3 2 6 6 2 2" xfId="41929"/>
    <cellStyle name="SAPBEXHLevel3X 3 2 6 6 3" xfId="27100"/>
    <cellStyle name="SAPBEXHLevel3X 3 2 6 6 3 2" xfId="53514"/>
    <cellStyle name="SAPBEXHLevel3X 3 2 6 6 4" xfId="31402"/>
    <cellStyle name="SAPBEXHLevel3X 3 2 6 7" xfId="6975"/>
    <cellStyle name="SAPBEXHLevel3X 3 2 6 7 2" xfId="12069"/>
    <cellStyle name="SAPBEXHLevel3X 3 2 6 7 2 2" xfId="38490"/>
    <cellStyle name="SAPBEXHLevel3X 3 2 6 7 3" xfId="33645"/>
    <cellStyle name="SAPBEXHLevel3X 3 2 6 8" xfId="7522"/>
    <cellStyle name="SAPBEXHLevel3X 3 2 6 8 2" xfId="18189"/>
    <cellStyle name="SAPBEXHLevel3X 3 2 6 8 2 2" xfId="44605"/>
    <cellStyle name="SAPBEXHLevel3X 3 2 6 8 3" xfId="23766"/>
    <cellStyle name="SAPBEXHLevel3X 3 2 6 8 3 2" xfId="50180"/>
    <cellStyle name="SAPBEXHLevel3X 3 2 6 8 4" xfId="34192"/>
    <cellStyle name="SAPBEXHLevel3X 3 2 6 9" xfId="7453"/>
    <cellStyle name="SAPBEXHLevel3X 3 2 6 9 2" xfId="18120"/>
    <cellStyle name="SAPBEXHLevel3X 3 2 6 9 2 2" xfId="44536"/>
    <cellStyle name="SAPBEXHLevel3X 3 2 6 9 3" xfId="27647"/>
    <cellStyle name="SAPBEXHLevel3X 3 2 6 9 3 2" xfId="54061"/>
    <cellStyle name="SAPBEXHLevel3X 3 2 6 9 4" xfId="34123"/>
    <cellStyle name="SAPBEXHLevel3X 3 2 7" xfId="2519"/>
    <cellStyle name="SAPBEXHLevel3X 3 2 7 10" xfId="25524"/>
    <cellStyle name="SAPBEXHLevel3X 3 2 7 10 2" xfId="51938"/>
    <cellStyle name="SAPBEXHLevel3X 3 2 7 2" xfId="4414"/>
    <cellStyle name="SAPBEXHLevel3X 3 2 7 2 2" xfId="15192"/>
    <cellStyle name="SAPBEXHLevel3X 3 2 7 2 2 2" xfId="41612"/>
    <cellStyle name="SAPBEXHLevel3X 3 2 7 2 3" xfId="25315"/>
    <cellStyle name="SAPBEXHLevel3X 3 2 7 2 3 2" xfId="51729"/>
    <cellStyle name="SAPBEXHLevel3X 3 2 7 2 4" xfId="31084"/>
    <cellStyle name="SAPBEXHLevel3X 3 2 7 3" xfId="5147"/>
    <cellStyle name="SAPBEXHLevel3X 3 2 7 3 2" xfId="15924"/>
    <cellStyle name="SAPBEXHLevel3X 3 2 7 3 2 2" xfId="42343"/>
    <cellStyle name="SAPBEXHLevel3X 3 2 7 3 3" xfId="26890"/>
    <cellStyle name="SAPBEXHLevel3X 3 2 7 3 3 2" xfId="53304"/>
    <cellStyle name="SAPBEXHLevel3X 3 2 7 3 4" xfId="31817"/>
    <cellStyle name="SAPBEXHLevel3X 3 2 7 4" xfId="6329"/>
    <cellStyle name="SAPBEXHLevel3X 3 2 7 4 2" xfId="17068"/>
    <cellStyle name="SAPBEXHLevel3X 3 2 7 4 2 2" xfId="43486"/>
    <cellStyle name="SAPBEXHLevel3X 3 2 7 4 3" xfId="12039"/>
    <cellStyle name="SAPBEXHLevel3X 3 2 7 4 3 2" xfId="38460"/>
    <cellStyle name="SAPBEXHLevel3X 3 2 7 4 4" xfId="32999"/>
    <cellStyle name="SAPBEXHLevel3X 3 2 7 5" xfId="6905"/>
    <cellStyle name="SAPBEXHLevel3X 3 2 7 5 2" xfId="17610"/>
    <cellStyle name="SAPBEXHLevel3X 3 2 7 5 2 2" xfId="44027"/>
    <cellStyle name="SAPBEXHLevel3X 3 2 7 5 3" xfId="24116"/>
    <cellStyle name="SAPBEXHLevel3X 3 2 7 5 3 2" xfId="50530"/>
    <cellStyle name="SAPBEXHLevel3X 3 2 7 5 4" xfId="33575"/>
    <cellStyle name="SAPBEXHLevel3X 3 2 7 6" xfId="7429"/>
    <cellStyle name="SAPBEXHLevel3X 3 2 7 6 2" xfId="18096"/>
    <cellStyle name="SAPBEXHLevel3X 3 2 7 6 2 2" xfId="44512"/>
    <cellStyle name="SAPBEXHLevel3X 3 2 7 6 3" xfId="28006"/>
    <cellStyle name="SAPBEXHLevel3X 3 2 7 6 3 2" xfId="54420"/>
    <cellStyle name="SAPBEXHLevel3X 3 2 7 6 4" xfId="34099"/>
    <cellStyle name="SAPBEXHLevel3X 3 2 7 7" xfId="8052"/>
    <cellStyle name="SAPBEXHLevel3X 3 2 7 7 2" xfId="18719"/>
    <cellStyle name="SAPBEXHLevel3X 3 2 7 7 2 2" xfId="45133"/>
    <cellStyle name="SAPBEXHLevel3X 3 2 7 7 3" xfId="17214"/>
    <cellStyle name="SAPBEXHLevel3X 3 2 7 7 3 2" xfId="43632"/>
    <cellStyle name="SAPBEXHLevel3X 3 2 7 7 4" xfId="34656"/>
    <cellStyle name="SAPBEXHLevel3X 3 2 7 8" xfId="13315"/>
    <cellStyle name="SAPBEXHLevel3X 3 2 7 8 2" xfId="39735"/>
    <cellStyle name="SAPBEXHLevel3X 3 2 7 9" xfId="11212"/>
    <cellStyle name="SAPBEXHLevel3X 3 2 7 9 2" xfId="37633"/>
    <cellStyle name="SAPBEXHLevel3X 3 2 8" xfId="3273"/>
    <cellStyle name="SAPBEXHLevel3X 3 2 8 2" xfId="14063"/>
    <cellStyle name="SAPBEXHLevel3X 3 2 8 2 2" xfId="40483"/>
    <cellStyle name="SAPBEXHLevel3X 3 2 8 3" xfId="25016"/>
    <cellStyle name="SAPBEXHLevel3X 3 2 8 3 2" xfId="51430"/>
    <cellStyle name="SAPBEXHLevel3X 3 2 8 4" xfId="29943"/>
    <cellStyle name="SAPBEXHLevel3X 3 2 9" xfId="3005"/>
    <cellStyle name="SAPBEXHLevel3X 3 2 9 2" xfId="13797"/>
    <cellStyle name="SAPBEXHLevel3X 3 2 9 2 2" xfId="40217"/>
    <cellStyle name="SAPBEXHLevel3X 3 2 9 3" xfId="22684"/>
    <cellStyle name="SAPBEXHLevel3X 3 2 9 3 2" xfId="49098"/>
    <cellStyle name="SAPBEXHLevel3X 3 2 9 4" xfId="29675"/>
    <cellStyle name="SAPBEXHLevel3X 3 20" xfId="22105"/>
    <cellStyle name="SAPBEXHLevel3X 3 20 2" xfId="48519"/>
    <cellStyle name="SAPBEXHLevel3X 3 3" xfId="1255"/>
    <cellStyle name="SAPBEXHLevel3X 3 3 10" xfId="3160"/>
    <cellStyle name="SAPBEXHLevel3X 3 3 10 2" xfId="13950"/>
    <cellStyle name="SAPBEXHLevel3X 3 3 10 2 2" xfId="40370"/>
    <cellStyle name="SAPBEXHLevel3X 3 3 10 3" xfId="25118"/>
    <cellStyle name="SAPBEXHLevel3X 3 3 10 3 2" xfId="51532"/>
    <cellStyle name="SAPBEXHLevel3X 3 3 10 4" xfId="29830"/>
    <cellStyle name="SAPBEXHLevel3X 3 3 11" xfId="4000"/>
    <cellStyle name="SAPBEXHLevel3X 3 3 11 2" xfId="24756"/>
    <cellStyle name="SAPBEXHLevel3X 3 3 11 2 2" xfId="51170"/>
    <cellStyle name="SAPBEXHLevel3X 3 3 11 3" xfId="30670"/>
    <cellStyle name="SAPBEXHLevel3X 3 3 12" xfId="12116"/>
    <cellStyle name="SAPBEXHLevel3X 3 3 12 2" xfId="38537"/>
    <cellStyle name="SAPBEXHLevel3X 3 3 13" xfId="21758"/>
    <cellStyle name="SAPBEXHLevel3X 3 3 13 2" xfId="48172"/>
    <cellStyle name="SAPBEXHLevel3X 3 3 2" xfId="1565"/>
    <cellStyle name="SAPBEXHLevel3X 3 3 2 10" xfId="8457"/>
    <cellStyle name="SAPBEXHLevel3X 3 3 2 10 2" xfId="19117"/>
    <cellStyle name="SAPBEXHLevel3X 3 3 2 10 2 2" xfId="45531"/>
    <cellStyle name="SAPBEXHLevel3X 3 3 2 10 3" xfId="12451"/>
    <cellStyle name="SAPBEXHLevel3X 3 3 2 10 3 2" xfId="38872"/>
    <cellStyle name="SAPBEXHLevel3X 3 3 2 10 4" xfId="34953"/>
    <cellStyle name="SAPBEXHLevel3X 3 3 2 11" xfId="11980"/>
    <cellStyle name="SAPBEXHLevel3X 3 3 2 11 2" xfId="38401"/>
    <cellStyle name="SAPBEXHLevel3X 3 3 2 12" xfId="22483"/>
    <cellStyle name="SAPBEXHLevel3X 3 3 2 12 2" xfId="48897"/>
    <cellStyle name="SAPBEXHLevel3X 3 3 2 2" xfId="3559"/>
    <cellStyle name="SAPBEXHLevel3X 3 3 2 2 2" xfId="8965"/>
    <cellStyle name="SAPBEXHLevel3X 3 3 2 2 2 2" xfId="19625"/>
    <cellStyle name="SAPBEXHLevel3X 3 3 2 2 2 2 2" xfId="46039"/>
    <cellStyle name="SAPBEXHLevel3X 3 3 2 2 2 3" xfId="11546"/>
    <cellStyle name="SAPBEXHLevel3X 3 3 2 2 2 3 2" xfId="37967"/>
    <cellStyle name="SAPBEXHLevel3X 3 3 2 2 2 4" xfId="35461"/>
    <cellStyle name="SAPBEXHLevel3X 3 3 2 2 3" xfId="10118"/>
    <cellStyle name="SAPBEXHLevel3X 3 3 2 2 3 2" xfId="20778"/>
    <cellStyle name="SAPBEXHLevel3X 3 3 2 2 3 2 2" xfId="47192"/>
    <cellStyle name="SAPBEXHLevel3X 3 3 2 2 3 3" xfId="27783"/>
    <cellStyle name="SAPBEXHLevel3X 3 3 2 2 3 3 2" xfId="54197"/>
    <cellStyle name="SAPBEXHLevel3X 3 3 2 2 3 4" xfId="36614"/>
    <cellStyle name="SAPBEXHLevel3X 3 3 2 2 4" xfId="8770"/>
    <cellStyle name="SAPBEXHLevel3X 3 3 2 2 4 2" xfId="19430"/>
    <cellStyle name="SAPBEXHLevel3X 3 3 2 2 4 2 2" xfId="45844"/>
    <cellStyle name="SAPBEXHLevel3X 3 3 2 2 4 3" xfId="22151"/>
    <cellStyle name="SAPBEXHLevel3X 3 3 2 2 4 3 2" xfId="48565"/>
    <cellStyle name="SAPBEXHLevel3X 3 3 2 2 4 4" xfId="35266"/>
    <cellStyle name="SAPBEXHLevel3X 3 3 2 2 5" xfId="14344"/>
    <cellStyle name="SAPBEXHLevel3X 3 3 2 2 5 2" xfId="40764"/>
    <cellStyle name="SAPBEXHLevel3X 3 3 2 2 6" xfId="27177"/>
    <cellStyle name="SAPBEXHLevel3X 3 3 2 2 6 2" xfId="53591"/>
    <cellStyle name="SAPBEXHLevel3X 3 3 2 2 7" xfId="30229"/>
    <cellStyle name="SAPBEXHLevel3X 3 3 2 3" xfId="4130"/>
    <cellStyle name="SAPBEXHLevel3X 3 3 2 3 2" xfId="9323"/>
    <cellStyle name="SAPBEXHLevel3X 3 3 2 3 2 2" xfId="19983"/>
    <cellStyle name="SAPBEXHLevel3X 3 3 2 3 2 2 2" xfId="46397"/>
    <cellStyle name="SAPBEXHLevel3X 3 3 2 3 2 3" xfId="11805"/>
    <cellStyle name="SAPBEXHLevel3X 3 3 2 3 2 3 2" xfId="38226"/>
    <cellStyle name="SAPBEXHLevel3X 3 3 2 3 2 4" xfId="35819"/>
    <cellStyle name="SAPBEXHLevel3X 3 3 2 3 3" xfId="14912"/>
    <cellStyle name="SAPBEXHLevel3X 3 3 2 3 3 2" xfId="41332"/>
    <cellStyle name="SAPBEXHLevel3X 3 3 2 3 4" xfId="24147"/>
    <cellStyle name="SAPBEXHLevel3X 3 3 2 3 4 2" xfId="50561"/>
    <cellStyle name="SAPBEXHLevel3X 3 3 2 3 5" xfId="30800"/>
    <cellStyle name="SAPBEXHLevel3X 3 3 2 4" xfId="2836"/>
    <cellStyle name="SAPBEXHLevel3X 3 3 2 4 2" xfId="10243"/>
    <cellStyle name="SAPBEXHLevel3X 3 3 2 4 2 2" xfId="20903"/>
    <cellStyle name="SAPBEXHLevel3X 3 3 2 4 2 2 2" xfId="47317"/>
    <cellStyle name="SAPBEXHLevel3X 3 3 2 4 2 3" xfId="12240"/>
    <cellStyle name="SAPBEXHLevel3X 3 3 2 4 2 3 2" xfId="38661"/>
    <cellStyle name="SAPBEXHLevel3X 3 3 2 4 2 4" xfId="36739"/>
    <cellStyle name="SAPBEXHLevel3X 3 3 2 4 3" xfId="13628"/>
    <cellStyle name="SAPBEXHLevel3X 3 3 2 4 3 2" xfId="40048"/>
    <cellStyle name="SAPBEXHLevel3X 3 3 2 4 4" xfId="25392"/>
    <cellStyle name="SAPBEXHLevel3X 3 3 2 4 4 2" xfId="51806"/>
    <cellStyle name="SAPBEXHLevel3X 3 3 2 4 5" xfId="29506"/>
    <cellStyle name="SAPBEXHLevel3X 3 3 2 5" xfId="4185"/>
    <cellStyle name="SAPBEXHLevel3X 3 3 2 5 2" xfId="14965"/>
    <cellStyle name="SAPBEXHLevel3X 3 3 2 5 2 2" xfId="41385"/>
    <cellStyle name="SAPBEXHLevel3X 3 3 2 5 3" xfId="22456"/>
    <cellStyle name="SAPBEXHLevel3X 3 3 2 5 3 2" xfId="48870"/>
    <cellStyle name="SAPBEXHLevel3X 3 3 2 5 4" xfId="30855"/>
    <cellStyle name="SAPBEXHLevel3X 3 3 2 6" xfId="5773"/>
    <cellStyle name="SAPBEXHLevel3X 3 3 2 6 2" xfId="16532"/>
    <cellStyle name="SAPBEXHLevel3X 3 3 2 6 2 2" xfId="42950"/>
    <cellStyle name="SAPBEXHLevel3X 3 3 2 6 3" xfId="22194"/>
    <cellStyle name="SAPBEXHLevel3X 3 3 2 6 3 2" xfId="48608"/>
    <cellStyle name="SAPBEXHLevel3X 3 3 2 6 4" xfId="32443"/>
    <cellStyle name="SAPBEXHLevel3X 3 3 2 7" xfId="5083"/>
    <cellStyle name="SAPBEXHLevel3X 3 3 2 7 2" xfId="27054"/>
    <cellStyle name="SAPBEXHLevel3X 3 3 2 7 2 2" xfId="53468"/>
    <cellStyle name="SAPBEXHLevel3X 3 3 2 7 3" xfId="31753"/>
    <cellStyle name="SAPBEXHLevel3X 3 3 2 8" xfId="5661"/>
    <cellStyle name="SAPBEXHLevel3X 3 3 2 8 2" xfId="16425"/>
    <cellStyle name="SAPBEXHLevel3X 3 3 2 8 2 2" xfId="42843"/>
    <cellStyle name="SAPBEXHLevel3X 3 3 2 8 3" xfId="22701"/>
    <cellStyle name="SAPBEXHLevel3X 3 3 2 8 3 2" xfId="49115"/>
    <cellStyle name="SAPBEXHLevel3X 3 3 2 8 4" xfId="32331"/>
    <cellStyle name="SAPBEXHLevel3X 3 3 2 9" xfId="7794"/>
    <cellStyle name="SAPBEXHLevel3X 3 3 2 9 2" xfId="18461"/>
    <cellStyle name="SAPBEXHLevel3X 3 3 2 9 2 2" xfId="44876"/>
    <cellStyle name="SAPBEXHLevel3X 3 3 2 9 3" xfId="25635"/>
    <cellStyle name="SAPBEXHLevel3X 3 3 2 9 3 2" xfId="52049"/>
    <cellStyle name="SAPBEXHLevel3X 3 3 2 9 4" xfId="34464"/>
    <cellStyle name="SAPBEXHLevel3X 3 3 3" xfId="1678"/>
    <cellStyle name="SAPBEXHLevel3X 3 3 3 10" xfId="8488"/>
    <cellStyle name="SAPBEXHLevel3X 3 3 3 10 2" xfId="19148"/>
    <cellStyle name="SAPBEXHLevel3X 3 3 3 10 2 2" xfId="45562"/>
    <cellStyle name="SAPBEXHLevel3X 3 3 3 10 3" xfId="17815"/>
    <cellStyle name="SAPBEXHLevel3X 3 3 3 10 3 2" xfId="44232"/>
    <cellStyle name="SAPBEXHLevel3X 3 3 3 10 4" xfId="34984"/>
    <cellStyle name="SAPBEXHLevel3X 3 3 3 11" xfId="11889"/>
    <cellStyle name="SAPBEXHLevel3X 3 3 3 11 2" xfId="38310"/>
    <cellStyle name="SAPBEXHLevel3X 3 3 3 12" xfId="26293"/>
    <cellStyle name="SAPBEXHLevel3X 3 3 3 12 2" xfId="52707"/>
    <cellStyle name="SAPBEXHLevel3X 3 3 3 2" xfId="3671"/>
    <cellStyle name="SAPBEXHLevel3X 3 3 3 2 2" xfId="8934"/>
    <cellStyle name="SAPBEXHLevel3X 3 3 3 2 2 2" xfId="19594"/>
    <cellStyle name="SAPBEXHLevel3X 3 3 3 2 2 2 2" xfId="46008"/>
    <cellStyle name="SAPBEXHLevel3X 3 3 3 2 2 3" xfId="11431"/>
    <cellStyle name="SAPBEXHLevel3X 3 3 3 2 2 3 2" xfId="37852"/>
    <cellStyle name="SAPBEXHLevel3X 3 3 3 2 2 4" xfId="35430"/>
    <cellStyle name="SAPBEXHLevel3X 3 3 3 2 3" xfId="10088"/>
    <cellStyle name="SAPBEXHLevel3X 3 3 3 2 3 2" xfId="20748"/>
    <cellStyle name="SAPBEXHLevel3X 3 3 3 2 3 2 2" xfId="47162"/>
    <cellStyle name="SAPBEXHLevel3X 3 3 3 2 3 3" xfId="12496"/>
    <cellStyle name="SAPBEXHLevel3X 3 3 3 2 3 3 2" xfId="38917"/>
    <cellStyle name="SAPBEXHLevel3X 3 3 3 2 3 4" xfId="36584"/>
    <cellStyle name="SAPBEXHLevel3X 3 3 3 2 4" xfId="8804"/>
    <cellStyle name="SAPBEXHLevel3X 3 3 3 2 4 2" xfId="19464"/>
    <cellStyle name="SAPBEXHLevel3X 3 3 3 2 4 2 2" xfId="45878"/>
    <cellStyle name="SAPBEXHLevel3X 3 3 3 2 4 3" xfId="22592"/>
    <cellStyle name="SAPBEXHLevel3X 3 3 3 2 4 3 2" xfId="49006"/>
    <cellStyle name="SAPBEXHLevel3X 3 3 3 2 4 4" xfId="35300"/>
    <cellStyle name="SAPBEXHLevel3X 3 3 3 2 5" xfId="14456"/>
    <cellStyle name="SAPBEXHLevel3X 3 3 3 2 5 2" xfId="40876"/>
    <cellStyle name="SAPBEXHLevel3X 3 3 3 2 6" xfId="27963"/>
    <cellStyle name="SAPBEXHLevel3X 3 3 3 2 6 2" xfId="54377"/>
    <cellStyle name="SAPBEXHLevel3X 3 3 3 2 7" xfId="30341"/>
    <cellStyle name="SAPBEXHLevel3X 3 3 3 3" xfId="2664"/>
    <cellStyle name="SAPBEXHLevel3X 3 3 3 3 2" xfId="9289"/>
    <cellStyle name="SAPBEXHLevel3X 3 3 3 3 2 2" xfId="19949"/>
    <cellStyle name="SAPBEXHLevel3X 3 3 3 3 2 2 2" xfId="46363"/>
    <cellStyle name="SAPBEXHLevel3X 3 3 3 3 2 3" xfId="28232"/>
    <cellStyle name="SAPBEXHLevel3X 3 3 3 3 2 3 2" xfId="54646"/>
    <cellStyle name="SAPBEXHLevel3X 3 3 3 3 2 4" xfId="35785"/>
    <cellStyle name="SAPBEXHLevel3X 3 3 3 3 3" xfId="13456"/>
    <cellStyle name="SAPBEXHLevel3X 3 3 3 3 3 2" xfId="39876"/>
    <cellStyle name="SAPBEXHLevel3X 3 3 3 3 4" xfId="24209"/>
    <cellStyle name="SAPBEXHLevel3X 3 3 3 3 4 2" xfId="50623"/>
    <cellStyle name="SAPBEXHLevel3X 3 3 3 3 5" xfId="29334"/>
    <cellStyle name="SAPBEXHLevel3X 3 3 3 4" xfId="4444"/>
    <cellStyle name="SAPBEXHLevel3X 3 3 3 4 2" xfId="10053"/>
    <cellStyle name="SAPBEXHLevel3X 3 3 3 4 2 2" xfId="20713"/>
    <cellStyle name="SAPBEXHLevel3X 3 3 3 4 2 2 2" xfId="47127"/>
    <cellStyle name="SAPBEXHLevel3X 3 3 3 4 2 3" xfId="13063"/>
    <cellStyle name="SAPBEXHLevel3X 3 3 3 4 2 3 2" xfId="39484"/>
    <cellStyle name="SAPBEXHLevel3X 3 3 3 4 2 4" xfId="36549"/>
    <cellStyle name="SAPBEXHLevel3X 3 3 3 4 3" xfId="15222"/>
    <cellStyle name="SAPBEXHLevel3X 3 3 3 4 3 2" xfId="41642"/>
    <cellStyle name="SAPBEXHLevel3X 3 3 3 4 4" xfId="27709"/>
    <cellStyle name="SAPBEXHLevel3X 3 3 3 4 4 2" xfId="54123"/>
    <cellStyle name="SAPBEXHLevel3X 3 3 3 4 5" xfId="31114"/>
    <cellStyle name="SAPBEXHLevel3X 3 3 3 5" xfId="5441"/>
    <cellStyle name="SAPBEXHLevel3X 3 3 3 5 2" xfId="16214"/>
    <cellStyle name="SAPBEXHLevel3X 3 3 3 5 2 2" xfId="42633"/>
    <cellStyle name="SAPBEXHLevel3X 3 3 3 5 3" xfId="22285"/>
    <cellStyle name="SAPBEXHLevel3X 3 3 3 5 3 2" xfId="48699"/>
    <cellStyle name="SAPBEXHLevel3X 3 3 3 5 4" xfId="32111"/>
    <cellStyle name="SAPBEXHLevel3X 3 3 3 6" xfId="5545"/>
    <cellStyle name="SAPBEXHLevel3X 3 3 3 6 2" xfId="16316"/>
    <cellStyle name="SAPBEXHLevel3X 3 3 3 6 2 2" xfId="42735"/>
    <cellStyle name="SAPBEXHLevel3X 3 3 3 6 3" xfId="22197"/>
    <cellStyle name="SAPBEXHLevel3X 3 3 3 6 3 2" xfId="48611"/>
    <cellStyle name="SAPBEXHLevel3X 3 3 3 6 4" xfId="32215"/>
    <cellStyle name="SAPBEXHLevel3X 3 3 3 7" xfId="6155"/>
    <cellStyle name="SAPBEXHLevel3X 3 3 3 7 2" xfId="24531"/>
    <cellStyle name="SAPBEXHLevel3X 3 3 3 7 2 2" xfId="50945"/>
    <cellStyle name="SAPBEXHLevel3X 3 3 3 7 3" xfId="32825"/>
    <cellStyle name="SAPBEXHLevel3X 3 3 3 8" xfId="2877"/>
    <cellStyle name="SAPBEXHLevel3X 3 3 3 8 2" xfId="13669"/>
    <cellStyle name="SAPBEXHLevel3X 3 3 3 8 2 2" xfId="40089"/>
    <cellStyle name="SAPBEXHLevel3X 3 3 3 8 3" xfId="23066"/>
    <cellStyle name="SAPBEXHLevel3X 3 3 3 8 3 2" xfId="49480"/>
    <cellStyle name="SAPBEXHLevel3X 3 3 3 8 4" xfId="29547"/>
    <cellStyle name="SAPBEXHLevel3X 3 3 3 9" xfId="7636"/>
    <cellStyle name="SAPBEXHLevel3X 3 3 3 9 2" xfId="18303"/>
    <cellStyle name="SAPBEXHLevel3X 3 3 3 9 2 2" xfId="44719"/>
    <cellStyle name="SAPBEXHLevel3X 3 3 3 9 3" xfId="24539"/>
    <cellStyle name="SAPBEXHLevel3X 3 3 3 9 3 2" xfId="50953"/>
    <cellStyle name="SAPBEXHLevel3X 3 3 3 9 4" xfId="34306"/>
    <cellStyle name="SAPBEXHLevel3X 3 3 4" xfId="1937"/>
    <cellStyle name="SAPBEXHLevel3X 3 3 4 10" xfId="8584"/>
    <cellStyle name="SAPBEXHLevel3X 3 3 4 10 2" xfId="19244"/>
    <cellStyle name="SAPBEXHLevel3X 3 3 4 10 2 2" xfId="45658"/>
    <cellStyle name="SAPBEXHLevel3X 3 3 4 10 3" xfId="17665"/>
    <cellStyle name="SAPBEXHLevel3X 3 3 4 10 3 2" xfId="44082"/>
    <cellStyle name="SAPBEXHLevel3X 3 3 4 10 4" xfId="35080"/>
    <cellStyle name="SAPBEXHLevel3X 3 3 4 11" xfId="11643"/>
    <cellStyle name="SAPBEXHLevel3X 3 3 4 11 2" xfId="38064"/>
    <cellStyle name="SAPBEXHLevel3X 3 3 4 12" xfId="25129"/>
    <cellStyle name="SAPBEXHLevel3X 3 3 4 12 2" xfId="51543"/>
    <cellStyle name="SAPBEXHLevel3X 3 3 4 2" xfId="3914"/>
    <cellStyle name="SAPBEXHLevel3X 3 3 4 2 2" xfId="9126"/>
    <cellStyle name="SAPBEXHLevel3X 3 3 4 2 2 2" xfId="19786"/>
    <cellStyle name="SAPBEXHLevel3X 3 3 4 2 2 2 2" xfId="46200"/>
    <cellStyle name="SAPBEXHLevel3X 3 3 4 2 2 3" xfId="26787"/>
    <cellStyle name="SAPBEXHLevel3X 3 3 4 2 2 3 2" xfId="53201"/>
    <cellStyle name="SAPBEXHLevel3X 3 3 4 2 2 4" xfId="35622"/>
    <cellStyle name="SAPBEXHLevel3X 3 3 4 2 3" xfId="14697"/>
    <cellStyle name="SAPBEXHLevel3X 3 3 4 2 3 2" xfId="41117"/>
    <cellStyle name="SAPBEXHLevel3X 3 3 4 2 4" xfId="24556"/>
    <cellStyle name="SAPBEXHLevel3X 3 3 4 2 4 2" xfId="50970"/>
    <cellStyle name="SAPBEXHLevel3X 3 3 4 2 5" xfId="30584"/>
    <cellStyle name="SAPBEXHLevel3X 3 3 4 3" xfId="4641"/>
    <cellStyle name="SAPBEXHLevel3X 3 3 4 3 2" xfId="10231"/>
    <cellStyle name="SAPBEXHLevel3X 3 3 4 3 2 2" xfId="20891"/>
    <cellStyle name="SAPBEXHLevel3X 3 3 4 3 2 2 2" xfId="47305"/>
    <cellStyle name="SAPBEXHLevel3X 3 3 4 3 2 3" xfId="12239"/>
    <cellStyle name="SAPBEXHLevel3X 3 3 4 3 2 3 2" xfId="38660"/>
    <cellStyle name="SAPBEXHLevel3X 3 3 4 3 2 4" xfId="36727"/>
    <cellStyle name="SAPBEXHLevel3X 3 3 4 3 3" xfId="15419"/>
    <cellStyle name="SAPBEXHLevel3X 3 3 4 3 3 2" xfId="41839"/>
    <cellStyle name="SAPBEXHLevel3X 3 3 4 3 4" xfId="24798"/>
    <cellStyle name="SAPBEXHLevel3X 3 3 4 3 4 2" xfId="51212"/>
    <cellStyle name="SAPBEXHLevel3X 3 3 4 3 5" xfId="31311"/>
    <cellStyle name="SAPBEXHLevel3X 3 3 4 4" xfId="5219"/>
    <cellStyle name="SAPBEXHLevel3X 3 3 4 4 2" xfId="15994"/>
    <cellStyle name="SAPBEXHLevel3X 3 3 4 4 2 2" xfId="42413"/>
    <cellStyle name="SAPBEXHLevel3X 3 3 4 4 3" xfId="25251"/>
    <cellStyle name="SAPBEXHLevel3X 3 3 4 4 3 2" xfId="51665"/>
    <cellStyle name="SAPBEXHLevel3X 3 3 4 4 4" xfId="31889"/>
    <cellStyle name="SAPBEXHLevel3X 3 3 4 5" xfId="5835"/>
    <cellStyle name="SAPBEXHLevel3X 3 3 4 5 2" xfId="16594"/>
    <cellStyle name="SAPBEXHLevel3X 3 3 4 5 2 2" xfId="43012"/>
    <cellStyle name="SAPBEXHLevel3X 3 3 4 5 3" xfId="21859"/>
    <cellStyle name="SAPBEXHLevel3X 3 3 4 5 3 2" xfId="48273"/>
    <cellStyle name="SAPBEXHLevel3X 3 3 4 5 4" xfId="32505"/>
    <cellStyle name="SAPBEXHLevel3X 3 3 4 6" xfId="6438"/>
    <cellStyle name="SAPBEXHLevel3X 3 3 4 6 2" xfId="17174"/>
    <cellStyle name="SAPBEXHLevel3X 3 3 4 6 2 2" xfId="43592"/>
    <cellStyle name="SAPBEXHLevel3X 3 3 4 6 3" xfId="24524"/>
    <cellStyle name="SAPBEXHLevel3X 3 3 4 6 3 2" xfId="50938"/>
    <cellStyle name="SAPBEXHLevel3X 3 3 4 6 4" xfId="33108"/>
    <cellStyle name="SAPBEXHLevel3X 3 3 4 7" xfId="7053"/>
    <cellStyle name="SAPBEXHLevel3X 3 3 4 7 2" xfId="12420"/>
    <cellStyle name="SAPBEXHLevel3X 3 3 4 7 2 2" xfId="38841"/>
    <cellStyle name="SAPBEXHLevel3X 3 3 4 7 3" xfId="33723"/>
    <cellStyle name="SAPBEXHLevel3X 3 3 4 8" xfId="7600"/>
    <cellStyle name="SAPBEXHLevel3X 3 3 4 8 2" xfId="18267"/>
    <cellStyle name="SAPBEXHLevel3X 3 3 4 8 2 2" xfId="44683"/>
    <cellStyle name="SAPBEXHLevel3X 3 3 4 8 3" xfId="11146"/>
    <cellStyle name="SAPBEXHLevel3X 3 3 4 8 3 2" xfId="37567"/>
    <cellStyle name="SAPBEXHLevel3X 3 3 4 8 4" xfId="34270"/>
    <cellStyle name="SAPBEXHLevel3X 3 3 4 9" xfId="7299"/>
    <cellStyle name="SAPBEXHLevel3X 3 3 4 9 2" xfId="17966"/>
    <cellStyle name="SAPBEXHLevel3X 3 3 4 9 2 2" xfId="44383"/>
    <cellStyle name="SAPBEXHLevel3X 3 3 4 9 3" xfId="26353"/>
    <cellStyle name="SAPBEXHLevel3X 3 3 4 9 3 2" xfId="52767"/>
    <cellStyle name="SAPBEXHLevel3X 3 3 4 9 4" xfId="33969"/>
    <cellStyle name="SAPBEXHLevel3X 3 3 5" xfId="2123"/>
    <cellStyle name="SAPBEXHLevel3X 3 3 5 10" xfId="8849"/>
    <cellStyle name="SAPBEXHLevel3X 3 3 5 10 2" xfId="19509"/>
    <cellStyle name="SAPBEXHLevel3X 3 3 5 10 2 2" xfId="45923"/>
    <cellStyle name="SAPBEXHLevel3X 3 3 5 10 3" xfId="26365"/>
    <cellStyle name="SAPBEXHLevel3X 3 3 5 10 3 2" xfId="52779"/>
    <cellStyle name="SAPBEXHLevel3X 3 3 5 10 4" xfId="35345"/>
    <cellStyle name="SAPBEXHLevel3X 3 3 5 11" xfId="11477"/>
    <cellStyle name="SAPBEXHLevel3X 3 3 5 11 2" xfId="37898"/>
    <cellStyle name="SAPBEXHLevel3X 3 3 5 12" xfId="22475"/>
    <cellStyle name="SAPBEXHLevel3X 3 3 5 12 2" xfId="48889"/>
    <cellStyle name="SAPBEXHLevel3X 3 3 5 2" xfId="4088"/>
    <cellStyle name="SAPBEXHLevel3X 3 3 5 2 2" xfId="9831"/>
    <cellStyle name="SAPBEXHLevel3X 3 3 5 2 2 2" xfId="20491"/>
    <cellStyle name="SAPBEXHLevel3X 3 3 5 2 2 2 2" xfId="46905"/>
    <cellStyle name="SAPBEXHLevel3X 3 3 5 2 2 3" xfId="25902"/>
    <cellStyle name="SAPBEXHLevel3X 3 3 5 2 2 3 2" xfId="52316"/>
    <cellStyle name="SAPBEXHLevel3X 3 3 5 2 2 4" xfId="36327"/>
    <cellStyle name="SAPBEXHLevel3X 3 3 5 2 3" xfId="14870"/>
    <cellStyle name="SAPBEXHLevel3X 3 3 5 2 3 2" xfId="41290"/>
    <cellStyle name="SAPBEXHLevel3X 3 3 5 2 4" xfId="26265"/>
    <cellStyle name="SAPBEXHLevel3X 3 3 5 2 4 2" xfId="52679"/>
    <cellStyle name="SAPBEXHLevel3X 3 3 5 2 5" xfId="30758"/>
    <cellStyle name="SAPBEXHLevel3X 3 3 5 3" xfId="4816"/>
    <cellStyle name="SAPBEXHLevel3X 3 3 5 3 2" xfId="10124"/>
    <cellStyle name="SAPBEXHLevel3X 3 3 5 3 2 2" xfId="20784"/>
    <cellStyle name="SAPBEXHLevel3X 3 3 5 3 2 2 2" xfId="47198"/>
    <cellStyle name="SAPBEXHLevel3X 3 3 5 3 2 3" xfId="27800"/>
    <cellStyle name="SAPBEXHLevel3X 3 3 5 3 2 3 2" xfId="54214"/>
    <cellStyle name="SAPBEXHLevel3X 3 3 5 3 2 4" xfId="36620"/>
    <cellStyle name="SAPBEXHLevel3X 3 3 5 3 3" xfId="15593"/>
    <cellStyle name="SAPBEXHLevel3X 3 3 5 3 3 2" xfId="42013"/>
    <cellStyle name="SAPBEXHLevel3X 3 3 5 3 4" xfId="25429"/>
    <cellStyle name="SAPBEXHLevel3X 3 3 5 3 4 2" xfId="51843"/>
    <cellStyle name="SAPBEXHLevel3X 3 3 5 3 5" xfId="31486"/>
    <cellStyle name="SAPBEXHLevel3X 3 3 5 4" xfId="5396"/>
    <cellStyle name="SAPBEXHLevel3X 3 3 5 4 2" xfId="16169"/>
    <cellStyle name="SAPBEXHLevel3X 3 3 5 4 2 2" xfId="42588"/>
    <cellStyle name="SAPBEXHLevel3X 3 3 5 4 3" xfId="22150"/>
    <cellStyle name="SAPBEXHLevel3X 3 3 5 4 3 2" xfId="48564"/>
    <cellStyle name="SAPBEXHLevel3X 3 3 5 4 4" xfId="32066"/>
    <cellStyle name="SAPBEXHLevel3X 3 3 5 5" xfId="6003"/>
    <cellStyle name="SAPBEXHLevel3X 3 3 5 5 2" xfId="16755"/>
    <cellStyle name="SAPBEXHLevel3X 3 3 5 5 2 2" xfId="43173"/>
    <cellStyle name="SAPBEXHLevel3X 3 3 5 5 3" xfId="27381"/>
    <cellStyle name="SAPBEXHLevel3X 3 3 5 5 3 2" xfId="53795"/>
    <cellStyle name="SAPBEXHLevel3X 3 3 5 5 4" xfId="32673"/>
    <cellStyle name="SAPBEXHLevel3X 3 3 5 6" xfId="6603"/>
    <cellStyle name="SAPBEXHLevel3X 3 3 5 6 2" xfId="17328"/>
    <cellStyle name="SAPBEXHLevel3X 3 3 5 6 2 2" xfId="43746"/>
    <cellStyle name="SAPBEXHLevel3X 3 3 5 6 3" xfId="25054"/>
    <cellStyle name="SAPBEXHLevel3X 3 3 5 6 3 2" xfId="51468"/>
    <cellStyle name="SAPBEXHLevel3X 3 3 5 6 4" xfId="33273"/>
    <cellStyle name="SAPBEXHLevel3X 3 3 5 7" xfId="7175"/>
    <cellStyle name="SAPBEXHLevel3X 3 3 5 7 2" xfId="27070"/>
    <cellStyle name="SAPBEXHLevel3X 3 3 5 7 2 2" xfId="53484"/>
    <cellStyle name="SAPBEXHLevel3X 3 3 5 7 3" xfId="33845"/>
    <cellStyle name="SAPBEXHLevel3X 3 3 5 8" xfId="7734"/>
    <cellStyle name="SAPBEXHLevel3X 3 3 5 8 2" xfId="18401"/>
    <cellStyle name="SAPBEXHLevel3X 3 3 5 8 2 2" xfId="44817"/>
    <cellStyle name="SAPBEXHLevel3X 3 3 5 8 3" xfId="22796"/>
    <cellStyle name="SAPBEXHLevel3X 3 3 5 8 3 2" xfId="49210"/>
    <cellStyle name="SAPBEXHLevel3X 3 3 5 8 4" xfId="34404"/>
    <cellStyle name="SAPBEXHLevel3X 3 3 5 9" xfId="7886"/>
    <cellStyle name="SAPBEXHLevel3X 3 3 5 9 2" xfId="18553"/>
    <cellStyle name="SAPBEXHLevel3X 3 3 5 9 2 2" xfId="44968"/>
    <cellStyle name="SAPBEXHLevel3X 3 3 5 9 3" xfId="23767"/>
    <cellStyle name="SAPBEXHLevel3X 3 3 5 9 3 2" xfId="50181"/>
    <cellStyle name="SAPBEXHLevel3X 3 3 5 9 4" xfId="34556"/>
    <cellStyle name="SAPBEXHLevel3X 3 3 6" xfId="1860"/>
    <cellStyle name="SAPBEXHLevel3X 3 3 6 10" xfId="9526"/>
    <cellStyle name="SAPBEXHLevel3X 3 3 6 10 2" xfId="20186"/>
    <cellStyle name="SAPBEXHLevel3X 3 3 6 10 2 2" xfId="46600"/>
    <cellStyle name="SAPBEXHLevel3X 3 3 6 10 3" xfId="27841"/>
    <cellStyle name="SAPBEXHLevel3X 3 3 6 10 3 2" xfId="54255"/>
    <cellStyle name="SAPBEXHLevel3X 3 3 6 10 4" xfId="36022"/>
    <cellStyle name="SAPBEXHLevel3X 3 3 6 11" xfId="11720"/>
    <cellStyle name="SAPBEXHLevel3X 3 3 6 11 2" xfId="38141"/>
    <cellStyle name="SAPBEXHLevel3X 3 3 6 12" xfId="23444"/>
    <cellStyle name="SAPBEXHLevel3X 3 3 6 12 2" xfId="49858"/>
    <cellStyle name="SAPBEXHLevel3X 3 3 6 2" xfId="3837"/>
    <cellStyle name="SAPBEXHLevel3X 3 3 6 2 2" xfId="10665"/>
    <cellStyle name="SAPBEXHLevel3X 3 3 6 2 2 2" xfId="21310"/>
    <cellStyle name="SAPBEXHLevel3X 3 3 6 2 2 2 2" xfId="47724"/>
    <cellStyle name="SAPBEXHLevel3X 3 3 6 2 2 3" xfId="28408"/>
    <cellStyle name="SAPBEXHLevel3X 3 3 6 2 2 3 2" xfId="54822"/>
    <cellStyle name="SAPBEXHLevel3X 3 3 6 2 2 4" xfId="37089"/>
    <cellStyle name="SAPBEXHLevel3X 3 3 6 2 3" xfId="14620"/>
    <cellStyle name="SAPBEXHLevel3X 3 3 6 2 3 2" xfId="41040"/>
    <cellStyle name="SAPBEXHLevel3X 3 3 6 2 4" xfId="22453"/>
    <cellStyle name="SAPBEXHLevel3X 3 3 6 2 4 2" xfId="48867"/>
    <cellStyle name="SAPBEXHLevel3X 3 3 6 2 5" xfId="30507"/>
    <cellStyle name="SAPBEXHLevel3X 3 3 6 3" xfId="4564"/>
    <cellStyle name="SAPBEXHLevel3X 3 3 6 3 2" xfId="15342"/>
    <cellStyle name="SAPBEXHLevel3X 3 3 6 3 2 2" xfId="41762"/>
    <cellStyle name="SAPBEXHLevel3X 3 3 6 3 3" xfId="25098"/>
    <cellStyle name="SAPBEXHLevel3X 3 3 6 3 3 2" xfId="51512"/>
    <cellStyle name="SAPBEXHLevel3X 3 3 6 3 4" xfId="31234"/>
    <cellStyle name="SAPBEXHLevel3X 3 3 6 4" xfId="3207"/>
    <cellStyle name="SAPBEXHLevel3X 3 3 6 4 2" xfId="13997"/>
    <cellStyle name="SAPBEXHLevel3X 3 3 6 4 2 2" xfId="40417"/>
    <cellStyle name="SAPBEXHLevel3X 3 3 6 4 3" xfId="23889"/>
    <cellStyle name="SAPBEXHLevel3X 3 3 6 4 3 2" xfId="50303"/>
    <cellStyle name="SAPBEXHLevel3X 3 3 6 4 4" xfId="29877"/>
    <cellStyle name="SAPBEXHLevel3X 3 3 6 5" xfId="2865"/>
    <cellStyle name="SAPBEXHLevel3X 3 3 6 5 2" xfId="13657"/>
    <cellStyle name="SAPBEXHLevel3X 3 3 6 5 2 2" xfId="40077"/>
    <cellStyle name="SAPBEXHLevel3X 3 3 6 5 3" xfId="24652"/>
    <cellStyle name="SAPBEXHLevel3X 3 3 6 5 3 2" xfId="51066"/>
    <cellStyle name="SAPBEXHLevel3X 3 3 6 5 4" xfId="29535"/>
    <cellStyle name="SAPBEXHLevel3X 3 3 6 6" xfId="5630"/>
    <cellStyle name="SAPBEXHLevel3X 3 3 6 6 2" xfId="16394"/>
    <cellStyle name="SAPBEXHLevel3X 3 3 6 6 2 2" xfId="42812"/>
    <cellStyle name="SAPBEXHLevel3X 3 3 6 6 3" xfId="24465"/>
    <cellStyle name="SAPBEXHLevel3X 3 3 6 6 3 2" xfId="50879"/>
    <cellStyle name="SAPBEXHLevel3X 3 3 6 6 4" xfId="32300"/>
    <cellStyle name="SAPBEXHLevel3X 3 3 6 7" xfId="6976"/>
    <cellStyle name="SAPBEXHLevel3X 3 3 6 7 2" xfId="12146"/>
    <cellStyle name="SAPBEXHLevel3X 3 3 6 7 2 2" xfId="38567"/>
    <cellStyle name="SAPBEXHLevel3X 3 3 6 7 3" xfId="33646"/>
    <cellStyle name="SAPBEXHLevel3X 3 3 6 8" xfId="7523"/>
    <cellStyle name="SAPBEXHLevel3X 3 3 6 8 2" xfId="18190"/>
    <cellStyle name="SAPBEXHLevel3X 3 3 6 8 2 2" xfId="44606"/>
    <cellStyle name="SAPBEXHLevel3X 3 3 6 8 3" xfId="27399"/>
    <cellStyle name="SAPBEXHLevel3X 3 3 6 8 3 2" xfId="53813"/>
    <cellStyle name="SAPBEXHLevel3X 3 3 6 8 4" xfId="34193"/>
    <cellStyle name="SAPBEXHLevel3X 3 3 6 9" xfId="6671"/>
    <cellStyle name="SAPBEXHLevel3X 3 3 6 9 2" xfId="17383"/>
    <cellStyle name="SAPBEXHLevel3X 3 3 6 9 2 2" xfId="43801"/>
    <cellStyle name="SAPBEXHLevel3X 3 3 6 9 3" xfId="24586"/>
    <cellStyle name="SAPBEXHLevel3X 3 3 6 9 3 2" xfId="51000"/>
    <cellStyle name="SAPBEXHLevel3X 3 3 6 9 4" xfId="33341"/>
    <cellStyle name="SAPBEXHLevel3X 3 3 7" xfId="2520"/>
    <cellStyle name="SAPBEXHLevel3X 3 3 7 10" xfId="25127"/>
    <cellStyle name="SAPBEXHLevel3X 3 3 7 10 2" xfId="51541"/>
    <cellStyle name="SAPBEXHLevel3X 3 3 7 2" xfId="4415"/>
    <cellStyle name="SAPBEXHLevel3X 3 3 7 2 2" xfId="15193"/>
    <cellStyle name="SAPBEXHLevel3X 3 3 7 2 2 2" xfId="41613"/>
    <cellStyle name="SAPBEXHLevel3X 3 3 7 2 3" xfId="25497"/>
    <cellStyle name="SAPBEXHLevel3X 3 3 7 2 3 2" xfId="51911"/>
    <cellStyle name="SAPBEXHLevel3X 3 3 7 2 4" xfId="31085"/>
    <cellStyle name="SAPBEXHLevel3X 3 3 7 3" xfId="5148"/>
    <cellStyle name="SAPBEXHLevel3X 3 3 7 3 2" xfId="15925"/>
    <cellStyle name="SAPBEXHLevel3X 3 3 7 3 2 2" xfId="42344"/>
    <cellStyle name="SAPBEXHLevel3X 3 3 7 3 3" xfId="21851"/>
    <cellStyle name="SAPBEXHLevel3X 3 3 7 3 3 2" xfId="48265"/>
    <cellStyle name="SAPBEXHLevel3X 3 3 7 3 4" xfId="31818"/>
    <cellStyle name="SAPBEXHLevel3X 3 3 7 4" xfId="6330"/>
    <cellStyle name="SAPBEXHLevel3X 3 3 7 4 2" xfId="17069"/>
    <cellStyle name="SAPBEXHLevel3X 3 3 7 4 2 2" xfId="43487"/>
    <cellStyle name="SAPBEXHLevel3X 3 3 7 4 3" xfId="25777"/>
    <cellStyle name="SAPBEXHLevel3X 3 3 7 4 3 2" xfId="52191"/>
    <cellStyle name="SAPBEXHLevel3X 3 3 7 4 4" xfId="33000"/>
    <cellStyle name="SAPBEXHLevel3X 3 3 7 5" xfId="6906"/>
    <cellStyle name="SAPBEXHLevel3X 3 3 7 5 2" xfId="17611"/>
    <cellStyle name="SAPBEXHLevel3X 3 3 7 5 2 2" xfId="44028"/>
    <cellStyle name="SAPBEXHLevel3X 3 3 7 5 3" xfId="22010"/>
    <cellStyle name="SAPBEXHLevel3X 3 3 7 5 3 2" xfId="48424"/>
    <cellStyle name="SAPBEXHLevel3X 3 3 7 5 4" xfId="33576"/>
    <cellStyle name="SAPBEXHLevel3X 3 3 7 6" xfId="7430"/>
    <cellStyle name="SAPBEXHLevel3X 3 3 7 6 2" xfId="18097"/>
    <cellStyle name="SAPBEXHLevel3X 3 3 7 6 2 2" xfId="44513"/>
    <cellStyle name="SAPBEXHLevel3X 3 3 7 6 3" xfId="22802"/>
    <cellStyle name="SAPBEXHLevel3X 3 3 7 6 3 2" xfId="49216"/>
    <cellStyle name="SAPBEXHLevel3X 3 3 7 6 4" xfId="34100"/>
    <cellStyle name="SAPBEXHLevel3X 3 3 7 7" xfId="8053"/>
    <cellStyle name="SAPBEXHLevel3X 3 3 7 7 2" xfId="18720"/>
    <cellStyle name="SAPBEXHLevel3X 3 3 7 7 2 2" xfId="45134"/>
    <cellStyle name="SAPBEXHLevel3X 3 3 7 7 3" xfId="12172"/>
    <cellStyle name="SAPBEXHLevel3X 3 3 7 7 3 2" xfId="38593"/>
    <cellStyle name="SAPBEXHLevel3X 3 3 7 7 4" xfId="34657"/>
    <cellStyle name="SAPBEXHLevel3X 3 3 7 8" xfId="13316"/>
    <cellStyle name="SAPBEXHLevel3X 3 3 7 8 2" xfId="39736"/>
    <cellStyle name="SAPBEXHLevel3X 3 3 7 9" xfId="11211"/>
    <cellStyle name="SAPBEXHLevel3X 3 3 7 9 2" xfId="37632"/>
    <cellStyle name="SAPBEXHLevel3X 3 3 8" xfId="3274"/>
    <cellStyle name="SAPBEXHLevel3X 3 3 8 2" xfId="14064"/>
    <cellStyle name="SAPBEXHLevel3X 3 3 8 2 2" xfId="40484"/>
    <cellStyle name="SAPBEXHLevel3X 3 3 8 3" xfId="24563"/>
    <cellStyle name="SAPBEXHLevel3X 3 3 8 3 2" xfId="50977"/>
    <cellStyle name="SAPBEXHLevel3X 3 3 8 4" xfId="29944"/>
    <cellStyle name="SAPBEXHLevel3X 3 3 9" xfId="5091"/>
    <cellStyle name="SAPBEXHLevel3X 3 3 9 2" xfId="15868"/>
    <cellStyle name="SAPBEXHLevel3X 3 3 9 2 2" xfId="42287"/>
    <cellStyle name="SAPBEXHLevel3X 3 3 9 3" xfId="27681"/>
    <cellStyle name="SAPBEXHLevel3X 3 3 9 3 2" xfId="54095"/>
    <cellStyle name="SAPBEXHLevel3X 3 3 9 4" xfId="31761"/>
    <cellStyle name="SAPBEXHLevel3X 3 4" xfId="1256"/>
    <cellStyle name="SAPBEXHLevel3X 3 4 10" xfId="5314"/>
    <cellStyle name="SAPBEXHLevel3X 3 4 10 2" xfId="16088"/>
    <cellStyle name="SAPBEXHLevel3X 3 4 10 2 2" xfId="42507"/>
    <cellStyle name="SAPBEXHLevel3X 3 4 10 3" xfId="25355"/>
    <cellStyle name="SAPBEXHLevel3X 3 4 10 3 2" xfId="51769"/>
    <cellStyle name="SAPBEXHLevel3X 3 4 10 4" xfId="31984"/>
    <cellStyle name="SAPBEXHLevel3X 3 4 11" xfId="3427"/>
    <cellStyle name="SAPBEXHLevel3X 3 4 11 2" xfId="25709"/>
    <cellStyle name="SAPBEXHLevel3X 3 4 11 2 2" xfId="52123"/>
    <cellStyle name="SAPBEXHLevel3X 3 4 11 3" xfId="30097"/>
    <cellStyle name="SAPBEXHLevel3X 3 4 12" xfId="13354"/>
    <cellStyle name="SAPBEXHLevel3X 3 4 12 2" xfId="39774"/>
    <cellStyle name="SAPBEXHLevel3X 3 4 13" xfId="26298"/>
    <cellStyle name="SAPBEXHLevel3X 3 4 13 2" xfId="52712"/>
    <cellStyle name="SAPBEXHLevel3X 3 4 2" xfId="1566"/>
    <cellStyle name="SAPBEXHLevel3X 3 4 2 10" xfId="8458"/>
    <cellStyle name="SAPBEXHLevel3X 3 4 2 10 2" xfId="19118"/>
    <cellStyle name="SAPBEXHLevel3X 3 4 2 10 2 2" xfId="45532"/>
    <cellStyle name="SAPBEXHLevel3X 3 4 2 10 3" xfId="17213"/>
    <cellStyle name="SAPBEXHLevel3X 3 4 2 10 3 2" xfId="43631"/>
    <cellStyle name="SAPBEXHLevel3X 3 4 2 10 4" xfId="34954"/>
    <cellStyle name="SAPBEXHLevel3X 3 4 2 11" xfId="13075"/>
    <cellStyle name="SAPBEXHLevel3X 3 4 2 11 2" xfId="39496"/>
    <cellStyle name="SAPBEXHLevel3X 3 4 2 12" xfId="26206"/>
    <cellStyle name="SAPBEXHLevel3X 3 4 2 12 2" xfId="52620"/>
    <cellStyle name="SAPBEXHLevel3X 3 4 2 2" xfId="3560"/>
    <cellStyle name="SAPBEXHLevel3X 3 4 2 2 2" xfId="8964"/>
    <cellStyle name="SAPBEXHLevel3X 3 4 2 2 2 2" xfId="19624"/>
    <cellStyle name="SAPBEXHLevel3X 3 4 2 2 2 2 2" xfId="46038"/>
    <cellStyle name="SAPBEXHLevel3X 3 4 2 2 2 3" xfId="26797"/>
    <cellStyle name="SAPBEXHLevel3X 3 4 2 2 2 3 2" xfId="53211"/>
    <cellStyle name="SAPBEXHLevel3X 3 4 2 2 2 4" xfId="35460"/>
    <cellStyle name="SAPBEXHLevel3X 3 4 2 2 3" xfId="10373"/>
    <cellStyle name="SAPBEXHLevel3X 3 4 2 2 3 2" xfId="21033"/>
    <cellStyle name="SAPBEXHLevel3X 3 4 2 2 3 2 2" xfId="47447"/>
    <cellStyle name="SAPBEXHLevel3X 3 4 2 2 3 3" xfId="28298"/>
    <cellStyle name="SAPBEXHLevel3X 3 4 2 2 3 3 2" xfId="54712"/>
    <cellStyle name="SAPBEXHLevel3X 3 4 2 2 3 4" xfId="36869"/>
    <cellStyle name="SAPBEXHLevel3X 3 4 2 2 4" xfId="8771"/>
    <cellStyle name="SAPBEXHLevel3X 3 4 2 2 4 2" xfId="19431"/>
    <cellStyle name="SAPBEXHLevel3X 3 4 2 2 4 2 2" xfId="45845"/>
    <cellStyle name="SAPBEXHLevel3X 3 4 2 2 4 3" xfId="26932"/>
    <cellStyle name="SAPBEXHLevel3X 3 4 2 2 4 3 2" xfId="53346"/>
    <cellStyle name="SAPBEXHLevel3X 3 4 2 2 4 4" xfId="35267"/>
    <cellStyle name="SAPBEXHLevel3X 3 4 2 2 5" xfId="14345"/>
    <cellStyle name="SAPBEXHLevel3X 3 4 2 2 5 2" xfId="40765"/>
    <cellStyle name="SAPBEXHLevel3X 3 4 2 2 6" xfId="23426"/>
    <cellStyle name="SAPBEXHLevel3X 3 4 2 2 6 2" xfId="49840"/>
    <cellStyle name="SAPBEXHLevel3X 3 4 2 2 7" xfId="30230"/>
    <cellStyle name="SAPBEXHLevel3X 3 4 2 3" xfId="2758"/>
    <cellStyle name="SAPBEXHLevel3X 3 4 2 3 2" xfId="9322"/>
    <cellStyle name="SAPBEXHLevel3X 3 4 2 3 2 2" xfId="19982"/>
    <cellStyle name="SAPBEXHLevel3X 3 4 2 3 2 2 2" xfId="46396"/>
    <cellStyle name="SAPBEXHLevel3X 3 4 2 3 2 3" xfId="27868"/>
    <cellStyle name="SAPBEXHLevel3X 3 4 2 3 2 3 2" xfId="54282"/>
    <cellStyle name="SAPBEXHLevel3X 3 4 2 3 2 4" xfId="35818"/>
    <cellStyle name="SAPBEXHLevel3X 3 4 2 3 3" xfId="13550"/>
    <cellStyle name="SAPBEXHLevel3X 3 4 2 3 3 2" xfId="39970"/>
    <cellStyle name="SAPBEXHLevel3X 3 4 2 3 4" xfId="22237"/>
    <cellStyle name="SAPBEXHLevel3X 3 4 2 3 4 2" xfId="48651"/>
    <cellStyle name="SAPBEXHLevel3X 3 4 2 3 5" xfId="29428"/>
    <cellStyle name="SAPBEXHLevel3X 3 4 2 4" xfId="3065"/>
    <cellStyle name="SAPBEXHLevel3X 3 4 2 4 2" xfId="10165"/>
    <cellStyle name="SAPBEXHLevel3X 3 4 2 4 2 2" xfId="20825"/>
    <cellStyle name="SAPBEXHLevel3X 3 4 2 4 2 2 2" xfId="47239"/>
    <cellStyle name="SAPBEXHLevel3X 3 4 2 4 2 3" xfId="12235"/>
    <cellStyle name="SAPBEXHLevel3X 3 4 2 4 2 3 2" xfId="38656"/>
    <cellStyle name="SAPBEXHLevel3X 3 4 2 4 2 4" xfId="36661"/>
    <cellStyle name="SAPBEXHLevel3X 3 4 2 4 3" xfId="13857"/>
    <cellStyle name="SAPBEXHLevel3X 3 4 2 4 3 2" xfId="40277"/>
    <cellStyle name="SAPBEXHLevel3X 3 4 2 4 4" xfId="23699"/>
    <cellStyle name="SAPBEXHLevel3X 3 4 2 4 4 2" xfId="50113"/>
    <cellStyle name="SAPBEXHLevel3X 3 4 2 4 5" xfId="29735"/>
    <cellStyle name="SAPBEXHLevel3X 3 4 2 5" xfId="5261"/>
    <cellStyle name="SAPBEXHLevel3X 3 4 2 5 2" xfId="16036"/>
    <cellStyle name="SAPBEXHLevel3X 3 4 2 5 2 2" xfId="42455"/>
    <cellStyle name="SAPBEXHLevel3X 3 4 2 5 3" xfId="23401"/>
    <cellStyle name="SAPBEXHLevel3X 3 4 2 5 3 2" xfId="49815"/>
    <cellStyle name="SAPBEXHLevel3X 3 4 2 5 4" xfId="31931"/>
    <cellStyle name="SAPBEXHLevel3X 3 4 2 6" xfId="6224"/>
    <cellStyle name="SAPBEXHLevel3X 3 4 2 6 2" xfId="16965"/>
    <cellStyle name="SAPBEXHLevel3X 3 4 2 6 2 2" xfId="43383"/>
    <cellStyle name="SAPBEXHLevel3X 3 4 2 6 3" xfId="11960"/>
    <cellStyle name="SAPBEXHLevel3X 3 4 2 6 3 2" xfId="38381"/>
    <cellStyle name="SAPBEXHLevel3X 3 4 2 6 4" xfId="32894"/>
    <cellStyle name="SAPBEXHLevel3X 3 4 2 7" xfId="5306"/>
    <cellStyle name="SAPBEXHLevel3X 3 4 2 7 2" xfId="21852"/>
    <cellStyle name="SAPBEXHLevel3X 3 4 2 7 2 2" xfId="48266"/>
    <cellStyle name="SAPBEXHLevel3X 3 4 2 7 3" xfId="31976"/>
    <cellStyle name="SAPBEXHLevel3X 3 4 2 8" xfId="2940"/>
    <cellStyle name="SAPBEXHLevel3X 3 4 2 8 2" xfId="13732"/>
    <cellStyle name="SAPBEXHLevel3X 3 4 2 8 2 2" xfId="40152"/>
    <cellStyle name="SAPBEXHLevel3X 3 4 2 8 3" xfId="24195"/>
    <cellStyle name="SAPBEXHLevel3X 3 4 2 8 3 2" xfId="50609"/>
    <cellStyle name="SAPBEXHLevel3X 3 4 2 8 4" xfId="29610"/>
    <cellStyle name="SAPBEXHLevel3X 3 4 2 9" xfId="2956"/>
    <cellStyle name="SAPBEXHLevel3X 3 4 2 9 2" xfId="13748"/>
    <cellStyle name="SAPBEXHLevel3X 3 4 2 9 2 2" xfId="40168"/>
    <cellStyle name="SAPBEXHLevel3X 3 4 2 9 3" xfId="26317"/>
    <cellStyle name="SAPBEXHLevel3X 3 4 2 9 3 2" xfId="52731"/>
    <cellStyle name="SAPBEXHLevel3X 3 4 2 9 4" xfId="29626"/>
    <cellStyle name="SAPBEXHLevel3X 3 4 3" xfId="1679"/>
    <cellStyle name="SAPBEXHLevel3X 3 4 3 10" xfId="8489"/>
    <cellStyle name="SAPBEXHLevel3X 3 4 3 10 2" xfId="19149"/>
    <cellStyle name="SAPBEXHLevel3X 3 4 3 10 2 2" xfId="45563"/>
    <cellStyle name="SAPBEXHLevel3X 3 4 3 10 3" xfId="12191"/>
    <cellStyle name="SAPBEXHLevel3X 3 4 3 10 3 2" xfId="38612"/>
    <cellStyle name="SAPBEXHLevel3X 3 4 3 10 4" xfId="34985"/>
    <cellStyle name="SAPBEXHLevel3X 3 4 3 11" xfId="11888"/>
    <cellStyle name="SAPBEXHLevel3X 3 4 3 11 2" xfId="38309"/>
    <cellStyle name="SAPBEXHLevel3X 3 4 3 12" xfId="25539"/>
    <cellStyle name="SAPBEXHLevel3X 3 4 3 12 2" xfId="51953"/>
    <cellStyle name="SAPBEXHLevel3X 3 4 3 2" xfId="3672"/>
    <cellStyle name="SAPBEXHLevel3X 3 4 3 2 2" xfId="8933"/>
    <cellStyle name="SAPBEXHLevel3X 3 4 3 2 2 2" xfId="19593"/>
    <cellStyle name="SAPBEXHLevel3X 3 4 3 2 2 2 2" xfId="46007"/>
    <cellStyle name="SAPBEXHLevel3X 3 4 3 2 2 3" xfId="12968"/>
    <cellStyle name="SAPBEXHLevel3X 3 4 3 2 2 3 2" xfId="39389"/>
    <cellStyle name="SAPBEXHLevel3X 3 4 3 2 2 4" xfId="35429"/>
    <cellStyle name="SAPBEXHLevel3X 3 4 3 2 3" xfId="10344"/>
    <cellStyle name="SAPBEXHLevel3X 3 4 3 2 3 2" xfId="21004"/>
    <cellStyle name="SAPBEXHLevel3X 3 4 3 2 3 2 2" xfId="47418"/>
    <cellStyle name="SAPBEXHLevel3X 3 4 3 2 3 3" xfId="28269"/>
    <cellStyle name="SAPBEXHLevel3X 3 4 3 2 3 3 2" xfId="54683"/>
    <cellStyle name="SAPBEXHLevel3X 3 4 3 2 3 4" xfId="36840"/>
    <cellStyle name="SAPBEXHLevel3X 3 4 3 2 4" xfId="8805"/>
    <cellStyle name="SAPBEXHLevel3X 3 4 3 2 4 2" xfId="19465"/>
    <cellStyle name="SAPBEXHLevel3X 3 4 3 2 4 2 2" xfId="45879"/>
    <cellStyle name="SAPBEXHLevel3X 3 4 3 2 4 3" xfId="26364"/>
    <cellStyle name="SAPBEXHLevel3X 3 4 3 2 4 3 2" xfId="52778"/>
    <cellStyle name="SAPBEXHLevel3X 3 4 3 2 4 4" xfId="35301"/>
    <cellStyle name="SAPBEXHLevel3X 3 4 3 2 5" xfId="14457"/>
    <cellStyle name="SAPBEXHLevel3X 3 4 3 2 5 2" xfId="40877"/>
    <cellStyle name="SAPBEXHLevel3X 3 4 3 2 6" xfId="23776"/>
    <cellStyle name="SAPBEXHLevel3X 3 4 3 2 6 2" xfId="50190"/>
    <cellStyle name="SAPBEXHLevel3X 3 4 3 2 7" xfId="30342"/>
    <cellStyle name="SAPBEXHLevel3X 3 4 3 3" xfId="2663"/>
    <cellStyle name="SAPBEXHLevel3X 3 4 3 3 2" xfId="8912"/>
    <cellStyle name="SAPBEXHLevel3X 3 4 3 3 2 2" xfId="19572"/>
    <cellStyle name="SAPBEXHLevel3X 3 4 3 3 2 2 2" xfId="45986"/>
    <cellStyle name="SAPBEXHLevel3X 3 4 3 3 2 3" xfId="25868"/>
    <cellStyle name="SAPBEXHLevel3X 3 4 3 3 2 3 2" xfId="52282"/>
    <cellStyle name="SAPBEXHLevel3X 3 4 3 3 2 4" xfId="35408"/>
    <cellStyle name="SAPBEXHLevel3X 3 4 3 3 3" xfId="13455"/>
    <cellStyle name="SAPBEXHLevel3X 3 4 3 3 3 2" xfId="39875"/>
    <cellStyle name="SAPBEXHLevel3X 3 4 3 3 4" xfId="24655"/>
    <cellStyle name="SAPBEXHLevel3X 3 4 3 3 4 2" xfId="51069"/>
    <cellStyle name="SAPBEXHLevel3X 3 4 3 3 5" xfId="29333"/>
    <cellStyle name="SAPBEXHLevel3X 3 4 3 4" xfId="4870"/>
    <cellStyle name="SAPBEXHLevel3X 3 4 3 4 2" xfId="10308"/>
    <cellStyle name="SAPBEXHLevel3X 3 4 3 4 2 2" xfId="20968"/>
    <cellStyle name="SAPBEXHLevel3X 3 4 3 4 2 2 2" xfId="47382"/>
    <cellStyle name="SAPBEXHLevel3X 3 4 3 4 2 3" xfId="12248"/>
    <cellStyle name="SAPBEXHLevel3X 3 4 3 4 2 3 2" xfId="38669"/>
    <cellStyle name="SAPBEXHLevel3X 3 4 3 4 2 4" xfId="36804"/>
    <cellStyle name="SAPBEXHLevel3X 3 4 3 4 3" xfId="15647"/>
    <cellStyle name="SAPBEXHLevel3X 3 4 3 4 3 2" xfId="42067"/>
    <cellStyle name="SAPBEXHLevel3X 3 4 3 4 4" xfId="23941"/>
    <cellStyle name="SAPBEXHLevel3X 3 4 3 4 4 2" xfId="50355"/>
    <cellStyle name="SAPBEXHLevel3X 3 4 3 4 5" xfId="31540"/>
    <cellStyle name="SAPBEXHLevel3X 3 4 3 5" xfId="3762"/>
    <cellStyle name="SAPBEXHLevel3X 3 4 3 5 2" xfId="14545"/>
    <cellStyle name="SAPBEXHLevel3X 3 4 3 5 2 2" xfId="40965"/>
    <cellStyle name="SAPBEXHLevel3X 3 4 3 5 3" xfId="24476"/>
    <cellStyle name="SAPBEXHLevel3X 3 4 3 5 3 2" xfId="50890"/>
    <cellStyle name="SAPBEXHLevel3X 3 4 3 5 4" xfId="30432"/>
    <cellStyle name="SAPBEXHLevel3X 3 4 3 6" xfId="5547"/>
    <cellStyle name="SAPBEXHLevel3X 3 4 3 6 2" xfId="16318"/>
    <cellStyle name="SAPBEXHLevel3X 3 4 3 6 2 2" xfId="42737"/>
    <cellStyle name="SAPBEXHLevel3X 3 4 3 6 3" xfId="25796"/>
    <cellStyle name="SAPBEXHLevel3X 3 4 3 6 3 2" xfId="52210"/>
    <cellStyle name="SAPBEXHLevel3X 3 4 3 6 4" xfId="32217"/>
    <cellStyle name="SAPBEXHLevel3X 3 4 3 7" xfId="5252"/>
    <cellStyle name="SAPBEXHLevel3X 3 4 3 7 2" xfId="23029"/>
    <cellStyle name="SAPBEXHLevel3X 3 4 3 7 2 2" xfId="49443"/>
    <cellStyle name="SAPBEXHLevel3X 3 4 3 7 3" xfId="31922"/>
    <cellStyle name="SAPBEXHLevel3X 3 4 3 8" xfId="5923"/>
    <cellStyle name="SAPBEXHLevel3X 3 4 3 8 2" xfId="16675"/>
    <cellStyle name="SAPBEXHLevel3X 3 4 3 8 2 2" xfId="43093"/>
    <cellStyle name="SAPBEXHLevel3X 3 4 3 8 3" xfId="22331"/>
    <cellStyle name="SAPBEXHLevel3X 3 4 3 8 3 2" xfId="48745"/>
    <cellStyle name="SAPBEXHLevel3X 3 4 3 8 4" xfId="32593"/>
    <cellStyle name="SAPBEXHLevel3X 3 4 3 9" xfId="5488"/>
    <cellStyle name="SAPBEXHLevel3X 3 4 3 9 2" xfId="16260"/>
    <cellStyle name="SAPBEXHLevel3X 3 4 3 9 2 2" xfId="42679"/>
    <cellStyle name="SAPBEXHLevel3X 3 4 3 9 3" xfId="22970"/>
    <cellStyle name="SAPBEXHLevel3X 3 4 3 9 3 2" xfId="49384"/>
    <cellStyle name="SAPBEXHLevel3X 3 4 3 9 4" xfId="32158"/>
    <cellStyle name="SAPBEXHLevel3X 3 4 4" xfId="1938"/>
    <cellStyle name="SAPBEXHLevel3X 3 4 4 10" xfId="8585"/>
    <cellStyle name="SAPBEXHLevel3X 3 4 4 10 2" xfId="19245"/>
    <cellStyle name="SAPBEXHLevel3X 3 4 4 10 2 2" xfId="45659"/>
    <cellStyle name="SAPBEXHLevel3X 3 4 4 10 3" xfId="12200"/>
    <cellStyle name="SAPBEXHLevel3X 3 4 4 10 3 2" xfId="38621"/>
    <cellStyle name="SAPBEXHLevel3X 3 4 4 10 4" xfId="35081"/>
    <cellStyle name="SAPBEXHLevel3X 3 4 4 11" xfId="11642"/>
    <cellStyle name="SAPBEXHLevel3X 3 4 4 11 2" xfId="38063"/>
    <cellStyle name="SAPBEXHLevel3X 3 4 4 12" xfId="24660"/>
    <cellStyle name="SAPBEXHLevel3X 3 4 4 12 2" xfId="51074"/>
    <cellStyle name="SAPBEXHLevel3X 3 4 4 2" xfId="3915"/>
    <cellStyle name="SAPBEXHLevel3X 3 4 4 2 2" xfId="9125"/>
    <cellStyle name="SAPBEXHLevel3X 3 4 4 2 2 2" xfId="19785"/>
    <cellStyle name="SAPBEXHLevel3X 3 4 4 2 2 2 2" xfId="46199"/>
    <cellStyle name="SAPBEXHLevel3X 3 4 4 2 2 3" xfId="11791"/>
    <cellStyle name="SAPBEXHLevel3X 3 4 4 2 2 3 2" xfId="38212"/>
    <cellStyle name="SAPBEXHLevel3X 3 4 4 2 2 4" xfId="35621"/>
    <cellStyle name="SAPBEXHLevel3X 3 4 4 2 3" xfId="14698"/>
    <cellStyle name="SAPBEXHLevel3X 3 4 4 2 3 2" xfId="41118"/>
    <cellStyle name="SAPBEXHLevel3X 3 4 4 2 4" xfId="23689"/>
    <cellStyle name="SAPBEXHLevel3X 3 4 4 2 4 2" xfId="50103"/>
    <cellStyle name="SAPBEXHLevel3X 3 4 4 2 5" xfId="30585"/>
    <cellStyle name="SAPBEXHLevel3X 3 4 4 3" xfId="4642"/>
    <cellStyle name="SAPBEXHLevel3X 3 4 4 3 2" xfId="10180"/>
    <cellStyle name="SAPBEXHLevel3X 3 4 4 3 2 2" xfId="20840"/>
    <cellStyle name="SAPBEXHLevel3X 3 4 4 3 2 2 2" xfId="47254"/>
    <cellStyle name="SAPBEXHLevel3X 3 4 4 3 2 3" xfId="17850"/>
    <cellStyle name="SAPBEXHLevel3X 3 4 4 3 2 3 2" xfId="44267"/>
    <cellStyle name="SAPBEXHLevel3X 3 4 4 3 2 4" xfId="36676"/>
    <cellStyle name="SAPBEXHLevel3X 3 4 4 3 3" xfId="15420"/>
    <cellStyle name="SAPBEXHLevel3X 3 4 4 3 3 2" xfId="41840"/>
    <cellStyle name="SAPBEXHLevel3X 3 4 4 3 4" xfId="24369"/>
    <cellStyle name="SAPBEXHLevel3X 3 4 4 3 4 2" xfId="50783"/>
    <cellStyle name="SAPBEXHLevel3X 3 4 4 3 5" xfId="31312"/>
    <cellStyle name="SAPBEXHLevel3X 3 4 4 4" xfId="5220"/>
    <cellStyle name="SAPBEXHLevel3X 3 4 4 4 2" xfId="15995"/>
    <cellStyle name="SAPBEXHLevel3X 3 4 4 4 2 2" xfId="42414"/>
    <cellStyle name="SAPBEXHLevel3X 3 4 4 4 3" xfId="23729"/>
    <cellStyle name="SAPBEXHLevel3X 3 4 4 4 3 2" xfId="50143"/>
    <cellStyle name="SAPBEXHLevel3X 3 4 4 4 4" xfId="31890"/>
    <cellStyle name="SAPBEXHLevel3X 3 4 4 5" xfId="5836"/>
    <cellStyle name="SAPBEXHLevel3X 3 4 4 5 2" xfId="16595"/>
    <cellStyle name="SAPBEXHLevel3X 3 4 4 5 2 2" xfId="43013"/>
    <cellStyle name="SAPBEXHLevel3X 3 4 4 5 3" xfId="26401"/>
    <cellStyle name="SAPBEXHLevel3X 3 4 4 5 3 2" xfId="52815"/>
    <cellStyle name="SAPBEXHLevel3X 3 4 4 5 4" xfId="32506"/>
    <cellStyle name="SAPBEXHLevel3X 3 4 4 6" xfId="6439"/>
    <cellStyle name="SAPBEXHLevel3X 3 4 4 6 2" xfId="17175"/>
    <cellStyle name="SAPBEXHLevel3X 3 4 4 6 2 2" xfId="43593"/>
    <cellStyle name="SAPBEXHLevel3X 3 4 4 6 3" xfId="23733"/>
    <cellStyle name="SAPBEXHLevel3X 3 4 4 6 3 2" xfId="50147"/>
    <cellStyle name="SAPBEXHLevel3X 3 4 4 6 4" xfId="33109"/>
    <cellStyle name="SAPBEXHLevel3X 3 4 4 7" xfId="7054"/>
    <cellStyle name="SAPBEXHLevel3X 3 4 4 7 2" xfId="11131"/>
    <cellStyle name="SAPBEXHLevel3X 3 4 4 7 2 2" xfId="37552"/>
    <cellStyle name="SAPBEXHLevel3X 3 4 4 7 3" xfId="33724"/>
    <cellStyle name="SAPBEXHLevel3X 3 4 4 8" xfId="7601"/>
    <cellStyle name="SAPBEXHLevel3X 3 4 4 8 2" xfId="18268"/>
    <cellStyle name="SAPBEXHLevel3X 3 4 4 8 2 2" xfId="44684"/>
    <cellStyle name="SAPBEXHLevel3X 3 4 4 8 3" xfId="26942"/>
    <cellStyle name="SAPBEXHLevel3X 3 4 4 8 3 2" xfId="53356"/>
    <cellStyle name="SAPBEXHLevel3X 3 4 4 8 4" xfId="34271"/>
    <cellStyle name="SAPBEXHLevel3X 3 4 4 9" xfId="7301"/>
    <cellStyle name="SAPBEXHLevel3X 3 4 4 9 2" xfId="17968"/>
    <cellStyle name="SAPBEXHLevel3X 3 4 4 9 2 2" xfId="44385"/>
    <cellStyle name="SAPBEXHLevel3X 3 4 4 9 3" xfId="27629"/>
    <cellStyle name="SAPBEXHLevel3X 3 4 4 9 3 2" xfId="54043"/>
    <cellStyle name="SAPBEXHLevel3X 3 4 4 9 4" xfId="33971"/>
    <cellStyle name="SAPBEXHLevel3X 3 4 5" xfId="2124"/>
    <cellStyle name="SAPBEXHLevel3X 3 4 5 10" xfId="8848"/>
    <cellStyle name="SAPBEXHLevel3X 3 4 5 10 2" xfId="19508"/>
    <cellStyle name="SAPBEXHLevel3X 3 4 5 10 2 2" xfId="45922"/>
    <cellStyle name="SAPBEXHLevel3X 3 4 5 10 3" xfId="23215"/>
    <cellStyle name="SAPBEXHLevel3X 3 4 5 10 3 2" xfId="49629"/>
    <cellStyle name="SAPBEXHLevel3X 3 4 5 10 4" xfId="35344"/>
    <cellStyle name="SAPBEXHLevel3X 3 4 5 11" xfId="11476"/>
    <cellStyle name="SAPBEXHLevel3X 3 4 5 11 2" xfId="37897"/>
    <cellStyle name="SAPBEXHLevel3X 3 4 5 12" xfId="26196"/>
    <cellStyle name="SAPBEXHLevel3X 3 4 5 12 2" xfId="52610"/>
    <cellStyle name="SAPBEXHLevel3X 3 4 5 2" xfId="4089"/>
    <cellStyle name="SAPBEXHLevel3X 3 4 5 2 2" xfId="9830"/>
    <cellStyle name="SAPBEXHLevel3X 3 4 5 2 2 2" xfId="20490"/>
    <cellStyle name="SAPBEXHLevel3X 3 4 5 2 2 2 2" xfId="46904"/>
    <cellStyle name="SAPBEXHLevel3X 3 4 5 2 2 3" xfId="28259"/>
    <cellStyle name="SAPBEXHLevel3X 3 4 5 2 2 3 2" xfId="54673"/>
    <cellStyle name="SAPBEXHLevel3X 3 4 5 2 2 4" xfId="36326"/>
    <cellStyle name="SAPBEXHLevel3X 3 4 5 2 3" xfId="14871"/>
    <cellStyle name="SAPBEXHLevel3X 3 4 5 2 3 2" xfId="41291"/>
    <cellStyle name="SAPBEXHLevel3X 3 4 5 2 4" xfId="23095"/>
    <cellStyle name="SAPBEXHLevel3X 3 4 5 2 4 2" xfId="49509"/>
    <cellStyle name="SAPBEXHLevel3X 3 4 5 2 5" xfId="30759"/>
    <cellStyle name="SAPBEXHLevel3X 3 4 5 3" xfId="4817"/>
    <cellStyle name="SAPBEXHLevel3X 3 4 5 3 2" xfId="10349"/>
    <cellStyle name="SAPBEXHLevel3X 3 4 5 3 2 2" xfId="21009"/>
    <cellStyle name="SAPBEXHLevel3X 3 4 5 3 2 2 2" xfId="47423"/>
    <cellStyle name="SAPBEXHLevel3X 3 4 5 3 2 3" xfId="28274"/>
    <cellStyle name="SAPBEXHLevel3X 3 4 5 3 2 3 2" xfId="54688"/>
    <cellStyle name="SAPBEXHLevel3X 3 4 5 3 2 4" xfId="36845"/>
    <cellStyle name="SAPBEXHLevel3X 3 4 5 3 3" xfId="15594"/>
    <cellStyle name="SAPBEXHLevel3X 3 4 5 3 3 2" xfId="42014"/>
    <cellStyle name="SAPBEXHLevel3X 3 4 5 3 4" xfId="24225"/>
    <cellStyle name="SAPBEXHLevel3X 3 4 5 3 4 2" xfId="50639"/>
    <cellStyle name="SAPBEXHLevel3X 3 4 5 3 5" xfId="31487"/>
    <cellStyle name="SAPBEXHLevel3X 3 4 5 4" xfId="5397"/>
    <cellStyle name="SAPBEXHLevel3X 3 4 5 4 2" xfId="16170"/>
    <cellStyle name="SAPBEXHLevel3X 3 4 5 4 2 2" xfId="42589"/>
    <cellStyle name="SAPBEXHLevel3X 3 4 5 4 3" xfId="27378"/>
    <cellStyle name="SAPBEXHLevel3X 3 4 5 4 3 2" xfId="53792"/>
    <cellStyle name="SAPBEXHLevel3X 3 4 5 4 4" xfId="32067"/>
    <cellStyle name="SAPBEXHLevel3X 3 4 5 5" xfId="6004"/>
    <cellStyle name="SAPBEXHLevel3X 3 4 5 5 2" xfId="16756"/>
    <cellStyle name="SAPBEXHLevel3X 3 4 5 5 2 2" xfId="43174"/>
    <cellStyle name="SAPBEXHLevel3X 3 4 5 5 3" xfId="22079"/>
    <cellStyle name="SAPBEXHLevel3X 3 4 5 5 3 2" xfId="48493"/>
    <cellStyle name="SAPBEXHLevel3X 3 4 5 5 4" xfId="32674"/>
    <cellStyle name="SAPBEXHLevel3X 3 4 5 6" xfId="6604"/>
    <cellStyle name="SAPBEXHLevel3X 3 4 5 6 2" xfId="17329"/>
    <cellStyle name="SAPBEXHLevel3X 3 4 5 6 2 2" xfId="43747"/>
    <cellStyle name="SAPBEXHLevel3X 3 4 5 6 3" xfId="23737"/>
    <cellStyle name="SAPBEXHLevel3X 3 4 5 6 3 2" xfId="50151"/>
    <cellStyle name="SAPBEXHLevel3X 3 4 5 6 4" xfId="33274"/>
    <cellStyle name="SAPBEXHLevel3X 3 4 5 7" xfId="7176"/>
    <cellStyle name="SAPBEXHLevel3X 3 4 5 7 2" xfId="25671"/>
    <cellStyle name="SAPBEXHLevel3X 3 4 5 7 2 2" xfId="52085"/>
    <cellStyle name="SAPBEXHLevel3X 3 4 5 7 3" xfId="33846"/>
    <cellStyle name="SAPBEXHLevel3X 3 4 5 8" xfId="7735"/>
    <cellStyle name="SAPBEXHLevel3X 3 4 5 8 2" xfId="18402"/>
    <cellStyle name="SAPBEXHLevel3X 3 4 5 8 2 2" xfId="44818"/>
    <cellStyle name="SAPBEXHLevel3X 3 4 5 8 3" xfId="27599"/>
    <cellStyle name="SAPBEXHLevel3X 3 4 5 8 3 2" xfId="54013"/>
    <cellStyle name="SAPBEXHLevel3X 3 4 5 8 4" xfId="34405"/>
    <cellStyle name="SAPBEXHLevel3X 3 4 5 9" xfId="7887"/>
    <cellStyle name="SAPBEXHLevel3X 3 4 5 9 2" xfId="18554"/>
    <cellStyle name="SAPBEXHLevel3X 3 4 5 9 2 2" xfId="44969"/>
    <cellStyle name="SAPBEXHLevel3X 3 4 5 9 3" xfId="27588"/>
    <cellStyle name="SAPBEXHLevel3X 3 4 5 9 3 2" xfId="54002"/>
    <cellStyle name="SAPBEXHLevel3X 3 4 5 9 4" xfId="34557"/>
    <cellStyle name="SAPBEXHLevel3X 3 4 6" xfId="1861"/>
    <cellStyle name="SAPBEXHLevel3X 3 4 6 10" xfId="9525"/>
    <cellStyle name="SAPBEXHLevel3X 3 4 6 10 2" xfId="20185"/>
    <cellStyle name="SAPBEXHLevel3X 3 4 6 10 2 2" xfId="46599"/>
    <cellStyle name="SAPBEXHLevel3X 3 4 6 10 3" xfId="21186"/>
    <cellStyle name="SAPBEXHLevel3X 3 4 6 10 3 2" xfId="47600"/>
    <cellStyle name="SAPBEXHLevel3X 3 4 6 10 4" xfId="36021"/>
    <cellStyle name="SAPBEXHLevel3X 3 4 6 11" xfId="11719"/>
    <cellStyle name="SAPBEXHLevel3X 3 4 6 11 2" xfId="38140"/>
    <cellStyle name="SAPBEXHLevel3X 3 4 6 12" xfId="27243"/>
    <cellStyle name="SAPBEXHLevel3X 3 4 6 12 2" xfId="53657"/>
    <cellStyle name="SAPBEXHLevel3X 3 4 6 2" xfId="3838"/>
    <cellStyle name="SAPBEXHLevel3X 3 4 6 2 2" xfId="10664"/>
    <cellStyle name="SAPBEXHLevel3X 3 4 6 2 2 2" xfId="21309"/>
    <cellStyle name="SAPBEXHLevel3X 3 4 6 2 2 2 2" xfId="47723"/>
    <cellStyle name="SAPBEXHLevel3X 3 4 6 2 2 3" xfId="28407"/>
    <cellStyle name="SAPBEXHLevel3X 3 4 6 2 2 3 2" xfId="54821"/>
    <cellStyle name="SAPBEXHLevel3X 3 4 6 2 2 4" xfId="37088"/>
    <cellStyle name="SAPBEXHLevel3X 3 4 6 2 3" xfId="14621"/>
    <cellStyle name="SAPBEXHLevel3X 3 4 6 2 3 2" xfId="41041"/>
    <cellStyle name="SAPBEXHLevel3X 3 4 6 2 4" xfId="26174"/>
    <cellStyle name="SAPBEXHLevel3X 3 4 6 2 4 2" xfId="52588"/>
    <cellStyle name="SAPBEXHLevel3X 3 4 6 2 5" xfId="30508"/>
    <cellStyle name="SAPBEXHLevel3X 3 4 6 3" xfId="4565"/>
    <cellStyle name="SAPBEXHLevel3X 3 4 6 3 2" xfId="15343"/>
    <cellStyle name="SAPBEXHLevel3X 3 4 6 3 2 2" xfId="41763"/>
    <cellStyle name="SAPBEXHLevel3X 3 4 6 3 3" xfId="24628"/>
    <cellStyle name="SAPBEXHLevel3X 3 4 6 3 3 2" xfId="51042"/>
    <cellStyle name="SAPBEXHLevel3X 3 4 6 3 4" xfId="31235"/>
    <cellStyle name="SAPBEXHLevel3X 3 4 6 4" xfId="3208"/>
    <cellStyle name="SAPBEXHLevel3X 3 4 6 4 2" xfId="13998"/>
    <cellStyle name="SAPBEXHLevel3X 3 4 6 4 2 2" xfId="40418"/>
    <cellStyle name="SAPBEXHLevel3X 3 4 6 4 3" xfId="25457"/>
    <cellStyle name="SAPBEXHLevel3X 3 4 6 4 3 2" xfId="51871"/>
    <cellStyle name="SAPBEXHLevel3X 3 4 6 4 4" xfId="29878"/>
    <cellStyle name="SAPBEXHLevel3X 3 4 6 5" xfId="4485"/>
    <cellStyle name="SAPBEXHLevel3X 3 4 6 5 2" xfId="15263"/>
    <cellStyle name="SAPBEXHLevel3X 3 4 6 5 2 2" xfId="41683"/>
    <cellStyle name="SAPBEXHLevel3X 3 4 6 5 3" xfId="25283"/>
    <cellStyle name="SAPBEXHLevel3X 3 4 6 5 3 2" xfId="51697"/>
    <cellStyle name="SAPBEXHLevel3X 3 4 6 5 4" xfId="31155"/>
    <cellStyle name="SAPBEXHLevel3X 3 4 6 6" xfId="6029"/>
    <cellStyle name="SAPBEXHLevel3X 3 4 6 6 2" xfId="16780"/>
    <cellStyle name="SAPBEXHLevel3X 3 4 6 6 2 2" xfId="43198"/>
    <cellStyle name="SAPBEXHLevel3X 3 4 6 6 3" xfId="22832"/>
    <cellStyle name="SAPBEXHLevel3X 3 4 6 6 3 2" xfId="49246"/>
    <cellStyle name="SAPBEXHLevel3X 3 4 6 6 4" xfId="32699"/>
    <cellStyle name="SAPBEXHLevel3X 3 4 6 7" xfId="6977"/>
    <cellStyle name="SAPBEXHLevel3X 3 4 6 7 2" xfId="12419"/>
    <cellStyle name="SAPBEXHLevel3X 3 4 6 7 2 2" xfId="38840"/>
    <cellStyle name="SAPBEXHLevel3X 3 4 6 7 3" xfId="33647"/>
    <cellStyle name="SAPBEXHLevel3X 3 4 6 8" xfId="7524"/>
    <cellStyle name="SAPBEXHLevel3X 3 4 6 8 2" xfId="18191"/>
    <cellStyle name="SAPBEXHLevel3X 3 4 6 8 2 2" xfId="44607"/>
    <cellStyle name="SAPBEXHLevel3X 3 4 6 8 3" xfId="23339"/>
    <cellStyle name="SAPBEXHLevel3X 3 4 6 8 3 2" xfId="49753"/>
    <cellStyle name="SAPBEXHLevel3X 3 4 6 8 4" xfId="34194"/>
    <cellStyle name="SAPBEXHLevel3X 3 4 6 9" xfId="5713"/>
    <cellStyle name="SAPBEXHLevel3X 3 4 6 9 2" xfId="16475"/>
    <cellStyle name="SAPBEXHLevel3X 3 4 6 9 2 2" xfId="42893"/>
    <cellStyle name="SAPBEXHLevel3X 3 4 6 9 3" xfId="24289"/>
    <cellStyle name="SAPBEXHLevel3X 3 4 6 9 3 2" xfId="50703"/>
    <cellStyle name="SAPBEXHLevel3X 3 4 6 9 4" xfId="32383"/>
    <cellStyle name="SAPBEXHLevel3X 3 4 7" xfId="2521"/>
    <cellStyle name="SAPBEXHLevel3X 3 4 7 10" xfId="24657"/>
    <cellStyle name="SAPBEXHLevel3X 3 4 7 10 2" xfId="51071"/>
    <cellStyle name="SAPBEXHLevel3X 3 4 7 2" xfId="4416"/>
    <cellStyle name="SAPBEXHLevel3X 3 4 7 2 2" xfId="15194"/>
    <cellStyle name="SAPBEXHLevel3X 3 4 7 2 2 2" xfId="41614"/>
    <cellStyle name="SAPBEXHLevel3X 3 4 7 2 3" xfId="25100"/>
    <cellStyle name="SAPBEXHLevel3X 3 4 7 2 3 2" xfId="51514"/>
    <cellStyle name="SAPBEXHLevel3X 3 4 7 2 4" xfId="31086"/>
    <cellStyle name="SAPBEXHLevel3X 3 4 7 3" xfId="5149"/>
    <cellStyle name="SAPBEXHLevel3X 3 4 7 3 2" xfId="15926"/>
    <cellStyle name="SAPBEXHLevel3X 3 4 7 3 2 2" xfId="42345"/>
    <cellStyle name="SAPBEXHLevel3X 3 4 7 3 3" xfId="26409"/>
    <cellStyle name="SAPBEXHLevel3X 3 4 7 3 3 2" xfId="52823"/>
    <cellStyle name="SAPBEXHLevel3X 3 4 7 3 4" xfId="31819"/>
    <cellStyle name="SAPBEXHLevel3X 3 4 7 4" xfId="6331"/>
    <cellStyle name="SAPBEXHLevel3X 3 4 7 4 2" xfId="17070"/>
    <cellStyle name="SAPBEXHLevel3X 3 4 7 4 2 2" xfId="43488"/>
    <cellStyle name="SAPBEXHLevel3X 3 4 7 4 3" xfId="24898"/>
    <cellStyle name="SAPBEXHLevel3X 3 4 7 4 3 2" xfId="51312"/>
    <cellStyle name="SAPBEXHLevel3X 3 4 7 4 4" xfId="33001"/>
    <cellStyle name="SAPBEXHLevel3X 3 4 7 5" xfId="6907"/>
    <cellStyle name="SAPBEXHLevel3X 3 4 7 5 2" xfId="17612"/>
    <cellStyle name="SAPBEXHLevel3X 3 4 7 5 2 2" xfId="44029"/>
    <cellStyle name="SAPBEXHLevel3X 3 4 7 5 3" xfId="25736"/>
    <cellStyle name="SAPBEXHLevel3X 3 4 7 5 3 2" xfId="52150"/>
    <cellStyle name="SAPBEXHLevel3X 3 4 7 5 4" xfId="33577"/>
    <cellStyle name="SAPBEXHLevel3X 3 4 7 6" xfId="7431"/>
    <cellStyle name="SAPBEXHLevel3X 3 4 7 6 2" xfId="18098"/>
    <cellStyle name="SAPBEXHLevel3X 3 4 7 6 2 2" xfId="44514"/>
    <cellStyle name="SAPBEXHLevel3X 3 4 7 6 3" xfId="27713"/>
    <cellStyle name="SAPBEXHLevel3X 3 4 7 6 3 2" xfId="54127"/>
    <cellStyle name="SAPBEXHLevel3X 3 4 7 6 4" xfId="34101"/>
    <cellStyle name="SAPBEXHLevel3X 3 4 7 7" xfId="8054"/>
    <cellStyle name="SAPBEXHLevel3X 3 4 7 7 2" xfId="18721"/>
    <cellStyle name="SAPBEXHLevel3X 3 4 7 7 2 2" xfId="45135"/>
    <cellStyle name="SAPBEXHLevel3X 3 4 7 7 3" xfId="12445"/>
    <cellStyle name="SAPBEXHLevel3X 3 4 7 7 3 2" xfId="38866"/>
    <cellStyle name="SAPBEXHLevel3X 3 4 7 7 4" xfId="34658"/>
    <cellStyle name="SAPBEXHLevel3X 3 4 7 8" xfId="13317"/>
    <cellStyle name="SAPBEXHLevel3X 3 4 7 8 2" xfId="39737"/>
    <cellStyle name="SAPBEXHLevel3X 3 4 7 9" xfId="11210"/>
    <cellStyle name="SAPBEXHLevel3X 3 4 7 9 2" xfId="37631"/>
    <cellStyle name="SAPBEXHLevel3X 3 4 8" xfId="3275"/>
    <cellStyle name="SAPBEXHLevel3X 3 4 8 2" xfId="14065"/>
    <cellStyle name="SAPBEXHLevel3X 3 4 8 2 2" xfId="40485"/>
    <cellStyle name="SAPBEXHLevel3X 3 4 8 3" xfId="23696"/>
    <cellStyle name="SAPBEXHLevel3X 3 4 8 3 2" xfId="50110"/>
    <cellStyle name="SAPBEXHLevel3X 3 4 8 4" xfId="29945"/>
    <cellStyle name="SAPBEXHLevel3X 3 4 9" xfId="4492"/>
    <cellStyle name="SAPBEXHLevel3X 3 4 9 2" xfId="15270"/>
    <cellStyle name="SAPBEXHLevel3X 3 4 9 2 2" xfId="41690"/>
    <cellStyle name="SAPBEXHLevel3X 3 4 9 3" xfId="23457"/>
    <cellStyle name="SAPBEXHLevel3X 3 4 9 3 2" xfId="49871"/>
    <cellStyle name="SAPBEXHLevel3X 3 4 9 4" xfId="31162"/>
    <cellStyle name="SAPBEXHLevel3X 3 5" xfId="1257"/>
    <cellStyle name="SAPBEXHLevel3X 3 5 10" xfId="2599"/>
    <cellStyle name="SAPBEXHLevel3X 3 5 10 2" xfId="13391"/>
    <cellStyle name="SAPBEXHLevel3X 3 5 10 2 2" xfId="39811"/>
    <cellStyle name="SAPBEXHLevel3X 3 5 10 3" xfId="22783"/>
    <cellStyle name="SAPBEXHLevel3X 3 5 10 3 2" xfId="49197"/>
    <cellStyle name="SAPBEXHLevel3X 3 5 10 4" xfId="29269"/>
    <cellStyle name="SAPBEXHLevel3X 3 5 11" xfId="6839"/>
    <cellStyle name="SAPBEXHLevel3X 3 5 11 2" xfId="25729"/>
    <cellStyle name="SAPBEXHLevel3X 3 5 11 2 2" xfId="52143"/>
    <cellStyle name="SAPBEXHLevel3X 3 5 11 3" xfId="33509"/>
    <cellStyle name="SAPBEXHLevel3X 3 5 12" xfId="12115"/>
    <cellStyle name="SAPBEXHLevel3X 3 5 12 2" xfId="38536"/>
    <cellStyle name="SAPBEXHLevel3X 3 5 13" xfId="27621"/>
    <cellStyle name="SAPBEXHLevel3X 3 5 13 2" xfId="54035"/>
    <cellStyle name="SAPBEXHLevel3X 3 5 2" xfId="1567"/>
    <cellStyle name="SAPBEXHLevel3X 3 5 2 10" xfId="8459"/>
    <cellStyle name="SAPBEXHLevel3X 3 5 2 10 2" xfId="19119"/>
    <cellStyle name="SAPBEXHLevel3X 3 5 2 10 2 2" xfId="45533"/>
    <cellStyle name="SAPBEXHLevel3X 3 5 2 10 3" xfId="12544"/>
    <cellStyle name="SAPBEXHLevel3X 3 5 2 10 3 2" xfId="38965"/>
    <cellStyle name="SAPBEXHLevel3X 3 5 2 10 4" xfId="34955"/>
    <cellStyle name="SAPBEXHLevel3X 3 5 2 11" xfId="12277"/>
    <cellStyle name="SAPBEXHLevel3X 3 5 2 11 2" xfId="38698"/>
    <cellStyle name="SAPBEXHLevel3X 3 5 2 12" xfId="24969"/>
    <cellStyle name="SAPBEXHLevel3X 3 5 2 12 2" xfId="51383"/>
    <cellStyle name="SAPBEXHLevel3X 3 5 2 2" xfId="3561"/>
    <cellStyle name="SAPBEXHLevel3X 3 5 2 2 2" xfId="8963"/>
    <cellStyle name="SAPBEXHLevel3X 3 5 2 2 2 2" xfId="19623"/>
    <cellStyle name="SAPBEXHLevel3X 3 5 2 2 2 2 2" xfId="46037"/>
    <cellStyle name="SAPBEXHLevel3X 3 5 2 2 2 3" xfId="11781"/>
    <cellStyle name="SAPBEXHLevel3X 3 5 2 2 2 3 2" xfId="38202"/>
    <cellStyle name="SAPBEXHLevel3X 3 5 2 2 2 4" xfId="35459"/>
    <cellStyle name="SAPBEXHLevel3X 3 5 2 2 3" xfId="10204"/>
    <cellStyle name="SAPBEXHLevel3X 3 5 2 2 3 2" xfId="20864"/>
    <cellStyle name="SAPBEXHLevel3X 3 5 2 2 3 2 2" xfId="47278"/>
    <cellStyle name="SAPBEXHLevel3X 3 5 2 2 3 3" xfId="11457"/>
    <cellStyle name="SAPBEXHLevel3X 3 5 2 2 3 3 2" xfId="37878"/>
    <cellStyle name="SAPBEXHLevel3X 3 5 2 2 3 4" xfId="36700"/>
    <cellStyle name="SAPBEXHLevel3X 3 5 2 2 4" xfId="8772"/>
    <cellStyle name="SAPBEXHLevel3X 3 5 2 2 4 2" xfId="19432"/>
    <cellStyle name="SAPBEXHLevel3X 3 5 2 2 4 2 2" xfId="45846"/>
    <cellStyle name="SAPBEXHLevel3X 3 5 2 2 4 3" xfId="23216"/>
    <cellStyle name="SAPBEXHLevel3X 3 5 2 2 4 3 2" xfId="49630"/>
    <cellStyle name="SAPBEXHLevel3X 3 5 2 2 4 4" xfId="35268"/>
    <cellStyle name="SAPBEXHLevel3X 3 5 2 2 5" xfId="14346"/>
    <cellStyle name="SAPBEXHLevel3X 3 5 2 2 5 2" xfId="40766"/>
    <cellStyle name="SAPBEXHLevel3X 3 5 2 2 6" xfId="27301"/>
    <cellStyle name="SAPBEXHLevel3X 3 5 2 2 6 2" xfId="53715"/>
    <cellStyle name="SAPBEXHLevel3X 3 5 2 2 7" xfId="30231"/>
    <cellStyle name="SAPBEXHLevel3X 3 5 2 3" xfId="2757"/>
    <cellStyle name="SAPBEXHLevel3X 3 5 2 3 2" xfId="9321"/>
    <cellStyle name="SAPBEXHLevel3X 3 5 2 3 2 2" xfId="19981"/>
    <cellStyle name="SAPBEXHLevel3X 3 5 2 3 2 2 2" xfId="46395"/>
    <cellStyle name="SAPBEXHLevel3X 3 5 2 3 2 3" xfId="11253"/>
    <cellStyle name="SAPBEXHLevel3X 3 5 2 3 2 3 2" xfId="37674"/>
    <cellStyle name="SAPBEXHLevel3X 3 5 2 3 2 4" xfId="35817"/>
    <cellStyle name="SAPBEXHLevel3X 3 5 2 3 3" xfId="13549"/>
    <cellStyle name="SAPBEXHLevel3X 3 5 2 3 3 2" xfId="39969"/>
    <cellStyle name="SAPBEXHLevel3X 3 5 2 3 4" xfId="23489"/>
    <cellStyle name="SAPBEXHLevel3X 3 5 2 3 4 2" xfId="49903"/>
    <cellStyle name="SAPBEXHLevel3X 3 5 2 3 5" xfId="29427"/>
    <cellStyle name="SAPBEXHLevel3X 3 5 2 4" xfId="5043"/>
    <cellStyle name="SAPBEXHLevel3X 3 5 2 4 2" xfId="10396"/>
    <cellStyle name="SAPBEXHLevel3X 3 5 2 4 2 2" xfId="21056"/>
    <cellStyle name="SAPBEXHLevel3X 3 5 2 4 2 2 2" xfId="47470"/>
    <cellStyle name="SAPBEXHLevel3X 3 5 2 4 2 3" xfId="28321"/>
    <cellStyle name="SAPBEXHLevel3X 3 5 2 4 2 3 2" xfId="54735"/>
    <cellStyle name="SAPBEXHLevel3X 3 5 2 4 2 4" xfId="36892"/>
    <cellStyle name="SAPBEXHLevel3X 3 5 2 4 3" xfId="15820"/>
    <cellStyle name="SAPBEXHLevel3X 3 5 2 4 3 2" xfId="42239"/>
    <cellStyle name="SAPBEXHLevel3X 3 5 2 4 4" xfId="26154"/>
    <cellStyle name="SAPBEXHLevel3X 3 5 2 4 4 2" xfId="52568"/>
    <cellStyle name="SAPBEXHLevel3X 3 5 2 4 5" xfId="31713"/>
    <cellStyle name="SAPBEXHLevel3X 3 5 2 5" xfId="3018"/>
    <cellStyle name="SAPBEXHLevel3X 3 5 2 5 2" xfId="13810"/>
    <cellStyle name="SAPBEXHLevel3X 3 5 2 5 2 2" xfId="40230"/>
    <cellStyle name="SAPBEXHLevel3X 3 5 2 5 3" xfId="25298"/>
    <cellStyle name="SAPBEXHLevel3X 3 5 2 5 3 2" xfId="51712"/>
    <cellStyle name="SAPBEXHLevel3X 3 5 2 5 4" xfId="29688"/>
    <cellStyle name="SAPBEXHLevel3X 3 5 2 6" xfId="2883"/>
    <cellStyle name="SAPBEXHLevel3X 3 5 2 6 2" xfId="13675"/>
    <cellStyle name="SAPBEXHLevel3X 3 5 2 6 2 2" xfId="40095"/>
    <cellStyle name="SAPBEXHLevel3X 3 5 2 6 3" xfId="27347"/>
    <cellStyle name="SAPBEXHLevel3X 3 5 2 6 3 2" xfId="53761"/>
    <cellStyle name="SAPBEXHLevel3X 3 5 2 6 4" xfId="29553"/>
    <cellStyle name="SAPBEXHLevel3X 3 5 2 7" xfId="6656"/>
    <cellStyle name="SAPBEXHLevel3X 3 5 2 7 2" xfId="21308"/>
    <cellStyle name="SAPBEXHLevel3X 3 5 2 7 2 2" xfId="47722"/>
    <cellStyle name="SAPBEXHLevel3X 3 5 2 7 3" xfId="33326"/>
    <cellStyle name="SAPBEXHLevel3X 3 5 2 8" xfId="6279"/>
    <cellStyle name="SAPBEXHLevel3X 3 5 2 8 2" xfId="17018"/>
    <cellStyle name="SAPBEXHLevel3X 3 5 2 8 2 2" xfId="43436"/>
    <cellStyle name="SAPBEXHLevel3X 3 5 2 8 3" xfId="24451"/>
    <cellStyle name="SAPBEXHLevel3X 3 5 2 8 3 2" xfId="50865"/>
    <cellStyle name="SAPBEXHLevel3X 3 5 2 8 4" xfId="32949"/>
    <cellStyle name="SAPBEXHLevel3X 3 5 2 9" xfId="7654"/>
    <cellStyle name="SAPBEXHLevel3X 3 5 2 9 2" xfId="18321"/>
    <cellStyle name="SAPBEXHLevel3X 3 5 2 9 2 2" xfId="44737"/>
    <cellStyle name="SAPBEXHLevel3X 3 5 2 9 3" xfId="25438"/>
    <cellStyle name="SAPBEXHLevel3X 3 5 2 9 3 2" xfId="51852"/>
    <cellStyle name="SAPBEXHLevel3X 3 5 2 9 4" xfId="34324"/>
    <cellStyle name="SAPBEXHLevel3X 3 5 3" xfId="1680"/>
    <cellStyle name="SAPBEXHLevel3X 3 5 3 10" xfId="8490"/>
    <cellStyle name="SAPBEXHLevel3X 3 5 3 10 2" xfId="19150"/>
    <cellStyle name="SAPBEXHLevel3X 3 5 3 10 2 2" xfId="45564"/>
    <cellStyle name="SAPBEXHLevel3X 3 5 3 10 3" xfId="16254"/>
    <cellStyle name="SAPBEXHLevel3X 3 5 3 10 3 2" xfId="42673"/>
    <cellStyle name="SAPBEXHLevel3X 3 5 3 10 4" xfId="34986"/>
    <cellStyle name="SAPBEXHLevel3X 3 5 3 11" xfId="11887"/>
    <cellStyle name="SAPBEXHLevel3X 3 5 3 11 2" xfId="38308"/>
    <cellStyle name="SAPBEXHLevel3X 3 5 3 12" xfId="21919"/>
    <cellStyle name="SAPBEXHLevel3X 3 5 3 12 2" xfId="48333"/>
    <cellStyle name="SAPBEXHLevel3X 3 5 3 2" xfId="3673"/>
    <cellStyle name="SAPBEXHLevel3X 3 5 3 2 2" xfId="8932"/>
    <cellStyle name="SAPBEXHLevel3X 3 5 3 2 2 2" xfId="19592"/>
    <cellStyle name="SAPBEXHLevel3X 3 5 3 2 2 2 2" xfId="46006"/>
    <cellStyle name="SAPBEXHLevel3X 3 5 3 2 2 3" xfId="14972"/>
    <cellStyle name="SAPBEXHLevel3X 3 5 3 2 2 3 2" xfId="41392"/>
    <cellStyle name="SAPBEXHLevel3X 3 5 3 2 2 4" xfId="35428"/>
    <cellStyle name="SAPBEXHLevel3X 3 5 3 2 3" xfId="10119"/>
    <cellStyle name="SAPBEXHLevel3X 3 5 3 2 3 2" xfId="20779"/>
    <cellStyle name="SAPBEXHLevel3X 3 5 3 2 3 2 2" xfId="47193"/>
    <cellStyle name="SAPBEXHLevel3X 3 5 3 2 3 3" xfId="27801"/>
    <cellStyle name="SAPBEXHLevel3X 3 5 3 2 3 3 2" xfId="54215"/>
    <cellStyle name="SAPBEXHLevel3X 3 5 3 2 3 4" xfId="36615"/>
    <cellStyle name="SAPBEXHLevel3X 3 5 3 2 4" xfId="8806"/>
    <cellStyle name="SAPBEXHLevel3X 3 5 3 2 4 2" xfId="19466"/>
    <cellStyle name="SAPBEXHLevel3X 3 5 3 2 4 2 2" xfId="45880"/>
    <cellStyle name="SAPBEXHLevel3X 3 5 3 2 4 3" xfId="28089"/>
    <cellStyle name="SAPBEXHLevel3X 3 5 3 2 4 3 2" xfId="54503"/>
    <cellStyle name="SAPBEXHLevel3X 3 5 3 2 4 4" xfId="35302"/>
    <cellStyle name="SAPBEXHLevel3X 3 5 3 2 5" xfId="14458"/>
    <cellStyle name="SAPBEXHLevel3X 3 5 3 2 5 2" xfId="40878"/>
    <cellStyle name="SAPBEXHLevel3X 3 5 3 2 6" xfId="27115"/>
    <cellStyle name="SAPBEXHLevel3X 3 5 3 2 6 2" xfId="53529"/>
    <cellStyle name="SAPBEXHLevel3X 3 5 3 2 7" xfId="30343"/>
    <cellStyle name="SAPBEXHLevel3X 3 5 3 3" xfId="2662"/>
    <cellStyle name="SAPBEXHLevel3X 3 5 3 3 2" xfId="9652"/>
    <cellStyle name="SAPBEXHLevel3X 3 5 3 3 2 2" xfId="20312"/>
    <cellStyle name="SAPBEXHLevel3X 3 5 3 3 2 2 2" xfId="46726"/>
    <cellStyle name="SAPBEXHLevel3X 3 5 3 3 2 3" xfId="11835"/>
    <cellStyle name="SAPBEXHLevel3X 3 5 3 3 2 3 2" xfId="38256"/>
    <cellStyle name="SAPBEXHLevel3X 3 5 3 3 2 4" xfId="36148"/>
    <cellStyle name="SAPBEXHLevel3X 3 5 3 3 3" xfId="13454"/>
    <cellStyle name="SAPBEXHLevel3X 3 5 3 3 3 2" xfId="39874"/>
    <cellStyle name="SAPBEXHLevel3X 3 5 3 3 4" xfId="25125"/>
    <cellStyle name="SAPBEXHLevel3X 3 5 3 3 4 2" xfId="51539"/>
    <cellStyle name="SAPBEXHLevel3X 3 5 3 3 5" xfId="29332"/>
    <cellStyle name="SAPBEXHLevel3X 3 5 3 4" xfId="4460"/>
    <cellStyle name="SAPBEXHLevel3X 3 5 3 4 2" xfId="9981"/>
    <cellStyle name="SAPBEXHLevel3X 3 5 3 4 2 2" xfId="20641"/>
    <cellStyle name="SAPBEXHLevel3X 3 5 3 4 2 2 2" xfId="47055"/>
    <cellStyle name="SAPBEXHLevel3X 3 5 3 4 2 3" xfId="27608"/>
    <cellStyle name="SAPBEXHLevel3X 3 5 3 4 2 3 2" xfId="54022"/>
    <cellStyle name="SAPBEXHLevel3X 3 5 3 4 2 4" xfId="36477"/>
    <cellStyle name="SAPBEXHLevel3X 3 5 3 4 3" xfId="15238"/>
    <cellStyle name="SAPBEXHLevel3X 3 5 3 4 3 2" xfId="41658"/>
    <cellStyle name="SAPBEXHLevel3X 3 5 3 4 4" xfId="23493"/>
    <cellStyle name="SAPBEXHLevel3X 3 5 3 4 4 2" xfId="49907"/>
    <cellStyle name="SAPBEXHLevel3X 3 5 3 4 5" xfId="31130"/>
    <cellStyle name="SAPBEXHLevel3X 3 5 3 5" xfId="3583"/>
    <cellStyle name="SAPBEXHLevel3X 3 5 3 5 2" xfId="14368"/>
    <cellStyle name="SAPBEXHLevel3X 3 5 3 5 2 2" xfId="40788"/>
    <cellStyle name="SAPBEXHLevel3X 3 5 3 5 3" xfId="21772"/>
    <cellStyle name="SAPBEXHLevel3X 3 5 3 5 3 2" xfId="48186"/>
    <cellStyle name="SAPBEXHLevel3X 3 5 3 5 4" xfId="30253"/>
    <cellStyle name="SAPBEXHLevel3X 3 5 3 6" xfId="5546"/>
    <cellStyle name="SAPBEXHLevel3X 3 5 3 6 2" xfId="16317"/>
    <cellStyle name="SAPBEXHLevel3X 3 5 3 6 2 2" xfId="42736"/>
    <cellStyle name="SAPBEXHLevel3X 3 5 3 6 3" xfId="26513"/>
    <cellStyle name="SAPBEXHLevel3X 3 5 3 6 3 2" xfId="52927"/>
    <cellStyle name="SAPBEXHLevel3X 3 5 3 6 4" xfId="32216"/>
    <cellStyle name="SAPBEXHLevel3X 3 5 3 7" xfId="2738"/>
    <cellStyle name="SAPBEXHLevel3X 3 5 3 7 2" xfId="26071"/>
    <cellStyle name="SAPBEXHLevel3X 3 5 3 7 2 2" xfId="52485"/>
    <cellStyle name="SAPBEXHLevel3X 3 5 3 7 3" xfId="29408"/>
    <cellStyle name="SAPBEXHLevel3X 3 5 3 8" xfId="5287"/>
    <cellStyle name="SAPBEXHLevel3X 3 5 3 8 2" xfId="16062"/>
    <cellStyle name="SAPBEXHLevel3X 3 5 3 8 2 2" xfId="42481"/>
    <cellStyle name="SAPBEXHLevel3X 3 5 3 8 3" xfId="27371"/>
    <cellStyle name="SAPBEXHLevel3X 3 5 3 8 3 2" xfId="53785"/>
    <cellStyle name="SAPBEXHLevel3X 3 5 3 8 4" xfId="31957"/>
    <cellStyle name="SAPBEXHLevel3X 3 5 3 9" xfId="6680"/>
    <cellStyle name="SAPBEXHLevel3X 3 5 3 9 2" xfId="17392"/>
    <cellStyle name="SAPBEXHLevel3X 3 5 3 9 2 2" xfId="43810"/>
    <cellStyle name="SAPBEXHLevel3X 3 5 3 9 3" xfId="24873"/>
    <cellStyle name="SAPBEXHLevel3X 3 5 3 9 3 2" xfId="51287"/>
    <cellStyle name="SAPBEXHLevel3X 3 5 3 9 4" xfId="33350"/>
    <cellStyle name="SAPBEXHLevel3X 3 5 4" xfId="1939"/>
    <cellStyle name="SAPBEXHLevel3X 3 5 4 10" xfId="8586"/>
    <cellStyle name="SAPBEXHLevel3X 3 5 4 10 2" xfId="19246"/>
    <cellStyle name="SAPBEXHLevel3X 3 5 4 10 2 2" xfId="45660"/>
    <cellStyle name="SAPBEXHLevel3X 3 5 4 10 3" xfId="16992"/>
    <cellStyle name="SAPBEXHLevel3X 3 5 4 10 3 2" xfId="43410"/>
    <cellStyle name="SAPBEXHLevel3X 3 5 4 10 4" xfId="35082"/>
    <cellStyle name="SAPBEXHLevel3X 3 5 4 11" xfId="11641"/>
    <cellStyle name="SAPBEXHLevel3X 3 5 4 11 2" xfId="38062"/>
    <cellStyle name="SAPBEXHLevel3X 3 5 4 12" xfId="28028"/>
    <cellStyle name="SAPBEXHLevel3X 3 5 4 12 2" xfId="54442"/>
    <cellStyle name="SAPBEXHLevel3X 3 5 4 2" xfId="3916"/>
    <cellStyle name="SAPBEXHLevel3X 3 5 4 2 2" xfId="9124"/>
    <cellStyle name="SAPBEXHLevel3X 3 5 4 2 2 2" xfId="19784"/>
    <cellStyle name="SAPBEXHLevel3X 3 5 4 2 2 2 2" xfId="46198"/>
    <cellStyle name="SAPBEXHLevel3X 3 5 4 2 2 3" xfId="27882"/>
    <cellStyle name="SAPBEXHLevel3X 3 5 4 2 2 3 2" xfId="54296"/>
    <cellStyle name="SAPBEXHLevel3X 3 5 4 2 2 4" xfId="35620"/>
    <cellStyle name="SAPBEXHLevel3X 3 5 4 2 3" xfId="14699"/>
    <cellStyle name="SAPBEXHLevel3X 3 5 4 2 3 2" xfId="41119"/>
    <cellStyle name="SAPBEXHLevel3X 3 5 4 2 4" xfId="23118"/>
    <cellStyle name="SAPBEXHLevel3X 3 5 4 2 4 2" xfId="49532"/>
    <cellStyle name="SAPBEXHLevel3X 3 5 4 2 5" xfId="30586"/>
    <cellStyle name="SAPBEXHLevel3X 3 5 4 3" xfId="4643"/>
    <cellStyle name="SAPBEXHLevel3X 3 5 4 3 2" xfId="10423"/>
    <cellStyle name="SAPBEXHLevel3X 3 5 4 3 2 2" xfId="21083"/>
    <cellStyle name="SAPBEXHLevel3X 3 5 4 3 2 2 2" xfId="47497"/>
    <cellStyle name="SAPBEXHLevel3X 3 5 4 3 2 3" xfId="28347"/>
    <cellStyle name="SAPBEXHLevel3X 3 5 4 3 2 3 2" xfId="54761"/>
    <cellStyle name="SAPBEXHLevel3X 3 5 4 3 2 4" xfId="36919"/>
    <cellStyle name="SAPBEXHLevel3X 3 5 4 3 3" xfId="15421"/>
    <cellStyle name="SAPBEXHLevel3X 3 5 4 3 3 2" xfId="41841"/>
    <cellStyle name="SAPBEXHLevel3X 3 5 4 3 4" xfId="21865"/>
    <cellStyle name="SAPBEXHLevel3X 3 5 4 3 4 2" xfId="48279"/>
    <cellStyle name="SAPBEXHLevel3X 3 5 4 3 5" xfId="31313"/>
    <cellStyle name="SAPBEXHLevel3X 3 5 4 4" xfId="5221"/>
    <cellStyle name="SAPBEXHLevel3X 3 5 4 4 2" xfId="15996"/>
    <cellStyle name="SAPBEXHLevel3X 3 5 4 4 2 2" xfId="42415"/>
    <cellStyle name="SAPBEXHLevel3X 3 5 4 4 3" xfId="21997"/>
    <cellStyle name="SAPBEXHLevel3X 3 5 4 4 3 2" xfId="48411"/>
    <cellStyle name="SAPBEXHLevel3X 3 5 4 4 4" xfId="31891"/>
    <cellStyle name="SAPBEXHLevel3X 3 5 4 5" xfId="5837"/>
    <cellStyle name="SAPBEXHLevel3X 3 5 4 5 2" xfId="16596"/>
    <cellStyle name="SAPBEXHLevel3X 3 5 4 5 2 2" xfId="43014"/>
    <cellStyle name="SAPBEXHLevel3X 3 5 4 5 3" xfId="27729"/>
    <cellStyle name="SAPBEXHLevel3X 3 5 4 5 3 2" xfId="54143"/>
    <cellStyle name="SAPBEXHLevel3X 3 5 4 5 4" xfId="32507"/>
    <cellStyle name="SAPBEXHLevel3X 3 5 4 6" xfId="6440"/>
    <cellStyle name="SAPBEXHLevel3X 3 5 4 6 2" xfId="17176"/>
    <cellStyle name="SAPBEXHLevel3X 3 5 4 6 2 2" xfId="43594"/>
    <cellStyle name="SAPBEXHLevel3X 3 5 4 6 3" xfId="24374"/>
    <cellStyle name="SAPBEXHLevel3X 3 5 4 6 3 2" xfId="50788"/>
    <cellStyle name="SAPBEXHLevel3X 3 5 4 6 4" xfId="33110"/>
    <cellStyle name="SAPBEXHLevel3X 3 5 4 7" xfId="7055"/>
    <cellStyle name="SAPBEXHLevel3X 3 5 4 7 2" xfId="11117"/>
    <cellStyle name="SAPBEXHLevel3X 3 5 4 7 2 2" xfId="37538"/>
    <cellStyle name="SAPBEXHLevel3X 3 5 4 7 3" xfId="33725"/>
    <cellStyle name="SAPBEXHLevel3X 3 5 4 8" xfId="7602"/>
    <cellStyle name="SAPBEXHLevel3X 3 5 4 8 2" xfId="18269"/>
    <cellStyle name="SAPBEXHLevel3X 3 5 4 8 2 2" xfId="44685"/>
    <cellStyle name="SAPBEXHLevel3X 3 5 4 8 3" xfId="21803"/>
    <cellStyle name="SAPBEXHLevel3X 3 5 4 8 3 2" xfId="48217"/>
    <cellStyle name="SAPBEXHLevel3X 3 5 4 8 4" xfId="34272"/>
    <cellStyle name="SAPBEXHLevel3X 3 5 4 9" xfId="7300"/>
    <cellStyle name="SAPBEXHLevel3X 3 5 4 9 2" xfId="17967"/>
    <cellStyle name="SAPBEXHLevel3X 3 5 4 9 2 2" xfId="44384"/>
    <cellStyle name="SAPBEXHLevel3X 3 5 4 9 3" xfId="28077"/>
    <cellStyle name="SAPBEXHLevel3X 3 5 4 9 3 2" xfId="54491"/>
    <cellStyle name="SAPBEXHLevel3X 3 5 4 9 4" xfId="33970"/>
    <cellStyle name="SAPBEXHLevel3X 3 5 5" xfId="2125"/>
    <cellStyle name="SAPBEXHLevel3X 3 5 5 10" xfId="8847"/>
    <cellStyle name="SAPBEXHLevel3X 3 5 5 10 2" xfId="19507"/>
    <cellStyle name="SAPBEXHLevel3X 3 5 5 10 2 2" xfId="45921"/>
    <cellStyle name="SAPBEXHLevel3X 3 5 5 10 3" xfId="26933"/>
    <cellStyle name="SAPBEXHLevel3X 3 5 5 10 3 2" xfId="53347"/>
    <cellStyle name="SAPBEXHLevel3X 3 5 5 10 4" xfId="35343"/>
    <cellStyle name="SAPBEXHLevel3X 3 5 5 11" xfId="11475"/>
    <cellStyle name="SAPBEXHLevel3X 3 5 5 11 2" xfId="37896"/>
    <cellStyle name="SAPBEXHLevel3X 3 5 5 12" xfId="24528"/>
    <cellStyle name="SAPBEXHLevel3X 3 5 5 12 2" xfId="50942"/>
    <cellStyle name="SAPBEXHLevel3X 3 5 5 2" xfId="4090"/>
    <cellStyle name="SAPBEXHLevel3X 3 5 5 2 2" xfId="9829"/>
    <cellStyle name="SAPBEXHLevel3X 3 5 5 2 2 2" xfId="20489"/>
    <cellStyle name="SAPBEXHLevel3X 3 5 5 2 2 2 2" xfId="46903"/>
    <cellStyle name="SAPBEXHLevel3X 3 5 5 2 2 3" xfId="17771"/>
    <cellStyle name="SAPBEXHLevel3X 3 5 5 2 2 3 2" xfId="44188"/>
    <cellStyle name="SAPBEXHLevel3X 3 5 5 2 2 4" xfId="36325"/>
    <cellStyle name="SAPBEXHLevel3X 3 5 5 2 3" xfId="14872"/>
    <cellStyle name="SAPBEXHLevel3X 3 5 5 2 3 2" xfId="41292"/>
    <cellStyle name="SAPBEXHLevel3X 3 5 5 2 4" xfId="24912"/>
    <cellStyle name="SAPBEXHLevel3X 3 5 5 2 4 2" xfId="51326"/>
    <cellStyle name="SAPBEXHLevel3X 3 5 5 2 5" xfId="30760"/>
    <cellStyle name="SAPBEXHLevel3X 3 5 5 3" xfId="4818"/>
    <cellStyle name="SAPBEXHLevel3X 3 5 5 3 2" xfId="10093"/>
    <cellStyle name="SAPBEXHLevel3X 3 5 5 3 2 2" xfId="20753"/>
    <cellStyle name="SAPBEXHLevel3X 3 5 5 3 2 2 2" xfId="47167"/>
    <cellStyle name="SAPBEXHLevel3X 3 5 5 3 2 3" xfId="16852"/>
    <cellStyle name="SAPBEXHLevel3X 3 5 5 3 2 3 2" xfId="43270"/>
    <cellStyle name="SAPBEXHLevel3X 3 5 5 3 2 4" xfId="36589"/>
    <cellStyle name="SAPBEXHLevel3X 3 5 5 3 3" xfId="15595"/>
    <cellStyle name="SAPBEXHLevel3X 3 5 5 3 3 2" xfId="42015"/>
    <cellStyle name="SAPBEXHLevel3X 3 5 5 3 4" xfId="24132"/>
    <cellStyle name="SAPBEXHLevel3X 3 5 5 3 4 2" xfId="50546"/>
    <cellStyle name="SAPBEXHLevel3X 3 5 5 3 5" xfId="31488"/>
    <cellStyle name="SAPBEXHLevel3X 3 5 5 4" xfId="5398"/>
    <cellStyle name="SAPBEXHLevel3X 3 5 5 4 2" xfId="16171"/>
    <cellStyle name="SAPBEXHLevel3X 3 5 5 4 2 2" xfId="42590"/>
    <cellStyle name="SAPBEXHLevel3X 3 5 5 4 3" xfId="23209"/>
    <cellStyle name="SAPBEXHLevel3X 3 5 5 4 3 2" xfId="49623"/>
    <cellStyle name="SAPBEXHLevel3X 3 5 5 4 4" xfId="32068"/>
    <cellStyle name="SAPBEXHLevel3X 3 5 5 5" xfId="6005"/>
    <cellStyle name="SAPBEXHLevel3X 3 5 5 5 2" xfId="16757"/>
    <cellStyle name="SAPBEXHLevel3X 3 5 5 5 2 2" xfId="43175"/>
    <cellStyle name="SAPBEXHLevel3X 3 5 5 5 3" xfId="27580"/>
    <cellStyle name="SAPBEXHLevel3X 3 5 5 5 3 2" xfId="53994"/>
    <cellStyle name="SAPBEXHLevel3X 3 5 5 5 4" xfId="32675"/>
    <cellStyle name="SAPBEXHLevel3X 3 5 5 6" xfId="6605"/>
    <cellStyle name="SAPBEXHLevel3X 3 5 5 6 2" xfId="17330"/>
    <cellStyle name="SAPBEXHLevel3X 3 5 5 6 2 2" xfId="43748"/>
    <cellStyle name="SAPBEXHLevel3X 3 5 5 6 3" xfId="25756"/>
    <cellStyle name="SAPBEXHLevel3X 3 5 5 6 3 2" xfId="52170"/>
    <cellStyle name="SAPBEXHLevel3X 3 5 5 6 4" xfId="33275"/>
    <cellStyle name="SAPBEXHLevel3X 3 5 5 7" xfId="7177"/>
    <cellStyle name="SAPBEXHLevel3X 3 5 5 7 2" xfId="25568"/>
    <cellStyle name="SAPBEXHLevel3X 3 5 5 7 2 2" xfId="51982"/>
    <cellStyle name="SAPBEXHLevel3X 3 5 5 7 3" xfId="33847"/>
    <cellStyle name="SAPBEXHLevel3X 3 5 5 8" xfId="7736"/>
    <cellStyle name="SAPBEXHLevel3X 3 5 5 8 2" xfId="18403"/>
    <cellStyle name="SAPBEXHLevel3X 3 5 5 8 2 2" xfId="44819"/>
    <cellStyle name="SAPBEXHLevel3X 3 5 5 8 3" xfId="22162"/>
    <cellStyle name="SAPBEXHLevel3X 3 5 5 8 3 2" xfId="48576"/>
    <cellStyle name="SAPBEXHLevel3X 3 5 5 8 4" xfId="34406"/>
    <cellStyle name="SAPBEXHLevel3X 3 5 5 9" xfId="7888"/>
    <cellStyle name="SAPBEXHLevel3X 3 5 5 9 2" xfId="18555"/>
    <cellStyle name="SAPBEXHLevel3X 3 5 5 9 2 2" xfId="44970"/>
    <cellStyle name="SAPBEXHLevel3X 3 5 5 9 3" xfId="23340"/>
    <cellStyle name="SAPBEXHLevel3X 3 5 5 9 3 2" xfId="49754"/>
    <cellStyle name="SAPBEXHLevel3X 3 5 5 9 4" xfId="34558"/>
    <cellStyle name="SAPBEXHLevel3X 3 5 6" xfId="1862"/>
    <cellStyle name="SAPBEXHLevel3X 3 5 6 10" xfId="9524"/>
    <cellStyle name="SAPBEXHLevel3X 3 5 6 10 2" xfId="20184"/>
    <cellStyle name="SAPBEXHLevel3X 3 5 6 10 2 2" xfId="46598"/>
    <cellStyle name="SAPBEXHLevel3X 3 5 6 10 3" xfId="28201"/>
    <cellStyle name="SAPBEXHLevel3X 3 5 6 10 3 2" xfId="54615"/>
    <cellStyle name="SAPBEXHLevel3X 3 5 6 10 4" xfId="36020"/>
    <cellStyle name="SAPBEXHLevel3X 3 5 6 11" xfId="11718"/>
    <cellStyle name="SAPBEXHLevel3X 3 5 6 11 2" xfId="38139"/>
    <cellStyle name="SAPBEXHLevel3X 3 5 6 12" xfId="22886"/>
    <cellStyle name="SAPBEXHLevel3X 3 5 6 12 2" xfId="49300"/>
    <cellStyle name="SAPBEXHLevel3X 3 5 6 2" xfId="3839"/>
    <cellStyle name="SAPBEXHLevel3X 3 5 6 2 2" xfId="10745"/>
    <cellStyle name="SAPBEXHLevel3X 3 5 6 2 2 2" xfId="21390"/>
    <cellStyle name="SAPBEXHLevel3X 3 5 6 2 2 2 2" xfId="47804"/>
    <cellStyle name="SAPBEXHLevel3X 3 5 6 2 2 3" xfId="28484"/>
    <cellStyle name="SAPBEXHLevel3X 3 5 6 2 2 3 2" xfId="54898"/>
    <cellStyle name="SAPBEXHLevel3X 3 5 6 2 2 4" xfId="37166"/>
    <cellStyle name="SAPBEXHLevel3X 3 5 6 2 3" xfId="14622"/>
    <cellStyle name="SAPBEXHLevel3X 3 5 6 2 3 2" xfId="41042"/>
    <cellStyle name="SAPBEXHLevel3X 3 5 6 2 4" xfId="23662"/>
    <cellStyle name="SAPBEXHLevel3X 3 5 6 2 4 2" xfId="50076"/>
    <cellStyle name="SAPBEXHLevel3X 3 5 6 2 5" xfId="30509"/>
    <cellStyle name="SAPBEXHLevel3X 3 5 6 3" xfId="4566"/>
    <cellStyle name="SAPBEXHLevel3X 3 5 6 3 2" xfId="15344"/>
    <cellStyle name="SAPBEXHLevel3X 3 5 6 3 2 2" xfId="41764"/>
    <cellStyle name="SAPBEXHLevel3X 3 5 6 3 3" xfId="24182"/>
    <cellStyle name="SAPBEXHLevel3X 3 5 6 3 3 2" xfId="50596"/>
    <cellStyle name="SAPBEXHLevel3X 3 5 6 3 4" xfId="31236"/>
    <cellStyle name="SAPBEXHLevel3X 3 5 6 4" xfId="3344"/>
    <cellStyle name="SAPBEXHLevel3X 3 5 6 4 2" xfId="14131"/>
    <cellStyle name="SAPBEXHLevel3X 3 5 6 4 2 2" xfId="40551"/>
    <cellStyle name="SAPBEXHLevel3X 3 5 6 4 3" xfId="24562"/>
    <cellStyle name="SAPBEXHLevel3X 3 5 6 4 3 2" xfId="50976"/>
    <cellStyle name="SAPBEXHLevel3X 3 5 6 4 4" xfId="30014"/>
    <cellStyle name="SAPBEXHLevel3X 3 5 6 5" xfId="5427"/>
    <cellStyle name="SAPBEXHLevel3X 3 5 6 5 2" xfId="16200"/>
    <cellStyle name="SAPBEXHLevel3X 3 5 6 5 2 2" xfId="42619"/>
    <cellStyle name="SAPBEXHLevel3X 3 5 6 5 3" xfId="28024"/>
    <cellStyle name="SAPBEXHLevel3X 3 5 6 5 3 2" xfId="54438"/>
    <cellStyle name="SAPBEXHLevel3X 3 5 6 5 4" xfId="32097"/>
    <cellStyle name="SAPBEXHLevel3X 3 5 6 6" xfId="3155"/>
    <cellStyle name="SAPBEXHLevel3X 3 5 6 6 2" xfId="13945"/>
    <cellStyle name="SAPBEXHLevel3X 3 5 6 6 2 2" xfId="40365"/>
    <cellStyle name="SAPBEXHLevel3X 3 5 6 6 3" xfId="27249"/>
    <cellStyle name="SAPBEXHLevel3X 3 5 6 6 3 2" xfId="53663"/>
    <cellStyle name="SAPBEXHLevel3X 3 5 6 6 4" xfId="29825"/>
    <cellStyle name="SAPBEXHLevel3X 3 5 6 7" xfId="6978"/>
    <cellStyle name="SAPBEXHLevel3X 3 5 6 7 2" xfId="24232"/>
    <cellStyle name="SAPBEXHLevel3X 3 5 6 7 2 2" xfId="50646"/>
    <cellStyle name="SAPBEXHLevel3X 3 5 6 7 3" xfId="33648"/>
    <cellStyle name="SAPBEXHLevel3X 3 5 6 8" xfId="7525"/>
    <cellStyle name="SAPBEXHLevel3X 3 5 6 8 2" xfId="18192"/>
    <cellStyle name="SAPBEXHLevel3X 3 5 6 8 2 2" xfId="44608"/>
    <cellStyle name="SAPBEXHLevel3X 3 5 6 8 3" xfId="26943"/>
    <cellStyle name="SAPBEXHLevel3X 3 5 6 8 3 2" xfId="53357"/>
    <cellStyle name="SAPBEXHLevel3X 3 5 6 8 4" xfId="34195"/>
    <cellStyle name="SAPBEXHLevel3X 3 5 6 9" xfId="7455"/>
    <cellStyle name="SAPBEXHLevel3X 3 5 6 9 2" xfId="18122"/>
    <cellStyle name="SAPBEXHLevel3X 3 5 6 9 2 2" xfId="44538"/>
    <cellStyle name="SAPBEXHLevel3X 3 5 6 9 3" xfId="22508"/>
    <cellStyle name="SAPBEXHLevel3X 3 5 6 9 3 2" xfId="48922"/>
    <cellStyle name="SAPBEXHLevel3X 3 5 6 9 4" xfId="34125"/>
    <cellStyle name="SAPBEXHLevel3X 3 5 7" xfId="2522"/>
    <cellStyle name="SAPBEXHLevel3X 3 5 7 10" xfId="24211"/>
    <cellStyle name="SAPBEXHLevel3X 3 5 7 10 2" xfId="50625"/>
    <cellStyle name="SAPBEXHLevel3X 3 5 7 2" xfId="4417"/>
    <cellStyle name="SAPBEXHLevel3X 3 5 7 2 2" xfId="15195"/>
    <cellStyle name="SAPBEXHLevel3X 3 5 7 2 2 2" xfId="41615"/>
    <cellStyle name="SAPBEXHLevel3X 3 5 7 2 3" xfId="24630"/>
    <cellStyle name="SAPBEXHLevel3X 3 5 7 2 3 2" xfId="51044"/>
    <cellStyle name="SAPBEXHLevel3X 3 5 7 2 4" xfId="31087"/>
    <cellStyle name="SAPBEXHLevel3X 3 5 7 3" xfId="5150"/>
    <cellStyle name="SAPBEXHLevel3X 3 5 7 3 2" xfId="15927"/>
    <cellStyle name="SAPBEXHLevel3X 3 5 7 3 2 2" xfId="42346"/>
    <cellStyle name="SAPBEXHLevel3X 3 5 7 3 3" xfId="28130"/>
    <cellStyle name="SAPBEXHLevel3X 3 5 7 3 3 2" xfId="54544"/>
    <cellStyle name="SAPBEXHLevel3X 3 5 7 3 4" xfId="31820"/>
    <cellStyle name="SAPBEXHLevel3X 3 5 7 4" xfId="6332"/>
    <cellStyle name="SAPBEXHLevel3X 3 5 7 4 2" xfId="17071"/>
    <cellStyle name="SAPBEXHLevel3X 3 5 7 4 2 2" xfId="43489"/>
    <cellStyle name="SAPBEXHLevel3X 3 5 7 4 3" xfId="23571"/>
    <cellStyle name="SAPBEXHLevel3X 3 5 7 4 3 2" xfId="49985"/>
    <cellStyle name="SAPBEXHLevel3X 3 5 7 4 4" xfId="33002"/>
    <cellStyle name="SAPBEXHLevel3X 3 5 7 5" xfId="6908"/>
    <cellStyle name="SAPBEXHLevel3X 3 5 7 5 2" xfId="17613"/>
    <cellStyle name="SAPBEXHLevel3X 3 5 7 5 2 2" xfId="44030"/>
    <cellStyle name="SAPBEXHLevel3X 3 5 7 5 3" xfId="24856"/>
    <cellStyle name="SAPBEXHLevel3X 3 5 7 5 3 2" xfId="51270"/>
    <cellStyle name="SAPBEXHLevel3X 3 5 7 5 4" xfId="33578"/>
    <cellStyle name="SAPBEXHLevel3X 3 5 7 6" xfId="7432"/>
    <cellStyle name="SAPBEXHLevel3X 3 5 7 6 2" xfId="18099"/>
    <cellStyle name="SAPBEXHLevel3X 3 5 7 6 2 2" xfId="44515"/>
    <cellStyle name="SAPBEXHLevel3X 3 5 7 6 3" xfId="22166"/>
    <cellStyle name="SAPBEXHLevel3X 3 5 7 6 3 2" xfId="48580"/>
    <cellStyle name="SAPBEXHLevel3X 3 5 7 6 4" xfId="34102"/>
    <cellStyle name="SAPBEXHLevel3X 3 5 7 7" xfId="8055"/>
    <cellStyle name="SAPBEXHLevel3X 3 5 7 7 2" xfId="18722"/>
    <cellStyle name="SAPBEXHLevel3X 3 5 7 7 2 2" xfId="45136"/>
    <cellStyle name="SAPBEXHLevel3X 3 5 7 7 3" xfId="16636"/>
    <cellStyle name="SAPBEXHLevel3X 3 5 7 7 3 2" xfId="43054"/>
    <cellStyle name="SAPBEXHLevel3X 3 5 7 7 4" xfId="34659"/>
    <cellStyle name="SAPBEXHLevel3X 3 5 7 8" xfId="13318"/>
    <cellStyle name="SAPBEXHLevel3X 3 5 7 8 2" xfId="39738"/>
    <cellStyle name="SAPBEXHLevel3X 3 5 7 9" xfId="11209"/>
    <cellStyle name="SAPBEXHLevel3X 3 5 7 9 2" xfId="37630"/>
    <cellStyle name="SAPBEXHLevel3X 3 5 8" xfId="3276"/>
    <cellStyle name="SAPBEXHLevel3X 3 5 8 2" xfId="14066"/>
    <cellStyle name="SAPBEXHLevel3X 3 5 8 2 2" xfId="40486"/>
    <cellStyle name="SAPBEXHLevel3X 3 5 8 3" xfId="23125"/>
    <cellStyle name="SAPBEXHLevel3X 3 5 8 3 2" xfId="49539"/>
    <cellStyle name="SAPBEXHLevel3X 3 5 8 4" xfId="29946"/>
    <cellStyle name="SAPBEXHLevel3X 3 5 9" xfId="4736"/>
    <cellStyle name="SAPBEXHLevel3X 3 5 9 2" xfId="15513"/>
    <cellStyle name="SAPBEXHLevel3X 3 5 9 2 2" xfId="41933"/>
    <cellStyle name="SAPBEXHLevel3X 3 5 9 3" xfId="27053"/>
    <cellStyle name="SAPBEXHLevel3X 3 5 9 3 2" xfId="53467"/>
    <cellStyle name="SAPBEXHLevel3X 3 5 9 4" xfId="31406"/>
    <cellStyle name="SAPBEXHLevel3X 3 6" xfId="1258"/>
    <cellStyle name="SAPBEXHLevel3X 3 6 10" xfId="4463"/>
    <cellStyle name="SAPBEXHLevel3X 3 6 10 2" xfId="15241"/>
    <cellStyle name="SAPBEXHLevel3X 3 6 10 2 2" xfId="41661"/>
    <cellStyle name="SAPBEXHLevel3X 3 6 10 3" xfId="26505"/>
    <cellStyle name="SAPBEXHLevel3X 3 6 10 3 2" xfId="52919"/>
    <cellStyle name="SAPBEXHLevel3X 3 6 10 4" xfId="31133"/>
    <cellStyle name="SAPBEXHLevel3X 3 6 11" xfId="5601"/>
    <cellStyle name="SAPBEXHLevel3X 3 6 11 2" xfId="25035"/>
    <cellStyle name="SAPBEXHLevel3X 3 6 11 2 2" xfId="51449"/>
    <cellStyle name="SAPBEXHLevel3X 3 6 11 3" xfId="32271"/>
    <cellStyle name="SAPBEXHLevel3X 3 6 12" xfId="12114"/>
    <cellStyle name="SAPBEXHLevel3X 3 6 12 2" xfId="38535"/>
    <cellStyle name="SAPBEXHLevel3X 3 6 13" xfId="27148"/>
    <cellStyle name="SAPBEXHLevel3X 3 6 13 2" xfId="53562"/>
    <cellStyle name="SAPBEXHLevel3X 3 6 2" xfId="1568"/>
    <cellStyle name="SAPBEXHLevel3X 3 6 2 10" xfId="8460"/>
    <cellStyle name="SAPBEXHLevel3X 3 6 2 10 2" xfId="19120"/>
    <cellStyle name="SAPBEXHLevel3X 3 6 2 10 2 2" xfId="45534"/>
    <cellStyle name="SAPBEXHLevel3X 3 6 2 10 3" xfId="16872"/>
    <cellStyle name="SAPBEXHLevel3X 3 6 2 10 3 2" xfId="43290"/>
    <cellStyle name="SAPBEXHLevel3X 3 6 2 10 4" xfId="34956"/>
    <cellStyle name="SAPBEXHLevel3X 3 6 2 11" xfId="11979"/>
    <cellStyle name="SAPBEXHLevel3X 3 6 2 11 2" xfId="38400"/>
    <cellStyle name="SAPBEXHLevel3X 3 6 2 12" xfId="11161"/>
    <cellStyle name="SAPBEXHLevel3X 3 6 2 12 2" xfId="37582"/>
    <cellStyle name="SAPBEXHLevel3X 3 6 2 2" xfId="3562"/>
    <cellStyle name="SAPBEXHLevel3X 3 6 2 2 2" xfId="8962"/>
    <cellStyle name="SAPBEXHLevel3X 3 6 2 2 2 2" xfId="19622"/>
    <cellStyle name="SAPBEXHLevel3X 3 6 2 2 2 2 2" xfId="46036"/>
    <cellStyle name="SAPBEXHLevel3X 3 6 2 2 2 3" xfId="27892"/>
    <cellStyle name="SAPBEXHLevel3X 3 6 2 2 2 3 2" xfId="54306"/>
    <cellStyle name="SAPBEXHLevel3X 3 6 2 2 2 4" xfId="35458"/>
    <cellStyle name="SAPBEXHLevel3X 3 6 2 2 3" xfId="10397"/>
    <cellStyle name="SAPBEXHLevel3X 3 6 2 2 3 2" xfId="21057"/>
    <cellStyle name="SAPBEXHLevel3X 3 6 2 2 3 2 2" xfId="47471"/>
    <cellStyle name="SAPBEXHLevel3X 3 6 2 2 3 3" xfId="28322"/>
    <cellStyle name="SAPBEXHLevel3X 3 6 2 2 3 3 2" xfId="54736"/>
    <cellStyle name="SAPBEXHLevel3X 3 6 2 2 3 4" xfId="36893"/>
    <cellStyle name="SAPBEXHLevel3X 3 6 2 2 4" xfId="8773"/>
    <cellStyle name="SAPBEXHLevel3X 3 6 2 2 4 2" xfId="19433"/>
    <cellStyle name="SAPBEXHLevel3X 3 6 2 2 4 2 2" xfId="45847"/>
    <cellStyle name="SAPBEXHLevel3X 3 6 2 2 4 3" xfId="26366"/>
    <cellStyle name="SAPBEXHLevel3X 3 6 2 2 4 3 2" xfId="52780"/>
    <cellStyle name="SAPBEXHLevel3X 3 6 2 2 4 4" xfId="35269"/>
    <cellStyle name="SAPBEXHLevel3X 3 6 2 2 5" xfId="14347"/>
    <cellStyle name="SAPBEXHLevel3X 3 6 2 2 5 2" xfId="40767"/>
    <cellStyle name="SAPBEXHLevel3X 3 6 2 2 6" xfId="22867"/>
    <cellStyle name="SAPBEXHLevel3X 3 6 2 2 6 2" xfId="49281"/>
    <cellStyle name="SAPBEXHLevel3X 3 6 2 2 7" xfId="30232"/>
    <cellStyle name="SAPBEXHLevel3X 3 6 2 3" xfId="2756"/>
    <cellStyle name="SAPBEXHLevel3X 3 6 2 3 2" xfId="9320"/>
    <cellStyle name="SAPBEXHLevel3X 3 6 2 3 2 2" xfId="19980"/>
    <cellStyle name="SAPBEXHLevel3X 3 6 2 3 2 2 2" xfId="46394"/>
    <cellStyle name="SAPBEXHLevel3X 3 6 2 3 2 3" xfId="28228"/>
    <cellStyle name="SAPBEXHLevel3X 3 6 2 3 2 3 2" xfId="54642"/>
    <cellStyle name="SAPBEXHLevel3X 3 6 2 3 2 4" xfId="35816"/>
    <cellStyle name="SAPBEXHLevel3X 3 6 2 3 3" xfId="13548"/>
    <cellStyle name="SAPBEXHLevel3X 3 6 2 3 3 2" xfId="39968"/>
    <cellStyle name="SAPBEXHLevel3X 3 6 2 3 4" xfId="23451"/>
    <cellStyle name="SAPBEXHLevel3X 3 6 2 3 4 2" xfId="49865"/>
    <cellStyle name="SAPBEXHLevel3X 3 6 2 3 5" xfId="29426"/>
    <cellStyle name="SAPBEXHLevel3X 3 6 2 4" xfId="4120"/>
    <cellStyle name="SAPBEXHLevel3X 3 6 2 4 2" xfId="9727"/>
    <cellStyle name="SAPBEXHLevel3X 3 6 2 4 2 2" xfId="20387"/>
    <cellStyle name="SAPBEXHLevel3X 3 6 2 4 2 2 2" xfId="46801"/>
    <cellStyle name="SAPBEXHLevel3X 3 6 2 4 2 3" xfId="11608"/>
    <cellStyle name="SAPBEXHLevel3X 3 6 2 4 2 3 2" xfId="38029"/>
    <cellStyle name="SAPBEXHLevel3X 3 6 2 4 2 4" xfId="36223"/>
    <cellStyle name="SAPBEXHLevel3X 3 6 2 4 3" xfId="14902"/>
    <cellStyle name="SAPBEXHLevel3X 3 6 2 4 3 2" xfId="41322"/>
    <cellStyle name="SAPBEXHLevel3X 3 6 2 4 4" xfId="22218"/>
    <cellStyle name="SAPBEXHLevel3X 3 6 2 4 4 2" xfId="48632"/>
    <cellStyle name="SAPBEXHLevel3X 3 6 2 4 5" xfId="30790"/>
    <cellStyle name="SAPBEXHLevel3X 3 6 2 5" xfId="2731"/>
    <cellStyle name="SAPBEXHLevel3X 3 6 2 5 2" xfId="13523"/>
    <cellStyle name="SAPBEXHLevel3X 3 6 2 5 2 2" xfId="39943"/>
    <cellStyle name="SAPBEXHLevel3X 3 6 2 5 3" xfId="22099"/>
    <cellStyle name="SAPBEXHLevel3X 3 6 2 5 3 2" xfId="48513"/>
    <cellStyle name="SAPBEXHLevel3X 3 6 2 5 4" xfId="29401"/>
    <cellStyle name="SAPBEXHLevel3X 3 6 2 6" xfId="5868"/>
    <cellStyle name="SAPBEXHLevel3X 3 6 2 6 2" xfId="16623"/>
    <cellStyle name="SAPBEXHLevel3X 3 6 2 6 2 2" xfId="43041"/>
    <cellStyle name="SAPBEXHLevel3X 3 6 2 6 3" xfId="27703"/>
    <cellStyle name="SAPBEXHLevel3X 3 6 2 6 3 2" xfId="54117"/>
    <cellStyle name="SAPBEXHLevel3X 3 6 2 6 4" xfId="32538"/>
    <cellStyle name="SAPBEXHLevel3X 3 6 2 7" xfId="5576"/>
    <cellStyle name="SAPBEXHLevel3X 3 6 2 7 2" xfId="26907"/>
    <cellStyle name="SAPBEXHLevel3X 3 6 2 7 2 2" xfId="53321"/>
    <cellStyle name="SAPBEXHLevel3X 3 6 2 7 3" xfId="32246"/>
    <cellStyle name="SAPBEXHLevel3X 3 6 2 8" xfId="2875"/>
    <cellStyle name="SAPBEXHLevel3X 3 6 2 8 2" xfId="13667"/>
    <cellStyle name="SAPBEXHLevel3X 3 6 2 8 2 2" xfId="40087"/>
    <cellStyle name="SAPBEXHLevel3X 3 6 2 8 3" xfId="24440"/>
    <cellStyle name="SAPBEXHLevel3X 3 6 2 8 3 2" xfId="50854"/>
    <cellStyle name="SAPBEXHLevel3X 3 6 2 8 4" xfId="29545"/>
    <cellStyle name="SAPBEXHLevel3X 3 6 2 9" xfId="5765"/>
    <cellStyle name="SAPBEXHLevel3X 3 6 2 9 2" xfId="16525"/>
    <cellStyle name="SAPBEXHLevel3X 3 6 2 9 2 2" xfId="42943"/>
    <cellStyle name="SAPBEXHLevel3X 3 6 2 9 3" xfId="27124"/>
    <cellStyle name="SAPBEXHLevel3X 3 6 2 9 3 2" xfId="53538"/>
    <cellStyle name="SAPBEXHLevel3X 3 6 2 9 4" xfId="32435"/>
    <cellStyle name="SAPBEXHLevel3X 3 6 3" xfId="1681"/>
    <cellStyle name="SAPBEXHLevel3X 3 6 3 10" xfId="8491"/>
    <cellStyle name="SAPBEXHLevel3X 3 6 3 10 2" xfId="19151"/>
    <cellStyle name="SAPBEXHLevel3X 3 6 3 10 2 2" xfId="45565"/>
    <cellStyle name="SAPBEXHLevel3X 3 6 3 10 3" xfId="12192"/>
    <cellStyle name="SAPBEXHLevel3X 3 6 3 10 3 2" xfId="38613"/>
    <cellStyle name="SAPBEXHLevel3X 3 6 3 10 4" xfId="34987"/>
    <cellStyle name="SAPBEXHLevel3X 3 6 3 11" xfId="11886"/>
    <cellStyle name="SAPBEXHLevel3X 3 6 3 11 2" xfId="38307"/>
    <cellStyle name="SAPBEXHLevel3X 3 6 3 12" xfId="24445"/>
    <cellStyle name="SAPBEXHLevel3X 3 6 3 12 2" xfId="50859"/>
    <cellStyle name="SAPBEXHLevel3X 3 6 3 2" xfId="3674"/>
    <cellStyle name="SAPBEXHLevel3X 3 6 3 2 2" xfId="8931"/>
    <cellStyle name="SAPBEXHLevel3X 3 6 3 2 2 2" xfId="19591"/>
    <cellStyle name="SAPBEXHLevel3X 3 6 3 2 2 2 2" xfId="46005"/>
    <cellStyle name="SAPBEXHLevel3X 3 6 3 2 2 3" xfId="25880"/>
    <cellStyle name="SAPBEXHLevel3X 3 6 3 2 2 3 2" xfId="52294"/>
    <cellStyle name="SAPBEXHLevel3X 3 6 3 2 2 4" xfId="35427"/>
    <cellStyle name="SAPBEXHLevel3X 3 6 3 2 3" xfId="10374"/>
    <cellStyle name="SAPBEXHLevel3X 3 6 3 2 3 2" xfId="21034"/>
    <cellStyle name="SAPBEXHLevel3X 3 6 3 2 3 2 2" xfId="47448"/>
    <cellStyle name="SAPBEXHLevel3X 3 6 3 2 3 3" xfId="28299"/>
    <cellStyle name="SAPBEXHLevel3X 3 6 3 2 3 3 2" xfId="54713"/>
    <cellStyle name="SAPBEXHLevel3X 3 6 3 2 3 4" xfId="36870"/>
    <cellStyle name="SAPBEXHLevel3X 3 6 3 2 4" xfId="8807"/>
    <cellStyle name="SAPBEXHLevel3X 3 6 3 2 4 2" xfId="19467"/>
    <cellStyle name="SAPBEXHLevel3X 3 6 3 2 4 2 2" xfId="45881"/>
    <cellStyle name="SAPBEXHLevel3X 3 6 3 2 4 3" xfId="27425"/>
    <cellStyle name="SAPBEXHLevel3X 3 6 3 2 4 3 2" xfId="53839"/>
    <cellStyle name="SAPBEXHLevel3X 3 6 3 2 4 4" xfId="35303"/>
    <cellStyle name="SAPBEXHLevel3X 3 6 3 2 5" xfId="14459"/>
    <cellStyle name="SAPBEXHLevel3X 3 6 3 2 5 2" xfId="40879"/>
    <cellStyle name="SAPBEXHLevel3X 3 6 3 2 6" xfId="21882"/>
    <cellStyle name="SAPBEXHLevel3X 3 6 3 2 6 2" xfId="48296"/>
    <cellStyle name="SAPBEXHLevel3X 3 6 3 2 7" xfId="30344"/>
    <cellStyle name="SAPBEXHLevel3X 3 6 3 3" xfId="2661"/>
    <cellStyle name="SAPBEXHLevel3X 3 6 3 3 2" xfId="8914"/>
    <cellStyle name="SAPBEXHLevel3X 3 6 3 3 2 2" xfId="19574"/>
    <cellStyle name="SAPBEXHLevel3X 3 6 3 3 2 2 2" xfId="45988"/>
    <cellStyle name="SAPBEXHLevel3X 3 6 3 3 2 3" xfId="12967"/>
    <cellStyle name="SAPBEXHLevel3X 3 6 3 3 2 3 2" xfId="39388"/>
    <cellStyle name="SAPBEXHLevel3X 3 6 3 3 2 4" xfId="35410"/>
    <cellStyle name="SAPBEXHLevel3X 3 6 3 3 3" xfId="13453"/>
    <cellStyle name="SAPBEXHLevel3X 3 6 3 3 3 2" xfId="39873"/>
    <cellStyle name="SAPBEXHLevel3X 3 6 3 3 4" xfId="25522"/>
    <cellStyle name="SAPBEXHLevel3X 3 6 3 3 4 2" xfId="51936"/>
    <cellStyle name="SAPBEXHLevel3X 3 6 3 3 5" xfId="29331"/>
    <cellStyle name="SAPBEXHLevel3X 3 6 3 4" xfId="4869"/>
    <cellStyle name="SAPBEXHLevel3X 3 6 3 4 2" xfId="10238"/>
    <cellStyle name="SAPBEXHLevel3X 3 6 3 4 2 2" xfId="20898"/>
    <cellStyle name="SAPBEXHLevel3X 3 6 3 4 2 2 2" xfId="47312"/>
    <cellStyle name="SAPBEXHLevel3X 3 6 3 4 2 3" xfId="13616"/>
    <cellStyle name="SAPBEXHLevel3X 3 6 3 4 2 3 2" xfId="40036"/>
    <cellStyle name="SAPBEXHLevel3X 3 6 3 4 2 4" xfId="36734"/>
    <cellStyle name="SAPBEXHLevel3X 3 6 3 4 3" xfId="15646"/>
    <cellStyle name="SAPBEXHLevel3X 3 6 3 4 3 2" xfId="42066"/>
    <cellStyle name="SAPBEXHLevel3X 3 6 3 4 4" xfId="23176"/>
    <cellStyle name="SAPBEXHLevel3X 3 6 3 4 4 2" xfId="49590"/>
    <cellStyle name="SAPBEXHLevel3X 3 6 3 4 5" xfId="31539"/>
    <cellStyle name="SAPBEXHLevel3X 3 6 3 5" xfId="4152"/>
    <cellStyle name="SAPBEXHLevel3X 3 6 3 5 2" xfId="14933"/>
    <cellStyle name="SAPBEXHLevel3X 3 6 3 5 2 2" xfId="41353"/>
    <cellStyle name="SAPBEXHLevel3X 3 6 3 5 3" xfId="24188"/>
    <cellStyle name="SAPBEXHLevel3X 3 6 3 5 3 2" xfId="50602"/>
    <cellStyle name="SAPBEXHLevel3X 3 6 3 5 4" xfId="30822"/>
    <cellStyle name="SAPBEXHLevel3X 3 6 3 6" xfId="5548"/>
    <cellStyle name="SAPBEXHLevel3X 3 6 3 6 2" xfId="16319"/>
    <cellStyle name="SAPBEXHLevel3X 3 6 3 6 2 2" xfId="42738"/>
    <cellStyle name="SAPBEXHLevel3X 3 6 3 6 3" xfId="25321"/>
    <cellStyle name="SAPBEXHLevel3X 3 6 3 6 3 2" xfId="51735"/>
    <cellStyle name="SAPBEXHLevel3X 3 6 3 6 4" xfId="32218"/>
    <cellStyle name="SAPBEXHLevel3X 3 6 3 7" xfId="5471"/>
    <cellStyle name="SAPBEXHLevel3X 3 6 3 7 2" xfId="26036"/>
    <cellStyle name="SAPBEXHLevel3X 3 6 3 7 2 2" xfId="52450"/>
    <cellStyle name="SAPBEXHLevel3X 3 6 3 7 3" xfId="32141"/>
    <cellStyle name="SAPBEXHLevel3X 3 6 3 8" xfId="2951"/>
    <cellStyle name="SAPBEXHLevel3X 3 6 3 8 2" xfId="13743"/>
    <cellStyle name="SAPBEXHLevel3X 3 6 3 8 2 2" xfId="40163"/>
    <cellStyle name="SAPBEXHLevel3X 3 6 3 8 3" xfId="23913"/>
    <cellStyle name="SAPBEXHLevel3X 3 6 3 8 3 2" xfId="50327"/>
    <cellStyle name="SAPBEXHLevel3X 3 6 3 8 4" xfId="29621"/>
    <cellStyle name="SAPBEXHLevel3X 3 6 3 9" xfId="7775"/>
    <cellStyle name="SAPBEXHLevel3X 3 6 3 9 2" xfId="18442"/>
    <cellStyle name="SAPBEXHLevel3X 3 6 3 9 2 2" xfId="44857"/>
    <cellStyle name="SAPBEXHLevel3X 3 6 3 9 3" xfId="22372"/>
    <cellStyle name="SAPBEXHLevel3X 3 6 3 9 3 2" xfId="48786"/>
    <cellStyle name="SAPBEXHLevel3X 3 6 3 9 4" xfId="34445"/>
    <cellStyle name="SAPBEXHLevel3X 3 6 4" xfId="1940"/>
    <cellStyle name="SAPBEXHLevel3X 3 6 4 10" xfId="8587"/>
    <cellStyle name="SAPBEXHLevel3X 3 6 4 10 2" xfId="19247"/>
    <cellStyle name="SAPBEXHLevel3X 3 6 4 10 2 2" xfId="45661"/>
    <cellStyle name="SAPBEXHLevel3X 3 6 4 10 3" xfId="12472"/>
    <cellStyle name="SAPBEXHLevel3X 3 6 4 10 3 2" xfId="38893"/>
    <cellStyle name="SAPBEXHLevel3X 3 6 4 10 4" xfId="35083"/>
    <cellStyle name="SAPBEXHLevel3X 3 6 4 11" xfId="11640"/>
    <cellStyle name="SAPBEXHLevel3X 3 6 4 11 2" xfId="38061"/>
    <cellStyle name="SAPBEXHLevel3X 3 6 4 12" xfId="24214"/>
    <cellStyle name="SAPBEXHLevel3X 3 6 4 12 2" xfId="50628"/>
    <cellStyle name="SAPBEXHLevel3X 3 6 4 2" xfId="3917"/>
    <cellStyle name="SAPBEXHLevel3X 3 6 4 2 2" xfId="9123"/>
    <cellStyle name="SAPBEXHLevel3X 3 6 4 2 2 2" xfId="19783"/>
    <cellStyle name="SAPBEXHLevel3X 3 6 4 2 2 2 2" xfId="46197"/>
    <cellStyle name="SAPBEXHLevel3X 3 6 4 2 2 3" xfId="11248"/>
    <cellStyle name="SAPBEXHLevel3X 3 6 4 2 2 3 2" xfId="37669"/>
    <cellStyle name="SAPBEXHLevel3X 3 6 4 2 2 4" xfId="35619"/>
    <cellStyle name="SAPBEXHLevel3X 3 6 4 2 3" xfId="14700"/>
    <cellStyle name="SAPBEXHLevel3X 3 6 4 2 3 2" xfId="41120"/>
    <cellStyle name="SAPBEXHLevel3X 3 6 4 2 4" xfId="25266"/>
    <cellStyle name="SAPBEXHLevel3X 3 6 4 2 4 2" xfId="51680"/>
    <cellStyle name="SAPBEXHLevel3X 3 6 4 2 5" xfId="30587"/>
    <cellStyle name="SAPBEXHLevel3X 3 6 4 3" xfId="4644"/>
    <cellStyle name="SAPBEXHLevel3X 3 6 4 3 2" xfId="10056"/>
    <cellStyle name="SAPBEXHLevel3X 3 6 4 3 2 2" xfId="20716"/>
    <cellStyle name="SAPBEXHLevel3X 3 6 4 3 2 2 2" xfId="47130"/>
    <cellStyle name="SAPBEXHLevel3X 3 6 4 3 2 3" xfId="17686"/>
    <cellStyle name="SAPBEXHLevel3X 3 6 4 3 2 3 2" xfId="44103"/>
    <cellStyle name="SAPBEXHLevel3X 3 6 4 3 2 4" xfId="36552"/>
    <cellStyle name="SAPBEXHLevel3X 3 6 4 3 3" xfId="15422"/>
    <cellStyle name="SAPBEXHLevel3X 3 6 4 3 3 2" xfId="41842"/>
    <cellStyle name="SAPBEXHLevel3X 3 6 4 3 4" xfId="27372"/>
    <cellStyle name="SAPBEXHLevel3X 3 6 4 3 4 2" xfId="53786"/>
    <cellStyle name="SAPBEXHLevel3X 3 6 4 3 5" xfId="31314"/>
    <cellStyle name="SAPBEXHLevel3X 3 6 4 4" xfId="5222"/>
    <cellStyle name="SAPBEXHLevel3X 3 6 4 4 2" xfId="15997"/>
    <cellStyle name="SAPBEXHLevel3X 3 6 4 4 2 2" xfId="42416"/>
    <cellStyle name="SAPBEXHLevel3X 3 6 4 4 3" xfId="27958"/>
    <cellStyle name="SAPBEXHLevel3X 3 6 4 4 3 2" xfId="54372"/>
    <cellStyle name="SAPBEXHLevel3X 3 6 4 4 4" xfId="31892"/>
    <cellStyle name="SAPBEXHLevel3X 3 6 4 5" xfId="5838"/>
    <cellStyle name="SAPBEXHLevel3X 3 6 4 5 2" xfId="16597"/>
    <cellStyle name="SAPBEXHLevel3X 3 6 4 5 2 2" xfId="43015"/>
    <cellStyle name="SAPBEXHLevel3X 3 6 4 5 3" xfId="26602"/>
    <cellStyle name="SAPBEXHLevel3X 3 6 4 5 3 2" xfId="53016"/>
    <cellStyle name="SAPBEXHLevel3X 3 6 4 5 4" xfId="32508"/>
    <cellStyle name="SAPBEXHLevel3X 3 6 4 6" xfId="6441"/>
    <cellStyle name="SAPBEXHLevel3X 3 6 4 6 2" xfId="17177"/>
    <cellStyle name="SAPBEXHLevel3X 3 6 4 6 2 2" xfId="43595"/>
    <cellStyle name="SAPBEXHLevel3X 3 6 4 6 3" xfId="22107"/>
    <cellStyle name="SAPBEXHLevel3X 3 6 4 6 3 2" xfId="48521"/>
    <cellStyle name="SAPBEXHLevel3X 3 6 4 6 4" xfId="33111"/>
    <cellStyle name="SAPBEXHLevel3X 3 6 4 7" xfId="7056"/>
    <cellStyle name="SAPBEXHLevel3X 3 6 4 7 2" xfId="11198"/>
    <cellStyle name="SAPBEXHLevel3X 3 6 4 7 2 2" xfId="37619"/>
    <cellStyle name="SAPBEXHLevel3X 3 6 4 7 3" xfId="33726"/>
    <cellStyle name="SAPBEXHLevel3X 3 6 4 8" xfId="7603"/>
    <cellStyle name="SAPBEXHLevel3X 3 6 4 8 2" xfId="18270"/>
    <cellStyle name="SAPBEXHLevel3X 3 6 4 8 2 2" xfId="44686"/>
    <cellStyle name="SAPBEXHLevel3X 3 6 4 8 3" xfId="26356"/>
    <cellStyle name="SAPBEXHLevel3X 3 6 4 8 3 2" xfId="52770"/>
    <cellStyle name="SAPBEXHLevel3X 3 6 4 8 4" xfId="34273"/>
    <cellStyle name="SAPBEXHLevel3X 3 6 4 9" xfId="7302"/>
    <cellStyle name="SAPBEXHLevel3X 3 6 4 9 2" xfId="17969"/>
    <cellStyle name="SAPBEXHLevel3X 3 6 4 9 2 2" xfId="44386"/>
    <cellStyle name="SAPBEXHLevel3X 3 6 4 9 3" xfId="26644"/>
    <cellStyle name="SAPBEXHLevel3X 3 6 4 9 3 2" xfId="53058"/>
    <cellStyle name="SAPBEXHLevel3X 3 6 4 9 4" xfId="33972"/>
    <cellStyle name="SAPBEXHLevel3X 3 6 5" xfId="2126"/>
    <cellStyle name="SAPBEXHLevel3X 3 6 5 10" xfId="8898"/>
    <cellStyle name="SAPBEXHLevel3X 3 6 5 10 2" xfId="19558"/>
    <cellStyle name="SAPBEXHLevel3X 3 6 5 10 2 2" xfId="45972"/>
    <cellStyle name="SAPBEXHLevel3X 3 6 5 10 3" xfId="17244"/>
    <cellStyle name="SAPBEXHLevel3X 3 6 5 10 3 2" xfId="43662"/>
    <cellStyle name="SAPBEXHLevel3X 3 6 5 10 4" xfId="35394"/>
    <cellStyle name="SAPBEXHLevel3X 3 6 5 11" xfId="11474"/>
    <cellStyle name="SAPBEXHLevel3X 3 6 5 11 2" xfId="37895"/>
    <cellStyle name="SAPBEXHLevel3X 3 6 5 12" xfId="25044"/>
    <cellStyle name="SAPBEXHLevel3X 3 6 5 12 2" xfId="51458"/>
    <cellStyle name="SAPBEXHLevel3X 3 6 5 2" xfId="4091"/>
    <cellStyle name="SAPBEXHLevel3X 3 6 5 2 2" xfId="9895"/>
    <cellStyle name="SAPBEXHLevel3X 3 6 5 2 2 2" xfId="20555"/>
    <cellStyle name="SAPBEXHLevel3X 3 6 5 2 2 2 2" xfId="46969"/>
    <cellStyle name="SAPBEXHLevel3X 3 6 5 2 2 3" xfId="27198"/>
    <cellStyle name="SAPBEXHLevel3X 3 6 5 2 2 3 2" xfId="53612"/>
    <cellStyle name="SAPBEXHLevel3X 3 6 5 2 2 4" xfId="36391"/>
    <cellStyle name="SAPBEXHLevel3X 3 6 5 2 3" xfId="14873"/>
    <cellStyle name="SAPBEXHLevel3X 3 6 5 2 3 2" xfId="41293"/>
    <cellStyle name="SAPBEXHLevel3X 3 6 5 2 4" xfId="22275"/>
    <cellStyle name="SAPBEXHLevel3X 3 6 5 2 4 2" xfId="48689"/>
    <cellStyle name="SAPBEXHLevel3X 3 6 5 2 5" xfId="30761"/>
    <cellStyle name="SAPBEXHLevel3X 3 6 5 3" xfId="4819"/>
    <cellStyle name="SAPBEXHLevel3X 3 6 5 3 2" xfId="10130"/>
    <cellStyle name="SAPBEXHLevel3X 3 6 5 3 2 2" xfId="20790"/>
    <cellStyle name="SAPBEXHLevel3X 3 6 5 3 2 2 2" xfId="47204"/>
    <cellStyle name="SAPBEXHLevel3X 3 6 5 3 2 3" xfId="12498"/>
    <cellStyle name="SAPBEXHLevel3X 3 6 5 3 2 3 2" xfId="38919"/>
    <cellStyle name="SAPBEXHLevel3X 3 6 5 3 2 4" xfId="36626"/>
    <cellStyle name="SAPBEXHLevel3X 3 6 5 3 3" xfId="15596"/>
    <cellStyle name="SAPBEXHLevel3X 3 6 5 3 3 2" xfId="42016"/>
    <cellStyle name="SAPBEXHLevel3X 3 6 5 3 4" xfId="22338"/>
    <cellStyle name="SAPBEXHLevel3X 3 6 5 3 4 2" xfId="48752"/>
    <cellStyle name="SAPBEXHLevel3X 3 6 5 3 5" xfId="31489"/>
    <cellStyle name="SAPBEXHLevel3X 3 6 5 4" xfId="5399"/>
    <cellStyle name="SAPBEXHLevel3X 3 6 5 4 2" xfId="16172"/>
    <cellStyle name="SAPBEXHLevel3X 3 6 5 4 2 2" xfId="42591"/>
    <cellStyle name="SAPBEXHLevel3X 3 6 5 4 3" xfId="27057"/>
    <cellStyle name="SAPBEXHLevel3X 3 6 5 4 3 2" xfId="53471"/>
    <cellStyle name="SAPBEXHLevel3X 3 6 5 4 4" xfId="32069"/>
    <cellStyle name="SAPBEXHLevel3X 3 6 5 5" xfId="6006"/>
    <cellStyle name="SAPBEXHLevel3X 3 6 5 5 2" xfId="16758"/>
    <cellStyle name="SAPBEXHLevel3X 3 6 5 5 2 2" xfId="43176"/>
    <cellStyle name="SAPBEXHLevel3X 3 6 5 5 3" xfId="23054"/>
    <cellStyle name="SAPBEXHLevel3X 3 6 5 5 3 2" xfId="49468"/>
    <cellStyle name="SAPBEXHLevel3X 3 6 5 5 4" xfId="32676"/>
    <cellStyle name="SAPBEXHLevel3X 3 6 5 6" xfId="6606"/>
    <cellStyle name="SAPBEXHLevel3X 3 6 5 6 2" xfId="17331"/>
    <cellStyle name="SAPBEXHLevel3X 3 6 5 6 2 2" xfId="43749"/>
    <cellStyle name="SAPBEXHLevel3X 3 6 5 6 3" xfId="24877"/>
    <cellStyle name="SAPBEXHLevel3X 3 6 5 6 3 2" xfId="51291"/>
    <cellStyle name="SAPBEXHLevel3X 3 6 5 6 4" xfId="33276"/>
    <cellStyle name="SAPBEXHLevel3X 3 6 5 7" xfId="7178"/>
    <cellStyle name="SAPBEXHLevel3X 3 6 5 7 2" xfId="25158"/>
    <cellStyle name="SAPBEXHLevel3X 3 6 5 7 2 2" xfId="51572"/>
    <cellStyle name="SAPBEXHLevel3X 3 6 5 7 3" xfId="33848"/>
    <cellStyle name="SAPBEXHLevel3X 3 6 5 8" xfId="7737"/>
    <cellStyle name="SAPBEXHLevel3X 3 6 5 8 2" xfId="18404"/>
    <cellStyle name="SAPBEXHLevel3X 3 6 5 8 2 2" xfId="44820"/>
    <cellStyle name="SAPBEXHLevel3X 3 6 5 8 3" xfId="26928"/>
    <cellStyle name="SAPBEXHLevel3X 3 6 5 8 3 2" xfId="53342"/>
    <cellStyle name="SAPBEXHLevel3X 3 6 5 8 4" xfId="34407"/>
    <cellStyle name="SAPBEXHLevel3X 3 6 5 9" xfId="7889"/>
    <cellStyle name="SAPBEXHLevel3X 3 6 5 9 2" xfId="18556"/>
    <cellStyle name="SAPBEXHLevel3X 3 6 5 9 2 2" xfId="44971"/>
    <cellStyle name="SAPBEXHLevel3X 3 6 5 9 3" xfId="26938"/>
    <cellStyle name="SAPBEXHLevel3X 3 6 5 9 3 2" xfId="53352"/>
    <cellStyle name="SAPBEXHLevel3X 3 6 5 9 4" xfId="34559"/>
    <cellStyle name="SAPBEXHLevel3X 3 6 6" xfId="1863"/>
    <cellStyle name="SAPBEXHLevel3X 3 6 6 10" xfId="9523"/>
    <cellStyle name="SAPBEXHLevel3X 3 6 6 10 2" xfId="20183"/>
    <cellStyle name="SAPBEXHLevel3X 3 6 6 10 2 2" xfId="46597"/>
    <cellStyle name="SAPBEXHLevel3X 3 6 6 10 3" xfId="25925"/>
    <cellStyle name="SAPBEXHLevel3X 3 6 6 10 3 2" xfId="52339"/>
    <cellStyle name="SAPBEXHLevel3X 3 6 6 10 4" xfId="36019"/>
    <cellStyle name="SAPBEXHLevel3X 3 6 6 11" xfId="11717"/>
    <cellStyle name="SAPBEXHLevel3X 3 6 6 11 2" xfId="38138"/>
    <cellStyle name="SAPBEXHLevel3X 3 6 6 12" xfId="26481"/>
    <cellStyle name="SAPBEXHLevel3X 3 6 6 12 2" xfId="52895"/>
    <cellStyle name="SAPBEXHLevel3X 3 6 6 2" xfId="3840"/>
    <cellStyle name="SAPBEXHLevel3X 3 6 6 2 2" xfId="10746"/>
    <cellStyle name="SAPBEXHLevel3X 3 6 6 2 2 2" xfId="21391"/>
    <cellStyle name="SAPBEXHLevel3X 3 6 6 2 2 2 2" xfId="47805"/>
    <cellStyle name="SAPBEXHLevel3X 3 6 6 2 2 3" xfId="28485"/>
    <cellStyle name="SAPBEXHLevel3X 3 6 6 2 2 3 2" xfId="54899"/>
    <cellStyle name="SAPBEXHLevel3X 3 6 6 2 2 4" xfId="37167"/>
    <cellStyle name="SAPBEXHLevel3X 3 6 6 2 3" xfId="14623"/>
    <cellStyle name="SAPBEXHLevel3X 3 6 6 2 3 2" xfId="41043"/>
    <cellStyle name="SAPBEXHLevel3X 3 6 6 2 4" xfId="22222"/>
    <cellStyle name="SAPBEXHLevel3X 3 6 6 2 4 2" xfId="48636"/>
    <cellStyle name="SAPBEXHLevel3X 3 6 6 2 5" xfId="30510"/>
    <cellStyle name="SAPBEXHLevel3X 3 6 6 3" xfId="4567"/>
    <cellStyle name="SAPBEXHLevel3X 3 6 6 3 2" xfId="15345"/>
    <cellStyle name="SAPBEXHLevel3X 3 6 6 3 2 2" xfId="41765"/>
    <cellStyle name="SAPBEXHLevel3X 3 6 6 3 3" xfId="22254"/>
    <cellStyle name="SAPBEXHLevel3X 3 6 6 3 3 2" xfId="48668"/>
    <cellStyle name="SAPBEXHLevel3X 3 6 6 3 4" xfId="31237"/>
    <cellStyle name="SAPBEXHLevel3X 3 6 6 4" xfId="3209"/>
    <cellStyle name="SAPBEXHLevel3X 3 6 6 4 2" xfId="13999"/>
    <cellStyle name="SAPBEXHLevel3X 3 6 6 4 2 2" xfId="40419"/>
    <cellStyle name="SAPBEXHLevel3X 3 6 6 4 3" xfId="25063"/>
    <cellStyle name="SAPBEXHLevel3X 3 6 6 4 3 2" xfId="51477"/>
    <cellStyle name="SAPBEXHLevel3X 3 6 6 4 4" xfId="29879"/>
    <cellStyle name="SAPBEXHLevel3X 3 6 6 5" xfId="5428"/>
    <cellStyle name="SAPBEXHLevel3X 3 6 6 5 2" xfId="16201"/>
    <cellStyle name="SAPBEXHLevel3X 3 6 6 5 2 2" xfId="42620"/>
    <cellStyle name="SAPBEXHLevel3X 3 6 6 5 3" xfId="21904"/>
    <cellStyle name="SAPBEXHLevel3X 3 6 6 5 3 2" xfId="48318"/>
    <cellStyle name="SAPBEXHLevel3X 3 6 6 5 4" xfId="32098"/>
    <cellStyle name="SAPBEXHLevel3X 3 6 6 6" xfId="6030"/>
    <cellStyle name="SAPBEXHLevel3X 3 6 6 6 2" xfId="16781"/>
    <cellStyle name="SAPBEXHLevel3X 3 6 6 6 2 2" xfId="43199"/>
    <cellStyle name="SAPBEXHLevel3X 3 6 6 6 3" xfId="26243"/>
    <cellStyle name="SAPBEXHLevel3X 3 6 6 6 3 2" xfId="52657"/>
    <cellStyle name="SAPBEXHLevel3X 3 6 6 6 4" xfId="32700"/>
    <cellStyle name="SAPBEXHLevel3X 3 6 6 7" xfId="6979"/>
    <cellStyle name="SAPBEXHLevel3X 3 6 6 7 2" xfId="22007"/>
    <cellStyle name="SAPBEXHLevel3X 3 6 6 7 2 2" xfId="48421"/>
    <cellStyle name="SAPBEXHLevel3X 3 6 6 7 3" xfId="33649"/>
    <cellStyle name="SAPBEXHLevel3X 3 6 6 8" xfId="7526"/>
    <cellStyle name="SAPBEXHLevel3X 3 6 6 8 2" xfId="18193"/>
    <cellStyle name="SAPBEXHLevel3X 3 6 6 8 2 2" xfId="44609"/>
    <cellStyle name="SAPBEXHLevel3X 3 6 6 8 3" xfId="21802"/>
    <cellStyle name="SAPBEXHLevel3X 3 6 6 8 3 2" xfId="48216"/>
    <cellStyle name="SAPBEXHLevel3X 3 6 6 8 4" xfId="34196"/>
    <cellStyle name="SAPBEXHLevel3X 3 6 6 9" xfId="6526"/>
    <cellStyle name="SAPBEXHLevel3X 3 6 6 9 2" xfId="17251"/>
    <cellStyle name="SAPBEXHLevel3X 3 6 6 9 2 2" xfId="43669"/>
    <cellStyle name="SAPBEXHLevel3X 3 6 6 9 3" xfId="23888"/>
    <cellStyle name="SAPBEXHLevel3X 3 6 6 9 3 2" xfId="50302"/>
    <cellStyle name="SAPBEXHLevel3X 3 6 6 9 4" xfId="33196"/>
    <cellStyle name="SAPBEXHLevel3X 3 6 7" xfId="2523"/>
    <cellStyle name="SAPBEXHLevel3X 3 6 7 10" xfId="23750"/>
    <cellStyle name="SAPBEXHLevel3X 3 6 7 10 2" xfId="50164"/>
    <cellStyle name="SAPBEXHLevel3X 3 6 7 2" xfId="4418"/>
    <cellStyle name="SAPBEXHLevel3X 3 6 7 2 2" xfId="15196"/>
    <cellStyle name="SAPBEXHLevel3X 3 6 7 2 2 2" xfId="41616"/>
    <cellStyle name="SAPBEXHLevel3X 3 6 7 2 3" xfId="24184"/>
    <cellStyle name="SAPBEXHLevel3X 3 6 7 2 3 2" xfId="50598"/>
    <cellStyle name="SAPBEXHLevel3X 3 6 7 2 4" xfId="31088"/>
    <cellStyle name="SAPBEXHLevel3X 3 6 7 3" xfId="5151"/>
    <cellStyle name="SAPBEXHLevel3X 3 6 7 3 2" xfId="15928"/>
    <cellStyle name="SAPBEXHLevel3X 3 6 7 3 2 2" xfId="42347"/>
    <cellStyle name="SAPBEXHLevel3X 3 6 7 3 3" xfId="27001"/>
    <cellStyle name="SAPBEXHLevel3X 3 6 7 3 3 2" xfId="53415"/>
    <cellStyle name="SAPBEXHLevel3X 3 6 7 3 4" xfId="31821"/>
    <cellStyle name="SAPBEXHLevel3X 3 6 7 4" xfId="6333"/>
    <cellStyle name="SAPBEXHLevel3X 3 6 7 4 2" xfId="17072"/>
    <cellStyle name="SAPBEXHLevel3X 3 6 7 4 2 2" xfId="43490"/>
    <cellStyle name="SAPBEXHLevel3X 3 6 7 4 3" xfId="23006"/>
    <cellStyle name="SAPBEXHLevel3X 3 6 7 4 3 2" xfId="49420"/>
    <cellStyle name="SAPBEXHLevel3X 3 6 7 4 4" xfId="33003"/>
    <cellStyle name="SAPBEXHLevel3X 3 6 7 5" xfId="6909"/>
    <cellStyle name="SAPBEXHLevel3X 3 6 7 5 2" xfId="17614"/>
    <cellStyle name="SAPBEXHLevel3X 3 6 7 5 2 2" xfId="44031"/>
    <cellStyle name="SAPBEXHLevel3X 3 6 7 5 3" xfId="23526"/>
    <cellStyle name="SAPBEXHLevel3X 3 6 7 5 3 2" xfId="49940"/>
    <cellStyle name="SAPBEXHLevel3X 3 6 7 5 4" xfId="33579"/>
    <cellStyle name="SAPBEXHLevel3X 3 6 7 6" xfId="7433"/>
    <cellStyle name="SAPBEXHLevel3X 3 6 7 6 2" xfId="18100"/>
    <cellStyle name="SAPBEXHLevel3X 3 6 7 6 2 2" xfId="44516"/>
    <cellStyle name="SAPBEXHLevel3X 3 6 7 6 3" xfId="26924"/>
    <cellStyle name="SAPBEXHLevel3X 3 6 7 6 3 2" xfId="53338"/>
    <cellStyle name="SAPBEXHLevel3X 3 6 7 6 4" xfId="34103"/>
    <cellStyle name="SAPBEXHLevel3X 3 6 7 7" xfId="8056"/>
    <cellStyle name="SAPBEXHLevel3X 3 6 7 7 2" xfId="18723"/>
    <cellStyle name="SAPBEXHLevel3X 3 6 7 7 2 2" xfId="45137"/>
    <cellStyle name="SAPBEXHLevel3X 3 6 7 7 3" xfId="17092"/>
    <cellStyle name="SAPBEXHLevel3X 3 6 7 7 3 2" xfId="43510"/>
    <cellStyle name="SAPBEXHLevel3X 3 6 7 7 4" xfId="34660"/>
    <cellStyle name="SAPBEXHLevel3X 3 6 7 8" xfId="13319"/>
    <cellStyle name="SAPBEXHLevel3X 3 6 7 8 2" xfId="39739"/>
    <cellStyle name="SAPBEXHLevel3X 3 6 7 9" xfId="11208"/>
    <cellStyle name="SAPBEXHLevel3X 3 6 7 9 2" xfId="37629"/>
    <cellStyle name="SAPBEXHLevel3X 3 6 8" xfId="3277"/>
    <cellStyle name="SAPBEXHLevel3X 3 6 8 2" xfId="14067"/>
    <cellStyle name="SAPBEXHLevel3X 3 6 8 2 2" xfId="40487"/>
    <cellStyle name="SAPBEXHLevel3X 3 6 8 3" xfId="22347"/>
    <cellStyle name="SAPBEXHLevel3X 3 6 8 3 2" xfId="48761"/>
    <cellStyle name="SAPBEXHLevel3X 3 6 8 4" xfId="29947"/>
    <cellStyle name="SAPBEXHLevel3X 3 6 9" xfId="4316"/>
    <cellStyle name="SAPBEXHLevel3X 3 6 9 2" xfId="15095"/>
    <cellStyle name="SAPBEXHLevel3X 3 6 9 2 2" xfId="41515"/>
    <cellStyle name="SAPBEXHLevel3X 3 6 9 3" xfId="23366"/>
    <cellStyle name="SAPBEXHLevel3X 3 6 9 3 2" xfId="49780"/>
    <cellStyle name="SAPBEXHLevel3X 3 6 9 4" xfId="30986"/>
    <cellStyle name="SAPBEXHLevel3X 3 7" xfId="1259"/>
    <cellStyle name="SAPBEXHLevel3X 3 7 10" xfId="4913"/>
    <cellStyle name="SAPBEXHLevel3X 3 7 10 2" xfId="15690"/>
    <cellStyle name="SAPBEXHLevel3X 3 7 10 2 2" xfId="42110"/>
    <cellStyle name="SAPBEXHLevel3X 3 7 10 3" xfId="26335"/>
    <cellStyle name="SAPBEXHLevel3X 3 7 10 3 2" xfId="52749"/>
    <cellStyle name="SAPBEXHLevel3X 3 7 10 4" xfId="31583"/>
    <cellStyle name="SAPBEXHLevel3X 3 7 11" xfId="6512"/>
    <cellStyle name="SAPBEXHLevel3X 3 7 11 2" xfId="23516"/>
    <cellStyle name="SAPBEXHLevel3X 3 7 11 2 2" xfId="49930"/>
    <cellStyle name="SAPBEXHLevel3X 3 7 11 3" xfId="33182"/>
    <cellStyle name="SAPBEXHLevel3X 3 7 12" xfId="13351"/>
    <cellStyle name="SAPBEXHLevel3X 3 7 12 2" xfId="39771"/>
    <cellStyle name="SAPBEXHLevel3X 3 7 13" xfId="22560"/>
    <cellStyle name="SAPBEXHLevel3X 3 7 13 2" xfId="48974"/>
    <cellStyle name="SAPBEXHLevel3X 3 7 2" xfId="1569"/>
    <cellStyle name="SAPBEXHLevel3X 3 7 2 10" xfId="8461"/>
    <cellStyle name="SAPBEXHLevel3X 3 7 2 10 2" xfId="19121"/>
    <cellStyle name="SAPBEXHLevel3X 3 7 2 10 2 2" xfId="45535"/>
    <cellStyle name="SAPBEXHLevel3X 3 7 2 10 3" xfId="12770"/>
    <cellStyle name="SAPBEXHLevel3X 3 7 2 10 3 2" xfId="39191"/>
    <cellStyle name="SAPBEXHLevel3X 3 7 2 10 4" xfId="34957"/>
    <cellStyle name="SAPBEXHLevel3X 3 7 2 11" xfId="13074"/>
    <cellStyle name="SAPBEXHLevel3X 3 7 2 11 2" xfId="39495"/>
    <cellStyle name="SAPBEXHLevel3X 3 7 2 12" xfId="23200"/>
    <cellStyle name="SAPBEXHLevel3X 3 7 2 12 2" xfId="49614"/>
    <cellStyle name="SAPBEXHLevel3X 3 7 2 2" xfId="3563"/>
    <cellStyle name="SAPBEXHLevel3X 3 7 2 2 2" xfId="8961"/>
    <cellStyle name="SAPBEXHLevel3X 3 7 2 2 2 2" xfId="19621"/>
    <cellStyle name="SAPBEXHLevel3X 3 7 2 2 2 2 2" xfId="46035"/>
    <cellStyle name="SAPBEXHLevel3X 3 7 2 2 2 3" xfId="12384"/>
    <cellStyle name="SAPBEXHLevel3X 3 7 2 2 2 3 2" xfId="38805"/>
    <cellStyle name="SAPBEXHLevel3X 3 7 2 2 2 4" xfId="35457"/>
    <cellStyle name="SAPBEXHLevel3X 3 7 2 2 3" xfId="10079"/>
    <cellStyle name="SAPBEXHLevel3X 3 7 2 2 3 2" xfId="20739"/>
    <cellStyle name="SAPBEXHLevel3X 3 7 2 2 3 2 2" xfId="47153"/>
    <cellStyle name="SAPBEXHLevel3X 3 7 2 2 3 3" xfId="12266"/>
    <cellStyle name="SAPBEXHLevel3X 3 7 2 2 3 3 2" xfId="38687"/>
    <cellStyle name="SAPBEXHLevel3X 3 7 2 2 3 4" xfId="36575"/>
    <cellStyle name="SAPBEXHLevel3X 3 7 2 2 4" xfId="8774"/>
    <cellStyle name="SAPBEXHLevel3X 3 7 2 2 4 2" xfId="19434"/>
    <cellStyle name="SAPBEXHLevel3X 3 7 2 2 4 2 2" xfId="45848"/>
    <cellStyle name="SAPBEXHLevel3X 3 7 2 2 4 3" xfId="28091"/>
    <cellStyle name="SAPBEXHLevel3X 3 7 2 2 4 3 2" xfId="54505"/>
    <cellStyle name="SAPBEXHLevel3X 3 7 2 2 4 4" xfId="35270"/>
    <cellStyle name="SAPBEXHLevel3X 3 7 2 2 5" xfId="14348"/>
    <cellStyle name="SAPBEXHLevel3X 3 7 2 2 5 2" xfId="40768"/>
    <cellStyle name="SAPBEXHLevel3X 3 7 2 2 6" xfId="26523"/>
    <cellStyle name="SAPBEXHLevel3X 3 7 2 2 6 2" xfId="52937"/>
    <cellStyle name="SAPBEXHLevel3X 3 7 2 2 7" xfId="30233"/>
    <cellStyle name="SAPBEXHLevel3X 3 7 2 3" xfId="2755"/>
    <cellStyle name="SAPBEXHLevel3X 3 7 2 3 2" xfId="9319"/>
    <cellStyle name="SAPBEXHLevel3X 3 7 2 3 2 2" xfId="19979"/>
    <cellStyle name="SAPBEXHLevel3X 3 7 2 3 2 2 2" xfId="46393"/>
    <cellStyle name="SAPBEXHLevel3X 3 7 2 3 2 3" xfId="25952"/>
    <cellStyle name="SAPBEXHLevel3X 3 7 2 3 2 3 2" xfId="52366"/>
    <cellStyle name="SAPBEXHLevel3X 3 7 2 3 2 4" xfId="35815"/>
    <cellStyle name="SAPBEXHLevel3X 3 7 2 3 3" xfId="13547"/>
    <cellStyle name="SAPBEXHLevel3X 3 7 2 3 3 2" xfId="39967"/>
    <cellStyle name="SAPBEXHLevel3X 3 7 2 3 4" xfId="23509"/>
    <cellStyle name="SAPBEXHLevel3X 3 7 2 3 4 2" xfId="49923"/>
    <cellStyle name="SAPBEXHLevel3X 3 7 2 3 5" xfId="29425"/>
    <cellStyle name="SAPBEXHLevel3X 3 7 2 4" xfId="4688"/>
    <cellStyle name="SAPBEXHLevel3X 3 7 2 4 2" xfId="10049"/>
    <cellStyle name="SAPBEXHLevel3X 3 7 2 4 2 2" xfId="20709"/>
    <cellStyle name="SAPBEXHLevel3X 3 7 2 4 2 2 2" xfId="47123"/>
    <cellStyle name="SAPBEXHLevel3X 3 7 2 4 2 3" xfId="12981"/>
    <cellStyle name="SAPBEXHLevel3X 3 7 2 4 2 3 2" xfId="39402"/>
    <cellStyle name="SAPBEXHLevel3X 3 7 2 4 2 4" xfId="36545"/>
    <cellStyle name="SAPBEXHLevel3X 3 7 2 4 3" xfId="15465"/>
    <cellStyle name="SAPBEXHLevel3X 3 7 2 4 3 2" xfId="41885"/>
    <cellStyle name="SAPBEXHLevel3X 3 7 2 4 4" xfId="23409"/>
    <cellStyle name="SAPBEXHLevel3X 3 7 2 4 4 2" xfId="49823"/>
    <cellStyle name="SAPBEXHLevel3X 3 7 2 4 5" xfId="31358"/>
    <cellStyle name="SAPBEXHLevel3X 3 7 2 5" xfId="5638"/>
    <cellStyle name="SAPBEXHLevel3X 3 7 2 5 2" xfId="16402"/>
    <cellStyle name="SAPBEXHLevel3X 3 7 2 5 2 2" xfId="42820"/>
    <cellStyle name="SAPBEXHLevel3X 3 7 2 5 3" xfId="24732"/>
    <cellStyle name="SAPBEXHLevel3X 3 7 2 5 3 2" xfId="51146"/>
    <cellStyle name="SAPBEXHLevel3X 3 7 2 5 4" xfId="32308"/>
    <cellStyle name="SAPBEXHLevel3X 3 7 2 6" xfId="4716"/>
    <cellStyle name="SAPBEXHLevel3X 3 7 2 6 2" xfId="15493"/>
    <cellStyle name="SAPBEXHLevel3X 3 7 2 6 2 2" xfId="41913"/>
    <cellStyle name="SAPBEXHLevel3X 3 7 2 6 3" xfId="24520"/>
    <cellStyle name="SAPBEXHLevel3X 3 7 2 6 3 2" xfId="50934"/>
    <cellStyle name="SAPBEXHLevel3X 3 7 2 6 4" xfId="31386"/>
    <cellStyle name="SAPBEXHLevel3X 3 7 2 7" xfId="6472"/>
    <cellStyle name="SAPBEXHLevel3X 3 7 2 7 2" xfId="11962"/>
    <cellStyle name="SAPBEXHLevel3X 3 7 2 7 2 2" xfId="38383"/>
    <cellStyle name="SAPBEXHLevel3X 3 7 2 7 3" xfId="33142"/>
    <cellStyle name="SAPBEXHLevel3X 3 7 2 8" xfId="5934"/>
    <cellStyle name="SAPBEXHLevel3X 3 7 2 8 2" xfId="16686"/>
    <cellStyle name="SAPBEXHLevel3X 3 7 2 8 2 2" xfId="43104"/>
    <cellStyle name="SAPBEXHLevel3X 3 7 2 8 3" xfId="28160"/>
    <cellStyle name="SAPBEXHLevel3X 3 7 2 8 3 2" xfId="54574"/>
    <cellStyle name="SAPBEXHLevel3X 3 7 2 8 4" xfId="32604"/>
    <cellStyle name="SAPBEXHLevel3X 3 7 2 9" xfId="5100"/>
    <cellStyle name="SAPBEXHLevel3X 3 7 2 9 2" xfId="15877"/>
    <cellStyle name="SAPBEXHLevel3X 3 7 2 9 2 2" xfId="42296"/>
    <cellStyle name="SAPBEXHLevel3X 3 7 2 9 3" xfId="28054"/>
    <cellStyle name="SAPBEXHLevel3X 3 7 2 9 3 2" xfId="54468"/>
    <cellStyle name="SAPBEXHLevel3X 3 7 2 9 4" xfId="31770"/>
    <cellStyle name="SAPBEXHLevel3X 3 7 3" xfId="1682"/>
    <cellStyle name="SAPBEXHLevel3X 3 7 3 10" xfId="8492"/>
    <cellStyle name="SAPBEXHLevel3X 3 7 3 10 2" xfId="19152"/>
    <cellStyle name="SAPBEXHLevel3X 3 7 3 10 2 2" xfId="45566"/>
    <cellStyle name="SAPBEXHLevel3X 3 7 3 10 3" xfId="17551"/>
    <cellStyle name="SAPBEXHLevel3X 3 7 3 10 3 2" xfId="43968"/>
    <cellStyle name="SAPBEXHLevel3X 3 7 3 10 4" xfId="34988"/>
    <cellStyle name="SAPBEXHLevel3X 3 7 3 11" xfId="11885"/>
    <cellStyle name="SAPBEXHLevel3X 3 7 3 11 2" xfId="38306"/>
    <cellStyle name="SAPBEXHLevel3X 3 7 3 12" xfId="23993"/>
    <cellStyle name="SAPBEXHLevel3X 3 7 3 12 2" xfId="50407"/>
    <cellStyle name="SAPBEXHLevel3X 3 7 3 2" xfId="3675"/>
    <cellStyle name="SAPBEXHLevel3X 3 7 3 2 2" xfId="8930"/>
    <cellStyle name="SAPBEXHLevel3X 3 7 3 2 2 2" xfId="19590"/>
    <cellStyle name="SAPBEXHLevel3X 3 7 3 2 2 2 2" xfId="46004"/>
    <cellStyle name="SAPBEXHLevel3X 3 7 3 2 2 3" xfId="17733"/>
    <cellStyle name="SAPBEXHLevel3X 3 7 3 2 2 3 2" xfId="44150"/>
    <cellStyle name="SAPBEXHLevel3X 3 7 3 2 2 4" xfId="35426"/>
    <cellStyle name="SAPBEXHLevel3X 3 7 3 2 3" xfId="10205"/>
    <cellStyle name="SAPBEXHLevel3X 3 7 3 2 3 2" xfId="20865"/>
    <cellStyle name="SAPBEXHLevel3X 3 7 3 2 3 2 2" xfId="47279"/>
    <cellStyle name="SAPBEXHLevel3X 3 7 3 2 3 3" xfId="11458"/>
    <cellStyle name="SAPBEXHLevel3X 3 7 3 2 3 3 2" xfId="37879"/>
    <cellStyle name="SAPBEXHLevel3X 3 7 3 2 3 4" xfId="36701"/>
    <cellStyle name="SAPBEXHLevel3X 3 7 3 2 4" xfId="8808"/>
    <cellStyle name="SAPBEXHLevel3X 3 7 3 2 4 2" xfId="19468"/>
    <cellStyle name="SAPBEXHLevel3X 3 7 3 2 4 2 2" xfId="45882"/>
    <cellStyle name="SAPBEXHLevel3X 3 7 3 2 4 3" xfId="26633"/>
    <cellStyle name="SAPBEXHLevel3X 3 7 3 2 4 3 2" xfId="53047"/>
    <cellStyle name="SAPBEXHLevel3X 3 7 3 2 4 4" xfId="35304"/>
    <cellStyle name="SAPBEXHLevel3X 3 7 3 2 5" xfId="14460"/>
    <cellStyle name="SAPBEXHLevel3X 3 7 3 2 5 2" xfId="40880"/>
    <cellStyle name="SAPBEXHLevel3X 3 7 3 2 6" xfId="26870"/>
    <cellStyle name="SAPBEXHLevel3X 3 7 3 2 6 2" xfId="53284"/>
    <cellStyle name="SAPBEXHLevel3X 3 7 3 2 7" xfId="30345"/>
    <cellStyle name="SAPBEXHLevel3X 3 7 3 3" xfId="2660"/>
    <cellStyle name="SAPBEXHLevel3X 3 7 3 3 2" xfId="9661"/>
    <cellStyle name="SAPBEXHLevel3X 3 7 3 3 2 2" xfId="20321"/>
    <cellStyle name="SAPBEXHLevel3X 3 7 3 3 2 2 2" xfId="46735"/>
    <cellStyle name="SAPBEXHLevel3X 3 7 3 3 2 3" xfId="11836"/>
    <cellStyle name="SAPBEXHLevel3X 3 7 3 3 2 3 2" xfId="38257"/>
    <cellStyle name="SAPBEXHLevel3X 3 7 3 3 2 4" xfId="36157"/>
    <cellStyle name="SAPBEXHLevel3X 3 7 3 3 3" xfId="13452"/>
    <cellStyle name="SAPBEXHLevel3X 3 7 3 3 3 2" xfId="39872"/>
    <cellStyle name="SAPBEXHLevel3X 3 7 3 3 4" xfId="25301"/>
    <cellStyle name="SAPBEXHLevel3X 3 7 3 3 4 2" xfId="51715"/>
    <cellStyle name="SAPBEXHLevel3X 3 7 3 3 5" xfId="29330"/>
    <cellStyle name="SAPBEXHLevel3X 3 7 3 4" xfId="3103"/>
    <cellStyle name="SAPBEXHLevel3X 3 7 3 4 2" xfId="10170"/>
    <cellStyle name="SAPBEXHLevel3X 3 7 3 4 2 2" xfId="20830"/>
    <cellStyle name="SAPBEXHLevel3X 3 7 3 4 2 2 2" xfId="47244"/>
    <cellStyle name="SAPBEXHLevel3X 3 7 3 4 2 3" xfId="12500"/>
    <cellStyle name="SAPBEXHLevel3X 3 7 3 4 2 3 2" xfId="38921"/>
    <cellStyle name="SAPBEXHLevel3X 3 7 3 4 2 4" xfId="36666"/>
    <cellStyle name="SAPBEXHLevel3X 3 7 3 4 3" xfId="13895"/>
    <cellStyle name="SAPBEXHLevel3X 3 7 3 4 3 2" xfId="40315"/>
    <cellStyle name="SAPBEXHLevel3X 3 7 3 4 4" xfId="23910"/>
    <cellStyle name="SAPBEXHLevel3X 3 7 3 4 4 2" xfId="50324"/>
    <cellStyle name="SAPBEXHLevel3X 3 7 3 4 5" xfId="29773"/>
    <cellStyle name="SAPBEXHLevel3X 3 7 3 5" xfId="5440"/>
    <cellStyle name="SAPBEXHLevel3X 3 7 3 5 2" xfId="16213"/>
    <cellStyle name="SAPBEXHLevel3X 3 7 3 5 2 2" xfId="42632"/>
    <cellStyle name="SAPBEXHLevel3X 3 7 3 5 3" xfId="22619"/>
    <cellStyle name="SAPBEXHLevel3X 3 7 3 5 3 2" xfId="49033"/>
    <cellStyle name="SAPBEXHLevel3X 3 7 3 5 4" xfId="32110"/>
    <cellStyle name="SAPBEXHLevel3X 3 7 3 6" xfId="4727"/>
    <cellStyle name="SAPBEXHLevel3X 3 7 3 6 2" xfId="15504"/>
    <cellStyle name="SAPBEXHLevel3X 3 7 3 6 2 2" xfId="41924"/>
    <cellStyle name="SAPBEXHLevel3X 3 7 3 6 3" xfId="12128"/>
    <cellStyle name="SAPBEXHLevel3X 3 7 3 6 3 2" xfId="38549"/>
    <cellStyle name="SAPBEXHLevel3X 3 7 3 6 4" xfId="31397"/>
    <cellStyle name="SAPBEXHLevel3X 3 7 3 7" xfId="6636"/>
    <cellStyle name="SAPBEXHLevel3X 3 7 3 7 2" xfId="24875"/>
    <cellStyle name="SAPBEXHLevel3X 3 7 3 7 2 2" xfId="51289"/>
    <cellStyle name="SAPBEXHLevel3X 3 7 3 7 3" xfId="33306"/>
    <cellStyle name="SAPBEXHLevel3X 3 7 3 8" xfId="6275"/>
    <cellStyle name="SAPBEXHLevel3X 3 7 3 8 2" xfId="17014"/>
    <cellStyle name="SAPBEXHLevel3X 3 7 3 8 2 2" xfId="43432"/>
    <cellStyle name="SAPBEXHLevel3X 3 7 3 8 3" xfId="25000"/>
    <cellStyle name="SAPBEXHLevel3X 3 7 3 8 3 2" xfId="51414"/>
    <cellStyle name="SAPBEXHLevel3X 3 7 3 8 4" xfId="32945"/>
    <cellStyle name="SAPBEXHLevel3X 3 7 3 9" xfId="7207"/>
    <cellStyle name="SAPBEXHLevel3X 3 7 3 9 2" xfId="17874"/>
    <cellStyle name="SAPBEXHLevel3X 3 7 3 9 2 2" xfId="44291"/>
    <cellStyle name="SAPBEXHLevel3X 3 7 3 9 3" xfId="26352"/>
    <cellStyle name="SAPBEXHLevel3X 3 7 3 9 3 2" xfId="52766"/>
    <cellStyle name="SAPBEXHLevel3X 3 7 3 9 4" xfId="33877"/>
    <cellStyle name="SAPBEXHLevel3X 3 7 4" xfId="1941"/>
    <cellStyle name="SAPBEXHLevel3X 3 7 4 10" xfId="8588"/>
    <cellStyle name="SAPBEXHLevel3X 3 7 4 10 2" xfId="19248"/>
    <cellStyle name="SAPBEXHLevel3X 3 7 4 10 2 2" xfId="45662"/>
    <cellStyle name="SAPBEXHLevel3X 3 7 4 10 3" xfId="17376"/>
    <cellStyle name="SAPBEXHLevel3X 3 7 4 10 3 2" xfId="43794"/>
    <cellStyle name="SAPBEXHLevel3X 3 7 4 10 4" xfId="35084"/>
    <cellStyle name="SAPBEXHLevel3X 3 7 4 11" xfId="11639"/>
    <cellStyle name="SAPBEXHLevel3X 3 7 4 11 2" xfId="38060"/>
    <cellStyle name="SAPBEXHLevel3X 3 7 4 12" xfId="27326"/>
    <cellStyle name="SAPBEXHLevel3X 3 7 4 12 2" xfId="53740"/>
    <cellStyle name="SAPBEXHLevel3X 3 7 4 2" xfId="3918"/>
    <cellStyle name="SAPBEXHLevel3X 3 7 4 2 2" xfId="9122"/>
    <cellStyle name="SAPBEXHLevel3X 3 7 4 2 2 2" xfId="19782"/>
    <cellStyle name="SAPBEXHLevel3X 3 7 4 2 2 2 2" xfId="46196"/>
    <cellStyle name="SAPBEXHLevel3X 3 7 4 2 2 3" xfId="28241"/>
    <cellStyle name="SAPBEXHLevel3X 3 7 4 2 2 3 2" xfId="54655"/>
    <cellStyle name="SAPBEXHLevel3X 3 7 4 2 2 4" xfId="35618"/>
    <cellStyle name="SAPBEXHLevel3X 3 7 4 2 3" xfId="14701"/>
    <cellStyle name="SAPBEXHLevel3X 3 7 4 2 3 2" xfId="41121"/>
    <cellStyle name="SAPBEXHLevel3X 3 7 4 2 4" xfId="25449"/>
    <cellStyle name="SAPBEXHLevel3X 3 7 4 2 4 2" xfId="51863"/>
    <cellStyle name="SAPBEXHLevel3X 3 7 4 2 5" xfId="30588"/>
    <cellStyle name="SAPBEXHLevel3X 3 7 4 3" xfId="4645"/>
    <cellStyle name="SAPBEXHLevel3X 3 7 4 3 2" xfId="10311"/>
    <cellStyle name="SAPBEXHLevel3X 3 7 4 3 2 2" xfId="20971"/>
    <cellStyle name="SAPBEXHLevel3X 3 7 4 3 2 2 2" xfId="47385"/>
    <cellStyle name="SAPBEXHLevel3X 3 7 4 3 2 3" xfId="11445"/>
    <cellStyle name="SAPBEXHLevel3X 3 7 4 3 2 3 2" xfId="37866"/>
    <cellStyle name="SAPBEXHLevel3X 3 7 4 3 2 4" xfId="36807"/>
    <cellStyle name="SAPBEXHLevel3X 3 7 4 3 3" xfId="15423"/>
    <cellStyle name="SAPBEXHLevel3X 3 7 4 3 3 2" xfId="41843"/>
    <cellStyle name="SAPBEXHLevel3X 3 7 4 3 4" xfId="22789"/>
    <cellStyle name="SAPBEXHLevel3X 3 7 4 3 4 2" xfId="49203"/>
    <cellStyle name="SAPBEXHLevel3X 3 7 4 3 5" xfId="31315"/>
    <cellStyle name="SAPBEXHLevel3X 3 7 4 4" xfId="5223"/>
    <cellStyle name="SAPBEXHLevel3X 3 7 4 4 2" xfId="15998"/>
    <cellStyle name="SAPBEXHLevel3X 3 7 4 4 2 2" xfId="42417"/>
    <cellStyle name="SAPBEXHLevel3X 3 7 4 4 3" xfId="22897"/>
    <cellStyle name="SAPBEXHLevel3X 3 7 4 4 3 2" xfId="49311"/>
    <cellStyle name="SAPBEXHLevel3X 3 7 4 4 4" xfId="31893"/>
    <cellStyle name="SAPBEXHLevel3X 3 7 4 5" xfId="5839"/>
    <cellStyle name="SAPBEXHLevel3X 3 7 4 5 2" xfId="16598"/>
    <cellStyle name="SAPBEXHLevel3X 3 7 4 5 2 2" xfId="43016"/>
    <cellStyle name="SAPBEXHLevel3X 3 7 4 5 3" xfId="22433"/>
    <cellStyle name="SAPBEXHLevel3X 3 7 4 5 3 2" xfId="48847"/>
    <cellStyle name="SAPBEXHLevel3X 3 7 4 5 4" xfId="32509"/>
    <cellStyle name="SAPBEXHLevel3X 3 7 4 6" xfId="6442"/>
    <cellStyle name="SAPBEXHLevel3X 3 7 4 6 2" xfId="17178"/>
    <cellStyle name="SAPBEXHLevel3X 3 7 4 6 2 2" xfId="43596"/>
    <cellStyle name="SAPBEXHLevel3X 3 7 4 6 3" xfId="23341"/>
    <cellStyle name="SAPBEXHLevel3X 3 7 4 6 3 2" xfId="49755"/>
    <cellStyle name="SAPBEXHLevel3X 3 7 4 6 4" xfId="33112"/>
    <cellStyle name="SAPBEXHLevel3X 3 7 4 7" xfId="7057"/>
    <cellStyle name="SAPBEXHLevel3X 3 7 4 7 2" xfId="17528"/>
    <cellStyle name="SAPBEXHLevel3X 3 7 4 7 2 2" xfId="43945"/>
    <cellStyle name="SAPBEXHLevel3X 3 7 4 7 3" xfId="33727"/>
    <cellStyle name="SAPBEXHLevel3X 3 7 4 8" xfId="7604"/>
    <cellStyle name="SAPBEXHLevel3X 3 7 4 8 2" xfId="18271"/>
    <cellStyle name="SAPBEXHLevel3X 3 7 4 8 2 2" xfId="44687"/>
    <cellStyle name="SAPBEXHLevel3X 3 7 4 8 3" xfId="28081"/>
    <cellStyle name="SAPBEXHLevel3X 3 7 4 8 3 2" xfId="54495"/>
    <cellStyle name="SAPBEXHLevel3X 3 7 4 8 4" xfId="34274"/>
    <cellStyle name="SAPBEXHLevel3X 3 7 4 9" xfId="6832"/>
    <cellStyle name="SAPBEXHLevel3X 3 7 4 9 2" xfId="17539"/>
    <cellStyle name="SAPBEXHLevel3X 3 7 4 9 2 2" xfId="43956"/>
    <cellStyle name="SAPBEXHLevel3X 3 7 4 9 3" xfId="12417"/>
    <cellStyle name="SAPBEXHLevel3X 3 7 4 9 3 2" xfId="38838"/>
    <cellStyle name="SAPBEXHLevel3X 3 7 4 9 4" xfId="33502"/>
    <cellStyle name="SAPBEXHLevel3X 3 7 5" xfId="2127"/>
    <cellStyle name="SAPBEXHLevel3X 3 7 5 10" xfId="8846"/>
    <cellStyle name="SAPBEXHLevel3X 3 7 5 10 2" xfId="19506"/>
    <cellStyle name="SAPBEXHLevel3X 3 7 5 10 2 2" xfId="45920"/>
    <cellStyle name="SAPBEXHLevel3X 3 7 5 10 3" xfId="22260"/>
    <cellStyle name="SAPBEXHLevel3X 3 7 5 10 3 2" xfId="48674"/>
    <cellStyle name="SAPBEXHLevel3X 3 7 5 10 4" xfId="35342"/>
    <cellStyle name="SAPBEXHLevel3X 3 7 5 11" xfId="11473"/>
    <cellStyle name="SAPBEXHLevel3X 3 7 5 11 2" xfId="37894"/>
    <cellStyle name="SAPBEXHLevel3X 3 7 5 12" xfId="24376"/>
    <cellStyle name="SAPBEXHLevel3X 3 7 5 12 2" xfId="50790"/>
    <cellStyle name="SAPBEXHLevel3X 3 7 5 2" xfId="4092"/>
    <cellStyle name="SAPBEXHLevel3X 3 7 5 2 2" xfId="9828"/>
    <cellStyle name="SAPBEXHLevel3X 3 7 5 2 2 2" xfId="20488"/>
    <cellStyle name="SAPBEXHLevel3X 3 7 5 2 2 2 2" xfId="46902"/>
    <cellStyle name="SAPBEXHLevel3X 3 7 5 2 2 3" xfId="12534"/>
    <cellStyle name="SAPBEXHLevel3X 3 7 5 2 2 3 2" xfId="38955"/>
    <cellStyle name="SAPBEXHLevel3X 3 7 5 2 2 4" xfId="36324"/>
    <cellStyle name="SAPBEXHLevel3X 3 7 5 2 3" xfId="14874"/>
    <cellStyle name="SAPBEXHLevel3X 3 7 5 2 3 2" xfId="41294"/>
    <cellStyle name="SAPBEXHLevel3X 3 7 5 2 4" xfId="22012"/>
    <cellStyle name="SAPBEXHLevel3X 3 7 5 2 4 2" xfId="48426"/>
    <cellStyle name="SAPBEXHLevel3X 3 7 5 2 5" xfId="30762"/>
    <cellStyle name="SAPBEXHLevel3X 3 7 5 3" xfId="4820"/>
    <cellStyle name="SAPBEXHLevel3X 3 7 5 3 2" xfId="9922"/>
    <cellStyle name="SAPBEXHLevel3X 3 7 5 3 2 2" xfId="20582"/>
    <cellStyle name="SAPBEXHLevel3X 3 7 5 3 2 2 2" xfId="46996"/>
    <cellStyle name="SAPBEXHLevel3X 3 7 5 3 2 3" xfId="23193"/>
    <cellStyle name="SAPBEXHLevel3X 3 7 5 3 2 3 2" xfId="49607"/>
    <cellStyle name="SAPBEXHLevel3X 3 7 5 3 2 4" xfId="36418"/>
    <cellStyle name="SAPBEXHLevel3X 3 7 5 3 3" xfId="15597"/>
    <cellStyle name="SAPBEXHLevel3X 3 7 5 3 3 2" xfId="42017"/>
    <cellStyle name="SAPBEXHLevel3X 3 7 5 3 4" xfId="22258"/>
    <cellStyle name="SAPBEXHLevel3X 3 7 5 3 4 2" xfId="48672"/>
    <cellStyle name="SAPBEXHLevel3X 3 7 5 3 5" xfId="31490"/>
    <cellStyle name="SAPBEXHLevel3X 3 7 5 4" xfId="5400"/>
    <cellStyle name="SAPBEXHLevel3X 3 7 5 4 2" xfId="16173"/>
    <cellStyle name="SAPBEXHLevel3X 3 7 5 4 2 2" xfId="42592"/>
    <cellStyle name="SAPBEXHLevel3X 3 7 5 4 3" xfId="22199"/>
    <cellStyle name="SAPBEXHLevel3X 3 7 5 4 3 2" xfId="48613"/>
    <cellStyle name="SAPBEXHLevel3X 3 7 5 4 4" xfId="32070"/>
    <cellStyle name="SAPBEXHLevel3X 3 7 5 5" xfId="6007"/>
    <cellStyle name="SAPBEXHLevel3X 3 7 5 5 2" xfId="16759"/>
    <cellStyle name="SAPBEXHLevel3X 3 7 5 5 2 2" xfId="43177"/>
    <cellStyle name="SAPBEXHLevel3X 3 7 5 5 3" xfId="27064"/>
    <cellStyle name="SAPBEXHLevel3X 3 7 5 5 3 2" xfId="53478"/>
    <cellStyle name="SAPBEXHLevel3X 3 7 5 5 4" xfId="32677"/>
    <cellStyle name="SAPBEXHLevel3X 3 7 5 6" xfId="6607"/>
    <cellStyle name="SAPBEXHLevel3X 3 7 5 6 2" xfId="17332"/>
    <cellStyle name="SAPBEXHLevel3X 3 7 5 6 2 2" xfId="43750"/>
    <cellStyle name="SAPBEXHLevel3X 3 7 5 6 3" xfId="23550"/>
    <cellStyle name="SAPBEXHLevel3X 3 7 5 6 3 2" xfId="49964"/>
    <cellStyle name="SAPBEXHLevel3X 3 7 5 6 4" xfId="33277"/>
    <cellStyle name="SAPBEXHLevel3X 3 7 5 7" xfId="7179"/>
    <cellStyle name="SAPBEXHLevel3X 3 7 5 7 2" xfId="24725"/>
    <cellStyle name="SAPBEXHLevel3X 3 7 5 7 2 2" xfId="51139"/>
    <cellStyle name="SAPBEXHLevel3X 3 7 5 7 3" xfId="33849"/>
    <cellStyle name="SAPBEXHLevel3X 3 7 5 8" xfId="7738"/>
    <cellStyle name="SAPBEXHLevel3X 3 7 5 8 2" xfId="18405"/>
    <cellStyle name="SAPBEXHLevel3X 3 7 5 8 2 2" xfId="44821"/>
    <cellStyle name="SAPBEXHLevel3X 3 7 5 8 3" xfId="23232"/>
    <cellStyle name="SAPBEXHLevel3X 3 7 5 8 3 2" xfId="49646"/>
    <cellStyle name="SAPBEXHLevel3X 3 7 5 8 4" xfId="34408"/>
    <cellStyle name="SAPBEXHLevel3X 3 7 5 9" xfId="7890"/>
    <cellStyle name="SAPBEXHLevel3X 3 7 5 9 2" xfId="18557"/>
    <cellStyle name="SAPBEXHLevel3X 3 7 5 9 2 2" xfId="44972"/>
    <cellStyle name="SAPBEXHLevel3X 3 7 5 9 3" xfId="22907"/>
    <cellStyle name="SAPBEXHLevel3X 3 7 5 9 3 2" xfId="49321"/>
    <cellStyle name="SAPBEXHLevel3X 3 7 5 9 4" xfId="34560"/>
    <cellStyle name="SAPBEXHLevel3X 3 7 6" xfId="1864"/>
    <cellStyle name="SAPBEXHLevel3X 3 7 6 10" xfId="9522"/>
    <cellStyle name="SAPBEXHLevel3X 3 7 6 10 2" xfId="20182"/>
    <cellStyle name="SAPBEXHLevel3X 3 7 6 10 2 2" xfId="46596"/>
    <cellStyle name="SAPBEXHLevel3X 3 7 6 10 3" xfId="17679"/>
    <cellStyle name="SAPBEXHLevel3X 3 7 6 10 3 2" xfId="44096"/>
    <cellStyle name="SAPBEXHLevel3X 3 7 6 10 4" xfId="36018"/>
    <cellStyle name="SAPBEXHLevel3X 3 7 6 11" xfId="11716"/>
    <cellStyle name="SAPBEXHLevel3X 3 7 6 11 2" xfId="38137"/>
    <cellStyle name="SAPBEXHLevel3X 3 7 6 12" xfId="25307"/>
    <cellStyle name="SAPBEXHLevel3X 3 7 6 12 2" xfId="51721"/>
    <cellStyle name="SAPBEXHLevel3X 3 7 6 2" xfId="3841"/>
    <cellStyle name="SAPBEXHLevel3X 3 7 6 2 2" xfId="10747"/>
    <cellStyle name="SAPBEXHLevel3X 3 7 6 2 2 2" xfId="21392"/>
    <cellStyle name="SAPBEXHLevel3X 3 7 6 2 2 2 2" xfId="47806"/>
    <cellStyle name="SAPBEXHLevel3X 3 7 6 2 2 3" xfId="28486"/>
    <cellStyle name="SAPBEXHLevel3X 3 7 6 2 2 3 2" xfId="54900"/>
    <cellStyle name="SAPBEXHLevel3X 3 7 6 2 2 4" xfId="37168"/>
    <cellStyle name="SAPBEXHLevel3X 3 7 6 2 3" xfId="14624"/>
    <cellStyle name="SAPBEXHLevel3X 3 7 6 2 3 2" xfId="41044"/>
    <cellStyle name="SAPBEXHLevel3X 3 7 6 2 4" xfId="25838"/>
    <cellStyle name="SAPBEXHLevel3X 3 7 6 2 4 2" xfId="52252"/>
    <cellStyle name="SAPBEXHLevel3X 3 7 6 2 5" xfId="30511"/>
    <cellStyle name="SAPBEXHLevel3X 3 7 6 3" xfId="4568"/>
    <cellStyle name="SAPBEXHLevel3X 3 7 6 3 2" xfId="15346"/>
    <cellStyle name="SAPBEXHLevel3X 3 7 6 3 2 2" xfId="41766"/>
    <cellStyle name="SAPBEXHLevel3X 3 7 6 3 3" xfId="27455"/>
    <cellStyle name="SAPBEXHLevel3X 3 7 6 3 3 2" xfId="53869"/>
    <cellStyle name="SAPBEXHLevel3X 3 7 6 3 4" xfId="31238"/>
    <cellStyle name="SAPBEXHLevel3X 3 7 6 4" xfId="4261"/>
    <cellStyle name="SAPBEXHLevel3X 3 7 6 4 2" xfId="15040"/>
    <cellStyle name="SAPBEXHLevel3X 3 7 6 4 2 2" xfId="41460"/>
    <cellStyle name="SAPBEXHLevel3X 3 7 6 4 3" xfId="25832"/>
    <cellStyle name="SAPBEXHLevel3X 3 7 6 4 3 2" xfId="52246"/>
    <cellStyle name="SAPBEXHLevel3X 3 7 6 4 4" xfId="30931"/>
    <cellStyle name="SAPBEXHLevel3X 3 7 6 5" xfId="2750"/>
    <cellStyle name="SAPBEXHLevel3X 3 7 6 5 2" xfId="13542"/>
    <cellStyle name="SAPBEXHLevel3X 3 7 6 5 2 2" xfId="39962"/>
    <cellStyle name="SAPBEXHLevel3X 3 7 6 5 3" xfId="26564"/>
    <cellStyle name="SAPBEXHLevel3X 3 7 6 5 3 2" xfId="52978"/>
    <cellStyle name="SAPBEXHLevel3X 3 7 6 5 4" xfId="29420"/>
    <cellStyle name="SAPBEXHLevel3X 3 7 6 6" xfId="3724"/>
    <cellStyle name="SAPBEXHLevel3X 3 7 6 6 2" xfId="14508"/>
    <cellStyle name="SAPBEXHLevel3X 3 7 6 6 2 2" xfId="40928"/>
    <cellStyle name="SAPBEXHLevel3X 3 7 6 6 3" xfId="23792"/>
    <cellStyle name="SAPBEXHLevel3X 3 7 6 6 3 2" xfId="50206"/>
    <cellStyle name="SAPBEXHLevel3X 3 7 6 6 4" xfId="30394"/>
    <cellStyle name="SAPBEXHLevel3X 3 7 6 7" xfId="6980"/>
    <cellStyle name="SAPBEXHLevel3X 3 7 6 7 2" xfId="25732"/>
    <cellStyle name="SAPBEXHLevel3X 3 7 6 7 2 2" xfId="52146"/>
    <cellStyle name="SAPBEXHLevel3X 3 7 6 7 3" xfId="33650"/>
    <cellStyle name="SAPBEXHLevel3X 3 7 6 8" xfId="7527"/>
    <cellStyle name="SAPBEXHLevel3X 3 7 6 8 2" xfId="18194"/>
    <cellStyle name="SAPBEXHLevel3X 3 7 6 8 2 2" xfId="44610"/>
    <cellStyle name="SAPBEXHLevel3X 3 7 6 8 3" xfId="26355"/>
    <cellStyle name="SAPBEXHLevel3X 3 7 6 8 3 2" xfId="52769"/>
    <cellStyle name="SAPBEXHLevel3X 3 7 6 8 4" xfId="34197"/>
    <cellStyle name="SAPBEXHLevel3X 3 7 6 9" xfId="7457"/>
    <cellStyle name="SAPBEXHLevel3X 3 7 6 9 2" xfId="18124"/>
    <cellStyle name="SAPBEXHLevel3X 3 7 6 9 2 2" xfId="44540"/>
    <cellStyle name="SAPBEXHLevel3X 3 7 6 9 3" xfId="24964"/>
    <cellStyle name="SAPBEXHLevel3X 3 7 6 9 3 2" xfId="51378"/>
    <cellStyle name="SAPBEXHLevel3X 3 7 6 9 4" xfId="34127"/>
    <cellStyle name="SAPBEXHLevel3X 3 7 7" xfId="2524"/>
    <cellStyle name="SAPBEXHLevel3X 3 7 7 10" xfId="27619"/>
    <cellStyle name="SAPBEXHLevel3X 3 7 7 10 2" xfId="54033"/>
    <cellStyle name="SAPBEXHLevel3X 3 7 7 2" xfId="4419"/>
    <cellStyle name="SAPBEXHLevel3X 3 7 7 2 2" xfId="15197"/>
    <cellStyle name="SAPBEXHLevel3X 3 7 7 2 2 2" xfId="41617"/>
    <cellStyle name="SAPBEXHLevel3X 3 7 7 2 3" xfId="23147"/>
    <cellStyle name="SAPBEXHLevel3X 3 7 7 2 3 2" xfId="49561"/>
    <cellStyle name="SAPBEXHLevel3X 3 7 7 2 4" xfId="31089"/>
    <cellStyle name="SAPBEXHLevel3X 3 7 7 3" xfId="5152"/>
    <cellStyle name="SAPBEXHLevel3X 3 7 7 3 2" xfId="15929"/>
    <cellStyle name="SAPBEXHLevel3X 3 7 7 3 2 2" xfId="42348"/>
    <cellStyle name="SAPBEXHLevel3X 3 7 7 3 3" xfId="26596"/>
    <cellStyle name="SAPBEXHLevel3X 3 7 7 3 3 2" xfId="53010"/>
    <cellStyle name="SAPBEXHLevel3X 3 7 7 3 4" xfId="31822"/>
    <cellStyle name="SAPBEXHLevel3X 3 7 7 4" xfId="6334"/>
    <cellStyle name="SAPBEXHLevel3X 3 7 7 4 2" xfId="17073"/>
    <cellStyle name="SAPBEXHLevel3X 3 7 7 4 2 2" xfId="43491"/>
    <cellStyle name="SAPBEXHLevel3X 3 7 7 4 3" xfId="17098"/>
    <cellStyle name="SAPBEXHLevel3X 3 7 7 4 3 2" xfId="43516"/>
    <cellStyle name="SAPBEXHLevel3X 3 7 7 4 4" xfId="33004"/>
    <cellStyle name="SAPBEXHLevel3X 3 7 7 5" xfId="6910"/>
    <cellStyle name="SAPBEXHLevel3X 3 7 7 5 2" xfId="17615"/>
    <cellStyle name="SAPBEXHLevel3X 3 7 7 5 2 2" xfId="44032"/>
    <cellStyle name="SAPBEXHLevel3X 3 7 7 5 3" xfId="22962"/>
    <cellStyle name="SAPBEXHLevel3X 3 7 7 5 3 2" xfId="49376"/>
    <cellStyle name="SAPBEXHLevel3X 3 7 7 5 4" xfId="33580"/>
    <cellStyle name="SAPBEXHLevel3X 3 7 7 6" xfId="7434"/>
    <cellStyle name="SAPBEXHLevel3X 3 7 7 6 2" xfId="18101"/>
    <cellStyle name="SAPBEXHLevel3X 3 7 7 6 2 2" xfId="44517"/>
    <cellStyle name="SAPBEXHLevel3X 3 7 7 6 3" xfId="23236"/>
    <cellStyle name="SAPBEXHLevel3X 3 7 7 6 3 2" xfId="49650"/>
    <cellStyle name="SAPBEXHLevel3X 3 7 7 6 4" xfId="34104"/>
    <cellStyle name="SAPBEXHLevel3X 3 7 7 7" xfId="8057"/>
    <cellStyle name="SAPBEXHLevel3X 3 7 7 7 2" xfId="18724"/>
    <cellStyle name="SAPBEXHLevel3X 3 7 7 7 2 2" xfId="45138"/>
    <cellStyle name="SAPBEXHLevel3X 3 7 7 7 3" xfId="12437"/>
    <cellStyle name="SAPBEXHLevel3X 3 7 7 7 3 2" xfId="38858"/>
    <cellStyle name="SAPBEXHLevel3X 3 7 7 7 4" xfId="34661"/>
    <cellStyle name="SAPBEXHLevel3X 3 7 7 8" xfId="13320"/>
    <cellStyle name="SAPBEXHLevel3X 3 7 7 8 2" xfId="39740"/>
    <cellStyle name="SAPBEXHLevel3X 3 7 7 9" xfId="11207"/>
    <cellStyle name="SAPBEXHLevel3X 3 7 7 9 2" xfId="37628"/>
    <cellStyle name="SAPBEXHLevel3X 3 7 8" xfId="3278"/>
    <cellStyle name="SAPBEXHLevel3X 3 7 8 2" xfId="14068"/>
    <cellStyle name="SAPBEXHLevel3X 3 7 8 2 2" xfId="40488"/>
    <cellStyle name="SAPBEXHLevel3X 3 7 8 3" xfId="25456"/>
    <cellStyle name="SAPBEXHLevel3X 3 7 8 3 2" xfId="51870"/>
    <cellStyle name="SAPBEXHLevel3X 3 7 8 4" xfId="29948"/>
    <cellStyle name="SAPBEXHLevel3X 3 7 9" xfId="3006"/>
    <cellStyle name="SAPBEXHLevel3X 3 7 9 2" xfId="13798"/>
    <cellStyle name="SAPBEXHLevel3X 3 7 9 2 2" xfId="40218"/>
    <cellStyle name="SAPBEXHLevel3X 3 7 9 3" xfId="27030"/>
    <cellStyle name="SAPBEXHLevel3X 3 7 9 3 2" xfId="53444"/>
    <cellStyle name="SAPBEXHLevel3X 3 7 9 4" xfId="29676"/>
    <cellStyle name="SAPBEXHLevel3X 3 8" xfId="1260"/>
    <cellStyle name="SAPBEXHLevel3X 3 8 10" xfId="4160"/>
    <cellStyle name="SAPBEXHLevel3X 3 8 10 2" xfId="14941"/>
    <cellStyle name="SAPBEXHLevel3X 3 8 10 2 2" xfId="41361"/>
    <cellStyle name="SAPBEXHLevel3X 3 8 10 3" xfId="25232"/>
    <cellStyle name="SAPBEXHLevel3X 3 8 10 3 2" xfId="51646"/>
    <cellStyle name="SAPBEXHLevel3X 3 8 10 4" xfId="30830"/>
    <cellStyle name="SAPBEXHLevel3X 3 8 11" xfId="6252"/>
    <cellStyle name="SAPBEXHLevel3X 3 8 11 2" xfId="22299"/>
    <cellStyle name="SAPBEXHLevel3X 3 8 11 2 2" xfId="48713"/>
    <cellStyle name="SAPBEXHLevel3X 3 8 11 3" xfId="32922"/>
    <cellStyle name="SAPBEXHLevel3X 3 8 12" xfId="12113"/>
    <cellStyle name="SAPBEXHLevel3X 3 8 12 2" xfId="38534"/>
    <cellStyle name="SAPBEXHLevel3X 3 8 13" xfId="26067"/>
    <cellStyle name="SAPBEXHLevel3X 3 8 13 2" xfId="52481"/>
    <cellStyle name="SAPBEXHLevel3X 3 8 2" xfId="1570"/>
    <cellStyle name="SAPBEXHLevel3X 3 8 2 10" xfId="8462"/>
    <cellStyle name="SAPBEXHLevel3X 3 8 2 10 2" xfId="19122"/>
    <cellStyle name="SAPBEXHLevel3X 3 8 2 10 2 2" xfId="45536"/>
    <cellStyle name="SAPBEXHLevel3X 3 8 2 10 3" xfId="17703"/>
    <cellStyle name="SAPBEXHLevel3X 3 8 2 10 3 2" xfId="44120"/>
    <cellStyle name="SAPBEXHLevel3X 3 8 2 10 4" xfId="34958"/>
    <cellStyle name="SAPBEXHLevel3X 3 8 2 11" xfId="13335"/>
    <cellStyle name="SAPBEXHLevel3X 3 8 2 11 2" xfId="39755"/>
    <cellStyle name="SAPBEXHLevel3X 3 8 2 12" xfId="22248"/>
    <cellStyle name="SAPBEXHLevel3X 3 8 2 12 2" xfId="48662"/>
    <cellStyle name="SAPBEXHLevel3X 3 8 2 2" xfId="3564"/>
    <cellStyle name="SAPBEXHLevel3X 3 8 2 2 2" xfId="8960"/>
    <cellStyle name="SAPBEXHLevel3X 3 8 2 2 2 2" xfId="19620"/>
    <cellStyle name="SAPBEXHLevel3X 3 8 2 2 2 2 2" xfId="46034"/>
    <cellStyle name="SAPBEXHLevel3X 3 8 2 2 2 3" xfId="28251"/>
    <cellStyle name="SAPBEXHLevel3X 3 8 2 2 2 3 2" xfId="54665"/>
    <cellStyle name="SAPBEXHLevel3X 3 8 2 2 2 4" xfId="35456"/>
    <cellStyle name="SAPBEXHLevel3X 3 8 2 2 3" xfId="10335"/>
    <cellStyle name="SAPBEXHLevel3X 3 8 2 2 3 2" xfId="20995"/>
    <cellStyle name="SAPBEXHLevel3X 3 8 2 2 3 2 2" xfId="47409"/>
    <cellStyle name="SAPBEXHLevel3X 3 8 2 2 3 3" xfId="28260"/>
    <cellStyle name="SAPBEXHLevel3X 3 8 2 2 3 3 2" xfId="54674"/>
    <cellStyle name="SAPBEXHLevel3X 3 8 2 2 3 4" xfId="36831"/>
    <cellStyle name="SAPBEXHLevel3X 3 8 2 2 4" xfId="8775"/>
    <cellStyle name="SAPBEXHLevel3X 3 8 2 2 4 2" xfId="19435"/>
    <cellStyle name="SAPBEXHLevel3X 3 8 2 2 4 2 2" xfId="45849"/>
    <cellStyle name="SAPBEXHLevel3X 3 8 2 2 4 3" xfId="27423"/>
    <cellStyle name="SAPBEXHLevel3X 3 8 2 2 4 3 2" xfId="53837"/>
    <cellStyle name="SAPBEXHLevel3X 3 8 2 2 4 4" xfId="35271"/>
    <cellStyle name="SAPBEXHLevel3X 3 8 2 2 5" xfId="14349"/>
    <cellStyle name="SAPBEXHLevel3X 3 8 2 2 5 2" xfId="40769"/>
    <cellStyle name="SAPBEXHLevel3X 3 8 2 2 6" xfId="25291"/>
    <cellStyle name="SAPBEXHLevel3X 3 8 2 2 6 2" xfId="51705"/>
    <cellStyle name="SAPBEXHLevel3X 3 8 2 2 7" xfId="30234"/>
    <cellStyle name="SAPBEXHLevel3X 3 8 2 3" xfId="2754"/>
    <cellStyle name="SAPBEXHLevel3X 3 8 2 3 2" xfId="9318"/>
    <cellStyle name="SAPBEXHLevel3X 3 8 2 3 2 2" xfId="19978"/>
    <cellStyle name="SAPBEXHLevel3X 3 8 2 3 2 2 2" xfId="46392"/>
    <cellStyle name="SAPBEXHLevel3X 3 8 2 3 2 3" xfId="17208"/>
    <cellStyle name="SAPBEXHLevel3X 3 8 2 3 2 3 2" xfId="43626"/>
    <cellStyle name="SAPBEXHLevel3X 3 8 2 3 2 4" xfId="35814"/>
    <cellStyle name="SAPBEXHLevel3X 3 8 2 3 3" xfId="13546"/>
    <cellStyle name="SAPBEXHLevel3X 3 8 2 3 3 2" xfId="39966"/>
    <cellStyle name="SAPBEXHLevel3X 3 8 2 3 4" xfId="23813"/>
    <cellStyle name="SAPBEXHLevel3X 3 8 2 3 4 2" xfId="50227"/>
    <cellStyle name="SAPBEXHLevel3X 3 8 2 3 5" xfId="29424"/>
    <cellStyle name="SAPBEXHLevel3X 3 8 2 4" xfId="2837"/>
    <cellStyle name="SAPBEXHLevel3X 3 8 2 4 2" xfId="10304"/>
    <cellStyle name="SAPBEXHLevel3X 3 8 2 4 2 2" xfId="20964"/>
    <cellStyle name="SAPBEXHLevel3X 3 8 2 4 2 2 2" xfId="47378"/>
    <cellStyle name="SAPBEXHLevel3X 3 8 2 4 2 3" xfId="11443"/>
    <cellStyle name="SAPBEXHLevel3X 3 8 2 4 2 3 2" xfId="37864"/>
    <cellStyle name="SAPBEXHLevel3X 3 8 2 4 2 4" xfId="36800"/>
    <cellStyle name="SAPBEXHLevel3X 3 8 2 4 3" xfId="13629"/>
    <cellStyle name="SAPBEXHLevel3X 3 8 2 4 3 2" xfId="40049"/>
    <cellStyle name="SAPBEXHLevel3X 3 8 2 4 4" xfId="25021"/>
    <cellStyle name="SAPBEXHLevel3X 3 8 2 4 4 2" xfId="51435"/>
    <cellStyle name="SAPBEXHLevel3X 3 8 2 4 5" xfId="29507"/>
    <cellStyle name="SAPBEXHLevel3X 3 8 2 5" xfId="3120"/>
    <cellStyle name="SAPBEXHLevel3X 3 8 2 5 2" xfId="13911"/>
    <cellStyle name="SAPBEXHLevel3X 3 8 2 5 2 2" xfId="40331"/>
    <cellStyle name="SAPBEXHLevel3X 3 8 2 5 3" xfId="26860"/>
    <cellStyle name="SAPBEXHLevel3X 3 8 2 5 3 2" xfId="53274"/>
    <cellStyle name="SAPBEXHLevel3X 3 8 2 5 4" xfId="29790"/>
    <cellStyle name="SAPBEXHLevel3X 3 8 2 6" xfId="2975"/>
    <cellStyle name="SAPBEXHLevel3X 3 8 2 6 2" xfId="13767"/>
    <cellStyle name="SAPBEXHLevel3X 3 8 2 6 2 2" xfId="40187"/>
    <cellStyle name="SAPBEXHLevel3X 3 8 2 6 3" xfId="24838"/>
    <cellStyle name="SAPBEXHLevel3X 3 8 2 6 3 2" xfId="51252"/>
    <cellStyle name="SAPBEXHLevel3X 3 8 2 6 4" xfId="29645"/>
    <cellStyle name="SAPBEXHLevel3X 3 8 2 7" xfId="5416"/>
    <cellStyle name="SAPBEXHLevel3X 3 8 2 7 2" xfId="28050"/>
    <cellStyle name="SAPBEXHLevel3X 3 8 2 7 2 2" xfId="54464"/>
    <cellStyle name="SAPBEXHLevel3X 3 8 2 7 3" xfId="32086"/>
    <cellStyle name="SAPBEXHLevel3X 3 8 2 8" xfId="3290"/>
    <cellStyle name="SAPBEXHLevel3X 3 8 2 8 2" xfId="14080"/>
    <cellStyle name="SAPBEXHLevel3X 3 8 2 8 2 2" xfId="40500"/>
    <cellStyle name="SAPBEXHLevel3X 3 8 2 8 3" xfId="24766"/>
    <cellStyle name="SAPBEXHLevel3X 3 8 2 8 3 2" xfId="51180"/>
    <cellStyle name="SAPBEXHLevel3X 3 8 2 8 4" xfId="29960"/>
    <cellStyle name="SAPBEXHLevel3X 3 8 2 9" xfId="7793"/>
    <cellStyle name="SAPBEXHLevel3X 3 8 2 9 2" xfId="18460"/>
    <cellStyle name="SAPBEXHLevel3X 3 8 2 9 2 2" xfId="44875"/>
    <cellStyle name="SAPBEXHLevel3X 3 8 2 9 3" xfId="23099"/>
    <cellStyle name="SAPBEXHLevel3X 3 8 2 9 3 2" xfId="49513"/>
    <cellStyle name="SAPBEXHLevel3X 3 8 2 9 4" xfId="34463"/>
    <cellStyle name="SAPBEXHLevel3X 3 8 3" xfId="1683"/>
    <cellStyle name="SAPBEXHLevel3X 3 8 3 10" xfId="8493"/>
    <cellStyle name="SAPBEXHLevel3X 3 8 3 10 2" xfId="19153"/>
    <cellStyle name="SAPBEXHLevel3X 3 8 3 10 2 2" xfId="45567"/>
    <cellStyle name="SAPBEXHLevel3X 3 8 3 10 3" xfId="12464"/>
    <cellStyle name="SAPBEXHLevel3X 3 8 3 10 3 2" xfId="38885"/>
    <cellStyle name="SAPBEXHLevel3X 3 8 3 10 4" xfId="34989"/>
    <cellStyle name="SAPBEXHLevel3X 3 8 3 11" xfId="11884"/>
    <cellStyle name="SAPBEXHLevel3X 3 8 3 11 2" xfId="38305"/>
    <cellStyle name="SAPBEXHLevel3X 3 8 3 12" xfId="23903"/>
    <cellStyle name="SAPBEXHLevel3X 3 8 3 12 2" xfId="50317"/>
    <cellStyle name="SAPBEXHLevel3X 3 8 3 2" xfId="3676"/>
    <cellStyle name="SAPBEXHLevel3X 3 8 3 2 2" xfId="8929"/>
    <cellStyle name="SAPBEXHLevel3X 3 8 3 2 2 2" xfId="19589"/>
    <cellStyle name="SAPBEXHLevel3X 3 8 3 2 2 2 2" xfId="46003"/>
    <cellStyle name="SAPBEXHLevel3X 3 8 3 2 2 3" xfId="27896"/>
    <cellStyle name="SAPBEXHLevel3X 3 8 3 2 2 3 2" xfId="54310"/>
    <cellStyle name="SAPBEXHLevel3X 3 8 3 2 2 4" xfId="35425"/>
    <cellStyle name="SAPBEXHLevel3X 3 8 3 2 3" xfId="10462"/>
    <cellStyle name="SAPBEXHLevel3X 3 8 3 2 3 2" xfId="21122"/>
    <cellStyle name="SAPBEXHLevel3X 3 8 3 2 3 2 2" xfId="47536"/>
    <cellStyle name="SAPBEXHLevel3X 3 8 3 2 3 3" xfId="28386"/>
    <cellStyle name="SAPBEXHLevel3X 3 8 3 2 3 3 2" xfId="54800"/>
    <cellStyle name="SAPBEXHLevel3X 3 8 3 2 3 4" xfId="36958"/>
    <cellStyle name="SAPBEXHLevel3X 3 8 3 2 4" xfId="8809"/>
    <cellStyle name="SAPBEXHLevel3X 3 8 3 2 4 2" xfId="19469"/>
    <cellStyle name="SAPBEXHLevel3X 3 8 3 2 4 2 2" xfId="45883"/>
    <cellStyle name="SAPBEXHLevel3X 3 8 3 2 4 3" xfId="22365"/>
    <cellStyle name="SAPBEXHLevel3X 3 8 3 2 4 3 2" xfId="48779"/>
    <cellStyle name="SAPBEXHLevel3X 3 8 3 2 4 4" xfId="35305"/>
    <cellStyle name="SAPBEXHLevel3X 3 8 3 2 5" xfId="14461"/>
    <cellStyle name="SAPBEXHLevel3X 3 8 3 2 5 2" xfId="40881"/>
    <cellStyle name="SAPBEXHLevel3X 3 8 3 2 6" xfId="21835"/>
    <cellStyle name="SAPBEXHLevel3X 3 8 3 2 6 2" xfId="48249"/>
    <cellStyle name="SAPBEXHLevel3X 3 8 3 2 7" xfId="30346"/>
    <cellStyle name="SAPBEXHLevel3X 3 8 3 3" xfId="2659"/>
    <cellStyle name="SAPBEXHLevel3X 3 8 3 3 2" xfId="9651"/>
    <cellStyle name="SAPBEXHLevel3X 3 8 3 3 2 2" xfId="20311"/>
    <cellStyle name="SAPBEXHLevel3X 3 8 3 3 2 2 2" xfId="46725"/>
    <cellStyle name="SAPBEXHLevel3X 3 8 3 3 2 3" xfId="27835"/>
    <cellStyle name="SAPBEXHLevel3X 3 8 3 3 2 3 2" xfId="54249"/>
    <cellStyle name="SAPBEXHLevel3X 3 8 3 3 2 4" xfId="36147"/>
    <cellStyle name="SAPBEXHLevel3X 3 8 3 3 3" xfId="13451"/>
    <cellStyle name="SAPBEXHLevel3X 3 8 3 3 3 2" xfId="39871"/>
    <cellStyle name="SAPBEXHLevel3X 3 8 3 3 4" xfId="26484"/>
    <cellStyle name="SAPBEXHLevel3X 3 8 3 3 4 2" xfId="52898"/>
    <cellStyle name="SAPBEXHLevel3X 3 8 3 3 5" xfId="29329"/>
    <cellStyle name="SAPBEXHLevel3X 3 8 3 4" xfId="4868"/>
    <cellStyle name="SAPBEXHLevel3X 3 8 3 4 2" xfId="10431"/>
    <cellStyle name="SAPBEXHLevel3X 3 8 3 4 2 2" xfId="21091"/>
    <cellStyle name="SAPBEXHLevel3X 3 8 3 4 2 2 2" xfId="47505"/>
    <cellStyle name="SAPBEXHLevel3X 3 8 3 4 2 3" xfId="28355"/>
    <cellStyle name="SAPBEXHLevel3X 3 8 3 4 2 3 2" xfId="54769"/>
    <cellStyle name="SAPBEXHLevel3X 3 8 3 4 2 4" xfId="36927"/>
    <cellStyle name="SAPBEXHLevel3X 3 8 3 4 3" xfId="15645"/>
    <cellStyle name="SAPBEXHLevel3X 3 8 3 4 3 2" xfId="42065"/>
    <cellStyle name="SAPBEXHLevel3X 3 8 3 4 4" xfId="22445"/>
    <cellStyle name="SAPBEXHLevel3X 3 8 3 4 4 2" xfId="48859"/>
    <cellStyle name="SAPBEXHLevel3X 3 8 3 4 5" xfId="31538"/>
    <cellStyle name="SAPBEXHLevel3X 3 8 3 5" xfId="4005"/>
    <cellStyle name="SAPBEXHLevel3X 3 8 3 5 2" xfId="14788"/>
    <cellStyle name="SAPBEXHLevel3X 3 8 3 5 2 2" xfId="41208"/>
    <cellStyle name="SAPBEXHLevel3X 3 8 3 5 3" xfId="27259"/>
    <cellStyle name="SAPBEXHLevel3X 3 8 3 5 3 2" xfId="53673"/>
    <cellStyle name="SAPBEXHLevel3X 3 8 3 5 4" xfId="30675"/>
    <cellStyle name="SAPBEXHLevel3X 3 8 3 6" xfId="5550"/>
    <cellStyle name="SAPBEXHLevel3X 3 8 3 6 2" xfId="16321"/>
    <cellStyle name="SAPBEXHLevel3X 3 8 3 6 2 2" xfId="42740"/>
    <cellStyle name="SAPBEXHLevel3X 3 8 3 6 3" xfId="28156"/>
    <cellStyle name="SAPBEXHLevel3X 3 8 3 6 3 2" xfId="54570"/>
    <cellStyle name="SAPBEXHLevel3X 3 8 3 6 4" xfId="32220"/>
    <cellStyle name="SAPBEXHLevel3X 3 8 3 7" xfId="6159"/>
    <cellStyle name="SAPBEXHLevel3X 3 8 3 7 2" xfId="25782"/>
    <cellStyle name="SAPBEXHLevel3X 3 8 3 7 2 2" xfId="52196"/>
    <cellStyle name="SAPBEXHLevel3X 3 8 3 7 3" xfId="32829"/>
    <cellStyle name="SAPBEXHLevel3X 3 8 3 8" xfId="3402"/>
    <cellStyle name="SAPBEXHLevel3X 3 8 3 8 2" xfId="14188"/>
    <cellStyle name="SAPBEXHLevel3X 3 8 3 8 2 2" xfId="40608"/>
    <cellStyle name="SAPBEXHLevel3X 3 8 3 8 3" xfId="26435"/>
    <cellStyle name="SAPBEXHLevel3X 3 8 3 8 3 2" xfId="52849"/>
    <cellStyle name="SAPBEXHLevel3X 3 8 3 8 4" xfId="30072"/>
    <cellStyle name="SAPBEXHLevel3X 3 8 3 9" xfId="7635"/>
    <cellStyle name="SAPBEXHLevel3X 3 8 3 9 2" xfId="18302"/>
    <cellStyle name="SAPBEXHLevel3X 3 8 3 9 2 2" xfId="44718"/>
    <cellStyle name="SAPBEXHLevel3X 3 8 3 9 3" xfId="28165"/>
    <cellStyle name="SAPBEXHLevel3X 3 8 3 9 3 2" xfId="54579"/>
    <cellStyle name="SAPBEXHLevel3X 3 8 3 9 4" xfId="34305"/>
    <cellStyle name="SAPBEXHLevel3X 3 8 4" xfId="1942"/>
    <cellStyle name="SAPBEXHLevel3X 3 8 4 10" xfId="8589"/>
    <cellStyle name="SAPBEXHLevel3X 3 8 4 10 2" xfId="19249"/>
    <cellStyle name="SAPBEXHLevel3X 3 8 4 10 2 2" xfId="45663"/>
    <cellStyle name="SAPBEXHLevel3X 3 8 4 10 3" xfId="12563"/>
    <cellStyle name="SAPBEXHLevel3X 3 8 4 10 3 2" xfId="38984"/>
    <cellStyle name="SAPBEXHLevel3X 3 8 4 10 4" xfId="35085"/>
    <cellStyle name="SAPBEXHLevel3X 3 8 4 11" xfId="11638"/>
    <cellStyle name="SAPBEXHLevel3X 3 8 4 11 2" xfId="38059"/>
    <cellStyle name="SAPBEXHLevel3X 3 8 4 12" xfId="23752"/>
    <cellStyle name="SAPBEXHLevel3X 3 8 4 12 2" xfId="50166"/>
    <cellStyle name="SAPBEXHLevel3X 3 8 4 2" xfId="3919"/>
    <cellStyle name="SAPBEXHLevel3X 3 8 4 2 2" xfId="9795"/>
    <cellStyle name="SAPBEXHLevel3X 3 8 4 2 2 2" xfId="20455"/>
    <cellStyle name="SAPBEXHLevel3X 3 8 4 2 2 2 2" xfId="46869"/>
    <cellStyle name="SAPBEXHLevel3X 3 8 4 2 2 3" xfId="27003"/>
    <cellStyle name="SAPBEXHLevel3X 3 8 4 2 2 3 2" xfId="53417"/>
    <cellStyle name="SAPBEXHLevel3X 3 8 4 2 2 4" xfId="36291"/>
    <cellStyle name="SAPBEXHLevel3X 3 8 4 2 3" xfId="14702"/>
    <cellStyle name="SAPBEXHLevel3X 3 8 4 2 3 2" xfId="41122"/>
    <cellStyle name="SAPBEXHLevel3X 3 8 4 2 4" xfId="24787"/>
    <cellStyle name="SAPBEXHLevel3X 3 8 4 2 4 2" xfId="51201"/>
    <cellStyle name="SAPBEXHLevel3X 3 8 4 2 5" xfId="30589"/>
    <cellStyle name="SAPBEXHLevel3X 3 8 4 3" xfId="4646"/>
    <cellStyle name="SAPBEXHLevel3X 3 8 4 3 2" xfId="10054"/>
    <cellStyle name="SAPBEXHLevel3X 3 8 4 3 2 2" xfId="20714"/>
    <cellStyle name="SAPBEXHLevel3X 3 8 4 3 2 2 2" xfId="47128"/>
    <cellStyle name="SAPBEXHLevel3X 3 8 4 3 2 3" xfId="12756"/>
    <cellStyle name="SAPBEXHLevel3X 3 8 4 3 2 3 2" xfId="39177"/>
    <cellStyle name="SAPBEXHLevel3X 3 8 4 3 2 4" xfId="36550"/>
    <cellStyle name="SAPBEXHLevel3X 3 8 4 3 3" xfId="15424"/>
    <cellStyle name="SAPBEXHLevel3X 3 8 4 3 3 2" xfId="41844"/>
    <cellStyle name="SAPBEXHLevel3X 3 8 4 3 4" xfId="26966"/>
    <cellStyle name="SAPBEXHLevel3X 3 8 4 3 4 2" xfId="53380"/>
    <cellStyle name="SAPBEXHLevel3X 3 8 4 3 5" xfId="31316"/>
    <cellStyle name="SAPBEXHLevel3X 3 8 4 4" xfId="5224"/>
    <cellStyle name="SAPBEXHLevel3X 3 8 4 4 2" xfId="15999"/>
    <cellStyle name="SAPBEXHLevel3X 3 8 4 4 2 2" xfId="42418"/>
    <cellStyle name="SAPBEXHLevel3X 3 8 4 4 3" xfId="27605"/>
    <cellStyle name="SAPBEXHLevel3X 3 8 4 4 3 2" xfId="54019"/>
    <cellStyle name="SAPBEXHLevel3X 3 8 4 4 4" xfId="31894"/>
    <cellStyle name="SAPBEXHLevel3X 3 8 4 5" xfId="5840"/>
    <cellStyle name="SAPBEXHLevel3X 3 8 4 5 2" xfId="16599"/>
    <cellStyle name="SAPBEXHLevel3X 3 8 4 5 2 2" xfId="43017"/>
    <cellStyle name="SAPBEXHLevel3X 3 8 4 5 3" xfId="26160"/>
    <cellStyle name="SAPBEXHLevel3X 3 8 4 5 3 2" xfId="52574"/>
    <cellStyle name="SAPBEXHLevel3X 3 8 4 5 4" xfId="32510"/>
    <cellStyle name="SAPBEXHLevel3X 3 8 4 6" xfId="6443"/>
    <cellStyle name="SAPBEXHLevel3X 3 8 4 6 2" xfId="17179"/>
    <cellStyle name="SAPBEXHLevel3X 3 8 4 6 2 2" xfId="43597"/>
    <cellStyle name="SAPBEXHLevel3X 3 8 4 6 3" xfId="22498"/>
    <cellStyle name="SAPBEXHLevel3X 3 8 4 6 3 2" xfId="48912"/>
    <cellStyle name="SAPBEXHLevel3X 3 8 4 6 4" xfId="33113"/>
    <cellStyle name="SAPBEXHLevel3X 3 8 4 7" xfId="7058"/>
    <cellStyle name="SAPBEXHLevel3X 3 8 4 7 2" xfId="12285"/>
    <cellStyle name="SAPBEXHLevel3X 3 8 4 7 2 2" xfId="38706"/>
    <cellStyle name="SAPBEXHLevel3X 3 8 4 7 3" xfId="33728"/>
    <cellStyle name="SAPBEXHLevel3X 3 8 4 8" xfId="7605"/>
    <cellStyle name="SAPBEXHLevel3X 3 8 4 8 2" xfId="18272"/>
    <cellStyle name="SAPBEXHLevel3X 3 8 4 8 2 2" xfId="44688"/>
    <cellStyle name="SAPBEXHLevel3X 3 8 4 8 3" xfId="27690"/>
    <cellStyle name="SAPBEXHLevel3X 3 8 4 8 3 2" xfId="54104"/>
    <cellStyle name="SAPBEXHLevel3X 3 8 4 8 4" xfId="34275"/>
    <cellStyle name="SAPBEXHLevel3X 3 8 4 9" xfId="7304"/>
    <cellStyle name="SAPBEXHLevel3X 3 8 4 9 2" xfId="17971"/>
    <cellStyle name="SAPBEXHLevel3X 3 8 4 9 2 2" xfId="44388"/>
    <cellStyle name="SAPBEXHLevel3X 3 8 4 9 3" xfId="26112"/>
    <cellStyle name="SAPBEXHLevel3X 3 8 4 9 3 2" xfId="52526"/>
    <cellStyle name="SAPBEXHLevel3X 3 8 4 9 4" xfId="33974"/>
    <cellStyle name="SAPBEXHLevel3X 3 8 5" xfId="2128"/>
    <cellStyle name="SAPBEXHLevel3X 3 8 5 10" xfId="8837"/>
    <cellStyle name="SAPBEXHLevel3X 3 8 5 10 2" xfId="19497"/>
    <cellStyle name="SAPBEXHLevel3X 3 8 5 10 2 2" xfId="45911"/>
    <cellStyle name="SAPBEXHLevel3X 3 8 5 10 3" xfId="22647"/>
    <cellStyle name="SAPBEXHLevel3X 3 8 5 10 3 2" xfId="49061"/>
    <cellStyle name="SAPBEXHLevel3X 3 8 5 10 4" xfId="35333"/>
    <cellStyle name="SAPBEXHLevel3X 3 8 5 11" xfId="11472"/>
    <cellStyle name="SAPBEXHLevel3X 3 8 5 11 2" xfId="37893"/>
    <cellStyle name="SAPBEXHLevel3X 3 8 5 12" xfId="24492"/>
    <cellStyle name="SAPBEXHLevel3X 3 8 5 12 2" xfId="50906"/>
    <cellStyle name="SAPBEXHLevel3X 3 8 5 2" xfId="4093"/>
    <cellStyle name="SAPBEXHLevel3X 3 8 5 2 2" xfId="9815"/>
    <cellStyle name="SAPBEXHLevel3X 3 8 5 2 2 2" xfId="20475"/>
    <cellStyle name="SAPBEXHLevel3X 3 8 5 2 2 2 2" xfId="46889"/>
    <cellStyle name="SAPBEXHLevel3X 3 8 5 2 2 3" xfId="27819"/>
    <cellStyle name="SAPBEXHLevel3X 3 8 5 2 2 3 2" xfId="54233"/>
    <cellStyle name="SAPBEXHLevel3X 3 8 5 2 2 4" xfId="36311"/>
    <cellStyle name="SAPBEXHLevel3X 3 8 5 2 3" xfId="14875"/>
    <cellStyle name="SAPBEXHLevel3X 3 8 5 2 3 2" xfId="41295"/>
    <cellStyle name="SAPBEXHLevel3X 3 8 5 2 4" xfId="23915"/>
    <cellStyle name="SAPBEXHLevel3X 3 8 5 2 4 2" xfId="50329"/>
    <cellStyle name="SAPBEXHLevel3X 3 8 5 2 5" xfId="30763"/>
    <cellStyle name="SAPBEXHLevel3X 3 8 5 3" xfId="4821"/>
    <cellStyle name="SAPBEXHLevel3X 3 8 5 3 2" xfId="10122"/>
    <cellStyle name="SAPBEXHLevel3X 3 8 5 3 2 2" xfId="20782"/>
    <cellStyle name="SAPBEXHLevel3X 3 8 5 3 2 2 2" xfId="47196"/>
    <cellStyle name="SAPBEXHLevel3X 3 8 5 3 2 3" xfId="17687"/>
    <cellStyle name="SAPBEXHLevel3X 3 8 5 3 2 3 2" xfId="44104"/>
    <cellStyle name="SAPBEXHLevel3X 3 8 5 3 2 4" xfId="36618"/>
    <cellStyle name="SAPBEXHLevel3X 3 8 5 3 3" xfId="15598"/>
    <cellStyle name="SAPBEXHLevel3X 3 8 5 3 3 2" xfId="42018"/>
    <cellStyle name="SAPBEXHLevel3X 3 8 5 3 4" xfId="23225"/>
    <cellStyle name="SAPBEXHLevel3X 3 8 5 3 4 2" xfId="49639"/>
    <cellStyle name="SAPBEXHLevel3X 3 8 5 3 5" xfId="31491"/>
    <cellStyle name="SAPBEXHLevel3X 3 8 5 4" xfId="5401"/>
    <cellStyle name="SAPBEXHLevel3X 3 8 5 4 2" xfId="16174"/>
    <cellStyle name="SAPBEXHLevel3X 3 8 5 4 2 2" xfId="42593"/>
    <cellStyle name="SAPBEXHLevel3X 3 8 5 4 3" xfId="26512"/>
    <cellStyle name="SAPBEXHLevel3X 3 8 5 4 3 2" xfId="52926"/>
    <cellStyle name="SAPBEXHLevel3X 3 8 5 4 4" xfId="32071"/>
    <cellStyle name="SAPBEXHLevel3X 3 8 5 5" xfId="6008"/>
    <cellStyle name="SAPBEXHLevel3X 3 8 5 5 2" xfId="16760"/>
    <cellStyle name="SAPBEXHLevel3X 3 8 5 5 2 2" xfId="43178"/>
    <cellStyle name="SAPBEXHLevel3X 3 8 5 5 3" xfId="22191"/>
    <cellStyle name="SAPBEXHLevel3X 3 8 5 5 3 2" xfId="48605"/>
    <cellStyle name="SAPBEXHLevel3X 3 8 5 5 4" xfId="32678"/>
    <cellStyle name="SAPBEXHLevel3X 3 8 5 6" xfId="6608"/>
    <cellStyle name="SAPBEXHLevel3X 3 8 5 6 2" xfId="17333"/>
    <cellStyle name="SAPBEXHLevel3X 3 8 5 6 2 2" xfId="43751"/>
    <cellStyle name="SAPBEXHLevel3X 3 8 5 6 3" xfId="22986"/>
    <cellStyle name="SAPBEXHLevel3X 3 8 5 6 3 2" xfId="49400"/>
    <cellStyle name="SAPBEXHLevel3X 3 8 5 6 4" xfId="33278"/>
    <cellStyle name="SAPBEXHLevel3X 3 8 5 7" xfId="7180"/>
    <cellStyle name="SAPBEXHLevel3X 3 8 5 7 2" xfId="24283"/>
    <cellStyle name="SAPBEXHLevel3X 3 8 5 7 2 2" xfId="50697"/>
    <cellStyle name="SAPBEXHLevel3X 3 8 5 7 3" xfId="33850"/>
    <cellStyle name="SAPBEXHLevel3X 3 8 5 8" xfId="7739"/>
    <cellStyle name="SAPBEXHLevel3X 3 8 5 8 2" xfId="18406"/>
    <cellStyle name="SAPBEXHLevel3X 3 8 5 8 2 2" xfId="44822"/>
    <cellStyle name="SAPBEXHLevel3X 3 8 5 8 3" xfId="26370"/>
    <cellStyle name="SAPBEXHLevel3X 3 8 5 8 3 2" xfId="52784"/>
    <cellStyle name="SAPBEXHLevel3X 3 8 5 8 4" xfId="34409"/>
    <cellStyle name="SAPBEXHLevel3X 3 8 5 9" xfId="7891"/>
    <cellStyle name="SAPBEXHLevel3X 3 8 5 9 2" xfId="18558"/>
    <cellStyle name="SAPBEXHLevel3X 3 8 5 9 2 2" xfId="44973"/>
    <cellStyle name="SAPBEXHLevel3X 3 8 5 9 3" xfId="26360"/>
    <cellStyle name="SAPBEXHLevel3X 3 8 5 9 3 2" xfId="52774"/>
    <cellStyle name="SAPBEXHLevel3X 3 8 5 9 4" xfId="34561"/>
    <cellStyle name="SAPBEXHLevel3X 3 8 6" xfId="1865"/>
    <cellStyle name="SAPBEXHLevel3X 3 8 6 10" xfId="9521"/>
    <cellStyle name="SAPBEXHLevel3X 3 8 6 10 2" xfId="20181"/>
    <cellStyle name="SAPBEXHLevel3X 3 8 6 10 2 2" xfId="46595"/>
    <cellStyle name="SAPBEXHLevel3X 3 8 6 10 3" xfId="12749"/>
    <cellStyle name="SAPBEXHLevel3X 3 8 6 10 3 2" xfId="39170"/>
    <cellStyle name="SAPBEXHLevel3X 3 8 6 10 4" xfId="36017"/>
    <cellStyle name="SAPBEXHLevel3X 3 8 6 11" xfId="11715"/>
    <cellStyle name="SAPBEXHLevel3X 3 8 6 11 2" xfId="38136"/>
    <cellStyle name="SAPBEXHLevel3X 3 8 6 12" xfId="25529"/>
    <cellStyle name="SAPBEXHLevel3X 3 8 6 12 2" xfId="51943"/>
    <cellStyle name="SAPBEXHLevel3X 3 8 6 2" xfId="3842"/>
    <cellStyle name="SAPBEXHLevel3X 3 8 6 2 2" xfId="10748"/>
    <cellStyle name="SAPBEXHLevel3X 3 8 6 2 2 2" xfId="21393"/>
    <cellStyle name="SAPBEXHLevel3X 3 8 6 2 2 2 2" xfId="47807"/>
    <cellStyle name="SAPBEXHLevel3X 3 8 6 2 2 3" xfId="28487"/>
    <cellStyle name="SAPBEXHLevel3X 3 8 6 2 2 3 2" xfId="54901"/>
    <cellStyle name="SAPBEXHLevel3X 3 8 6 2 2 4" xfId="37169"/>
    <cellStyle name="SAPBEXHLevel3X 3 8 6 2 3" xfId="14625"/>
    <cellStyle name="SAPBEXHLevel3X 3 8 6 2 3 2" xfId="41045"/>
    <cellStyle name="SAPBEXHLevel3X 3 8 6 2 4" xfId="25381"/>
    <cellStyle name="SAPBEXHLevel3X 3 8 6 2 4 2" xfId="51795"/>
    <cellStyle name="SAPBEXHLevel3X 3 8 6 2 5" xfId="30512"/>
    <cellStyle name="SAPBEXHLevel3X 3 8 6 3" xfId="4569"/>
    <cellStyle name="SAPBEXHLevel3X 3 8 6 3 2" xfId="15347"/>
    <cellStyle name="SAPBEXHLevel3X 3 8 6 3 2 2" xfId="41767"/>
    <cellStyle name="SAPBEXHLevel3X 3 8 6 3 3" xfId="23288"/>
    <cellStyle name="SAPBEXHLevel3X 3 8 6 3 3 2" xfId="49702"/>
    <cellStyle name="SAPBEXHLevel3X 3 8 6 3 4" xfId="31239"/>
    <cellStyle name="SAPBEXHLevel3X 3 8 6 4" xfId="4266"/>
    <cellStyle name="SAPBEXHLevel3X 3 8 6 4 2" xfId="15045"/>
    <cellStyle name="SAPBEXHLevel3X 3 8 6 4 2 2" xfId="41465"/>
    <cellStyle name="SAPBEXHLevel3X 3 8 6 4 3" xfId="23113"/>
    <cellStyle name="SAPBEXHLevel3X 3 8 6 4 3 2" xfId="49527"/>
    <cellStyle name="SAPBEXHLevel3X 3 8 6 4 4" xfId="30936"/>
    <cellStyle name="SAPBEXHLevel3X 3 8 6 5" xfId="4334"/>
    <cellStyle name="SAPBEXHLevel3X 3 8 6 5 2" xfId="15112"/>
    <cellStyle name="SAPBEXHLevel3X 3 8 6 5 2 2" xfId="41532"/>
    <cellStyle name="SAPBEXHLevel3X 3 8 6 5 3" xfId="25374"/>
    <cellStyle name="SAPBEXHLevel3X 3 8 6 5 3 2" xfId="51788"/>
    <cellStyle name="SAPBEXHLevel3X 3 8 6 5 4" xfId="31004"/>
    <cellStyle name="SAPBEXHLevel3X 3 8 6 6" xfId="3010"/>
    <cellStyle name="SAPBEXHLevel3X 3 8 6 6 2" xfId="13802"/>
    <cellStyle name="SAPBEXHLevel3X 3 8 6 6 2 2" xfId="40222"/>
    <cellStyle name="SAPBEXHLevel3X 3 8 6 6 3" xfId="24770"/>
    <cellStyle name="SAPBEXHLevel3X 3 8 6 6 3 2" xfId="51184"/>
    <cellStyle name="SAPBEXHLevel3X 3 8 6 6 4" xfId="29680"/>
    <cellStyle name="SAPBEXHLevel3X 3 8 6 7" xfId="6981"/>
    <cellStyle name="SAPBEXHLevel3X 3 8 6 7 2" xfId="24852"/>
    <cellStyle name="SAPBEXHLevel3X 3 8 6 7 2 2" xfId="51266"/>
    <cellStyle name="SAPBEXHLevel3X 3 8 6 7 3" xfId="33651"/>
    <cellStyle name="SAPBEXHLevel3X 3 8 6 8" xfId="7528"/>
    <cellStyle name="SAPBEXHLevel3X 3 8 6 8 2" xfId="18195"/>
    <cellStyle name="SAPBEXHLevel3X 3 8 6 8 2 2" xfId="44611"/>
    <cellStyle name="SAPBEXHLevel3X 3 8 6 8 3" xfId="28080"/>
    <cellStyle name="SAPBEXHLevel3X 3 8 6 8 3 2" xfId="54494"/>
    <cellStyle name="SAPBEXHLevel3X 3 8 6 8 4" xfId="34198"/>
    <cellStyle name="SAPBEXHLevel3X 3 8 6 9" xfId="4442"/>
    <cellStyle name="SAPBEXHLevel3X 3 8 6 9 2" xfId="15220"/>
    <cellStyle name="SAPBEXHLevel3X 3 8 6 9 2 2" xfId="41640"/>
    <cellStyle name="SAPBEXHLevel3X 3 8 6 9 3" xfId="22324"/>
    <cellStyle name="SAPBEXHLevel3X 3 8 6 9 3 2" xfId="48738"/>
    <cellStyle name="SAPBEXHLevel3X 3 8 6 9 4" xfId="31112"/>
    <cellStyle name="SAPBEXHLevel3X 3 8 7" xfId="2525"/>
    <cellStyle name="SAPBEXHLevel3X 3 8 7 10" xfId="23317"/>
    <cellStyle name="SAPBEXHLevel3X 3 8 7 10 2" xfId="49731"/>
    <cellStyle name="SAPBEXHLevel3X 3 8 7 2" xfId="4420"/>
    <cellStyle name="SAPBEXHLevel3X 3 8 7 2 2" xfId="15198"/>
    <cellStyle name="SAPBEXHLevel3X 3 8 7 2 2 2" xfId="41618"/>
    <cellStyle name="SAPBEXHLevel3X 3 8 7 2 3" xfId="27509"/>
    <cellStyle name="SAPBEXHLevel3X 3 8 7 2 3 2" xfId="53923"/>
    <cellStyle name="SAPBEXHLevel3X 3 8 7 2 4" xfId="31090"/>
    <cellStyle name="SAPBEXHLevel3X 3 8 7 3" xfId="5153"/>
    <cellStyle name="SAPBEXHLevel3X 3 8 7 3 2" xfId="15930"/>
    <cellStyle name="SAPBEXHLevel3X 3 8 7 3 2 2" xfId="42349"/>
    <cellStyle name="SAPBEXHLevel3X 3 8 7 3 3" xfId="22441"/>
    <cellStyle name="SAPBEXHLevel3X 3 8 7 3 3 2" xfId="48855"/>
    <cellStyle name="SAPBEXHLevel3X 3 8 7 3 4" xfId="31823"/>
    <cellStyle name="SAPBEXHLevel3X 3 8 7 4" xfId="6335"/>
    <cellStyle name="SAPBEXHLevel3X 3 8 7 4 2" xfId="17074"/>
    <cellStyle name="SAPBEXHLevel3X 3 8 7 4 2 2" xfId="43492"/>
    <cellStyle name="SAPBEXHLevel3X 3 8 7 4 3" xfId="22345"/>
    <cellStyle name="SAPBEXHLevel3X 3 8 7 4 3 2" xfId="48759"/>
    <cellStyle name="SAPBEXHLevel3X 3 8 7 4 4" xfId="33005"/>
    <cellStyle name="SAPBEXHLevel3X 3 8 7 5" xfId="6911"/>
    <cellStyle name="SAPBEXHLevel3X 3 8 7 5 2" xfId="17616"/>
    <cellStyle name="SAPBEXHLevel3X 3 8 7 5 2 2" xfId="44033"/>
    <cellStyle name="SAPBEXHLevel3X 3 8 7 5 3" xfId="11416"/>
    <cellStyle name="SAPBEXHLevel3X 3 8 7 5 3 2" xfId="37837"/>
    <cellStyle name="SAPBEXHLevel3X 3 8 7 5 4" xfId="33581"/>
    <cellStyle name="SAPBEXHLevel3X 3 8 7 6" xfId="7435"/>
    <cellStyle name="SAPBEXHLevel3X 3 8 7 6 2" xfId="18102"/>
    <cellStyle name="SAPBEXHLevel3X 3 8 7 6 2 2" xfId="44518"/>
    <cellStyle name="SAPBEXHLevel3X 3 8 7 6 3" xfId="26374"/>
    <cellStyle name="SAPBEXHLevel3X 3 8 7 6 3 2" xfId="52788"/>
    <cellStyle name="SAPBEXHLevel3X 3 8 7 6 4" xfId="34105"/>
    <cellStyle name="SAPBEXHLevel3X 3 8 7 7" xfId="8058"/>
    <cellStyle name="SAPBEXHLevel3X 3 8 7 7 2" xfId="18725"/>
    <cellStyle name="SAPBEXHLevel3X 3 8 7 7 2 2" xfId="45139"/>
    <cellStyle name="SAPBEXHLevel3X 3 8 7 7 3" xfId="16521"/>
    <cellStyle name="SAPBEXHLevel3X 3 8 7 7 3 2" xfId="42939"/>
    <cellStyle name="SAPBEXHLevel3X 3 8 7 7 4" xfId="34662"/>
    <cellStyle name="SAPBEXHLevel3X 3 8 7 8" xfId="13321"/>
    <cellStyle name="SAPBEXHLevel3X 3 8 7 8 2" xfId="39741"/>
    <cellStyle name="SAPBEXHLevel3X 3 8 7 9" xfId="11206"/>
    <cellStyle name="SAPBEXHLevel3X 3 8 7 9 2" xfId="37627"/>
    <cellStyle name="SAPBEXHLevel3X 3 8 8" xfId="3279"/>
    <cellStyle name="SAPBEXHLevel3X 3 8 8 2" xfId="14069"/>
    <cellStyle name="SAPBEXHLevel3X 3 8 8 2 2" xfId="40489"/>
    <cellStyle name="SAPBEXHLevel3X 3 8 8 3" xfId="25062"/>
    <cellStyle name="SAPBEXHLevel3X 3 8 8 3 2" xfId="51476"/>
    <cellStyle name="SAPBEXHLevel3X 3 8 8 4" xfId="29949"/>
    <cellStyle name="SAPBEXHLevel3X 3 8 9" xfId="5090"/>
    <cellStyle name="SAPBEXHLevel3X 3 8 9 2" xfId="15867"/>
    <cellStyle name="SAPBEXHLevel3X 3 8 9 2 2" xfId="42286"/>
    <cellStyle name="SAPBEXHLevel3X 3 8 9 3" xfId="24472"/>
    <cellStyle name="SAPBEXHLevel3X 3 8 9 3 2" xfId="50886"/>
    <cellStyle name="SAPBEXHLevel3X 3 8 9 4" xfId="31760"/>
    <cellStyle name="SAPBEXHLevel3X 3 9" xfId="1563"/>
    <cellStyle name="SAPBEXHLevel3X 3 9 10" xfId="8455"/>
    <cellStyle name="SAPBEXHLevel3X 3 9 10 2" xfId="19115"/>
    <cellStyle name="SAPBEXHLevel3X 3 9 10 2 2" xfId="45529"/>
    <cellStyle name="SAPBEXHLevel3X 3 9 10 3" xfId="12453"/>
    <cellStyle name="SAPBEXHLevel3X 3 9 10 3 2" xfId="38874"/>
    <cellStyle name="SAPBEXHLevel3X 3 9 10 4" xfId="34951"/>
    <cellStyle name="SAPBEXHLevel3X 3 9 11" xfId="11982"/>
    <cellStyle name="SAPBEXHLevel3X 3 9 11 2" xfId="38403"/>
    <cellStyle name="SAPBEXHLevel3X 3 9 12" xfId="27533"/>
    <cellStyle name="SAPBEXHLevel3X 3 9 12 2" xfId="53947"/>
    <cellStyle name="SAPBEXHLevel3X 3 9 2" xfId="3557"/>
    <cellStyle name="SAPBEXHLevel3X 3 9 2 2" xfId="8967"/>
    <cellStyle name="SAPBEXHLevel3X 3 9 2 2 2" xfId="19627"/>
    <cellStyle name="SAPBEXHLevel3X 3 9 2 2 2 2" xfId="46041"/>
    <cellStyle name="SAPBEXHLevel3X 3 9 2 2 3" xfId="25976"/>
    <cellStyle name="SAPBEXHLevel3X 3 9 2 2 3 2" xfId="52390"/>
    <cellStyle name="SAPBEXHLevel3X 3 9 2 2 4" xfId="35463"/>
    <cellStyle name="SAPBEXHLevel3X 3 9 2 3" xfId="10086"/>
    <cellStyle name="SAPBEXHLevel3X 3 9 2 3 2" xfId="20746"/>
    <cellStyle name="SAPBEXHLevel3X 3 9 2 3 2 2" xfId="47160"/>
    <cellStyle name="SAPBEXHLevel3X 3 9 2 3 3" xfId="12223"/>
    <cellStyle name="SAPBEXHLevel3X 3 9 2 3 3 2" xfId="38644"/>
    <cellStyle name="SAPBEXHLevel3X 3 9 2 3 4" xfId="36582"/>
    <cellStyle name="SAPBEXHLevel3X 3 9 2 4" xfId="8768"/>
    <cellStyle name="SAPBEXHLevel3X 3 9 2 4 2" xfId="19428"/>
    <cellStyle name="SAPBEXHLevel3X 3 9 2 4 2 2" xfId="45842"/>
    <cellStyle name="SAPBEXHLevel3X 3 9 2 4 3" xfId="22340"/>
    <cellStyle name="SAPBEXHLevel3X 3 9 2 4 3 2" xfId="48754"/>
    <cellStyle name="SAPBEXHLevel3X 3 9 2 4 4" xfId="35264"/>
    <cellStyle name="SAPBEXHLevel3X 3 9 2 5" xfId="14342"/>
    <cellStyle name="SAPBEXHLevel3X 3 9 2 5 2" xfId="40762"/>
    <cellStyle name="SAPBEXHLevel3X 3 9 2 6" xfId="24320"/>
    <cellStyle name="SAPBEXHLevel3X 3 9 2 6 2" xfId="50734"/>
    <cellStyle name="SAPBEXHLevel3X 3 9 2 7" xfId="30227"/>
    <cellStyle name="SAPBEXHLevel3X 3 9 3" xfId="4131"/>
    <cellStyle name="SAPBEXHLevel3X 3 9 3 2" xfId="9325"/>
    <cellStyle name="SAPBEXHLevel3X 3 9 3 2 2" xfId="19985"/>
    <cellStyle name="SAPBEXHLevel3X 3 9 3 2 2 2" xfId="46399"/>
    <cellStyle name="SAPBEXHLevel3X 3 9 3 2 3" xfId="11567"/>
    <cellStyle name="SAPBEXHLevel3X 3 9 3 2 3 2" xfId="37988"/>
    <cellStyle name="SAPBEXHLevel3X 3 9 3 2 4" xfId="35821"/>
    <cellStyle name="SAPBEXHLevel3X 3 9 3 3" xfId="14913"/>
    <cellStyle name="SAPBEXHLevel3X 3 9 3 3 2" xfId="41333"/>
    <cellStyle name="SAPBEXHLevel3X 3 9 3 4" xfId="22801"/>
    <cellStyle name="SAPBEXHLevel3X 3 9 3 4 2" xfId="49215"/>
    <cellStyle name="SAPBEXHLevel3X 3 9 3 5" xfId="30801"/>
    <cellStyle name="SAPBEXHLevel3X 3 9 4" xfId="3322"/>
    <cellStyle name="SAPBEXHLevel3X 3 9 4 2" xfId="10303"/>
    <cellStyle name="SAPBEXHLevel3X 3 9 4 2 2" xfId="20963"/>
    <cellStyle name="SAPBEXHLevel3X 3 9 4 2 2 2" xfId="47377"/>
    <cellStyle name="SAPBEXHLevel3X 3 9 4 2 3" xfId="12389"/>
    <cellStyle name="SAPBEXHLevel3X 3 9 4 2 3 2" xfId="38810"/>
    <cellStyle name="SAPBEXHLevel3X 3 9 4 2 4" xfId="36799"/>
    <cellStyle name="SAPBEXHLevel3X 3 9 4 3" xfId="14110"/>
    <cellStyle name="SAPBEXHLevel3X 3 9 4 3 2" xfId="40530"/>
    <cellStyle name="SAPBEXHLevel3X 3 9 4 4" xfId="26078"/>
    <cellStyle name="SAPBEXHLevel3X 3 9 4 4 2" xfId="52492"/>
    <cellStyle name="SAPBEXHLevel3X 3 9 4 5" xfId="29992"/>
    <cellStyle name="SAPBEXHLevel3X 3 9 5" xfId="3381"/>
    <cellStyle name="SAPBEXHLevel3X 3 9 5 2" xfId="14168"/>
    <cellStyle name="SAPBEXHLevel3X 3 9 5 2 2" xfId="40588"/>
    <cellStyle name="SAPBEXHLevel3X 3 9 5 3" xfId="24436"/>
    <cellStyle name="SAPBEXHLevel3X 3 9 5 3 2" xfId="50850"/>
    <cellStyle name="SAPBEXHLevel3X 3 9 5 4" xfId="30051"/>
    <cellStyle name="SAPBEXHLevel3X 3 9 6" xfId="5869"/>
    <cellStyle name="SAPBEXHLevel3X 3 9 6 2" xfId="16624"/>
    <cellStyle name="SAPBEXHLevel3X 3 9 6 2 2" xfId="43042"/>
    <cellStyle name="SAPBEXHLevel3X 3 9 6 3" xfId="23393"/>
    <cellStyle name="SAPBEXHLevel3X 3 9 6 3 2" xfId="49807"/>
    <cellStyle name="SAPBEXHLevel3X 3 9 6 4" xfId="32539"/>
    <cellStyle name="SAPBEXHLevel3X 3 9 7" xfId="5564"/>
    <cellStyle name="SAPBEXHLevel3X 3 9 7 2" xfId="23397"/>
    <cellStyle name="SAPBEXHLevel3X 3 9 7 2 2" xfId="49811"/>
    <cellStyle name="SAPBEXHLevel3X 3 9 7 3" xfId="32234"/>
    <cellStyle name="SAPBEXHLevel3X 3 9 8" xfId="6695"/>
    <cellStyle name="SAPBEXHLevel3X 3 9 8 2" xfId="17407"/>
    <cellStyle name="SAPBEXHLevel3X 3 9 8 2 2" xfId="43825"/>
    <cellStyle name="SAPBEXHLevel3X 3 9 8 3" xfId="12056"/>
    <cellStyle name="SAPBEXHLevel3X 3 9 8 3 2" xfId="38477"/>
    <cellStyle name="SAPBEXHLevel3X 3 9 8 4" xfId="33365"/>
    <cellStyle name="SAPBEXHLevel3X 3 9 9" xfId="7100"/>
    <cellStyle name="SAPBEXHLevel3X 3 9 9 2" xfId="17788"/>
    <cellStyle name="SAPBEXHLevel3X 3 9 9 2 2" xfId="44205"/>
    <cellStyle name="SAPBEXHLevel3X 3 9 9 3" xfId="22154"/>
    <cellStyle name="SAPBEXHLevel3X 3 9 9 3 2" xfId="48568"/>
    <cellStyle name="SAPBEXHLevel3X 3 9 9 4" xfId="33770"/>
    <cellStyle name="SAPBEXHLevel3X 4" xfId="1561"/>
    <cellStyle name="SAPBEXHLevel3X 4 10" xfId="8453"/>
    <cellStyle name="SAPBEXHLevel3X 4 10 2" xfId="19113"/>
    <cellStyle name="SAPBEXHLevel3X 4 10 2 2" xfId="45527"/>
    <cellStyle name="SAPBEXHLevel3X 4 10 3" xfId="12727"/>
    <cellStyle name="SAPBEXHLevel3X 4 10 3 2" xfId="39148"/>
    <cellStyle name="SAPBEXHLevel3X 4 10 4" xfId="34949"/>
    <cellStyle name="SAPBEXHLevel3X 4 11" xfId="11984"/>
    <cellStyle name="SAPBEXHLevel3X 4 11 2" xfId="38405"/>
    <cellStyle name="SAPBEXHLevel3X 4 12" xfId="21819"/>
    <cellStyle name="SAPBEXHLevel3X 4 12 2" xfId="48233"/>
    <cellStyle name="SAPBEXHLevel3X 4 2" xfId="3555"/>
    <cellStyle name="SAPBEXHLevel3X 4 2 2" xfId="8969"/>
    <cellStyle name="SAPBEXHLevel3X 4 2 2 2" xfId="19629"/>
    <cellStyle name="SAPBEXHLevel3X 4 2 2 2 2" xfId="46043"/>
    <cellStyle name="SAPBEXHLevel3X 4 2 2 3" xfId="11246"/>
    <cellStyle name="SAPBEXHLevel3X 4 2 2 3 2" xfId="37667"/>
    <cellStyle name="SAPBEXHLevel3X 4 2 2 4" xfId="35465"/>
    <cellStyle name="SAPBEXHLevel3X 4 2 3" xfId="10409"/>
    <cellStyle name="SAPBEXHLevel3X 4 2 3 2" xfId="21069"/>
    <cellStyle name="SAPBEXHLevel3X 4 2 3 2 2" xfId="47483"/>
    <cellStyle name="SAPBEXHLevel3X 4 2 3 3" xfId="28334"/>
    <cellStyle name="SAPBEXHLevel3X 4 2 3 3 2" xfId="54748"/>
    <cellStyle name="SAPBEXHLevel3X 4 2 3 4" xfId="36905"/>
    <cellStyle name="SAPBEXHLevel3X 4 2 4" xfId="8766"/>
    <cellStyle name="SAPBEXHLevel3X 4 2 4 2" xfId="19426"/>
    <cellStyle name="SAPBEXHLevel3X 4 2 4 2 2" xfId="45840"/>
    <cellStyle name="SAPBEXHLevel3X 4 2 4 3" xfId="24124"/>
    <cellStyle name="SAPBEXHLevel3X 4 2 4 3 2" xfId="50538"/>
    <cellStyle name="SAPBEXHLevel3X 4 2 4 4" xfId="35262"/>
    <cellStyle name="SAPBEXHLevel3X 4 2 5" xfId="14340"/>
    <cellStyle name="SAPBEXHLevel3X 4 2 5 2" xfId="40760"/>
    <cellStyle name="SAPBEXHLevel3X 4 2 6" xfId="25195"/>
    <cellStyle name="SAPBEXHLevel3X 4 2 6 2" xfId="51609"/>
    <cellStyle name="SAPBEXHLevel3X 4 2 7" xfId="30225"/>
    <cellStyle name="SAPBEXHLevel3X 4 3" xfId="4132"/>
    <cellStyle name="SAPBEXHLevel3X 4 3 2" xfId="9327"/>
    <cellStyle name="SAPBEXHLevel3X 4 3 2 2" xfId="19987"/>
    <cellStyle name="SAPBEXHLevel3X 4 3 2 2 2" xfId="46401"/>
    <cellStyle name="SAPBEXHLevel3X 4 3 2 3" xfId="12576"/>
    <cellStyle name="SAPBEXHLevel3X 4 3 2 3 2" xfId="38997"/>
    <cellStyle name="SAPBEXHLevel3X 4 3 2 4" xfId="35823"/>
    <cellStyle name="SAPBEXHLevel3X 4 3 3" xfId="14914"/>
    <cellStyle name="SAPBEXHLevel3X 4 3 3 2" xfId="41334"/>
    <cellStyle name="SAPBEXHLevel3X 4 3 4" xfId="22288"/>
    <cellStyle name="SAPBEXHLevel3X 4 3 4 2" xfId="48702"/>
    <cellStyle name="SAPBEXHLevel3X 4 3 5" xfId="30802"/>
    <cellStyle name="SAPBEXHLevel3X 4 4" xfId="3064"/>
    <cellStyle name="SAPBEXHLevel3X 4 4 2" xfId="9769"/>
    <cellStyle name="SAPBEXHLevel3X 4 4 2 2" xfId="20429"/>
    <cellStyle name="SAPBEXHLevel3X 4 4 2 2 2" xfId="46843"/>
    <cellStyle name="SAPBEXHLevel3X 4 4 2 3" xfId="11272"/>
    <cellStyle name="SAPBEXHLevel3X 4 4 2 3 2" xfId="37693"/>
    <cellStyle name="SAPBEXHLevel3X 4 4 2 4" xfId="36265"/>
    <cellStyle name="SAPBEXHLevel3X 4 4 3" xfId="13856"/>
    <cellStyle name="SAPBEXHLevel3X 4 4 3 2" xfId="40276"/>
    <cellStyle name="SAPBEXHLevel3X 4 4 4" xfId="24566"/>
    <cellStyle name="SAPBEXHLevel3X 4 4 4 2" xfId="50980"/>
    <cellStyle name="SAPBEXHLevel3X 4 4 5" xfId="29734"/>
    <cellStyle name="SAPBEXHLevel3X 4 5" xfId="5262"/>
    <cellStyle name="SAPBEXHLevel3X 4 5 2" xfId="16037"/>
    <cellStyle name="SAPBEXHLevel3X 4 5 2 2" xfId="42456"/>
    <cellStyle name="SAPBEXHLevel3X 4 5 3" xfId="26817"/>
    <cellStyle name="SAPBEXHLevel3X 4 5 3 2" xfId="53231"/>
    <cellStyle name="SAPBEXHLevel3X 4 5 4" xfId="31932"/>
    <cellStyle name="SAPBEXHLevel3X 4 6" xfId="6225"/>
    <cellStyle name="SAPBEXHLevel3X 4 6 2" xfId="16966"/>
    <cellStyle name="SAPBEXHLevel3X 4 6 2 2" xfId="43384"/>
    <cellStyle name="SAPBEXHLevel3X 4 6 3" xfId="16660"/>
    <cellStyle name="SAPBEXHLevel3X 4 6 3 2" xfId="43078"/>
    <cellStyle name="SAPBEXHLevel3X 4 6 4" xfId="32895"/>
    <cellStyle name="SAPBEXHLevel3X 4 7" xfId="6101"/>
    <cellStyle name="SAPBEXHLevel3X 4 7 2" xfId="23584"/>
    <cellStyle name="SAPBEXHLevel3X 4 7 2 2" xfId="49998"/>
    <cellStyle name="SAPBEXHLevel3X 4 7 3" xfId="32771"/>
    <cellStyle name="SAPBEXHLevel3X 4 8" xfId="4344"/>
    <cellStyle name="SAPBEXHLevel3X 4 8 2" xfId="15122"/>
    <cellStyle name="SAPBEXHLevel3X 4 8 2 2" xfId="41542"/>
    <cellStyle name="SAPBEXHLevel3X 4 8 3" xfId="22159"/>
    <cellStyle name="SAPBEXHLevel3X 4 8 3 2" xfId="48573"/>
    <cellStyle name="SAPBEXHLevel3X 4 8 4" xfId="31014"/>
    <cellStyle name="SAPBEXHLevel3X 4 9" xfId="6268"/>
    <cellStyle name="SAPBEXHLevel3X 4 9 2" xfId="17007"/>
    <cellStyle name="SAPBEXHLevel3X 4 9 2 2" xfId="43425"/>
    <cellStyle name="SAPBEXHLevel3X 4 9 3" xfId="24020"/>
    <cellStyle name="SAPBEXHLevel3X 4 9 3 2" xfId="50434"/>
    <cellStyle name="SAPBEXHLevel3X 4 9 4" xfId="32938"/>
    <cellStyle name="SAPBEXHLevel3X 5" xfId="1674"/>
    <cellStyle name="SAPBEXHLevel3X 5 10" xfId="8301"/>
    <cellStyle name="SAPBEXHLevel3X 5 10 2" xfId="18961"/>
    <cellStyle name="SAPBEXHLevel3X 5 10 2 2" xfId="45375"/>
    <cellStyle name="SAPBEXHLevel3X 5 10 3" xfId="12540"/>
    <cellStyle name="SAPBEXHLevel3X 5 10 3 2" xfId="38961"/>
    <cellStyle name="SAPBEXHLevel3X 5 10 4" xfId="34797"/>
    <cellStyle name="SAPBEXHLevel3X 5 11" xfId="11893"/>
    <cellStyle name="SAPBEXHLevel3X 5 11 2" xfId="38314"/>
    <cellStyle name="SAPBEXHLevel3X 5 12" xfId="27551"/>
    <cellStyle name="SAPBEXHLevel3X 5 12 2" xfId="53965"/>
    <cellStyle name="SAPBEXHLevel3X 5 2" xfId="3667"/>
    <cellStyle name="SAPBEXHLevel3X 5 2 2" xfId="9680"/>
    <cellStyle name="SAPBEXHLevel3X 5 2 2 2" xfId="20340"/>
    <cellStyle name="SAPBEXHLevel3X 5 2 2 2 2" xfId="46754"/>
    <cellStyle name="SAPBEXHLevel3X 5 2 2 3" xfId="26718"/>
    <cellStyle name="SAPBEXHLevel3X 5 2 2 3 2" xfId="53132"/>
    <cellStyle name="SAPBEXHLevel3X 5 2 2 4" xfId="36176"/>
    <cellStyle name="SAPBEXHLevel3X 5 2 3" xfId="10319"/>
    <cellStyle name="SAPBEXHLevel3X 5 2 3 2" xfId="20979"/>
    <cellStyle name="SAPBEXHLevel3X 5 2 3 2 2" xfId="47393"/>
    <cellStyle name="SAPBEXHLevel3X 5 2 3 3" xfId="17629"/>
    <cellStyle name="SAPBEXHLevel3X 5 2 3 3 2" xfId="44046"/>
    <cellStyle name="SAPBEXHLevel3X 5 2 3 4" xfId="36815"/>
    <cellStyle name="SAPBEXHLevel3X 5 2 4" xfId="8602"/>
    <cellStyle name="SAPBEXHLevel3X 5 2 4 2" xfId="19262"/>
    <cellStyle name="SAPBEXHLevel3X 5 2 4 2 2" xfId="45676"/>
    <cellStyle name="SAPBEXHLevel3X 5 2 4 3" xfId="16875"/>
    <cellStyle name="SAPBEXHLevel3X 5 2 4 3 2" xfId="43293"/>
    <cellStyle name="SAPBEXHLevel3X 5 2 4 4" xfId="35098"/>
    <cellStyle name="SAPBEXHLevel3X 5 2 5" xfId="14452"/>
    <cellStyle name="SAPBEXHLevel3X 5 2 5 2" xfId="40872"/>
    <cellStyle name="SAPBEXHLevel3X 5 2 6" xfId="25658"/>
    <cellStyle name="SAPBEXHLevel3X 5 2 6 2" xfId="52072"/>
    <cellStyle name="SAPBEXHLevel3X 5 2 7" xfId="30337"/>
    <cellStyle name="SAPBEXHLevel3X 5 3" xfId="2668"/>
    <cellStyle name="SAPBEXHLevel3X 5 3 2" xfId="9490"/>
    <cellStyle name="SAPBEXHLevel3X 5 3 2 2" xfId="20150"/>
    <cellStyle name="SAPBEXHLevel3X 5 3 2 2 2" xfId="46564"/>
    <cellStyle name="SAPBEXHLevel3X 5 3 2 3" xfId="11584"/>
    <cellStyle name="SAPBEXHLevel3X 5 3 2 3 2" xfId="38005"/>
    <cellStyle name="SAPBEXHLevel3X 5 3 2 4" xfId="35986"/>
    <cellStyle name="SAPBEXHLevel3X 5 3 3" xfId="13460"/>
    <cellStyle name="SAPBEXHLevel3X 5 3 3 2" xfId="39880"/>
    <cellStyle name="SAPBEXHLevel3X 5 3 4" xfId="26730"/>
    <cellStyle name="SAPBEXHLevel3X 5 3 4 2" xfId="53144"/>
    <cellStyle name="SAPBEXHLevel3X 5 3 5" xfId="29338"/>
    <cellStyle name="SAPBEXHLevel3X 5 4" xfId="3101"/>
    <cellStyle name="SAPBEXHLevel3X 5 4 2" xfId="10281"/>
    <cellStyle name="SAPBEXHLevel3X 5 4 2 2" xfId="20941"/>
    <cellStyle name="SAPBEXHLevel3X 5 4 2 2 2" xfId="47355"/>
    <cellStyle name="SAPBEXHLevel3X 5 4 2 3" xfId="12991"/>
    <cellStyle name="SAPBEXHLevel3X 5 4 2 3 2" xfId="39412"/>
    <cellStyle name="SAPBEXHLevel3X 5 4 2 4" xfId="36777"/>
    <cellStyle name="SAPBEXHLevel3X 5 4 3" xfId="13893"/>
    <cellStyle name="SAPBEXHLevel3X 5 4 3 2" xfId="40313"/>
    <cellStyle name="SAPBEXHLevel3X 5 4 4" xfId="24438"/>
    <cellStyle name="SAPBEXHLevel3X 5 4 4 2" xfId="50852"/>
    <cellStyle name="SAPBEXHLevel3X 5 4 5" xfId="29771"/>
    <cellStyle name="SAPBEXHLevel3X 5 5" xfId="5443"/>
    <cellStyle name="SAPBEXHLevel3X 5 5 2" xfId="16216"/>
    <cellStyle name="SAPBEXHLevel3X 5 5 2 2" xfId="42635"/>
    <cellStyle name="SAPBEXHLevel3X 5 5 3" xfId="27981"/>
    <cellStyle name="SAPBEXHLevel3X 5 5 3 2" xfId="54395"/>
    <cellStyle name="SAPBEXHLevel3X 5 5 4" xfId="32113"/>
    <cellStyle name="SAPBEXHLevel3X 5 6" xfId="5538"/>
    <cellStyle name="SAPBEXHLevel3X 5 6 2" xfId="16309"/>
    <cellStyle name="SAPBEXHLevel3X 5 6 2 2" xfId="42728"/>
    <cellStyle name="SAPBEXHLevel3X 5 6 3" xfId="22938"/>
    <cellStyle name="SAPBEXHLevel3X 5 6 3 2" xfId="49352"/>
    <cellStyle name="SAPBEXHLevel3X 5 6 4" xfId="32208"/>
    <cellStyle name="SAPBEXHLevel3X 5 7" xfId="6153"/>
    <cellStyle name="SAPBEXHLevel3X 5 7 2" xfId="12410"/>
    <cellStyle name="SAPBEXHLevel3X 5 7 2 2" xfId="38831"/>
    <cellStyle name="SAPBEXHLevel3X 5 7 3" xfId="32823"/>
    <cellStyle name="SAPBEXHLevel3X 5 8" xfId="3983"/>
    <cellStyle name="SAPBEXHLevel3X 5 8 2" xfId="14766"/>
    <cellStyle name="SAPBEXHLevel3X 5 8 2 2" xfId="41186"/>
    <cellStyle name="SAPBEXHLevel3X 5 8 3" xfId="25008"/>
    <cellStyle name="SAPBEXHLevel3X 5 8 3 2" xfId="51422"/>
    <cellStyle name="SAPBEXHLevel3X 5 8 4" xfId="30653"/>
    <cellStyle name="SAPBEXHLevel3X 5 9" xfId="2916"/>
    <cellStyle name="SAPBEXHLevel3X 5 9 2" xfId="13708"/>
    <cellStyle name="SAPBEXHLevel3X 5 9 2 2" xfId="40128"/>
    <cellStyle name="SAPBEXHLevel3X 5 9 3" xfId="25452"/>
    <cellStyle name="SAPBEXHLevel3X 5 9 3 2" xfId="51866"/>
    <cellStyle name="SAPBEXHLevel3X 5 9 4" xfId="29586"/>
    <cellStyle name="SAPBEXHLevel3X 6" xfId="1933"/>
    <cellStyle name="SAPBEXHLevel3X 6 10" xfId="8580"/>
    <cellStyle name="SAPBEXHLevel3X 6 10 2" xfId="19240"/>
    <cellStyle name="SAPBEXHLevel3X 6 10 2 2" xfId="45654"/>
    <cellStyle name="SAPBEXHLevel3X 6 10 3" xfId="17722"/>
    <cellStyle name="SAPBEXHLevel3X 6 10 3 2" xfId="44139"/>
    <cellStyle name="SAPBEXHLevel3X 6 10 4" xfId="35076"/>
    <cellStyle name="SAPBEXHLevel3X 6 11" xfId="11647"/>
    <cellStyle name="SAPBEXHLevel3X 6 11 2" xfId="38068"/>
    <cellStyle name="SAPBEXHLevel3X 6 12" xfId="22884"/>
    <cellStyle name="SAPBEXHLevel3X 6 12 2" xfId="49298"/>
    <cellStyle name="SAPBEXHLevel3X 6 2" xfId="3910"/>
    <cellStyle name="SAPBEXHLevel3X 6 2 2" xfId="9130"/>
    <cellStyle name="SAPBEXHLevel3X 6 2 2 2" xfId="19790"/>
    <cellStyle name="SAPBEXHLevel3X 6 2 2 2 2" xfId="46204"/>
    <cellStyle name="SAPBEXHLevel3X 6 2 2 3" xfId="25963"/>
    <cellStyle name="SAPBEXHLevel3X 6 2 2 3 2" xfId="52377"/>
    <cellStyle name="SAPBEXHLevel3X 6 2 2 4" xfId="35626"/>
    <cellStyle name="SAPBEXHLevel3X 6 2 3" xfId="14693"/>
    <cellStyle name="SAPBEXHLevel3X 6 2 3 2" xfId="41113"/>
    <cellStyle name="SAPBEXHLevel3X 6 2 4" xfId="22221"/>
    <cellStyle name="SAPBEXHLevel3X 6 2 4 2" xfId="48635"/>
    <cellStyle name="SAPBEXHLevel3X 6 2 5" xfId="30580"/>
    <cellStyle name="SAPBEXHLevel3X 6 3" xfId="4637"/>
    <cellStyle name="SAPBEXHLevel3X 6 3 2" xfId="10063"/>
    <cellStyle name="SAPBEXHLevel3X 6 3 2 2" xfId="20723"/>
    <cellStyle name="SAPBEXHLevel3X 6 3 2 2 2" xfId="47137"/>
    <cellStyle name="SAPBEXHLevel3X 6 3 2 3" xfId="12486"/>
    <cellStyle name="SAPBEXHLevel3X 6 3 2 3 2" xfId="38907"/>
    <cellStyle name="SAPBEXHLevel3X 6 3 2 4" xfId="36559"/>
    <cellStyle name="SAPBEXHLevel3X 6 3 3" xfId="15415"/>
    <cellStyle name="SAPBEXHLevel3X 6 3 3 2" xfId="41835"/>
    <cellStyle name="SAPBEXHLevel3X 6 3 4" xfId="26808"/>
    <cellStyle name="SAPBEXHLevel3X 6 3 4 2" xfId="53222"/>
    <cellStyle name="SAPBEXHLevel3X 6 3 5" xfId="31307"/>
    <cellStyle name="SAPBEXHLevel3X 6 4" xfId="5215"/>
    <cellStyle name="SAPBEXHLevel3X 6 4 2" xfId="15990"/>
    <cellStyle name="SAPBEXHLevel3X 6 4 2 2" xfId="42409"/>
    <cellStyle name="SAPBEXHLevel3X 6 4 3" xfId="26657"/>
    <cellStyle name="SAPBEXHLevel3X 6 4 3 2" xfId="53071"/>
    <cellStyle name="SAPBEXHLevel3X 6 4 4" xfId="31885"/>
    <cellStyle name="SAPBEXHLevel3X 6 5" xfId="5831"/>
    <cellStyle name="SAPBEXHLevel3X 6 5 2" xfId="16590"/>
    <cellStyle name="SAPBEXHLevel3X 6 5 2 2" xfId="43008"/>
    <cellStyle name="SAPBEXHLevel3X 6 5 3" xfId="23651"/>
    <cellStyle name="SAPBEXHLevel3X 6 5 3 2" xfId="50065"/>
    <cellStyle name="SAPBEXHLevel3X 6 5 4" xfId="32501"/>
    <cellStyle name="SAPBEXHLevel3X 6 6" xfId="6434"/>
    <cellStyle name="SAPBEXHLevel3X 6 6 2" xfId="17170"/>
    <cellStyle name="SAPBEXHLevel3X 6 6 2 2" xfId="43588"/>
    <cellStyle name="SAPBEXHLevel3X 6 6 3" xfId="24891"/>
    <cellStyle name="SAPBEXHLevel3X 6 6 3 2" xfId="51305"/>
    <cellStyle name="SAPBEXHLevel3X 6 6 4" xfId="33104"/>
    <cellStyle name="SAPBEXHLevel3X 6 7" xfId="7049"/>
    <cellStyle name="SAPBEXHLevel3X 6 7 2" xfId="11190"/>
    <cellStyle name="SAPBEXHLevel3X 6 7 2 2" xfId="37611"/>
    <cellStyle name="SAPBEXHLevel3X 6 7 3" xfId="33719"/>
    <cellStyle name="SAPBEXHLevel3X 6 8" xfId="7596"/>
    <cellStyle name="SAPBEXHLevel3X 6 8 2" xfId="18263"/>
    <cellStyle name="SAPBEXHLevel3X 6 8 2 2" xfId="44679"/>
    <cellStyle name="SAPBEXHLevel3X 6 8 3" xfId="23951"/>
    <cellStyle name="SAPBEXHLevel3X 6 8 3 2" xfId="50365"/>
    <cellStyle name="SAPBEXHLevel3X 6 8 4" xfId="34266"/>
    <cellStyle name="SAPBEXHLevel3X 6 9" xfId="7292"/>
    <cellStyle name="SAPBEXHLevel3X 6 9 2" xfId="17959"/>
    <cellStyle name="SAPBEXHLevel3X 6 9 2 2" xfId="44376"/>
    <cellStyle name="SAPBEXHLevel3X 6 9 3" xfId="23957"/>
    <cellStyle name="SAPBEXHLevel3X 6 9 3 2" xfId="50371"/>
    <cellStyle name="SAPBEXHLevel3X 6 9 4" xfId="33962"/>
    <cellStyle name="SAPBEXHLevel3X 7" xfId="2119"/>
    <cellStyle name="SAPBEXHLevel3X 7 10" xfId="8902"/>
    <cellStyle name="SAPBEXHLevel3X 7 10 2" xfId="19562"/>
    <cellStyle name="SAPBEXHLevel3X 7 10 2 2" xfId="45976"/>
    <cellStyle name="SAPBEXHLevel3X 7 10 3" xfId="25870"/>
    <cellStyle name="SAPBEXHLevel3X 7 10 3 2" xfId="52284"/>
    <cellStyle name="SAPBEXHLevel3X 7 10 4" xfId="35398"/>
    <cellStyle name="SAPBEXHLevel3X 7 11" xfId="11481"/>
    <cellStyle name="SAPBEXHLevel3X 7 11 2" xfId="37902"/>
    <cellStyle name="SAPBEXHLevel3X 7 12" xfId="22911"/>
    <cellStyle name="SAPBEXHLevel3X 7 12 2" xfId="49325"/>
    <cellStyle name="SAPBEXHLevel3X 7 2" xfId="4084"/>
    <cellStyle name="SAPBEXHLevel3X 7 2 2" xfId="9900"/>
    <cellStyle name="SAPBEXHLevel3X 7 2 2 2" xfId="20560"/>
    <cellStyle name="SAPBEXHLevel3X 7 2 2 2 2" xfId="46974"/>
    <cellStyle name="SAPBEXHLevel3X 7 2 2 3" xfId="24455"/>
    <cellStyle name="SAPBEXHLevel3X 7 2 2 3 2" xfId="50869"/>
    <cellStyle name="SAPBEXHLevel3X 7 2 2 4" xfId="36396"/>
    <cellStyle name="SAPBEXHLevel3X 7 2 3" xfId="14866"/>
    <cellStyle name="SAPBEXHLevel3X 7 2 3 2" xfId="41286"/>
    <cellStyle name="SAPBEXHLevel3X 7 2 4" xfId="27351"/>
    <cellStyle name="SAPBEXHLevel3X 7 2 4 2" xfId="53765"/>
    <cellStyle name="SAPBEXHLevel3X 7 2 5" xfId="30754"/>
    <cellStyle name="SAPBEXHLevel3X 7 3" xfId="4812"/>
    <cellStyle name="SAPBEXHLevel3X 7 3 2" xfId="9791"/>
    <cellStyle name="SAPBEXHLevel3X 7 3 2 2" xfId="20451"/>
    <cellStyle name="SAPBEXHLevel3X 7 3 2 2 2" xfId="46865"/>
    <cellStyle name="SAPBEXHLevel3X 7 3 2 3" xfId="27108"/>
    <cellStyle name="SAPBEXHLevel3X 7 3 2 3 2" xfId="53522"/>
    <cellStyle name="SAPBEXHLevel3X 7 3 2 4" xfId="36287"/>
    <cellStyle name="SAPBEXHLevel3X 7 3 3" xfId="15589"/>
    <cellStyle name="SAPBEXHLevel3X 7 3 3 2" xfId="42009"/>
    <cellStyle name="SAPBEXHLevel3X 7 3 4" xfId="22207"/>
    <cellStyle name="SAPBEXHLevel3X 7 3 4 2" xfId="48621"/>
    <cellStyle name="SAPBEXHLevel3X 7 3 5" xfId="31482"/>
    <cellStyle name="SAPBEXHLevel3X 7 4" xfId="5392"/>
    <cellStyle name="SAPBEXHLevel3X 7 4 2" xfId="16165"/>
    <cellStyle name="SAPBEXHLevel3X 7 4 2 2" xfId="42584"/>
    <cellStyle name="SAPBEXHLevel3X 7 4 3" xfId="26037"/>
    <cellStyle name="SAPBEXHLevel3X 7 4 3 2" xfId="52451"/>
    <cellStyle name="SAPBEXHLevel3X 7 4 4" xfId="32062"/>
    <cellStyle name="SAPBEXHLevel3X 7 5" xfId="5999"/>
    <cellStyle name="SAPBEXHLevel3X 7 5 2" xfId="16751"/>
    <cellStyle name="SAPBEXHLevel3X 7 5 2 2" xfId="43169"/>
    <cellStyle name="SAPBEXHLevel3X 7 5 3" xfId="26158"/>
    <cellStyle name="SAPBEXHLevel3X 7 5 3 2" xfId="52572"/>
    <cellStyle name="SAPBEXHLevel3X 7 5 4" xfId="32669"/>
    <cellStyle name="SAPBEXHLevel3X 7 6" xfId="6599"/>
    <cellStyle name="SAPBEXHLevel3X 7 6 2" xfId="17324"/>
    <cellStyle name="SAPBEXHLevel3X 7 6 2 2" xfId="43742"/>
    <cellStyle name="SAPBEXHLevel3X 7 6 3" xfId="22494"/>
    <cellStyle name="SAPBEXHLevel3X 7 6 3 2" xfId="48908"/>
    <cellStyle name="SAPBEXHLevel3X 7 6 4" xfId="33269"/>
    <cellStyle name="SAPBEXHLevel3X 7 7" xfId="7171"/>
    <cellStyle name="SAPBEXHLevel3X 7 7 2" xfId="22153"/>
    <cellStyle name="SAPBEXHLevel3X 7 7 2 2" xfId="48567"/>
    <cellStyle name="SAPBEXHLevel3X 7 7 3" xfId="33841"/>
    <cellStyle name="SAPBEXHLevel3X 7 8" xfId="7730"/>
    <cellStyle name="SAPBEXHLevel3X 7 8 2" xfId="18397"/>
    <cellStyle name="SAPBEXHLevel3X 7 8 2 2" xfId="44813"/>
    <cellStyle name="SAPBEXHLevel3X 7 8 3" xfId="25437"/>
    <cellStyle name="SAPBEXHLevel3X 7 8 3 2" xfId="51851"/>
    <cellStyle name="SAPBEXHLevel3X 7 8 4" xfId="34400"/>
    <cellStyle name="SAPBEXHLevel3X 7 9" xfId="7882"/>
    <cellStyle name="SAPBEXHLevel3X 7 9 2" xfId="18549"/>
    <cellStyle name="SAPBEXHLevel3X 7 9 2 2" xfId="44964"/>
    <cellStyle name="SAPBEXHLevel3X 7 9 3" xfId="25234"/>
    <cellStyle name="SAPBEXHLevel3X 7 9 3 2" xfId="51648"/>
    <cellStyle name="SAPBEXHLevel3X 7 9 4" xfId="34552"/>
    <cellStyle name="SAPBEXHLevel3X 8" xfId="1856"/>
    <cellStyle name="SAPBEXHLevel3X 8 10" xfId="9530"/>
    <cellStyle name="SAPBEXHLevel3X 8 10 2" xfId="20190"/>
    <cellStyle name="SAPBEXHLevel3X 8 10 2 2" xfId="46604"/>
    <cellStyle name="SAPBEXHLevel3X 8 10 3" xfId="21204"/>
    <cellStyle name="SAPBEXHLevel3X 8 10 3 2" xfId="47618"/>
    <cellStyle name="SAPBEXHLevel3X 8 10 4" xfId="36026"/>
    <cellStyle name="SAPBEXHLevel3X 8 11" xfId="11724"/>
    <cellStyle name="SAPBEXHLevel3X 8 11 2" xfId="38145"/>
    <cellStyle name="SAPBEXHLevel3X 8 12" xfId="24779"/>
    <cellStyle name="SAPBEXHLevel3X 8 12 2" xfId="51193"/>
    <cellStyle name="SAPBEXHLevel3X 8 2" xfId="3833"/>
    <cellStyle name="SAPBEXHLevel3X 8 2 2" xfId="10669"/>
    <cellStyle name="SAPBEXHLevel3X 8 2 2 2" xfId="21314"/>
    <cellStyle name="SAPBEXHLevel3X 8 2 2 2 2" xfId="47728"/>
    <cellStyle name="SAPBEXHLevel3X 8 2 2 3" xfId="28412"/>
    <cellStyle name="SAPBEXHLevel3X 8 2 2 3 2" xfId="54826"/>
    <cellStyle name="SAPBEXHLevel3X 8 2 2 4" xfId="37093"/>
    <cellStyle name="SAPBEXHLevel3X 8 2 3" xfId="14616"/>
    <cellStyle name="SAPBEXHLevel3X 8 2 3 2" xfId="41036"/>
    <cellStyle name="SAPBEXHLevel3X 8 2 4" xfId="21840"/>
    <cellStyle name="SAPBEXHLevel3X 8 2 4 2" xfId="48254"/>
    <cellStyle name="SAPBEXHLevel3X 8 2 5" xfId="30503"/>
    <cellStyle name="SAPBEXHLevel3X 8 3" xfId="4560"/>
    <cellStyle name="SAPBEXHLevel3X 8 3 2" xfId="15338"/>
    <cellStyle name="SAPBEXHLevel3X 8 3 2 2" xfId="41758"/>
    <cellStyle name="SAPBEXHLevel3X 8 3 3" xfId="22853"/>
    <cellStyle name="SAPBEXHLevel3X 8 3 3 2" xfId="49267"/>
    <cellStyle name="SAPBEXHLevel3X 8 3 4" xfId="31230"/>
    <cellStyle name="SAPBEXHLevel3X 8 4" xfId="3205"/>
    <cellStyle name="SAPBEXHLevel3X 8 4 2" xfId="13995"/>
    <cellStyle name="SAPBEXHLevel3X 8 4 2 2" xfId="40415"/>
    <cellStyle name="SAPBEXHLevel3X 8 4 3" xfId="23697"/>
    <cellStyle name="SAPBEXHLevel3X 8 4 3 2" xfId="50111"/>
    <cellStyle name="SAPBEXHLevel3X 8 4 4" xfId="29875"/>
    <cellStyle name="SAPBEXHLevel3X 8 5" xfId="3743"/>
    <cellStyle name="SAPBEXHLevel3X 8 5 2" xfId="14526"/>
    <cellStyle name="SAPBEXHLevel3X 8 5 2 2" xfId="40946"/>
    <cellStyle name="SAPBEXHLevel3X 8 5 3" xfId="22074"/>
    <cellStyle name="SAPBEXHLevel3X 8 5 3 2" xfId="48488"/>
    <cellStyle name="SAPBEXHLevel3X 8 5 4" xfId="30413"/>
    <cellStyle name="SAPBEXHLevel3X 8 6" xfId="4884"/>
    <cellStyle name="SAPBEXHLevel3X 8 6 2" xfId="15661"/>
    <cellStyle name="SAPBEXHLevel3X 8 6 2 2" xfId="42081"/>
    <cellStyle name="SAPBEXHLevel3X 8 6 3" xfId="25688"/>
    <cellStyle name="SAPBEXHLevel3X 8 6 3 2" xfId="52102"/>
    <cellStyle name="SAPBEXHLevel3X 8 6 4" xfId="31554"/>
    <cellStyle name="SAPBEXHLevel3X 8 7" xfId="6972"/>
    <cellStyle name="SAPBEXHLevel3X 8 7 2" xfId="24070"/>
    <cellStyle name="SAPBEXHLevel3X 8 7 2 2" xfId="50484"/>
    <cellStyle name="SAPBEXHLevel3X 8 7 3" xfId="33642"/>
    <cellStyle name="SAPBEXHLevel3X 8 8" xfId="7519"/>
    <cellStyle name="SAPBEXHLevel3X 8 8 2" xfId="18186"/>
    <cellStyle name="SAPBEXHLevel3X 8 8 2 2" xfId="44602"/>
    <cellStyle name="SAPBEXHLevel3X 8 8 3" xfId="22143"/>
    <cellStyle name="SAPBEXHLevel3X 8 8 3 2" xfId="48557"/>
    <cellStyle name="SAPBEXHLevel3X 8 8 4" xfId="34189"/>
    <cellStyle name="SAPBEXHLevel3X 8 9" xfId="6948"/>
    <cellStyle name="SAPBEXHLevel3X 8 9 2" xfId="17653"/>
    <cellStyle name="SAPBEXHLevel3X 8 9 2 2" xfId="44070"/>
    <cellStyle name="SAPBEXHLevel3X 8 9 3" xfId="11170"/>
    <cellStyle name="SAPBEXHLevel3X 8 9 3 2" xfId="37591"/>
    <cellStyle name="SAPBEXHLevel3X 8 9 4" xfId="33618"/>
    <cellStyle name="SAPBEXHLevel3X 9" xfId="2382"/>
    <cellStyle name="SAPBEXHLevel3X 9 10" xfId="11279"/>
    <cellStyle name="SAPBEXHLevel3X 9 10 2" xfId="37700"/>
    <cellStyle name="SAPBEXHLevel3X 9 11" xfId="24212"/>
    <cellStyle name="SAPBEXHLevel3X 9 11 2" xfId="50626"/>
    <cellStyle name="SAPBEXHLevel3X 9 2" xfId="4289"/>
    <cellStyle name="SAPBEXHLevel3X 9 2 2" xfId="15068"/>
    <cellStyle name="SAPBEXHLevel3X 9 2 2 2" xfId="41488"/>
    <cellStyle name="SAPBEXHLevel3X 9 2 3" xfId="25499"/>
    <cellStyle name="SAPBEXHLevel3X 9 2 3 2" xfId="51913"/>
    <cellStyle name="SAPBEXHLevel3X 9 2 4" xfId="30959"/>
    <cellStyle name="SAPBEXHLevel3X 9 3" xfId="5016"/>
    <cellStyle name="SAPBEXHLevel3X 9 3 2" xfId="15793"/>
    <cellStyle name="SAPBEXHLevel3X 9 3 2 2" xfId="42212"/>
    <cellStyle name="SAPBEXHLevel3X 9 3 3" xfId="25686"/>
    <cellStyle name="SAPBEXHLevel3X 9 3 3 2" xfId="52100"/>
    <cellStyle name="SAPBEXHLevel3X 9 3 4" xfId="31686"/>
    <cellStyle name="SAPBEXHLevel3X 9 4" xfId="6205"/>
    <cellStyle name="SAPBEXHLevel3X 9 4 2" xfId="16946"/>
    <cellStyle name="SAPBEXHLevel3X 9 4 2 2" xfId="43364"/>
    <cellStyle name="SAPBEXHLevel3X 9 4 3" xfId="16364"/>
    <cellStyle name="SAPBEXHLevel3X 9 4 3 2" xfId="42783"/>
    <cellStyle name="SAPBEXHLevel3X 9 4 4" xfId="32875"/>
    <cellStyle name="SAPBEXHLevel3X 9 5" xfId="6791"/>
    <cellStyle name="SAPBEXHLevel3X 9 5 2" xfId="17503"/>
    <cellStyle name="SAPBEXHLevel3X 9 5 2 2" xfId="43920"/>
    <cellStyle name="SAPBEXHLevel3X 9 5 3" xfId="16266"/>
    <cellStyle name="SAPBEXHLevel3X 9 5 3 2" xfId="42685"/>
    <cellStyle name="SAPBEXHLevel3X 9 5 4" xfId="33461"/>
    <cellStyle name="SAPBEXHLevel3X 9 6" xfId="7347"/>
    <cellStyle name="SAPBEXHLevel3X 9 6 2" xfId="18014"/>
    <cellStyle name="SAPBEXHLevel3X 9 6 2 2" xfId="44430"/>
    <cellStyle name="SAPBEXHLevel3X 9 6 3" xfId="22572"/>
    <cellStyle name="SAPBEXHLevel3X 9 6 3 2" xfId="48986"/>
    <cellStyle name="SAPBEXHLevel3X 9 6 4" xfId="34017"/>
    <cellStyle name="SAPBEXHLevel3X 9 7" xfId="7991"/>
    <cellStyle name="SAPBEXHLevel3X 9 7 2" xfId="18658"/>
    <cellStyle name="SAPBEXHLevel3X 9 7 2 2" xfId="45072"/>
    <cellStyle name="SAPBEXHLevel3X 9 7 3" xfId="17089"/>
    <cellStyle name="SAPBEXHLevel3X 9 7 3 2" xfId="43507"/>
    <cellStyle name="SAPBEXHLevel3X 9 7 4" xfId="34597"/>
    <cellStyle name="SAPBEXHLevel3X 9 8" xfId="9507"/>
    <cellStyle name="SAPBEXHLevel3X 9 8 2" xfId="20167"/>
    <cellStyle name="SAPBEXHLevel3X 9 8 2 2" xfId="46581"/>
    <cellStyle name="SAPBEXHLevel3X 9 8 3" xfId="26752"/>
    <cellStyle name="SAPBEXHLevel3X 9 8 3 2" xfId="53166"/>
    <cellStyle name="SAPBEXHLevel3X 9 8 4" xfId="36003"/>
    <cellStyle name="SAPBEXHLevel3X 9 9" xfId="13179"/>
    <cellStyle name="SAPBEXHLevel3X 9 9 2" xfId="39599"/>
    <cellStyle name="SAPBEXHLevel3X_0910 GSO Capex RRP - Final (Detail) v2 220710" xfId="1261"/>
    <cellStyle name="SAPBEXinputData" xfId="1262"/>
    <cellStyle name="SAPBEXinputData 10" xfId="7769"/>
    <cellStyle name="SAPBEXinputData 10 2" xfId="18436"/>
    <cellStyle name="SAPBEXinputData 10 2 2" xfId="44852"/>
    <cellStyle name="SAPBEXinputData 10 3" xfId="34439"/>
    <cellStyle name="SAPBEXinputData 11" xfId="12222"/>
    <cellStyle name="SAPBEXinputData 11 2" xfId="38643"/>
    <cellStyle name="SAPBEXinputData 12" xfId="28838"/>
    <cellStyle name="SAPBEXinputData 2" xfId="1263"/>
    <cellStyle name="SAPBEXinputData 2 2" xfId="1571"/>
    <cellStyle name="SAPBEXinputData 2 2 2" xfId="3565"/>
    <cellStyle name="SAPBEXinputData 2 2 2 2" xfId="14350"/>
    <cellStyle name="SAPBEXinputData 2 2 2 2 2" xfId="40770"/>
    <cellStyle name="SAPBEXinputData 2 2 2 3" xfId="25509"/>
    <cellStyle name="SAPBEXinputData 2 2 2 3 2" xfId="51923"/>
    <cellStyle name="SAPBEXinputData 2 2 2 4" xfId="30235"/>
    <cellStyle name="SAPBEXinputData 2 2 3" xfId="3066"/>
    <cellStyle name="SAPBEXinputData 2 2 3 2" xfId="13858"/>
    <cellStyle name="SAPBEXinputData 2 2 3 2 2" xfId="40278"/>
    <cellStyle name="SAPBEXinputData 2 2 3 3" xfId="23128"/>
    <cellStyle name="SAPBEXinputData 2 2 3 3 2" xfId="49542"/>
    <cellStyle name="SAPBEXinputData 2 2 3 4" xfId="29736"/>
    <cellStyle name="SAPBEXinputData 2 2 4" xfId="5260"/>
    <cellStyle name="SAPBEXinputData 2 2 4 2" xfId="16035"/>
    <cellStyle name="SAPBEXinputData 2 2 4 2 2" xfId="42454"/>
    <cellStyle name="SAPBEXinputData 2 2 4 3" xfId="26538"/>
    <cellStyle name="SAPBEXinputData 2 2 4 3 2" xfId="52952"/>
    <cellStyle name="SAPBEXinputData 2 2 4 4" xfId="31930"/>
    <cellStyle name="SAPBEXinputData 2 2 5" xfId="6223"/>
    <cellStyle name="SAPBEXinputData 2 2 5 2" xfId="22500"/>
    <cellStyle name="SAPBEXinputData 2 2 5 2 2" xfId="48914"/>
    <cellStyle name="SAPBEXinputData 2 2 5 3" xfId="32893"/>
    <cellStyle name="SAPBEXinputData 2 2 6" xfId="6102"/>
    <cellStyle name="SAPBEXinputData 2 2 6 2" xfId="23019"/>
    <cellStyle name="SAPBEXinputData 2 2 6 2 2" xfId="49433"/>
    <cellStyle name="SAPBEXinputData 2 2 6 3" xfId="32772"/>
    <cellStyle name="SAPBEXinputData 2 2 7" xfId="2941"/>
    <cellStyle name="SAPBEXinputData 2 2 7 2" xfId="13733"/>
    <cellStyle name="SAPBEXinputData 2 2 7 2 2" xfId="40153"/>
    <cellStyle name="SAPBEXinputData 2 2 7 3" xfId="22762"/>
    <cellStyle name="SAPBEXinputData 2 2 7 3 2" xfId="49176"/>
    <cellStyle name="SAPBEXinputData 2 2 7 4" xfId="29611"/>
    <cellStyle name="SAPBEXinputData 2 2 8" xfId="25857"/>
    <cellStyle name="SAPBEXinputData 2 2 8 2" xfId="52271"/>
    <cellStyle name="SAPBEXinputData 2 3" xfId="2526"/>
    <cellStyle name="SAPBEXinputData 2 3 2" xfId="4421"/>
    <cellStyle name="SAPBEXinputData 2 3 2 2" xfId="15199"/>
    <cellStyle name="SAPBEXinputData 2 3 2 2 2" xfId="41619"/>
    <cellStyle name="SAPBEXinputData 2 3 2 3" xfId="23290"/>
    <cellStyle name="SAPBEXinputData 2 3 2 3 2" xfId="49704"/>
    <cellStyle name="SAPBEXinputData 2 3 2 4" xfId="31091"/>
    <cellStyle name="SAPBEXinputData 2 3 3" xfId="5154"/>
    <cellStyle name="SAPBEXinputData 2 3 3 2" xfId="15931"/>
    <cellStyle name="SAPBEXinputData 2 3 3 2 2" xfId="42350"/>
    <cellStyle name="SAPBEXinputData 2 3 3 3" xfId="26167"/>
    <cellStyle name="SAPBEXinputData 2 3 3 3 2" xfId="52581"/>
    <cellStyle name="SAPBEXinputData 2 3 3 4" xfId="31824"/>
    <cellStyle name="SAPBEXinputData 2 3 4" xfId="6912"/>
    <cellStyle name="SAPBEXinputData 2 3 4 2" xfId="17617"/>
    <cellStyle name="SAPBEXinputData 2 3 4 2 2" xfId="44034"/>
    <cellStyle name="SAPBEXinputData 2 3 4 3" xfId="24794"/>
    <cellStyle name="SAPBEXinputData 2 3 4 3 2" xfId="51208"/>
    <cellStyle name="SAPBEXinputData 2 3 4 4" xfId="33582"/>
    <cellStyle name="SAPBEXinputData 2 3 5" xfId="8059"/>
    <cellStyle name="SAPBEXinputData 2 3 5 2" xfId="18726"/>
    <cellStyle name="SAPBEXinputData 2 3 5 2 2" xfId="45140"/>
    <cellStyle name="SAPBEXinputData 2 3 5 3" xfId="11194"/>
    <cellStyle name="SAPBEXinputData 2 3 5 3 2" xfId="37615"/>
    <cellStyle name="SAPBEXinputData 2 3 6" xfId="13322"/>
    <cellStyle name="SAPBEXinputData 2 3 6 2" xfId="39742"/>
    <cellStyle name="SAPBEXinputData 2 3 7" xfId="26728"/>
    <cellStyle name="SAPBEXinputData 2 3 7 2" xfId="53142"/>
    <cellStyle name="SAPBEXinputData 2 4" xfId="8270"/>
    <cellStyle name="SAPBEXinputData 2 4 2" xfId="18931"/>
    <cellStyle name="SAPBEXinputData 2 4 2 2" xfId="45345"/>
    <cellStyle name="SAPBEXinputData 2 4 3" xfId="26045"/>
    <cellStyle name="SAPBEXinputData 2 4 3 2" xfId="52459"/>
    <cellStyle name="SAPBEXinputData 3" xfId="1264"/>
    <cellStyle name="SAPBEXinputData 3 10" xfId="2527"/>
    <cellStyle name="SAPBEXinputData 3 10 2" xfId="5155"/>
    <cellStyle name="SAPBEXinputData 3 10 2 2" xfId="15932"/>
    <cellStyle name="SAPBEXinputData 3 10 2 2 2" xfId="42351"/>
    <cellStyle name="SAPBEXinputData 3 10 2 3" xfId="31825"/>
    <cellStyle name="SAPBEXinputData 3 10 3" xfId="5748"/>
    <cellStyle name="SAPBEXinputData 3 10 3 2" xfId="16510"/>
    <cellStyle name="SAPBEXinputData 3 10 3 2 2" xfId="42928"/>
    <cellStyle name="SAPBEXinputData 3 10 3 3" xfId="32418"/>
    <cellStyle name="SAPBEXinputData 3 10 4" xfId="6913"/>
    <cellStyle name="SAPBEXinputData 3 10 4 2" xfId="17618"/>
    <cellStyle name="SAPBEXinputData 3 10 4 2 2" xfId="44035"/>
    <cellStyle name="SAPBEXinputData 3 10 4 3" xfId="33583"/>
    <cellStyle name="SAPBEXinputData 3 10 5" xfId="7436"/>
    <cellStyle name="SAPBEXinputData 3 10 5 2" xfId="18103"/>
    <cellStyle name="SAPBEXinputData 3 10 5 2 2" xfId="44519"/>
    <cellStyle name="SAPBEXinputData 3 10 5 3" xfId="34106"/>
    <cellStyle name="SAPBEXinputData 3 10 6" xfId="7810"/>
    <cellStyle name="SAPBEXinputData 3 10 6 2" xfId="18477"/>
    <cellStyle name="SAPBEXinputData 3 10 6 2 2" xfId="44892"/>
    <cellStyle name="SAPBEXinputData 3 10 6 3" xfId="34480"/>
    <cellStyle name="SAPBEXinputData 3 10 7" xfId="8060"/>
    <cellStyle name="SAPBEXinputData 3 10 7 2" xfId="18727"/>
    <cellStyle name="SAPBEXinputData 3 10 7 2 2" xfId="45141"/>
    <cellStyle name="SAPBEXinputData 3 10 7 3" xfId="34663"/>
    <cellStyle name="SAPBEXinputData 3 10 8" xfId="13323"/>
    <cellStyle name="SAPBEXinputData 3 10 8 2" xfId="39743"/>
    <cellStyle name="SAPBEXinputData 3 10 9" xfId="29227"/>
    <cellStyle name="SAPBEXinputData 3 11" xfId="3007"/>
    <cellStyle name="SAPBEXinputData 3 11 2" xfId="13799"/>
    <cellStyle name="SAPBEXinputData 3 11 2 2" xfId="40219"/>
    <cellStyle name="SAPBEXinputData 3 11 3" xfId="29677"/>
    <cellStyle name="SAPBEXinputData 3 12" xfId="5915"/>
    <cellStyle name="SAPBEXinputData 3 12 2" xfId="16667"/>
    <cellStyle name="SAPBEXinputData 3 12 2 2" xfId="43085"/>
    <cellStyle name="SAPBEXinputData 3 12 3" xfId="32585"/>
    <cellStyle name="SAPBEXinputData 3 13" xfId="6511"/>
    <cellStyle name="SAPBEXinputData 3 13 2" xfId="17241"/>
    <cellStyle name="SAPBEXinputData 3 13 2 2" xfId="43659"/>
    <cellStyle name="SAPBEXinputData 3 13 3" xfId="33181"/>
    <cellStyle name="SAPBEXinputData 3 14" xfId="7375"/>
    <cellStyle name="SAPBEXinputData 3 14 2" xfId="18042"/>
    <cellStyle name="SAPBEXinputData 3 14 2 2" xfId="44458"/>
    <cellStyle name="SAPBEXinputData 3 14 3" xfId="34045"/>
    <cellStyle name="SAPBEXinputData 3 15" xfId="7668"/>
    <cellStyle name="SAPBEXinputData 3 15 2" xfId="18335"/>
    <cellStyle name="SAPBEXinputData 3 15 2 2" xfId="44751"/>
    <cellStyle name="SAPBEXinputData 3 15 3" xfId="34338"/>
    <cellStyle name="SAPBEXinputData 3 16" xfId="12224"/>
    <cellStyle name="SAPBEXinputData 3 16 2" xfId="38645"/>
    <cellStyle name="SAPBEXinputData 3 17" xfId="28839"/>
    <cellStyle name="SAPBEXinputData 3 2" xfId="1265"/>
    <cellStyle name="SAPBEXinputData 3 2 10" xfId="28840"/>
    <cellStyle name="SAPBEXinputData 3 2 2" xfId="1945"/>
    <cellStyle name="SAPBEXinputData 3 2 2 2" xfId="4649"/>
    <cellStyle name="SAPBEXinputData 3 2 2 2 2" xfId="15427"/>
    <cellStyle name="SAPBEXinputData 3 2 2 2 2 2" xfId="41847"/>
    <cellStyle name="SAPBEXinputData 3 2 2 2 3" xfId="31319"/>
    <cellStyle name="SAPBEXinputData 3 2 2 3" xfId="5227"/>
    <cellStyle name="SAPBEXinputData 3 2 2 3 2" xfId="16002"/>
    <cellStyle name="SAPBEXinputData 3 2 2 3 2 2" xfId="42421"/>
    <cellStyle name="SAPBEXinputData 3 2 2 3 3" xfId="31897"/>
    <cellStyle name="SAPBEXinputData 3 2 2 4" xfId="6446"/>
    <cellStyle name="SAPBEXinputData 3 2 2 4 2" xfId="17182"/>
    <cellStyle name="SAPBEXinputData 3 2 2 4 2 2" xfId="43600"/>
    <cellStyle name="SAPBEXinputData 3 2 2 4 3" xfId="33116"/>
    <cellStyle name="SAPBEXinputData 3 2 2 5" xfId="7061"/>
    <cellStyle name="SAPBEXinputData 3 2 2 5 2" xfId="17749"/>
    <cellStyle name="SAPBEXinputData 3 2 2 5 2 2" xfId="44166"/>
    <cellStyle name="SAPBEXinputData 3 2 2 5 3" xfId="33731"/>
    <cellStyle name="SAPBEXinputData 3 2 2 6" xfId="7608"/>
    <cellStyle name="SAPBEXinputData 3 2 2 6 2" xfId="18275"/>
    <cellStyle name="SAPBEXinputData 3 2 2 6 2 2" xfId="44691"/>
    <cellStyle name="SAPBEXinputData 3 2 2 6 3" xfId="34278"/>
    <cellStyle name="SAPBEXinputData 3 2 2 7" xfId="6037"/>
    <cellStyle name="SAPBEXinputData 3 2 2 7 2" xfId="16788"/>
    <cellStyle name="SAPBEXinputData 3 2 2 7 2 2" xfId="43206"/>
    <cellStyle name="SAPBEXinputData 3 2 2 7 3" xfId="32707"/>
    <cellStyle name="SAPBEXinputData 3 2 2 8" xfId="12818"/>
    <cellStyle name="SAPBEXinputData 3 2 2 8 2" xfId="39239"/>
    <cellStyle name="SAPBEXinputData 3 2 2 9" xfId="29033"/>
    <cellStyle name="SAPBEXinputData 3 2 3" xfId="2528"/>
    <cellStyle name="SAPBEXinputData 3 2 3 2" xfId="5156"/>
    <cellStyle name="SAPBEXinputData 3 2 3 2 2" xfId="15933"/>
    <cellStyle name="SAPBEXinputData 3 2 3 2 2 2" xfId="42352"/>
    <cellStyle name="SAPBEXinputData 3 2 3 2 3" xfId="31826"/>
    <cellStyle name="SAPBEXinputData 3 2 3 3" xfId="5749"/>
    <cellStyle name="SAPBEXinputData 3 2 3 3 2" xfId="16511"/>
    <cellStyle name="SAPBEXinputData 3 2 3 3 2 2" xfId="42929"/>
    <cellStyle name="SAPBEXinputData 3 2 3 3 3" xfId="32419"/>
    <cellStyle name="SAPBEXinputData 3 2 3 4" xfId="6914"/>
    <cellStyle name="SAPBEXinputData 3 2 3 4 2" xfId="17619"/>
    <cellStyle name="SAPBEXinputData 3 2 3 4 2 2" xfId="44036"/>
    <cellStyle name="SAPBEXinputData 3 2 3 4 3" xfId="33584"/>
    <cellStyle name="SAPBEXinputData 3 2 3 5" xfId="7437"/>
    <cellStyle name="SAPBEXinputData 3 2 3 5 2" xfId="18104"/>
    <cellStyle name="SAPBEXinputData 3 2 3 5 2 2" xfId="44520"/>
    <cellStyle name="SAPBEXinputData 3 2 3 5 3" xfId="34107"/>
    <cellStyle name="SAPBEXinputData 3 2 3 6" xfId="7811"/>
    <cellStyle name="SAPBEXinputData 3 2 3 6 2" xfId="18478"/>
    <cellStyle name="SAPBEXinputData 3 2 3 6 2 2" xfId="44893"/>
    <cellStyle name="SAPBEXinputData 3 2 3 6 3" xfId="34481"/>
    <cellStyle name="SAPBEXinputData 3 2 3 7" xfId="8061"/>
    <cellStyle name="SAPBEXinputData 3 2 3 7 2" xfId="18728"/>
    <cellStyle name="SAPBEXinputData 3 2 3 7 2 2" xfId="45142"/>
    <cellStyle name="SAPBEXinputData 3 2 3 7 3" xfId="34664"/>
    <cellStyle name="SAPBEXinputData 3 2 3 8" xfId="13324"/>
    <cellStyle name="SAPBEXinputData 3 2 3 8 2" xfId="39744"/>
    <cellStyle name="SAPBEXinputData 3 2 3 9" xfId="29228"/>
    <cellStyle name="SAPBEXinputData 3 2 4" xfId="5089"/>
    <cellStyle name="SAPBEXinputData 3 2 4 2" xfId="15866"/>
    <cellStyle name="SAPBEXinputData 3 2 4 2 2" xfId="42285"/>
    <cellStyle name="SAPBEXinputData 3 2 4 3" xfId="31759"/>
    <cellStyle name="SAPBEXinputData 3 2 5" xfId="5073"/>
    <cellStyle name="SAPBEXinputData 3 2 5 2" xfId="15850"/>
    <cellStyle name="SAPBEXinputData 3 2 5 2 2" xfId="42269"/>
    <cellStyle name="SAPBEXinputData 3 2 5 3" xfId="31743"/>
    <cellStyle name="SAPBEXinputData 3 2 6" xfId="4909"/>
    <cellStyle name="SAPBEXinputData 3 2 6 2" xfId="15686"/>
    <cellStyle name="SAPBEXinputData 3 2 6 2 2" xfId="42106"/>
    <cellStyle name="SAPBEXinputData 3 2 6 3" xfId="31579"/>
    <cellStyle name="SAPBEXinputData 3 2 7" xfId="6179"/>
    <cellStyle name="SAPBEXinputData 3 2 7 2" xfId="16920"/>
    <cellStyle name="SAPBEXinputData 3 2 7 2 2" xfId="43338"/>
    <cellStyle name="SAPBEXinputData 3 2 7 3" xfId="32849"/>
    <cellStyle name="SAPBEXinputData 3 2 8" xfId="7096"/>
    <cellStyle name="SAPBEXinputData 3 2 8 2" xfId="17784"/>
    <cellStyle name="SAPBEXinputData 3 2 8 2 2" xfId="44201"/>
    <cellStyle name="SAPBEXinputData 3 2 8 3" xfId="33766"/>
    <cellStyle name="SAPBEXinputData 3 2 9" xfId="12225"/>
    <cellStyle name="SAPBEXinputData 3 2 9 2" xfId="38646"/>
    <cellStyle name="SAPBEXinputData 3 3" xfId="1266"/>
    <cellStyle name="SAPBEXinputData 3 3 10" xfId="28841"/>
    <cellStyle name="SAPBEXinputData 3 3 2" xfId="1946"/>
    <cellStyle name="SAPBEXinputData 3 3 2 2" xfId="4650"/>
    <cellStyle name="SAPBEXinputData 3 3 2 2 2" xfId="15428"/>
    <cellStyle name="SAPBEXinputData 3 3 2 2 2 2" xfId="41848"/>
    <cellStyle name="SAPBEXinputData 3 3 2 2 3" xfId="31320"/>
    <cellStyle name="SAPBEXinputData 3 3 2 3" xfId="5228"/>
    <cellStyle name="SAPBEXinputData 3 3 2 3 2" xfId="16003"/>
    <cellStyle name="SAPBEXinputData 3 3 2 3 2 2" xfId="42422"/>
    <cellStyle name="SAPBEXinputData 3 3 2 3 3" xfId="31898"/>
    <cellStyle name="SAPBEXinputData 3 3 2 4" xfId="6447"/>
    <cellStyle name="SAPBEXinputData 3 3 2 4 2" xfId="17183"/>
    <cellStyle name="SAPBEXinputData 3 3 2 4 2 2" xfId="43601"/>
    <cellStyle name="SAPBEXinputData 3 3 2 4 3" xfId="33117"/>
    <cellStyle name="SAPBEXinputData 3 3 2 5" xfId="7062"/>
    <cellStyle name="SAPBEXinputData 3 3 2 5 2" xfId="17750"/>
    <cellStyle name="SAPBEXinputData 3 3 2 5 2 2" xfId="44167"/>
    <cellStyle name="SAPBEXinputData 3 3 2 5 3" xfId="33732"/>
    <cellStyle name="SAPBEXinputData 3 3 2 6" xfId="7609"/>
    <cellStyle name="SAPBEXinputData 3 3 2 6 2" xfId="18276"/>
    <cellStyle name="SAPBEXinputData 3 3 2 6 2 2" xfId="44692"/>
    <cellStyle name="SAPBEXinputData 3 3 2 6 3" xfId="34279"/>
    <cellStyle name="SAPBEXinputData 3 3 2 7" xfId="7306"/>
    <cellStyle name="SAPBEXinputData 3 3 2 7 2" xfId="17973"/>
    <cellStyle name="SAPBEXinputData 3 3 2 7 2 2" xfId="44390"/>
    <cellStyle name="SAPBEXinputData 3 3 2 7 3" xfId="33976"/>
    <cellStyle name="SAPBEXinputData 3 3 2 8" xfId="12819"/>
    <cellStyle name="SAPBEXinputData 3 3 2 8 2" xfId="39240"/>
    <cellStyle name="SAPBEXinputData 3 3 2 9" xfId="29034"/>
    <cellStyle name="SAPBEXinputData 3 3 3" xfId="2529"/>
    <cellStyle name="SAPBEXinputData 3 3 3 2" xfId="5157"/>
    <cellStyle name="SAPBEXinputData 3 3 3 2 2" xfId="15934"/>
    <cellStyle name="SAPBEXinputData 3 3 3 2 2 2" xfId="42353"/>
    <cellStyle name="SAPBEXinputData 3 3 3 2 3" xfId="31827"/>
    <cellStyle name="SAPBEXinputData 3 3 3 3" xfId="5750"/>
    <cellStyle name="SAPBEXinputData 3 3 3 3 2" xfId="16512"/>
    <cellStyle name="SAPBEXinputData 3 3 3 3 2 2" xfId="42930"/>
    <cellStyle name="SAPBEXinputData 3 3 3 3 3" xfId="32420"/>
    <cellStyle name="SAPBEXinputData 3 3 3 4" xfId="6915"/>
    <cellStyle name="SAPBEXinputData 3 3 3 4 2" xfId="17620"/>
    <cellStyle name="SAPBEXinputData 3 3 3 4 2 2" xfId="44037"/>
    <cellStyle name="SAPBEXinputData 3 3 3 4 3" xfId="33585"/>
    <cellStyle name="SAPBEXinputData 3 3 3 5" xfId="7438"/>
    <cellStyle name="SAPBEXinputData 3 3 3 5 2" xfId="18105"/>
    <cellStyle name="SAPBEXinputData 3 3 3 5 2 2" xfId="44521"/>
    <cellStyle name="SAPBEXinputData 3 3 3 5 3" xfId="34108"/>
    <cellStyle name="SAPBEXinputData 3 3 3 6" xfId="7812"/>
    <cellStyle name="SAPBEXinputData 3 3 3 6 2" xfId="18479"/>
    <cellStyle name="SAPBEXinputData 3 3 3 6 2 2" xfId="44894"/>
    <cellStyle name="SAPBEXinputData 3 3 3 6 3" xfId="34482"/>
    <cellStyle name="SAPBEXinputData 3 3 3 7" xfId="8062"/>
    <cellStyle name="SAPBEXinputData 3 3 3 7 2" xfId="18729"/>
    <cellStyle name="SAPBEXinputData 3 3 3 7 2 2" xfId="45143"/>
    <cellStyle name="SAPBEXinputData 3 3 3 7 3" xfId="34665"/>
    <cellStyle name="SAPBEXinputData 3 3 3 8" xfId="13325"/>
    <cellStyle name="SAPBEXinputData 3 3 3 8 2" xfId="39745"/>
    <cellStyle name="SAPBEXinputData 3 3 3 9" xfId="29229"/>
    <cellStyle name="SAPBEXinputData 3 3 4" xfId="4491"/>
    <cellStyle name="SAPBEXinputData 3 3 4 2" xfId="15269"/>
    <cellStyle name="SAPBEXinputData 3 3 4 2 2" xfId="41689"/>
    <cellStyle name="SAPBEXinputData 3 3 4 3" xfId="31161"/>
    <cellStyle name="SAPBEXinputData 3 3 5" xfId="2954"/>
    <cellStyle name="SAPBEXinputData 3 3 5 2" xfId="13746"/>
    <cellStyle name="SAPBEXinputData 3 3 5 2 2" xfId="40166"/>
    <cellStyle name="SAPBEXinputData 3 3 5 3" xfId="29624"/>
    <cellStyle name="SAPBEXinputData 3 3 6" xfId="6371"/>
    <cellStyle name="SAPBEXinputData 3 3 6 2" xfId="17107"/>
    <cellStyle name="SAPBEXinputData 3 3 6 2 2" xfId="43525"/>
    <cellStyle name="SAPBEXinputData 3 3 6 3" xfId="33041"/>
    <cellStyle name="SAPBEXinputData 3 3 7" xfId="7106"/>
    <cellStyle name="SAPBEXinputData 3 3 7 2" xfId="17794"/>
    <cellStyle name="SAPBEXinputData 3 3 7 2 2" xfId="44211"/>
    <cellStyle name="SAPBEXinputData 3 3 7 3" xfId="33776"/>
    <cellStyle name="SAPBEXinputData 3 3 8" xfId="6344"/>
    <cellStyle name="SAPBEXinputData 3 3 8 2" xfId="17082"/>
    <cellStyle name="SAPBEXinputData 3 3 8 2 2" xfId="43500"/>
    <cellStyle name="SAPBEXinputData 3 3 8 3" xfId="33014"/>
    <cellStyle name="SAPBEXinputData 3 3 9" xfId="12226"/>
    <cellStyle name="SAPBEXinputData 3 3 9 2" xfId="38647"/>
    <cellStyle name="SAPBEXinputData 3 4" xfId="1267"/>
    <cellStyle name="SAPBEXinputData 3 4 10" xfId="28842"/>
    <cellStyle name="SAPBEXinputData 3 4 2" xfId="1947"/>
    <cellStyle name="SAPBEXinputData 3 4 2 2" xfId="4651"/>
    <cellStyle name="SAPBEXinputData 3 4 2 2 2" xfId="15429"/>
    <cellStyle name="SAPBEXinputData 3 4 2 2 2 2" xfId="41849"/>
    <cellStyle name="SAPBEXinputData 3 4 2 2 3" xfId="31321"/>
    <cellStyle name="SAPBEXinputData 3 4 2 3" xfId="5229"/>
    <cellStyle name="SAPBEXinputData 3 4 2 3 2" xfId="16004"/>
    <cellStyle name="SAPBEXinputData 3 4 2 3 2 2" xfId="42423"/>
    <cellStyle name="SAPBEXinputData 3 4 2 3 3" xfId="31899"/>
    <cellStyle name="SAPBEXinputData 3 4 2 4" xfId="6448"/>
    <cellStyle name="SAPBEXinputData 3 4 2 4 2" xfId="17184"/>
    <cellStyle name="SAPBEXinputData 3 4 2 4 2 2" xfId="43602"/>
    <cellStyle name="SAPBEXinputData 3 4 2 4 3" xfId="33118"/>
    <cellStyle name="SAPBEXinputData 3 4 2 5" xfId="7063"/>
    <cellStyle name="SAPBEXinputData 3 4 2 5 2" xfId="17751"/>
    <cellStyle name="SAPBEXinputData 3 4 2 5 2 2" xfId="44168"/>
    <cellStyle name="SAPBEXinputData 3 4 2 5 3" xfId="33733"/>
    <cellStyle name="SAPBEXinputData 3 4 2 6" xfId="7610"/>
    <cellStyle name="SAPBEXinputData 3 4 2 6 2" xfId="18277"/>
    <cellStyle name="SAPBEXinputData 3 4 2 6 2 2" xfId="44693"/>
    <cellStyle name="SAPBEXinputData 3 4 2 6 3" xfId="34280"/>
    <cellStyle name="SAPBEXinputData 3 4 2 7" xfId="7307"/>
    <cellStyle name="SAPBEXinputData 3 4 2 7 2" xfId="17974"/>
    <cellStyle name="SAPBEXinputData 3 4 2 7 2 2" xfId="44391"/>
    <cellStyle name="SAPBEXinputData 3 4 2 7 3" xfId="33977"/>
    <cellStyle name="SAPBEXinputData 3 4 2 8" xfId="12820"/>
    <cellStyle name="SAPBEXinputData 3 4 2 8 2" xfId="39241"/>
    <cellStyle name="SAPBEXinputData 3 4 2 9" xfId="29035"/>
    <cellStyle name="SAPBEXinputData 3 4 3" xfId="2530"/>
    <cellStyle name="SAPBEXinputData 3 4 3 2" xfId="5158"/>
    <cellStyle name="SAPBEXinputData 3 4 3 2 2" xfId="15935"/>
    <cellStyle name="SAPBEXinputData 3 4 3 2 2 2" xfId="42354"/>
    <cellStyle name="SAPBEXinputData 3 4 3 2 3" xfId="31828"/>
    <cellStyle name="SAPBEXinputData 3 4 3 3" xfId="5751"/>
    <cellStyle name="SAPBEXinputData 3 4 3 3 2" xfId="16513"/>
    <cellStyle name="SAPBEXinputData 3 4 3 3 2 2" xfId="42931"/>
    <cellStyle name="SAPBEXinputData 3 4 3 3 3" xfId="32421"/>
    <cellStyle name="SAPBEXinputData 3 4 3 4" xfId="6916"/>
    <cellStyle name="SAPBEXinputData 3 4 3 4 2" xfId="17621"/>
    <cellStyle name="SAPBEXinputData 3 4 3 4 2 2" xfId="44038"/>
    <cellStyle name="SAPBEXinputData 3 4 3 4 3" xfId="33586"/>
    <cellStyle name="SAPBEXinputData 3 4 3 5" xfId="7439"/>
    <cellStyle name="SAPBEXinputData 3 4 3 5 2" xfId="18106"/>
    <cellStyle name="SAPBEXinputData 3 4 3 5 2 2" xfId="44522"/>
    <cellStyle name="SAPBEXinputData 3 4 3 5 3" xfId="34109"/>
    <cellStyle name="SAPBEXinputData 3 4 3 6" xfId="7813"/>
    <cellStyle name="SAPBEXinputData 3 4 3 6 2" xfId="18480"/>
    <cellStyle name="SAPBEXinputData 3 4 3 6 2 2" xfId="44895"/>
    <cellStyle name="SAPBEXinputData 3 4 3 6 3" xfId="34483"/>
    <cellStyle name="SAPBEXinputData 3 4 3 7" xfId="8063"/>
    <cellStyle name="SAPBEXinputData 3 4 3 7 2" xfId="18730"/>
    <cellStyle name="SAPBEXinputData 3 4 3 7 2 2" xfId="45144"/>
    <cellStyle name="SAPBEXinputData 3 4 3 7 3" xfId="34666"/>
    <cellStyle name="SAPBEXinputData 3 4 3 8" xfId="13326"/>
    <cellStyle name="SAPBEXinputData 3 4 3 8 2" xfId="39746"/>
    <cellStyle name="SAPBEXinputData 3 4 3 9" xfId="29230"/>
    <cellStyle name="SAPBEXinputData 3 4 4" xfId="4734"/>
    <cellStyle name="SAPBEXinputData 3 4 4 2" xfId="15511"/>
    <cellStyle name="SAPBEXinputData 3 4 4 2 2" xfId="41931"/>
    <cellStyle name="SAPBEXinputData 3 4 4 3" xfId="31404"/>
    <cellStyle name="SAPBEXinputData 3 4 5" xfId="6270"/>
    <cellStyle name="SAPBEXinputData 3 4 5 2" xfId="17009"/>
    <cellStyle name="SAPBEXinputData 3 4 5 2 2" xfId="43427"/>
    <cellStyle name="SAPBEXinputData 3 4 5 3" xfId="32940"/>
    <cellStyle name="SAPBEXinputData 3 4 6" xfId="6837"/>
    <cellStyle name="SAPBEXinputData 3 4 6 2" xfId="17544"/>
    <cellStyle name="SAPBEXinputData 3 4 6 2 2" xfId="43961"/>
    <cellStyle name="SAPBEXinputData 3 4 6 3" xfId="33507"/>
    <cellStyle name="SAPBEXinputData 3 4 7" xfId="6098"/>
    <cellStyle name="SAPBEXinputData 3 4 7 2" xfId="16848"/>
    <cellStyle name="SAPBEXinputData 3 4 7 2 2" xfId="43266"/>
    <cellStyle name="SAPBEXinputData 3 4 7 3" xfId="32768"/>
    <cellStyle name="SAPBEXinputData 3 4 8" xfId="7768"/>
    <cellStyle name="SAPBEXinputData 3 4 8 2" xfId="18435"/>
    <cellStyle name="SAPBEXinputData 3 4 8 2 2" xfId="44851"/>
    <cellStyle name="SAPBEXinputData 3 4 8 3" xfId="34438"/>
    <cellStyle name="SAPBEXinputData 3 4 9" xfId="12227"/>
    <cellStyle name="SAPBEXinputData 3 4 9 2" xfId="38648"/>
    <cellStyle name="SAPBEXinputData 3 5" xfId="1268"/>
    <cellStyle name="SAPBEXinputData 3 5 10" xfId="28843"/>
    <cellStyle name="SAPBEXinputData 3 5 2" xfId="1948"/>
    <cellStyle name="SAPBEXinputData 3 5 2 2" xfId="4652"/>
    <cellStyle name="SAPBEXinputData 3 5 2 2 2" xfId="15430"/>
    <cellStyle name="SAPBEXinputData 3 5 2 2 2 2" xfId="41850"/>
    <cellStyle name="SAPBEXinputData 3 5 2 2 3" xfId="31322"/>
    <cellStyle name="SAPBEXinputData 3 5 2 3" xfId="5230"/>
    <cellStyle name="SAPBEXinputData 3 5 2 3 2" xfId="16005"/>
    <cellStyle name="SAPBEXinputData 3 5 2 3 2 2" xfId="42424"/>
    <cellStyle name="SAPBEXinputData 3 5 2 3 3" xfId="31900"/>
    <cellStyle name="SAPBEXinputData 3 5 2 4" xfId="6449"/>
    <cellStyle name="SAPBEXinputData 3 5 2 4 2" xfId="17185"/>
    <cellStyle name="SAPBEXinputData 3 5 2 4 2 2" xfId="43603"/>
    <cellStyle name="SAPBEXinputData 3 5 2 4 3" xfId="33119"/>
    <cellStyle name="SAPBEXinputData 3 5 2 5" xfId="7064"/>
    <cellStyle name="SAPBEXinputData 3 5 2 5 2" xfId="17752"/>
    <cellStyle name="SAPBEXinputData 3 5 2 5 2 2" xfId="44169"/>
    <cellStyle name="SAPBEXinputData 3 5 2 5 3" xfId="33734"/>
    <cellStyle name="SAPBEXinputData 3 5 2 6" xfId="7611"/>
    <cellStyle name="SAPBEXinputData 3 5 2 6 2" xfId="18278"/>
    <cellStyle name="SAPBEXinputData 3 5 2 6 2 2" xfId="44694"/>
    <cellStyle name="SAPBEXinputData 3 5 2 6 3" xfId="34281"/>
    <cellStyle name="SAPBEXinputData 3 5 2 7" xfId="7310"/>
    <cellStyle name="SAPBEXinputData 3 5 2 7 2" xfId="17977"/>
    <cellStyle name="SAPBEXinputData 3 5 2 7 2 2" xfId="44394"/>
    <cellStyle name="SAPBEXinputData 3 5 2 7 3" xfId="33980"/>
    <cellStyle name="SAPBEXinputData 3 5 2 8" xfId="12821"/>
    <cellStyle name="SAPBEXinputData 3 5 2 8 2" xfId="39242"/>
    <cellStyle name="SAPBEXinputData 3 5 2 9" xfId="29036"/>
    <cellStyle name="SAPBEXinputData 3 5 3" xfId="2531"/>
    <cellStyle name="SAPBEXinputData 3 5 3 2" xfId="5159"/>
    <cellStyle name="SAPBEXinputData 3 5 3 2 2" xfId="15936"/>
    <cellStyle name="SAPBEXinputData 3 5 3 2 2 2" xfId="42355"/>
    <cellStyle name="SAPBEXinputData 3 5 3 2 3" xfId="31829"/>
    <cellStyle name="SAPBEXinputData 3 5 3 3" xfId="5752"/>
    <cellStyle name="SAPBEXinputData 3 5 3 3 2" xfId="16514"/>
    <cellStyle name="SAPBEXinputData 3 5 3 3 2 2" xfId="42932"/>
    <cellStyle name="SAPBEXinputData 3 5 3 3 3" xfId="32422"/>
    <cellStyle name="SAPBEXinputData 3 5 3 4" xfId="6917"/>
    <cellStyle name="SAPBEXinputData 3 5 3 4 2" xfId="17622"/>
    <cellStyle name="SAPBEXinputData 3 5 3 4 2 2" xfId="44039"/>
    <cellStyle name="SAPBEXinputData 3 5 3 4 3" xfId="33587"/>
    <cellStyle name="SAPBEXinputData 3 5 3 5" xfId="7440"/>
    <cellStyle name="SAPBEXinputData 3 5 3 5 2" xfId="18107"/>
    <cellStyle name="SAPBEXinputData 3 5 3 5 2 2" xfId="44523"/>
    <cellStyle name="SAPBEXinputData 3 5 3 5 3" xfId="34110"/>
    <cellStyle name="SAPBEXinputData 3 5 3 6" xfId="7814"/>
    <cellStyle name="SAPBEXinputData 3 5 3 6 2" xfId="18481"/>
    <cellStyle name="SAPBEXinputData 3 5 3 6 2 2" xfId="44896"/>
    <cellStyle name="SAPBEXinputData 3 5 3 6 3" xfId="34484"/>
    <cellStyle name="SAPBEXinputData 3 5 3 7" xfId="8064"/>
    <cellStyle name="SAPBEXinputData 3 5 3 7 2" xfId="18731"/>
    <cellStyle name="SAPBEXinputData 3 5 3 7 2 2" xfId="45145"/>
    <cellStyle name="SAPBEXinputData 3 5 3 7 3" xfId="34667"/>
    <cellStyle name="SAPBEXinputData 3 5 3 8" xfId="13327"/>
    <cellStyle name="SAPBEXinputData 3 5 3 8 2" xfId="39747"/>
    <cellStyle name="SAPBEXinputData 3 5 3 9" xfId="29231"/>
    <cellStyle name="SAPBEXinputData 3 5 4" xfId="3367"/>
    <cellStyle name="SAPBEXinputData 3 5 4 2" xfId="14154"/>
    <cellStyle name="SAPBEXinputData 3 5 4 2 2" xfId="40574"/>
    <cellStyle name="SAPBEXinputData 3 5 4 3" xfId="30037"/>
    <cellStyle name="SAPBEXinputData 3 5 5" xfId="2879"/>
    <cellStyle name="SAPBEXinputData 3 5 5 2" xfId="13671"/>
    <cellStyle name="SAPBEXinputData 3 5 5 2 2" xfId="40091"/>
    <cellStyle name="SAPBEXinputData 3 5 5 3" xfId="29549"/>
    <cellStyle name="SAPBEXinputData 3 5 6" xfId="5600"/>
    <cellStyle name="SAPBEXinputData 3 5 6 2" xfId="16367"/>
    <cellStyle name="SAPBEXinputData 3 5 6 2 2" xfId="42786"/>
    <cellStyle name="SAPBEXinputData 3 5 6 3" xfId="32270"/>
    <cellStyle name="SAPBEXinputData 3 5 7" xfId="2821"/>
    <cellStyle name="SAPBEXinputData 3 5 7 2" xfId="13613"/>
    <cellStyle name="SAPBEXinputData 3 5 7 2 2" xfId="40033"/>
    <cellStyle name="SAPBEXinputData 3 5 7 3" xfId="29491"/>
    <cellStyle name="SAPBEXinputData 3 5 8" xfId="6067"/>
    <cellStyle name="SAPBEXinputData 3 5 8 2" xfId="16818"/>
    <cellStyle name="SAPBEXinputData 3 5 8 2 2" xfId="43236"/>
    <cellStyle name="SAPBEXinputData 3 5 8 3" xfId="32737"/>
    <cellStyle name="SAPBEXinputData 3 5 9" xfId="12228"/>
    <cellStyle name="SAPBEXinputData 3 5 9 2" xfId="38649"/>
    <cellStyle name="SAPBEXinputData 3 6" xfId="1269"/>
    <cellStyle name="SAPBEXinputData 3 6 10" xfId="28844"/>
    <cellStyle name="SAPBEXinputData 3 6 2" xfId="1949"/>
    <cellStyle name="SAPBEXinputData 3 6 2 2" xfId="4653"/>
    <cellStyle name="SAPBEXinputData 3 6 2 2 2" xfId="15431"/>
    <cellStyle name="SAPBEXinputData 3 6 2 2 2 2" xfId="41851"/>
    <cellStyle name="SAPBEXinputData 3 6 2 2 3" xfId="31323"/>
    <cellStyle name="SAPBEXinputData 3 6 2 3" xfId="5231"/>
    <cellStyle name="SAPBEXinputData 3 6 2 3 2" xfId="16006"/>
    <cellStyle name="SAPBEXinputData 3 6 2 3 2 2" xfId="42425"/>
    <cellStyle name="SAPBEXinputData 3 6 2 3 3" xfId="31901"/>
    <cellStyle name="SAPBEXinputData 3 6 2 4" xfId="6450"/>
    <cellStyle name="SAPBEXinputData 3 6 2 4 2" xfId="17186"/>
    <cellStyle name="SAPBEXinputData 3 6 2 4 2 2" xfId="43604"/>
    <cellStyle name="SAPBEXinputData 3 6 2 4 3" xfId="33120"/>
    <cellStyle name="SAPBEXinputData 3 6 2 5" xfId="7065"/>
    <cellStyle name="SAPBEXinputData 3 6 2 5 2" xfId="17753"/>
    <cellStyle name="SAPBEXinputData 3 6 2 5 2 2" xfId="44170"/>
    <cellStyle name="SAPBEXinputData 3 6 2 5 3" xfId="33735"/>
    <cellStyle name="SAPBEXinputData 3 6 2 6" xfId="7612"/>
    <cellStyle name="SAPBEXinputData 3 6 2 6 2" xfId="18279"/>
    <cellStyle name="SAPBEXinputData 3 6 2 6 2 2" xfId="44695"/>
    <cellStyle name="SAPBEXinputData 3 6 2 6 3" xfId="34282"/>
    <cellStyle name="SAPBEXinputData 3 6 2 7" xfId="7309"/>
    <cellStyle name="SAPBEXinputData 3 6 2 7 2" xfId="17976"/>
    <cellStyle name="SAPBEXinputData 3 6 2 7 2 2" xfId="44393"/>
    <cellStyle name="SAPBEXinputData 3 6 2 7 3" xfId="33979"/>
    <cellStyle name="SAPBEXinputData 3 6 2 8" xfId="12822"/>
    <cellStyle name="SAPBEXinputData 3 6 2 8 2" xfId="39243"/>
    <cellStyle name="SAPBEXinputData 3 6 2 9" xfId="29037"/>
    <cellStyle name="SAPBEXinputData 3 6 3" xfId="2532"/>
    <cellStyle name="SAPBEXinputData 3 6 3 2" xfId="5160"/>
    <cellStyle name="SAPBEXinputData 3 6 3 2 2" xfId="15937"/>
    <cellStyle name="SAPBEXinputData 3 6 3 2 2 2" xfId="42356"/>
    <cellStyle name="SAPBEXinputData 3 6 3 2 3" xfId="31830"/>
    <cellStyle name="SAPBEXinputData 3 6 3 3" xfId="5753"/>
    <cellStyle name="SAPBEXinputData 3 6 3 3 2" xfId="16515"/>
    <cellStyle name="SAPBEXinputData 3 6 3 3 2 2" xfId="42933"/>
    <cellStyle name="SAPBEXinputData 3 6 3 3 3" xfId="32423"/>
    <cellStyle name="SAPBEXinputData 3 6 3 4" xfId="6918"/>
    <cellStyle name="SAPBEXinputData 3 6 3 4 2" xfId="17623"/>
    <cellStyle name="SAPBEXinputData 3 6 3 4 2 2" xfId="44040"/>
    <cellStyle name="SAPBEXinputData 3 6 3 4 3" xfId="33588"/>
    <cellStyle name="SAPBEXinputData 3 6 3 5" xfId="7441"/>
    <cellStyle name="SAPBEXinputData 3 6 3 5 2" xfId="18108"/>
    <cellStyle name="SAPBEXinputData 3 6 3 5 2 2" xfId="44524"/>
    <cellStyle name="SAPBEXinputData 3 6 3 5 3" xfId="34111"/>
    <cellStyle name="SAPBEXinputData 3 6 3 6" xfId="7815"/>
    <cellStyle name="SAPBEXinputData 3 6 3 6 2" xfId="18482"/>
    <cellStyle name="SAPBEXinputData 3 6 3 6 2 2" xfId="44897"/>
    <cellStyle name="SAPBEXinputData 3 6 3 6 3" xfId="34485"/>
    <cellStyle name="SAPBEXinputData 3 6 3 7" xfId="8065"/>
    <cellStyle name="SAPBEXinputData 3 6 3 7 2" xfId="18732"/>
    <cellStyle name="SAPBEXinputData 3 6 3 7 2 2" xfId="45146"/>
    <cellStyle name="SAPBEXinputData 3 6 3 7 3" xfId="34668"/>
    <cellStyle name="SAPBEXinputData 3 6 3 8" xfId="13328"/>
    <cellStyle name="SAPBEXinputData 3 6 3 8 2" xfId="39748"/>
    <cellStyle name="SAPBEXinputData 3 6 3 9" xfId="29232"/>
    <cellStyle name="SAPBEXinputData 3 6 4" xfId="3008"/>
    <cellStyle name="SAPBEXinputData 3 6 4 2" xfId="13800"/>
    <cellStyle name="SAPBEXinputData 3 6 4 2 2" xfId="40220"/>
    <cellStyle name="SAPBEXinputData 3 6 4 3" xfId="29678"/>
    <cellStyle name="SAPBEXinputData 3 6 5" xfId="5914"/>
    <cellStyle name="SAPBEXinputData 3 6 5 2" xfId="16666"/>
    <cellStyle name="SAPBEXinputData 3 6 5 2 2" xfId="43084"/>
    <cellStyle name="SAPBEXinputData 3 6 5 3" xfId="32584"/>
    <cellStyle name="SAPBEXinputData 3 6 6" xfId="6510"/>
    <cellStyle name="SAPBEXinputData 3 6 6 2" xfId="17240"/>
    <cellStyle name="SAPBEXinputData 3 6 6 2 2" xfId="43658"/>
    <cellStyle name="SAPBEXinputData 3 6 6 3" xfId="33180"/>
    <cellStyle name="SAPBEXinputData 3 6 7" xfId="7374"/>
    <cellStyle name="SAPBEXinputData 3 6 7 2" xfId="18041"/>
    <cellStyle name="SAPBEXinputData 3 6 7 2 2" xfId="44457"/>
    <cellStyle name="SAPBEXinputData 3 6 7 3" xfId="34044"/>
    <cellStyle name="SAPBEXinputData 3 6 8" xfId="7632"/>
    <cellStyle name="SAPBEXinputData 3 6 8 2" xfId="18299"/>
    <cellStyle name="SAPBEXinputData 3 6 8 2 2" xfId="44715"/>
    <cellStyle name="SAPBEXinputData 3 6 8 3" xfId="34302"/>
    <cellStyle name="SAPBEXinputData 3 6 9" xfId="12229"/>
    <cellStyle name="SAPBEXinputData 3 6 9 2" xfId="38650"/>
    <cellStyle name="SAPBEXinputData 3 7" xfId="1270"/>
    <cellStyle name="SAPBEXinputData 3 7 10" xfId="28845"/>
    <cellStyle name="SAPBEXinputData 3 7 2" xfId="1950"/>
    <cellStyle name="SAPBEXinputData 3 7 2 2" xfId="4654"/>
    <cellStyle name="SAPBEXinputData 3 7 2 2 2" xfId="15432"/>
    <cellStyle name="SAPBEXinputData 3 7 2 2 2 2" xfId="41852"/>
    <cellStyle name="SAPBEXinputData 3 7 2 2 3" xfId="31324"/>
    <cellStyle name="SAPBEXinputData 3 7 2 3" xfId="5232"/>
    <cellStyle name="SAPBEXinputData 3 7 2 3 2" xfId="16007"/>
    <cellStyle name="SAPBEXinputData 3 7 2 3 2 2" xfId="42426"/>
    <cellStyle name="SAPBEXinputData 3 7 2 3 3" xfId="31902"/>
    <cellStyle name="SAPBEXinputData 3 7 2 4" xfId="6451"/>
    <cellStyle name="SAPBEXinputData 3 7 2 4 2" xfId="17187"/>
    <cellStyle name="SAPBEXinputData 3 7 2 4 2 2" xfId="43605"/>
    <cellStyle name="SAPBEXinputData 3 7 2 4 3" xfId="33121"/>
    <cellStyle name="SAPBEXinputData 3 7 2 5" xfId="7066"/>
    <cellStyle name="SAPBEXinputData 3 7 2 5 2" xfId="17754"/>
    <cellStyle name="SAPBEXinputData 3 7 2 5 2 2" xfId="44171"/>
    <cellStyle name="SAPBEXinputData 3 7 2 5 3" xfId="33736"/>
    <cellStyle name="SAPBEXinputData 3 7 2 6" xfId="7613"/>
    <cellStyle name="SAPBEXinputData 3 7 2 6 2" xfId="18280"/>
    <cellStyle name="SAPBEXinputData 3 7 2 6 2 2" xfId="44696"/>
    <cellStyle name="SAPBEXinputData 3 7 2 6 3" xfId="34283"/>
    <cellStyle name="SAPBEXinputData 3 7 2 7" xfId="7311"/>
    <cellStyle name="SAPBEXinputData 3 7 2 7 2" xfId="17978"/>
    <cellStyle name="SAPBEXinputData 3 7 2 7 2 2" xfId="44395"/>
    <cellStyle name="SAPBEXinputData 3 7 2 7 3" xfId="33981"/>
    <cellStyle name="SAPBEXinputData 3 7 2 8" xfId="12823"/>
    <cellStyle name="SAPBEXinputData 3 7 2 8 2" xfId="39244"/>
    <cellStyle name="SAPBEXinputData 3 7 2 9" xfId="29038"/>
    <cellStyle name="SAPBEXinputData 3 7 3" xfId="2533"/>
    <cellStyle name="SAPBEXinputData 3 7 3 2" xfId="5161"/>
    <cellStyle name="SAPBEXinputData 3 7 3 2 2" xfId="15938"/>
    <cellStyle name="SAPBEXinputData 3 7 3 2 2 2" xfId="42357"/>
    <cellStyle name="SAPBEXinputData 3 7 3 2 3" xfId="31831"/>
    <cellStyle name="SAPBEXinputData 3 7 3 3" xfId="5754"/>
    <cellStyle name="SAPBEXinputData 3 7 3 3 2" xfId="16516"/>
    <cellStyle name="SAPBEXinputData 3 7 3 3 2 2" xfId="42934"/>
    <cellStyle name="SAPBEXinputData 3 7 3 3 3" xfId="32424"/>
    <cellStyle name="SAPBEXinputData 3 7 3 4" xfId="6919"/>
    <cellStyle name="SAPBEXinputData 3 7 3 4 2" xfId="17624"/>
    <cellStyle name="SAPBEXinputData 3 7 3 4 2 2" xfId="44041"/>
    <cellStyle name="SAPBEXinputData 3 7 3 4 3" xfId="33589"/>
    <cellStyle name="SAPBEXinputData 3 7 3 5" xfId="7442"/>
    <cellStyle name="SAPBEXinputData 3 7 3 5 2" xfId="18109"/>
    <cellStyle name="SAPBEXinputData 3 7 3 5 2 2" xfId="44525"/>
    <cellStyle name="SAPBEXinputData 3 7 3 5 3" xfId="34112"/>
    <cellStyle name="SAPBEXinputData 3 7 3 6" xfId="7816"/>
    <cellStyle name="SAPBEXinputData 3 7 3 6 2" xfId="18483"/>
    <cellStyle name="SAPBEXinputData 3 7 3 6 2 2" xfId="44898"/>
    <cellStyle name="SAPBEXinputData 3 7 3 6 3" xfId="34486"/>
    <cellStyle name="SAPBEXinputData 3 7 3 7" xfId="8066"/>
    <cellStyle name="SAPBEXinputData 3 7 3 7 2" xfId="18733"/>
    <cellStyle name="SAPBEXinputData 3 7 3 7 2 2" xfId="45147"/>
    <cellStyle name="SAPBEXinputData 3 7 3 7 3" xfId="34669"/>
    <cellStyle name="SAPBEXinputData 3 7 3 8" xfId="13329"/>
    <cellStyle name="SAPBEXinputData 3 7 3 8 2" xfId="39749"/>
    <cellStyle name="SAPBEXinputData 3 7 3 9" xfId="29233"/>
    <cellStyle name="SAPBEXinputData 3 7 4" xfId="4882"/>
    <cellStyle name="SAPBEXinputData 3 7 4 2" xfId="15659"/>
    <cellStyle name="SAPBEXinputData 3 7 4 2 2" xfId="42079"/>
    <cellStyle name="SAPBEXinputData 3 7 4 3" xfId="31552"/>
    <cellStyle name="SAPBEXinputData 3 7 5" xfId="5289"/>
    <cellStyle name="SAPBEXinputData 3 7 5 2" xfId="16064"/>
    <cellStyle name="SAPBEXinputData 3 7 5 2 2" xfId="42483"/>
    <cellStyle name="SAPBEXinputData 3 7 5 3" xfId="31959"/>
    <cellStyle name="SAPBEXinputData 3 7 6" xfId="5668"/>
    <cellStyle name="SAPBEXinputData 3 7 6 2" xfId="16432"/>
    <cellStyle name="SAPBEXinputData 3 7 6 2 2" xfId="42850"/>
    <cellStyle name="SAPBEXinputData 3 7 6 3" xfId="32338"/>
    <cellStyle name="SAPBEXinputData 3 7 7" xfId="6091"/>
    <cellStyle name="SAPBEXinputData 3 7 7 2" xfId="16841"/>
    <cellStyle name="SAPBEXinputData 3 7 7 2 2" xfId="43259"/>
    <cellStyle name="SAPBEXinputData 3 7 7 3" xfId="32761"/>
    <cellStyle name="SAPBEXinputData 3 7 8" xfId="7103"/>
    <cellStyle name="SAPBEXinputData 3 7 8 2" xfId="17791"/>
    <cellStyle name="SAPBEXinputData 3 7 8 2 2" xfId="44208"/>
    <cellStyle name="SAPBEXinputData 3 7 8 3" xfId="33773"/>
    <cellStyle name="SAPBEXinputData 3 7 9" xfId="12230"/>
    <cellStyle name="SAPBEXinputData 3 7 9 2" xfId="38651"/>
    <cellStyle name="SAPBEXinputData 3 8" xfId="1271"/>
    <cellStyle name="SAPBEXinputData 3 8 10" xfId="28846"/>
    <cellStyle name="SAPBEXinputData 3 8 2" xfId="1951"/>
    <cellStyle name="SAPBEXinputData 3 8 2 2" xfId="4655"/>
    <cellStyle name="SAPBEXinputData 3 8 2 2 2" xfId="15433"/>
    <cellStyle name="SAPBEXinputData 3 8 2 2 2 2" xfId="41853"/>
    <cellStyle name="SAPBEXinputData 3 8 2 2 3" xfId="31325"/>
    <cellStyle name="SAPBEXinputData 3 8 2 3" xfId="5233"/>
    <cellStyle name="SAPBEXinputData 3 8 2 3 2" xfId="16008"/>
    <cellStyle name="SAPBEXinputData 3 8 2 3 2 2" xfId="42427"/>
    <cellStyle name="SAPBEXinputData 3 8 2 3 3" xfId="31903"/>
    <cellStyle name="SAPBEXinputData 3 8 2 4" xfId="6452"/>
    <cellStyle name="SAPBEXinputData 3 8 2 4 2" xfId="17188"/>
    <cellStyle name="SAPBEXinputData 3 8 2 4 2 2" xfId="43606"/>
    <cellStyle name="SAPBEXinputData 3 8 2 4 3" xfId="33122"/>
    <cellStyle name="SAPBEXinputData 3 8 2 5" xfId="7067"/>
    <cellStyle name="SAPBEXinputData 3 8 2 5 2" xfId="17755"/>
    <cellStyle name="SAPBEXinputData 3 8 2 5 2 2" xfId="44172"/>
    <cellStyle name="SAPBEXinputData 3 8 2 5 3" xfId="33737"/>
    <cellStyle name="SAPBEXinputData 3 8 2 6" xfId="7614"/>
    <cellStyle name="SAPBEXinputData 3 8 2 6 2" xfId="18281"/>
    <cellStyle name="SAPBEXinputData 3 8 2 6 2 2" xfId="44697"/>
    <cellStyle name="SAPBEXinputData 3 8 2 6 3" xfId="34284"/>
    <cellStyle name="SAPBEXinputData 3 8 2 7" xfId="7313"/>
    <cellStyle name="SAPBEXinputData 3 8 2 7 2" xfId="17980"/>
    <cellStyle name="SAPBEXinputData 3 8 2 7 2 2" xfId="44397"/>
    <cellStyle name="SAPBEXinputData 3 8 2 7 3" xfId="33983"/>
    <cellStyle name="SAPBEXinputData 3 8 2 8" xfId="12824"/>
    <cellStyle name="SAPBEXinputData 3 8 2 8 2" xfId="39245"/>
    <cellStyle name="SAPBEXinputData 3 8 2 9" xfId="29039"/>
    <cellStyle name="SAPBEXinputData 3 8 3" xfId="2534"/>
    <cellStyle name="SAPBEXinputData 3 8 3 2" xfId="5162"/>
    <cellStyle name="SAPBEXinputData 3 8 3 2 2" xfId="15939"/>
    <cellStyle name="SAPBEXinputData 3 8 3 2 2 2" xfId="42358"/>
    <cellStyle name="SAPBEXinputData 3 8 3 2 3" xfId="31832"/>
    <cellStyle name="SAPBEXinputData 3 8 3 3" xfId="5755"/>
    <cellStyle name="SAPBEXinputData 3 8 3 3 2" xfId="16517"/>
    <cellStyle name="SAPBEXinputData 3 8 3 3 2 2" xfId="42935"/>
    <cellStyle name="SAPBEXinputData 3 8 3 3 3" xfId="32425"/>
    <cellStyle name="SAPBEXinputData 3 8 3 4" xfId="6920"/>
    <cellStyle name="SAPBEXinputData 3 8 3 4 2" xfId="17625"/>
    <cellStyle name="SAPBEXinputData 3 8 3 4 2 2" xfId="44042"/>
    <cellStyle name="SAPBEXinputData 3 8 3 4 3" xfId="33590"/>
    <cellStyle name="SAPBEXinputData 3 8 3 5" xfId="7443"/>
    <cellStyle name="SAPBEXinputData 3 8 3 5 2" xfId="18110"/>
    <cellStyle name="SAPBEXinputData 3 8 3 5 2 2" xfId="44526"/>
    <cellStyle name="SAPBEXinputData 3 8 3 5 3" xfId="34113"/>
    <cellStyle name="SAPBEXinputData 3 8 3 6" xfId="7817"/>
    <cellStyle name="SAPBEXinputData 3 8 3 6 2" xfId="18484"/>
    <cellStyle name="SAPBEXinputData 3 8 3 6 2 2" xfId="44899"/>
    <cellStyle name="SAPBEXinputData 3 8 3 6 3" xfId="34487"/>
    <cellStyle name="SAPBEXinputData 3 8 3 7" xfId="8067"/>
    <cellStyle name="SAPBEXinputData 3 8 3 7 2" xfId="18734"/>
    <cellStyle name="SAPBEXinputData 3 8 3 7 2 2" xfId="45148"/>
    <cellStyle name="SAPBEXinputData 3 8 3 7 3" xfId="34670"/>
    <cellStyle name="SAPBEXinputData 3 8 3 8" xfId="13330"/>
    <cellStyle name="SAPBEXinputData 3 8 3 8 2" xfId="39750"/>
    <cellStyle name="SAPBEXinputData 3 8 3 9" xfId="29234"/>
    <cellStyle name="SAPBEXinputData 3 8 4" xfId="4487"/>
    <cellStyle name="SAPBEXinputData 3 8 4 2" xfId="15265"/>
    <cellStyle name="SAPBEXinputData 3 8 4 2 2" xfId="41685"/>
    <cellStyle name="SAPBEXinputData 3 8 4 3" xfId="31157"/>
    <cellStyle name="SAPBEXinputData 3 8 5" xfId="2955"/>
    <cellStyle name="SAPBEXinputData 3 8 5 2" xfId="13747"/>
    <cellStyle name="SAPBEXinputData 3 8 5 2 2" xfId="40167"/>
    <cellStyle name="SAPBEXinputData 3 8 5 3" xfId="29625"/>
    <cellStyle name="SAPBEXinputData 3 8 6" xfId="5417"/>
    <cellStyle name="SAPBEXinputData 3 8 6 2" xfId="16190"/>
    <cellStyle name="SAPBEXinputData 3 8 6 2 2" xfId="42609"/>
    <cellStyle name="SAPBEXinputData 3 8 6 3" xfId="32087"/>
    <cellStyle name="SAPBEXinputData 3 8 7" xfId="7373"/>
    <cellStyle name="SAPBEXinputData 3 8 7 2" xfId="18040"/>
    <cellStyle name="SAPBEXinputData 3 8 7 2 2" xfId="44456"/>
    <cellStyle name="SAPBEXinputData 3 8 7 3" xfId="34043"/>
    <cellStyle name="SAPBEXinputData 3 8 8" xfId="7324"/>
    <cellStyle name="SAPBEXinputData 3 8 8 2" xfId="17991"/>
    <cellStyle name="SAPBEXinputData 3 8 8 2 2" xfId="44408"/>
    <cellStyle name="SAPBEXinputData 3 8 8 3" xfId="33994"/>
    <cellStyle name="SAPBEXinputData 3 8 9" xfId="12231"/>
    <cellStyle name="SAPBEXinputData 3 8 9 2" xfId="38652"/>
    <cellStyle name="SAPBEXinputData 3 9" xfId="1944"/>
    <cellStyle name="SAPBEXinputData 3 9 2" xfId="4648"/>
    <cellStyle name="SAPBEXinputData 3 9 2 2" xfId="15426"/>
    <cellStyle name="SAPBEXinputData 3 9 2 2 2" xfId="41846"/>
    <cellStyle name="SAPBEXinputData 3 9 2 3" xfId="31318"/>
    <cellStyle name="SAPBEXinputData 3 9 3" xfId="5226"/>
    <cellStyle name="SAPBEXinputData 3 9 3 2" xfId="16001"/>
    <cellStyle name="SAPBEXinputData 3 9 3 2 2" xfId="42420"/>
    <cellStyle name="SAPBEXinputData 3 9 3 3" xfId="31896"/>
    <cellStyle name="SAPBEXinputData 3 9 4" xfId="6445"/>
    <cellStyle name="SAPBEXinputData 3 9 4 2" xfId="17181"/>
    <cellStyle name="SAPBEXinputData 3 9 4 2 2" xfId="43599"/>
    <cellStyle name="SAPBEXinputData 3 9 4 3" xfId="33115"/>
    <cellStyle name="SAPBEXinputData 3 9 5" xfId="7060"/>
    <cellStyle name="SAPBEXinputData 3 9 5 2" xfId="17748"/>
    <cellStyle name="SAPBEXinputData 3 9 5 2 2" xfId="44165"/>
    <cellStyle name="SAPBEXinputData 3 9 5 3" xfId="33730"/>
    <cellStyle name="SAPBEXinputData 3 9 6" xfId="7607"/>
    <cellStyle name="SAPBEXinputData 3 9 6 2" xfId="18274"/>
    <cellStyle name="SAPBEXinputData 3 9 6 2 2" xfId="44690"/>
    <cellStyle name="SAPBEXinputData 3 9 6 3" xfId="34277"/>
    <cellStyle name="SAPBEXinputData 3 9 7" xfId="7305"/>
    <cellStyle name="SAPBEXinputData 3 9 7 2" xfId="17972"/>
    <cellStyle name="SAPBEXinputData 3 9 7 2 2" xfId="44389"/>
    <cellStyle name="SAPBEXinputData 3 9 7 3" xfId="33975"/>
    <cellStyle name="SAPBEXinputData 3 9 8" xfId="12817"/>
    <cellStyle name="SAPBEXinputData 3 9 8 2" xfId="39238"/>
    <cellStyle name="SAPBEXinputData 3 9 9" xfId="29032"/>
    <cellStyle name="SAPBEXinputData 4" xfId="1943"/>
    <cellStyle name="SAPBEXinputData 4 2" xfId="4647"/>
    <cellStyle name="SAPBEXinputData 4 2 2" xfId="15425"/>
    <cellStyle name="SAPBEXinputData 4 2 2 2" xfId="41845"/>
    <cellStyle name="SAPBEXinputData 4 2 3" xfId="31317"/>
    <cellStyle name="SAPBEXinputData 4 3" xfId="5225"/>
    <cellStyle name="SAPBEXinputData 4 3 2" xfId="16000"/>
    <cellStyle name="SAPBEXinputData 4 3 2 2" xfId="42419"/>
    <cellStyle name="SAPBEXinputData 4 3 3" xfId="31895"/>
    <cellStyle name="SAPBEXinputData 4 4" xfId="6444"/>
    <cellStyle name="SAPBEXinputData 4 4 2" xfId="17180"/>
    <cellStyle name="SAPBEXinputData 4 4 2 2" xfId="43598"/>
    <cellStyle name="SAPBEXinputData 4 4 3" xfId="33114"/>
    <cellStyle name="SAPBEXinputData 4 5" xfId="7059"/>
    <cellStyle name="SAPBEXinputData 4 5 2" xfId="17747"/>
    <cellStyle name="SAPBEXinputData 4 5 2 2" xfId="44164"/>
    <cellStyle name="SAPBEXinputData 4 5 3" xfId="33729"/>
    <cellStyle name="SAPBEXinputData 4 6" xfId="7606"/>
    <cellStyle name="SAPBEXinputData 4 6 2" xfId="18273"/>
    <cellStyle name="SAPBEXinputData 4 6 2 2" xfId="44689"/>
    <cellStyle name="SAPBEXinputData 4 6 3" xfId="34276"/>
    <cellStyle name="SAPBEXinputData 4 7" xfId="7303"/>
    <cellStyle name="SAPBEXinputData 4 7 2" xfId="17970"/>
    <cellStyle name="SAPBEXinputData 4 7 2 2" xfId="44387"/>
    <cellStyle name="SAPBEXinputData 4 7 3" xfId="33973"/>
    <cellStyle name="SAPBEXinputData 4 8" xfId="12816"/>
    <cellStyle name="SAPBEXinputData 4 8 2" xfId="39237"/>
    <cellStyle name="SAPBEXinputData 4 9" xfId="29031"/>
    <cellStyle name="SAPBEXinputData 5" xfId="2383"/>
    <cellStyle name="SAPBEXinputData 5 2" xfId="4290"/>
    <cellStyle name="SAPBEXinputData 5 2 2" xfId="15069"/>
    <cellStyle name="SAPBEXinputData 5 2 2 2" xfId="41489"/>
    <cellStyle name="SAPBEXinputData 5 2 3" xfId="25102"/>
    <cellStyle name="SAPBEXinputData 5 2 3 2" xfId="51516"/>
    <cellStyle name="SAPBEXinputData 5 2 4" xfId="30960"/>
    <cellStyle name="SAPBEXinputData 5 3" xfId="5017"/>
    <cellStyle name="SAPBEXinputData 5 3 2" xfId="15794"/>
    <cellStyle name="SAPBEXinputData 5 3 2 2" xfId="42213"/>
    <cellStyle name="SAPBEXinputData 5 3 3" xfId="25582"/>
    <cellStyle name="SAPBEXinputData 5 3 3 2" xfId="51996"/>
    <cellStyle name="SAPBEXinputData 5 3 4" xfId="31687"/>
    <cellStyle name="SAPBEXinputData 5 4" xfId="6792"/>
    <cellStyle name="SAPBEXinputData 5 4 2" xfId="17504"/>
    <cellStyle name="SAPBEXinputData 5 4 2 2" xfId="43921"/>
    <cellStyle name="SAPBEXinputData 5 4 3" xfId="24830"/>
    <cellStyle name="SAPBEXinputData 5 4 3 2" xfId="51244"/>
    <cellStyle name="SAPBEXinputData 5 4 4" xfId="33462"/>
    <cellStyle name="SAPBEXinputData 5 5" xfId="7992"/>
    <cellStyle name="SAPBEXinputData 5 5 2" xfId="18659"/>
    <cellStyle name="SAPBEXinputData 5 5 2 2" xfId="45073"/>
    <cellStyle name="SAPBEXinputData 5 5 3" xfId="12163"/>
    <cellStyle name="SAPBEXinputData 5 5 3 2" xfId="38584"/>
    <cellStyle name="SAPBEXinputData 5 6" xfId="13180"/>
    <cellStyle name="SAPBEXinputData 5 6 2" xfId="39600"/>
    <cellStyle name="SAPBEXinputData 5 7" xfId="23751"/>
    <cellStyle name="SAPBEXinputData 5 7 2" xfId="50165"/>
    <cellStyle name="SAPBEXinputData 6" xfId="4735"/>
    <cellStyle name="SAPBEXinputData 6 2" xfId="15512"/>
    <cellStyle name="SAPBEXinputData 6 2 2" xfId="41932"/>
    <cellStyle name="SAPBEXinputData 6 3" xfId="31405"/>
    <cellStyle name="SAPBEXinputData 7" xfId="6271"/>
    <cellStyle name="SAPBEXinputData 7 2" xfId="17010"/>
    <cellStyle name="SAPBEXinputData 7 2 2" xfId="43428"/>
    <cellStyle name="SAPBEXinputData 7 3" xfId="32941"/>
    <cellStyle name="SAPBEXinputData 8" xfId="6838"/>
    <cellStyle name="SAPBEXinputData 8 2" xfId="17545"/>
    <cellStyle name="SAPBEXinputData 8 2 2" xfId="43962"/>
    <cellStyle name="SAPBEXinputData 8 3" xfId="33508"/>
    <cellStyle name="SAPBEXinputData 9" xfId="6827"/>
    <cellStyle name="SAPBEXinputData 9 2" xfId="17535"/>
    <cellStyle name="SAPBEXinputData 9 2 2" xfId="43952"/>
    <cellStyle name="SAPBEXinputData 9 3" xfId="33497"/>
    <cellStyle name="SAPBEXinputData_0910 GSO Capex RRP - Final (Detail) v2 220710" xfId="1272"/>
    <cellStyle name="SAPBEXItemHeader" xfId="1273"/>
    <cellStyle name="SAPBEXItemHeader 10" xfId="4915"/>
    <cellStyle name="SAPBEXItemHeader 10 2" xfId="15692"/>
    <cellStyle name="SAPBEXItemHeader 10 2 2" xfId="42112"/>
    <cellStyle name="SAPBEXItemHeader 10 3" xfId="26661"/>
    <cellStyle name="SAPBEXItemHeader 10 3 2" xfId="53075"/>
    <cellStyle name="SAPBEXItemHeader 10 4" xfId="31585"/>
    <cellStyle name="SAPBEXItemHeader 11" xfId="4167"/>
    <cellStyle name="SAPBEXItemHeader 11 2" xfId="22905"/>
    <cellStyle name="SAPBEXItemHeader 11 2 2" xfId="49319"/>
    <cellStyle name="SAPBEXItemHeader 11 3" xfId="30837"/>
    <cellStyle name="SAPBEXItemHeader 12" xfId="12110"/>
    <cellStyle name="SAPBEXItemHeader 12 2" xfId="38531"/>
    <cellStyle name="SAPBEXItemHeader 13" xfId="22480"/>
    <cellStyle name="SAPBEXItemHeader 13 2" xfId="48894"/>
    <cellStyle name="SAPBEXItemHeader 2" xfId="1572"/>
    <cellStyle name="SAPBEXItemHeader 2 10" xfId="8464"/>
    <cellStyle name="SAPBEXItemHeader 2 10 2" xfId="19124"/>
    <cellStyle name="SAPBEXItemHeader 2 10 2 2" xfId="45538"/>
    <cellStyle name="SAPBEXItemHeader 2 10 3" xfId="17805"/>
    <cellStyle name="SAPBEXItemHeader 2 10 3 2" xfId="44222"/>
    <cellStyle name="SAPBEXItemHeader 2 10 4" xfId="34960"/>
    <cellStyle name="SAPBEXItemHeader 2 11" xfId="11978"/>
    <cellStyle name="SAPBEXItemHeader 2 11 2" xfId="38399"/>
    <cellStyle name="SAPBEXItemHeader 2 12" xfId="25401"/>
    <cellStyle name="SAPBEXItemHeader 2 12 2" xfId="51815"/>
    <cellStyle name="SAPBEXItemHeader 2 2" xfId="3566"/>
    <cellStyle name="SAPBEXItemHeader 2 2 2" xfId="8958"/>
    <cellStyle name="SAPBEXItemHeader 2 2 2 2" xfId="19618"/>
    <cellStyle name="SAPBEXItemHeader 2 2 2 2 2" xfId="46032"/>
    <cellStyle name="SAPBEXItemHeader 2 2 2 3" xfId="16893"/>
    <cellStyle name="SAPBEXItemHeader 2 2 2 3 2" xfId="43311"/>
    <cellStyle name="SAPBEXItemHeader 2 2 2 4" xfId="35454"/>
    <cellStyle name="SAPBEXItemHeader 2 2 3" xfId="10333"/>
    <cellStyle name="SAPBEXItemHeader 2 2 3 2" xfId="20993"/>
    <cellStyle name="SAPBEXItemHeader 2 2 3 2 2" xfId="47407"/>
    <cellStyle name="SAPBEXItemHeader 2 2 3 3" xfId="17859"/>
    <cellStyle name="SAPBEXItemHeader 2 2 3 3 2" xfId="44276"/>
    <cellStyle name="SAPBEXItemHeader 2 2 3 4" xfId="36829"/>
    <cellStyle name="SAPBEXItemHeader 2 2 4" xfId="8777"/>
    <cellStyle name="SAPBEXItemHeader 2 2 4 2" xfId="19437"/>
    <cellStyle name="SAPBEXItemHeader 2 2 4 2 2" xfId="45851"/>
    <cellStyle name="SAPBEXItemHeader 2 2 4 3" xfId="22645"/>
    <cellStyle name="SAPBEXItemHeader 2 2 4 3 2" xfId="49059"/>
    <cellStyle name="SAPBEXItemHeader 2 2 4 4" xfId="35273"/>
    <cellStyle name="SAPBEXItemHeader 2 2 5" xfId="14351"/>
    <cellStyle name="SAPBEXItemHeader 2 2 5 2" xfId="40771"/>
    <cellStyle name="SAPBEXItemHeader 2 2 6" xfId="25112"/>
    <cellStyle name="SAPBEXItemHeader 2 2 6 2" xfId="51526"/>
    <cellStyle name="SAPBEXItemHeader 2 2 7" xfId="30236"/>
    <cellStyle name="SAPBEXItemHeader 2 3" xfId="2752"/>
    <cellStyle name="SAPBEXItemHeader 2 3 2" xfId="10815"/>
    <cellStyle name="SAPBEXItemHeader 2 3 2 2" xfId="21460"/>
    <cellStyle name="SAPBEXItemHeader 2 3 2 2 2" xfId="47874"/>
    <cellStyle name="SAPBEXItemHeader 2 3 2 3" xfId="28549"/>
    <cellStyle name="SAPBEXItemHeader 2 3 2 3 2" xfId="54963"/>
    <cellStyle name="SAPBEXItemHeader 2 3 2 4" xfId="37236"/>
    <cellStyle name="SAPBEXItemHeader 2 3 3" xfId="9316"/>
    <cellStyle name="SAPBEXItemHeader 2 3 3 2" xfId="19976"/>
    <cellStyle name="SAPBEXItemHeader 2 3 3 2 2" xfId="46390"/>
    <cellStyle name="SAPBEXItemHeader 2 3 3 3" xfId="28229"/>
    <cellStyle name="SAPBEXItemHeader 2 3 3 3 2" xfId="54643"/>
    <cellStyle name="SAPBEXItemHeader 2 3 3 4" xfId="35812"/>
    <cellStyle name="SAPBEXItemHeader 2 3 4" xfId="13544"/>
    <cellStyle name="SAPBEXItemHeader 2 3 4 2" xfId="39964"/>
    <cellStyle name="SAPBEXItemHeader 2 3 5" xfId="26197"/>
    <cellStyle name="SAPBEXItemHeader 2 3 5 2" xfId="52611"/>
    <cellStyle name="SAPBEXItemHeader 2 3 6" xfId="29422"/>
    <cellStyle name="SAPBEXItemHeader 2 4" xfId="3067"/>
    <cellStyle name="SAPBEXItemHeader 2 4 2" xfId="10242"/>
    <cellStyle name="SAPBEXItemHeader 2 4 2 2" xfId="20902"/>
    <cellStyle name="SAPBEXItemHeader 2 4 2 2 2" xfId="47316"/>
    <cellStyle name="SAPBEXItemHeader 2 4 2 3" xfId="17854"/>
    <cellStyle name="SAPBEXItemHeader 2 4 2 3 2" xfId="44271"/>
    <cellStyle name="SAPBEXItemHeader 2 4 2 4" xfId="36738"/>
    <cellStyle name="SAPBEXItemHeader 2 4 3" xfId="13859"/>
    <cellStyle name="SAPBEXItemHeader 2 4 3 2" xfId="40279"/>
    <cellStyle name="SAPBEXItemHeader 2 4 4" xfId="13009"/>
    <cellStyle name="SAPBEXItemHeader 2 4 4 2" xfId="39430"/>
    <cellStyle name="SAPBEXItemHeader 2 4 5" xfId="29737"/>
    <cellStyle name="SAPBEXItemHeader 2 5" xfId="3966"/>
    <cellStyle name="SAPBEXItemHeader 2 5 2" xfId="14749"/>
    <cellStyle name="SAPBEXItemHeader 2 5 2 2" xfId="41169"/>
    <cellStyle name="SAPBEXItemHeader 2 5 3" xfId="24238"/>
    <cellStyle name="SAPBEXItemHeader 2 5 3 2" xfId="50652"/>
    <cellStyle name="SAPBEXItemHeader 2 5 4" xfId="30636"/>
    <cellStyle name="SAPBEXItemHeader 2 6" xfId="2588"/>
    <cellStyle name="SAPBEXItemHeader 2 6 2" xfId="13381"/>
    <cellStyle name="SAPBEXItemHeader 2 6 2 2" xfId="39801"/>
    <cellStyle name="SAPBEXItemHeader 2 6 3" xfId="25304"/>
    <cellStyle name="SAPBEXItemHeader 2 6 3 2" xfId="51718"/>
    <cellStyle name="SAPBEXItemHeader 2 6 4" xfId="29258"/>
    <cellStyle name="SAPBEXItemHeader 2 7" xfId="5762"/>
    <cellStyle name="SAPBEXItemHeader 2 7 2" xfId="21858"/>
    <cellStyle name="SAPBEXItemHeader 2 7 2 2" xfId="48272"/>
    <cellStyle name="SAPBEXItemHeader 2 7 3" xfId="32432"/>
    <cellStyle name="SAPBEXItemHeader 2 8" xfId="2942"/>
    <cellStyle name="SAPBEXItemHeader 2 8 2" xfId="13734"/>
    <cellStyle name="SAPBEXItemHeader 2 8 2 2" xfId="40154"/>
    <cellStyle name="SAPBEXItemHeader 2 8 3" xfId="27617"/>
    <cellStyle name="SAPBEXItemHeader 2 8 3 2" xfId="54031"/>
    <cellStyle name="SAPBEXItemHeader 2 8 4" xfId="29612"/>
    <cellStyle name="SAPBEXItemHeader 2 9" xfId="7653"/>
    <cellStyle name="SAPBEXItemHeader 2 9 2" xfId="18320"/>
    <cellStyle name="SAPBEXItemHeader 2 9 2 2" xfId="44736"/>
    <cellStyle name="SAPBEXItemHeader 2 9 3" xfId="22939"/>
    <cellStyle name="SAPBEXItemHeader 2 9 3 2" xfId="49353"/>
    <cellStyle name="SAPBEXItemHeader 2 9 4" xfId="34323"/>
    <cellStyle name="SAPBEXItemHeader 3" xfId="1684"/>
    <cellStyle name="SAPBEXItemHeader 3 10" xfId="8494"/>
    <cellStyle name="SAPBEXItemHeader 3 10 2" xfId="19154"/>
    <cellStyle name="SAPBEXItemHeader 3 10 2 2" xfId="45568"/>
    <cellStyle name="SAPBEXItemHeader 3 10 3" xfId="17519"/>
    <cellStyle name="SAPBEXItemHeader 3 10 3 2" xfId="43936"/>
    <cellStyle name="SAPBEXItemHeader 3 10 4" xfId="34990"/>
    <cellStyle name="SAPBEXItemHeader 3 11" xfId="11883"/>
    <cellStyle name="SAPBEXItemHeader 3 11 2" xfId="38304"/>
    <cellStyle name="SAPBEXItemHeader 3 12" xfId="27413"/>
    <cellStyle name="SAPBEXItemHeader 3 12 2" xfId="53827"/>
    <cellStyle name="SAPBEXItemHeader 3 2" xfId="3677"/>
    <cellStyle name="SAPBEXItemHeader 3 2 2" xfId="8928"/>
    <cellStyle name="SAPBEXItemHeader 3 2 2 2" xfId="19588"/>
    <cellStyle name="SAPBEXItemHeader 3 2 2 2 2" xfId="46002"/>
    <cellStyle name="SAPBEXItemHeader 3 2 2 3" xfId="27764"/>
    <cellStyle name="SAPBEXItemHeader 3 2 2 3 2" xfId="54178"/>
    <cellStyle name="SAPBEXItemHeader 3 2 2 4" xfId="35424"/>
    <cellStyle name="SAPBEXItemHeader 3 2 3" xfId="9626"/>
    <cellStyle name="SAPBEXItemHeader 3 2 3 2" xfId="20286"/>
    <cellStyle name="SAPBEXItemHeader 3 2 3 2 2" xfId="46700"/>
    <cellStyle name="SAPBEXItemHeader 3 2 3 3" xfId="26723"/>
    <cellStyle name="SAPBEXItemHeader 3 2 3 3 2" xfId="53137"/>
    <cellStyle name="SAPBEXItemHeader 3 2 3 4" xfId="36122"/>
    <cellStyle name="SAPBEXItemHeader 3 2 4" xfId="8810"/>
    <cellStyle name="SAPBEXItemHeader 3 2 4 2" xfId="19470"/>
    <cellStyle name="SAPBEXItemHeader 3 2 4 2 2" xfId="45884"/>
    <cellStyle name="SAPBEXItemHeader 3 2 4 3" xfId="26123"/>
    <cellStyle name="SAPBEXItemHeader 3 2 4 3 2" xfId="52537"/>
    <cellStyle name="SAPBEXItemHeader 3 2 4 4" xfId="35306"/>
    <cellStyle name="SAPBEXItemHeader 3 2 5" xfId="14462"/>
    <cellStyle name="SAPBEXItemHeader 3 2 5 2" xfId="40882"/>
    <cellStyle name="SAPBEXItemHeader 3 2 6" xfId="26429"/>
    <cellStyle name="SAPBEXItemHeader 3 2 6 2" xfId="52843"/>
    <cellStyle name="SAPBEXItemHeader 3 2 7" xfId="30347"/>
    <cellStyle name="SAPBEXItemHeader 3 3" xfId="2658"/>
    <cellStyle name="SAPBEXItemHeader 3 3 2" xfId="8916"/>
    <cellStyle name="SAPBEXItemHeader 3 3 2 2" xfId="19576"/>
    <cellStyle name="SAPBEXItemHeader 3 3 2 2 2" xfId="45990"/>
    <cellStyle name="SAPBEXItemHeader 3 3 2 3" xfId="12744"/>
    <cellStyle name="SAPBEXItemHeader 3 3 2 3 2" xfId="39165"/>
    <cellStyle name="SAPBEXItemHeader 3 3 2 4" xfId="35412"/>
    <cellStyle name="SAPBEXItemHeader 3 3 3" xfId="13450"/>
    <cellStyle name="SAPBEXItemHeader 3 3 3 2" xfId="39870"/>
    <cellStyle name="SAPBEXItemHeader 3 3 4" xfId="22880"/>
    <cellStyle name="SAPBEXItemHeader 3 3 4 2" xfId="49294"/>
    <cellStyle name="SAPBEXItemHeader 3 3 5" xfId="29328"/>
    <cellStyle name="SAPBEXItemHeader 3 4" xfId="3104"/>
    <cellStyle name="SAPBEXItemHeader 3 4 2" xfId="10052"/>
    <cellStyle name="SAPBEXItemHeader 3 4 2 2" xfId="20712"/>
    <cellStyle name="SAPBEXItemHeader 3 4 2 2 2" xfId="47126"/>
    <cellStyle name="SAPBEXItemHeader 3 4 2 3" xfId="17847"/>
    <cellStyle name="SAPBEXItemHeader 3 4 2 3 2" xfId="44264"/>
    <cellStyle name="SAPBEXItemHeader 3 4 2 4" xfId="36548"/>
    <cellStyle name="SAPBEXItemHeader 3 4 3" xfId="13896"/>
    <cellStyle name="SAPBEXItemHeader 3 4 3 2" xfId="40316"/>
    <cellStyle name="SAPBEXItemHeader 3 4 4" xfId="27210"/>
    <cellStyle name="SAPBEXItemHeader 3 4 4 2" xfId="53624"/>
    <cellStyle name="SAPBEXItemHeader 3 4 5" xfId="29774"/>
    <cellStyle name="SAPBEXItemHeader 3 5" xfId="5439"/>
    <cellStyle name="SAPBEXItemHeader 3 5 2" xfId="16212"/>
    <cellStyle name="SAPBEXItemHeader 3 5 2 2" xfId="42631"/>
    <cellStyle name="SAPBEXItemHeader 3 5 3" xfId="23512"/>
    <cellStyle name="SAPBEXItemHeader 3 5 3 2" xfId="49926"/>
    <cellStyle name="SAPBEXItemHeader 3 5 4" xfId="32109"/>
    <cellStyle name="SAPBEXItemHeader 3 6" xfId="5549"/>
    <cellStyle name="SAPBEXItemHeader 3 6 2" xfId="16320"/>
    <cellStyle name="SAPBEXItemHeader 3 6 2 2" xfId="42739"/>
    <cellStyle name="SAPBEXItemHeader 3 6 3" xfId="24919"/>
    <cellStyle name="SAPBEXItemHeader 3 6 3 2" xfId="51333"/>
    <cellStyle name="SAPBEXItemHeader 3 6 4" xfId="32219"/>
    <cellStyle name="SAPBEXItemHeader 3 7" xfId="6158"/>
    <cellStyle name="SAPBEXItemHeader 3 7 2" xfId="22814"/>
    <cellStyle name="SAPBEXItemHeader 3 7 2 2" xfId="49228"/>
    <cellStyle name="SAPBEXItemHeader 3 7 3" xfId="32828"/>
    <cellStyle name="SAPBEXItemHeader 3 8" xfId="5922"/>
    <cellStyle name="SAPBEXItemHeader 3 8 2" xfId="16674"/>
    <cellStyle name="SAPBEXItemHeader 3 8 2 2" xfId="43092"/>
    <cellStyle name="SAPBEXItemHeader 3 8 3" xfId="25156"/>
    <cellStyle name="SAPBEXItemHeader 3 8 3 2" xfId="51570"/>
    <cellStyle name="SAPBEXItemHeader 3 8 4" xfId="32592"/>
    <cellStyle name="SAPBEXItemHeader 3 9" xfId="6343"/>
    <cellStyle name="SAPBEXItemHeader 3 9 2" xfId="17081"/>
    <cellStyle name="SAPBEXItemHeader 3 9 2 2" xfId="43499"/>
    <cellStyle name="SAPBEXItemHeader 3 9 3" xfId="12408"/>
    <cellStyle name="SAPBEXItemHeader 3 9 3 2" xfId="38829"/>
    <cellStyle name="SAPBEXItemHeader 3 9 4" xfId="33013"/>
    <cellStyle name="SAPBEXItemHeader 4" xfId="1952"/>
    <cellStyle name="SAPBEXItemHeader 4 10" xfId="8590"/>
    <cellStyle name="SAPBEXItemHeader 4 10 2" xfId="19250"/>
    <cellStyle name="SAPBEXItemHeader 4 10 2 2" xfId="45664"/>
    <cellStyle name="SAPBEXItemHeader 4 10 3" xfId="16099"/>
    <cellStyle name="SAPBEXItemHeader 4 10 3 2" xfId="42518"/>
    <cellStyle name="SAPBEXItemHeader 4 10 4" xfId="35086"/>
    <cellStyle name="SAPBEXItemHeader 4 11" xfId="11636"/>
    <cellStyle name="SAPBEXItemHeader 4 11 2" xfId="38057"/>
    <cellStyle name="SAPBEXItemHeader 4 12" xfId="24930"/>
    <cellStyle name="SAPBEXItemHeader 4 12 2" xfId="51344"/>
    <cellStyle name="SAPBEXItemHeader 4 2" xfId="3929"/>
    <cellStyle name="SAPBEXItemHeader 4 2 2" xfId="9719"/>
    <cellStyle name="SAPBEXItemHeader 4 2 2 2" xfId="20379"/>
    <cellStyle name="SAPBEXItemHeader 4 2 2 2 2" xfId="46793"/>
    <cellStyle name="SAPBEXItemHeader 4 2 2 3" xfId="16446"/>
    <cellStyle name="SAPBEXItemHeader 4 2 2 3 2" xfId="42864"/>
    <cellStyle name="SAPBEXItemHeader 4 2 2 4" xfId="36215"/>
    <cellStyle name="SAPBEXItemHeader 4 2 3" xfId="14712"/>
    <cellStyle name="SAPBEXItemHeader 4 2 3 2" xfId="41132"/>
    <cellStyle name="SAPBEXItemHeader 4 2 4" xfId="25190"/>
    <cellStyle name="SAPBEXItemHeader 4 2 4 2" xfId="51604"/>
    <cellStyle name="SAPBEXItemHeader 4 2 5" xfId="30599"/>
    <cellStyle name="SAPBEXItemHeader 4 3" xfId="4656"/>
    <cellStyle name="SAPBEXItemHeader 4 3 2" xfId="10309"/>
    <cellStyle name="SAPBEXItemHeader 4 3 2 2" xfId="20969"/>
    <cellStyle name="SAPBEXItemHeader 4 3 2 2 2" xfId="47383"/>
    <cellStyle name="SAPBEXItemHeader 4 3 2 3" xfId="12249"/>
    <cellStyle name="SAPBEXItemHeader 4 3 2 3 2" xfId="38670"/>
    <cellStyle name="SAPBEXItemHeader 4 3 2 4" xfId="36805"/>
    <cellStyle name="SAPBEXItemHeader 4 3 3" xfId="15434"/>
    <cellStyle name="SAPBEXItemHeader 4 3 3 2" xfId="41854"/>
    <cellStyle name="SAPBEXItemHeader 4 3 4" xfId="22305"/>
    <cellStyle name="SAPBEXItemHeader 4 3 4 2" xfId="48719"/>
    <cellStyle name="SAPBEXItemHeader 4 3 5" xfId="31326"/>
    <cellStyle name="SAPBEXItemHeader 4 4" xfId="5234"/>
    <cellStyle name="SAPBEXItemHeader 4 4 2" xfId="16009"/>
    <cellStyle name="SAPBEXItemHeader 4 4 2 2" xfId="42428"/>
    <cellStyle name="SAPBEXItemHeader 4 4 3" xfId="26039"/>
    <cellStyle name="SAPBEXItemHeader 4 4 3 2" xfId="52453"/>
    <cellStyle name="SAPBEXItemHeader 4 4 4" xfId="31904"/>
    <cellStyle name="SAPBEXItemHeader 4 5" xfId="5845"/>
    <cellStyle name="SAPBEXItemHeader 4 5 2" xfId="16601"/>
    <cellStyle name="SAPBEXItemHeader 4 5 2 2" xfId="43019"/>
    <cellStyle name="SAPBEXItemHeader 4 5 3" xfId="27738"/>
    <cellStyle name="SAPBEXItemHeader 4 5 3 2" xfId="54152"/>
    <cellStyle name="SAPBEXItemHeader 4 5 4" xfId="32515"/>
    <cellStyle name="SAPBEXItemHeader 4 6" xfId="6453"/>
    <cellStyle name="SAPBEXItemHeader 4 6 2" xfId="17189"/>
    <cellStyle name="SAPBEXItemHeader 4 6 2 2" xfId="43607"/>
    <cellStyle name="SAPBEXItemHeader 4 6 3" xfId="11301"/>
    <cellStyle name="SAPBEXItemHeader 4 6 3 2" xfId="37722"/>
    <cellStyle name="SAPBEXItemHeader 4 6 4" xfId="33123"/>
    <cellStyle name="SAPBEXItemHeader 4 7" xfId="7068"/>
    <cellStyle name="SAPBEXItemHeader 4 7 2" xfId="16195"/>
    <cellStyle name="SAPBEXItemHeader 4 7 2 2" xfId="42614"/>
    <cellStyle name="SAPBEXItemHeader 4 7 3" xfId="33738"/>
    <cellStyle name="SAPBEXItemHeader 4 8" xfId="7615"/>
    <cellStyle name="SAPBEXItemHeader 4 8 2" xfId="18282"/>
    <cellStyle name="SAPBEXItemHeader 4 8 2 2" xfId="44698"/>
    <cellStyle name="SAPBEXItemHeader 4 8 3" xfId="27712"/>
    <cellStyle name="SAPBEXItemHeader 4 8 3 2" xfId="54126"/>
    <cellStyle name="SAPBEXItemHeader 4 8 4" xfId="34285"/>
    <cellStyle name="SAPBEXItemHeader 4 9" xfId="7312"/>
    <cellStyle name="SAPBEXItemHeader 4 9 2" xfId="17979"/>
    <cellStyle name="SAPBEXItemHeader 4 9 2 2" xfId="44396"/>
    <cellStyle name="SAPBEXItemHeader 4 9 3" xfId="23361"/>
    <cellStyle name="SAPBEXItemHeader 4 9 3 2" xfId="49775"/>
    <cellStyle name="SAPBEXItemHeader 4 9 4" xfId="33982"/>
    <cellStyle name="SAPBEXItemHeader 5" xfId="2129"/>
    <cellStyle name="SAPBEXItemHeader 5 10" xfId="8901"/>
    <cellStyle name="SAPBEXItemHeader 5 10 2" xfId="19561"/>
    <cellStyle name="SAPBEXItemHeader 5 10 2 2" xfId="45975"/>
    <cellStyle name="SAPBEXItemHeader 5 10 3" xfId="12482"/>
    <cellStyle name="SAPBEXItemHeader 5 10 3 2" xfId="38903"/>
    <cellStyle name="SAPBEXItemHeader 5 10 4" xfId="35397"/>
    <cellStyle name="SAPBEXItemHeader 5 11" xfId="11471"/>
    <cellStyle name="SAPBEXItemHeader 5 11 2" xfId="37892"/>
    <cellStyle name="SAPBEXItemHeader 5 12" xfId="23772"/>
    <cellStyle name="SAPBEXItemHeader 5 12 2" xfId="50186"/>
    <cellStyle name="SAPBEXItemHeader 5 2" xfId="4094"/>
    <cellStyle name="SAPBEXItemHeader 5 2 2" xfId="9898"/>
    <cellStyle name="SAPBEXItemHeader 5 2 2 2" xfId="20558"/>
    <cellStyle name="SAPBEXItemHeader 5 2 2 2 2" xfId="46972"/>
    <cellStyle name="SAPBEXItemHeader 5 2 2 3" xfId="26225"/>
    <cellStyle name="SAPBEXItemHeader 5 2 2 3 2" xfId="52639"/>
    <cellStyle name="SAPBEXItemHeader 5 2 2 4" xfId="36394"/>
    <cellStyle name="SAPBEXItemHeader 5 2 3" xfId="14876"/>
    <cellStyle name="SAPBEXItemHeader 5 2 3 2" xfId="41296"/>
    <cellStyle name="SAPBEXItemHeader 5 2 4" xfId="27373"/>
    <cellStyle name="SAPBEXItemHeader 5 2 4 2" xfId="53787"/>
    <cellStyle name="SAPBEXItemHeader 5 2 5" xfId="30764"/>
    <cellStyle name="SAPBEXItemHeader 5 3" xfId="4822"/>
    <cellStyle name="SAPBEXItemHeader 5 3 2" xfId="10216"/>
    <cellStyle name="SAPBEXItemHeader 5 3 2 2" xfId="20876"/>
    <cellStyle name="SAPBEXItemHeader 5 3 2 2 2" xfId="47290"/>
    <cellStyle name="SAPBEXItemHeader 5 3 2 3" xfId="17852"/>
    <cellStyle name="SAPBEXItemHeader 5 3 2 3 2" xfId="44269"/>
    <cellStyle name="SAPBEXItemHeader 5 3 2 4" xfId="36712"/>
    <cellStyle name="SAPBEXItemHeader 5 3 3" xfId="15599"/>
    <cellStyle name="SAPBEXItemHeader 5 3 3 2" xfId="42019"/>
    <cellStyle name="SAPBEXItemHeader 5 3 4" xfId="22654"/>
    <cellStyle name="SAPBEXItemHeader 5 3 4 2" xfId="49068"/>
    <cellStyle name="SAPBEXItemHeader 5 3 5" xfId="31492"/>
    <cellStyle name="SAPBEXItemHeader 5 4" xfId="5402"/>
    <cellStyle name="SAPBEXItemHeader 5 4 2" xfId="16175"/>
    <cellStyle name="SAPBEXItemHeader 5 4 2 2" xfId="42594"/>
    <cellStyle name="SAPBEXItemHeader 5 4 3" xfId="25798"/>
    <cellStyle name="SAPBEXItemHeader 5 4 3 2" xfId="52212"/>
    <cellStyle name="SAPBEXItemHeader 5 4 4" xfId="32072"/>
    <cellStyle name="SAPBEXItemHeader 5 5" xfId="6009"/>
    <cellStyle name="SAPBEXItemHeader 5 5 2" xfId="16761"/>
    <cellStyle name="SAPBEXItemHeader 5 5 2 2" xfId="43179"/>
    <cellStyle name="SAPBEXItemHeader 5 5 3" xfId="26519"/>
    <cellStyle name="SAPBEXItemHeader 5 5 3 2" xfId="52933"/>
    <cellStyle name="SAPBEXItemHeader 5 5 4" xfId="32679"/>
    <cellStyle name="SAPBEXItemHeader 5 6" xfId="6609"/>
    <cellStyle name="SAPBEXItemHeader 5 6 2" xfId="17334"/>
    <cellStyle name="SAPBEXItemHeader 5 6 2 2" xfId="43752"/>
    <cellStyle name="SAPBEXItemHeader 5 6 3" xfId="11338"/>
    <cellStyle name="SAPBEXItemHeader 5 6 3 2" xfId="37759"/>
    <cellStyle name="SAPBEXItemHeader 5 6 4" xfId="33279"/>
    <cellStyle name="SAPBEXItemHeader 5 7" xfId="7181"/>
    <cellStyle name="SAPBEXItemHeader 5 7 2" xfId="23827"/>
    <cellStyle name="SAPBEXItemHeader 5 7 2 2" xfId="50241"/>
    <cellStyle name="SAPBEXItemHeader 5 7 3" xfId="33851"/>
    <cellStyle name="SAPBEXItemHeader 5 8" xfId="7740"/>
    <cellStyle name="SAPBEXItemHeader 5 8 2" xfId="18407"/>
    <cellStyle name="SAPBEXItemHeader 5 8 2 2" xfId="44823"/>
    <cellStyle name="SAPBEXItemHeader 5 8 3" xfId="28095"/>
    <cellStyle name="SAPBEXItemHeader 5 8 3 2" xfId="54509"/>
    <cellStyle name="SAPBEXItemHeader 5 8 4" xfId="34410"/>
    <cellStyle name="SAPBEXItemHeader 5 9" xfId="7892"/>
    <cellStyle name="SAPBEXItemHeader 5 9 2" xfId="18559"/>
    <cellStyle name="SAPBEXItemHeader 5 9 2 2" xfId="44974"/>
    <cellStyle name="SAPBEXItemHeader 5 9 3" xfId="28085"/>
    <cellStyle name="SAPBEXItemHeader 5 9 3 2" xfId="54499"/>
    <cellStyle name="SAPBEXItemHeader 5 9 4" xfId="34562"/>
    <cellStyle name="SAPBEXItemHeader 6" xfId="1866"/>
    <cellStyle name="SAPBEXItemHeader 6 10" xfId="9519"/>
    <cellStyle name="SAPBEXItemHeader 6 10 2" xfId="20179"/>
    <cellStyle name="SAPBEXItemHeader 6 10 2 2" xfId="46593"/>
    <cellStyle name="SAPBEXItemHeader 6 10 3" xfId="12974"/>
    <cellStyle name="SAPBEXItemHeader 6 10 3 2" xfId="39395"/>
    <cellStyle name="SAPBEXItemHeader 6 10 4" xfId="36015"/>
    <cellStyle name="SAPBEXItemHeader 6 11" xfId="11714"/>
    <cellStyle name="SAPBEXItemHeader 6 11 2" xfId="38135"/>
    <cellStyle name="SAPBEXItemHeader 6 12" xfId="25131"/>
    <cellStyle name="SAPBEXItemHeader 6 12 2" xfId="51545"/>
    <cellStyle name="SAPBEXItemHeader 6 2" xfId="3843"/>
    <cellStyle name="SAPBEXItemHeader 6 2 2" xfId="10749"/>
    <cellStyle name="SAPBEXItemHeader 6 2 2 2" xfId="21394"/>
    <cellStyle name="SAPBEXItemHeader 6 2 2 2 2" xfId="47808"/>
    <cellStyle name="SAPBEXItemHeader 6 2 2 3" xfId="28488"/>
    <cellStyle name="SAPBEXItemHeader 6 2 2 3 2" xfId="54902"/>
    <cellStyle name="SAPBEXItemHeader 6 2 2 4" xfId="37170"/>
    <cellStyle name="SAPBEXItemHeader 6 2 3" xfId="14626"/>
    <cellStyle name="SAPBEXItemHeader 6 2 3 2" xfId="41046"/>
    <cellStyle name="SAPBEXItemHeader 6 2 4" xfId="25010"/>
    <cellStyle name="SAPBEXItemHeader 6 2 4 2" xfId="51424"/>
    <cellStyle name="SAPBEXItemHeader 6 2 5" xfId="30513"/>
    <cellStyle name="SAPBEXItemHeader 6 3" xfId="4570"/>
    <cellStyle name="SAPBEXItemHeader 6 3 2" xfId="15348"/>
    <cellStyle name="SAPBEXItemHeader 6 3 2 2" xfId="41768"/>
    <cellStyle name="SAPBEXItemHeader 6 3 3" xfId="26806"/>
    <cellStyle name="SAPBEXItemHeader 6 3 3 2" xfId="53220"/>
    <cellStyle name="SAPBEXItemHeader 6 3 4" xfId="31240"/>
    <cellStyle name="SAPBEXItemHeader 6 4" xfId="4276"/>
    <cellStyle name="SAPBEXItemHeader 6 4 2" xfId="15055"/>
    <cellStyle name="SAPBEXItemHeader 6 4 2 2" xfId="41475"/>
    <cellStyle name="SAPBEXItemHeader 6 4 3" xfId="27047"/>
    <cellStyle name="SAPBEXItemHeader 6 4 3 2" xfId="53461"/>
    <cellStyle name="SAPBEXItemHeader 6 4 4" xfId="30946"/>
    <cellStyle name="SAPBEXItemHeader 6 5" xfId="5424"/>
    <cellStyle name="SAPBEXItemHeader 6 5 2" xfId="16197"/>
    <cellStyle name="SAPBEXItemHeader 6 5 2 2" xfId="42616"/>
    <cellStyle name="SAPBEXItemHeader 6 5 3" xfId="25482"/>
    <cellStyle name="SAPBEXItemHeader 6 5 3 2" xfId="51896"/>
    <cellStyle name="SAPBEXItemHeader 6 5 4" xfId="32094"/>
    <cellStyle name="SAPBEXItemHeader 6 6" xfId="5632"/>
    <cellStyle name="SAPBEXItemHeader 6 6 2" xfId="16396"/>
    <cellStyle name="SAPBEXItemHeader 6 6 2 2" xfId="42814"/>
    <cellStyle name="SAPBEXItemHeader 6 6 3" xfId="23591"/>
    <cellStyle name="SAPBEXItemHeader 6 6 3 2" xfId="50005"/>
    <cellStyle name="SAPBEXItemHeader 6 6 4" xfId="32302"/>
    <cellStyle name="SAPBEXItemHeader 6 7" xfId="6982"/>
    <cellStyle name="SAPBEXItemHeader 6 7 2" xfId="23522"/>
    <cellStyle name="SAPBEXItemHeader 6 7 2 2" xfId="49936"/>
    <cellStyle name="SAPBEXItemHeader 6 7 3" xfId="33652"/>
    <cellStyle name="SAPBEXItemHeader 6 8" xfId="7529"/>
    <cellStyle name="SAPBEXItemHeader 6 8 2" xfId="18196"/>
    <cellStyle name="SAPBEXItemHeader 6 8 2 2" xfId="44612"/>
    <cellStyle name="SAPBEXItemHeader 6 8 3" xfId="27523"/>
    <cellStyle name="SAPBEXItemHeader 6 8 3 2" xfId="53937"/>
    <cellStyle name="SAPBEXItemHeader 6 8 4" xfId="34199"/>
    <cellStyle name="SAPBEXItemHeader 6 9" xfId="6674"/>
    <cellStyle name="SAPBEXItemHeader 6 9 2" xfId="17386"/>
    <cellStyle name="SAPBEXItemHeader 6 9 2 2" xfId="43804"/>
    <cellStyle name="SAPBEXItemHeader 6 9 3" xfId="22901"/>
    <cellStyle name="SAPBEXItemHeader 6 9 3 2" xfId="49315"/>
    <cellStyle name="SAPBEXItemHeader 6 9 4" xfId="33344"/>
    <cellStyle name="SAPBEXItemHeader 7" xfId="2535"/>
    <cellStyle name="SAPBEXItemHeader 7 10" xfId="22102"/>
    <cellStyle name="SAPBEXItemHeader 7 10 2" xfId="48516"/>
    <cellStyle name="SAPBEXItemHeader 7 2" xfId="4430"/>
    <cellStyle name="SAPBEXItemHeader 7 2 2" xfId="15208"/>
    <cellStyle name="SAPBEXItemHeader 7 2 2 2" xfId="41628"/>
    <cellStyle name="SAPBEXItemHeader 7 2 3" xfId="27718"/>
    <cellStyle name="SAPBEXItemHeader 7 2 3 2" xfId="54132"/>
    <cellStyle name="SAPBEXItemHeader 7 2 4" xfId="31100"/>
    <cellStyle name="SAPBEXItemHeader 7 3" xfId="5163"/>
    <cellStyle name="SAPBEXItemHeader 7 3 2" xfId="15940"/>
    <cellStyle name="SAPBEXItemHeader 7 3 2 2" xfId="42359"/>
    <cellStyle name="SAPBEXItemHeader 7 3 3" xfId="22202"/>
    <cellStyle name="SAPBEXItemHeader 7 3 3 2" xfId="48616"/>
    <cellStyle name="SAPBEXItemHeader 7 3 4" xfId="31833"/>
    <cellStyle name="SAPBEXItemHeader 7 4" xfId="6339"/>
    <cellStyle name="SAPBEXItemHeader 7 4 2" xfId="17077"/>
    <cellStyle name="SAPBEXItemHeader 7 4 2 2" xfId="43495"/>
    <cellStyle name="SAPBEXItemHeader 7 4 3" xfId="21888"/>
    <cellStyle name="SAPBEXItemHeader 7 4 3 2" xfId="48302"/>
    <cellStyle name="SAPBEXItemHeader 7 4 4" xfId="33009"/>
    <cellStyle name="SAPBEXItemHeader 7 5" xfId="6921"/>
    <cellStyle name="SAPBEXItemHeader 7 5 2" xfId="17626"/>
    <cellStyle name="SAPBEXItemHeader 7 5 2 2" xfId="44043"/>
    <cellStyle name="SAPBEXItemHeader 7 5 3" xfId="25737"/>
    <cellStyle name="SAPBEXItemHeader 7 5 3 2" xfId="52151"/>
    <cellStyle name="SAPBEXItemHeader 7 5 4" xfId="33591"/>
    <cellStyle name="SAPBEXItemHeader 7 6" xfId="7444"/>
    <cellStyle name="SAPBEXItemHeader 7 6 2" xfId="18111"/>
    <cellStyle name="SAPBEXItemHeader 7 6 2 2" xfId="44527"/>
    <cellStyle name="SAPBEXItemHeader 7 6 3" xfId="23953"/>
    <cellStyle name="SAPBEXItemHeader 7 6 3 2" xfId="50367"/>
    <cellStyle name="SAPBEXItemHeader 7 6 4" xfId="34114"/>
    <cellStyle name="SAPBEXItemHeader 7 7" xfId="8068"/>
    <cellStyle name="SAPBEXItemHeader 7 7 2" xfId="18735"/>
    <cellStyle name="SAPBEXItemHeader 7 7 2 2" xfId="45149"/>
    <cellStyle name="SAPBEXItemHeader 7 7 3" xfId="11180"/>
    <cellStyle name="SAPBEXItemHeader 7 7 3 2" xfId="37601"/>
    <cellStyle name="SAPBEXItemHeader 7 7 4" xfId="34671"/>
    <cellStyle name="SAPBEXItemHeader 7 8" xfId="13331"/>
    <cellStyle name="SAPBEXItemHeader 7 8 2" xfId="39751"/>
    <cellStyle name="SAPBEXItemHeader 7 9" xfId="13012"/>
    <cellStyle name="SAPBEXItemHeader 7 9 2" xfId="39433"/>
    <cellStyle name="SAPBEXItemHeader 8" xfId="3291"/>
    <cellStyle name="SAPBEXItemHeader 8 2" xfId="14081"/>
    <cellStyle name="SAPBEXItemHeader 8 2 2" xfId="40501"/>
    <cellStyle name="SAPBEXItemHeader 8 3" xfId="24324"/>
    <cellStyle name="SAPBEXItemHeader 8 3 2" xfId="50738"/>
    <cellStyle name="SAPBEXItemHeader 8 4" xfId="29961"/>
    <cellStyle name="SAPBEXItemHeader 9" xfId="2820"/>
    <cellStyle name="SAPBEXItemHeader 9 2" xfId="13612"/>
    <cellStyle name="SAPBEXItemHeader 9 2 2" xfId="40032"/>
    <cellStyle name="SAPBEXItemHeader 9 3" xfId="22908"/>
    <cellStyle name="SAPBEXItemHeader 9 3 2" xfId="49322"/>
    <cellStyle name="SAPBEXItemHeader 9 4" xfId="29490"/>
    <cellStyle name="SAPBEXresData" xfId="1274"/>
    <cellStyle name="SAPBEXresData 10" xfId="4159"/>
    <cellStyle name="SAPBEXresData 10 2" xfId="14940"/>
    <cellStyle name="SAPBEXresData 10 2 2" xfId="41360"/>
    <cellStyle name="SAPBEXresData 10 3" xfId="25040"/>
    <cellStyle name="SAPBEXresData 10 3 2" xfId="51454"/>
    <cellStyle name="SAPBEXresData 10 4" xfId="30829"/>
    <cellStyle name="SAPBEXresData 11" xfId="6836"/>
    <cellStyle name="SAPBEXresData 11 2" xfId="17220"/>
    <cellStyle name="SAPBEXresData 11 2 2" xfId="43638"/>
    <cellStyle name="SAPBEXresData 11 3" xfId="33506"/>
    <cellStyle name="SAPBEXresData 12" xfId="6090"/>
    <cellStyle name="SAPBEXresData 12 2" xfId="16840"/>
    <cellStyle name="SAPBEXresData 12 2 2" xfId="43258"/>
    <cellStyle name="SAPBEXresData 12 3" xfId="25143"/>
    <cellStyle name="SAPBEXresData 12 3 2" xfId="51557"/>
    <cellStyle name="SAPBEXresData 12 4" xfId="32760"/>
    <cellStyle name="SAPBEXresData 13" xfId="8271"/>
    <cellStyle name="SAPBEXresData 13 2" xfId="18932"/>
    <cellStyle name="SAPBEXresData 13 2 2" xfId="45346"/>
    <cellStyle name="SAPBEXresData 13 3" xfId="16085"/>
    <cellStyle name="SAPBEXresData 13 3 2" xfId="42504"/>
    <cellStyle name="SAPBEXresData 13 4" xfId="34783"/>
    <cellStyle name="SAPBEXresData 14" xfId="12109"/>
    <cellStyle name="SAPBEXresData 14 2" xfId="38530"/>
    <cellStyle name="SAPBEXresData 15" xfId="26201"/>
    <cellStyle name="SAPBEXresData 15 2" xfId="52615"/>
    <cellStyle name="SAPBEXresData 2" xfId="1573"/>
    <cellStyle name="SAPBEXresData 2 10" xfId="8465"/>
    <cellStyle name="SAPBEXresData 2 10 2" xfId="19125"/>
    <cellStyle name="SAPBEXresData 2 10 2 2" xfId="45539"/>
    <cellStyle name="SAPBEXresData 2 10 3" xfId="12836"/>
    <cellStyle name="SAPBEXresData 2 10 3 2" xfId="39257"/>
    <cellStyle name="SAPBEXresData 2 10 4" xfId="34961"/>
    <cellStyle name="SAPBEXresData 2 11" xfId="11977"/>
    <cellStyle name="SAPBEXresData 2 11 2" xfId="38398"/>
    <cellStyle name="SAPBEXresData 2 12" xfId="25028"/>
    <cellStyle name="SAPBEXresData 2 12 2" xfId="51442"/>
    <cellStyle name="SAPBEXresData 2 2" xfId="3567"/>
    <cellStyle name="SAPBEXresData 2 2 2" xfId="8957"/>
    <cellStyle name="SAPBEXresData 2 2 2 2" xfId="19617"/>
    <cellStyle name="SAPBEXresData 2 2 2 2 2" xfId="46031"/>
    <cellStyle name="SAPBEXresData 2 2 2 3" xfId="12089"/>
    <cellStyle name="SAPBEXresData 2 2 2 3 2" xfId="38510"/>
    <cellStyle name="SAPBEXresData 2 2 2 4" xfId="35453"/>
    <cellStyle name="SAPBEXresData 2 2 3" xfId="9960"/>
    <cellStyle name="SAPBEXresData 2 2 3 2" xfId="20620"/>
    <cellStyle name="SAPBEXresData 2 2 3 2 2" xfId="47034"/>
    <cellStyle name="SAPBEXresData 2 2 3 3" xfId="24378"/>
    <cellStyle name="SAPBEXresData 2 2 3 3 2" xfId="50792"/>
    <cellStyle name="SAPBEXresData 2 2 3 4" xfId="36456"/>
    <cellStyle name="SAPBEXresData 2 2 4" xfId="8778"/>
    <cellStyle name="SAPBEXresData 2 2 4 2" xfId="19438"/>
    <cellStyle name="SAPBEXresData 2 2 4 2 2" xfId="45852"/>
    <cellStyle name="SAPBEXresData 2 2 4 3" xfId="26125"/>
    <cellStyle name="SAPBEXresData 2 2 4 3 2" xfId="52539"/>
    <cellStyle name="SAPBEXresData 2 2 4 4" xfId="35274"/>
    <cellStyle name="SAPBEXresData 2 2 5" xfId="14352"/>
    <cellStyle name="SAPBEXresData 2 2 5 2" xfId="40772"/>
    <cellStyle name="SAPBEXresData 2 2 6" xfId="24642"/>
    <cellStyle name="SAPBEXresData 2 2 6 2" xfId="51056"/>
    <cellStyle name="SAPBEXresData 2 2 7" xfId="30237"/>
    <cellStyle name="SAPBEXresData 2 3" xfId="2751"/>
    <cellStyle name="SAPBEXresData 2 3 2" xfId="9315"/>
    <cellStyle name="SAPBEXresData 2 3 2 2" xfId="19975"/>
    <cellStyle name="SAPBEXresData 2 3 2 2 2" xfId="46389"/>
    <cellStyle name="SAPBEXresData 2 3 2 3" xfId="25953"/>
    <cellStyle name="SAPBEXresData 2 3 2 3 2" xfId="52367"/>
    <cellStyle name="SAPBEXresData 2 3 2 4" xfId="35811"/>
    <cellStyle name="SAPBEXresData 2 3 3" xfId="13543"/>
    <cellStyle name="SAPBEXresData 2 3 3 2" xfId="39963"/>
    <cellStyle name="SAPBEXresData 2 3 4" xfId="22476"/>
    <cellStyle name="SAPBEXresData 2 3 4 2" xfId="48890"/>
    <cellStyle name="SAPBEXresData 2 3 5" xfId="29421"/>
    <cellStyle name="SAPBEXresData 2 4" xfId="5042"/>
    <cellStyle name="SAPBEXresData 2 4 2" xfId="10166"/>
    <cellStyle name="SAPBEXresData 2 4 2 2" xfId="20826"/>
    <cellStyle name="SAPBEXresData 2 4 2 2 2" xfId="47240"/>
    <cellStyle name="SAPBEXresData 2 4 2 3" xfId="25885"/>
    <cellStyle name="SAPBEXresData 2 4 2 3 2" xfId="52299"/>
    <cellStyle name="SAPBEXresData 2 4 2 4" xfId="36662"/>
    <cellStyle name="SAPBEXresData 2 4 3" xfId="15819"/>
    <cellStyle name="SAPBEXresData 2 4 3 2" xfId="42238"/>
    <cellStyle name="SAPBEXresData 2 4 4" xfId="22709"/>
    <cellStyle name="SAPBEXresData 2 4 4 2" xfId="49123"/>
    <cellStyle name="SAPBEXresData 2 4 5" xfId="31712"/>
    <cellStyle name="SAPBEXresData 2 5" xfId="3974"/>
    <cellStyle name="SAPBEXresData 2 5 2" xfId="14757"/>
    <cellStyle name="SAPBEXresData 2 5 2 2" xfId="41177"/>
    <cellStyle name="SAPBEXresData 2 5 3" xfId="26581"/>
    <cellStyle name="SAPBEXresData 2 5 3 2" xfId="52995"/>
    <cellStyle name="SAPBEXresData 2 5 4" xfId="30644"/>
    <cellStyle name="SAPBEXresData 2 6" xfId="5867"/>
    <cellStyle name="SAPBEXresData 2 6 2" xfId="16622"/>
    <cellStyle name="SAPBEXresData 2 6 2 2" xfId="43040"/>
    <cellStyle name="SAPBEXresData 2 6 3" xfId="23831"/>
    <cellStyle name="SAPBEXresData 2 6 3 2" xfId="50245"/>
    <cellStyle name="SAPBEXresData 2 6 4" xfId="32537"/>
    <cellStyle name="SAPBEXresData 2 7" xfId="3311"/>
    <cellStyle name="SAPBEXresData 2 7 2" xfId="24435"/>
    <cellStyle name="SAPBEXresData 2 7 2 2" xfId="50849"/>
    <cellStyle name="SAPBEXresData 2 7 3" xfId="29981"/>
    <cellStyle name="SAPBEXresData 2 8" xfId="5906"/>
    <cellStyle name="SAPBEXresData 2 8 2" xfId="16658"/>
    <cellStyle name="SAPBEXresData 2 8 2 2" xfId="43076"/>
    <cellStyle name="SAPBEXresData 2 8 3" xfId="25050"/>
    <cellStyle name="SAPBEXresData 2 8 3 2" xfId="51464"/>
    <cellStyle name="SAPBEXresData 2 8 4" xfId="32576"/>
    <cellStyle name="SAPBEXresData 2 9" xfId="7368"/>
    <cellStyle name="SAPBEXresData 2 9 2" xfId="18035"/>
    <cellStyle name="SAPBEXresData 2 9 2 2" xfId="44451"/>
    <cellStyle name="SAPBEXresData 2 9 3" xfId="23955"/>
    <cellStyle name="SAPBEXresData 2 9 3 2" xfId="50369"/>
    <cellStyle name="SAPBEXresData 2 9 4" xfId="34038"/>
    <cellStyle name="SAPBEXresData 3" xfId="1685"/>
    <cellStyle name="SAPBEXresData 3 10" xfId="8495"/>
    <cellStyle name="SAPBEXresData 3 10 2" xfId="19155"/>
    <cellStyle name="SAPBEXresData 3 10 2 2" xfId="45569"/>
    <cellStyle name="SAPBEXresData 3 10 3" xfId="12555"/>
    <cellStyle name="SAPBEXresData 3 10 3 2" xfId="38976"/>
    <cellStyle name="SAPBEXresData 3 10 4" xfId="34991"/>
    <cellStyle name="SAPBEXresData 3 11" xfId="11882"/>
    <cellStyle name="SAPBEXresData 3 11 2" xfId="38303"/>
    <cellStyle name="SAPBEXresData 3 12" xfId="23160"/>
    <cellStyle name="SAPBEXresData 3 12 2" xfId="49574"/>
    <cellStyle name="SAPBEXresData 3 2" xfId="3678"/>
    <cellStyle name="SAPBEXresData 3 2 2" xfId="8927"/>
    <cellStyle name="SAPBEXresData 3 2 2 2" xfId="19587"/>
    <cellStyle name="SAPBEXresData 3 2 2 2 2" xfId="46001"/>
    <cellStyle name="SAPBEXresData 3 2 2 3" xfId="12802"/>
    <cellStyle name="SAPBEXresData 3 2 2 3 2" xfId="39223"/>
    <cellStyle name="SAPBEXresData 3 2 2 4" xfId="35423"/>
    <cellStyle name="SAPBEXresData 3 2 3" xfId="9688"/>
    <cellStyle name="SAPBEXresData 3 2 3 2" xfId="20348"/>
    <cellStyle name="SAPBEXresData 3 2 3 2 2" xfId="46762"/>
    <cellStyle name="SAPBEXresData 3 2 3 3" xfId="11839"/>
    <cellStyle name="SAPBEXresData 3 2 3 3 2" xfId="38260"/>
    <cellStyle name="SAPBEXresData 3 2 3 4" xfId="36184"/>
    <cellStyle name="SAPBEXresData 3 2 4" xfId="8811"/>
    <cellStyle name="SAPBEXresData 3 2 4 2" xfId="19471"/>
    <cellStyle name="SAPBEXresData 3 2 4 2 2" xfId="45885"/>
    <cellStyle name="SAPBEXresData 3 2 4 3" xfId="21948"/>
    <cellStyle name="SAPBEXresData 3 2 4 3 2" xfId="48362"/>
    <cellStyle name="SAPBEXresData 3 2 4 4" xfId="35307"/>
    <cellStyle name="SAPBEXresData 3 2 5" xfId="14463"/>
    <cellStyle name="SAPBEXresData 3 2 5 2" xfId="40883"/>
    <cellStyle name="SAPBEXresData 3 2 6" xfId="28134"/>
    <cellStyle name="SAPBEXresData 3 2 6 2" xfId="54548"/>
    <cellStyle name="SAPBEXresData 3 2 7" xfId="30348"/>
    <cellStyle name="SAPBEXresData 3 3" xfId="2657"/>
    <cellStyle name="SAPBEXresData 3 3 2" xfId="9288"/>
    <cellStyle name="SAPBEXresData 3 3 2 2" xfId="19948"/>
    <cellStyle name="SAPBEXresData 3 3 2 2 2" xfId="46362"/>
    <cellStyle name="SAPBEXresData 3 3 2 3" xfId="25956"/>
    <cellStyle name="SAPBEXresData 3 3 2 3 2" xfId="52370"/>
    <cellStyle name="SAPBEXresData 3 3 2 4" xfId="35784"/>
    <cellStyle name="SAPBEXresData 3 3 3" xfId="13449"/>
    <cellStyle name="SAPBEXresData 3 3 3 2" xfId="39869"/>
    <cellStyle name="SAPBEXresData 3 3 4" xfId="27245"/>
    <cellStyle name="SAPBEXresData 3 3 4 2" xfId="53659"/>
    <cellStyle name="SAPBEXresData 3 3 5" xfId="29327"/>
    <cellStyle name="SAPBEXresData 3 4" xfId="4474"/>
    <cellStyle name="SAPBEXresData 3 4 2" xfId="10307"/>
    <cellStyle name="SAPBEXresData 3 4 2 2" xfId="20967"/>
    <cellStyle name="SAPBEXresData 3 4 2 2 2" xfId="47381"/>
    <cellStyle name="SAPBEXresData 3 4 2 3" xfId="17534"/>
    <cellStyle name="SAPBEXresData 3 4 2 3 2" xfId="43951"/>
    <cellStyle name="SAPBEXresData 3 4 2 4" xfId="36803"/>
    <cellStyle name="SAPBEXresData 3 4 3" xfId="15252"/>
    <cellStyle name="SAPBEXresData 3 4 3 2" xfId="41672"/>
    <cellStyle name="SAPBEXresData 3 4 4" xfId="25589"/>
    <cellStyle name="SAPBEXresData 3 4 4 2" xfId="52003"/>
    <cellStyle name="SAPBEXresData 3 4 5" xfId="31144"/>
    <cellStyle name="SAPBEXresData 3 5" xfId="3976"/>
    <cellStyle name="SAPBEXresData 3 5 2" xfId="14759"/>
    <cellStyle name="SAPBEXresData 3 5 2 2" xfId="41179"/>
    <cellStyle name="SAPBEXresData 3 5 3" xfId="26180"/>
    <cellStyle name="SAPBEXresData 3 5 3 2" xfId="52594"/>
    <cellStyle name="SAPBEXresData 3 5 4" xfId="30646"/>
    <cellStyle name="SAPBEXresData 3 6" xfId="5551"/>
    <cellStyle name="SAPBEXresData 3 6 2" xfId="16322"/>
    <cellStyle name="SAPBEXresData 3 6 2 2" xfId="42741"/>
    <cellStyle name="SAPBEXresData 3 6 3" xfId="24466"/>
    <cellStyle name="SAPBEXresData 3 6 3 2" xfId="50880"/>
    <cellStyle name="SAPBEXresData 3 6 4" xfId="32221"/>
    <cellStyle name="SAPBEXresData 3 7" xfId="6160"/>
    <cellStyle name="SAPBEXresData 3 7 2" xfId="24903"/>
    <cellStyle name="SAPBEXresData 3 7 2 2" xfId="51317"/>
    <cellStyle name="SAPBEXresData 3 7 3" xfId="32830"/>
    <cellStyle name="SAPBEXresData 3 8" xfId="3147"/>
    <cellStyle name="SAPBEXresData 3 8 2" xfId="13938"/>
    <cellStyle name="SAPBEXresData 3 8 2 2" xfId="40358"/>
    <cellStyle name="SAPBEXresData 3 8 3" xfId="25713"/>
    <cellStyle name="SAPBEXresData 3 8 3 2" xfId="52127"/>
    <cellStyle name="SAPBEXresData 3 8 4" xfId="29817"/>
    <cellStyle name="SAPBEXresData 3 9" xfId="5677"/>
    <cellStyle name="SAPBEXresData 3 9 2" xfId="16441"/>
    <cellStyle name="SAPBEXresData 3 9 2 2" xfId="42859"/>
    <cellStyle name="SAPBEXresData 3 9 3" xfId="22516"/>
    <cellStyle name="SAPBEXresData 3 9 3 2" xfId="48930"/>
    <cellStyle name="SAPBEXresData 3 9 4" xfId="32347"/>
    <cellStyle name="SAPBEXresData 4" xfId="1953"/>
    <cellStyle name="SAPBEXresData 4 10" xfId="8591"/>
    <cellStyle name="SAPBEXresData 4 10 2" xfId="19251"/>
    <cellStyle name="SAPBEXresData 4 10 2 2" xfId="45665"/>
    <cellStyle name="SAPBEXresData 4 10 3" xfId="12791"/>
    <cellStyle name="SAPBEXresData 4 10 3 2" xfId="39212"/>
    <cellStyle name="SAPBEXresData 4 10 4" xfId="35087"/>
    <cellStyle name="SAPBEXresData 4 11" xfId="11635"/>
    <cellStyle name="SAPBEXresData 4 11 2" xfId="38056"/>
    <cellStyle name="SAPBEXresData 4 12" xfId="24443"/>
    <cellStyle name="SAPBEXresData 4 12 2" xfId="50857"/>
    <cellStyle name="SAPBEXresData 4 2" xfId="3930"/>
    <cellStyle name="SAPBEXresData 4 2 2" xfId="9772"/>
    <cellStyle name="SAPBEXresData 4 2 2 2" xfId="20432"/>
    <cellStyle name="SAPBEXresData 4 2 2 2 2" xfId="46846"/>
    <cellStyle name="SAPBEXresData 4 2 2 3" xfId="26707"/>
    <cellStyle name="SAPBEXresData 4 2 2 3 2" xfId="53121"/>
    <cellStyle name="SAPBEXresData 4 2 2 4" xfId="36268"/>
    <cellStyle name="SAPBEXresData 4 2 3" xfId="14713"/>
    <cellStyle name="SAPBEXresData 4 2 3 2" xfId="41133"/>
    <cellStyle name="SAPBEXresData 4 2 4" xfId="24757"/>
    <cellStyle name="SAPBEXresData 4 2 4 2" xfId="51171"/>
    <cellStyle name="SAPBEXresData 4 2 5" xfId="30600"/>
    <cellStyle name="SAPBEXresData 4 3" xfId="4657"/>
    <cellStyle name="SAPBEXresData 4 3 2" xfId="9980"/>
    <cellStyle name="SAPBEXresData 4 3 2 2" xfId="20640"/>
    <cellStyle name="SAPBEXresData 4 3 2 2 2" xfId="47054"/>
    <cellStyle name="SAPBEXresData 4 3 2 3" xfId="23719"/>
    <cellStyle name="SAPBEXresData 4 3 2 3 2" xfId="50133"/>
    <cellStyle name="SAPBEXresData 4 3 2 4" xfId="36476"/>
    <cellStyle name="SAPBEXresData 4 3 3" xfId="15435"/>
    <cellStyle name="SAPBEXresData 4 3 3 2" xfId="41855"/>
    <cellStyle name="SAPBEXresData 4 3 4" xfId="27564"/>
    <cellStyle name="SAPBEXresData 4 3 4 2" xfId="53978"/>
    <cellStyle name="SAPBEXresData 4 3 5" xfId="31327"/>
    <cellStyle name="SAPBEXresData 4 4" xfId="5235"/>
    <cellStyle name="SAPBEXresData 4 4 2" xfId="16010"/>
    <cellStyle name="SAPBEXresData 4 4 2 2" xfId="42429"/>
    <cellStyle name="SAPBEXresData 4 4 3" xfId="24458"/>
    <cellStyle name="SAPBEXresData 4 4 3 2" xfId="50872"/>
    <cellStyle name="SAPBEXresData 4 4 4" xfId="31905"/>
    <cellStyle name="SAPBEXresData 4 5" xfId="5846"/>
    <cellStyle name="SAPBEXresData 4 5 2" xfId="16602"/>
    <cellStyle name="SAPBEXresData 4 5 2 2" xfId="43020"/>
    <cellStyle name="SAPBEXresData 4 5 3" xfId="23732"/>
    <cellStyle name="SAPBEXresData 4 5 3 2" xfId="50146"/>
    <cellStyle name="SAPBEXresData 4 5 4" xfId="32516"/>
    <cellStyle name="SAPBEXresData 4 6" xfId="6454"/>
    <cellStyle name="SAPBEXresData 4 6 2" xfId="17190"/>
    <cellStyle name="SAPBEXresData 4 6 2 2" xfId="43608"/>
    <cellStyle name="SAPBEXresData 4 6 3" xfId="25144"/>
    <cellStyle name="SAPBEXresData 4 6 3 2" xfId="51558"/>
    <cellStyle name="SAPBEXresData 4 6 4" xfId="33124"/>
    <cellStyle name="SAPBEXresData 4 7" xfId="7069"/>
    <cellStyle name="SAPBEXresData 4 7 2" xfId="17531"/>
    <cellStyle name="SAPBEXresData 4 7 2 2" xfId="43948"/>
    <cellStyle name="SAPBEXresData 4 7 3" xfId="33739"/>
    <cellStyle name="SAPBEXresData 4 8" xfId="7616"/>
    <cellStyle name="SAPBEXresData 4 8 2" xfId="18283"/>
    <cellStyle name="SAPBEXresData 4 8 2 2" xfId="44699"/>
    <cellStyle name="SAPBEXresData 4 8 3" xfId="22600"/>
    <cellStyle name="SAPBEXresData 4 8 3 2" xfId="49014"/>
    <cellStyle name="SAPBEXresData 4 8 4" xfId="34286"/>
    <cellStyle name="SAPBEXresData 4 9" xfId="7314"/>
    <cellStyle name="SAPBEXresData 4 9 2" xfId="17981"/>
    <cellStyle name="SAPBEXresData 4 9 2 2" xfId="44398"/>
    <cellStyle name="SAPBEXresData 4 9 3" xfId="21868"/>
    <cellStyle name="SAPBEXresData 4 9 3 2" xfId="48282"/>
    <cellStyle name="SAPBEXresData 4 9 4" xfId="33984"/>
    <cellStyle name="SAPBEXresData 5" xfId="2130"/>
    <cellStyle name="SAPBEXresData 5 10" xfId="8833"/>
    <cellStyle name="SAPBEXresData 5 10 2" xfId="19493"/>
    <cellStyle name="SAPBEXresData 5 10 2 2" xfId="45907"/>
    <cellStyle name="SAPBEXresData 5 10 3" xfId="22152"/>
    <cellStyle name="SAPBEXresData 5 10 3 2" xfId="48566"/>
    <cellStyle name="SAPBEXresData 5 10 4" xfId="35329"/>
    <cellStyle name="SAPBEXresData 5 11" xfId="11470"/>
    <cellStyle name="SAPBEXresData 5 11 2" xfId="37891"/>
    <cellStyle name="SAPBEXresData 5 12" xfId="27558"/>
    <cellStyle name="SAPBEXresData 5 12 2" xfId="53972"/>
    <cellStyle name="SAPBEXresData 5 2" xfId="4095"/>
    <cellStyle name="SAPBEXresData 5 2 2" xfId="9810"/>
    <cellStyle name="SAPBEXresData 5 2 2 2" xfId="20470"/>
    <cellStyle name="SAPBEXresData 5 2 2 2 2" xfId="46884"/>
    <cellStyle name="SAPBEXresData 5 2 2 3" xfId="12719"/>
    <cellStyle name="SAPBEXresData 5 2 2 3 2" xfId="39140"/>
    <cellStyle name="SAPBEXresData 5 2 2 4" xfId="36306"/>
    <cellStyle name="SAPBEXresData 5 2 3" xfId="14877"/>
    <cellStyle name="SAPBEXresData 5 2 3 2" xfId="41297"/>
    <cellStyle name="SAPBEXresData 5 2 4" xfId="23332"/>
    <cellStyle name="SAPBEXresData 5 2 4 2" xfId="49746"/>
    <cellStyle name="SAPBEXresData 5 2 5" xfId="30765"/>
    <cellStyle name="SAPBEXresData 5 3" xfId="4823"/>
    <cellStyle name="SAPBEXresData 5 3 2" xfId="9920"/>
    <cellStyle name="SAPBEXresData 5 3 2 2" xfId="20580"/>
    <cellStyle name="SAPBEXresData 5 3 2 2 2" xfId="46994"/>
    <cellStyle name="SAPBEXresData 5 3 2 3" xfId="23162"/>
    <cellStyle name="SAPBEXresData 5 3 2 3 2" xfId="49576"/>
    <cellStyle name="SAPBEXresData 5 3 2 4" xfId="36416"/>
    <cellStyle name="SAPBEXresData 5 3 3" xfId="15600"/>
    <cellStyle name="SAPBEXresData 5 3 3 2" xfId="42020"/>
    <cellStyle name="SAPBEXresData 5 3 4" xfId="25689"/>
    <cellStyle name="SAPBEXresData 5 3 4 2" xfId="52103"/>
    <cellStyle name="SAPBEXresData 5 3 5" xfId="31493"/>
    <cellStyle name="SAPBEXresData 5 4" xfId="5403"/>
    <cellStyle name="SAPBEXresData 5 4 2" xfId="16176"/>
    <cellStyle name="SAPBEXresData 5 4 2 2" xfId="42595"/>
    <cellStyle name="SAPBEXresData 5 4 3" xfId="25323"/>
    <cellStyle name="SAPBEXresData 5 4 3 2" xfId="51737"/>
    <cellStyle name="SAPBEXresData 5 4 4" xfId="32073"/>
    <cellStyle name="SAPBEXresData 5 5" xfId="6010"/>
    <cellStyle name="SAPBEXresData 5 5 2" xfId="16762"/>
    <cellStyle name="SAPBEXresData 5 5 2 2" xfId="43180"/>
    <cellStyle name="SAPBEXresData 5 5 3" xfId="25791"/>
    <cellStyle name="SAPBEXresData 5 5 3 2" xfId="52205"/>
    <cellStyle name="SAPBEXresData 5 5 4" xfId="32680"/>
    <cellStyle name="SAPBEXresData 5 6" xfId="6610"/>
    <cellStyle name="SAPBEXresData 5 6 2" xfId="17335"/>
    <cellStyle name="SAPBEXresData 5 6 2 2" xfId="43753"/>
    <cellStyle name="SAPBEXresData 5 6 3" xfId="25256"/>
    <cellStyle name="SAPBEXresData 5 6 3 2" xfId="51670"/>
    <cellStyle name="SAPBEXresData 5 6 4" xfId="33280"/>
    <cellStyle name="SAPBEXresData 5 7" xfId="7182"/>
    <cellStyle name="SAPBEXresData 5 7 2" xfId="27321"/>
    <cellStyle name="SAPBEXresData 5 7 2 2" xfId="53735"/>
    <cellStyle name="SAPBEXresData 5 7 3" xfId="33852"/>
    <cellStyle name="SAPBEXresData 5 8" xfId="7741"/>
    <cellStyle name="SAPBEXresData 5 8 2" xfId="18408"/>
    <cellStyle name="SAPBEXresData 5 8 2 2" xfId="44824"/>
    <cellStyle name="SAPBEXresData 5 8 3" xfId="27328"/>
    <cellStyle name="SAPBEXresData 5 8 3 2" xfId="53742"/>
    <cellStyle name="SAPBEXresData 5 8 4" xfId="34411"/>
    <cellStyle name="SAPBEXresData 5 9" xfId="7893"/>
    <cellStyle name="SAPBEXresData 5 9 2" xfId="18560"/>
    <cellStyle name="SAPBEXresData 5 9 2 2" xfId="44975"/>
    <cellStyle name="SAPBEXresData 5 9 3" xfId="27340"/>
    <cellStyle name="SAPBEXresData 5 9 3 2" xfId="53754"/>
    <cellStyle name="SAPBEXresData 5 9 4" xfId="34563"/>
    <cellStyle name="SAPBEXresData 6" xfId="1867"/>
    <cellStyle name="SAPBEXresData 6 10" xfId="9518"/>
    <cellStyle name="SAPBEXresData 6 10 2" xfId="20178"/>
    <cellStyle name="SAPBEXresData 6 10 2 2" xfId="46592"/>
    <cellStyle name="SAPBEXresData 6 10 3" xfId="12717"/>
    <cellStyle name="SAPBEXresData 6 10 3 2" xfId="39138"/>
    <cellStyle name="SAPBEXresData 6 10 4" xfId="36014"/>
    <cellStyle name="SAPBEXresData 6 11" xfId="11713"/>
    <cellStyle name="SAPBEXresData 6 11 2" xfId="38134"/>
    <cellStyle name="SAPBEXresData 6 12" xfId="24662"/>
    <cellStyle name="SAPBEXresData 6 12 2" xfId="51076"/>
    <cellStyle name="SAPBEXresData 6 2" xfId="3844"/>
    <cellStyle name="SAPBEXresData 6 2 2" xfId="10750"/>
    <cellStyle name="SAPBEXresData 6 2 2 2" xfId="21395"/>
    <cellStyle name="SAPBEXresData 6 2 2 2 2" xfId="47809"/>
    <cellStyle name="SAPBEXresData 6 2 2 3" xfId="28489"/>
    <cellStyle name="SAPBEXresData 6 2 2 3 2" xfId="54903"/>
    <cellStyle name="SAPBEXresData 6 2 2 4" xfId="37171"/>
    <cellStyle name="SAPBEXresData 6 2 3" xfId="14627"/>
    <cellStyle name="SAPBEXresData 6 2 3 2" xfId="41047"/>
    <cellStyle name="SAPBEXresData 6 2 4" xfId="24557"/>
    <cellStyle name="SAPBEXresData 6 2 4 2" xfId="50971"/>
    <cellStyle name="SAPBEXresData 6 2 5" xfId="30514"/>
    <cellStyle name="SAPBEXresData 6 3" xfId="4571"/>
    <cellStyle name="SAPBEXresData 6 3 2" xfId="15349"/>
    <cellStyle name="SAPBEXresData 6 3 2 2" xfId="41769"/>
    <cellStyle name="SAPBEXresData 6 3 3" xfId="22717"/>
    <cellStyle name="SAPBEXresData 6 3 3 2" xfId="49131"/>
    <cellStyle name="SAPBEXresData 6 3 4" xfId="31241"/>
    <cellStyle name="SAPBEXresData 6 4" xfId="4277"/>
    <cellStyle name="SAPBEXresData 6 4 2" xfId="15056"/>
    <cellStyle name="SAPBEXresData 6 4 2 2" xfId="41476"/>
    <cellStyle name="SAPBEXresData 6 4 3" xfId="25697"/>
    <cellStyle name="SAPBEXresData 6 4 3 2" xfId="52111"/>
    <cellStyle name="SAPBEXresData 6 4 4" xfId="30947"/>
    <cellStyle name="SAPBEXresData 6 5" xfId="2864"/>
    <cellStyle name="SAPBEXresData 6 5 2" xfId="13656"/>
    <cellStyle name="SAPBEXresData 6 5 2 2" xfId="40076"/>
    <cellStyle name="SAPBEXresData 6 5 3" xfId="25122"/>
    <cellStyle name="SAPBEXresData 6 5 3 2" xfId="51536"/>
    <cellStyle name="SAPBEXresData 6 5 4" xfId="29534"/>
    <cellStyle name="SAPBEXresData 6 6" xfId="5679"/>
    <cellStyle name="SAPBEXresData 6 6 2" xfId="16443"/>
    <cellStyle name="SAPBEXresData 6 6 2 2" xfId="42861"/>
    <cellStyle name="SAPBEXresData 6 6 3" xfId="21942"/>
    <cellStyle name="SAPBEXresData 6 6 3 2" xfId="48356"/>
    <cellStyle name="SAPBEXresData 6 6 4" xfId="32349"/>
    <cellStyle name="SAPBEXresData 6 7" xfId="6983"/>
    <cellStyle name="SAPBEXresData 6 7 2" xfId="22958"/>
    <cellStyle name="SAPBEXresData 6 7 2 2" xfId="49372"/>
    <cellStyle name="SAPBEXresData 6 7 3" xfId="33653"/>
    <cellStyle name="SAPBEXresData 6 8" xfId="7530"/>
    <cellStyle name="SAPBEXresData 6 8 2" xfId="18197"/>
    <cellStyle name="SAPBEXresData 6 8 2 2" xfId="44613"/>
    <cellStyle name="SAPBEXresData 6 8 3" xfId="26641"/>
    <cellStyle name="SAPBEXresData 6 8 3 2" xfId="53055"/>
    <cellStyle name="SAPBEXresData 6 8 4" xfId="34200"/>
    <cellStyle name="SAPBEXresData 6 9" xfId="7251"/>
    <cellStyle name="SAPBEXresData 6 9 2" xfId="17918"/>
    <cellStyle name="SAPBEXresData 6 9 2 2" xfId="44335"/>
    <cellStyle name="SAPBEXresData 6 9 3" xfId="22125"/>
    <cellStyle name="SAPBEXresData 6 9 3 2" xfId="48539"/>
    <cellStyle name="SAPBEXresData 6 9 4" xfId="33921"/>
    <cellStyle name="SAPBEXresData 7" xfId="2384"/>
    <cellStyle name="SAPBEXresData 7 10" xfId="11278"/>
    <cellStyle name="SAPBEXresData 7 10 2" xfId="37699"/>
    <cellStyle name="SAPBEXresData 7 11" xfId="27155"/>
    <cellStyle name="SAPBEXresData 7 11 2" xfId="53569"/>
    <cellStyle name="SAPBEXresData 7 2" xfId="4291"/>
    <cellStyle name="SAPBEXresData 7 2 2" xfId="15070"/>
    <cellStyle name="SAPBEXresData 7 2 2 2" xfId="41490"/>
    <cellStyle name="SAPBEXresData 7 2 3" xfId="24632"/>
    <cellStyle name="SAPBEXresData 7 2 3 2" xfId="51046"/>
    <cellStyle name="SAPBEXresData 7 2 4" xfId="30961"/>
    <cellStyle name="SAPBEXresData 7 3" xfId="5018"/>
    <cellStyle name="SAPBEXresData 7 3 2" xfId="15795"/>
    <cellStyle name="SAPBEXresData 7 3 2 2" xfId="42214"/>
    <cellStyle name="SAPBEXresData 7 3 3" xfId="25173"/>
    <cellStyle name="SAPBEXresData 7 3 3 2" xfId="51587"/>
    <cellStyle name="SAPBEXresData 7 3 4" xfId="31688"/>
    <cellStyle name="SAPBEXresData 7 4" xfId="6207"/>
    <cellStyle name="SAPBEXresData 7 4 2" xfId="16948"/>
    <cellStyle name="SAPBEXresData 7 4 2 2" xfId="43366"/>
    <cellStyle name="SAPBEXresData 7 4 3" xfId="24952"/>
    <cellStyle name="SAPBEXresData 7 4 3 2" xfId="51366"/>
    <cellStyle name="SAPBEXresData 7 4 4" xfId="32877"/>
    <cellStyle name="SAPBEXresData 7 5" xfId="6793"/>
    <cellStyle name="SAPBEXresData 7 5 2" xfId="17505"/>
    <cellStyle name="SAPBEXresData 7 5 2 2" xfId="43922"/>
    <cellStyle name="SAPBEXresData 7 5 3" xfId="23502"/>
    <cellStyle name="SAPBEXresData 7 5 3 2" xfId="49916"/>
    <cellStyle name="SAPBEXresData 7 5 4" xfId="33463"/>
    <cellStyle name="SAPBEXresData 7 6" xfId="7348"/>
    <cellStyle name="SAPBEXresData 7 6 2" xfId="18015"/>
    <cellStyle name="SAPBEXresData 7 6 2 2" xfId="44431"/>
    <cellStyle name="SAPBEXresData 7 6 3" xfId="26239"/>
    <cellStyle name="SAPBEXresData 7 6 3 2" xfId="52653"/>
    <cellStyle name="SAPBEXresData 7 6 4" xfId="34018"/>
    <cellStyle name="SAPBEXresData 7 7" xfId="7993"/>
    <cellStyle name="SAPBEXresData 7 7 2" xfId="18660"/>
    <cellStyle name="SAPBEXresData 7 7 2 2" xfId="45074"/>
    <cellStyle name="SAPBEXresData 7 7 3" xfId="12436"/>
    <cellStyle name="SAPBEXresData 7 7 3 2" xfId="38857"/>
    <cellStyle name="SAPBEXresData 7 7 4" xfId="34598"/>
    <cellStyle name="SAPBEXresData 7 8" xfId="9946"/>
    <cellStyle name="SAPBEXresData 7 8 2" xfId="20606"/>
    <cellStyle name="SAPBEXresData 7 8 2 2" xfId="47020"/>
    <cellStyle name="SAPBEXresData 7 8 3" xfId="23044"/>
    <cellStyle name="SAPBEXresData 7 8 3 2" xfId="49458"/>
    <cellStyle name="SAPBEXresData 7 8 4" xfId="36442"/>
    <cellStyle name="SAPBEXresData 7 9" xfId="13181"/>
    <cellStyle name="SAPBEXresData 7 9 2" xfId="39601"/>
    <cellStyle name="SAPBEXresData 8" xfId="3292"/>
    <cellStyle name="SAPBEXresData 8 2" xfId="14082"/>
    <cellStyle name="SAPBEXresData 8 2 2" xfId="40502"/>
    <cellStyle name="SAPBEXresData 8 3" xfId="23867"/>
    <cellStyle name="SAPBEXresData 8 3 2" xfId="50281"/>
    <cellStyle name="SAPBEXresData 8 4" xfId="29962"/>
    <cellStyle name="SAPBEXresData 9" xfId="5088"/>
    <cellStyle name="SAPBEXresData 9 2" xfId="15865"/>
    <cellStyle name="SAPBEXresData 9 2 2" xfId="42284"/>
    <cellStyle name="SAPBEXresData 9 3" xfId="24925"/>
    <cellStyle name="SAPBEXresData 9 3 2" xfId="51339"/>
    <cellStyle name="SAPBEXresData 9 4" xfId="31758"/>
    <cellStyle name="SAPBEXresDataEmph" xfId="1275"/>
    <cellStyle name="SAPBEXresDataEmph 2" xfId="1574"/>
    <cellStyle name="SAPBEXresDataEmph 2 2" xfId="3568"/>
    <cellStyle name="SAPBEXresDataEmph 2 2 2" xfId="14353"/>
    <cellStyle name="SAPBEXresDataEmph 2 2 2 2" xfId="40773"/>
    <cellStyle name="SAPBEXresDataEmph 2 2 3" xfId="24196"/>
    <cellStyle name="SAPBEXresDataEmph 2 2 3 2" xfId="50610"/>
    <cellStyle name="SAPBEXresDataEmph 2 2 4" xfId="30238"/>
    <cellStyle name="SAPBEXresDataEmph 2 3" xfId="4121"/>
    <cellStyle name="SAPBEXresDataEmph 2 3 2" xfId="14903"/>
    <cellStyle name="SAPBEXresDataEmph 2 3 2 2" xfId="41323"/>
    <cellStyle name="SAPBEXresDataEmph 2 3 3" xfId="25834"/>
    <cellStyle name="SAPBEXresDataEmph 2 3 3 2" xfId="52248"/>
    <cellStyle name="SAPBEXresDataEmph 2 3 4" xfId="30791"/>
    <cellStyle name="SAPBEXresDataEmph 2 4" xfId="5637"/>
    <cellStyle name="SAPBEXresDataEmph 2 4 2" xfId="16401"/>
    <cellStyle name="SAPBEXresDataEmph 2 4 2 2" xfId="42819"/>
    <cellStyle name="SAPBEXresDataEmph 2 4 3" xfId="25165"/>
    <cellStyle name="SAPBEXresDataEmph 2 4 3 2" xfId="51579"/>
    <cellStyle name="SAPBEXresDataEmph 2 4 4" xfId="32307"/>
    <cellStyle name="SAPBEXresDataEmph 2 5" xfId="5299"/>
    <cellStyle name="SAPBEXresDataEmph 2 5 2" xfId="24949"/>
    <cellStyle name="SAPBEXresDataEmph 2 5 2 2" xfId="51363"/>
    <cellStyle name="SAPBEXresDataEmph 2 5 3" xfId="31969"/>
    <cellStyle name="SAPBEXresDataEmph 2 6" xfId="5475"/>
    <cellStyle name="SAPBEXresDataEmph 2 6 2" xfId="22198"/>
    <cellStyle name="SAPBEXresDataEmph 2 6 2 2" xfId="48612"/>
    <cellStyle name="SAPBEXresDataEmph 2 6 3" xfId="32145"/>
    <cellStyle name="SAPBEXresDataEmph 2 7" xfId="4301"/>
    <cellStyle name="SAPBEXresDataEmph 2 7 2" xfId="15080"/>
    <cellStyle name="SAPBEXresDataEmph 2 7 2 2" xfId="41500"/>
    <cellStyle name="SAPBEXresDataEmph 2 7 3" xfId="24423"/>
    <cellStyle name="SAPBEXresDataEmph 2 7 3 2" xfId="50837"/>
    <cellStyle name="SAPBEXresDataEmph 2 7 4" xfId="30971"/>
    <cellStyle name="SAPBEXresDataEmph 2 8" xfId="24576"/>
    <cellStyle name="SAPBEXresDataEmph 2 8 2" xfId="50990"/>
    <cellStyle name="SAPBEXresDataEmph 3" xfId="2385"/>
    <cellStyle name="SAPBEXresDataEmph 3 10" xfId="23318"/>
    <cellStyle name="SAPBEXresDataEmph 3 10 2" xfId="49732"/>
    <cellStyle name="SAPBEXresDataEmph 3 2" xfId="4292"/>
    <cellStyle name="SAPBEXresDataEmph 3 2 2" xfId="15071"/>
    <cellStyle name="SAPBEXresDataEmph 3 2 2 2" xfId="41491"/>
    <cellStyle name="SAPBEXresDataEmph 3 2 3" xfId="24186"/>
    <cellStyle name="SAPBEXresDataEmph 3 2 3 2" xfId="50600"/>
    <cellStyle name="SAPBEXresDataEmph 3 2 4" xfId="30962"/>
    <cellStyle name="SAPBEXresDataEmph 3 3" xfId="5019"/>
    <cellStyle name="SAPBEXresDataEmph 3 3 2" xfId="15796"/>
    <cellStyle name="SAPBEXresDataEmph 3 3 2 2" xfId="42215"/>
    <cellStyle name="SAPBEXresDataEmph 3 3 3" xfId="24740"/>
    <cellStyle name="SAPBEXresDataEmph 3 3 3 2" xfId="51154"/>
    <cellStyle name="SAPBEXresDataEmph 3 3 4" xfId="31689"/>
    <cellStyle name="SAPBEXresDataEmph 3 4" xfId="6208"/>
    <cellStyle name="SAPBEXresDataEmph 3 4 2" xfId="16949"/>
    <cellStyle name="SAPBEXresDataEmph 3 4 2 2" xfId="43367"/>
    <cellStyle name="SAPBEXresDataEmph 3 4 3" xfId="24081"/>
    <cellStyle name="SAPBEXresDataEmph 3 4 3 2" xfId="50495"/>
    <cellStyle name="SAPBEXresDataEmph 3 4 4" xfId="32878"/>
    <cellStyle name="SAPBEXresDataEmph 3 5" xfId="6794"/>
    <cellStyle name="SAPBEXresDataEmph 3 5 2" xfId="17506"/>
    <cellStyle name="SAPBEXresDataEmph 3 5 2 2" xfId="43923"/>
    <cellStyle name="SAPBEXresDataEmph 3 5 3" xfId="25744"/>
    <cellStyle name="SAPBEXresDataEmph 3 5 3 2" xfId="52158"/>
    <cellStyle name="SAPBEXresDataEmph 3 5 4" xfId="33464"/>
    <cellStyle name="SAPBEXresDataEmph 3 6" xfId="7349"/>
    <cellStyle name="SAPBEXresDataEmph 3 6 2" xfId="18016"/>
    <cellStyle name="SAPBEXresDataEmph 3 6 2 2" xfId="44432"/>
    <cellStyle name="SAPBEXresDataEmph 3 6 3" xfId="24834"/>
    <cellStyle name="SAPBEXresDataEmph 3 6 3 2" xfId="51248"/>
    <cellStyle name="SAPBEXresDataEmph 3 6 4" xfId="34019"/>
    <cellStyle name="SAPBEXresDataEmph 3 7" xfId="7994"/>
    <cellStyle name="SAPBEXresDataEmph 3 7 2" xfId="18661"/>
    <cellStyle name="SAPBEXresDataEmph 3 7 2 2" xfId="45075"/>
    <cellStyle name="SAPBEXresDataEmph 3 7 3" xfId="13941"/>
    <cellStyle name="SAPBEXresDataEmph 3 7 3 2" xfId="40361"/>
    <cellStyle name="SAPBEXresDataEmph 3 7 4" xfId="34599"/>
    <cellStyle name="SAPBEXresDataEmph 3 8" xfId="13182"/>
    <cellStyle name="SAPBEXresDataEmph 3 8 2" xfId="39602"/>
    <cellStyle name="SAPBEXresDataEmph 3 9" xfId="21171"/>
    <cellStyle name="SAPBEXresDataEmph 3 9 2" xfId="47585"/>
    <cellStyle name="SAPBEXresDataEmph 4" xfId="4490"/>
    <cellStyle name="SAPBEXresDataEmph 4 2" xfId="15268"/>
    <cellStyle name="SAPBEXresDataEmph 4 2 2" xfId="41688"/>
    <cellStyle name="SAPBEXresDataEmph 4 3" xfId="24181"/>
    <cellStyle name="SAPBEXresDataEmph 4 3 2" xfId="50595"/>
    <cellStyle name="SAPBEXresDataEmph 4 4" xfId="31160"/>
    <cellStyle name="SAPBEXresDataEmph 5" xfId="5185"/>
    <cellStyle name="SAPBEXresDataEmph 5 2" xfId="15960"/>
    <cellStyle name="SAPBEXresDataEmph 5 2 2" xfId="42379"/>
    <cellStyle name="SAPBEXresDataEmph 5 3" xfId="26253"/>
    <cellStyle name="SAPBEXresDataEmph 5 3 2" xfId="52667"/>
    <cellStyle name="SAPBEXresDataEmph 5 4" xfId="31855"/>
    <cellStyle name="SAPBEXresDataEmph 6" xfId="8272"/>
    <cellStyle name="SAPBEXresDataEmph 6 2" xfId="18933"/>
    <cellStyle name="SAPBEXresDataEmph 6 2 2" xfId="45347"/>
    <cellStyle name="SAPBEXresDataEmph 6 3" xfId="26046"/>
    <cellStyle name="SAPBEXresDataEmph 6 3 2" xfId="52460"/>
    <cellStyle name="SAPBEXresItem" xfId="1276"/>
    <cellStyle name="SAPBEXresItem 10" xfId="4192"/>
    <cellStyle name="SAPBEXresItem 10 2" xfId="14971"/>
    <cellStyle name="SAPBEXresItem 10 2 2" xfId="41391"/>
    <cellStyle name="SAPBEXresItem 10 3" xfId="25376"/>
    <cellStyle name="SAPBEXresItem 10 3 2" xfId="51790"/>
    <cellStyle name="SAPBEXresItem 10 4" xfId="30862"/>
    <cellStyle name="SAPBEXresItem 11" xfId="6508"/>
    <cellStyle name="SAPBEXresItem 11 2" xfId="11302"/>
    <cellStyle name="SAPBEXresItem 11 2 2" xfId="37723"/>
    <cellStyle name="SAPBEXresItem 11 3" xfId="33178"/>
    <cellStyle name="SAPBEXresItem 12" xfId="7097"/>
    <cellStyle name="SAPBEXresItem 12 2" xfId="17785"/>
    <cellStyle name="SAPBEXresItem 12 2 2" xfId="44202"/>
    <cellStyle name="SAPBEXresItem 12 3" xfId="24580"/>
    <cellStyle name="SAPBEXresItem 12 3 2" xfId="50994"/>
    <cellStyle name="SAPBEXresItem 12 4" xfId="33767"/>
    <cellStyle name="SAPBEXresItem 13" xfId="8273"/>
    <cellStyle name="SAPBEXresItem 13 2" xfId="18934"/>
    <cellStyle name="SAPBEXresItem 13 2 2" xfId="45348"/>
    <cellStyle name="SAPBEXresItem 13 3" xfId="12174"/>
    <cellStyle name="SAPBEXresItem 13 3 2" xfId="38595"/>
    <cellStyle name="SAPBEXresItem 13 4" xfId="34784"/>
    <cellStyle name="SAPBEXresItem 14" xfId="12282"/>
    <cellStyle name="SAPBEXresItem 14 2" xfId="38703"/>
    <cellStyle name="SAPBEXresItem 15" xfId="24848"/>
    <cellStyle name="SAPBEXresItem 15 2" xfId="51262"/>
    <cellStyle name="SAPBEXresItem 2" xfId="1575"/>
    <cellStyle name="SAPBEXresItem 2 10" xfId="8466"/>
    <cellStyle name="SAPBEXresItem 2 10 2" xfId="19126"/>
    <cellStyle name="SAPBEXresItem 2 10 2 2" xfId="45540"/>
    <cellStyle name="SAPBEXresItem 2 10 3" xfId="17768"/>
    <cellStyle name="SAPBEXresItem 2 10 3 2" xfId="44185"/>
    <cellStyle name="SAPBEXresItem 2 10 4" xfId="34962"/>
    <cellStyle name="SAPBEXresItem 2 11" xfId="11976"/>
    <cellStyle name="SAPBEXresItem 2 11 2" xfId="38397"/>
    <cellStyle name="SAPBEXresItem 2 12" xfId="23710"/>
    <cellStyle name="SAPBEXresItem 2 12 2" xfId="50124"/>
    <cellStyle name="SAPBEXresItem 2 2" xfId="3569"/>
    <cellStyle name="SAPBEXresItem 2 2 2" xfId="8956"/>
    <cellStyle name="SAPBEXresItem 2 2 2 2" xfId="19616"/>
    <cellStyle name="SAPBEXresItem 2 2 2 2 2" xfId="46030"/>
    <cellStyle name="SAPBEXresItem 2 2 2 3" xfId="11543"/>
    <cellStyle name="SAPBEXresItem 2 2 2 3 2" xfId="37964"/>
    <cellStyle name="SAPBEXresItem 2 2 2 4" xfId="35452"/>
    <cellStyle name="SAPBEXresItem 2 2 3" xfId="10219"/>
    <cellStyle name="SAPBEXresItem 2 2 3 2" xfId="20879"/>
    <cellStyle name="SAPBEXresItem 2 2 3 2 2" xfId="47293"/>
    <cellStyle name="SAPBEXresItem 2 2 3 3" xfId="13268"/>
    <cellStyle name="SAPBEXresItem 2 2 3 3 2" xfId="39688"/>
    <cellStyle name="SAPBEXresItem 2 2 3 4" xfId="36715"/>
    <cellStyle name="SAPBEXresItem 2 2 4" xfId="8779"/>
    <cellStyle name="SAPBEXresItem 2 2 4 2" xfId="19439"/>
    <cellStyle name="SAPBEXresItem 2 2 4 2 2" xfId="45853"/>
    <cellStyle name="SAPBEXresItem 2 2 4 3" xfId="25663"/>
    <cellStyle name="SAPBEXresItem 2 2 4 3 2" xfId="52077"/>
    <cellStyle name="SAPBEXresItem 2 2 4 4" xfId="35275"/>
    <cellStyle name="SAPBEXresItem 2 2 5" xfId="14354"/>
    <cellStyle name="SAPBEXresItem 2 2 5 2" xfId="40774"/>
    <cellStyle name="SAPBEXresItem 2 2 6" xfId="23150"/>
    <cellStyle name="SAPBEXresItem 2 2 6 2" xfId="49564"/>
    <cellStyle name="SAPBEXresItem 2 2 7" xfId="30239"/>
    <cellStyle name="SAPBEXresItem 2 3" xfId="2749"/>
    <cellStyle name="SAPBEXresItem 2 3 2" xfId="9314"/>
    <cellStyle name="SAPBEXresItem 2 3 2 2" xfId="19974"/>
    <cellStyle name="SAPBEXresItem 2 3 2 2 2" xfId="46388"/>
    <cellStyle name="SAPBEXresItem 2 3 2 3" xfId="12485"/>
    <cellStyle name="SAPBEXresItem 2 3 2 3 2" xfId="38906"/>
    <cellStyle name="SAPBEXresItem 2 3 2 4" xfId="35810"/>
    <cellStyle name="SAPBEXresItem 2 3 3" xfId="13541"/>
    <cellStyle name="SAPBEXresItem 2 3 3 2" xfId="39961"/>
    <cellStyle name="SAPBEXresItem 2 3 4" xfId="27637"/>
    <cellStyle name="SAPBEXresItem 2 3 4 2" xfId="54051"/>
    <cellStyle name="SAPBEXresItem 2 3 5" xfId="29419"/>
    <cellStyle name="SAPBEXresItem 2 4" xfId="4686"/>
    <cellStyle name="SAPBEXresItem 2 4 2" xfId="10434"/>
    <cellStyle name="SAPBEXresItem 2 4 2 2" xfId="21094"/>
    <cellStyle name="SAPBEXresItem 2 4 2 2 2" xfId="47508"/>
    <cellStyle name="SAPBEXresItem 2 4 2 3" xfId="28358"/>
    <cellStyle name="SAPBEXresItem 2 4 2 3 2" xfId="54772"/>
    <cellStyle name="SAPBEXresItem 2 4 2 4" xfId="36930"/>
    <cellStyle name="SAPBEXresItem 2 4 3" xfId="15464"/>
    <cellStyle name="SAPBEXresItem 2 4 3 2" xfId="41884"/>
    <cellStyle name="SAPBEXresItem 2 4 4" xfId="23846"/>
    <cellStyle name="SAPBEXresItem 2 4 4 2" xfId="50260"/>
    <cellStyle name="SAPBEXresItem 2 4 5" xfId="31356"/>
    <cellStyle name="SAPBEXresItem 2 5" xfId="4455"/>
    <cellStyle name="SAPBEXresItem 2 5 2" xfId="15233"/>
    <cellStyle name="SAPBEXresItem 2 5 2 2" xfId="41653"/>
    <cellStyle name="SAPBEXresItem 2 5 3" xfId="22642"/>
    <cellStyle name="SAPBEXresItem 2 5 3 2" xfId="49056"/>
    <cellStyle name="SAPBEXresItem 2 5 4" xfId="31125"/>
    <cellStyle name="SAPBEXresItem 2 6" xfId="2976"/>
    <cellStyle name="SAPBEXresItem 2 6 2" xfId="13768"/>
    <cellStyle name="SAPBEXresItem 2 6 2 2" xfId="40188"/>
    <cellStyle name="SAPBEXresItem 2 6 3" xfId="24280"/>
    <cellStyle name="SAPBEXresItem 2 6 3 2" xfId="50694"/>
    <cellStyle name="SAPBEXresItem 2 6 4" xfId="29646"/>
    <cellStyle name="SAPBEXresItem 2 7" xfId="6105"/>
    <cellStyle name="SAPBEXresItem 2 7 2" xfId="24591"/>
    <cellStyle name="SAPBEXresItem 2 7 2 2" xfId="51005"/>
    <cellStyle name="SAPBEXresItem 2 7 3" xfId="32775"/>
    <cellStyle name="SAPBEXresItem 2 8" xfId="4856"/>
    <cellStyle name="SAPBEXresItem 2 8 2" xfId="15633"/>
    <cellStyle name="SAPBEXresItem 2 8 2 2" xfId="42053"/>
    <cellStyle name="SAPBEXresItem 2 8 3" xfId="24785"/>
    <cellStyle name="SAPBEXresItem 2 8 3 2" xfId="51199"/>
    <cellStyle name="SAPBEXresItem 2 8 4" xfId="31526"/>
    <cellStyle name="SAPBEXresItem 2 9" xfId="7792"/>
    <cellStyle name="SAPBEXresItem 2 9 2" xfId="18459"/>
    <cellStyle name="SAPBEXresItem 2 9 2 2" xfId="44874"/>
    <cellStyle name="SAPBEXresItem 2 9 3" xfId="27295"/>
    <cellStyle name="SAPBEXresItem 2 9 3 2" xfId="53709"/>
    <cellStyle name="SAPBEXresItem 2 9 4" xfId="34462"/>
    <cellStyle name="SAPBEXresItem 3" xfId="1686"/>
    <cellStyle name="SAPBEXresItem 3 10" xfId="8496"/>
    <cellStyle name="SAPBEXresItem 3 10 2" xfId="19156"/>
    <cellStyle name="SAPBEXresItem 3 10 2 2" xfId="45570"/>
    <cellStyle name="SAPBEXresItem 3 10 3" xfId="16880"/>
    <cellStyle name="SAPBEXresItem 3 10 3 2" xfId="43298"/>
    <cellStyle name="SAPBEXresItem 3 10 4" xfId="34992"/>
    <cellStyle name="SAPBEXresItem 3 11" xfId="11881"/>
    <cellStyle name="SAPBEXresItem 3 11 2" xfId="38302"/>
    <cellStyle name="SAPBEXresItem 3 12" xfId="26831"/>
    <cellStyle name="SAPBEXresItem 3 12 2" xfId="53245"/>
    <cellStyle name="SAPBEXresItem 3 2" xfId="3679"/>
    <cellStyle name="SAPBEXresItem 3 2 2" xfId="9655"/>
    <cellStyle name="SAPBEXresItem 3 2 2 2" xfId="20315"/>
    <cellStyle name="SAPBEXresItem 3 2 2 2 2" xfId="46729"/>
    <cellStyle name="SAPBEXresItem 3 2 2 3" xfId="16911"/>
    <cellStyle name="SAPBEXresItem 3 2 2 3 2" xfId="43329"/>
    <cellStyle name="SAPBEXresItem 3 2 2 4" xfId="36151"/>
    <cellStyle name="SAPBEXresItem 3 2 3" xfId="9792"/>
    <cellStyle name="SAPBEXresItem 3 2 3 2" xfId="20452"/>
    <cellStyle name="SAPBEXresItem 3 2 3 2 2" xfId="46866"/>
    <cellStyle name="SAPBEXresItem 3 2 3 3" xfId="11435"/>
    <cellStyle name="SAPBEXresItem 3 2 3 3 2" xfId="37856"/>
    <cellStyle name="SAPBEXresItem 3 2 3 4" xfId="36288"/>
    <cellStyle name="SAPBEXresItem 3 2 4" xfId="8812"/>
    <cellStyle name="SAPBEXresItem 3 2 4 2" xfId="19472"/>
    <cellStyle name="SAPBEXresItem 3 2 4 2 2" xfId="45886"/>
    <cellStyle name="SAPBEXresItem 3 2 4 3" xfId="27735"/>
    <cellStyle name="SAPBEXresItem 3 2 4 3 2" xfId="54149"/>
    <cellStyle name="SAPBEXresItem 3 2 4 4" xfId="35308"/>
    <cellStyle name="SAPBEXresItem 3 2 5" xfId="14464"/>
    <cellStyle name="SAPBEXresItem 3 2 5 2" xfId="40884"/>
    <cellStyle name="SAPBEXresItem 3 2 6" xfId="27438"/>
    <cellStyle name="SAPBEXresItem 3 2 6 2" xfId="53852"/>
    <cellStyle name="SAPBEXresItem 3 2 7" xfId="30349"/>
    <cellStyle name="SAPBEXresItem 3 3" xfId="2656"/>
    <cellStyle name="SAPBEXresItem 3 3 2" xfId="9287"/>
    <cellStyle name="SAPBEXresItem 3 3 2 2" xfId="19947"/>
    <cellStyle name="SAPBEXresItem 3 3 2 2 2" xfId="46361"/>
    <cellStyle name="SAPBEXresItem 3 3 2 3" xfId="17837"/>
    <cellStyle name="SAPBEXresItem 3 3 2 3 2" xfId="44254"/>
    <cellStyle name="SAPBEXresItem 3 3 2 4" xfId="35783"/>
    <cellStyle name="SAPBEXresItem 3 3 3" xfId="13448"/>
    <cellStyle name="SAPBEXresItem 3 3 3 2" xfId="39868"/>
    <cellStyle name="SAPBEXresItem 3 3 4" xfId="23439"/>
    <cellStyle name="SAPBEXresItem 3 3 4 2" xfId="49853"/>
    <cellStyle name="SAPBEXresItem 3 3 5" xfId="29326"/>
    <cellStyle name="SAPBEXresItem 3 4" xfId="3105"/>
    <cellStyle name="SAPBEXresItem 3 4 2" xfId="9982"/>
    <cellStyle name="SAPBEXresItem 3 4 2 2" xfId="20642"/>
    <cellStyle name="SAPBEXresItem 3 4 2 2 2" xfId="47056"/>
    <cellStyle name="SAPBEXresItem 3 4 2 3" xfId="22786"/>
    <cellStyle name="SAPBEXresItem 3 4 2 3 2" xfId="49200"/>
    <cellStyle name="SAPBEXresItem 3 4 2 4" xfId="36478"/>
    <cellStyle name="SAPBEXresItem 3 4 3" xfId="13897"/>
    <cellStyle name="SAPBEXresItem 3 4 3 2" xfId="40317"/>
    <cellStyle name="SAPBEXresItem 3 4 4" xfId="22095"/>
    <cellStyle name="SAPBEXresItem 3 4 4 2" xfId="48509"/>
    <cellStyle name="SAPBEXresItem 3 4 5" xfId="29775"/>
    <cellStyle name="SAPBEXresItem 3 5" xfId="5438"/>
    <cellStyle name="SAPBEXresItem 3 5 2" xfId="16211"/>
    <cellStyle name="SAPBEXresItem 3 5 2 2" xfId="42630"/>
    <cellStyle name="SAPBEXresItem 3 5 3" xfId="26214"/>
    <cellStyle name="SAPBEXresItem 3 5 3 2" xfId="52628"/>
    <cellStyle name="SAPBEXresItem 3 5 4" xfId="32108"/>
    <cellStyle name="SAPBEXresItem 3 6" xfId="3965"/>
    <cellStyle name="SAPBEXresItem 3 6 2" xfId="14748"/>
    <cellStyle name="SAPBEXresItem 3 6 2 2" xfId="41168"/>
    <cellStyle name="SAPBEXresItem 3 6 3" xfId="24945"/>
    <cellStyle name="SAPBEXresItem 3 6 3 2" xfId="51359"/>
    <cellStyle name="SAPBEXresItem 3 6 4" xfId="30635"/>
    <cellStyle name="SAPBEXresItem 3 7" xfId="3164"/>
    <cellStyle name="SAPBEXresItem 3 7 2" xfId="27618"/>
    <cellStyle name="SAPBEXresItem 3 7 2 2" xfId="54032"/>
    <cellStyle name="SAPBEXresItem 3 7 3" xfId="29834"/>
    <cellStyle name="SAPBEXresItem 3 8" xfId="5489"/>
    <cellStyle name="SAPBEXresItem 3 8 2" xfId="16261"/>
    <cellStyle name="SAPBEXresItem 3 8 2 2" xfId="42680"/>
    <cellStyle name="SAPBEXresItem 3 8 3" xfId="23223"/>
    <cellStyle name="SAPBEXresItem 3 8 3 2" xfId="49637"/>
    <cellStyle name="SAPBEXresItem 3 8 4" xfId="32159"/>
    <cellStyle name="SAPBEXresItem 3 9" xfId="7774"/>
    <cellStyle name="SAPBEXresItem 3 9 2" xfId="18441"/>
    <cellStyle name="SAPBEXresItem 3 9 2 2" xfId="44856"/>
    <cellStyle name="SAPBEXresItem 3 9 3" xfId="26619"/>
    <cellStyle name="SAPBEXresItem 3 9 3 2" xfId="53033"/>
    <cellStyle name="SAPBEXresItem 3 9 4" xfId="34444"/>
    <cellStyle name="SAPBEXresItem 4" xfId="1954"/>
    <cellStyle name="SAPBEXresItem 4 10" xfId="8592"/>
    <cellStyle name="SAPBEXresItem 4 10 2" xfId="19252"/>
    <cellStyle name="SAPBEXresItem 4 10 2 2" xfId="45666"/>
    <cellStyle name="SAPBEXresItem 4 10 3" xfId="17723"/>
    <cellStyle name="SAPBEXresItem 4 10 3 2" xfId="44140"/>
    <cellStyle name="SAPBEXresItem 4 10 4" xfId="35088"/>
    <cellStyle name="SAPBEXresItem 4 11" xfId="11634"/>
    <cellStyle name="SAPBEXresItem 4 11 2" xfId="38055"/>
    <cellStyle name="SAPBEXresItem 4 12" xfId="23989"/>
    <cellStyle name="SAPBEXresItem 4 12 2" xfId="50403"/>
    <cellStyle name="SAPBEXresItem 4 2" xfId="3931"/>
    <cellStyle name="SAPBEXresItem 4 2 2" xfId="9712"/>
    <cellStyle name="SAPBEXresItem 4 2 2 2" xfId="20372"/>
    <cellStyle name="SAPBEXresItem 4 2 2 2 2" xfId="46786"/>
    <cellStyle name="SAPBEXresItem 4 2 2 3" xfId="25911"/>
    <cellStyle name="SAPBEXresItem 4 2 2 3 2" xfId="52325"/>
    <cellStyle name="SAPBEXresItem 4 2 2 4" xfId="36208"/>
    <cellStyle name="SAPBEXresItem 4 2 3" xfId="14714"/>
    <cellStyle name="SAPBEXresItem 4 2 3 2" xfId="41134"/>
    <cellStyle name="SAPBEXresItem 4 2 4" xfId="24315"/>
    <cellStyle name="SAPBEXresItem 4 2 4 2" xfId="50729"/>
    <cellStyle name="SAPBEXresItem 4 2 5" xfId="30601"/>
    <cellStyle name="SAPBEXresItem 4 3" xfId="4658"/>
    <cellStyle name="SAPBEXresItem 4 3 2" xfId="9735"/>
    <cellStyle name="SAPBEXresItem 4 3 2 2" xfId="20395"/>
    <cellStyle name="SAPBEXresItem 4 3 2 2 2" xfId="46809"/>
    <cellStyle name="SAPBEXresItem 4 3 2 3" xfId="26711"/>
    <cellStyle name="SAPBEXresItem 4 3 2 3 2" xfId="53125"/>
    <cellStyle name="SAPBEXresItem 4 3 2 4" xfId="36231"/>
    <cellStyle name="SAPBEXresItem 4 3 3" xfId="15436"/>
    <cellStyle name="SAPBEXresItem 4 3 3 2" xfId="41856"/>
    <cellStyle name="SAPBEXresItem 4 3 4" xfId="23630"/>
    <cellStyle name="SAPBEXresItem 4 3 4 2" xfId="50044"/>
    <cellStyle name="SAPBEXresItem 4 3 5" xfId="31328"/>
    <cellStyle name="SAPBEXresItem 4 4" xfId="5236"/>
    <cellStyle name="SAPBEXresItem 4 4 2" xfId="16011"/>
    <cellStyle name="SAPBEXresItem 4 4 2 2" xfId="42430"/>
    <cellStyle name="SAPBEXresItem 4 4 3" xfId="22271"/>
    <cellStyle name="SAPBEXresItem 4 4 3 2" xfId="48685"/>
    <cellStyle name="SAPBEXresItem 4 4 4" xfId="31906"/>
    <cellStyle name="SAPBEXresItem 4 5" xfId="5847"/>
    <cellStyle name="SAPBEXresItem 4 5 2" xfId="16603"/>
    <cellStyle name="SAPBEXresItem 4 5 2 2" xfId="43021"/>
    <cellStyle name="SAPBEXresItem 4 5 3" xfId="27582"/>
    <cellStyle name="SAPBEXresItem 4 5 3 2" xfId="53996"/>
    <cellStyle name="SAPBEXresItem 4 5 4" xfId="32517"/>
    <cellStyle name="SAPBEXresItem 4 6" xfId="6455"/>
    <cellStyle name="SAPBEXresItem 4 6 2" xfId="17191"/>
    <cellStyle name="SAPBEXresItem 4 6 2 2" xfId="43609"/>
    <cellStyle name="SAPBEXresItem 4 6 3" xfId="24688"/>
    <cellStyle name="SAPBEXresItem 4 6 3 2" xfId="51102"/>
    <cellStyle name="SAPBEXresItem 4 6 4" xfId="33125"/>
    <cellStyle name="SAPBEXresItem 4 7" xfId="7070"/>
    <cellStyle name="SAPBEXresItem 4 7 2" xfId="12148"/>
    <cellStyle name="SAPBEXresItem 4 7 2 2" xfId="38569"/>
    <cellStyle name="SAPBEXresItem 4 7 3" xfId="33740"/>
    <cellStyle name="SAPBEXresItem 4 8" xfId="7617"/>
    <cellStyle name="SAPBEXresItem 4 8 2" xfId="18284"/>
    <cellStyle name="SAPBEXresItem 4 8 2 2" xfId="44700"/>
    <cellStyle name="SAPBEXresItem 4 8 3" xfId="26918"/>
    <cellStyle name="SAPBEXresItem 4 8 3 2" xfId="53332"/>
    <cellStyle name="SAPBEXresItem 4 8 4" xfId="34287"/>
    <cellStyle name="SAPBEXresItem 4 9" xfId="6503"/>
    <cellStyle name="SAPBEXresItem 4 9 2" xfId="17233"/>
    <cellStyle name="SAPBEXresItem 4 9 2 2" xfId="43651"/>
    <cellStyle name="SAPBEXresItem 4 9 3" xfId="21871"/>
    <cellStyle name="SAPBEXresItem 4 9 3 2" xfId="48285"/>
    <cellStyle name="SAPBEXresItem 4 9 4" xfId="33173"/>
    <cellStyle name="SAPBEXresItem 5" xfId="2131"/>
    <cellStyle name="SAPBEXresItem 5 10" xfId="8832"/>
    <cellStyle name="SAPBEXresItem 5 10 2" xfId="19492"/>
    <cellStyle name="SAPBEXresItem 5 10 2 2" xfId="45906"/>
    <cellStyle name="SAPBEXresItem 5 10 3" xfId="28033"/>
    <cellStyle name="SAPBEXresItem 5 10 3 2" xfId="54447"/>
    <cellStyle name="SAPBEXresItem 5 10 4" xfId="35328"/>
    <cellStyle name="SAPBEXresItem 5 11" xfId="11469"/>
    <cellStyle name="SAPBEXresItem 5 11 2" xfId="37890"/>
    <cellStyle name="SAPBEXresItem 5 12" xfId="22076"/>
    <cellStyle name="SAPBEXresItem 5 12 2" xfId="48490"/>
    <cellStyle name="SAPBEXresItem 5 2" xfId="4096"/>
    <cellStyle name="SAPBEXresItem 5 2 2" xfId="9809"/>
    <cellStyle name="SAPBEXresItem 5 2 2 2" xfId="20469"/>
    <cellStyle name="SAPBEXresItem 5 2 2 2 2" xfId="46883"/>
    <cellStyle name="SAPBEXresItem 5 2 2 3" xfId="11615"/>
    <cellStyle name="SAPBEXresItem 5 2 2 3 2" xfId="38036"/>
    <cellStyle name="SAPBEXresItem 5 2 2 4" xfId="36305"/>
    <cellStyle name="SAPBEXresItem 5 2 3" xfId="14878"/>
    <cellStyle name="SAPBEXresItem 5 2 3 2" xfId="41298"/>
    <cellStyle name="SAPBEXresItem 5 2 4" xfId="26975"/>
    <cellStyle name="SAPBEXresItem 5 2 4 2" xfId="53389"/>
    <cellStyle name="SAPBEXresItem 5 2 5" xfId="30766"/>
    <cellStyle name="SAPBEXresItem 5 3" xfId="4824"/>
    <cellStyle name="SAPBEXresItem 5 3 2" xfId="10392"/>
    <cellStyle name="SAPBEXresItem 5 3 2 2" xfId="21052"/>
    <cellStyle name="SAPBEXresItem 5 3 2 2 2" xfId="47466"/>
    <cellStyle name="SAPBEXresItem 5 3 2 3" xfId="28317"/>
    <cellStyle name="SAPBEXresItem 5 3 2 3 2" xfId="54731"/>
    <cellStyle name="SAPBEXresItem 5 3 2 4" xfId="36888"/>
    <cellStyle name="SAPBEXresItem 5 3 3" xfId="15601"/>
    <cellStyle name="SAPBEXresItem 5 3 3 2" xfId="42021"/>
    <cellStyle name="SAPBEXresItem 5 3 4" xfId="25585"/>
    <cellStyle name="SAPBEXresItem 5 3 4 2" xfId="51999"/>
    <cellStyle name="SAPBEXresItem 5 3 5" xfId="31494"/>
    <cellStyle name="SAPBEXresItem 5 4" xfId="5404"/>
    <cellStyle name="SAPBEXresItem 5 4 2" xfId="16177"/>
    <cellStyle name="SAPBEXresItem 5 4 2 2" xfId="42596"/>
    <cellStyle name="SAPBEXresItem 5 4 3" xfId="24921"/>
    <cellStyle name="SAPBEXresItem 5 4 3 2" xfId="51335"/>
    <cellStyle name="SAPBEXresItem 5 4 4" xfId="32074"/>
    <cellStyle name="SAPBEXresItem 5 5" xfId="6011"/>
    <cellStyle name="SAPBEXresItem 5 5 2" xfId="16763"/>
    <cellStyle name="SAPBEXresItem 5 5 2 2" xfId="43181"/>
    <cellStyle name="SAPBEXresItem 5 5 3" xfId="25316"/>
    <cellStyle name="SAPBEXresItem 5 5 3 2" xfId="51730"/>
    <cellStyle name="SAPBEXresItem 5 5 4" xfId="32681"/>
    <cellStyle name="SAPBEXresItem 5 6" xfId="6611"/>
    <cellStyle name="SAPBEXresItem 5 6 2" xfId="17336"/>
    <cellStyle name="SAPBEXresItem 5 6 2 2" xfId="43754"/>
    <cellStyle name="SAPBEXresItem 5 6 3" xfId="24518"/>
    <cellStyle name="SAPBEXresItem 5 6 3 2" xfId="50932"/>
    <cellStyle name="SAPBEXresItem 5 6 4" xfId="33281"/>
    <cellStyle name="SAPBEXresItem 5 7" xfId="7183"/>
    <cellStyle name="SAPBEXresItem 5 7 2" xfId="23389"/>
    <cellStyle name="SAPBEXresItem 5 7 2 2" xfId="49803"/>
    <cellStyle name="SAPBEXresItem 5 7 3" xfId="33853"/>
    <cellStyle name="SAPBEXresItem 5 8" xfId="7742"/>
    <cellStyle name="SAPBEXresItem 5 8 2" xfId="18409"/>
    <cellStyle name="SAPBEXresItem 5 8 2 2" xfId="44825"/>
    <cellStyle name="SAPBEXresItem 5 8 3" xfId="26626"/>
    <cellStyle name="SAPBEXresItem 5 8 3 2" xfId="53040"/>
    <cellStyle name="SAPBEXresItem 5 8 4" xfId="34412"/>
    <cellStyle name="SAPBEXresItem 5 9" xfId="7894"/>
    <cellStyle name="SAPBEXresItem 5 9 2" xfId="18561"/>
    <cellStyle name="SAPBEXresItem 5 9 2 2" xfId="44976"/>
    <cellStyle name="SAPBEXresItem 5 9 3" xfId="26637"/>
    <cellStyle name="SAPBEXresItem 5 9 3 2" xfId="53051"/>
    <cellStyle name="SAPBEXresItem 5 9 4" xfId="34564"/>
    <cellStyle name="SAPBEXresItem 6" xfId="1868"/>
    <cellStyle name="SAPBEXresItem 6 10" xfId="9517"/>
    <cellStyle name="SAPBEXresItem 6 10 2" xfId="20177"/>
    <cellStyle name="SAPBEXresItem 6 10 2 2" xfId="46591"/>
    <cellStyle name="SAPBEXresItem 6 10 3" xfId="11587"/>
    <cellStyle name="SAPBEXresItem 6 10 3 2" xfId="38008"/>
    <cellStyle name="SAPBEXresItem 6 10 4" xfId="36013"/>
    <cellStyle name="SAPBEXresItem 6 11" xfId="11712"/>
    <cellStyle name="SAPBEXresItem 6 11 2" xfId="38133"/>
    <cellStyle name="SAPBEXresItem 6 12" xfId="24216"/>
    <cellStyle name="SAPBEXresItem 6 12 2" xfId="50630"/>
    <cellStyle name="SAPBEXresItem 6 2" xfId="3845"/>
    <cellStyle name="SAPBEXresItem 6 2 2" xfId="10751"/>
    <cellStyle name="SAPBEXresItem 6 2 2 2" xfId="21396"/>
    <cellStyle name="SAPBEXresItem 6 2 2 2 2" xfId="47810"/>
    <cellStyle name="SAPBEXresItem 6 2 2 3" xfId="28490"/>
    <cellStyle name="SAPBEXresItem 6 2 2 3 2" xfId="54904"/>
    <cellStyle name="SAPBEXresItem 6 2 2 4" xfId="37172"/>
    <cellStyle name="SAPBEXresItem 6 2 3" xfId="14628"/>
    <cellStyle name="SAPBEXresItem 6 2 3 2" xfId="41048"/>
    <cellStyle name="SAPBEXresItem 6 2 4" xfId="23690"/>
    <cellStyle name="SAPBEXresItem 6 2 4 2" xfId="50104"/>
    <cellStyle name="SAPBEXresItem 6 2 5" xfId="30515"/>
    <cellStyle name="SAPBEXresItem 6 3" xfId="4572"/>
    <cellStyle name="SAPBEXresItem 6 3 2" xfId="15350"/>
    <cellStyle name="SAPBEXresItem 6 3 2 2" xfId="41770"/>
    <cellStyle name="SAPBEXresItem 6 3 3" xfId="26258"/>
    <cellStyle name="SAPBEXresItem 6 3 3 2" xfId="52672"/>
    <cellStyle name="SAPBEXresItem 6 3 4" xfId="31242"/>
    <cellStyle name="SAPBEXresItem 6 4" xfId="4278"/>
    <cellStyle name="SAPBEXresItem 6 4 2" xfId="15057"/>
    <cellStyle name="SAPBEXresItem 6 4 2 2" xfId="41477"/>
    <cellStyle name="SAPBEXresItem 6 4 3" xfId="25594"/>
    <cellStyle name="SAPBEXresItem 6 4 3 2" xfId="52008"/>
    <cellStyle name="SAPBEXresItem 6 4 4" xfId="30948"/>
    <cellStyle name="SAPBEXresItem 6 5" xfId="4333"/>
    <cellStyle name="SAPBEXresItem 6 5 2" xfId="15111"/>
    <cellStyle name="SAPBEXresItem 6 5 2 2" xfId="41531"/>
    <cellStyle name="SAPBEXresItem 6 5 3" xfId="25831"/>
    <cellStyle name="SAPBEXresItem 6 5 3 2" xfId="52245"/>
    <cellStyle name="SAPBEXresItem 6 5 4" xfId="31003"/>
    <cellStyle name="SAPBEXresItem 6 6" xfId="5631"/>
    <cellStyle name="SAPBEXresItem 6 6 2" xfId="16395"/>
    <cellStyle name="SAPBEXresItem 6 6 2 2" xfId="42813"/>
    <cellStyle name="SAPBEXresItem 6 6 3" xfId="27473"/>
    <cellStyle name="SAPBEXresItem 6 6 3 2" xfId="53887"/>
    <cellStyle name="SAPBEXresItem 6 6 4" xfId="32301"/>
    <cellStyle name="SAPBEXresItem 6 7" xfId="6984"/>
    <cellStyle name="SAPBEXresItem 6 7 2" xfId="11419"/>
    <cellStyle name="SAPBEXresItem 6 7 2 2" xfId="37840"/>
    <cellStyle name="SAPBEXresItem 6 7 3" xfId="33654"/>
    <cellStyle name="SAPBEXresItem 6 8" xfId="7531"/>
    <cellStyle name="SAPBEXresItem 6 8 2" xfId="18198"/>
    <cellStyle name="SAPBEXresItem 6 8 2 2" xfId="44614"/>
    <cellStyle name="SAPBEXresItem 6 8 3" xfId="22507"/>
    <cellStyle name="SAPBEXresItem 6 8 3 2" xfId="48921"/>
    <cellStyle name="SAPBEXresItem 6 8 4" xfId="34201"/>
    <cellStyle name="SAPBEXresItem 6 9" xfId="2957"/>
    <cellStyle name="SAPBEXresItem 6 9 2" xfId="13749"/>
    <cellStyle name="SAPBEXresItem 6 9 2 2" xfId="40169"/>
    <cellStyle name="SAPBEXresItem 6 9 3" xfId="27120"/>
    <cellStyle name="SAPBEXresItem 6 9 3 2" xfId="53534"/>
    <cellStyle name="SAPBEXresItem 6 9 4" xfId="29627"/>
    <cellStyle name="SAPBEXresItem 7" xfId="2386"/>
    <cellStyle name="SAPBEXresItem 7 10" xfId="29156"/>
    <cellStyle name="SAPBEXresItem 7 2" xfId="4293"/>
    <cellStyle name="SAPBEXresItem 7 2 2" xfId="15072"/>
    <cellStyle name="SAPBEXresItem 7 2 2 2" xfId="41492"/>
    <cellStyle name="SAPBEXresItem 7 2 3" xfId="22760"/>
    <cellStyle name="SAPBEXresItem 7 2 3 2" xfId="49174"/>
    <cellStyle name="SAPBEXresItem 7 2 4" xfId="30963"/>
    <cellStyle name="SAPBEXresItem 7 3" xfId="5020"/>
    <cellStyle name="SAPBEXresItem 7 3 2" xfId="15797"/>
    <cellStyle name="SAPBEXresItem 7 3 2 2" xfId="42216"/>
    <cellStyle name="SAPBEXresItem 7 3 3" xfId="24298"/>
    <cellStyle name="SAPBEXresItem 7 3 3 2" xfId="50712"/>
    <cellStyle name="SAPBEXresItem 7 3 4" xfId="31690"/>
    <cellStyle name="SAPBEXresItem 7 4" xfId="6209"/>
    <cellStyle name="SAPBEXresItem 7 4 2" xfId="16950"/>
    <cellStyle name="SAPBEXresItem 7 4 2 2" xfId="43368"/>
    <cellStyle name="SAPBEXresItem 7 4 3" xfId="24066"/>
    <cellStyle name="SAPBEXresItem 7 4 3 2" xfId="50480"/>
    <cellStyle name="SAPBEXresItem 7 4 4" xfId="32879"/>
    <cellStyle name="SAPBEXresItem 7 5" xfId="6795"/>
    <cellStyle name="SAPBEXresItem 7 5 2" xfId="24865"/>
    <cellStyle name="SAPBEXresItem 7 5 2 2" xfId="51279"/>
    <cellStyle name="SAPBEXresItem 7 5 3" xfId="33465"/>
    <cellStyle name="SAPBEXresItem 7 6" xfId="7350"/>
    <cellStyle name="SAPBEXresItem 7 6 2" xfId="18017"/>
    <cellStyle name="SAPBEXresItem 7 6 2 2" xfId="44433"/>
    <cellStyle name="SAPBEXresItem 7 6 3" xfId="25442"/>
    <cellStyle name="SAPBEXresItem 7 6 3 2" xfId="51856"/>
    <cellStyle name="SAPBEXresItem 7 6 4" xfId="34020"/>
    <cellStyle name="SAPBEXresItem 7 7" xfId="7995"/>
    <cellStyle name="SAPBEXresItem 7 7 2" xfId="18662"/>
    <cellStyle name="SAPBEXresItem 7 7 2 2" xfId="45076"/>
    <cellStyle name="SAPBEXresItem 7 7 3" xfId="17525"/>
    <cellStyle name="SAPBEXresItem 7 7 3 2" xfId="43942"/>
    <cellStyle name="SAPBEXresItem 7 7 4" xfId="34600"/>
    <cellStyle name="SAPBEXresItem 7 8" xfId="9491"/>
    <cellStyle name="SAPBEXresItem 7 8 2" xfId="20151"/>
    <cellStyle name="SAPBEXresItem 7 8 2 2" xfId="46565"/>
    <cellStyle name="SAPBEXresItem 7 8 3" xfId="16774"/>
    <cellStyle name="SAPBEXresItem 7 8 3 2" xfId="43192"/>
    <cellStyle name="SAPBEXresItem 7 8 4" xfId="35987"/>
    <cellStyle name="SAPBEXresItem 7 9" xfId="26727"/>
    <cellStyle name="SAPBEXresItem 7 9 2" xfId="53141"/>
    <cellStyle name="SAPBEXresItem 8" xfId="3294"/>
    <cellStyle name="SAPBEXresItem 8 2" xfId="14084"/>
    <cellStyle name="SAPBEXresItem 8 2 2" xfId="40504"/>
    <cellStyle name="SAPBEXresItem 8 3" xfId="23430"/>
    <cellStyle name="SAPBEXresItem 8 3 2" xfId="49844"/>
    <cellStyle name="SAPBEXresItem 8 4" xfId="29964"/>
    <cellStyle name="SAPBEXresItem 9" xfId="4733"/>
    <cellStyle name="SAPBEXresItem 9 2" xfId="15510"/>
    <cellStyle name="SAPBEXresItem 9 2 2" xfId="41930"/>
    <cellStyle name="SAPBEXresItem 9 3" xfId="22326"/>
    <cellStyle name="SAPBEXresItem 9 3 2" xfId="48740"/>
    <cellStyle name="SAPBEXresItem 9 4" xfId="31403"/>
    <cellStyle name="SAPBEXresItemX" xfId="1277"/>
    <cellStyle name="SAPBEXresItemX 10" xfId="5310"/>
    <cellStyle name="SAPBEXresItemX 10 2" xfId="16084"/>
    <cellStyle name="SAPBEXresItemX 10 2 2" xfId="42503"/>
    <cellStyle name="SAPBEXresItemX 10 3" xfId="26597"/>
    <cellStyle name="SAPBEXresItemX 10 3 2" xfId="53011"/>
    <cellStyle name="SAPBEXresItemX 10 4" xfId="31980"/>
    <cellStyle name="SAPBEXresItemX 11" xfId="3406"/>
    <cellStyle name="SAPBEXresItemX 11 2" xfId="26188"/>
    <cellStyle name="SAPBEXresItemX 11 2 2" xfId="52602"/>
    <cellStyle name="SAPBEXresItemX 11 3" xfId="30076"/>
    <cellStyle name="SAPBEXresItemX 12" xfId="5594"/>
    <cellStyle name="SAPBEXresItemX 12 2" xfId="16361"/>
    <cellStyle name="SAPBEXresItemX 12 2 2" xfId="42780"/>
    <cellStyle name="SAPBEXresItemX 12 3" xfId="26344"/>
    <cellStyle name="SAPBEXresItemX 12 3 2" xfId="52758"/>
    <cellStyle name="SAPBEXresItemX 12 4" xfId="32264"/>
    <cellStyle name="SAPBEXresItemX 13" xfId="8274"/>
    <cellStyle name="SAPBEXresItemX 13 2" xfId="18935"/>
    <cellStyle name="SAPBEXresItemX 13 2 2" xfId="45349"/>
    <cellStyle name="SAPBEXresItemX 13 3" xfId="16256"/>
    <cellStyle name="SAPBEXresItemX 13 3 2" xfId="42675"/>
    <cellStyle name="SAPBEXresItemX 13 4" xfId="34785"/>
    <cellStyle name="SAPBEXresItemX 14" xfId="12108"/>
    <cellStyle name="SAPBEXresItemX 14 2" xfId="38529"/>
    <cellStyle name="SAPBEXresItemX 15" xfId="24000"/>
    <cellStyle name="SAPBEXresItemX 15 2" xfId="50414"/>
    <cellStyle name="SAPBEXresItemX 2" xfId="1576"/>
    <cellStyle name="SAPBEXresItemX 2 10" xfId="8467"/>
    <cellStyle name="SAPBEXresItemX 2 10 2" xfId="19127"/>
    <cellStyle name="SAPBEXresItemX 2 10 2 2" xfId="45541"/>
    <cellStyle name="SAPBEXresItemX 2 10 3" xfId="12189"/>
    <cellStyle name="SAPBEXresItemX 2 10 3 2" xfId="38610"/>
    <cellStyle name="SAPBEXresItemX 2 10 4" xfId="34963"/>
    <cellStyle name="SAPBEXresItemX 2 11" xfId="11975"/>
    <cellStyle name="SAPBEXresItemX 2 11 2" xfId="38396"/>
    <cellStyle name="SAPBEXresItemX 2 12" xfId="23139"/>
    <cellStyle name="SAPBEXresItemX 2 12 2" xfId="49553"/>
    <cellStyle name="SAPBEXresItemX 2 2" xfId="3570"/>
    <cellStyle name="SAPBEXresItemX 2 2 2" xfId="8955"/>
    <cellStyle name="SAPBEXresItemX 2 2 2 2" xfId="19615"/>
    <cellStyle name="SAPBEXresItemX 2 2 2 2 2" xfId="46029"/>
    <cellStyle name="SAPBEXresItemX 2 2 2 3" xfId="26800"/>
    <cellStyle name="SAPBEXresItemX 2 2 2 3 2" xfId="53214"/>
    <cellStyle name="SAPBEXresItemX 2 2 2 4" xfId="35451"/>
    <cellStyle name="SAPBEXresItemX 2 2 3" xfId="10195"/>
    <cellStyle name="SAPBEXresItemX 2 2 3 2" xfId="20855"/>
    <cellStyle name="SAPBEXresItemX 2 2 3 2 2" xfId="47269"/>
    <cellStyle name="SAPBEXresItemX 2 2 3 3" xfId="12985"/>
    <cellStyle name="SAPBEXresItemX 2 2 3 3 2" xfId="39406"/>
    <cellStyle name="SAPBEXresItemX 2 2 3 4" xfId="36691"/>
    <cellStyle name="SAPBEXresItemX 2 2 4" xfId="8780"/>
    <cellStyle name="SAPBEXresItemX 2 2 4 2" xfId="19440"/>
    <cellStyle name="SAPBEXresItemX 2 2 4 2 2" xfId="45854"/>
    <cellStyle name="SAPBEXresItemX 2 2 4 3" xfId="21957"/>
    <cellStyle name="SAPBEXresItemX 2 2 4 3 2" xfId="48371"/>
    <cellStyle name="SAPBEXresItemX 2 2 4 4" xfId="35276"/>
    <cellStyle name="SAPBEXresItemX 2 2 5" xfId="14355"/>
    <cellStyle name="SAPBEXresItemX 2 2 5 2" xfId="40775"/>
    <cellStyle name="SAPBEXresItemX 2 2 6" xfId="27350"/>
    <cellStyle name="SAPBEXresItemX 2 2 6 2" xfId="53764"/>
    <cellStyle name="SAPBEXresItemX 2 2 7" xfId="30240"/>
    <cellStyle name="SAPBEXresItemX 2 3" xfId="2748"/>
    <cellStyle name="SAPBEXresItemX 2 3 2" xfId="9313"/>
    <cellStyle name="SAPBEXresItemX 2 3 2 2" xfId="19973"/>
    <cellStyle name="SAPBEXresItemX 2 3 2 2 2" xfId="46387"/>
    <cellStyle name="SAPBEXresItemX 2 3 2 3" xfId="12388"/>
    <cellStyle name="SAPBEXresItemX 2 3 2 3 2" xfId="38809"/>
    <cellStyle name="SAPBEXresItemX 2 3 2 4" xfId="35809"/>
    <cellStyle name="SAPBEXresItemX 2 3 3" xfId="13540"/>
    <cellStyle name="SAPBEXresItemX 2 3 3 2" xfId="39960"/>
    <cellStyle name="SAPBEXresItemX 2 3 4" xfId="26444"/>
    <cellStyle name="SAPBEXresItemX 2 3 4 2" xfId="52858"/>
    <cellStyle name="SAPBEXresItemX 2 3 5" xfId="29418"/>
    <cellStyle name="SAPBEXresItemX 2 4" xfId="3972"/>
    <cellStyle name="SAPBEXresItemX 2 4 2" xfId="9783"/>
    <cellStyle name="SAPBEXresItemX 2 4 2 2" xfId="20443"/>
    <cellStyle name="SAPBEXresItemX 2 4 2 2 2" xfId="46857"/>
    <cellStyle name="SAPBEXresItemX 2 4 2 3" xfId="12533"/>
    <cellStyle name="SAPBEXresItemX 2 4 2 3 2" xfId="38954"/>
    <cellStyle name="SAPBEXresItemX 2 4 2 4" xfId="36279"/>
    <cellStyle name="SAPBEXresItemX 2 4 3" xfId="14755"/>
    <cellStyle name="SAPBEXresItemX 2 4 3 2" xfId="41175"/>
    <cellStyle name="SAPBEXresItemX 2 4 4" xfId="26427"/>
    <cellStyle name="SAPBEXresItemX 2 4 4 2" xfId="52841"/>
    <cellStyle name="SAPBEXresItemX 2 4 5" xfId="30642"/>
    <cellStyle name="SAPBEXresItemX 2 5" xfId="5259"/>
    <cellStyle name="SAPBEXresItemX 2 5 2" xfId="16034"/>
    <cellStyle name="SAPBEXresItemX 2 5 2 2" xfId="42453"/>
    <cellStyle name="SAPBEXresItemX 2 5 3" xfId="23838"/>
    <cellStyle name="SAPBEXresItemX 2 5 3 2" xfId="50252"/>
    <cellStyle name="SAPBEXresItemX 2 5 4" xfId="31929"/>
    <cellStyle name="SAPBEXresItemX 2 6" xfId="6222"/>
    <cellStyle name="SAPBEXresItemX 2 6 2" xfId="16963"/>
    <cellStyle name="SAPBEXresItemX 2 6 2 2" xfId="43381"/>
    <cellStyle name="SAPBEXresItemX 2 6 3" xfId="22081"/>
    <cellStyle name="SAPBEXresItemX 2 6 3 2" xfId="48495"/>
    <cellStyle name="SAPBEXresItemX 2 6 4" xfId="32892"/>
    <cellStyle name="SAPBEXresItemX 2 7" xfId="6104"/>
    <cellStyle name="SAPBEXresItemX 2 7 2" xfId="24396"/>
    <cellStyle name="SAPBEXresItemX 2 7 2 2" xfId="50810"/>
    <cellStyle name="SAPBEXresItemX 2 7 3" xfId="32774"/>
    <cellStyle name="SAPBEXresItemX 2 8" xfId="6081"/>
    <cellStyle name="SAPBEXresItemX 2 8 2" xfId="16832"/>
    <cellStyle name="SAPBEXresItemX 2 8 2 2" xfId="43250"/>
    <cellStyle name="SAPBEXresItemX 2 8 3" xfId="24710"/>
    <cellStyle name="SAPBEXresItemX 2 8 3 2" xfId="51124"/>
    <cellStyle name="SAPBEXresItemX 2 8 4" xfId="32751"/>
    <cellStyle name="SAPBEXresItemX 2 9" xfId="5912"/>
    <cellStyle name="SAPBEXresItemX 2 9 2" xfId="16664"/>
    <cellStyle name="SAPBEXresItemX 2 9 2 2" xfId="43082"/>
    <cellStyle name="SAPBEXresItemX 2 9 3" xfId="22279"/>
    <cellStyle name="SAPBEXresItemX 2 9 3 2" xfId="48693"/>
    <cellStyle name="SAPBEXresItemX 2 9 4" xfId="32582"/>
    <cellStyle name="SAPBEXresItemX 3" xfId="1687"/>
    <cellStyle name="SAPBEXresItemX 3 10" xfId="8497"/>
    <cellStyle name="SAPBEXresItemX 3 10 2" xfId="19157"/>
    <cellStyle name="SAPBEXresItemX 3 10 2 2" xfId="45571"/>
    <cellStyle name="SAPBEXresItemX 3 10 3" xfId="12783"/>
    <cellStyle name="SAPBEXresItemX 3 10 3 2" xfId="39204"/>
    <cellStyle name="SAPBEXresItemX 3 10 4" xfId="34993"/>
    <cellStyle name="SAPBEXresItemX 3 11" xfId="13376"/>
    <cellStyle name="SAPBEXresItemX 3 11 2" xfId="39796"/>
    <cellStyle name="SAPBEXresItemX 3 12" xfId="21755"/>
    <cellStyle name="SAPBEXresItemX 3 12 2" xfId="48169"/>
    <cellStyle name="SAPBEXresItemX 3 2" xfId="3680"/>
    <cellStyle name="SAPBEXresItemX 3 2 2" xfId="8926"/>
    <cellStyle name="SAPBEXresItemX 3 2 2 2" xfId="19586"/>
    <cellStyle name="SAPBEXresItemX 3 2 2 2 2" xfId="46000"/>
    <cellStyle name="SAPBEXresItemX 3 2 2 3" xfId="25872"/>
    <cellStyle name="SAPBEXresItemX 3 2 2 3 2" xfId="52286"/>
    <cellStyle name="SAPBEXresItemX 3 2 2 4" xfId="35422"/>
    <cellStyle name="SAPBEXresItemX 3 2 3" xfId="9749"/>
    <cellStyle name="SAPBEXresItemX 3 2 3 2" xfId="20409"/>
    <cellStyle name="SAPBEXresItemX 3 2 3 2 2" xfId="46823"/>
    <cellStyle name="SAPBEXresItemX 3 2 3 3" xfId="28183"/>
    <cellStyle name="SAPBEXresItemX 3 2 3 3 2" xfId="54597"/>
    <cellStyle name="SAPBEXresItemX 3 2 3 4" xfId="36245"/>
    <cellStyle name="SAPBEXresItemX 3 2 4" xfId="8813"/>
    <cellStyle name="SAPBEXresItemX 3 2 4 2" xfId="19473"/>
    <cellStyle name="SAPBEXresItemX 3 2 4 2 2" xfId="45887"/>
    <cellStyle name="SAPBEXresItemX 3 2 4 3" xfId="21951"/>
    <cellStyle name="SAPBEXresItemX 3 2 4 3 2" xfId="48365"/>
    <cellStyle name="SAPBEXresItemX 3 2 4 4" xfId="35309"/>
    <cellStyle name="SAPBEXresItemX 3 2 5" xfId="14465"/>
    <cellStyle name="SAPBEXresItemX 3 2 5 2" xfId="40885"/>
    <cellStyle name="SAPBEXresItemX 3 2 6" xfId="26579"/>
    <cellStyle name="SAPBEXresItemX 3 2 6 2" xfId="52993"/>
    <cellStyle name="SAPBEXresItemX 3 2 7" xfId="30350"/>
    <cellStyle name="SAPBEXresItemX 3 3" xfId="2655"/>
    <cellStyle name="SAPBEXresItemX 3 3 2" xfId="9286"/>
    <cellStyle name="SAPBEXresItemX 3 3 2 2" xfId="19946"/>
    <cellStyle name="SAPBEXresItemX 3 3 2 2 2" xfId="46360"/>
    <cellStyle name="SAPBEXresItemX 3 3 2 3" xfId="18754"/>
    <cellStyle name="SAPBEXresItemX 3 3 2 3 2" xfId="45168"/>
    <cellStyle name="SAPBEXresItemX 3 3 2 4" xfId="35782"/>
    <cellStyle name="SAPBEXresItemX 3 3 3" xfId="13447"/>
    <cellStyle name="SAPBEXresItemX 3 3 3 2" xfId="39867"/>
    <cellStyle name="SAPBEXresItemX 3 3 4" xfId="27641"/>
    <cellStyle name="SAPBEXresItemX 3 3 4 2" xfId="54055"/>
    <cellStyle name="SAPBEXresItemX 3 3 5" xfId="29325"/>
    <cellStyle name="SAPBEXresItemX 3 4" xfId="4867"/>
    <cellStyle name="SAPBEXresItemX 3 4 2" xfId="10239"/>
    <cellStyle name="SAPBEXresItemX 3 4 2 2" xfId="20899"/>
    <cellStyle name="SAPBEXresItemX 3 4 2 2 2" xfId="47313"/>
    <cellStyle name="SAPBEXresItemX 3 4 2 3" xfId="12831"/>
    <cellStyle name="SAPBEXresItemX 3 4 2 3 2" xfId="39252"/>
    <cellStyle name="SAPBEXresItemX 3 4 2 4" xfId="36735"/>
    <cellStyle name="SAPBEXresItemX 3 4 3" xfId="15644"/>
    <cellStyle name="SAPBEXresItemX 3 4 3 2" xfId="42064"/>
    <cellStyle name="SAPBEXresItemX 3 4 4" xfId="26593"/>
    <cellStyle name="SAPBEXresItemX 3 4 4 2" xfId="53007"/>
    <cellStyle name="SAPBEXresItemX 3 4 5" xfId="31537"/>
    <cellStyle name="SAPBEXresItemX 3 5" xfId="2727"/>
    <cellStyle name="SAPBEXresItemX 3 5 2" xfId="13519"/>
    <cellStyle name="SAPBEXresItemX 3 5 2 2" xfId="39939"/>
    <cellStyle name="SAPBEXresItemX 3 5 3" xfId="24441"/>
    <cellStyle name="SAPBEXresItemX 3 5 3 2" xfId="50855"/>
    <cellStyle name="SAPBEXresItemX 3 5 4" xfId="29397"/>
    <cellStyle name="SAPBEXresItemX 3 6" xfId="5552"/>
    <cellStyle name="SAPBEXresItemX 3 6 2" xfId="16323"/>
    <cellStyle name="SAPBEXresItemX 3 6 2 2" xfId="42742"/>
    <cellStyle name="SAPBEXresItemX 3 6 3" xfId="27645"/>
    <cellStyle name="SAPBEXresItemX 3 6 3 2" xfId="54059"/>
    <cellStyle name="SAPBEXresItemX 3 6 4" xfId="32222"/>
    <cellStyle name="SAPBEXresItemX 3 7" xfId="5324"/>
    <cellStyle name="SAPBEXresItemX 3 7 2" xfId="25324"/>
    <cellStyle name="SAPBEXresItemX 3 7 2 2" xfId="51738"/>
    <cellStyle name="SAPBEXresItemX 3 7 3" xfId="31994"/>
    <cellStyle name="SAPBEXresItemX 3 8" xfId="6274"/>
    <cellStyle name="SAPBEXresItemX 3 8 2" xfId="17013"/>
    <cellStyle name="SAPBEXresItemX 3 8 2 2" xfId="43431"/>
    <cellStyle name="SAPBEXresItemX 3 8 3" xfId="25828"/>
    <cellStyle name="SAPBEXresItemX 3 8 3 2" xfId="52242"/>
    <cellStyle name="SAPBEXresItemX 3 8 4" xfId="32944"/>
    <cellStyle name="SAPBEXresItemX 3 9" xfId="3770"/>
    <cellStyle name="SAPBEXresItemX 3 9 2" xfId="14553"/>
    <cellStyle name="SAPBEXresItemX 3 9 2 2" xfId="40973"/>
    <cellStyle name="SAPBEXresItemX 3 9 3" xfId="23762"/>
    <cellStyle name="SAPBEXresItemX 3 9 3 2" xfId="50176"/>
    <cellStyle name="SAPBEXresItemX 3 9 4" xfId="30440"/>
    <cellStyle name="SAPBEXresItemX 4" xfId="1955"/>
    <cellStyle name="SAPBEXresItemX 4 10" xfId="8593"/>
    <cellStyle name="SAPBEXresItemX 4 10 2" xfId="19253"/>
    <cellStyle name="SAPBEXresItemX 4 10 2 2" xfId="45667"/>
    <cellStyle name="SAPBEXresItemX 4 10 3" xfId="12958"/>
    <cellStyle name="SAPBEXresItemX 4 10 3 2" xfId="39379"/>
    <cellStyle name="SAPBEXresItemX 4 10 4" xfId="35089"/>
    <cellStyle name="SAPBEXresItemX 4 11" xfId="11633"/>
    <cellStyle name="SAPBEXresItemX 4 11 2" xfId="38054"/>
    <cellStyle name="SAPBEXresItemX 4 12" xfId="27971"/>
    <cellStyle name="SAPBEXresItemX 4 12 2" xfId="54385"/>
    <cellStyle name="SAPBEXresItemX 4 2" xfId="3932"/>
    <cellStyle name="SAPBEXresItemX 4 2 2" xfId="9763"/>
    <cellStyle name="SAPBEXresItemX 4 2 2 2" xfId="20423"/>
    <cellStyle name="SAPBEXresItemX 4 2 2 2 2" xfId="46837"/>
    <cellStyle name="SAPBEXresItemX 4 2 2 3" xfId="26708"/>
    <cellStyle name="SAPBEXresItemX 4 2 2 3 2" xfId="53122"/>
    <cellStyle name="SAPBEXresItemX 4 2 2 4" xfId="36259"/>
    <cellStyle name="SAPBEXresItemX 4 2 3" xfId="14715"/>
    <cellStyle name="SAPBEXresItemX 4 2 3 2" xfId="41135"/>
    <cellStyle name="SAPBEXresItemX 4 2 4" xfId="23858"/>
    <cellStyle name="SAPBEXresItemX 4 2 4 2" xfId="50272"/>
    <cellStyle name="SAPBEXresItemX 4 2 5" xfId="30602"/>
    <cellStyle name="SAPBEXresItemX 4 3" xfId="4659"/>
    <cellStyle name="SAPBEXresItemX 4 3 2" xfId="10237"/>
    <cellStyle name="SAPBEXresItemX 4 3 2 2" xfId="20897"/>
    <cellStyle name="SAPBEXresItemX 4 3 2 2 2" xfId="47311"/>
    <cellStyle name="SAPBEXresItemX 4 3 2 3" xfId="12593"/>
    <cellStyle name="SAPBEXresItemX 4 3 2 3 2" xfId="39014"/>
    <cellStyle name="SAPBEXresItemX 4 3 2 4" xfId="36733"/>
    <cellStyle name="SAPBEXresItemX 4 3 3" xfId="15437"/>
    <cellStyle name="SAPBEXresItemX 4 3 3 2" xfId="41857"/>
    <cellStyle name="SAPBEXresItemX 4 3 4" xfId="26883"/>
    <cellStyle name="SAPBEXresItemX 4 3 4 2" xfId="53297"/>
    <cellStyle name="SAPBEXresItemX 4 3 5" xfId="31329"/>
    <cellStyle name="SAPBEXresItemX 4 4" xfId="5237"/>
    <cellStyle name="SAPBEXresItemX 4 4 2" xfId="16012"/>
    <cellStyle name="SAPBEXresItemX 4 4 2 2" xfId="42431"/>
    <cellStyle name="SAPBEXresItemX 4 4 3" xfId="27014"/>
    <cellStyle name="SAPBEXresItemX 4 4 3 2" xfId="53428"/>
    <cellStyle name="SAPBEXresItemX 4 4 4" xfId="31907"/>
    <cellStyle name="SAPBEXresItemX 4 5" xfId="5848"/>
    <cellStyle name="SAPBEXresItemX 4 5 2" xfId="16604"/>
    <cellStyle name="SAPBEXresItemX 4 5 2 2" xfId="43022"/>
    <cellStyle name="SAPBEXresItemX 4 5 3" xfId="23497"/>
    <cellStyle name="SAPBEXresItemX 4 5 3 2" xfId="49911"/>
    <cellStyle name="SAPBEXresItemX 4 5 4" xfId="32518"/>
    <cellStyle name="SAPBEXresItemX 4 6" xfId="6456"/>
    <cellStyle name="SAPBEXresItemX 4 6 2" xfId="17192"/>
    <cellStyle name="SAPBEXresItemX 4 6 2 2" xfId="43610"/>
    <cellStyle name="SAPBEXresItemX 4 6 3" xfId="21995"/>
    <cellStyle name="SAPBEXresItemX 4 6 3 2" xfId="48409"/>
    <cellStyle name="SAPBEXresItemX 4 6 4" xfId="33126"/>
    <cellStyle name="SAPBEXresItemX 4 7" xfId="7071"/>
    <cellStyle name="SAPBEXresItemX 4 7 2" xfId="12609"/>
    <cellStyle name="SAPBEXresItemX 4 7 2 2" xfId="39030"/>
    <cellStyle name="SAPBEXresItemX 4 7 3" xfId="33741"/>
    <cellStyle name="SAPBEXresItemX 4 8" xfId="7618"/>
    <cellStyle name="SAPBEXresItemX 4 8 2" xfId="18285"/>
    <cellStyle name="SAPBEXresItemX 4 8 2 2" xfId="44701"/>
    <cellStyle name="SAPBEXresItemX 4 8 3" xfId="23051"/>
    <cellStyle name="SAPBEXresItemX 4 8 3 2" xfId="49465"/>
    <cellStyle name="SAPBEXresItemX 4 8 4" xfId="34288"/>
    <cellStyle name="SAPBEXresItemX 4 9" xfId="7316"/>
    <cellStyle name="SAPBEXresItemX 4 9 2" xfId="17983"/>
    <cellStyle name="SAPBEXresItemX 4 9 2 2" xfId="44400"/>
    <cellStyle name="SAPBEXresItemX 4 9 3" xfId="28109"/>
    <cellStyle name="SAPBEXresItemX 4 9 3 2" xfId="54523"/>
    <cellStyle name="SAPBEXresItemX 4 9 4" xfId="33986"/>
    <cellStyle name="SAPBEXresItemX 5" xfId="2132"/>
    <cellStyle name="SAPBEXresItemX 5 10" xfId="8845"/>
    <cellStyle name="SAPBEXresItemX 5 10 2" xfId="19505"/>
    <cellStyle name="SAPBEXresItemX 5 10 2 2" xfId="45919"/>
    <cellStyle name="SAPBEXresItemX 5 10 3" xfId="27598"/>
    <cellStyle name="SAPBEXresItemX 5 10 3 2" xfId="54012"/>
    <cellStyle name="SAPBEXresItemX 5 10 4" xfId="35341"/>
    <cellStyle name="SAPBEXresItemX 5 11" xfId="11468"/>
    <cellStyle name="SAPBEXresItemX 5 11 2" xfId="37889"/>
    <cellStyle name="SAPBEXresItemX 5 12" xfId="26854"/>
    <cellStyle name="SAPBEXresItemX 5 12 2" xfId="53268"/>
    <cellStyle name="SAPBEXresItemX 5 2" xfId="4097"/>
    <cellStyle name="SAPBEXresItemX 5 2 2" xfId="9827"/>
    <cellStyle name="SAPBEXresItemX 5 2 2 2" xfId="20487"/>
    <cellStyle name="SAPBEXresItemX 5 2 2 2 2" xfId="46901"/>
    <cellStyle name="SAPBEXresItemX 5 2 2 3" xfId="11619"/>
    <cellStyle name="SAPBEXresItemX 5 2 2 3 2" xfId="38040"/>
    <cellStyle name="SAPBEXresItemX 5 2 2 4" xfId="36323"/>
    <cellStyle name="SAPBEXresItemX 5 2 3" xfId="14879"/>
    <cellStyle name="SAPBEXresItemX 5 2 3 2" xfId="41299"/>
    <cellStyle name="SAPBEXresItemX 5 2 4" xfId="21777"/>
    <cellStyle name="SAPBEXresItemX 5 2 4 2" xfId="48191"/>
    <cellStyle name="SAPBEXresItemX 5 2 5" xfId="30767"/>
    <cellStyle name="SAPBEXresItemX 5 3" xfId="4825"/>
    <cellStyle name="SAPBEXresItemX 5 3 2" xfId="10407"/>
    <cellStyle name="SAPBEXresItemX 5 3 2 2" xfId="21067"/>
    <cellStyle name="SAPBEXresItemX 5 3 2 2 2" xfId="47481"/>
    <cellStyle name="SAPBEXresItemX 5 3 2 3" xfId="28332"/>
    <cellStyle name="SAPBEXresItemX 5 3 2 3 2" xfId="54746"/>
    <cellStyle name="SAPBEXresItemX 5 3 2 4" xfId="36903"/>
    <cellStyle name="SAPBEXresItemX 5 3 3" xfId="15602"/>
    <cellStyle name="SAPBEXresItemX 5 3 3 2" xfId="42022"/>
    <cellStyle name="SAPBEXresItemX 5 3 4" xfId="25176"/>
    <cellStyle name="SAPBEXresItemX 5 3 4 2" xfId="51590"/>
    <cellStyle name="SAPBEXresItemX 5 3 5" xfId="31495"/>
    <cellStyle name="SAPBEXresItemX 5 4" xfId="5405"/>
    <cellStyle name="SAPBEXresItemX 5 4 2" xfId="16178"/>
    <cellStyle name="SAPBEXresItemX 5 4 2 2" xfId="42597"/>
    <cellStyle name="SAPBEXresItemX 5 4 3" xfId="28155"/>
    <cellStyle name="SAPBEXresItemX 5 4 3 2" xfId="54569"/>
    <cellStyle name="SAPBEXresItemX 5 4 4" xfId="32075"/>
    <cellStyle name="SAPBEXresItemX 5 5" xfId="6012"/>
    <cellStyle name="SAPBEXresItemX 5 5 2" xfId="16764"/>
    <cellStyle name="SAPBEXresItemX 5 5 2 2" xfId="43182"/>
    <cellStyle name="SAPBEXresItemX 5 5 3" xfId="24913"/>
    <cellStyle name="SAPBEXresItemX 5 5 3 2" xfId="51327"/>
    <cellStyle name="SAPBEXresItemX 5 5 4" xfId="32682"/>
    <cellStyle name="SAPBEXresItemX 5 6" xfId="6612"/>
    <cellStyle name="SAPBEXresItemX 5 6 2" xfId="17337"/>
    <cellStyle name="SAPBEXresItemX 5 6 2 2" xfId="43755"/>
    <cellStyle name="SAPBEXresItemX 5 6 3" xfId="23374"/>
    <cellStyle name="SAPBEXresItemX 5 6 3 2" xfId="49788"/>
    <cellStyle name="SAPBEXresItemX 5 6 4" xfId="33282"/>
    <cellStyle name="SAPBEXresItemX 5 7" xfId="7184"/>
    <cellStyle name="SAPBEXresItemX 5 7 2" xfId="27289"/>
    <cellStyle name="SAPBEXresItemX 5 7 2 2" xfId="53703"/>
    <cellStyle name="SAPBEXresItemX 5 7 3" xfId="33854"/>
    <cellStyle name="SAPBEXresItemX 5 8" xfId="7743"/>
    <cellStyle name="SAPBEXresItemX 5 8 2" xfId="18410"/>
    <cellStyle name="SAPBEXresItemX 5 8 2 2" xfId="44826"/>
    <cellStyle name="SAPBEXresItemX 5 8 3" xfId="22662"/>
    <cellStyle name="SAPBEXresItemX 5 8 3 2" xfId="49076"/>
    <cellStyle name="SAPBEXresItemX 5 8 4" xfId="34413"/>
    <cellStyle name="SAPBEXresItemX 5 9" xfId="7895"/>
    <cellStyle name="SAPBEXresItemX 5 9 2" xfId="18562"/>
    <cellStyle name="SAPBEXresItemX 5 9 2 2" xfId="44977"/>
    <cellStyle name="SAPBEXresItemX 5 9 3" xfId="22503"/>
    <cellStyle name="SAPBEXresItemX 5 9 3 2" xfId="48917"/>
    <cellStyle name="SAPBEXresItemX 5 9 4" xfId="34565"/>
    <cellStyle name="SAPBEXresItemX 6" xfId="1869"/>
    <cellStyle name="SAPBEXresItemX 6 10" xfId="9516"/>
    <cellStyle name="SAPBEXresItemX 6 10 2" xfId="20176"/>
    <cellStyle name="SAPBEXresItemX 6 10 2 2" xfId="46590"/>
    <cellStyle name="SAPBEXresItemX 6 10 3" xfId="26751"/>
    <cellStyle name="SAPBEXresItemX 6 10 3 2" xfId="53165"/>
    <cellStyle name="SAPBEXresItemX 6 10 4" xfId="36012"/>
    <cellStyle name="SAPBEXresItemX 6 11" xfId="11711"/>
    <cellStyle name="SAPBEXresItemX 6 11 2" xfId="38132"/>
    <cellStyle name="SAPBEXresItemX 6 12" xfId="23754"/>
    <cellStyle name="SAPBEXresItemX 6 12 2" xfId="50168"/>
    <cellStyle name="SAPBEXresItemX 6 2" xfId="3846"/>
    <cellStyle name="SAPBEXresItemX 6 2 2" xfId="10752"/>
    <cellStyle name="SAPBEXresItemX 6 2 2 2" xfId="21397"/>
    <cellStyle name="SAPBEXresItemX 6 2 2 2 2" xfId="47811"/>
    <cellStyle name="SAPBEXresItemX 6 2 2 3" xfId="28491"/>
    <cellStyle name="SAPBEXresItemX 6 2 2 3 2" xfId="54905"/>
    <cellStyle name="SAPBEXresItemX 6 2 2 4" xfId="37173"/>
    <cellStyle name="SAPBEXresItemX 6 2 3" xfId="14629"/>
    <cellStyle name="SAPBEXresItemX 6 2 3 2" xfId="41049"/>
    <cellStyle name="SAPBEXresItemX 6 2 4" xfId="23119"/>
    <cellStyle name="SAPBEXresItemX 6 2 4 2" xfId="49533"/>
    <cellStyle name="SAPBEXresItemX 6 2 5" xfId="30516"/>
    <cellStyle name="SAPBEXresItemX 6 3" xfId="4573"/>
    <cellStyle name="SAPBEXresItemX 6 3 2" xfId="15351"/>
    <cellStyle name="SAPBEXresItemX 6 3 2 2" xfId="41771"/>
    <cellStyle name="SAPBEXresItemX 6 3 3" xfId="25547"/>
    <cellStyle name="SAPBEXresItemX 6 3 3 2" xfId="51961"/>
    <cellStyle name="SAPBEXresItemX 6 3 4" xfId="31243"/>
    <cellStyle name="SAPBEXresItemX 6 4" xfId="3229"/>
    <cellStyle name="SAPBEXresItemX 6 4 2" xfId="14019"/>
    <cellStyle name="SAPBEXresItemX 6 4 2 2" xfId="40439"/>
    <cellStyle name="SAPBEXresItemX 6 4 3" xfId="25514"/>
    <cellStyle name="SAPBEXresItemX 6 4 3 2" xfId="51928"/>
    <cellStyle name="SAPBEXresItemX 6 4 4" xfId="29899"/>
    <cellStyle name="SAPBEXresItemX 6 5" xfId="3741"/>
    <cellStyle name="SAPBEXresItemX 6 5 2" xfId="14524"/>
    <cellStyle name="SAPBEXresItemX 6 5 2 2" xfId="40944"/>
    <cellStyle name="SAPBEXresItemX 6 5 3" xfId="22037"/>
    <cellStyle name="SAPBEXresItemX 6 5 3 2" xfId="48451"/>
    <cellStyle name="SAPBEXresItemX 6 5 4" xfId="30411"/>
    <cellStyle name="SAPBEXresItemX 6 6" xfId="5330"/>
    <cellStyle name="SAPBEXresItemX 6 6 2" xfId="16103"/>
    <cellStyle name="SAPBEXresItemX 6 6 2 2" xfId="42522"/>
    <cellStyle name="SAPBEXresItemX 6 6 3" xfId="27278"/>
    <cellStyle name="SAPBEXresItemX 6 6 3 2" xfId="53692"/>
    <cellStyle name="SAPBEXresItemX 6 6 4" xfId="32000"/>
    <cellStyle name="SAPBEXresItemX 6 7" xfId="6985"/>
    <cellStyle name="SAPBEXresItemX 6 7 2" xfId="25148"/>
    <cellStyle name="SAPBEXresItemX 6 7 2 2" xfId="51562"/>
    <cellStyle name="SAPBEXresItemX 6 7 3" xfId="33655"/>
    <cellStyle name="SAPBEXresItemX 6 8" xfId="7532"/>
    <cellStyle name="SAPBEXresItemX 6 8 2" xfId="18199"/>
    <cellStyle name="SAPBEXresItemX 6 8 2 2" xfId="44615"/>
    <cellStyle name="SAPBEXresItemX 6 8 3" xfId="26115"/>
    <cellStyle name="SAPBEXresItemX 6 8 3 2" xfId="52529"/>
    <cellStyle name="SAPBEXresItemX 6 8 4" xfId="34202"/>
    <cellStyle name="SAPBEXresItemX 6 9" xfId="5717"/>
    <cellStyle name="SAPBEXresItemX 6 9 2" xfId="16479"/>
    <cellStyle name="SAPBEXresItemX 6 9 2 2" xfId="42897"/>
    <cellStyle name="SAPBEXresItemX 6 9 3" xfId="23395"/>
    <cellStyle name="SAPBEXresItemX 6 9 3 2" xfId="49809"/>
    <cellStyle name="SAPBEXresItemX 6 9 4" xfId="32387"/>
    <cellStyle name="SAPBEXresItemX 7" xfId="2387"/>
    <cellStyle name="SAPBEXresItemX 7 10" xfId="11277"/>
    <cellStyle name="SAPBEXresItemX 7 10 2" xfId="37698"/>
    <cellStyle name="SAPBEXresItemX 7 11" xfId="22746"/>
    <cellStyle name="SAPBEXresItemX 7 11 2" xfId="49160"/>
    <cellStyle name="SAPBEXresItemX 7 2" xfId="4294"/>
    <cellStyle name="SAPBEXresItemX 7 2 2" xfId="15073"/>
    <cellStyle name="SAPBEXresItemX 7 2 2 2" xfId="41493"/>
    <cellStyle name="SAPBEXresItemX 7 2 3" xfId="27116"/>
    <cellStyle name="SAPBEXresItemX 7 2 3 2" xfId="53530"/>
    <cellStyle name="SAPBEXresItemX 7 2 4" xfId="30964"/>
    <cellStyle name="SAPBEXresItemX 7 3" xfId="5021"/>
    <cellStyle name="SAPBEXresItemX 7 3 2" xfId="15798"/>
    <cellStyle name="SAPBEXresItemX 7 3 2 2" xfId="42217"/>
    <cellStyle name="SAPBEXresItemX 7 3 3" xfId="28055"/>
    <cellStyle name="SAPBEXresItemX 7 3 3 2" xfId="54469"/>
    <cellStyle name="SAPBEXresItemX 7 3 4" xfId="31691"/>
    <cellStyle name="SAPBEXresItemX 7 4" xfId="6210"/>
    <cellStyle name="SAPBEXresItemX 7 4 2" xfId="16951"/>
    <cellStyle name="SAPBEXresItemX 7 4 2 2" xfId="43369"/>
    <cellStyle name="SAPBEXresItemX 7 4 3" xfId="11152"/>
    <cellStyle name="SAPBEXresItemX 7 4 3 2" xfId="37573"/>
    <cellStyle name="SAPBEXresItemX 7 4 4" xfId="32880"/>
    <cellStyle name="SAPBEXresItemX 7 5" xfId="6796"/>
    <cellStyle name="SAPBEXresItemX 7 5 2" xfId="17508"/>
    <cellStyle name="SAPBEXresItemX 7 5 2 2" xfId="43925"/>
    <cellStyle name="SAPBEXresItemX 7 5 3" xfId="23538"/>
    <cellStyle name="SAPBEXresItemX 7 5 3 2" xfId="49952"/>
    <cellStyle name="SAPBEXresItemX 7 5 4" xfId="33466"/>
    <cellStyle name="SAPBEXresItemX 7 6" xfId="7351"/>
    <cellStyle name="SAPBEXresItemX 7 6 2" xfId="18018"/>
    <cellStyle name="SAPBEXresItemX 7 6 2 2" xfId="44434"/>
    <cellStyle name="SAPBEXresItemX 7 6 3" xfId="24790"/>
    <cellStyle name="SAPBEXresItemX 7 6 3 2" xfId="51204"/>
    <cellStyle name="SAPBEXresItemX 7 6 4" xfId="34021"/>
    <cellStyle name="SAPBEXresItemX 7 7" xfId="7996"/>
    <cellStyle name="SAPBEXresItemX 7 7 2" xfId="18663"/>
    <cellStyle name="SAPBEXresItemX 7 7 2 2" xfId="45077"/>
    <cellStyle name="SAPBEXresItemX 7 7 3" xfId="12421"/>
    <cellStyle name="SAPBEXresItemX 7 7 3 2" xfId="38842"/>
    <cellStyle name="SAPBEXresItemX 7 7 4" xfId="34601"/>
    <cellStyle name="SAPBEXresItemX 7 8" xfId="9959"/>
    <cellStyle name="SAPBEXresItemX 7 8 2" xfId="20619"/>
    <cellStyle name="SAPBEXresItemX 7 8 2 2" xfId="47033"/>
    <cellStyle name="SAPBEXresItemX 7 8 3" xfId="25634"/>
    <cellStyle name="SAPBEXresItemX 7 8 3 2" xfId="52048"/>
    <cellStyle name="SAPBEXresItemX 7 8 4" xfId="36455"/>
    <cellStyle name="SAPBEXresItemX 7 9" xfId="13184"/>
    <cellStyle name="SAPBEXresItemX 7 9 2" xfId="39604"/>
    <cellStyle name="SAPBEXresItemX 8" xfId="3295"/>
    <cellStyle name="SAPBEXresItemX 8 2" xfId="14085"/>
    <cellStyle name="SAPBEXresItemX 8 2 2" xfId="40505"/>
    <cellStyle name="SAPBEXresItemX 8 3" xfId="27251"/>
    <cellStyle name="SAPBEXresItemX 8 3 2" xfId="53665"/>
    <cellStyle name="SAPBEXresItemX 8 4" xfId="29965"/>
    <cellStyle name="SAPBEXresItemX 9" xfId="3963"/>
    <cellStyle name="SAPBEXresItemX 9 2" xfId="14746"/>
    <cellStyle name="SAPBEXresItemX 9 2 2" xfId="41166"/>
    <cellStyle name="SAPBEXresItemX 9 3" xfId="25153"/>
    <cellStyle name="SAPBEXresItemX 9 3 2" xfId="51567"/>
    <cellStyle name="SAPBEXresItemX 9 4" xfId="30633"/>
    <cellStyle name="SAPBEXstdData" xfId="1278"/>
    <cellStyle name="SAPBEXstdData 10" xfId="3315"/>
    <cellStyle name="SAPBEXstdData 10 2" xfId="22092"/>
    <cellStyle name="SAPBEXstdData 10 2 2" xfId="48506"/>
    <cellStyle name="SAPBEXstdData 10 3" xfId="29985"/>
    <cellStyle name="SAPBEXstdData 11" xfId="5420"/>
    <cellStyle name="SAPBEXstdData 11 2" xfId="16193"/>
    <cellStyle name="SAPBEXstdData 11 2 2" xfId="42612"/>
    <cellStyle name="SAPBEXstdData 11 3" xfId="26819"/>
    <cellStyle name="SAPBEXstdData 11 3 2" xfId="53233"/>
    <cellStyle name="SAPBEXstdData 11 4" xfId="32090"/>
    <cellStyle name="SAPBEXstdData 12" xfId="8275"/>
    <cellStyle name="SAPBEXstdData 12 2" xfId="18936"/>
    <cellStyle name="SAPBEXstdData 12 2 2" xfId="45350"/>
    <cellStyle name="SAPBEXstdData 12 3" xfId="12447"/>
    <cellStyle name="SAPBEXstdData 12 3 2" xfId="38868"/>
    <cellStyle name="SAPBEXstdData 12 4" xfId="34786"/>
    <cellStyle name="SAPBEXstdData 13" xfId="12107"/>
    <cellStyle name="SAPBEXstdData 13 2" xfId="38528"/>
    <cellStyle name="SAPBEXstdData 14" xfId="24234"/>
    <cellStyle name="SAPBEXstdData 14 2" xfId="50648"/>
    <cellStyle name="SAPBEXstdData 2" xfId="1577"/>
    <cellStyle name="SAPBEXstdData 2 10" xfId="8468"/>
    <cellStyle name="SAPBEXstdData 2 10 2" xfId="19128"/>
    <cellStyle name="SAPBEXstdData 2 10 2 2" xfId="45542"/>
    <cellStyle name="SAPBEXstdData 2 10 3" xfId="17247"/>
    <cellStyle name="SAPBEXstdData 2 10 3 2" xfId="43665"/>
    <cellStyle name="SAPBEXstdData 2 10 4" xfId="34964"/>
    <cellStyle name="SAPBEXstdData 2 11" xfId="11974"/>
    <cellStyle name="SAPBEXstdData 2 11 2" xfId="38395"/>
    <cellStyle name="SAPBEXstdData 2 12" xfId="24115"/>
    <cellStyle name="SAPBEXstdData 2 12 2" xfId="50529"/>
    <cellStyle name="SAPBEXstdData 2 2" xfId="3571"/>
    <cellStyle name="SAPBEXstdData 2 2 2" xfId="8954"/>
    <cellStyle name="SAPBEXstdData 2 2 2 2" xfId="19614"/>
    <cellStyle name="SAPBEXstdData 2 2 2 2 2" xfId="46028"/>
    <cellStyle name="SAPBEXstdData 2 2 2 3" xfId="11778"/>
    <cellStyle name="SAPBEXstdData 2 2 2 3 2" xfId="38199"/>
    <cellStyle name="SAPBEXstdData 2 2 2 4" xfId="35450"/>
    <cellStyle name="SAPBEXstdData 2 2 3" xfId="10464"/>
    <cellStyle name="SAPBEXstdData 2 2 3 2" xfId="21124"/>
    <cellStyle name="SAPBEXstdData 2 2 3 2 2" xfId="47538"/>
    <cellStyle name="SAPBEXstdData 2 2 3 3" xfId="28388"/>
    <cellStyle name="SAPBEXstdData 2 2 3 3 2" xfId="54802"/>
    <cellStyle name="SAPBEXstdData 2 2 3 4" xfId="36960"/>
    <cellStyle name="SAPBEXstdData 2 2 4" xfId="10951"/>
    <cellStyle name="SAPBEXstdData 2 2 4 2" xfId="21596"/>
    <cellStyle name="SAPBEXstdData 2 2 4 2 2" xfId="48010"/>
    <cellStyle name="SAPBEXstdData 2 2 4 3" xfId="28685"/>
    <cellStyle name="SAPBEXstdData 2 2 4 3 2" xfId="55099"/>
    <cellStyle name="SAPBEXstdData 2 2 4 4" xfId="37372"/>
    <cellStyle name="SAPBEXstdData 2 2 5" xfId="8781"/>
    <cellStyle name="SAPBEXstdData 2 2 5 2" xfId="19441"/>
    <cellStyle name="SAPBEXstdData 2 2 5 2 2" xfId="45855"/>
    <cellStyle name="SAPBEXstdData 2 2 5 3" xfId="22823"/>
    <cellStyle name="SAPBEXstdData 2 2 5 3 2" xfId="49237"/>
    <cellStyle name="SAPBEXstdData 2 2 5 4" xfId="35277"/>
    <cellStyle name="SAPBEXstdData 2 2 6" xfId="14356"/>
    <cellStyle name="SAPBEXstdData 2 2 6 2" xfId="40776"/>
    <cellStyle name="SAPBEXstdData 2 2 7" xfId="23302"/>
    <cellStyle name="SAPBEXstdData 2 2 7 2" xfId="49716"/>
    <cellStyle name="SAPBEXstdData 2 2 8" xfId="30241"/>
    <cellStyle name="SAPBEXstdData 2 3" xfId="2747"/>
    <cellStyle name="SAPBEXstdData 2 3 2" xfId="9312"/>
    <cellStyle name="SAPBEXstdData 2 3 2 2" xfId="19972"/>
    <cellStyle name="SAPBEXstdData 2 3 2 2 2" xfId="46386"/>
    <cellStyle name="SAPBEXstdData 2 3 2 3" xfId="11565"/>
    <cellStyle name="SAPBEXstdData 2 3 2 3 2" xfId="37986"/>
    <cellStyle name="SAPBEXstdData 2 3 2 4" xfId="35808"/>
    <cellStyle name="SAPBEXstdData 2 3 3" xfId="13539"/>
    <cellStyle name="SAPBEXstdData 2 3 3 2" xfId="39959"/>
    <cellStyle name="SAPBEXstdData 2 3 4" xfId="21826"/>
    <cellStyle name="SAPBEXstdData 2 3 4 2" xfId="48240"/>
    <cellStyle name="SAPBEXstdData 2 3 5" xfId="29417"/>
    <cellStyle name="SAPBEXstdData 2 4" xfId="3068"/>
    <cellStyle name="SAPBEXstdData 2 4 2" xfId="10050"/>
    <cellStyle name="SAPBEXstdData 2 4 2 2" xfId="20710"/>
    <cellStyle name="SAPBEXstdData 2 4 2 2 2" xfId="47124"/>
    <cellStyle name="SAPBEXstdData 2 4 2 3" xfId="27773"/>
    <cellStyle name="SAPBEXstdData 2 4 2 3 2" xfId="54187"/>
    <cellStyle name="SAPBEXstdData 2 4 2 4" xfId="36546"/>
    <cellStyle name="SAPBEXstdData 2 4 3" xfId="13860"/>
    <cellStyle name="SAPBEXstdData 2 4 3 2" xfId="40280"/>
    <cellStyle name="SAPBEXstdData 2 4 4" xfId="25459"/>
    <cellStyle name="SAPBEXstdData 2 4 4 2" xfId="51873"/>
    <cellStyle name="SAPBEXstdData 2 4 5" xfId="29738"/>
    <cellStyle name="SAPBEXstdData 2 5" xfId="4722"/>
    <cellStyle name="SAPBEXstdData 2 5 2" xfId="10740"/>
    <cellStyle name="SAPBEXstdData 2 5 2 2" xfId="21385"/>
    <cellStyle name="SAPBEXstdData 2 5 2 2 2" xfId="47799"/>
    <cellStyle name="SAPBEXstdData 2 5 2 3" xfId="28480"/>
    <cellStyle name="SAPBEXstdData 2 5 2 3 2" xfId="54894"/>
    <cellStyle name="SAPBEXstdData 2 5 2 4" xfId="37161"/>
    <cellStyle name="SAPBEXstdData 2 5 3" xfId="15499"/>
    <cellStyle name="SAPBEXstdData 2 5 3 2" xfId="41919"/>
    <cellStyle name="SAPBEXstdData 2 5 4" xfId="22922"/>
    <cellStyle name="SAPBEXstdData 2 5 4 2" xfId="49336"/>
    <cellStyle name="SAPBEXstdData 2 5 5" xfId="31392"/>
    <cellStyle name="SAPBEXstdData 2 6" xfId="2723"/>
    <cellStyle name="SAPBEXstdData 2 6 2" xfId="13515"/>
    <cellStyle name="SAPBEXstdData 2 6 2 2" xfId="39935"/>
    <cellStyle name="SAPBEXstdData 2 6 3" xfId="22743"/>
    <cellStyle name="SAPBEXstdData 2 6 3 2" xfId="49157"/>
    <cellStyle name="SAPBEXstdData 2 6 4" xfId="29393"/>
    <cellStyle name="SAPBEXstdData 2 7" xfId="6106"/>
    <cellStyle name="SAPBEXstdData 2 7 2" xfId="24243"/>
    <cellStyle name="SAPBEXstdData 2 7 2 2" xfId="50657"/>
    <cellStyle name="SAPBEXstdData 2 7 3" xfId="32776"/>
    <cellStyle name="SAPBEXstdData 2 8" xfId="5777"/>
    <cellStyle name="SAPBEXstdData 2 8 2" xfId="16536"/>
    <cellStyle name="SAPBEXstdData 2 8 2 2" xfId="42954"/>
    <cellStyle name="SAPBEXstdData 2 8 3" xfId="24916"/>
    <cellStyle name="SAPBEXstdData 2 8 3 2" xfId="51330"/>
    <cellStyle name="SAPBEXstdData 2 8 4" xfId="32447"/>
    <cellStyle name="SAPBEXstdData 2 9" xfId="7652"/>
    <cellStyle name="SAPBEXstdData 2 9 2" xfId="18319"/>
    <cellStyle name="SAPBEXstdData 2 9 2 2" xfId="44735"/>
    <cellStyle name="SAPBEXstdData 2 9 3" xfId="26235"/>
    <cellStyle name="SAPBEXstdData 2 9 3 2" xfId="52649"/>
    <cellStyle name="SAPBEXstdData 2 9 4" xfId="34322"/>
    <cellStyle name="SAPBEXstdData 3" xfId="1688"/>
    <cellStyle name="SAPBEXstdData 3 10" xfId="8498"/>
    <cellStyle name="SAPBEXstdData 3 10 2" xfId="19158"/>
    <cellStyle name="SAPBEXstdData 3 10 2 2" xfId="45572"/>
    <cellStyle name="SAPBEXstdData 3 10 3" xfId="17716"/>
    <cellStyle name="SAPBEXstdData 3 10 3 2" xfId="44133"/>
    <cellStyle name="SAPBEXstdData 3 10 4" xfId="34994"/>
    <cellStyle name="SAPBEXstdData 3 11" xfId="13364"/>
    <cellStyle name="SAPBEXstdData 3 11 2" xfId="39784"/>
    <cellStyle name="SAPBEXstdData 3 12" xfId="26465"/>
    <cellStyle name="SAPBEXstdData 3 12 2" xfId="52879"/>
    <cellStyle name="SAPBEXstdData 3 2" xfId="3681"/>
    <cellStyle name="SAPBEXstdData 3 2 2" xfId="8925"/>
    <cellStyle name="SAPBEXstdData 3 2 2 2" xfId="19585"/>
    <cellStyle name="SAPBEXstdData 3 2 2 2 2" xfId="45999"/>
    <cellStyle name="SAPBEXstdData 3 2 2 3" xfId="16076"/>
    <cellStyle name="SAPBEXstdData 3 2 2 3 2" xfId="42495"/>
    <cellStyle name="SAPBEXstdData 3 2 2 4" xfId="35421"/>
    <cellStyle name="SAPBEXstdData 3 2 3" xfId="9745"/>
    <cellStyle name="SAPBEXstdData 3 2 3 2" xfId="20405"/>
    <cellStyle name="SAPBEXstdData 3 2 3 2 2" xfId="46819"/>
    <cellStyle name="SAPBEXstdData 3 2 3 3" xfId="11610"/>
    <cellStyle name="SAPBEXstdData 3 2 3 3 2" xfId="38031"/>
    <cellStyle name="SAPBEXstdData 3 2 3 4" xfId="36241"/>
    <cellStyle name="SAPBEXstdData 3 2 4" xfId="10961"/>
    <cellStyle name="SAPBEXstdData 3 2 4 2" xfId="21606"/>
    <cellStyle name="SAPBEXstdData 3 2 4 2 2" xfId="48020"/>
    <cellStyle name="SAPBEXstdData 3 2 4 3" xfId="28695"/>
    <cellStyle name="SAPBEXstdData 3 2 4 3 2" xfId="55109"/>
    <cellStyle name="SAPBEXstdData 3 2 4 4" xfId="37382"/>
    <cellStyle name="SAPBEXstdData 3 2 5" xfId="8814"/>
    <cellStyle name="SAPBEXstdData 3 2 5 2" xfId="19474"/>
    <cellStyle name="SAPBEXstdData 3 2 5 2 2" xfId="45888"/>
    <cellStyle name="SAPBEXstdData 3 2 5 3" xfId="27094"/>
    <cellStyle name="SAPBEXstdData 3 2 5 3 2" xfId="53508"/>
    <cellStyle name="SAPBEXstdData 3 2 5 4" xfId="35310"/>
    <cellStyle name="SAPBEXstdData 3 2 6" xfId="14466"/>
    <cellStyle name="SAPBEXstdData 3 2 6 2" xfId="40886"/>
    <cellStyle name="SAPBEXstdData 3 2 7" xfId="22461"/>
    <cellStyle name="SAPBEXstdData 3 2 7 2" xfId="48875"/>
    <cellStyle name="SAPBEXstdData 3 2 8" xfId="30351"/>
    <cellStyle name="SAPBEXstdData 3 3" xfId="2654"/>
    <cellStyle name="SAPBEXstdData 3 3 2" xfId="9285"/>
    <cellStyle name="SAPBEXstdData 3 3 2 2" xfId="19945"/>
    <cellStyle name="SAPBEXstdData 3 3 2 2 2" xfId="46359"/>
    <cellStyle name="SAPBEXstdData 3 3 2 3" xfId="11563"/>
    <cellStyle name="SAPBEXstdData 3 3 2 3 2" xfId="37984"/>
    <cellStyle name="SAPBEXstdData 3 3 2 4" xfId="35781"/>
    <cellStyle name="SAPBEXstdData 3 3 3" xfId="13446"/>
    <cellStyle name="SAPBEXstdData 3 3 3 2" xfId="39866"/>
    <cellStyle name="SAPBEXstdData 3 3 4" xfId="23876"/>
    <cellStyle name="SAPBEXstdData 3 3 4 2" xfId="50290"/>
    <cellStyle name="SAPBEXstdData 3 3 5" xfId="29324"/>
    <cellStyle name="SAPBEXstdData 3 4" xfId="3106"/>
    <cellStyle name="SAPBEXstdData 3 4 2" xfId="10107"/>
    <cellStyle name="SAPBEXstdData 3 4 2 2" xfId="20767"/>
    <cellStyle name="SAPBEXstdData 3 4 2 2 2" xfId="47181"/>
    <cellStyle name="SAPBEXstdData 3 4 2 3" xfId="27744"/>
    <cellStyle name="SAPBEXstdData 3 4 2 3 2" xfId="54158"/>
    <cellStyle name="SAPBEXstdData 3 4 2 4" xfId="36603"/>
    <cellStyle name="SAPBEXstdData 3 4 3" xfId="13898"/>
    <cellStyle name="SAPBEXstdData 3 4 3 2" xfId="40318"/>
    <cellStyle name="SAPBEXstdData 3 4 4" xfId="26986"/>
    <cellStyle name="SAPBEXstdData 3 4 4 2" xfId="53400"/>
    <cellStyle name="SAPBEXstdData 3 4 5" xfId="29776"/>
    <cellStyle name="SAPBEXstdData 3 5" xfId="3380"/>
    <cellStyle name="SAPBEXstdData 3 5 2" xfId="10824"/>
    <cellStyle name="SAPBEXstdData 3 5 2 2" xfId="21469"/>
    <cellStyle name="SAPBEXstdData 3 5 2 2 2" xfId="47883"/>
    <cellStyle name="SAPBEXstdData 3 5 2 3" xfId="28558"/>
    <cellStyle name="SAPBEXstdData 3 5 2 3 2" xfId="54972"/>
    <cellStyle name="SAPBEXstdData 3 5 2 4" xfId="37245"/>
    <cellStyle name="SAPBEXstdData 3 5 3" xfId="14167"/>
    <cellStyle name="SAPBEXstdData 3 5 3 2" xfId="40587"/>
    <cellStyle name="SAPBEXstdData 3 5 4" xfId="23169"/>
    <cellStyle name="SAPBEXstdData 3 5 4 2" xfId="49583"/>
    <cellStyle name="SAPBEXstdData 3 5 5" xfId="30050"/>
    <cellStyle name="SAPBEXstdData 3 6" xfId="5553"/>
    <cellStyle name="SAPBEXstdData 3 6 2" xfId="16324"/>
    <cellStyle name="SAPBEXstdData 3 6 2 2" xfId="42743"/>
    <cellStyle name="SAPBEXstdData 3 6 3" xfId="23592"/>
    <cellStyle name="SAPBEXstdData 3 6 3 2" xfId="50006"/>
    <cellStyle name="SAPBEXstdData 3 6 4" xfId="32223"/>
    <cellStyle name="SAPBEXstdData 3 7" xfId="6162"/>
    <cellStyle name="SAPBEXstdData 3 7 2" xfId="23011"/>
    <cellStyle name="SAPBEXstdData 3 7 2 2" xfId="49425"/>
    <cellStyle name="SAPBEXstdData 3 7 3" xfId="32832"/>
    <cellStyle name="SAPBEXstdData 3 8" xfId="5921"/>
    <cellStyle name="SAPBEXstdData 3 8 2" xfId="16673"/>
    <cellStyle name="SAPBEXstdData 3 8 2 2" xfId="43091"/>
    <cellStyle name="SAPBEXstdData 3 8 3" xfId="26031"/>
    <cellStyle name="SAPBEXstdData 3 8 3 2" xfId="52445"/>
    <cellStyle name="SAPBEXstdData 3 8 4" xfId="32591"/>
    <cellStyle name="SAPBEXstdData 3 9" xfId="7634"/>
    <cellStyle name="SAPBEXstdData 3 9 2" xfId="18301"/>
    <cellStyle name="SAPBEXstdData 3 9 2 2" xfId="44717"/>
    <cellStyle name="SAPBEXstdData 3 9 3" xfId="24992"/>
    <cellStyle name="SAPBEXstdData 3 9 3 2" xfId="51406"/>
    <cellStyle name="SAPBEXstdData 3 9 4" xfId="34304"/>
    <cellStyle name="SAPBEXstdData 4" xfId="1956"/>
    <cellStyle name="SAPBEXstdData 4 10" xfId="8508"/>
    <cellStyle name="SAPBEXstdData 4 10 2" xfId="19168"/>
    <cellStyle name="SAPBEXstdData 4 10 2 2" xfId="45582"/>
    <cellStyle name="SAPBEXstdData 4 10 3" xfId="12951"/>
    <cellStyle name="SAPBEXstdData 4 10 3 2" xfId="39372"/>
    <cellStyle name="SAPBEXstdData 4 10 4" xfId="35004"/>
    <cellStyle name="SAPBEXstdData 4 11" xfId="11632"/>
    <cellStyle name="SAPBEXstdData 4 11 2" xfId="38053"/>
    <cellStyle name="SAPBEXstdData 4 12" xfId="21926"/>
    <cellStyle name="SAPBEXstdData 4 12 2" xfId="48340"/>
    <cellStyle name="SAPBEXstdData 4 2" xfId="3933"/>
    <cellStyle name="SAPBEXstdData 4 2 2" xfId="9804"/>
    <cellStyle name="SAPBEXstdData 4 2 2 2" xfId="20464"/>
    <cellStyle name="SAPBEXstdData 4 2 2 2 2" xfId="46878"/>
    <cellStyle name="SAPBEXstdData 4 2 2 3" xfId="28179"/>
    <cellStyle name="SAPBEXstdData 4 2 2 3 2" xfId="54593"/>
    <cellStyle name="SAPBEXstdData 4 2 2 4" xfId="36300"/>
    <cellStyle name="SAPBEXstdData 4 2 3" xfId="10090"/>
    <cellStyle name="SAPBEXstdData 4 2 3 2" xfId="20750"/>
    <cellStyle name="SAPBEXstdData 4 2 3 2 2" xfId="47164"/>
    <cellStyle name="SAPBEXstdData 4 2 3 3" xfId="27807"/>
    <cellStyle name="SAPBEXstdData 4 2 3 3 2" xfId="54221"/>
    <cellStyle name="SAPBEXstdData 4 2 3 4" xfId="36586"/>
    <cellStyle name="SAPBEXstdData 4 2 4" xfId="10968"/>
    <cellStyle name="SAPBEXstdData 4 2 4 2" xfId="21613"/>
    <cellStyle name="SAPBEXstdData 4 2 4 2 2" xfId="48027"/>
    <cellStyle name="SAPBEXstdData 4 2 4 3" xfId="28702"/>
    <cellStyle name="SAPBEXstdData 4 2 4 3 2" xfId="55116"/>
    <cellStyle name="SAPBEXstdData 4 2 4 4" xfId="37389"/>
    <cellStyle name="SAPBEXstdData 4 2 5" xfId="8827"/>
    <cellStyle name="SAPBEXstdData 4 2 5 2" xfId="19487"/>
    <cellStyle name="SAPBEXstdData 4 2 5 2 2" xfId="45901"/>
    <cellStyle name="SAPBEXstdData 4 2 5 3" xfId="23947"/>
    <cellStyle name="SAPBEXstdData 4 2 5 3 2" xfId="50361"/>
    <cellStyle name="SAPBEXstdData 4 2 5 4" xfId="35323"/>
    <cellStyle name="SAPBEXstdData 4 2 6" xfId="14716"/>
    <cellStyle name="SAPBEXstdData 4 2 6 2" xfId="41136"/>
    <cellStyle name="SAPBEXstdData 4 2 7" xfId="27683"/>
    <cellStyle name="SAPBEXstdData 4 2 7 2" xfId="54097"/>
    <cellStyle name="SAPBEXstdData 4 2 8" xfId="30603"/>
    <cellStyle name="SAPBEXstdData 4 3" xfId="4660"/>
    <cellStyle name="SAPBEXstdData 4 3 2" xfId="9277"/>
    <cellStyle name="SAPBEXstdData 4 3 2 2" xfId="19937"/>
    <cellStyle name="SAPBEXstdData 4 3 2 2 2" xfId="46351"/>
    <cellStyle name="SAPBEXstdData 4 3 2 3" xfId="18743"/>
    <cellStyle name="SAPBEXstdData 4 3 2 3 2" xfId="45157"/>
    <cellStyle name="SAPBEXstdData 4 3 2 4" xfId="35773"/>
    <cellStyle name="SAPBEXstdData 4 3 3" xfId="15438"/>
    <cellStyle name="SAPBEXstdData 4 3 3 2" xfId="41858"/>
    <cellStyle name="SAPBEXstdData 4 3 4" xfId="21843"/>
    <cellStyle name="SAPBEXstdData 4 3 4 2" xfId="48257"/>
    <cellStyle name="SAPBEXstdData 4 3 5" xfId="31330"/>
    <cellStyle name="SAPBEXstdData 4 4" xfId="5238"/>
    <cellStyle name="SAPBEXstdData 4 4 2" xfId="10310"/>
    <cellStyle name="SAPBEXstdData 4 4 2 2" xfId="20970"/>
    <cellStyle name="SAPBEXstdData 4 4 2 2 2" xfId="47384"/>
    <cellStyle name="SAPBEXstdData 4 4 2 3" xfId="18750"/>
    <cellStyle name="SAPBEXstdData 4 4 2 3 2" xfId="45164"/>
    <cellStyle name="SAPBEXstdData 4 4 2 4" xfId="36806"/>
    <cellStyle name="SAPBEXstdData 4 4 3" xfId="16013"/>
    <cellStyle name="SAPBEXstdData 4 4 3 2" xfId="42432"/>
    <cellStyle name="SAPBEXstdData 4 4 4" xfId="23644"/>
    <cellStyle name="SAPBEXstdData 4 4 4 2" xfId="50058"/>
    <cellStyle name="SAPBEXstdData 4 4 5" xfId="31908"/>
    <cellStyle name="SAPBEXstdData 4 5" xfId="5849"/>
    <cellStyle name="SAPBEXstdData 4 5 2" xfId="10832"/>
    <cellStyle name="SAPBEXstdData 4 5 2 2" xfId="21477"/>
    <cellStyle name="SAPBEXstdData 4 5 2 2 2" xfId="47891"/>
    <cellStyle name="SAPBEXstdData 4 5 2 3" xfId="28566"/>
    <cellStyle name="SAPBEXstdData 4 5 2 3 2" xfId="54980"/>
    <cellStyle name="SAPBEXstdData 4 5 2 4" xfId="37253"/>
    <cellStyle name="SAPBEXstdData 4 5 3" xfId="16605"/>
    <cellStyle name="SAPBEXstdData 4 5 3 2" xfId="43023"/>
    <cellStyle name="SAPBEXstdData 4 5 4" xfId="27062"/>
    <cellStyle name="SAPBEXstdData 4 5 4 2" xfId="53476"/>
    <cellStyle name="SAPBEXstdData 4 5 5" xfId="32519"/>
    <cellStyle name="SAPBEXstdData 4 6" xfId="6457"/>
    <cellStyle name="SAPBEXstdData 4 6 2" xfId="17193"/>
    <cellStyle name="SAPBEXstdData 4 6 2 2" xfId="43611"/>
    <cellStyle name="SAPBEXstdData 4 6 3" xfId="23042"/>
    <cellStyle name="SAPBEXstdData 4 6 3 2" xfId="49456"/>
    <cellStyle name="SAPBEXstdData 4 6 4" xfId="33127"/>
    <cellStyle name="SAPBEXstdData 4 7" xfId="7072"/>
    <cellStyle name="SAPBEXstdData 4 7 2" xfId="12149"/>
    <cellStyle name="SAPBEXstdData 4 7 2 2" xfId="38570"/>
    <cellStyle name="SAPBEXstdData 4 7 3" xfId="33742"/>
    <cellStyle name="SAPBEXstdData 4 8" xfId="7619"/>
    <cellStyle name="SAPBEXstdData 4 8 2" xfId="18286"/>
    <cellStyle name="SAPBEXstdData 4 8 2 2" xfId="44702"/>
    <cellStyle name="SAPBEXstdData 4 8 3" xfId="26381"/>
    <cellStyle name="SAPBEXstdData 4 8 3 2" xfId="52795"/>
    <cellStyle name="SAPBEXstdData 4 8 4" xfId="34289"/>
    <cellStyle name="SAPBEXstdData 4 9" xfId="5291"/>
    <cellStyle name="SAPBEXstdData 4 9 2" xfId="16066"/>
    <cellStyle name="SAPBEXstdData 4 9 2 2" xfId="42485"/>
    <cellStyle name="SAPBEXstdData 4 9 3" xfId="26340"/>
    <cellStyle name="SAPBEXstdData 4 9 3 2" xfId="52754"/>
    <cellStyle name="SAPBEXstdData 4 9 4" xfId="31961"/>
    <cellStyle name="SAPBEXstdData 5" xfId="2133"/>
    <cellStyle name="SAPBEXstdData 5 10" xfId="8594"/>
    <cellStyle name="SAPBEXstdData 5 10 2" xfId="19254"/>
    <cellStyle name="SAPBEXstdData 5 10 2 2" xfId="45668"/>
    <cellStyle name="SAPBEXstdData 5 10 3" xfId="17826"/>
    <cellStyle name="SAPBEXstdData 5 10 3 2" xfId="44243"/>
    <cellStyle name="SAPBEXstdData 5 10 4" xfId="35090"/>
    <cellStyle name="SAPBEXstdData 5 11" xfId="11467"/>
    <cellStyle name="SAPBEXstdData 5 11 2" xfId="37888"/>
    <cellStyle name="SAPBEXstdData 5 12" xfId="21825"/>
    <cellStyle name="SAPBEXstdData 5 12 2" xfId="48239"/>
    <cellStyle name="SAPBEXstdData 5 2" xfId="4098"/>
    <cellStyle name="SAPBEXstdData 5 2 2" xfId="9699"/>
    <cellStyle name="SAPBEXstdData 5 2 2 2" xfId="20359"/>
    <cellStyle name="SAPBEXstdData 5 2 2 2 2" xfId="46773"/>
    <cellStyle name="SAPBEXstdData 5 2 2 3" xfId="26715"/>
    <cellStyle name="SAPBEXstdData 5 2 2 3 2" xfId="53129"/>
    <cellStyle name="SAPBEXstdData 5 2 2 4" xfId="36195"/>
    <cellStyle name="SAPBEXstdData 5 2 3" xfId="14880"/>
    <cellStyle name="SAPBEXstdData 5 2 3 2" xfId="41300"/>
    <cellStyle name="SAPBEXstdData 5 2 4" xfId="26323"/>
    <cellStyle name="SAPBEXstdData 5 2 4 2" xfId="52737"/>
    <cellStyle name="SAPBEXstdData 5 2 5" xfId="30768"/>
    <cellStyle name="SAPBEXstdData 5 3" xfId="4826"/>
    <cellStyle name="SAPBEXstdData 5 3 2" xfId="10171"/>
    <cellStyle name="SAPBEXstdData 5 3 2 2" xfId="20831"/>
    <cellStyle name="SAPBEXstdData 5 3 2 2 2" xfId="47245"/>
    <cellStyle name="SAPBEXstdData 5 3 2 3" xfId="25882"/>
    <cellStyle name="SAPBEXstdData 5 3 2 3 2" xfId="52296"/>
    <cellStyle name="SAPBEXstdData 5 3 2 4" xfId="36667"/>
    <cellStyle name="SAPBEXstdData 5 3 3" xfId="15603"/>
    <cellStyle name="SAPBEXstdData 5 3 3 2" xfId="42023"/>
    <cellStyle name="SAPBEXstdData 5 3 4" xfId="24743"/>
    <cellStyle name="SAPBEXstdData 5 3 4 2" xfId="51157"/>
    <cellStyle name="SAPBEXstdData 5 3 5" xfId="31496"/>
    <cellStyle name="SAPBEXstdData 5 4" xfId="5406"/>
    <cellStyle name="SAPBEXstdData 5 4 2" xfId="10866"/>
    <cellStyle name="SAPBEXstdData 5 4 2 2" xfId="21511"/>
    <cellStyle name="SAPBEXstdData 5 4 2 2 2" xfId="47925"/>
    <cellStyle name="SAPBEXstdData 5 4 2 3" xfId="28600"/>
    <cellStyle name="SAPBEXstdData 5 4 2 3 2" xfId="55014"/>
    <cellStyle name="SAPBEXstdData 5 4 2 4" xfId="37287"/>
    <cellStyle name="SAPBEXstdData 5 4 3" xfId="16179"/>
    <cellStyle name="SAPBEXstdData 5 4 3 2" xfId="42598"/>
    <cellStyle name="SAPBEXstdData 5 4 4" xfId="24468"/>
    <cellStyle name="SAPBEXstdData 5 4 4 2" xfId="50882"/>
    <cellStyle name="SAPBEXstdData 5 4 5" xfId="32076"/>
    <cellStyle name="SAPBEXstdData 5 5" xfId="6013"/>
    <cellStyle name="SAPBEXstdData 5 5 2" xfId="16765"/>
    <cellStyle name="SAPBEXstdData 5 5 2 2" xfId="43183"/>
    <cellStyle name="SAPBEXstdData 5 5 3" xfId="28161"/>
    <cellStyle name="SAPBEXstdData 5 5 3 2" xfId="54575"/>
    <cellStyle name="SAPBEXstdData 5 5 4" xfId="32683"/>
    <cellStyle name="SAPBEXstdData 5 6" xfId="6613"/>
    <cellStyle name="SAPBEXstdData 5 6 2" xfId="17338"/>
    <cellStyle name="SAPBEXstdData 5 6 2 2" xfId="43756"/>
    <cellStyle name="SAPBEXstdData 5 6 3" xfId="23727"/>
    <cellStyle name="SAPBEXstdData 5 6 3 2" xfId="50141"/>
    <cellStyle name="SAPBEXstdData 5 6 4" xfId="33283"/>
    <cellStyle name="SAPBEXstdData 5 7" xfId="7185"/>
    <cellStyle name="SAPBEXstdData 5 7 2" xfId="22830"/>
    <cellStyle name="SAPBEXstdData 5 7 2 2" xfId="49244"/>
    <cellStyle name="SAPBEXstdData 5 7 3" xfId="33855"/>
    <cellStyle name="SAPBEXstdData 5 8" xfId="7744"/>
    <cellStyle name="SAPBEXstdData 5 8 2" xfId="18411"/>
    <cellStyle name="SAPBEXstdData 5 8 2 2" xfId="44827"/>
    <cellStyle name="SAPBEXstdData 5 8 3" xfId="26130"/>
    <cellStyle name="SAPBEXstdData 5 8 3 2" xfId="52544"/>
    <cellStyle name="SAPBEXstdData 5 8 4" xfId="34414"/>
    <cellStyle name="SAPBEXstdData 5 9" xfId="7896"/>
    <cellStyle name="SAPBEXstdData 5 9 2" xfId="18563"/>
    <cellStyle name="SAPBEXstdData 5 9 2 2" xfId="44978"/>
    <cellStyle name="SAPBEXstdData 5 9 3" xfId="26119"/>
    <cellStyle name="SAPBEXstdData 5 9 3 2" xfId="52533"/>
    <cellStyle name="SAPBEXstdData 5 9 4" xfId="34566"/>
    <cellStyle name="SAPBEXstdData 6" xfId="2388"/>
    <cellStyle name="SAPBEXstdData 6 10" xfId="13022"/>
    <cellStyle name="SAPBEXstdData 6 10 2" xfId="39443"/>
    <cellStyle name="SAPBEXstdData 6 11" xfId="26287"/>
    <cellStyle name="SAPBEXstdData 6 11 2" xfId="52701"/>
    <cellStyle name="SAPBEXstdData 6 2" xfId="4295"/>
    <cellStyle name="SAPBEXstdData 6 2 2" xfId="9826"/>
    <cellStyle name="SAPBEXstdData 6 2 2 2" xfId="20486"/>
    <cellStyle name="SAPBEXstdData 6 2 2 2 2" xfId="46900"/>
    <cellStyle name="SAPBEXstdData 6 2 2 3" xfId="26532"/>
    <cellStyle name="SAPBEXstdData 6 2 2 3 2" xfId="52946"/>
    <cellStyle name="SAPBEXstdData 6 2 2 4" xfId="36322"/>
    <cellStyle name="SAPBEXstdData 6 2 3" xfId="15074"/>
    <cellStyle name="SAPBEXstdData 6 2 3 2" xfId="41494"/>
    <cellStyle name="SAPBEXstdData 6 2 4" xfId="23292"/>
    <cellStyle name="SAPBEXstdData 6 2 4 2" xfId="49706"/>
    <cellStyle name="SAPBEXstdData 6 2 5" xfId="30965"/>
    <cellStyle name="SAPBEXstdData 6 3" xfId="5022"/>
    <cellStyle name="SAPBEXstdData 6 3 2" xfId="10209"/>
    <cellStyle name="SAPBEXstdData 6 3 2 2" xfId="20869"/>
    <cellStyle name="SAPBEXstdData 6 3 2 2 2" xfId="47283"/>
    <cellStyle name="SAPBEXstdData 6 3 2 3" xfId="12394"/>
    <cellStyle name="SAPBEXstdData 6 3 2 3 2" xfId="38815"/>
    <cellStyle name="SAPBEXstdData 6 3 2 4" xfId="36705"/>
    <cellStyle name="SAPBEXstdData 6 3 3" xfId="15799"/>
    <cellStyle name="SAPBEXstdData 6 3 3 2" xfId="42218"/>
    <cellStyle name="SAPBEXstdData 6 3 4" xfId="23841"/>
    <cellStyle name="SAPBEXstdData 6 3 4 2" xfId="50255"/>
    <cellStyle name="SAPBEXstdData 6 3 5" xfId="31692"/>
    <cellStyle name="SAPBEXstdData 6 4" xfId="6211"/>
    <cellStyle name="SAPBEXstdData 6 4 2" xfId="10978"/>
    <cellStyle name="SAPBEXstdData 6 4 2 2" xfId="21623"/>
    <cellStyle name="SAPBEXstdData 6 4 2 2 2" xfId="48037"/>
    <cellStyle name="SAPBEXstdData 6 4 2 3" xfId="28712"/>
    <cellStyle name="SAPBEXstdData 6 4 2 3 2" xfId="55126"/>
    <cellStyle name="SAPBEXstdData 6 4 2 4" xfId="37399"/>
    <cellStyle name="SAPBEXstdData 6 4 3" xfId="16952"/>
    <cellStyle name="SAPBEXstdData 6 4 3 2" xfId="43370"/>
    <cellStyle name="SAPBEXstdData 6 4 4" xfId="22425"/>
    <cellStyle name="SAPBEXstdData 6 4 4 2" xfId="48839"/>
    <cellStyle name="SAPBEXstdData 6 4 5" xfId="32881"/>
    <cellStyle name="SAPBEXstdData 6 5" xfId="6797"/>
    <cellStyle name="SAPBEXstdData 6 5 2" xfId="17509"/>
    <cellStyle name="SAPBEXstdData 6 5 2 2" xfId="43926"/>
    <cellStyle name="SAPBEXstdData 6 5 3" xfId="22974"/>
    <cellStyle name="SAPBEXstdData 6 5 3 2" xfId="49388"/>
    <cellStyle name="SAPBEXstdData 6 5 4" xfId="33467"/>
    <cellStyle name="SAPBEXstdData 6 6" xfId="7352"/>
    <cellStyle name="SAPBEXstdData 6 6 2" xfId="18019"/>
    <cellStyle name="SAPBEXstdData 6 6 2 2" xfId="44435"/>
    <cellStyle name="SAPBEXstdData 6 6 3" xfId="24143"/>
    <cellStyle name="SAPBEXstdData 6 6 3 2" xfId="50557"/>
    <cellStyle name="SAPBEXstdData 6 6 4" xfId="34022"/>
    <cellStyle name="SAPBEXstdData 6 7" xfId="7997"/>
    <cellStyle name="SAPBEXstdData 6 7 2" xfId="18664"/>
    <cellStyle name="SAPBEXstdData 6 7 2 2" xfId="45078"/>
    <cellStyle name="SAPBEXstdData 6 7 3" xfId="15679"/>
    <cellStyle name="SAPBEXstdData 6 7 3 2" xfId="42099"/>
    <cellStyle name="SAPBEXstdData 6 7 4" xfId="34602"/>
    <cellStyle name="SAPBEXstdData 6 8" xfId="8844"/>
    <cellStyle name="SAPBEXstdData 6 8 2" xfId="19504"/>
    <cellStyle name="SAPBEXstdData 6 8 2 2" xfId="45918"/>
    <cellStyle name="SAPBEXstdData 6 8 3" xfId="22806"/>
    <cellStyle name="SAPBEXstdData 6 8 3 2" xfId="49220"/>
    <cellStyle name="SAPBEXstdData 6 8 4" xfId="35340"/>
    <cellStyle name="SAPBEXstdData 6 9" xfId="13185"/>
    <cellStyle name="SAPBEXstdData 6 9 2" xfId="39605"/>
    <cellStyle name="SAPBEXstdData 7" xfId="3296"/>
    <cellStyle name="SAPBEXstdData 7 2" xfId="9515"/>
    <cellStyle name="SAPBEXstdData 7 2 2" xfId="20175"/>
    <cellStyle name="SAPBEXstdData 7 2 2 2" xfId="46589"/>
    <cellStyle name="SAPBEXstdData 7 2 3" xfId="11825"/>
    <cellStyle name="SAPBEXstdData 7 2 3 2" xfId="38246"/>
    <cellStyle name="SAPBEXstdData 7 2 4" xfId="36011"/>
    <cellStyle name="SAPBEXstdData 7 3" xfId="14086"/>
    <cellStyle name="SAPBEXstdData 7 3 2" xfId="40506"/>
    <cellStyle name="SAPBEXstdData 7 4" xfId="22871"/>
    <cellStyle name="SAPBEXstdData 7 4 2" xfId="49285"/>
    <cellStyle name="SAPBEXstdData 7 5" xfId="29966"/>
    <cellStyle name="SAPBEXstdData 8" xfId="3009"/>
    <cellStyle name="SAPBEXstdData 8 2" xfId="9731"/>
    <cellStyle name="SAPBEXstdData 8 2 2" xfId="20391"/>
    <cellStyle name="SAPBEXstdData 8 2 2 2" xfId="46805"/>
    <cellStyle name="SAPBEXstdData 8 2 3" xfId="28185"/>
    <cellStyle name="SAPBEXstdData 8 2 3 2" xfId="54599"/>
    <cellStyle name="SAPBEXstdData 8 2 4" xfId="36227"/>
    <cellStyle name="SAPBEXstdData 8 3" xfId="13801"/>
    <cellStyle name="SAPBEXstdData 8 3 2" xfId="40221"/>
    <cellStyle name="SAPBEXstdData 8 4" xfId="25203"/>
    <cellStyle name="SAPBEXstdData 8 4 2" xfId="51617"/>
    <cellStyle name="SAPBEXstdData 8 5" xfId="29679"/>
    <cellStyle name="SAPBEXstdData 9" xfId="4714"/>
    <cellStyle name="SAPBEXstdData 9 2" xfId="9692"/>
    <cellStyle name="SAPBEXstdData 9 2 2" xfId="20352"/>
    <cellStyle name="SAPBEXstdData 9 2 2 2" xfId="46766"/>
    <cellStyle name="SAPBEXstdData 9 2 3" xfId="12977"/>
    <cellStyle name="SAPBEXstdData 9 2 3 2" xfId="39398"/>
    <cellStyle name="SAPBEXstdData 9 2 4" xfId="36188"/>
    <cellStyle name="SAPBEXstdData 9 3" xfId="15491"/>
    <cellStyle name="SAPBEXstdData 9 3 2" xfId="41911"/>
    <cellStyle name="SAPBEXstdData 9 4" xfId="22624"/>
    <cellStyle name="SAPBEXstdData 9 4 2" xfId="49038"/>
    <cellStyle name="SAPBEXstdData 9 5" xfId="31384"/>
    <cellStyle name="SAPBEXstdDataEmph" xfId="1279"/>
    <cellStyle name="SAPBEXstdDataEmph 10" xfId="6500"/>
    <cellStyle name="SAPBEXstdDataEmph 10 2" xfId="22410"/>
    <cellStyle name="SAPBEXstdDataEmph 10 2 2" xfId="48824"/>
    <cellStyle name="SAPBEXstdDataEmph 10 3" xfId="33170"/>
    <cellStyle name="SAPBEXstdDataEmph 11" xfId="5696"/>
    <cellStyle name="SAPBEXstdDataEmph 11 2" xfId="16459"/>
    <cellStyle name="SAPBEXstdDataEmph 11 2 2" xfId="42877"/>
    <cellStyle name="SAPBEXstdDataEmph 11 3" xfId="25356"/>
    <cellStyle name="SAPBEXstdDataEmph 11 3 2" xfId="51770"/>
    <cellStyle name="SAPBEXstdDataEmph 11 4" xfId="32366"/>
    <cellStyle name="SAPBEXstdDataEmph 12" xfId="8276"/>
    <cellStyle name="SAPBEXstdDataEmph 12 2" xfId="18937"/>
    <cellStyle name="SAPBEXstdDataEmph 12 2 2" xfId="45351"/>
    <cellStyle name="SAPBEXstdDataEmph 12 3" xfId="16325"/>
    <cellStyle name="SAPBEXstdDataEmph 12 3 2" xfId="42744"/>
    <cellStyle name="SAPBEXstdDataEmph 12 4" xfId="34787"/>
    <cellStyle name="SAPBEXstdDataEmph 13" xfId="12106"/>
    <cellStyle name="SAPBEXstdDataEmph 13 2" xfId="38527"/>
    <cellStyle name="SAPBEXstdDataEmph 14" xfId="22325"/>
    <cellStyle name="SAPBEXstdDataEmph 14 2" xfId="48739"/>
    <cellStyle name="SAPBEXstdDataEmph 2" xfId="1578"/>
    <cellStyle name="SAPBEXstdDataEmph 2 10" xfId="8469"/>
    <cellStyle name="SAPBEXstdDataEmph 2 10 2" xfId="19129"/>
    <cellStyle name="SAPBEXstdDataEmph 2 10 2 2" xfId="45543"/>
    <cellStyle name="SAPBEXstdDataEmph 2 10 3" xfId="12190"/>
    <cellStyle name="SAPBEXstdDataEmph 2 10 3 2" xfId="38611"/>
    <cellStyle name="SAPBEXstdDataEmph 2 10 4" xfId="34965"/>
    <cellStyle name="SAPBEXstdDataEmph 2 11" xfId="11973"/>
    <cellStyle name="SAPBEXstdDataEmph 2 11 2" xfId="38394"/>
    <cellStyle name="SAPBEXstdDataEmph 2 12" xfId="25470"/>
    <cellStyle name="SAPBEXstdDataEmph 2 12 2" xfId="51884"/>
    <cellStyle name="SAPBEXstdDataEmph 2 2" xfId="3572"/>
    <cellStyle name="SAPBEXstdDataEmph 2 2 2" xfId="8953"/>
    <cellStyle name="SAPBEXstdDataEmph 2 2 2 2" xfId="19613"/>
    <cellStyle name="SAPBEXstdDataEmph 2 2 2 2 2" xfId="46027"/>
    <cellStyle name="SAPBEXstdDataEmph 2 2 2 3" xfId="27895"/>
    <cellStyle name="SAPBEXstdDataEmph 2 2 2 3 2" xfId="54309"/>
    <cellStyle name="SAPBEXstdDataEmph 2 2 2 4" xfId="35449"/>
    <cellStyle name="SAPBEXstdDataEmph 2 2 3" xfId="9905"/>
    <cellStyle name="SAPBEXstdDataEmph 2 2 3 2" xfId="20565"/>
    <cellStyle name="SAPBEXstdDataEmph 2 2 3 2 2" xfId="46979"/>
    <cellStyle name="SAPBEXstdDataEmph 2 2 3 3" xfId="27409"/>
    <cellStyle name="SAPBEXstdDataEmph 2 2 3 3 2" xfId="53823"/>
    <cellStyle name="SAPBEXstdDataEmph 2 2 3 4" xfId="36401"/>
    <cellStyle name="SAPBEXstdDataEmph 2 2 4" xfId="10952"/>
    <cellStyle name="SAPBEXstdDataEmph 2 2 4 2" xfId="21597"/>
    <cellStyle name="SAPBEXstdDataEmph 2 2 4 2 2" xfId="48011"/>
    <cellStyle name="SAPBEXstdDataEmph 2 2 4 3" xfId="28686"/>
    <cellStyle name="SAPBEXstdDataEmph 2 2 4 3 2" xfId="55100"/>
    <cellStyle name="SAPBEXstdDataEmph 2 2 4 4" xfId="37373"/>
    <cellStyle name="SAPBEXstdDataEmph 2 2 5" xfId="8782"/>
    <cellStyle name="SAPBEXstdDataEmph 2 2 5 2" xfId="19442"/>
    <cellStyle name="SAPBEXstdDataEmph 2 2 5 2 2" xfId="45856"/>
    <cellStyle name="SAPBEXstdDataEmph 2 2 5 3" xfId="24253"/>
    <cellStyle name="SAPBEXstdDataEmph 2 2 5 3 2" xfId="50667"/>
    <cellStyle name="SAPBEXstdDataEmph 2 2 5 4" xfId="35278"/>
    <cellStyle name="SAPBEXstdDataEmph 2 2 6" xfId="14357"/>
    <cellStyle name="SAPBEXstdDataEmph 2 2 6 2" xfId="40777"/>
    <cellStyle name="SAPBEXstdDataEmph 2 2 7" xfId="26749"/>
    <cellStyle name="SAPBEXstdDataEmph 2 2 7 2" xfId="53163"/>
    <cellStyle name="SAPBEXstdDataEmph 2 2 8" xfId="30242"/>
    <cellStyle name="SAPBEXstdDataEmph 2 3" xfId="2746"/>
    <cellStyle name="SAPBEXstdDataEmph 2 3 2" xfId="9311"/>
    <cellStyle name="SAPBEXstdDataEmph 2 3 2 2" xfId="19971"/>
    <cellStyle name="SAPBEXstdDataEmph 2 3 2 2 2" xfId="46385"/>
    <cellStyle name="SAPBEXstdDataEmph 2 3 2 3" xfId="26777"/>
    <cellStyle name="SAPBEXstdDataEmph 2 3 2 3 2" xfId="53191"/>
    <cellStyle name="SAPBEXstdDataEmph 2 3 2 4" xfId="35807"/>
    <cellStyle name="SAPBEXstdDataEmph 2 3 3" xfId="13538"/>
    <cellStyle name="SAPBEXstdDataEmph 2 3 3 2" xfId="39958"/>
    <cellStyle name="SAPBEXstdDataEmph 2 3 4" xfId="26855"/>
    <cellStyle name="SAPBEXstdDataEmph 2 3 4 2" xfId="53269"/>
    <cellStyle name="SAPBEXstdDataEmph 2 3 5" xfId="29416"/>
    <cellStyle name="SAPBEXstdDataEmph 2 4" xfId="5041"/>
    <cellStyle name="SAPBEXstdDataEmph 2 4 2" xfId="10305"/>
    <cellStyle name="SAPBEXstdDataEmph 2 4 2 2" xfId="20965"/>
    <cellStyle name="SAPBEXstdDataEmph 2 4 2 2 2" xfId="47379"/>
    <cellStyle name="SAPBEXstdDataEmph 2 4 2 3" xfId="12763"/>
    <cellStyle name="SAPBEXstdDataEmph 2 4 2 3 2" xfId="39184"/>
    <cellStyle name="SAPBEXstdDataEmph 2 4 2 4" xfId="36801"/>
    <cellStyle name="SAPBEXstdDataEmph 2 4 3" xfId="15818"/>
    <cellStyle name="SAPBEXstdDataEmph 2 4 3 2" xfId="42237"/>
    <cellStyle name="SAPBEXstdDataEmph 2 4 4" xfId="27136"/>
    <cellStyle name="SAPBEXstdDataEmph 2 4 4 2" xfId="53550"/>
    <cellStyle name="SAPBEXstdDataEmph 2 4 5" xfId="31711"/>
    <cellStyle name="SAPBEXstdDataEmph 2 5" xfId="4010"/>
    <cellStyle name="SAPBEXstdDataEmph 2 5 2" xfId="10741"/>
    <cellStyle name="SAPBEXstdDataEmph 2 5 2 2" xfId="21386"/>
    <cellStyle name="SAPBEXstdDataEmph 2 5 2 2 2" xfId="47800"/>
    <cellStyle name="SAPBEXstdDataEmph 2 5 2 3" xfId="28481"/>
    <cellStyle name="SAPBEXstdDataEmph 2 5 2 3 2" xfId="54895"/>
    <cellStyle name="SAPBEXstdDataEmph 2 5 2 4" xfId="37162"/>
    <cellStyle name="SAPBEXstdDataEmph 2 5 3" xfId="14793"/>
    <cellStyle name="SAPBEXstdDataEmph 2 5 3 2" xfId="41213"/>
    <cellStyle name="SAPBEXstdDataEmph 2 5 4" xfId="25106"/>
    <cellStyle name="SAPBEXstdDataEmph 2 5 4 2" xfId="51520"/>
    <cellStyle name="SAPBEXstdDataEmph 2 5 5" xfId="30680"/>
    <cellStyle name="SAPBEXstdDataEmph 2 6" xfId="5866"/>
    <cellStyle name="SAPBEXstdDataEmph 2 6 2" xfId="16621"/>
    <cellStyle name="SAPBEXstdDataEmph 2 6 2 2" xfId="43039"/>
    <cellStyle name="SAPBEXstdDataEmph 2 6 3" xfId="28046"/>
    <cellStyle name="SAPBEXstdDataEmph 2 6 3 2" xfId="54460"/>
    <cellStyle name="SAPBEXstdDataEmph 2 6 4" xfId="32536"/>
    <cellStyle name="SAPBEXstdDataEmph 2 7" xfId="4851"/>
    <cellStyle name="SAPBEXstdDataEmph 2 7 2" xfId="21782"/>
    <cellStyle name="SAPBEXstdDataEmph 2 7 2 2" xfId="48196"/>
    <cellStyle name="SAPBEXstdDataEmph 2 7 3" xfId="31521"/>
    <cellStyle name="SAPBEXstdDataEmph 2 8" xfId="3995"/>
    <cellStyle name="SAPBEXstdDataEmph 2 8 2" xfId="14778"/>
    <cellStyle name="SAPBEXstdDataEmph 2 8 2 2" xfId="41198"/>
    <cellStyle name="SAPBEXstdDataEmph 2 8 3" xfId="22672"/>
    <cellStyle name="SAPBEXstdDataEmph 2 8 3 2" xfId="49086"/>
    <cellStyle name="SAPBEXstdDataEmph 2 8 4" xfId="30665"/>
    <cellStyle name="SAPBEXstdDataEmph 2 9" xfId="6942"/>
    <cellStyle name="SAPBEXstdDataEmph 2 9 2" xfId="17647"/>
    <cellStyle name="SAPBEXstdDataEmph 2 9 2 2" xfId="44064"/>
    <cellStyle name="SAPBEXstdDataEmph 2 9 3" xfId="23621"/>
    <cellStyle name="SAPBEXstdDataEmph 2 9 3 2" xfId="50035"/>
    <cellStyle name="SAPBEXstdDataEmph 2 9 4" xfId="33612"/>
    <cellStyle name="SAPBEXstdDataEmph 3" xfId="1689"/>
    <cellStyle name="SAPBEXstdDataEmph 3 10" xfId="8499"/>
    <cellStyle name="SAPBEXstdDataEmph 3 10 2" xfId="19159"/>
    <cellStyle name="SAPBEXstdDataEmph 3 10 2 2" xfId="45573"/>
    <cellStyle name="SAPBEXstdDataEmph 3 10 3" xfId="12950"/>
    <cellStyle name="SAPBEXstdDataEmph 3 10 3 2" xfId="39371"/>
    <cellStyle name="SAPBEXstdDataEmph 3 10 4" xfId="34995"/>
    <cellStyle name="SAPBEXstdDataEmph 3 11" xfId="11880"/>
    <cellStyle name="SAPBEXstdDataEmph 3 11 2" xfId="38301"/>
    <cellStyle name="SAPBEXstdDataEmph 3 12" xfId="27443"/>
    <cellStyle name="SAPBEXstdDataEmph 3 12 2" xfId="53857"/>
    <cellStyle name="SAPBEXstdDataEmph 3 2" xfId="3682"/>
    <cellStyle name="SAPBEXstdDataEmph 3 2 2" xfId="8924"/>
    <cellStyle name="SAPBEXstdDataEmph 3 2 2 2" xfId="19584"/>
    <cellStyle name="SAPBEXstdDataEmph 3 2 2 2 2" xfId="45998"/>
    <cellStyle name="SAPBEXstdDataEmph 3 2 2 3" xfId="27897"/>
    <cellStyle name="SAPBEXstdDataEmph 3 2 2 3 2" xfId="54311"/>
    <cellStyle name="SAPBEXstdDataEmph 3 2 2 4" xfId="35420"/>
    <cellStyle name="SAPBEXstdDataEmph 3 2 3" xfId="9678"/>
    <cellStyle name="SAPBEXstdDataEmph 3 2 3 2" xfId="20338"/>
    <cellStyle name="SAPBEXstdDataEmph 3 2 3 2 2" xfId="46752"/>
    <cellStyle name="SAPBEXstdDataEmph 3 2 3 3" xfId="27833"/>
    <cellStyle name="SAPBEXstdDataEmph 3 2 3 3 2" xfId="54247"/>
    <cellStyle name="SAPBEXstdDataEmph 3 2 3 4" xfId="36174"/>
    <cellStyle name="SAPBEXstdDataEmph 3 2 4" xfId="10962"/>
    <cellStyle name="SAPBEXstdDataEmph 3 2 4 2" xfId="21607"/>
    <cellStyle name="SAPBEXstdDataEmph 3 2 4 2 2" xfId="48021"/>
    <cellStyle name="SAPBEXstdDataEmph 3 2 4 3" xfId="28696"/>
    <cellStyle name="SAPBEXstdDataEmph 3 2 4 3 2" xfId="55110"/>
    <cellStyle name="SAPBEXstdDataEmph 3 2 4 4" xfId="37383"/>
    <cellStyle name="SAPBEXstdDataEmph 3 2 5" xfId="8815"/>
    <cellStyle name="SAPBEXstdDataEmph 3 2 5 2" xfId="19475"/>
    <cellStyle name="SAPBEXstdDataEmph 3 2 5 2 2" xfId="45889"/>
    <cellStyle name="SAPBEXstdDataEmph 3 2 5 3" xfId="23161"/>
    <cellStyle name="SAPBEXstdDataEmph 3 2 5 3 2" xfId="49575"/>
    <cellStyle name="SAPBEXstdDataEmph 3 2 5 4" xfId="35311"/>
    <cellStyle name="SAPBEXstdDataEmph 3 2 6" xfId="14467"/>
    <cellStyle name="SAPBEXstdDataEmph 3 2 6 2" xfId="40887"/>
    <cellStyle name="SAPBEXstdDataEmph 3 2 7" xfId="26182"/>
    <cellStyle name="SAPBEXstdDataEmph 3 2 7 2" xfId="52596"/>
    <cellStyle name="SAPBEXstdDataEmph 3 2 8" xfId="30352"/>
    <cellStyle name="SAPBEXstdDataEmph 3 3" xfId="2653"/>
    <cellStyle name="SAPBEXstdDataEmph 3 3 2" xfId="9284"/>
    <cellStyle name="SAPBEXstdDataEmph 3 3 2 2" xfId="19944"/>
    <cellStyle name="SAPBEXstdDataEmph 3 3 2 2 2" xfId="46358"/>
    <cellStyle name="SAPBEXstdDataEmph 3 3 2 3" xfId="26780"/>
    <cellStyle name="SAPBEXstdDataEmph 3 3 2 3 2" xfId="53194"/>
    <cellStyle name="SAPBEXstdDataEmph 3 3 2 4" xfId="35780"/>
    <cellStyle name="SAPBEXstdDataEmph 3 3 3" xfId="13445"/>
    <cellStyle name="SAPBEXstdDataEmph 3 3 3 2" xfId="39865"/>
    <cellStyle name="SAPBEXstdDataEmph 3 3 4" xfId="24333"/>
    <cellStyle name="SAPBEXstdDataEmph 3 3 4 2" xfId="50747"/>
    <cellStyle name="SAPBEXstdDataEmph 3 3 5" xfId="29323"/>
    <cellStyle name="SAPBEXstdDataEmph 3 4" xfId="4866"/>
    <cellStyle name="SAPBEXstdDataEmph 3 4 2" xfId="10362"/>
    <cellStyle name="SAPBEXstdDataEmph 3 4 2 2" xfId="21022"/>
    <cellStyle name="SAPBEXstdDataEmph 3 4 2 2 2" xfId="47436"/>
    <cellStyle name="SAPBEXstdDataEmph 3 4 2 3" xfId="28287"/>
    <cellStyle name="SAPBEXstdDataEmph 3 4 2 3 2" xfId="54701"/>
    <cellStyle name="SAPBEXstdDataEmph 3 4 2 4" xfId="36858"/>
    <cellStyle name="SAPBEXstdDataEmph 3 4 3" xfId="15643"/>
    <cellStyle name="SAPBEXstdDataEmph 3 4 3 2" xfId="42063"/>
    <cellStyle name="SAPBEXstdDataEmph 3 4 4" xfId="27689"/>
    <cellStyle name="SAPBEXstdDataEmph 3 4 4 2" xfId="54103"/>
    <cellStyle name="SAPBEXstdDataEmph 3 4 5" xfId="31536"/>
    <cellStyle name="SAPBEXstdDataEmph 3 5" xfId="2726"/>
    <cellStyle name="SAPBEXstdDataEmph 3 5 2" xfId="10825"/>
    <cellStyle name="SAPBEXstdDataEmph 3 5 2 2" xfId="21470"/>
    <cellStyle name="SAPBEXstdDataEmph 3 5 2 2 2" xfId="47884"/>
    <cellStyle name="SAPBEXstdDataEmph 3 5 2 3" xfId="28559"/>
    <cellStyle name="SAPBEXstdDataEmph 3 5 2 3 2" xfId="54973"/>
    <cellStyle name="SAPBEXstdDataEmph 3 5 2 4" xfId="37246"/>
    <cellStyle name="SAPBEXstdDataEmph 3 5 3" xfId="13518"/>
    <cellStyle name="SAPBEXstdDataEmph 3 5 3 2" xfId="39938"/>
    <cellStyle name="SAPBEXstdDataEmph 3 5 4" xfId="24382"/>
    <cellStyle name="SAPBEXstdDataEmph 3 5 4 2" xfId="50796"/>
    <cellStyle name="SAPBEXstdDataEmph 3 5 5" xfId="29396"/>
    <cellStyle name="SAPBEXstdDataEmph 3 6" xfId="5556"/>
    <cellStyle name="SAPBEXstdDataEmph 3 6 2" xfId="16327"/>
    <cellStyle name="SAPBEXstdDataEmph 3 6 2 2" xfId="42746"/>
    <cellStyle name="SAPBEXstdDataEmph 3 6 3" xfId="25679"/>
    <cellStyle name="SAPBEXstdDataEmph 3 6 3 2" xfId="52093"/>
    <cellStyle name="SAPBEXstdDataEmph 3 6 4" xfId="32226"/>
    <cellStyle name="SAPBEXstdDataEmph 3 7" xfId="6161"/>
    <cellStyle name="SAPBEXstdDataEmph 3 7 2" xfId="23576"/>
    <cellStyle name="SAPBEXstdDataEmph 3 7 2 2" xfId="49990"/>
    <cellStyle name="SAPBEXstdDataEmph 3 7 3" xfId="32831"/>
    <cellStyle name="SAPBEXstdDataEmph 3 8" xfId="5664"/>
    <cellStyle name="SAPBEXstdDataEmph 3 8 2" xfId="16428"/>
    <cellStyle name="SAPBEXstdDataEmph 3 8 2 2" xfId="42846"/>
    <cellStyle name="SAPBEXstdDataEmph 3 8 3" xfId="24523"/>
    <cellStyle name="SAPBEXstdDataEmph 3 8 3 2" xfId="50937"/>
    <cellStyle name="SAPBEXstdDataEmph 3 8 4" xfId="32334"/>
    <cellStyle name="SAPBEXstdDataEmph 3 9" xfId="6498"/>
    <cellStyle name="SAPBEXstdDataEmph 3 9 2" xfId="17228"/>
    <cellStyle name="SAPBEXstdDataEmph 3 9 2 2" xfId="43646"/>
    <cellStyle name="SAPBEXstdDataEmph 3 9 3" xfId="21877"/>
    <cellStyle name="SAPBEXstdDataEmph 3 9 3 2" xfId="48291"/>
    <cellStyle name="SAPBEXstdDataEmph 3 9 4" xfId="33168"/>
    <cellStyle name="SAPBEXstdDataEmph 4" xfId="1957"/>
    <cellStyle name="SAPBEXstdDataEmph 4 10" xfId="8509"/>
    <cellStyle name="SAPBEXstdDataEmph 4 10 2" xfId="19169"/>
    <cellStyle name="SAPBEXstdDataEmph 4 10 2 2" xfId="45583"/>
    <cellStyle name="SAPBEXstdDataEmph 4 10 3" xfId="17819"/>
    <cellStyle name="SAPBEXstdDataEmph 4 10 3 2" xfId="44236"/>
    <cellStyle name="SAPBEXstdDataEmph 4 10 4" xfId="35005"/>
    <cellStyle name="SAPBEXstdDataEmph 4 11" xfId="11631"/>
    <cellStyle name="SAPBEXstdDataEmph 4 11 2" xfId="38052"/>
    <cellStyle name="SAPBEXstdDataEmph 4 12" xfId="27376"/>
    <cellStyle name="SAPBEXstdDataEmph 4 12 2" xfId="53790"/>
    <cellStyle name="SAPBEXstdDataEmph 4 2" xfId="3934"/>
    <cellStyle name="SAPBEXstdDataEmph 4 2 2" xfId="9805"/>
    <cellStyle name="SAPBEXstdDataEmph 4 2 2 2" xfId="20465"/>
    <cellStyle name="SAPBEXstdDataEmph 4 2 2 2 2" xfId="46879"/>
    <cellStyle name="SAPBEXstdDataEmph 4 2 2 3" xfId="21158"/>
    <cellStyle name="SAPBEXstdDataEmph 4 2 2 3 2" xfId="47572"/>
    <cellStyle name="SAPBEXstdDataEmph 4 2 2 4" xfId="36301"/>
    <cellStyle name="SAPBEXstdDataEmph 4 2 3" xfId="10346"/>
    <cellStyle name="SAPBEXstdDataEmph 4 2 3 2" xfId="21006"/>
    <cellStyle name="SAPBEXstdDataEmph 4 2 3 2 2" xfId="47420"/>
    <cellStyle name="SAPBEXstdDataEmph 4 2 3 3" xfId="28271"/>
    <cellStyle name="SAPBEXstdDataEmph 4 2 3 3 2" xfId="54685"/>
    <cellStyle name="SAPBEXstdDataEmph 4 2 3 4" xfId="36842"/>
    <cellStyle name="SAPBEXstdDataEmph 4 2 4" xfId="10969"/>
    <cellStyle name="SAPBEXstdDataEmph 4 2 4 2" xfId="21614"/>
    <cellStyle name="SAPBEXstdDataEmph 4 2 4 2 2" xfId="48028"/>
    <cellStyle name="SAPBEXstdDataEmph 4 2 4 3" xfId="28703"/>
    <cellStyle name="SAPBEXstdDataEmph 4 2 4 3 2" xfId="55117"/>
    <cellStyle name="SAPBEXstdDataEmph 4 2 4 4" xfId="37390"/>
    <cellStyle name="SAPBEXstdDataEmph 4 2 5" xfId="8828"/>
    <cellStyle name="SAPBEXstdDataEmph 4 2 5 2" xfId="19488"/>
    <cellStyle name="SAPBEXstdDataEmph 4 2 5 2 2" xfId="45902"/>
    <cellStyle name="SAPBEXstdDataEmph 4 2 5 3" xfId="25422"/>
    <cellStyle name="SAPBEXstdDataEmph 4 2 5 3 2" xfId="51836"/>
    <cellStyle name="SAPBEXstdDataEmph 4 2 5 4" xfId="35324"/>
    <cellStyle name="SAPBEXstdDataEmph 4 2 6" xfId="14717"/>
    <cellStyle name="SAPBEXstdDataEmph 4 2 6 2" xfId="41137"/>
    <cellStyle name="SAPBEXstdDataEmph 4 2 7" xfId="23421"/>
    <cellStyle name="SAPBEXstdDataEmph 4 2 7 2" xfId="49835"/>
    <cellStyle name="SAPBEXstdDataEmph 4 2 8" xfId="30604"/>
    <cellStyle name="SAPBEXstdDataEmph 4 3" xfId="4661"/>
    <cellStyle name="SAPBEXstdDataEmph 4 3 2" xfId="9793"/>
    <cellStyle name="SAPBEXstdDataEmph 4 3 2 2" xfId="20453"/>
    <cellStyle name="SAPBEXstdDataEmph 4 3 2 2 2" xfId="46867"/>
    <cellStyle name="SAPBEXstdDataEmph 4 3 2 3" xfId="27329"/>
    <cellStyle name="SAPBEXstdDataEmph 4 3 2 3 2" xfId="53743"/>
    <cellStyle name="SAPBEXstdDataEmph 4 3 2 4" xfId="36289"/>
    <cellStyle name="SAPBEXstdDataEmph 4 3 3" xfId="15439"/>
    <cellStyle name="SAPBEXstdDataEmph 4 3 3 2" xfId="41859"/>
    <cellStyle name="SAPBEXstdDataEmph 4 3 4" xfId="26416"/>
    <cellStyle name="SAPBEXstdDataEmph 4 3 4 2" xfId="52830"/>
    <cellStyle name="SAPBEXstdDataEmph 4 3 5" xfId="31331"/>
    <cellStyle name="SAPBEXstdDataEmph 4 4" xfId="5239"/>
    <cellStyle name="SAPBEXstdDataEmph 4 4 2" xfId="9979"/>
    <cellStyle name="SAPBEXstdDataEmph 4 4 2 2" xfId="20639"/>
    <cellStyle name="SAPBEXstdDataEmph 4 4 2 2 2" xfId="47053"/>
    <cellStyle name="SAPBEXstdDataEmph 4 4 2 3" xfId="27941"/>
    <cellStyle name="SAPBEXstdDataEmph 4 4 2 3 2" xfId="54355"/>
    <cellStyle name="SAPBEXstdDataEmph 4 4 2 4" xfId="36475"/>
    <cellStyle name="SAPBEXstdDataEmph 4 4 3" xfId="16014"/>
    <cellStyle name="SAPBEXstdDataEmph 4 4 3 2" xfId="42433"/>
    <cellStyle name="SAPBEXstdDataEmph 4 4 4" xfId="27383"/>
    <cellStyle name="SAPBEXstdDataEmph 4 4 4 2" xfId="53797"/>
    <cellStyle name="SAPBEXstdDataEmph 4 4 5" xfId="31909"/>
    <cellStyle name="SAPBEXstdDataEmph 4 5" xfId="5850"/>
    <cellStyle name="SAPBEXstdDataEmph 4 5 2" xfId="10833"/>
    <cellStyle name="SAPBEXstdDataEmph 4 5 2 2" xfId="21478"/>
    <cellStyle name="SAPBEXstdDataEmph 4 5 2 2 2" xfId="47892"/>
    <cellStyle name="SAPBEXstdDataEmph 4 5 2 3" xfId="28567"/>
    <cellStyle name="SAPBEXstdDataEmph 4 5 2 3 2" xfId="54981"/>
    <cellStyle name="SAPBEXstdDataEmph 4 5 2 4" xfId="37254"/>
    <cellStyle name="SAPBEXstdDataEmph 4 5 3" xfId="16606"/>
    <cellStyle name="SAPBEXstdDataEmph 4 5 3 2" xfId="43024"/>
    <cellStyle name="SAPBEXstdDataEmph 4 5 4" xfId="22193"/>
    <cellStyle name="SAPBEXstdDataEmph 4 5 4 2" xfId="48607"/>
    <cellStyle name="SAPBEXstdDataEmph 4 5 5" xfId="32520"/>
    <cellStyle name="SAPBEXstdDataEmph 4 6" xfId="6458"/>
    <cellStyle name="SAPBEXstdDataEmph 4 6 2" xfId="17194"/>
    <cellStyle name="SAPBEXstdDataEmph 4 6 2 2" xfId="43612"/>
    <cellStyle name="SAPBEXstdDataEmph 4 6 3" xfId="23356"/>
    <cellStyle name="SAPBEXstdDataEmph 4 6 3 2" xfId="49770"/>
    <cellStyle name="SAPBEXstdDataEmph 4 6 4" xfId="33128"/>
    <cellStyle name="SAPBEXstdDataEmph 4 7" xfId="7073"/>
    <cellStyle name="SAPBEXstdDataEmph 4 7 2" xfId="12150"/>
    <cellStyle name="SAPBEXstdDataEmph 4 7 2 2" xfId="38571"/>
    <cellStyle name="SAPBEXstdDataEmph 4 7 3" xfId="33743"/>
    <cellStyle name="SAPBEXstdDataEmph 4 8" xfId="7620"/>
    <cellStyle name="SAPBEXstdDataEmph 4 8 2" xfId="18287"/>
    <cellStyle name="SAPBEXstdDataEmph 4 8 2 2" xfId="44703"/>
    <cellStyle name="SAPBEXstdDataEmph 4 8 3" xfId="28105"/>
    <cellStyle name="SAPBEXstdDataEmph 4 8 3 2" xfId="54519"/>
    <cellStyle name="SAPBEXstdDataEmph 4 8 4" xfId="34290"/>
    <cellStyle name="SAPBEXstdDataEmph 4 9" xfId="7317"/>
    <cellStyle name="SAPBEXstdDataEmph 4 9 2" xfId="17984"/>
    <cellStyle name="SAPBEXstdDataEmph 4 9 2 2" xfId="44401"/>
    <cellStyle name="SAPBEXstdDataEmph 4 9 3" xfId="27730"/>
    <cellStyle name="SAPBEXstdDataEmph 4 9 3 2" xfId="54144"/>
    <cellStyle name="SAPBEXstdDataEmph 4 9 4" xfId="33987"/>
    <cellStyle name="SAPBEXstdDataEmph 5" xfId="2134"/>
    <cellStyle name="SAPBEXstdDataEmph 5 10" xfId="8595"/>
    <cellStyle name="SAPBEXstdDataEmph 5 10 2" xfId="19255"/>
    <cellStyle name="SAPBEXstdDataEmph 5 10 2 2" xfId="45669"/>
    <cellStyle name="SAPBEXstdDataEmph 5 10 3" xfId="12737"/>
    <cellStyle name="SAPBEXstdDataEmph 5 10 3 2" xfId="39158"/>
    <cellStyle name="SAPBEXstdDataEmph 5 10 4" xfId="35091"/>
    <cellStyle name="SAPBEXstdDataEmph 5 11" xfId="11466"/>
    <cellStyle name="SAPBEXstdDataEmph 5 11 2" xfId="37887"/>
    <cellStyle name="SAPBEXstdDataEmph 5 12" xfId="26445"/>
    <cellStyle name="SAPBEXstdDataEmph 5 12 2" xfId="52859"/>
    <cellStyle name="SAPBEXstdDataEmph 5 2" xfId="4099"/>
    <cellStyle name="SAPBEXstdDataEmph 5 2 2" xfId="9737"/>
    <cellStyle name="SAPBEXstdDataEmph 5 2 2 2" xfId="20397"/>
    <cellStyle name="SAPBEXstdDataEmph 5 2 2 2 2" xfId="46811"/>
    <cellStyle name="SAPBEXstdDataEmph 5 2 2 3" xfId="14782"/>
    <cellStyle name="SAPBEXstdDataEmph 5 2 2 3 2" xfId="41202"/>
    <cellStyle name="SAPBEXstdDataEmph 5 2 2 4" xfId="36233"/>
    <cellStyle name="SAPBEXstdDataEmph 5 2 3" xfId="14881"/>
    <cellStyle name="SAPBEXstdDataEmph 5 2 3 2" xfId="41301"/>
    <cellStyle name="SAPBEXstdDataEmph 5 2 4" xfId="27723"/>
    <cellStyle name="SAPBEXstdDataEmph 5 2 4 2" xfId="54137"/>
    <cellStyle name="SAPBEXstdDataEmph 5 2 5" xfId="30769"/>
    <cellStyle name="SAPBEXstdDataEmph 5 3" xfId="4827"/>
    <cellStyle name="SAPBEXstdDataEmph 5 3 2" xfId="10430"/>
    <cellStyle name="SAPBEXstdDataEmph 5 3 2 2" xfId="21090"/>
    <cellStyle name="SAPBEXstdDataEmph 5 3 2 2 2" xfId="47504"/>
    <cellStyle name="SAPBEXstdDataEmph 5 3 2 3" xfId="28354"/>
    <cellStyle name="SAPBEXstdDataEmph 5 3 2 3 2" xfId="54768"/>
    <cellStyle name="SAPBEXstdDataEmph 5 3 2 4" xfId="36926"/>
    <cellStyle name="SAPBEXstdDataEmph 5 3 3" xfId="15604"/>
    <cellStyle name="SAPBEXstdDataEmph 5 3 3 2" xfId="42024"/>
    <cellStyle name="SAPBEXstdDataEmph 5 3 4" xfId="24301"/>
    <cellStyle name="SAPBEXstdDataEmph 5 3 4 2" xfId="50715"/>
    <cellStyle name="SAPBEXstdDataEmph 5 3 5" xfId="31497"/>
    <cellStyle name="SAPBEXstdDataEmph 5 4" xfId="5407"/>
    <cellStyle name="SAPBEXstdDataEmph 5 4 2" xfId="10867"/>
    <cellStyle name="SAPBEXstdDataEmph 5 4 2 2" xfId="21512"/>
    <cellStyle name="SAPBEXstdDataEmph 5 4 2 2 2" xfId="47926"/>
    <cellStyle name="SAPBEXstdDataEmph 5 4 2 3" xfId="28601"/>
    <cellStyle name="SAPBEXstdDataEmph 5 4 2 3 2" xfId="55015"/>
    <cellStyle name="SAPBEXstdDataEmph 5 4 2 4" xfId="37288"/>
    <cellStyle name="SAPBEXstdDataEmph 5 4 3" xfId="16180"/>
    <cellStyle name="SAPBEXstdDataEmph 5 4 3 2" xfId="42599"/>
    <cellStyle name="SAPBEXstdDataEmph 5 4 4" xfId="27319"/>
    <cellStyle name="SAPBEXstdDataEmph 5 4 4 2" xfId="53733"/>
    <cellStyle name="SAPBEXstdDataEmph 5 4 5" xfId="32077"/>
    <cellStyle name="SAPBEXstdDataEmph 5 5" xfId="6014"/>
    <cellStyle name="SAPBEXstdDataEmph 5 5 2" xfId="16766"/>
    <cellStyle name="SAPBEXstdDataEmph 5 5 2 2" xfId="43184"/>
    <cellStyle name="SAPBEXstdDataEmph 5 5 3" xfId="24460"/>
    <cellStyle name="SAPBEXstdDataEmph 5 5 3 2" xfId="50874"/>
    <cellStyle name="SAPBEXstdDataEmph 5 5 4" xfId="32684"/>
    <cellStyle name="SAPBEXstdDataEmph 5 6" xfId="6614"/>
    <cellStyle name="SAPBEXstdDataEmph 5 6 2" xfId="17339"/>
    <cellStyle name="SAPBEXstdDataEmph 5 6 2 2" xfId="43757"/>
    <cellStyle name="SAPBEXstdDataEmph 5 6 3" xfId="22601"/>
    <cellStyle name="SAPBEXstdDataEmph 5 6 3 2" xfId="49015"/>
    <cellStyle name="SAPBEXstdDataEmph 5 6 4" xfId="33284"/>
    <cellStyle name="SAPBEXstdDataEmph 5 7" xfId="7186"/>
    <cellStyle name="SAPBEXstdDataEmph 5 7 2" xfId="26521"/>
    <cellStyle name="SAPBEXstdDataEmph 5 7 2 2" xfId="52935"/>
    <cellStyle name="SAPBEXstdDataEmph 5 7 3" xfId="33856"/>
    <cellStyle name="SAPBEXstdDataEmph 5 8" xfId="7745"/>
    <cellStyle name="SAPBEXstdDataEmph 5 8 2" xfId="18412"/>
    <cellStyle name="SAPBEXstdDataEmph 5 8 2 2" xfId="44828"/>
    <cellStyle name="SAPBEXstdDataEmph 5 8 3" xfId="25553"/>
    <cellStyle name="SAPBEXstdDataEmph 5 8 3 2" xfId="51967"/>
    <cellStyle name="SAPBEXstdDataEmph 5 8 4" xfId="34415"/>
    <cellStyle name="SAPBEXstdDataEmph 5 9" xfId="7897"/>
    <cellStyle name="SAPBEXstdDataEmph 5 9 2" xfId="18564"/>
    <cellStyle name="SAPBEXstdDataEmph 5 9 2 2" xfId="44979"/>
    <cellStyle name="SAPBEXstdDataEmph 5 9 3" xfId="22941"/>
    <cellStyle name="SAPBEXstdDataEmph 5 9 3 2" xfId="49355"/>
    <cellStyle name="SAPBEXstdDataEmph 5 9 4" xfId="34567"/>
    <cellStyle name="SAPBEXstdDataEmph 6" xfId="2389"/>
    <cellStyle name="SAPBEXstdDataEmph 6 10" xfId="11276"/>
    <cellStyle name="SAPBEXstdDataEmph 6 10 2" xfId="37697"/>
    <cellStyle name="SAPBEXstdDataEmph 6 11" xfId="25540"/>
    <cellStyle name="SAPBEXstdDataEmph 6 11 2" xfId="51954"/>
    <cellStyle name="SAPBEXstdDataEmph 6 2" xfId="4296"/>
    <cellStyle name="SAPBEXstdDataEmph 6 2 2" xfId="9825"/>
    <cellStyle name="SAPBEXstdDataEmph 6 2 2 2" xfId="20485"/>
    <cellStyle name="SAPBEXstdDataEmph 6 2 2 2 2" xfId="46899"/>
    <cellStyle name="SAPBEXstdDataEmph 6 2 2 3" xfId="11870"/>
    <cellStyle name="SAPBEXstdDataEmph 6 2 2 3 2" xfId="38291"/>
    <cellStyle name="SAPBEXstdDataEmph 6 2 2 4" xfId="36321"/>
    <cellStyle name="SAPBEXstdDataEmph 6 2 3" xfId="15075"/>
    <cellStyle name="SAPBEXstdDataEmph 6 2 3 2" xfId="41495"/>
    <cellStyle name="SAPBEXstdDataEmph 6 2 4" xfId="26802"/>
    <cellStyle name="SAPBEXstdDataEmph 6 2 4 2" xfId="53216"/>
    <cellStyle name="SAPBEXstdDataEmph 6 2 5" xfId="30966"/>
    <cellStyle name="SAPBEXstdDataEmph 6 3" xfId="5023"/>
    <cellStyle name="SAPBEXstdDataEmph 6 3 2" xfId="10387"/>
    <cellStyle name="SAPBEXstdDataEmph 6 3 2 2" xfId="21047"/>
    <cellStyle name="SAPBEXstdDataEmph 6 3 2 2 2" xfId="47461"/>
    <cellStyle name="SAPBEXstdDataEmph 6 3 2 3" xfId="28312"/>
    <cellStyle name="SAPBEXstdDataEmph 6 3 2 3 2" xfId="54726"/>
    <cellStyle name="SAPBEXstdDataEmph 6 3 2 4" xfId="36883"/>
    <cellStyle name="SAPBEXstdDataEmph 6 3 3" xfId="15800"/>
    <cellStyle name="SAPBEXstdDataEmph 6 3 3 2" xfId="42219"/>
    <cellStyle name="SAPBEXstdDataEmph 6 3 4" xfId="27614"/>
    <cellStyle name="SAPBEXstdDataEmph 6 3 4 2" xfId="54028"/>
    <cellStyle name="SAPBEXstdDataEmph 6 3 5" xfId="31693"/>
    <cellStyle name="SAPBEXstdDataEmph 6 4" xfId="6212"/>
    <cellStyle name="SAPBEXstdDataEmph 6 4 2" xfId="10977"/>
    <cellStyle name="SAPBEXstdDataEmph 6 4 2 2" xfId="21622"/>
    <cellStyle name="SAPBEXstdDataEmph 6 4 2 2 2" xfId="48036"/>
    <cellStyle name="SAPBEXstdDataEmph 6 4 2 3" xfId="28711"/>
    <cellStyle name="SAPBEXstdDataEmph 6 4 2 3 2" xfId="55125"/>
    <cellStyle name="SAPBEXstdDataEmph 6 4 2 4" xfId="37398"/>
    <cellStyle name="SAPBEXstdDataEmph 6 4 3" xfId="16953"/>
    <cellStyle name="SAPBEXstdDataEmph 6 4 3 2" xfId="43371"/>
    <cellStyle name="SAPBEXstdDataEmph 6 4 4" xfId="12034"/>
    <cellStyle name="SAPBEXstdDataEmph 6 4 4 2" xfId="38455"/>
    <cellStyle name="SAPBEXstdDataEmph 6 4 5" xfId="32882"/>
    <cellStyle name="SAPBEXstdDataEmph 6 5" xfId="6798"/>
    <cellStyle name="SAPBEXstdDataEmph 6 5 2" xfId="17510"/>
    <cellStyle name="SAPBEXstdDataEmph 6 5 2 2" xfId="43927"/>
    <cellStyle name="SAPBEXstdDataEmph 6 5 3" xfId="11409"/>
    <cellStyle name="SAPBEXstdDataEmph 6 5 3 2" xfId="37830"/>
    <cellStyle name="SAPBEXstdDataEmph 6 5 4" xfId="33468"/>
    <cellStyle name="SAPBEXstdDataEmph 6 6" xfId="7353"/>
    <cellStyle name="SAPBEXstdDataEmph 6 6 2" xfId="18020"/>
    <cellStyle name="SAPBEXstdDataEmph 6 6 2 2" xfId="44436"/>
    <cellStyle name="SAPBEXstdDataEmph 6 6 3" xfId="28007"/>
    <cellStyle name="SAPBEXstdDataEmph 6 6 3 2" xfId="54421"/>
    <cellStyle name="SAPBEXstdDataEmph 6 6 4" xfId="34023"/>
    <cellStyle name="SAPBEXstdDataEmph 6 7" xfId="7998"/>
    <cellStyle name="SAPBEXstdDataEmph 6 7 2" xfId="18665"/>
    <cellStyle name="SAPBEXstdDataEmph 6 7 2 2" xfId="45079"/>
    <cellStyle name="SAPBEXstdDataEmph 6 7 3" xfId="16356"/>
    <cellStyle name="SAPBEXstdDataEmph 6 7 3 2" xfId="42775"/>
    <cellStyle name="SAPBEXstdDataEmph 6 7 4" xfId="34603"/>
    <cellStyle name="SAPBEXstdDataEmph 6 8" xfId="8843"/>
    <cellStyle name="SAPBEXstdDataEmph 6 8 2" xfId="19503"/>
    <cellStyle name="SAPBEXstdDataEmph 6 8 2 2" xfId="45917"/>
    <cellStyle name="SAPBEXstdDataEmph 6 8 3" xfId="27998"/>
    <cellStyle name="SAPBEXstdDataEmph 6 8 3 2" xfId="54412"/>
    <cellStyle name="SAPBEXstdDataEmph 6 8 4" xfId="35339"/>
    <cellStyle name="SAPBEXstdDataEmph 6 9" xfId="13186"/>
    <cellStyle name="SAPBEXstdDataEmph 6 9 2" xfId="39606"/>
    <cellStyle name="SAPBEXstdDataEmph 7" xfId="3297"/>
    <cellStyle name="SAPBEXstdDataEmph 7 2" xfId="9514"/>
    <cellStyle name="SAPBEXstdDataEmph 7 2 2" xfId="20174"/>
    <cellStyle name="SAPBEXstdDataEmph 7 2 2 2" xfId="46588"/>
    <cellStyle name="SAPBEXstdDataEmph 7 2 3" xfId="27848"/>
    <cellStyle name="SAPBEXstdDataEmph 7 2 3 2" xfId="54262"/>
    <cellStyle name="SAPBEXstdDataEmph 7 2 4" xfId="36010"/>
    <cellStyle name="SAPBEXstdDataEmph 7 3" xfId="14087"/>
    <cellStyle name="SAPBEXstdDataEmph 7 3 2" xfId="40507"/>
    <cellStyle name="SAPBEXstdDataEmph 7 4" xfId="26490"/>
    <cellStyle name="SAPBEXstdDataEmph 7 4 2" xfId="52904"/>
    <cellStyle name="SAPBEXstdDataEmph 7 5" xfId="29967"/>
    <cellStyle name="SAPBEXstdDataEmph 8" xfId="4883"/>
    <cellStyle name="SAPBEXstdDataEmph 8 2" xfId="9778"/>
    <cellStyle name="SAPBEXstdDataEmph 8 2 2" xfId="20438"/>
    <cellStyle name="SAPBEXstdDataEmph 8 2 2 2" xfId="46852"/>
    <cellStyle name="SAPBEXstdDataEmph 8 2 3" xfId="13020"/>
    <cellStyle name="SAPBEXstdDataEmph 8 2 3 2" xfId="39441"/>
    <cellStyle name="SAPBEXstdDataEmph 8 2 4" xfId="36274"/>
    <cellStyle name="SAPBEXstdDataEmph 8 3" xfId="15660"/>
    <cellStyle name="SAPBEXstdDataEmph 8 3 2" xfId="42080"/>
    <cellStyle name="SAPBEXstdDataEmph 8 4" xfId="22653"/>
    <cellStyle name="SAPBEXstdDataEmph 8 4 2" xfId="49067"/>
    <cellStyle name="SAPBEXstdDataEmph 8 5" xfId="31553"/>
    <cellStyle name="SAPBEXstdDataEmph 9" xfId="4916"/>
    <cellStyle name="SAPBEXstdDataEmph 9 2" xfId="10473"/>
    <cellStyle name="SAPBEXstdDataEmph 9 2 2" xfId="21133"/>
    <cellStyle name="SAPBEXstdDataEmph 9 2 2 2" xfId="47547"/>
    <cellStyle name="SAPBEXstdDataEmph 9 2 3" xfId="28395"/>
    <cellStyle name="SAPBEXstdDataEmph 9 2 3 2" xfId="54809"/>
    <cellStyle name="SAPBEXstdDataEmph 9 2 4" xfId="36969"/>
    <cellStyle name="SAPBEXstdDataEmph 9 3" xfId="15693"/>
    <cellStyle name="SAPBEXstdDataEmph 9 3 2" xfId="42113"/>
    <cellStyle name="SAPBEXstdDataEmph 9 4" xfId="22526"/>
    <cellStyle name="SAPBEXstdDataEmph 9 4 2" xfId="48940"/>
    <cellStyle name="SAPBEXstdDataEmph 9 5" xfId="31586"/>
    <cellStyle name="SAPBEXstdItem" xfId="1280"/>
    <cellStyle name="SAPBEXstdItem 10" xfId="5492"/>
    <cellStyle name="SAPBEXstdItem 10 2" xfId="25576"/>
    <cellStyle name="SAPBEXstdItem 10 2 2" xfId="51990"/>
    <cellStyle name="SAPBEXstdItem 10 3" xfId="32162"/>
    <cellStyle name="SAPBEXstdItem 11" xfId="6089"/>
    <cellStyle name="SAPBEXstdItem 11 2" xfId="16839"/>
    <cellStyle name="SAPBEXstdItem 11 2 2" xfId="43257"/>
    <cellStyle name="SAPBEXstdItem 11 3" xfId="12608"/>
    <cellStyle name="SAPBEXstdItem 11 3 2" xfId="39029"/>
    <cellStyle name="SAPBEXstdItem 11 4" xfId="32759"/>
    <cellStyle name="SAPBEXstdItem 12" xfId="8277"/>
    <cellStyle name="SAPBEXstdItem 12 2" xfId="18938"/>
    <cellStyle name="SAPBEXstdItem 12 2 2" xfId="45352"/>
    <cellStyle name="SAPBEXstdItem 12 3" xfId="12539"/>
    <cellStyle name="SAPBEXstdItem 12 3 2" xfId="38960"/>
    <cellStyle name="SAPBEXstdItem 12 4" xfId="34788"/>
    <cellStyle name="SAPBEXstdItem 13" xfId="11121"/>
    <cellStyle name="SAPBEXstdItem 13 2" xfId="37542"/>
    <cellStyle name="SAPBEXstdItem 14" xfId="27611"/>
    <cellStyle name="SAPBEXstdItem 14 2" xfId="54025"/>
    <cellStyle name="SAPBEXstdItem 2" xfId="1579"/>
    <cellStyle name="SAPBEXstdItem 2 10" xfId="8470"/>
    <cellStyle name="SAPBEXstdItem 2 10 2" xfId="19130"/>
    <cellStyle name="SAPBEXstdItem 2 10 2 2" xfId="45544"/>
    <cellStyle name="SAPBEXstdItem 2 10 3" xfId="16649"/>
    <cellStyle name="SAPBEXstdItem 2 10 3 2" xfId="43067"/>
    <cellStyle name="SAPBEXstdItem 2 10 4" xfId="34966"/>
    <cellStyle name="SAPBEXstdItem 2 11" xfId="11972"/>
    <cellStyle name="SAPBEXstdItem 2 11 2" xfId="38393"/>
    <cellStyle name="SAPBEXstdItem 2 12" xfId="25074"/>
    <cellStyle name="SAPBEXstdItem 2 12 2" xfId="51488"/>
    <cellStyle name="SAPBEXstdItem 2 2" xfId="3573"/>
    <cellStyle name="SAPBEXstdItem 2 2 2" xfId="8952"/>
    <cellStyle name="SAPBEXstdItem 2 2 2 2" xfId="19612"/>
    <cellStyle name="SAPBEXstdItem 2 2 2 2 2" xfId="46026"/>
    <cellStyle name="SAPBEXstdItem 2 2 2 3" xfId="14559"/>
    <cellStyle name="SAPBEXstdItem 2 2 2 3 2" xfId="40979"/>
    <cellStyle name="SAPBEXstdItem 2 2 2 4" xfId="35448"/>
    <cellStyle name="SAPBEXstdItem 2 2 3" xfId="9906"/>
    <cellStyle name="SAPBEXstdItem 2 2 3 2" xfId="20566"/>
    <cellStyle name="SAPBEXstdItem 2 2 3 2 2" xfId="46980"/>
    <cellStyle name="SAPBEXstdItem 2 2 3 3" xfId="23363"/>
    <cellStyle name="SAPBEXstdItem 2 2 3 3 2" xfId="49777"/>
    <cellStyle name="SAPBEXstdItem 2 2 3 4" xfId="36402"/>
    <cellStyle name="SAPBEXstdItem 2 2 4" xfId="10953"/>
    <cellStyle name="SAPBEXstdItem 2 2 4 2" xfId="21598"/>
    <cellStyle name="SAPBEXstdItem 2 2 4 2 2" xfId="48012"/>
    <cellStyle name="SAPBEXstdItem 2 2 4 3" xfId="28687"/>
    <cellStyle name="SAPBEXstdItem 2 2 4 3 2" xfId="55101"/>
    <cellStyle name="SAPBEXstdItem 2 2 4 4" xfId="37374"/>
    <cellStyle name="SAPBEXstdItem 2 2 5" xfId="8783"/>
    <cellStyle name="SAPBEXstdItem 2 2 5 2" xfId="19443"/>
    <cellStyle name="SAPBEXstdItem 2 2 5 2 2" xfId="45857"/>
    <cellStyle name="SAPBEXstdItem 2 2 5 3" xfId="28000"/>
    <cellStyle name="SAPBEXstdItem 2 2 5 3 2" xfId="54414"/>
    <cellStyle name="SAPBEXstdItem 2 2 5 4" xfId="35279"/>
    <cellStyle name="SAPBEXstdItem 2 2 6" xfId="14358"/>
    <cellStyle name="SAPBEXstdItem 2 2 6 2" xfId="40778"/>
    <cellStyle name="SAPBEXstdItem 2 2 7" xfId="22731"/>
    <cellStyle name="SAPBEXstdItem 2 2 7 2" xfId="49145"/>
    <cellStyle name="SAPBEXstdItem 2 2 8" xfId="30243"/>
    <cellStyle name="SAPBEXstdItem 2 3" xfId="2745"/>
    <cellStyle name="SAPBEXstdItem 2 3 2" xfId="9310"/>
    <cellStyle name="SAPBEXstdItem 2 3 2 2" xfId="19970"/>
    <cellStyle name="SAPBEXstdItem 2 3 2 2 2" xfId="46384"/>
    <cellStyle name="SAPBEXstdItem 2 3 2 3" xfId="11803"/>
    <cellStyle name="SAPBEXstdItem 2 3 2 3 2" xfId="38224"/>
    <cellStyle name="SAPBEXstdItem 2 3 2 4" xfId="35806"/>
    <cellStyle name="SAPBEXstdItem 2 3 3" xfId="13537"/>
    <cellStyle name="SAPBEXstdItem 2 3 3 2" xfId="39957"/>
    <cellStyle name="SAPBEXstdItem 2 3 4" xfId="21885"/>
    <cellStyle name="SAPBEXstdItem 2 3 4 2" xfId="48299"/>
    <cellStyle name="SAPBEXstdItem 2 3 5" xfId="29415"/>
    <cellStyle name="SAPBEXstdItem 2 4" xfId="2616"/>
    <cellStyle name="SAPBEXstdItem 2 4 2" xfId="9984"/>
    <cellStyle name="SAPBEXstdItem 2 4 2 2" xfId="20644"/>
    <cellStyle name="SAPBEXstdItem 2 4 2 2 2" xfId="47058"/>
    <cellStyle name="SAPBEXstdItem 2 4 2 3" xfId="23052"/>
    <cellStyle name="SAPBEXstdItem 2 4 2 3 2" xfId="49466"/>
    <cellStyle name="SAPBEXstdItem 2 4 2 4" xfId="36480"/>
    <cellStyle name="SAPBEXstdItem 2 4 3" xfId="13408"/>
    <cellStyle name="SAPBEXstdItem 2 4 3 2" xfId="39828"/>
    <cellStyle name="SAPBEXstdItem 2 4 4" xfId="23901"/>
    <cellStyle name="SAPBEXstdItem 2 4 4 2" xfId="50315"/>
    <cellStyle name="SAPBEXstdItem 2 4 5" xfId="29286"/>
    <cellStyle name="SAPBEXstdItem 2 5" xfId="5636"/>
    <cellStyle name="SAPBEXstdItem 2 5 2" xfId="10742"/>
    <cellStyle name="SAPBEXstdItem 2 5 2 2" xfId="21387"/>
    <cellStyle name="SAPBEXstdItem 2 5 2 2 2" xfId="47801"/>
    <cellStyle name="SAPBEXstdItem 2 5 2 3" xfId="28482"/>
    <cellStyle name="SAPBEXstdItem 2 5 2 3 2" xfId="54896"/>
    <cellStyle name="SAPBEXstdItem 2 5 2 4" xfId="37163"/>
    <cellStyle name="SAPBEXstdItem 2 5 3" xfId="16400"/>
    <cellStyle name="SAPBEXstdItem 2 5 3 2" xfId="42818"/>
    <cellStyle name="SAPBEXstdItem 2 5 4" xfId="25574"/>
    <cellStyle name="SAPBEXstdItem 2 5 4 2" xfId="51988"/>
    <cellStyle name="SAPBEXstdItem 2 5 5" xfId="32306"/>
    <cellStyle name="SAPBEXstdItem 2 6" xfId="3152"/>
    <cellStyle name="SAPBEXstdItem 2 6 2" xfId="13943"/>
    <cellStyle name="SAPBEXstdItem 2 6 2 2" xfId="40363"/>
    <cellStyle name="SAPBEXstdItem 2 6 3" xfId="23869"/>
    <cellStyle name="SAPBEXstdItem 2 6 3 2" xfId="50283"/>
    <cellStyle name="SAPBEXstdItem 2 6 4" xfId="29822"/>
    <cellStyle name="SAPBEXstdItem 2 7" xfId="5329"/>
    <cellStyle name="SAPBEXstdItem 2 7 2" xfId="23595"/>
    <cellStyle name="SAPBEXstdItem 2 7 2 2" xfId="50009"/>
    <cellStyle name="SAPBEXstdItem 2 7 3" xfId="31999"/>
    <cellStyle name="SAPBEXstdItem 2 8" xfId="6710"/>
    <cellStyle name="SAPBEXstdItem 2 8 2" xfId="17422"/>
    <cellStyle name="SAPBEXstdItem 2 8 2 2" xfId="43840"/>
    <cellStyle name="SAPBEXstdItem 2 8 3" xfId="23722"/>
    <cellStyle name="SAPBEXstdItem 2 8 3 2" xfId="50136"/>
    <cellStyle name="SAPBEXstdItem 2 8 4" xfId="33380"/>
    <cellStyle name="SAPBEXstdItem 2 9" xfId="4021"/>
    <cellStyle name="SAPBEXstdItem 2 9 2" xfId="14803"/>
    <cellStyle name="SAPBEXstdItem 2 9 2 2" xfId="41223"/>
    <cellStyle name="SAPBEXstdItem 2 9 3" xfId="24431"/>
    <cellStyle name="SAPBEXstdItem 2 9 3 2" xfId="50845"/>
    <cellStyle name="SAPBEXstdItem 2 9 4" xfId="30691"/>
    <cellStyle name="SAPBEXstdItem 3" xfId="1690"/>
    <cellStyle name="SAPBEXstdItem 3 10" xfId="8500"/>
    <cellStyle name="SAPBEXstdItem 3 10 2" xfId="19160"/>
    <cellStyle name="SAPBEXstdItem 3 10 2 2" xfId="45574"/>
    <cellStyle name="SAPBEXstdItem 3 10 3" xfId="17818"/>
    <cellStyle name="SAPBEXstdItem 3 10 3 2" xfId="44235"/>
    <cellStyle name="SAPBEXstdItem 3 10 4" xfId="34996"/>
    <cellStyle name="SAPBEXstdItem 3 11" xfId="11879"/>
    <cellStyle name="SAPBEXstdItem 3 11 2" xfId="38300"/>
    <cellStyle name="SAPBEXstdItem 3 12" xfId="26543"/>
    <cellStyle name="SAPBEXstdItem 3 12 2" xfId="52957"/>
    <cellStyle name="SAPBEXstdItem 3 2" xfId="3683"/>
    <cellStyle name="SAPBEXstdItem 3 2 2" xfId="9654"/>
    <cellStyle name="SAPBEXstdItem 3 2 2 2" xfId="20314"/>
    <cellStyle name="SAPBEXstdItem 3 2 2 2 2" xfId="46728"/>
    <cellStyle name="SAPBEXstdItem 3 2 2 3" xfId="11600"/>
    <cellStyle name="SAPBEXstdItem 3 2 2 3 2" xfId="38021"/>
    <cellStyle name="SAPBEXstdItem 3 2 2 4" xfId="36150"/>
    <cellStyle name="SAPBEXstdItem 3 2 3" xfId="9917"/>
    <cellStyle name="SAPBEXstdItem 3 2 3 2" xfId="20577"/>
    <cellStyle name="SAPBEXstdItem 3 2 3 2 2" xfId="46991"/>
    <cellStyle name="SAPBEXstdItem 3 2 3 3" xfId="24598"/>
    <cellStyle name="SAPBEXstdItem 3 2 3 3 2" xfId="51012"/>
    <cellStyle name="SAPBEXstdItem 3 2 3 4" xfId="36413"/>
    <cellStyle name="SAPBEXstdItem 3 2 4" xfId="10963"/>
    <cellStyle name="SAPBEXstdItem 3 2 4 2" xfId="21608"/>
    <cellStyle name="SAPBEXstdItem 3 2 4 2 2" xfId="48022"/>
    <cellStyle name="SAPBEXstdItem 3 2 4 3" xfId="28697"/>
    <cellStyle name="SAPBEXstdItem 3 2 4 3 2" xfId="55111"/>
    <cellStyle name="SAPBEXstdItem 3 2 4 4" xfId="37384"/>
    <cellStyle name="SAPBEXstdItem 3 2 5" xfId="8816"/>
    <cellStyle name="SAPBEXstdItem 3 2 5 2" xfId="19476"/>
    <cellStyle name="SAPBEXstdItem 3 2 5 2 2" xfId="45890"/>
    <cellStyle name="SAPBEXstdItem 3 2 5 3" xfId="27187"/>
    <cellStyle name="SAPBEXstdItem 3 2 5 3 2" xfId="53601"/>
    <cellStyle name="SAPBEXstdItem 3 2 5 4" xfId="35312"/>
    <cellStyle name="SAPBEXstdItem 3 2 6" xfId="14468"/>
    <cellStyle name="SAPBEXstdItem 3 2 6 2" xfId="40888"/>
    <cellStyle name="SAPBEXstdItem 3 2 7" xfId="22594"/>
    <cellStyle name="SAPBEXstdItem 3 2 7 2" xfId="49008"/>
    <cellStyle name="SAPBEXstdItem 3 2 8" xfId="30353"/>
    <cellStyle name="SAPBEXstdItem 3 3" xfId="2652"/>
    <cellStyle name="SAPBEXstdItem 3 3 2" xfId="9283"/>
    <cellStyle name="SAPBEXstdItem 3 3 2 2" xfId="19943"/>
    <cellStyle name="SAPBEXstdItem 3 3 2 2 2" xfId="46357"/>
    <cellStyle name="SAPBEXstdItem 3 3 2 3" xfId="11800"/>
    <cellStyle name="SAPBEXstdItem 3 3 2 3 2" xfId="38221"/>
    <cellStyle name="SAPBEXstdItem 3 3 2 4" xfId="35779"/>
    <cellStyle name="SAPBEXstdItem 3 3 3" xfId="13444"/>
    <cellStyle name="SAPBEXstdItem 3 3 3 2" xfId="39864"/>
    <cellStyle name="SAPBEXstdItem 3 3 4" xfId="24775"/>
    <cellStyle name="SAPBEXstdItem 3 3 4 2" xfId="51189"/>
    <cellStyle name="SAPBEXstdItem 3 3 5" xfId="29322"/>
    <cellStyle name="SAPBEXstdItem 3 4" xfId="3107"/>
    <cellStyle name="SAPBEXstdItem 3 4 2" xfId="10169"/>
    <cellStyle name="SAPBEXstdItem 3 4 2 2" xfId="20829"/>
    <cellStyle name="SAPBEXstdItem 3 4 2 2 2" xfId="47243"/>
    <cellStyle name="SAPBEXstdItem 3 4 2 3" xfId="27792"/>
    <cellStyle name="SAPBEXstdItem 3 4 2 3 2" xfId="54206"/>
    <cellStyle name="SAPBEXstdItem 3 4 2 4" xfId="36665"/>
    <cellStyle name="SAPBEXstdItem 3 4 3" xfId="13899"/>
    <cellStyle name="SAPBEXstdItem 3 4 3 2" xfId="40319"/>
    <cellStyle name="SAPBEXstdItem 3 4 4" xfId="21768"/>
    <cellStyle name="SAPBEXstdItem 3 4 4 2" xfId="48182"/>
    <cellStyle name="SAPBEXstdItem 3 4 5" xfId="29777"/>
    <cellStyle name="SAPBEXstdItem 3 5" xfId="4151"/>
    <cellStyle name="SAPBEXstdItem 3 5 2" xfId="10826"/>
    <cellStyle name="SAPBEXstdItem 3 5 2 2" xfId="21471"/>
    <cellStyle name="SAPBEXstdItem 3 5 2 2 2" xfId="47885"/>
    <cellStyle name="SAPBEXstdItem 3 5 2 3" xfId="28560"/>
    <cellStyle name="SAPBEXstdItem 3 5 2 3 2" xfId="54974"/>
    <cellStyle name="SAPBEXstdItem 3 5 2 4" xfId="37247"/>
    <cellStyle name="SAPBEXstdItem 3 5 3" xfId="14932"/>
    <cellStyle name="SAPBEXstdItem 3 5 3 2" xfId="41352"/>
    <cellStyle name="SAPBEXstdItem 3 5 4" xfId="24634"/>
    <cellStyle name="SAPBEXstdItem 3 5 4 2" xfId="51048"/>
    <cellStyle name="SAPBEXstdItem 3 5 5" xfId="30821"/>
    <cellStyle name="SAPBEXstdItem 3 6" xfId="5555"/>
    <cellStyle name="SAPBEXstdItem 3 6 2" xfId="16326"/>
    <cellStyle name="SAPBEXstdItem 3 6 2 2" xfId="42745"/>
    <cellStyle name="SAPBEXstdItem 3 6 3" xfId="23025"/>
    <cellStyle name="SAPBEXstdItem 3 6 3 2" xfId="49439"/>
    <cellStyle name="SAPBEXstdItem 3 6 4" xfId="32225"/>
    <cellStyle name="SAPBEXstdItem 3 7" xfId="2824"/>
    <cellStyle name="SAPBEXstdItem 3 7 2" xfId="23625"/>
    <cellStyle name="SAPBEXstdItem 3 7 2 2" xfId="50039"/>
    <cellStyle name="SAPBEXstdItem 3 7 3" xfId="29494"/>
    <cellStyle name="SAPBEXstdItem 3 8" xfId="6273"/>
    <cellStyle name="SAPBEXstdItem 3 8 2" xfId="17012"/>
    <cellStyle name="SAPBEXstdItem 3 8 2 2" xfId="43430"/>
    <cellStyle name="SAPBEXstdItem 3 8 3" xfId="12051"/>
    <cellStyle name="SAPBEXstdItem 3 8 3 2" xfId="38472"/>
    <cellStyle name="SAPBEXstdItem 3 8 4" xfId="32943"/>
    <cellStyle name="SAPBEXstdItem 3 9" xfId="6024"/>
    <cellStyle name="SAPBEXstdItem 3 9 2" xfId="16775"/>
    <cellStyle name="SAPBEXstdItem 3 9 2 2" xfId="43193"/>
    <cellStyle name="SAPBEXstdItem 3 9 3" xfId="28044"/>
    <cellStyle name="SAPBEXstdItem 3 9 3 2" xfId="54458"/>
    <cellStyle name="SAPBEXstdItem 3 9 4" xfId="32694"/>
    <cellStyle name="SAPBEXstdItem 4" xfId="1958"/>
    <cellStyle name="SAPBEXstdItem 4 10" xfId="8510"/>
    <cellStyle name="SAPBEXstdItem 4 10 2" xfId="19170"/>
    <cellStyle name="SAPBEXstdItem 4 10 2 2" xfId="45584"/>
    <cellStyle name="SAPBEXstdItem 4 10 3" xfId="12731"/>
    <cellStyle name="SAPBEXstdItem 4 10 3 2" xfId="39152"/>
    <cellStyle name="SAPBEXstdItem 4 10 4" xfId="35006"/>
    <cellStyle name="SAPBEXstdItem 4 11" xfId="11630"/>
    <cellStyle name="SAPBEXstdItem 4 11 2" xfId="38051"/>
    <cellStyle name="SAPBEXstdItem 4 12" xfId="22104"/>
    <cellStyle name="SAPBEXstdItem 4 12 2" xfId="48518"/>
    <cellStyle name="SAPBEXstdItem 4 2" xfId="3935"/>
    <cellStyle name="SAPBEXstdItem 4 2 2" xfId="9806"/>
    <cellStyle name="SAPBEXstdItem 4 2 2 2" xfId="20466"/>
    <cellStyle name="SAPBEXstdItem 4 2 2 2 2" xfId="46880"/>
    <cellStyle name="SAPBEXstdItem 4 2 2 3" xfId="27820"/>
    <cellStyle name="SAPBEXstdItem 4 2 2 3 2" xfId="54234"/>
    <cellStyle name="SAPBEXstdItem 4 2 2 4" xfId="36302"/>
    <cellStyle name="SAPBEXstdItem 4 2 3" xfId="10121"/>
    <cellStyle name="SAPBEXstdItem 4 2 3 2" xfId="20781"/>
    <cellStyle name="SAPBEXstdItem 4 2 3 2 2" xfId="47195"/>
    <cellStyle name="SAPBEXstdItem 4 2 3 3" xfId="25895"/>
    <cellStyle name="SAPBEXstdItem 4 2 3 3 2" xfId="52309"/>
    <cellStyle name="SAPBEXstdItem 4 2 3 4" xfId="36617"/>
    <cellStyle name="SAPBEXstdItem 4 2 4" xfId="10970"/>
    <cellStyle name="SAPBEXstdItem 4 2 4 2" xfId="21615"/>
    <cellStyle name="SAPBEXstdItem 4 2 4 2 2" xfId="48029"/>
    <cellStyle name="SAPBEXstdItem 4 2 4 3" xfId="28704"/>
    <cellStyle name="SAPBEXstdItem 4 2 4 3 2" xfId="55118"/>
    <cellStyle name="SAPBEXstdItem 4 2 4 4" xfId="37391"/>
    <cellStyle name="SAPBEXstdItem 4 2 5" xfId="8829"/>
    <cellStyle name="SAPBEXstdItem 4 2 5 2" xfId="19489"/>
    <cellStyle name="SAPBEXstdItem 4 2 5 2 2" xfId="45903"/>
    <cellStyle name="SAPBEXstdItem 4 2 5 3" xfId="22954"/>
    <cellStyle name="SAPBEXstdItem 4 2 5 3 2" xfId="49368"/>
    <cellStyle name="SAPBEXstdItem 4 2 5 4" xfId="35325"/>
    <cellStyle name="SAPBEXstdItem 4 2 6" xfId="14718"/>
    <cellStyle name="SAPBEXstdItem 4 2 6 2" xfId="41138"/>
    <cellStyle name="SAPBEXstdItem 4 2 7" xfId="27258"/>
    <cellStyle name="SAPBEXstdItem 4 2 7 2" xfId="53672"/>
    <cellStyle name="SAPBEXstdItem 4 2 8" xfId="30605"/>
    <cellStyle name="SAPBEXstdItem 4 3" xfId="4662"/>
    <cellStyle name="SAPBEXstdItem 4 3 2" xfId="9721"/>
    <cellStyle name="SAPBEXstdItem 4 3 2 2" xfId="20381"/>
    <cellStyle name="SAPBEXstdItem 4 3 2 2 2" xfId="46795"/>
    <cellStyle name="SAPBEXstdItem 4 3 2 3" xfId="25910"/>
    <cellStyle name="SAPBEXstdItem 4 3 2 3 2" xfId="52324"/>
    <cellStyle name="SAPBEXstdItem 4 3 2 4" xfId="36217"/>
    <cellStyle name="SAPBEXstdItem 4 3 3" xfId="15440"/>
    <cellStyle name="SAPBEXstdItem 4 3 3 2" xfId="41860"/>
    <cellStyle name="SAPBEXstdItem 4 3 4" xfId="27633"/>
    <cellStyle name="SAPBEXstdItem 4 3 4 2" xfId="54047"/>
    <cellStyle name="SAPBEXstdItem 4 3 5" xfId="31332"/>
    <cellStyle name="SAPBEXstdItem 4 4" xfId="5240"/>
    <cellStyle name="SAPBEXstdItem 4 4 2" xfId="10236"/>
    <cellStyle name="SAPBEXstdItem 4 4 2 2" xfId="20896"/>
    <cellStyle name="SAPBEXstdItem 4 4 2 2 2" xfId="47310"/>
    <cellStyle name="SAPBEXstdItem 4 4 2 3" xfId="16102"/>
    <cellStyle name="SAPBEXstdItem 4 4 2 3 2" xfId="42521"/>
    <cellStyle name="SAPBEXstdItem 4 4 2 4" xfId="36732"/>
    <cellStyle name="SAPBEXstdItem 4 4 3" xfId="16015"/>
    <cellStyle name="SAPBEXstdItem 4 4 3 2" xfId="42434"/>
    <cellStyle name="SAPBEXstdItem 4 4 4" xfId="21872"/>
    <cellStyle name="SAPBEXstdItem 4 4 4 2" xfId="48286"/>
    <cellStyle name="SAPBEXstdItem 4 4 5" xfId="31910"/>
    <cellStyle name="SAPBEXstdItem 4 5" xfId="5851"/>
    <cellStyle name="SAPBEXstdItem 4 5 2" xfId="10834"/>
    <cellStyle name="SAPBEXstdItem 4 5 2 2" xfId="21479"/>
    <cellStyle name="SAPBEXstdItem 4 5 2 2 2" xfId="47893"/>
    <cellStyle name="SAPBEXstdItem 4 5 2 3" xfId="28568"/>
    <cellStyle name="SAPBEXstdItem 4 5 2 3 2" xfId="54982"/>
    <cellStyle name="SAPBEXstdItem 4 5 2 4" xfId="37255"/>
    <cellStyle name="SAPBEXstdItem 4 5 3" xfId="16607"/>
    <cellStyle name="SAPBEXstdItem 4 5 3 2" xfId="43025"/>
    <cellStyle name="SAPBEXstdItem 4 5 4" xfId="26517"/>
    <cellStyle name="SAPBEXstdItem 4 5 4 2" xfId="52931"/>
    <cellStyle name="SAPBEXstdItem 4 5 5" xfId="32521"/>
    <cellStyle name="SAPBEXstdItem 4 6" xfId="6459"/>
    <cellStyle name="SAPBEXstdItem 4 6 2" xfId="17195"/>
    <cellStyle name="SAPBEXstdItem 4 6 2 2" xfId="43613"/>
    <cellStyle name="SAPBEXstdItem 4 6 3" xfId="22412"/>
    <cellStyle name="SAPBEXstdItem 4 6 3 2" xfId="48826"/>
    <cellStyle name="SAPBEXstdItem 4 6 4" xfId="33129"/>
    <cellStyle name="SAPBEXstdItem 4 7" xfId="7074"/>
    <cellStyle name="SAPBEXstdItem 4 7 2" xfId="12151"/>
    <cellStyle name="SAPBEXstdItem 4 7 2 2" xfId="38572"/>
    <cellStyle name="SAPBEXstdItem 4 7 3" xfId="33744"/>
    <cellStyle name="SAPBEXstdItem 4 8" xfId="7621"/>
    <cellStyle name="SAPBEXstdItem 4 8 2" xfId="18288"/>
    <cellStyle name="SAPBEXstdItem 4 8 2 2" xfId="44704"/>
    <cellStyle name="SAPBEXstdItem 4 8 3" xfId="27339"/>
    <cellStyle name="SAPBEXstdItem 4 8 3 2" xfId="53753"/>
    <cellStyle name="SAPBEXstdItem 4 8 4" xfId="34291"/>
    <cellStyle name="SAPBEXstdItem 4 9" xfId="7315"/>
    <cellStyle name="SAPBEXstdItem 4 9 2" xfId="17982"/>
    <cellStyle name="SAPBEXstdItem 4 9 2 2" xfId="44399"/>
    <cellStyle name="SAPBEXstdItem 4 9 3" xfId="26385"/>
    <cellStyle name="SAPBEXstdItem 4 9 3 2" xfId="52799"/>
    <cellStyle name="SAPBEXstdItem 4 9 4" xfId="33985"/>
    <cellStyle name="SAPBEXstdItem 5" xfId="2135"/>
    <cellStyle name="SAPBEXstdItem 5 10" xfId="8596"/>
    <cellStyle name="SAPBEXstdItem 5 10 2" xfId="19256"/>
    <cellStyle name="SAPBEXstdItem 5 10 2 2" xfId="45670"/>
    <cellStyle name="SAPBEXstdItem 5 10 3" xfId="17666"/>
    <cellStyle name="SAPBEXstdItem 5 10 3 2" xfId="44083"/>
    <cellStyle name="SAPBEXstdItem 5 10 4" xfId="35092"/>
    <cellStyle name="SAPBEXstdItem 5 11" xfId="11465"/>
    <cellStyle name="SAPBEXstdItem 5 11 2" xfId="37886"/>
    <cellStyle name="SAPBEXstdItem 5 12" xfId="27466"/>
    <cellStyle name="SAPBEXstdItem 5 12 2" xfId="53880"/>
    <cellStyle name="SAPBEXstdItem 5 2" xfId="4100"/>
    <cellStyle name="SAPBEXstdItem 5 2 2" xfId="9681"/>
    <cellStyle name="SAPBEXstdItem 5 2 2 2" xfId="20341"/>
    <cellStyle name="SAPBEXstdItem 5 2 2 2 2" xfId="46755"/>
    <cellStyle name="SAPBEXstdItem 5 2 2 3" xfId="11603"/>
    <cellStyle name="SAPBEXstdItem 5 2 2 3 2" xfId="38024"/>
    <cellStyle name="SAPBEXstdItem 5 2 2 4" xfId="36177"/>
    <cellStyle name="SAPBEXstdItem 5 2 3" xfId="14882"/>
    <cellStyle name="SAPBEXstdItem 5 2 3 2" xfId="41302"/>
    <cellStyle name="SAPBEXstdItem 5 2 4" xfId="26673"/>
    <cellStyle name="SAPBEXstdItem 5 2 4 2" xfId="53087"/>
    <cellStyle name="SAPBEXstdItem 5 2 5" xfId="30770"/>
    <cellStyle name="SAPBEXstdItem 5 3" xfId="4828"/>
    <cellStyle name="SAPBEXstdItem 5 3 2" xfId="9709"/>
    <cellStyle name="SAPBEXstdItem 5 3 2 2" xfId="20369"/>
    <cellStyle name="SAPBEXstdItem 5 3 2 2 2" xfId="46783"/>
    <cellStyle name="SAPBEXstdItem 5 3 2 3" xfId="11606"/>
    <cellStyle name="SAPBEXstdItem 5 3 2 3 2" xfId="38027"/>
    <cellStyle name="SAPBEXstdItem 5 3 2 4" xfId="36205"/>
    <cellStyle name="SAPBEXstdItem 5 3 3" xfId="15605"/>
    <cellStyle name="SAPBEXstdItem 5 3 3 2" xfId="42025"/>
    <cellStyle name="SAPBEXstdItem 5 3 4" xfId="23844"/>
    <cellStyle name="SAPBEXstdItem 5 3 4 2" xfId="50258"/>
    <cellStyle name="SAPBEXstdItem 5 3 5" xfId="31498"/>
    <cellStyle name="SAPBEXstdItem 5 4" xfId="5408"/>
    <cellStyle name="SAPBEXstdItem 5 4 2" xfId="10868"/>
    <cellStyle name="SAPBEXstdItem 5 4 2 2" xfId="21513"/>
    <cellStyle name="SAPBEXstdItem 5 4 2 2 2" xfId="47927"/>
    <cellStyle name="SAPBEXstdItem 5 4 2 3" xfId="28602"/>
    <cellStyle name="SAPBEXstdItem 5 4 2 3 2" xfId="55016"/>
    <cellStyle name="SAPBEXstdItem 5 4 2 4" xfId="37289"/>
    <cellStyle name="SAPBEXstdItem 5 4 3" xfId="16181"/>
    <cellStyle name="SAPBEXstdItem 5 4 3 2" xfId="42600"/>
    <cellStyle name="SAPBEXstdItem 5 4 4" xfId="23594"/>
    <cellStyle name="SAPBEXstdItem 5 4 4 2" xfId="50008"/>
    <cellStyle name="SAPBEXstdItem 5 4 5" xfId="32078"/>
    <cellStyle name="SAPBEXstdItem 5 5" xfId="6015"/>
    <cellStyle name="SAPBEXstdItem 5 5 2" xfId="16767"/>
    <cellStyle name="SAPBEXstdItem 5 5 2 2" xfId="43185"/>
    <cellStyle name="SAPBEXstdItem 5 5 3" xfId="27320"/>
    <cellStyle name="SAPBEXstdItem 5 5 3 2" xfId="53734"/>
    <cellStyle name="SAPBEXstdItem 5 5 4" xfId="32685"/>
    <cellStyle name="SAPBEXstdItem 5 6" xfId="6615"/>
    <cellStyle name="SAPBEXstdItem 5 6 2" xfId="17340"/>
    <cellStyle name="SAPBEXstdItem 5 6 2 2" xfId="43758"/>
    <cellStyle name="SAPBEXstdItem 5 6 3" xfId="22403"/>
    <cellStyle name="SAPBEXstdItem 5 6 3 2" xfId="48817"/>
    <cellStyle name="SAPBEXstdItem 5 6 4" xfId="33285"/>
    <cellStyle name="SAPBEXstdItem 5 7" xfId="7187"/>
    <cellStyle name="SAPBEXstdItem 5 7 2" xfId="25405"/>
    <cellStyle name="SAPBEXstdItem 5 7 2 2" xfId="51819"/>
    <cellStyle name="SAPBEXstdItem 5 7 3" xfId="33857"/>
    <cellStyle name="SAPBEXstdItem 5 8" xfId="7746"/>
    <cellStyle name="SAPBEXstdItem 5 8 2" xfId="18413"/>
    <cellStyle name="SAPBEXstdItem 5 8 2 2" xfId="44829"/>
    <cellStyle name="SAPBEXstdItem 5 8 3" xfId="23080"/>
    <cellStyle name="SAPBEXstdItem 5 8 3 2" xfId="49494"/>
    <cellStyle name="SAPBEXstdItem 5 8 4" xfId="34416"/>
    <cellStyle name="SAPBEXstdItem 5 9" xfId="7898"/>
    <cellStyle name="SAPBEXstdItem 5 9 2" xfId="18565"/>
    <cellStyle name="SAPBEXstdItem 5 9 2 2" xfId="44980"/>
    <cellStyle name="SAPBEXstdItem 5 9 3" xfId="24026"/>
    <cellStyle name="SAPBEXstdItem 5 9 3 2" xfId="50440"/>
    <cellStyle name="SAPBEXstdItem 5 9 4" xfId="34568"/>
    <cellStyle name="SAPBEXstdItem 6" xfId="2390"/>
    <cellStyle name="SAPBEXstdItem 6 10" xfId="13021"/>
    <cellStyle name="SAPBEXstdItem 6 10 2" xfId="39442"/>
    <cellStyle name="SAPBEXstdItem 6 11" xfId="24928"/>
    <cellStyle name="SAPBEXstdItem 6 11 2" xfId="51342"/>
    <cellStyle name="SAPBEXstdItem 6 2" xfId="4297"/>
    <cellStyle name="SAPBEXstdItem 6 2 2" xfId="9824"/>
    <cellStyle name="SAPBEXstdItem 6 2 2 2" xfId="20484"/>
    <cellStyle name="SAPBEXstdItem 6 2 2 2 2" xfId="46898"/>
    <cellStyle name="SAPBEXstdItem 6 2 2 3" xfId="27790"/>
    <cellStyle name="SAPBEXstdItem 6 2 2 3 2" xfId="54204"/>
    <cellStyle name="SAPBEXstdItem 6 2 2 4" xfId="36320"/>
    <cellStyle name="SAPBEXstdItem 6 2 3" xfId="15076"/>
    <cellStyle name="SAPBEXstdItem 6 2 3 2" xfId="41496"/>
    <cellStyle name="SAPBEXstdItem 6 2 4" xfId="22721"/>
    <cellStyle name="SAPBEXstdItem 6 2 4 2" xfId="49135"/>
    <cellStyle name="SAPBEXstdItem 6 2 5" xfId="30967"/>
    <cellStyle name="SAPBEXstdItem 6 3" xfId="5024"/>
    <cellStyle name="SAPBEXstdItem 6 3 2" xfId="10134"/>
    <cellStyle name="SAPBEXstdItem 6 3 2 2" xfId="20794"/>
    <cellStyle name="SAPBEXstdItem 6 3 2 2 2" xfId="47208"/>
    <cellStyle name="SAPBEXstdItem 6 3 2 3" xfId="27798"/>
    <cellStyle name="SAPBEXstdItem 6 3 2 3 2" xfId="54212"/>
    <cellStyle name="SAPBEXstdItem 6 3 2 4" xfId="36630"/>
    <cellStyle name="SAPBEXstdItem 6 3 3" xfId="15801"/>
    <cellStyle name="SAPBEXstdItem 6 3 3 2" xfId="42220"/>
    <cellStyle name="SAPBEXstdItem 6 3 4" xfId="23404"/>
    <cellStyle name="SAPBEXstdItem 6 3 4 2" xfId="49818"/>
    <cellStyle name="SAPBEXstdItem 6 3 5" xfId="31694"/>
    <cellStyle name="SAPBEXstdItem 6 4" xfId="6213"/>
    <cellStyle name="SAPBEXstdItem 6 4 2" xfId="10976"/>
    <cellStyle name="SAPBEXstdItem 6 4 2 2" xfId="21621"/>
    <cellStyle name="SAPBEXstdItem 6 4 2 2 2" xfId="48035"/>
    <cellStyle name="SAPBEXstdItem 6 4 2 3" xfId="28710"/>
    <cellStyle name="SAPBEXstdItem 6 4 2 3 2" xfId="55124"/>
    <cellStyle name="SAPBEXstdItem 6 4 2 4" xfId="37397"/>
    <cellStyle name="SAPBEXstdItem 6 4 3" xfId="16954"/>
    <cellStyle name="SAPBEXstdItem 6 4 3 2" xfId="43372"/>
    <cellStyle name="SAPBEXstdItem 6 4 4" xfId="25784"/>
    <cellStyle name="SAPBEXstdItem 6 4 4 2" xfId="52198"/>
    <cellStyle name="SAPBEXstdItem 6 4 5" xfId="32883"/>
    <cellStyle name="SAPBEXstdItem 6 5" xfId="6799"/>
    <cellStyle name="SAPBEXstdItem 6 5 2" xfId="17511"/>
    <cellStyle name="SAPBEXstdItem 6 5 2 2" xfId="43928"/>
    <cellStyle name="SAPBEXstdItem 6 5 3" xfId="22046"/>
    <cellStyle name="SAPBEXstdItem 6 5 3 2" xfId="48460"/>
    <cellStyle name="SAPBEXstdItem 6 5 4" xfId="33469"/>
    <cellStyle name="SAPBEXstdItem 6 6" xfId="7354"/>
    <cellStyle name="SAPBEXstdItem 6 6 2" xfId="18021"/>
    <cellStyle name="SAPBEXstdItem 6 6 2 2" xfId="44437"/>
    <cellStyle name="SAPBEXstdItem 6 6 3" xfId="22336"/>
    <cellStyle name="SAPBEXstdItem 6 6 3 2" xfId="48750"/>
    <cellStyle name="SAPBEXstdItem 6 6 4" xfId="34024"/>
    <cellStyle name="SAPBEXstdItem 6 7" xfId="7999"/>
    <cellStyle name="SAPBEXstdItem 6 7 2" xfId="18666"/>
    <cellStyle name="SAPBEXstdItem 6 7 2 2" xfId="45080"/>
    <cellStyle name="SAPBEXstdItem 6 7 3" xfId="12164"/>
    <cellStyle name="SAPBEXstdItem 6 7 3 2" xfId="38585"/>
    <cellStyle name="SAPBEXstdItem 6 7 4" xfId="34604"/>
    <cellStyle name="SAPBEXstdItem 6 8" xfId="8842"/>
    <cellStyle name="SAPBEXstdItem 6 8 2" xfId="19502"/>
    <cellStyle name="SAPBEXstdItem 6 8 2 2" xfId="45916"/>
    <cellStyle name="SAPBEXstdItem 6 8 3" xfId="24123"/>
    <cellStyle name="SAPBEXstdItem 6 8 3 2" xfId="50537"/>
    <cellStyle name="SAPBEXstdItem 6 8 4" xfId="35338"/>
    <cellStyle name="SAPBEXstdItem 6 9" xfId="13187"/>
    <cellStyle name="SAPBEXstdItem 6 9 2" xfId="39607"/>
    <cellStyle name="SAPBEXstdItem 7" xfId="3298"/>
    <cellStyle name="SAPBEXstdItem 7 2" xfId="9513"/>
    <cellStyle name="SAPBEXstdItem 7 2 2" xfId="20173"/>
    <cellStyle name="SAPBEXstdItem 7 2 2 2" xfId="46587"/>
    <cellStyle name="SAPBEXstdItem 7 2 3" xfId="11261"/>
    <cellStyle name="SAPBEXstdItem 7 2 3 2" xfId="37682"/>
    <cellStyle name="SAPBEXstdItem 7 2 4" xfId="36009"/>
    <cellStyle name="SAPBEXstdItem 7 3" xfId="14088"/>
    <cellStyle name="SAPBEXstdItem 7 3 2" xfId="40508"/>
    <cellStyle name="SAPBEXstdItem 7 4" xfId="24716"/>
    <cellStyle name="SAPBEXstdItem 7 4 2" xfId="51130"/>
    <cellStyle name="SAPBEXstdItem 7 5" xfId="29968"/>
    <cellStyle name="SAPBEXstdItem 8" xfId="4488"/>
    <cellStyle name="SAPBEXstdItem 8 2" xfId="9633"/>
    <cellStyle name="SAPBEXstdItem 8 2 2" xfId="20293"/>
    <cellStyle name="SAPBEXstdItem 8 2 2 2" xfId="46707"/>
    <cellStyle name="SAPBEXstdItem 8 2 3" xfId="27837"/>
    <cellStyle name="SAPBEXstdItem 8 2 3 2" xfId="54251"/>
    <cellStyle name="SAPBEXstdItem 8 2 4" xfId="36129"/>
    <cellStyle name="SAPBEXstdItem 8 3" xfId="15266"/>
    <cellStyle name="SAPBEXstdItem 8 3 2" xfId="41686"/>
    <cellStyle name="SAPBEXstdItem 8 4" xfId="24627"/>
    <cellStyle name="SAPBEXstdItem 8 4 2" xfId="51041"/>
    <cellStyle name="SAPBEXstdItem 8 5" xfId="31158"/>
    <cellStyle name="SAPBEXstdItem 9" xfId="5683"/>
    <cellStyle name="SAPBEXstdItem 9 2" xfId="9702"/>
    <cellStyle name="SAPBEXstdItem 9 2 2" xfId="20362"/>
    <cellStyle name="SAPBEXstdItem 9 2 2 2" xfId="46776"/>
    <cellStyle name="SAPBEXstdItem 9 2 3" xfId="12752"/>
    <cellStyle name="SAPBEXstdItem 9 2 3 2" xfId="39173"/>
    <cellStyle name="SAPBEXstdItem 9 2 4" xfId="36198"/>
    <cellStyle name="SAPBEXstdItem 9 3" xfId="16447"/>
    <cellStyle name="SAPBEXstdItem 9 3 2" xfId="42865"/>
    <cellStyle name="SAPBEXstdItem 9 4" xfId="27953"/>
    <cellStyle name="SAPBEXstdItem 9 4 2" xfId="54367"/>
    <cellStyle name="SAPBEXstdItem 9 5" xfId="32353"/>
    <cellStyle name="SAPBEXstdItemX" xfId="1281"/>
    <cellStyle name="SAPBEXstdItemX 10" xfId="3157"/>
    <cellStyle name="SAPBEXstdItemX 10 2" xfId="13947"/>
    <cellStyle name="SAPBEXstdItemX 10 2 2" xfId="40367"/>
    <cellStyle name="SAPBEXstdItemX 10 3" xfId="26488"/>
    <cellStyle name="SAPBEXstdItemX 10 3 2" xfId="52902"/>
    <cellStyle name="SAPBEXstdItemX 10 4" xfId="29827"/>
    <cellStyle name="SAPBEXstdItemX 11" xfId="6835"/>
    <cellStyle name="SAPBEXstdItemX 11 2" xfId="11115"/>
    <cellStyle name="SAPBEXstdItemX 11 2 2" xfId="37536"/>
    <cellStyle name="SAPBEXstdItemX 11 3" xfId="33505"/>
    <cellStyle name="SAPBEXstdItemX 12" xfId="6088"/>
    <cellStyle name="SAPBEXstdItemX 12 2" xfId="16838"/>
    <cellStyle name="SAPBEXstdItemX 12 2 2" xfId="43256"/>
    <cellStyle name="SAPBEXstdItemX 12 3" xfId="23008"/>
    <cellStyle name="SAPBEXstdItemX 12 3 2" xfId="49422"/>
    <cellStyle name="SAPBEXstdItemX 12 4" xfId="32758"/>
    <cellStyle name="SAPBEXstdItemX 13" xfId="8278"/>
    <cellStyle name="SAPBEXstdItemX 13 2" xfId="18939"/>
    <cellStyle name="SAPBEXstdItemX 13 2 2" xfId="45353"/>
    <cellStyle name="SAPBEXstdItemX 13 3" xfId="14369"/>
    <cellStyle name="SAPBEXstdItemX 13 3 2" xfId="40789"/>
    <cellStyle name="SAPBEXstdItemX 13 4" xfId="34789"/>
    <cellStyle name="SAPBEXstdItemX 14" xfId="21187"/>
    <cellStyle name="SAPBEXstdItemX 14 2" xfId="47601"/>
    <cellStyle name="SAPBEXstdItemX 15" xfId="22274"/>
    <cellStyle name="SAPBEXstdItemX 15 2" xfId="48688"/>
    <cellStyle name="SAPBEXstdItemX 2" xfId="1580"/>
    <cellStyle name="SAPBEXstdItemX 2 10" xfId="8471"/>
    <cellStyle name="SAPBEXstdItemX 2 10 2" xfId="19131"/>
    <cellStyle name="SAPBEXstdItemX 2 10 2 2" xfId="45545"/>
    <cellStyle name="SAPBEXstdItemX 2 10 3" xfId="12462"/>
    <cellStyle name="SAPBEXstdItemX 2 10 3 2" xfId="38883"/>
    <cellStyle name="SAPBEXstdItemX 2 10 4" xfId="34967"/>
    <cellStyle name="SAPBEXstdItemX 2 11" xfId="13073"/>
    <cellStyle name="SAPBEXstdItemX 2 11 2" xfId="39494"/>
    <cellStyle name="SAPBEXstdItemX 2 12" xfId="24347"/>
    <cellStyle name="SAPBEXstdItemX 2 12 2" xfId="50761"/>
    <cellStyle name="SAPBEXstdItemX 2 2" xfId="3574"/>
    <cellStyle name="SAPBEXstdItemX 2 2 2" xfId="8951"/>
    <cellStyle name="SAPBEXstdItemX 2 2 2 2" xfId="19611"/>
    <cellStyle name="SAPBEXstdItemX 2 2 2 2 2" xfId="46025"/>
    <cellStyle name="SAPBEXstdItemX 2 2 2 3" xfId="28254"/>
    <cellStyle name="SAPBEXstdItemX 2 2 2 3 2" xfId="54668"/>
    <cellStyle name="SAPBEXstdItemX 2 2 2 4" xfId="35447"/>
    <cellStyle name="SAPBEXstdItemX 2 2 3" xfId="9907"/>
    <cellStyle name="SAPBEXstdItemX 2 2 3 2" xfId="20567"/>
    <cellStyle name="SAPBEXstdItemX 2 2 3 2 2" xfId="46981"/>
    <cellStyle name="SAPBEXstdItemX 2 2 3 3" xfId="26840"/>
    <cellStyle name="SAPBEXstdItemX 2 2 3 3 2" xfId="53254"/>
    <cellStyle name="SAPBEXstdItemX 2 2 3 4" xfId="36403"/>
    <cellStyle name="SAPBEXstdItemX 2 2 4" xfId="8784"/>
    <cellStyle name="SAPBEXstdItemX 2 2 4 2" xfId="19444"/>
    <cellStyle name="SAPBEXstdItemX 2 2 4 2 2" xfId="45858"/>
    <cellStyle name="SAPBEXstdItemX 2 2 4 3" xfId="23716"/>
    <cellStyle name="SAPBEXstdItemX 2 2 4 3 2" xfId="50130"/>
    <cellStyle name="SAPBEXstdItemX 2 2 4 4" xfId="35280"/>
    <cellStyle name="SAPBEXstdItemX 2 2 5" xfId="14359"/>
    <cellStyle name="SAPBEXstdItemX 2 2 5 2" xfId="40779"/>
    <cellStyle name="SAPBEXstdItemX 2 2 6" xfId="26272"/>
    <cellStyle name="SAPBEXstdItemX 2 2 6 2" xfId="52686"/>
    <cellStyle name="SAPBEXstdItemX 2 2 7" xfId="30244"/>
    <cellStyle name="SAPBEXstdItemX 2 3" xfId="2744"/>
    <cellStyle name="SAPBEXstdItemX 2 3 2" xfId="9309"/>
    <cellStyle name="SAPBEXstdItemX 2 3 2 2" xfId="19969"/>
    <cellStyle name="SAPBEXstdItemX 2 3 2 2 2" xfId="46383"/>
    <cellStyle name="SAPBEXstdItemX 2 3 2 3" xfId="27870"/>
    <cellStyle name="SAPBEXstdItemX 2 3 2 3 2" xfId="54284"/>
    <cellStyle name="SAPBEXstdItemX 2 3 2 4" xfId="35805"/>
    <cellStyle name="SAPBEXstdItemX 2 3 3" xfId="13536"/>
    <cellStyle name="SAPBEXstdItemX 2 3 3 2" xfId="39956"/>
    <cellStyle name="SAPBEXstdItemX 2 3 4" xfId="27357"/>
    <cellStyle name="SAPBEXstdItemX 2 3 4 2" xfId="53771"/>
    <cellStyle name="SAPBEXstdItemX 2 3 5" xfId="29414"/>
    <cellStyle name="SAPBEXstdItemX 2 4" xfId="4685"/>
    <cellStyle name="SAPBEXstdItemX 2 4 2" xfId="10241"/>
    <cellStyle name="SAPBEXstdItemX 2 4 2 2" xfId="20901"/>
    <cellStyle name="SAPBEXstdItemX 2 4 2 2 2" xfId="47315"/>
    <cellStyle name="SAPBEXstdItemX 2 4 2 3" xfId="12988"/>
    <cellStyle name="SAPBEXstdItemX 2 4 2 3 2" xfId="39409"/>
    <cellStyle name="SAPBEXstdItemX 2 4 2 4" xfId="36737"/>
    <cellStyle name="SAPBEXstdItemX 2 4 3" xfId="15463"/>
    <cellStyle name="SAPBEXstdItemX 2 4 3 2" xfId="41883"/>
    <cellStyle name="SAPBEXstdItemX 2 4 4" xfId="24303"/>
    <cellStyle name="SAPBEXstdItemX 2 4 4 2" xfId="50717"/>
    <cellStyle name="SAPBEXstdItemX 2 4 5" xfId="31355"/>
    <cellStyle name="SAPBEXstdItemX 2 5" xfId="4368"/>
    <cellStyle name="SAPBEXstdItemX 2 5 2" xfId="15146"/>
    <cellStyle name="SAPBEXstdItemX 2 5 2 2" xfId="41566"/>
    <cellStyle name="SAPBEXstdItemX 2 5 3" xfId="26803"/>
    <cellStyle name="SAPBEXstdItemX 2 5 3 2" xfId="53217"/>
    <cellStyle name="SAPBEXstdItemX 2 5 4" xfId="31038"/>
    <cellStyle name="SAPBEXstdItemX 2 6" xfId="5497"/>
    <cellStyle name="SAPBEXstdItemX 2 6 2" xfId="16268"/>
    <cellStyle name="SAPBEXstdItemX 2 6 2 2" xfId="42687"/>
    <cellStyle name="SAPBEXstdItemX 2 6 3" xfId="27450"/>
    <cellStyle name="SAPBEXstdItemX 2 6 3 2" xfId="53864"/>
    <cellStyle name="SAPBEXstdItemX 2 6 4" xfId="32167"/>
    <cellStyle name="SAPBEXstdItemX 2 7" xfId="6108"/>
    <cellStyle name="SAPBEXstdItemX 2 7 2" xfId="22944"/>
    <cellStyle name="SAPBEXstdItemX 2 7 2 2" xfId="49358"/>
    <cellStyle name="SAPBEXstdItemX 2 7 3" xfId="32778"/>
    <cellStyle name="SAPBEXstdItemX 2 8" xfId="5932"/>
    <cellStyle name="SAPBEXstdItemX 2 8 2" xfId="16684"/>
    <cellStyle name="SAPBEXstdItemX 2 8 2 2" xfId="43102"/>
    <cellStyle name="SAPBEXstdItemX 2 8 3" xfId="25317"/>
    <cellStyle name="SAPBEXstdItemX 2 8 3 2" xfId="51731"/>
    <cellStyle name="SAPBEXstdItemX 2 8 4" xfId="32602"/>
    <cellStyle name="SAPBEXstdItemX 2 9" xfId="6684"/>
    <cellStyle name="SAPBEXstdItemX 2 9 2" xfId="17396"/>
    <cellStyle name="SAPBEXstdItemX 2 9 2 2" xfId="43814"/>
    <cellStyle name="SAPBEXstdItemX 2 9 3" xfId="25257"/>
    <cellStyle name="SAPBEXstdItemX 2 9 3 2" xfId="51671"/>
    <cellStyle name="SAPBEXstdItemX 2 9 4" xfId="33354"/>
    <cellStyle name="SAPBEXstdItemX 3" xfId="1691"/>
    <cellStyle name="SAPBEXstdItemX 3 10" xfId="8501"/>
    <cellStyle name="SAPBEXstdItemX 3 10 2" xfId="19161"/>
    <cellStyle name="SAPBEXstdItemX 3 10 2 2" xfId="45575"/>
    <cellStyle name="SAPBEXstdItemX 3 10 3" xfId="12730"/>
    <cellStyle name="SAPBEXstdItemX 3 10 3 2" xfId="39151"/>
    <cellStyle name="SAPBEXstdItemX 3 10 4" xfId="34997"/>
    <cellStyle name="SAPBEXstdItemX 3 11" xfId="11878"/>
    <cellStyle name="SAPBEXstdItemX 3 11 2" xfId="38299"/>
    <cellStyle name="SAPBEXstdItemX 3 12" xfId="22563"/>
    <cellStyle name="SAPBEXstdItemX 3 12 2" xfId="48977"/>
    <cellStyle name="SAPBEXstdItemX 3 2" xfId="3684"/>
    <cellStyle name="SAPBEXstdItemX 3 2 2" xfId="8923"/>
    <cellStyle name="SAPBEXstdItemX 3 2 2 2" xfId="19583"/>
    <cellStyle name="SAPBEXstdItemX 3 2 2 2 2" xfId="45997"/>
    <cellStyle name="SAPBEXstdItemX 3 2 2 3" xfId="27755"/>
    <cellStyle name="SAPBEXstdItemX 3 2 2 3 2" xfId="54169"/>
    <cellStyle name="SAPBEXstdItemX 3 2 2 4" xfId="35419"/>
    <cellStyle name="SAPBEXstdItemX 3 2 3" xfId="10089"/>
    <cellStyle name="SAPBEXstdItemX 3 2 3 2" xfId="20749"/>
    <cellStyle name="SAPBEXstdItemX 3 2 3 2 2" xfId="47163"/>
    <cellStyle name="SAPBEXstdItemX 3 2 3 3" xfId="27784"/>
    <cellStyle name="SAPBEXstdItemX 3 2 3 3 2" xfId="54198"/>
    <cellStyle name="SAPBEXstdItemX 3 2 3 4" xfId="36585"/>
    <cellStyle name="SAPBEXstdItemX 3 2 4" xfId="8817"/>
    <cellStyle name="SAPBEXstdItemX 3 2 4 2" xfId="19477"/>
    <cellStyle name="SAPBEXstdItemX 3 2 4 2 2" xfId="45891"/>
    <cellStyle name="SAPBEXstdItemX 3 2 4 3" xfId="21946"/>
    <cellStyle name="SAPBEXstdItemX 3 2 4 3 2" xfId="48360"/>
    <cellStyle name="SAPBEXstdItemX 3 2 4 4" xfId="35313"/>
    <cellStyle name="SAPBEXstdItemX 3 2 5" xfId="14469"/>
    <cellStyle name="SAPBEXstdItemX 3 2 5 2" xfId="40889"/>
    <cellStyle name="SAPBEXstdItemX 3 2 6" xfId="22224"/>
    <cellStyle name="SAPBEXstdItemX 3 2 6 2" xfId="48638"/>
    <cellStyle name="SAPBEXstdItemX 3 2 7" xfId="30354"/>
    <cellStyle name="SAPBEXstdItemX 3 3" xfId="2651"/>
    <cellStyle name="SAPBEXstdItemX 3 3 2" xfId="8906"/>
    <cellStyle name="SAPBEXstdItemX 3 3 2 2" xfId="19566"/>
    <cellStyle name="SAPBEXstdItemX 3 3 2 2 2" xfId="45980"/>
    <cellStyle name="SAPBEXstdItemX 3 3 2 3" xfId="12573"/>
    <cellStyle name="SAPBEXstdItemX 3 3 2 3 2" xfId="38994"/>
    <cellStyle name="SAPBEXstdItemX 3 3 2 4" xfId="35402"/>
    <cellStyle name="SAPBEXstdItemX 3 3 3" xfId="13443"/>
    <cellStyle name="SAPBEXstdItemX 3 3 3 2" xfId="39863"/>
    <cellStyle name="SAPBEXstdItemX 3 3 4" xfId="25208"/>
    <cellStyle name="SAPBEXstdItemX 3 3 4 2" xfId="51622"/>
    <cellStyle name="SAPBEXstdItemX 3 3 5" xfId="29321"/>
    <cellStyle name="SAPBEXstdItemX 3 4" xfId="4865"/>
    <cellStyle name="SAPBEXstdItemX 3 4 2" xfId="10432"/>
    <cellStyle name="SAPBEXstdItemX 3 4 2 2" xfId="21092"/>
    <cellStyle name="SAPBEXstdItemX 3 4 2 2 2" xfId="47506"/>
    <cellStyle name="SAPBEXstdItemX 3 4 2 3" xfId="28356"/>
    <cellStyle name="SAPBEXstdItemX 3 4 2 3 2" xfId="54770"/>
    <cellStyle name="SAPBEXstdItemX 3 4 2 4" xfId="36928"/>
    <cellStyle name="SAPBEXstdItemX 3 4 3" xfId="15642"/>
    <cellStyle name="SAPBEXstdItemX 3 4 3 2" xfId="42062"/>
    <cellStyle name="SAPBEXstdItemX 3 4 4" xfId="26413"/>
    <cellStyle name="SAPBEXstdItemX 3 4 4 2" xfId="52827"/>
    <cellStyle name="SAPBEXstdItemX 3 4 5" xfId="31535"/>
    <cellStyle name="SAPBEXstdItemX 3 5" xfId="3411"/>
    <cellStyle name="SAPBEXstdItemX 3 5 2" xfId="14197"/>
    <cellStyle name="SAPBEXstdItemX 3 5 2 2" xfId="40617"/>
    <cellStyle name="SAPBEXstdItemX 3 5 3" xfId="25842"/>
    <cellStyle name="SAPBEXstdItemX 3 5 3 2" xfId="52256"/>
    <cellStyle name="SAPBEXstdItemX 3 5 4" xfId="30081"/>
    <cellStyle name="SAPBEXstdItemX 3 6" xfId="5557"/>
    <cellStyle name="SAPBEXstdItemX 3 6 2" xfId="16328"/>
    <cellStyle name="SAPBEXstdItemX 3 6 2 2" xfId="42747"/>
    <cellStyle name="SAPBEXstdItemX 3 6 3" xfId="25575"/>
    <cellStyle name="SAPBEXstdItemX 3 6 3 2" xfId="51989"/>
    <cellStyle name="SAPBEXstdItemX 3 6 4" xfId="32227"/>
    <cellStyle name="SAPBEXstdItemX 3 7" xfId="6163"/>
    <cellStyle name="SAPBEXstdItemX 3 7 2" xfId="12387"/>
    <cellStyle name="SAPBEXstdItemX 3 7 2 2" xfId="38808"/>
    <cellStyle name="SAPBEXstdItemX 3 7 3" xfId="32833"/>
    <cellStyle name="SAPBEXstdItemX 3 8" xfId="4750"/>
    <cellStyle name="SAPBEXstdItemX 3 8 2" xfId="15527"/>
    <cellStyle name="SAPBEXstdItemX 3 8 2 2" xfId="41947"/>
    <cellStyle name="SAPBEXstdItemX 3 8 3" xfId="25177"/>
    <cellStyle name="SAPBEXstdItemX 3 8 3 2" xfId="51591"/>
    <cellStyle name="SAPBEXstdItemX 3 8 4" xfId="31420"/>
    <cellStyle name="SAPBEXstdItemX 3 9" xfId="7773"/>
    <cellStyle name="SAPBEXstdItemX 3 9 2" xfId="18440"/>
    <cellStyle name="SAPBEXstdItemX 3 9 2 2" xfId="44855"/>
    <cellStyle name="SAPBEXstdItemX 3 9 3" xfId="27432"/>
    <cellStyle name="SAPBEXstdItemX 3 9 3 2" xfId="53846"/>
    <cellStyle name="SAPBEXstdItemX 3 9 4" xfId="34443"/>
    <cellStyle name="SAPBEXstdItemX 4" xfId="1959"/>
    <cellStyle name="SAPBEXstdItemX 4 10" xfId="8597"/>
    <cellStyle name="SAPBEXstdItemX 4 10 2" xfId="19257"/>
    <cellStyle name="SAPBEXstdItemX 4 10 2 2" xfId="45671"/>
    <cellStyle name="SAPBEXstdItemX 4 10 3" xfId="12465"/>
    <cellStyle name="SAPBEXstdItemX 4 10 3 2" xfId="38886"/>
    <cellStyle name="SAPBEXstdItemX 4 10 4" xfId="35093"/>
    <cellStyle name="SAPBEXstdItemX 4 11" xfId="11629"/>
    <cellStyle name="SAPBEXstdItemX 4 11 2" xfId="38050"/>
    <cellStyle name="SAPBEXstdItemX 4 12" xfId="26996"/>
    <cellStyle name="SAPBEXstdItemX 4 12 2" xfId="53410"/>
    <cellStyle name="SAPBEXstdItemX 4 2" xfId="3936"/>
    <cellStyle name="SAPBEXstdItemX 4 2 2" xfId="9121"/>
    <cellStyle name="SAPBEXstdItemX 4 2 2 2" xfId="19781"/>
    <cellStyle name="SAPBEXstdItemX 4 2 2 2 2" xfId="46195"/>
    <cellStyle name="SAPBEXstdItemX 4 2 2 3" xfId="25964"/>
    <cellStyle name="SAPBEXstdItemX 4 2 2 3 2" xfId="52378"/>
    <cellStyle name="SAPBEXstdItemX 4 2 2 4" xfId="35617"/>
    <cellStyle name="SAPBEXstdItemX 4 2 3" xfId="14719"/>
    <cellStyle name="SAPBEXstdItemX 4 2 3 2" xfId="41139"/>
    <cellStyle name="SAPBEXstdItemX 4 2 4" xfId="22862"/>
    <cellStyle name="SAPBEXstdItemX 4 2 4 2" xfId="49276"/>
    <cellStyle name="SAPBEXstdItemX 4 2 5" xfId="30606"/>
    <cellStyle name="SAPBEXstdItemX 4 3" xfId="4663"/>
    <cellStyle name="SAPBEXstdItemX 4 3 2" xfId="9493"/>
    <cellStyle name="SAPBEXstdItemX 4 3 2 2" xfId="20153"/>
    <cellStyle name="SAPBEXstdItemX 4 3 2 2 2" xfId="46567"/>
    <cellStyle name="SAPBEXstdItemX 4 3 2 3" xfId="25934"/>
    <cellStyle name="SAPBEXstdItemX 4 3 2 3 2" xfId="52348"/>
    <cellStyle name="SAPBEXstdItemX 4 3 2 4" xfId="35989"/>
    <cellStyle name="SAPBEXstdItemX 4 3 3" xfId="15441"/>
    <cellStyle name="SAPBEXstdItemX 4 3 3 2" xfId="41861"/>
    <cellStyle name="SAPBEXstdItemX 4 3 4" xfId="26537"/>
    <cellStyle name="SAPBEXstdItemX 4 3 4 2" xfId="52951"/>
    <cellStyle name="SAPBEXstdItemX 4 3 5" xfId="31333"/>
    <cellStyle name="SAPBEXstdItemX 4 4" xfId="5241"/>
    <cellStyle name="SAPBEXstdItemX 4 4 2" xfId="16016"/>
    <cellStyle name="SAPBEXstdItemX 4 4 2 2" xfId="42435"/>
    <cellStyle name="SAPBEXstdItemX 4 4 3" xfId="27055"/>
    <cellStyle name="SAPBEXstdItemX 4 4 3 2" xfId="53469"/>
    <cellStyle name="SAPBEXstdItemX 4 4 4" xfId="31911"/>
    <cellStyle name="SAPBEXstdItemX 4 5" xfId="5852"/>
    <cellStyle name="SAPBEXstdItemX 4 5 2" xfId="16608"/>
    <cellStyle name="SAPBEXstdItemX 4 5 2 2" xfId="43026"/>
    <cellStyle name="SAPBEXstdItemX 4 5 3" xfId="25793"/>
    <cellStyle name="SAPBEXstdItemX 4 5 3 2" xfId="52207"/>
    <cellStyle name="SAPBEXstdItemX 4 5 4" xfId="32522"/>
    <cellStyle name="SAPBEXstdItemX 4 6" xfId="6460"/>
    <cellStyle name="SAPBEXstdItemX 4 6 2" xfId="17196"/>
    <cellStyle name="SAPBEXstdItemX 4 6 2 2" xfId="43614"/>
    <cellStyle name="SAPBEXstdItemX 4 6 3" xfId="12046"/>
    <cellStyle name="SAPBEXstdItemX 4 6 3 2" xfId="38467"/>
    <cellStyle name="SAPBEXstdItemX 4 6 4" xfId="33130"/>
    <cellStyle name="SAPBEXstdItemX 4 7" xfId="7075"/>
    <cellStyle name="SAPBEXstdItemX 4 7 2" xfId="17860"/>
    <cellStyle name="SAPBEXstdItemX 4 7 2 2" xfId="44277"/>
    <cellStyle name="SAPBEXstdItemX 4 7 3" xfId="33745"/>
    <cellStyle name="SAPBEXstdItemX 4 8" xfId="7622"/>
    <cellStyle name="SAPBEXstdItemX 4 8 2" xfId="18289"/>
    <cellStyle name="SAPBEXstdItemX 4 8 2 2" xfId="44705"/>
    <cellStyle name="SAPBEXstdItemX 4 8 3" xfId="26617"/>
    <cellStyle name="SAPBEXstdItemX 4 8 3 2" xfId="53031"/>
    <cellStyle name="SAPBEXstdItemX 4 8 4" xfId="34292"/>
    <cellStyle name="SAPBEXstdItemX 4 9" xfId="7318"/>
    <cellStyle name="SAPBEXstdItemX 4 9 2" xfId="17985"/>
    <cellStyle name="SAPBEXstdItemX 4 9 2 2" xfId="44402"/>
    <cellStyle name="SAPBEXstdItemX 4 9 3" xfId="26613"/>
    <cellStyle name="SAPBEXstdItemX 4 9 3 2" xfId="53027"/>
    <cellStyle name="SAPBEXstdItemX 4 9 4" xfId="33988"/>
    <cellStyle name="SAPBEXstdItemX 5" xfId="2136"/>
    <cellStyle name="SAPBEXstdItemX 5 10" xfId="8841"/>
    <cellStyle name="SAPBEXstdItemX 5 10 2" xfId="19501"/>
    <cellStyle name="SAPBEXstdItemX 5 10 2 2" xfId="45915"/>
    <cellStyle name="SAPBEXstdItemX 5 10 3" xfId="24257"/>
    <cellStyle name="SAPBEXstdItemX 5 10 3 2" xfId="50671"/>
    <cellStyle name="SAPBEXstdItemX 5 10 4" xfId="35337"/>
    <cellStyle name="SAPBEXstdItemX 5 11" xfId="11464"/>
    <cellStyle name="SAPBEXstdItemX 5 11 2" xfId="37885"/>
    <cellStyle name="SAPBEXstdItemX 5 12" xfId="26563"/>
    <cellStyle name="SAPBEXstdItemX 5 12 2" xfId="52977"/>
    <cellStyle name="SAPBEXstdItemX 5 2" xfId="4101"/>
    <cellStyle name="SAPBEXstdItemX 5 2 2" xfId="9823"/>
    <cellStyle name="SAPBEXstdItemX 5 2 2 2" xfId="20483"/>
    <cellStyle name="SAPBEXstdItemX 5 2 2 2 2" xfId="46897"/>
    <cellStyle name="SAPBEXstdItemX 5 2 2 3" xfId="21145"/>
    <cellStyle name="SAPBEXstdItemX 5 2 2 3 2" xfId="47559"/>
    <cellStyle name="SAPBEXstdItemX 5 2 2 4" xfId="36319"/>
    <cellStyle name="SAPBEXstdItemX 5 2 3" xfId="14883"/>
    <cellStyle name="SAPBEXstdItemX 5 2 3 2" xfId="41303"/>
    <cellStyle name="SAPBEXstdItemX 5 2 4" xfId="22538"/>
    <cellStyle name="SAPBEXstdItemX 5 2 4 2" xfId="48952"/>
    <cellStyle name="SAPBEXstdItemX 5 2 5" xfId="30771"/>
    <cellStyle name="SAPBEXstdItemX 5 3" xfId="4829"/>
    <cellStyle name="SAPBEXstdItemX 5 3 2" xfId="10378"/>
    <cellStyle name="SAPBEXstdItemX 5 3 2 2" xfId="21038"/>
    <cellStyle name="SAPBEXstdItemX 5 3 2 2 2" xfId="47452"/>
    <cellStyle name="SAPBEXstdItemX 5 3 2 3" xfId="28303"/>
    <cellStyle name="SAPBEXstdItemX 5 3 2 3 2" xfId="54717"/>
    <cellStyle name="SAPBEXstdItemX 5 3 2 4" xfId="36874"/>
    <cellStyle name="SAPBEXstdItemX 5 3 3" xfId="15606"/>
    <cellStyle name="SAPBEXstdItemX 5 3 3 2" xfId="42026"/>
    <cellStyle name="SAPBEXstdItemX 5 3 4" xfId="27667"/>
    <cellStyle name="SAPBEXstdItemX 5 3 4 2" xfId="54081"/>
    <cellStyle name="SAPBEXstdItemX 5 3 5" xfId="31499"/>
    <cellStyle name="SAPBEXstdItemX 5 4" xfId="5409"/>
    <cellStyle name="SAPBEXstdItemX 5 4 2" xfId="16182"/>
    <cellStyle name="SAPBEXstdItemX 5 4 2 2" xfId="42601"/>
    <cellStyle name="SAPBEXstdItemX 5 4 3" xfId="27279"/>
    <cellStyle name="SAPBEXstdItemX 5 4 3 2" xfId="53693"/>
    <cellStyle name="SAPBEXstdItemX 5 4 4" xfId="32079"/>
    <cellStyle name="SAPBEXstdItemX 5 5" xfId="6016"/>
    <cellStyle name="SAPBEXstdItemX 5 5 2" xfId="16768"/>
    <cellStyle name="SAPBEXstdItemX 5 5 2 2" xfId="43186"/>
    <cellStyle name="SAPBEXstdItemX 5 5 3" xfId="23586"/>
    <cellStyle name="SAPBEXstdItemX 5 5 3 2" xfId="50000"/>
    <cellStyle name="SAPBEXstdItemX 5 5 4" xfId="32686"/>
    <cellStyle name="SAPBEXstdItemX 5 6" xfId="6616"/>
    <cellStyle name="SAPBEXstdItemX 5 6 2" xfId="17341"/>
    <cellStyle name="SAPBEXstdItemX 5 6 2 2" xfId="43759"/>
    <cellStyle name="SAPBEXstdItemX 5 6 3" xfId="12054"/>
    <cellStyle name="SAPBEXstdItemX 5 6 3 2" xfId="38475"/>
    <cellStyle name="SAPBEXstdItemX 5 6 4" xfId="33286"/>
    <cellStyle name="SAPBEXstdItemX 5 7" xfId="7188"/>
    <cellStyle name="SAPBEXstdItemX 5 7 2" xfId="25444"/>
    <cellStyle name="SAPBEXstdItemX 5 7 2 2" xfId="51858"/>
    <cellStyle name="SAPBEXstdItemX 5 7 3" xfId="33858"/>
    <cellStyle name="SAPBEXstdItemX 5 8" xfId="7747"/>
    <cellStyle name="SAPBEXstdItemX 5 8 2" xfId="18414"/>
    <cellStyle name="SAPBEXstdItemX 5 8 2 2" xfId="44830"/>
    <cellStyle name="SAPBEXstdItemX 5 8 3" xfId="24808"/>
    <cellStyle name="SAPBEXstdItemX 5 8 3 2" xfId="51222"/>
    <cellStyle name="SAPBEXstdItemX 5 8 4" xfId="34417"/>
    <cellStyle name="SAPBEXstdItemX 5 9" xfId="7899"/>
    <cellStyle name="SAPBEXstdItemX 5 9 2" xfId="18566"/>
    <cellStyle name="SAPBEXstdItemX 5 9 2 2" xfId="44981"/>
    <cellStyle name="SAPBEXstdItemX 5 9 3" xfId="23795"/>
    <cellStyle name="SAPBEXstdItemX 5 9 3 2" xfId="50209"/>
    <cellStyle name="SAPBEXstdItemX 5 9 4" xfId="34569"/>
    <cellStyle name="SAPBEXstdItemX 6" xfId="1870"/>
    <cellStyle name="SAPBEXstdItemX 6 10" xfId="9512"/>
    <cellStyle name="SAPBEXstdItemX 6 10 2" xfId="20172"/>
    <cellStyle name="SAPBEXstdItemX 6 10 2 2" xfId="46586"/>
    <cellStyle name="SAPBEXstdItemX 6 10 3" xfId="28208"/>
    <cellStyle name="SAPBEXstdItemX 6 10 3 2" xfId="54622"/>
    <cellStyle name="SAPBEXstdItemX 6 10 4" xfId="36008"/>
    <cellStyle name="SAPBEXstdItemX 6 11" xfId="11710"/>
    <cellStyle name="SAPBEXstdItemX 6 11 2" xfId="38131"/>
    <cellStyle name="SAPBEXstdItemX 6 12" xfId="27146"/>
    <cellStyle name="SAPBEXstdItemX 6 12 2" xfId="53560"/>
    <cellStyle name="SAPBEXstdItemX 6 2" xfId="3847"/>
    <cellStyle name="SAPBEXstdItemX 6 2 2" xfId="10753"/>
    <cellStyle name="SAPBEXstdItemX 6 2 2 2" xfId="21398"/>
    <cellStyle name="SAPBEXstdItemX 6 2 2 2 2" xfId="47812"/>
    <cellStyle name="SAPBEXstdItemX 6 2 2 3" xfId="28492"/>
    <cellStyle name="SAPBEXstdItemX 6 2 2 3 2" xfId="54906"/>
    <cellStyle name="SAPBEXstdItemX 6 2 2 4" xfId="37174"/>
    <cellStyle name="SAPBEXstdItemX 6 2 3" xfId="14630"/>
    <cellStyle name="SAPBEXstdItemX 6 2 3 2" xfId="41050"/>
    <cellStyle name="SAPBEXstdItemX 6 2 4" xfId="24833"/>
    <cellStyle name="SAPBEXstdItemX 6 2 4 2" xfId="51247"/>
    <cellStyle name="SAPBEXstdItemX 6 2 5" xfId="30517"/>
    <cellStyle name="SAPBEXstdItemX 6 3" xfId="4574"/>
    <cellStyle name="SAPBEXstdItemX 6 3 2" xfId="15352"/>
    <cellStyle name="SAPBEXstdItemX 6 3 2 2" xfId="41772"/>
    <cellStyle name="SAPBEXstdItemX 6 3 3" xfId="24263"/>
    <cellStyle name="SAPBEXstdItemX 6 3 3 2" xfId="50677"/>
    <cellStyle name="SAPBEXstdItemX 6 3 4" xfId="31244"/>
    <cellStyle name="SAPBEXstdItemX 6 4" xfId="4280"/>
    <cellStyle name="SAPBEXstdItemX 6 4 2" xfId="15059"/>
    <cellStyle name="SAPBEXstdItemX 6 4 2 2" xfId="41479"/>
    <cellStyle name="SAPBEXstdItemX 6 4 3" xfId="24752"/>
    <cellStyle name="SAPBEXstdItemX 6 4 3 2" xfId="51166"/>
    <cellStyle name="SAPBEXstdItemX 6 4 4" xfId="30950"/>
    <cellStyle name="SAPBEXstdItemX 6 5" xfId="2863"/>
    <cellStyle name="SAPBEXstdItemX 6 5 2" xfId="13655"/>
    <cellStyle name="SAPBEXstdItemX 6 5 2 2" xfId="40075"/>
    <cellStyle name="SAPBEXstdItemX 6 5 3" xfId="25519"/>
    <cellStyle name="SAPBEXstdItemX 6 5 3 2" xfId="51933"/>
    <cellStyle name="SAPBEXstdItemX 6 5 4" xfId="29533"/>
    <cellStyle name="SAPBEXstdItemX 6 6" xfId="6027"/>
    <cellStyle name="SAPBEXstdItemX 6 6 2" xfId="16778"/>
    <cellStyle name="SAPBEXstdItemX 6 6 2 2" xfId="43196"/>
    <cellStyle name="SAPBEXstdItemX 6 6 3" xfId="23391"/>
    <cellStyle name="SAPBEXstdItemX 6 6 3 2" xfId="49805"/>
    <cellStyle name="SAPBEXstdItemX 6 6 4" xfId="32697"/>
    <cellStyle name="SAPBEXstdItemX 6 7" xfId="6986"/>
    <cellStyle name="SAPBEXstdItemX 6 7 2" xfId="21897"/>
    <cellStyle name="SAPBEXstdItemX 6 7 2 2" xfId="48311"/>
    <cellStyle name="SAPBEXstdItemX 6 7 3" xfId="33656"/>
    <cellStyle name="SAPBEXstdItemX 6 8" xfId="7533"/>
    <cellStyle name="SAPBEXstdItemX 6 8 2" xfId="18200"/>
    <cellStyle name="SAPBEXstdItemX 6 8 2 2" xfId="44616"/>
    <cellStyle name="SAPBEXstdItemX 6 8 3" xfId="25565"/>
    <cellStyle name="SAPBEXstdItemX 6 8 3 2" xfId="51979"/>
    <cellStyle name="SAPBEXstdItemX 6 8 4" xfId="34203"/>
    <cellStyle name="SAPBEXstdItemX 6 9" xfId="7754"/>
    <cellStyle name="SAPBEXstdItemX 6 9 2" xfId="18421"/>
    <cellStyle name="SAPBEXstdItemX 6 9 2 2" xfId="44837"/>
    <cellStyle name="SAPBEXstdItemX 6 9 3" xfId="21805"/>
    <cellStyle name="SAPBEXstdItemX 6 9 3 2" xfId="48219"/>
    <cellStyle name="SAPBEXstdItemX 6 9 4" xfId="34424"/>
    <cellStyle name="SAPBEXstdItemX 7" xfId="2391"/>
    <cellStyle name="SAPBEXstdItemX 7 10" xfId="11275"/>
    <cellStyle name="SAPBEXstdItemX 7 10 2" xfId="37696"/>
    <cellStyle name="SAPBEXstdItemX 7 11" xfId="24442"/>
    <cellStyle name="SAPBEXstdItemX 7 11 2" xfId="50856"/>
    <cellStyle name="SAPBEXstdItemX 7 2" xfId="4298"/>
    <cellStyle name="SAPBEXstdItemX 7 2 2" xfId="15077"/>
    <cellStyle name="SAPBEXstdItemX 7 2 2 2" xfId="41497"/>
    <cellStyle name="SAPBEXstdItemX 7 2 3" xfId="26262"/>
    <cellStyle name="SAPBEXstdItemX 7 2 3 2" xfId="52676"/>
    <cellStyle name="SAPBEXstdItemX 7 2 4" xfId="30968"/>
    <cellStyle name="SAPBEXstdItemX 7 3" xfId="5025"/>
    <cellStyle name="SAPBEXstdItemX 7 3 2" xfId="15802"/>
    <cellStyle name="SAPBEXstdItemX 7 3 2 2" xfId="42221"/>
    <cellStyle name="SAPBEXstdItemX 7 3 3" xfId="26814"/>
    <cellStyle name="SAPBEXstdItemX 7 3 3 2" xfId="53228"/>
    <cellStyle name="SAPBEXstdItemX 7 3 4" xfId="31695"/>
    <cellStyle name="SAPBEXstdItemX 7 4" xfId="6214"/>
    <cellStyle name="SAPBEXstdItemX 7 4 2" xfId="16955"/>
    <cellStyle name="SAPBEXstdItemX 7 4 2 2" xfId="43373"/>
    <cellStyle name="SAPBEXstdItemX 7 4 3" xfId="24905"/>
    <cellStyle name="SAPBEXstdItemX 7 4 3 2" xfId="51319"/>
    <cellStyle name="SAPBEXstdItemX 7 4 4" xfId="32884"/>
    <cellStyle name="SAPBEXstdItemX 7 5" xfId="6800"/>
    <cellStyle name="SAPBEXstdItemX 7 5 2" xfId="17512"/>
    <cellStyle name="SAPBEXstdItemX 7 5 2 2" xfId="43929"/>
    <cellStyle name="SAPBEXstdItemX 7 5 3" xfId="24692"/>
    <cellStyle name="SAPBEXstdItemX 7 5 3 2" xfId="51106"/>
    <cellStyle name="SAPBEXstdItemX 7 5 4" xfId="33470"/>
    <cellStyle name="SAPBEXstdItemX 7 6" xfId="7355"/>
    <cellStyle name="SAPBEXstdItemX 7 6 2" xfId="18022"/>
    <cellStyle name="SAPBEXstdItemX 7 6 2 2" xfId="44438"/>
    <cellStyle name="SAPBEXstdItemX 7 6 3" xfId="27167"/>
    <cellStyle name="SAPBEXstdItemX 7 6 3 2" xfId="53581"/>
    <cellStyle name="SAPBEXstdItemX 7 6 4" xfId="34025"/>
    <cellStyle name="SAPBEXstdItemX 7 7" xfId="8000"/>
    <cellStyle name="SAPBEXstdItemX 7 7 2" xfId="18667"/>
    <cellStyle name="SAPBEXstdItemX 7 7 2 2" xfId="45081"/>
    <cellStyle name="SAPBEXstdItemX 7 7 3" xfId="12165"/>
    <cellStyle name="SAPBEXstdItemX 7 7 3 2" xfId="38586"/>
    <cellStyle name="SAPBEXstdItemX 7 7 4" xfId="34605"/>
    <cellStyle name="SAPBEXstdItemX 7 8" xfId="9634"/>
    <cellStyle name="SAPBEXstdItemX 7 8 2" xfId="20294"/>
    <cellStyle name="SAPBEXstdItemX 7 8 2 2" xfId="46708"/>
    <cellStyle name="SAPBEXstdItemX 7 8 3" xfId="13348"/>
    <cellStyle name="SAPBEXstdItemX 7 8 3 2" xfId="39768"/>
    <cellStyle name="SAPBEXstdItemX 7 8 4" xfId="36130"/>
    <cellStyle name="SAPBEXstdItemX 7 9" xfId="13188"/>
    <cellStyle name="SAPBEXstdItemX 7 9 2" xfId="39608"/>
    <cellStyle name="SAPBEXstdItemX 8" xfId="3299"/>
    <cellStyle name="SAPBEXstdItemX 8 2" xfId="14089"/>
    <cellStyle name="SAPBEXstdItemX 8 2 2" xfId="40509"/>
    <cellStyle name="SAPBEXstdItemX 8 3" xfId="25513"/>
    <cellStyle name="SAPBEXstdItemX 8 3 2" xfId="51927"/>
    <cellStyle name="SAPBEXstdItemX 8 4" xfId="29969"/>
    <cellStyle name="SAPBEXstdItemX 9" xfId="4731"/>
    <cellStyle name="SAPBEXstdItemX 9 2" xfId="15508"/>
    <cellStyle name="SAPBEXstdItemX 9 2 2" xfId="41928"/>
    <cellStyle name="SAPBEXstdItemX 9 3" xfId="23736"/>
    <cellStyle name="SAPBEXstdItemX 9 3 2" xfId="50150"/>
    <cellStyle name="SAPBEXstdItemX 9 4" xfId="31401"/>
    <cellStyle name="SAPBEXtitle" xfId="1282"/>
    <cellStyle name="SAPBEXtitle 10" xfId="5309"/>
    <cellStyle name="SAPBEXtitle 10 2" xfId="16083"/>
    <cellStyle name="SAPBEXtitle 10 2 2" xfId="42502"/>
    <cellStyle name="SAPBEXtitle 10 3" xfId="27527"/>
    <cellStyle name="SAPBEXtitle 10 3 2" xfId="53941"/>
    <cellStyle name="SAPBEXtitle 10 4" xfId="31979"/>
    <cellStyle name="SAPBEXtitle 11" xfId="5599"/>
    <cellStyle name="SAPBEXtitle 11 2" xfId="26104"/>
    <cellStyle name="SAPBEXtitle 11 2 2" xfId="52518"/>
    <cellStyle name="SAPBEXtitle 11 3" xfId="32269"/>
    <cellStyle name="SAPBEXtitle 12" xfId="7372"/>
    <cellStyle name="SAPBEXtitle 12 2" xfId="18039"/>
    <cellStyle name="SAPBEXtitle 12 2 2" xfId="44455"/>
    <cellStyle name="SAPBEXtitle 12 3" xfId="22083"/>
    <cellStyle name="SAPBEXtitle 12 3 2" xfId="48497"/>
    <cellStyle name="SAPBEXtitle 12 4" xfId="34042"/>
    <cellStyle name="SAPBEXtitle 13" xfId="13085"/>
    <cellStyle name="SAPBEXtitle 13 2" xfId="39506"/>
    <cellStyle name="SAPBEXtitle 14" xfId="26848"/>
    <cellStyle name="SAPBEXtitle 14 2" xfId="53262"/>
    <cellStyle name="SAPBEXtitle 2" xfId="1581"/>
    <cellStyle name="SAPBEXtitle 2 10" xfId="11971"/>
    <cellStyle name="SAPBEXtitle 2 10 2" xfId="38392"/>
    <cellStyle name="SAPBEXtitle 2 11" xfId="23197"/>
    <cellStyle name="SAPBEXtitle 2 11 2" xfId="49611"/>
    <cellStyle name="SAPBEXtitle 2 2" xfId="3575"/>
    <cellStyle name="SAPBEXtitle 2 2 2" xfId="8950"/>
    <cellStyle name="SAPBEXtitle 2 2 2 2" xfId="19610"/>
    <cellStyle name="SAPBEXtitle 2 2 2 2 2" xfId="46024"/>
    <cellStyle name="SAPBEXtitle 2 2 2 3" xfId="25977"/>
    <cellStyle name="SAPBEXtitle 2 2 2 3 2" xfId="52391"/>
    <cellStyle name="SAPBEXtitle 2 2 2 4" xfId="35446"/>
    <cellStyle name="SAPBEXtitle 2 2 3" xfId="9908"/>
    <cellStyle name="SAPBEXtitle 2 2 3 2" xfId="20568"/>
    <cellStyle name="SAPBEXtitle 2 2 3 2 2" xfId="46982"/>
    <cellStyle name="SAPBEXtitle 2 2 3 3" xfId="21870"/>
    <cellStyle name="SAPBEXtitle 2 2 3 3 2" xfId="48284"/>
    <cellStyle name="SAPBEXtitle 2 2 3 4" xfId="36404"/>
    <cellStyle name="SAPBEXtitle 2 2 4" xfId="8785"/>
    <cellStyle name="SAPBEXtitle 2 2 4 2" xfId="19445"/>
    <cellStyle name="SAPBEXtitle 2 2 4 2 2" xfId="45859"/>
    <cellStyle name="SAPBEXtitle 2 2 4 3" xfId="27570"/>
    <cellStyle name="SAPBEXtitle 2 2 4 3 2" xfId="53984"/>
    <cellStyle name="SAPBEXtitle 2 2 4 4" xfId="35281"/>
    <cellStyle name="SAPBEXtitle 2 2 5" xfId="14360"/>
    <cellStyle name="SAPBEXtitle 2 2 5 2" xfId="40780"/>
    <cellStyle name="SAPBEXtitle 2 2 6" xfId="24268"/>
    <cellStyle name="SAPBEXtitle 2 2 6 2" xfId="50682"/>
    <cellStyle name="SAPBEXtitle 2 2 7" xfId="30245"/>
    <cellStyle name="SAPBEXtitle 2 3" xfId="2743"/>
    <cellStyle name="SAPBEXtitle 2 3 2" xfId="9308"/>
    <cellStyle name="SAPBEXtitle 2 3 2 2" xfId="19968"/>
    <cellStyle name="SAPBEXtitle 2 3 2 2 2" xfId="46382"/>
    <cellStyle name="SAPBEXtitle 2 3 2 3" xfId="21199"/>
    <cellStyle name="SAPBEXtitle 2 3 2 3 2" xfId="47613"/>
    <cellStyle name="SAPBEXtitle 2 3 2 4" xfId="35804"/>
    <cellStyle name="SAPBEXtitle 2 3 3" xfId="13535"/>
    <cellStyle name="SAPBEXtitle 2 3 3 2" xfId="39955"/>
    <cellStyle name="SAPBEXtitle 2 3 4" xfId="22114"/>
    <cellStyle name="SAPBEXtitle 2 3 4 2" xfId="48528"/>
    <cellStyle name="SAPBEXtitle 2 3 5" xfId="29413"/>
    <cellStyle name="SAPBEXtitle 2 4" xfId="2838"/>
    <cellStyle name="SAPBEXtitle 2 4 2" xfId="10167"/>
    <cellStyle name="SAPBEXtitle 2 4 2 2" xfId="20827"/>
    <cellStyle name="SAPBEXtitle 2 4 2 2 2" xfId="47241"/>
    <cellStyle name="SAPBEXtitle 2 4 2 3" xfId="17238"/>
    <cellStyle name="SAPBEXtitle 2 4 2 3 2" xfId="43656"/>
    <cellStyle name="SAPBEXtitle 2 4 2 4" xfId="36663"/>
    <cellStyle name="SAPBEXtitle 2 4 3" xfId="13630"/>
    <cellStyle name="SAPBEXtitle 2 4 3 2" xfId="40050"/>
    <cellStyle name="SAPBEXtitle 2 4 4" xfId="24568"/>
    <cellStyle name="SAPBEXtitle 2 4 4 2" xfId="50982"/>
    <cellStyle name="SAPBEXtitle 2 4 5" xfId="29508"/>
    <cellStyle name="SAPBEXtitle 2 5" xfId="5258"/>
    <cellStyle name="SAPBEXtitle 2 5 2" xfId="16033"/>
    <cellStyle name="SAPBEXtitle 2 5 2 2" xfId="42452"/>
    <cellStyle name="SAPBEXtitle 2 5 3" xfId="28052"/>
    <cellStyle name="SAPBEXtitle 2 5 3 2" xfId="54466"/>
    <cellStyle name="SAPBEXtitle 2 5 4" xfId="31928"/>
    <cellStyle name="SAPBEXtitle 2 6" xfId="2857"/>
    <cellStyle name="SAPBEXtitle 2 6 2" xfId="13649"/>
    <cellStyle name="SAPBEXtitle 2 6 2 2" xfId="40069"/>
    <cellStyle name="SAPBEXtitle 2 6 3" xfId="27664"/>
    <cellStyle name="SAPBEXtitle 2 6 3 2" xfId="54078"/>
    <cellStyle name="SAPBEXtitle 2 6 4" xfId="29527"/>
    <cellStyle name="SAPBEXtitle 2 7" xfId="6107"/>
    <cellStyle name="SAPBEXtitle 2 7 2" xfId="22588"/>
    <cellStyle name="SAPBEXtitle 2 7 2 2" xfId="49002"/>
    <cellStyle name="SAPBEXtitle 2 7 3" xfId="32777"/>
    <cellStyle name="SAPBEXtitle 2 8" xfId="5285"/>
    <cellStyle name="SAPBEXtitle 2 8 2" xfId="16060"/>
    <cellStyle name="SAPBEXtitle 2 8 2 2" xfId="42479"/>
    <cellStyle name="SAPBEXtitle 2 8 3" xfId="27979"/>
    <cellStyle name="SAPBEXtitle 2 8 3 2" xfId="54393"/>
    <cellStyle name="SAPBEXtitle 2 8 4" xfId="31955"/>
    <cellStyle name="SAPBEXtitle 2 9" xfId="5008"/>
    <cellStyle name="SAPBEXtitle 2 9 2" xfId="15785"/>
    <cellStyle name="SAPBEXtitle 2 9 2 2" xfId="42204"/>
    <cellStyle name="SAPBEXtitle 2 9 3" xfId="25328"/>
    <cellStyle name="SAPBEXtitle 2 9 3 2" xfId="51742"/>
    <cellStyle name="SAPBEXtitle 2 9 4" xfId="31678"/>
    <cellStyle name="SAPBEXtitle 3" xfId="1692"/>
    <cellStyle name="SAPBEXtitle 3 10" xfId="11877"/>
    <cellStyle name="SAPBEXtitle 3 10 2" xfId="38298"/>
    <cellStyle name="SAPBEXtitle 3 11" xfId="26221"/>
    <cellStyle name="SAPBEXtitle 3 11 2" xfId="52635"/>
    <cellStyle name="SAPBEXtitle 3 2" xfId="3685"/>
    <cellStyle name="SAPBEXtitle 3 2 2" xfId="8922"/>
    <cellStyle name="SAPBEXtitle 3 2 2 2" xfId="19582"/>
    <cellStyle name="SAPBEXtitle 3 2 2 2 2" xfId="45996"/>
    <cellStyle name="SAPBEXtitle 3 2 2 3" xfId="12574"/>
    <cellStyle name="SAPBEXtitle 3 2 2 3 2" xfId="38995"/>
    <cellStyle name="SAPBEXtitle 3 2 2 4" xfId="35418"/>
    <cellStyle name="SAPBEXtitle 3 2 3" xfId="10345"/>
    <cellStyle name="SAPBEXtitle 3 2 3 2" xfId="21005"/>
    <cellStyle name="SAPBEXtitle 3 2 3 2 2" xfId="47419"/>
    <cellStyle name="SAPBEXtitle 3 2 3 3" xfId="28270"/>
    <cellStyle name="SAPBEXtitle 3 2 3 3 2" xfId="54684"/>
    <cellStyle name="SAPBEXtitle 3 2 3 4" xfId="36841"/>
    <cellStyle name="SAPBEXtitle 3 2 4" xfId="8818"/>
    <cellStyle name="SAPBEXtitle 3 2 4 2" xfId="19478"/>
    <cellStyle name="SAPBEXtitle 3 2 4 2 2" xfId="45892"/>
    <cellStyle name="SAPBEXtitle 3 2 4 3" xfId="25816"/>
    <cellStyle name="SAPBEXtitle 3 2 4 3 2" xfId="52230"/>
    <cellStyle name="SAPBEXtitle 3 2 4 4" xfId="35314"/>
    <cellStyle name="SAPBEXtitle 3 2 5" xfId="14470"/>
    <cellStyle name="SAPBEXtitle 3 2 5 2" xfId="40890"/>
    <cellStyle name="SAPBEXtitle 3 2 6" xfId="25839"/>
    <cellStyle name="SAPBEXtitle 3 2 6 2" xfId="52253"/>
    <cellStyle name="SAPBEXtitle 3 2 7" xfId="30355"/>
    <cellStyle name="SAPBEXtitle 3 3" xfId="2650"/>
    <cellStyle name="SAPBEXtitle 3 3 2" xfId="9282"/>
    <cellStyle name="SAPBEXtitle 3 3 2 2" xfId="19942"/>
    <cellStyle name="SAPBEXtitle 3 3 2 2 2" xfId="46356"/>
    <cellStyle name="SAPBEXtitle 3 3 2 3" xfId="27873"/>
    <cellStyle name="SAPBEXtitle 3 3 2 3 2" xfId="54287"/>
    <cellStyle name="SAPBEXtitle 3 3 2 4" xfId="35778"/>
    <cellStyle name="SAPBEXtitle 3 3 3" xfId="13442"/>
    <cellStyle name="SAPBEXtitle 3 3 3 2" xfId="39862"/>
    <cellStyle name="SAPBEXtitle 3 3 4" xfId="25616"/>
    <cellStyle name="SAPBEXtitle 3 3 4 2" xfId="52030"/>
    <cellStyle name="SAPBEXtitle 3 3 5" xfId="29320"/>
    <cellStyle name="SAPBEXtitle 3 4" xfId="3108"/>
    <cellStyle name="SAPBEXtitle 3 4 2" xfId="9943"/>
    <cellStyle name="SAPBEXtitle 3 4 2 2" xfId="20603"/>
    <cellStyle name="SAPBEXtitle 3 4 2 2 2" xfId="47017"/>
    <cellStyle name="SAPBEXtitle 3 4 2 3" xfId="27534"/>
    <cellStyle name="SAPBEXtitle 3 4 2 3 2" xfId="53948"/>
    <cellStyle name="SAPBEXtitle 3 4 2 4" xfId="36439"/>
    <cellStyle name="SAPBEXtitle 3 4 3" xfId="13900"/>
    <cellStyle name="SAPBEXtitle 3 4 3 2" xfId="40320"/>
    <cellStyle name="SAPBEXtitle 3 4 4" xfId="26311"/>
    <cellStyle name="SAPBEXtitle 3 4 4 2" xfId="52725"/>
    <cellStyle name="SAPBEXtitle 3 4 5" xfId="29778"/>
    <cellStyle name="SAPBEXtitle 3 5" xfId="2849"/>
    <cellStyle name="SAPBEXtitle 3 5 2" xfId="13641"/>
    <cellStyle name="SAPBEXtitle 3 5 2 2" xfId="40061"/>
    <cellStyle name="SAPBEXtitle 3 5 3" xfId="22685"/>
    <cellStyle name="SAPBEXtitle 3 5 3 2" xfId="49099"/>
    <cellStyle name="SAPBEXtitle 3 5 4" xfId="29519"/>
    <cellStyle name="SAPBEXtitle 3 6" xfId="5559"/>
    <cellStyle name="SAPBEXtitle 3 6 2" xfId="16330"/>
    <cellStyle name="SAPBEXtitle 3 6 2 2" xfId="42749"/>
    <cellStyle name="SAPBEXtitle 3 6 3" xfId="24733"/>
    <cellStyle name="SAPBEXtitle 3 6 3 2" xfId="51147"/>
    <cellStyle name="SAPBEXtitle 3 6 4" xfId="32229"/>
    <cellStyle name="SAPBEXtitle 3 7" xfId="3031"/>
    <cellStyle name="SAPBEXtitle 3 7 2" xfId="23822"/>
    <cellStyle name="SAPBEXtitle 3 7 2 2" xfId="50236"/>
    <cellStyle name="SAPBEXtitle 3 7 3" xfId="29701"/>
    <cellStyle name="SAPBEXtitle 3 8" xfId="5920"/>
    <cellStyle name="SAPBEXtitle 3 8 2" xfId="16672"/>
    <cellStyle name="SAPBEXtitle 3 8 2 2" xfId="43090"/>
    <cellStyle name="SAPBEXtitle 3 8 3" xfId="26159"/>
    <cellStyle name="SAPBEXtitle 3 8 3 2" xfId="52573"/>
    <cellStyle name="SAPBEXtitle 3 8 4" xfId="32590"/>
    <cellStyle name="SAPBEXtitle 3 9" xfId="7208"/>
    <cellStyle name="SAPBEXtitle 3 9 2" xfId="17875"/>
    <cellStyle name="SAPBEXtitle 3 9 2 2" xfId="44292"/>
    <cellStyle name="SAPBEXtitle 3 9 3" xfId="27430"/>
    <cellStyle name="SAPBEXtitle 3 9 3 2" xfId="53844"/>
    <cellStyle name="SAPBEXtitle 3 9 4" xfId="33878"/>
    <cellStyle name="SAPBEXtitle 4" xfId="1960"/>
    <cellStyle name="SAPBEXtitle 4 10" xfId="11628"/>
    <cellStyle name="SAPBEXtitle 4 10 2" xfId="38049"/>
    <cellStyle name="SAPBEXtitle 4 11" xfId="21759"/>
    <cellStyle name="SAPBEXtitle 4 11 2" xfId="48173"/>
    <cellStyle name="SAPBEXtitle 4 2" xfId="3937"/>
    <cellStyle name="SAPBEXtitle 4 2 2" xfId="9779"/>
    <cellStyle name="SAPBEXtitle 4 2 2 2" xfId="20439"/>
    <cellStyle name="SAPBEXtitle 4 2 2 2 2" xfId="46853"/>
    <cellStyle name="SAPBEXtitle 4 2 2 3" xfId="27821"/>
    <cellStyle name="SAPBEXtitle 4 2 2 3 2" xfId="54235"/>
    <cellStyle name="SAPBEXtitle 4 2 2 4" xfId="36275"/>
    <cellStyle name="SAPBEXtitle 4 2 3" xfId="14720"/>
    <cellStyle name="SAPBEXtitle 4 2 3 2" xfId="41140"/>
    <cellStyle name="SAPBEXtitle 4 2 4" xfId="26496"/>
    <cellStyle name="SAPBEXtitle 4 2 4 2" xfId="52910"/>
    <cellStyle name="SAPBEXtitle 4 2 5" xfId="30607"/>
    <cellStyle name="SAPBEXtitle 4 3" xfId="4664"/>
    <cellStyle name="SAPBEXtitle 4 3 2" xfId="10064"/>
    <cellStyle name="SAPBEXtitle 4 3 2 2" xfId="20724"/>
    <cellStyle name="SAPBEXtitle 4 3 2 2 2" xfId="47138"/>
    <cellStyle name="SAPBEXtitle 4 3 2 3" xfId="13065"/>
    <cellStyle name="SAPBEXtitle 4 3 2 3 2" xfId="39486"/>
    <cellStyle name="SAPBEXtitle 4 3 2 4" xfId="36560"/>
    <cellStyle name="SAPBEXtitle 4 3 3" xfId="15442"/>
    <cellStyle name="SAPBEXtitle 4 3 3 2" xfId="41862"/>
    <cellStyle name="SAPBEXtitle 4 3 4" xfId="22448"/>
    <cellStyle name="SAPBEXtitle 4 3 4 2" xfId="48862"/>
    <cellStyle name="SAPBEXtitle 4 3 5" xfId="31334"/>
    <cellStyle name="SAPBEXtitle 4 4" xfId="5242"/>
    <cellStyle name="SAPBEXtitle 4 4 2" xfId="16017"/>
    <cellStyle name="SAPBEXtitle 4 4 2 2" xfId="42436"/>
    <cellStyle name="SAPBEXtitle 4 4 3" xfId="22201"/>
    <cellStyle name="SAPBEXtitle 4 4 3 2" xfId="48615"/>
    <cellStyle name="SAPBEXtitle 4 4 4" xfId="31912"/>
    <cellStyle name="SAPBEXtitle 4 5" xfId="5853"/>
    <cellStyle name="SAPBEXtitle 4 5 2" xfId="16609"/>
    <cellStyle name="SAPBEXtitle 4 5 2 2" xfId="43027"/>
    <cellStyle name="SAPBEXtitle 4 5 3" xfId="25318"/>
    <cellStyle name="SAPBEXtitle 4 5 3 2" xfId="51732"/>
    <cellStyle name="SAPBEXtitle 4 5 4" xfId="32523"/>
    <cellStyle name="SAPBEXtitle 4 6" xfId="6461"/>
    <cellStyle name="SAPBEXtitle 4 6 2" xfId="17197"/>
    <cellStyle name="SAPBEXtitle 4 6 2 2" xfId="43615"/>
    <cellStyle name="SAPBEXtitle 4 6 3" xfId="25768"/>
    <cellStyle name="SAPBEXtitle 4 6 3 2" xfId="52182"/>
    <cellStyle name="SAPBEXtitle 4 6 4" xfId="33131"/>
    <cellStyle name="SAPBEXtitle 4 7" xfId="7076"/>
    <cellStyle name="SAPBEXtitle 4 7 2" xfId="27789"/>
    <cellStyle name="SAPBEXtitle 4 7 2 2" xfId="54203"/>
    <cellStyle name="SAPBEXtitle 4 7 3" xfId="33746"/>
    <cellStyle name="SAPBEXtitle 4 8" xfId="7623"/>
    <cellStyle name="SAPBEXtitle 4 8 2" xfId="18290"/>
    <cellStyle name="SAPBEXtitle 4 8 2 2" xfId="44706"/>
    <cellStyle name="SAPBEXtitle 4 8 3" xfId="22374"/>
    <cellStyle name="SAPBEXtitle 4 8 3 2" xfId="48788"/>
    <cellStyle name="SAPBEXtitle 4 8 4" xfId="34293"/>
    <cellStyle name="SAPBEXtitle 4 9" xfId="6096"/>
    <cellStyle name="SAPBEXtitle 4 9 2" xfId="16846"/>
    <cellStyle name="SAPBEXtitle 4 9 2 2" xfId="43264"/>
    <cellStyle name="SAPBEXtitle 4 9 3" xfId="13358"/>
    <cellStyle name="SAPBEXtitle 4 9 3 2" xfId="39778"/>
    <cellStyle name="SAPBEXtitle 4 9 4" xfId="32766"/>
    <cellStyle name="SAPBEXtitle 5" xfId="2137"/>
    <cellStyle name="SAPBEXtitle 5 10" xfId="11463"/>
    <cellStyle name="SAPBEXtitle 5 10 2" xfId="37884"/>
    <cellStyle name="SAPBEXtitle 5 11" xfId="22477"/>
    <cellStyle name="SAPBEXtitle 5 11 2" xfId="48891"/>
    <cellStyle name="SAPBEXtitle 5 2" xfId="4102"/>
    <cellStyle name="SAPBEXtitle 5 2 2" xfId="9822"/>
    <cellStyle name="SAPBEXtitle 5 2 2 2" xfId="20482"/>
    <cellStyle name="SAPBEXtitle 5 2 2 2 2" xfId="46896"/>
    <cellStyle name="SAPBEXtitle 5 2 2 3" xfId="28175"/>
    <cellStyle name="SAPBEXtitle 5 2 2 3 2" xfId="54589"/>
    <cellStyle name="SAPBEXtitle 5 2 2 4" xfId="36318"/>
    <cellStyle name="SAPBEXtitle 5 2 3" xfId="14884"/>
    <cellStyle name="SAPBEXtitle 5 2 3 2" xfId="41304"/>
    <cellStyle name="SAPBEXtitle 5 2 4" xfId="26088"/>
    <cellStyle name="SAPBEXtitle 5 2 4 2" xfId="52502"/>
    <cellStyle name="SAPBEXtitle 5 2 5" xfId="30772"/>
    <cellStyle name="SAPBEXtitle 5 3" xfId="4830"/>
    <cellStyle name="SAPBEXtitle 5 3 2" xfId="10123"/>
    <cellStyle name="SAPBEXtitle 5 3 2 2" xfId="20783"/>
    <cellStyle name="SAPBEXtitle 5 3 2 2 2" xfId="47197"/>
    <cellStyle name="SAPBEXtitle 5 3 2 3" xfId="27779"/>
    <cellStyle name="SAPBEXtitle 5 3 2 3 2" xfId="54193"/>
    <cellStyle name="SAPBEXtitle 5 3 2 4" xfId="36619"/>
    <cellStyle name="SAPBEXtitle 5 3 3" xfId="15607"/>
    <cellStyle name="SAPBEXtitle 5 3 3 2" xfId="42027"/>
    <cellStyle name="SAPBEXtitle 5 3 4" xfId="23407"/>
    <cellStyle name="SAPBEXtitle 5 3 4 2" xfId="49821"/>
    <cellStyle name="SAPBEXtitle 5 3 5" xfId="31500"/>
    <cellStyle name="SAPBEXtitle 5 4" xfId="5410"/>
    <cellStyle name="SAPBEXtitle 5 4 2" xfId="16183"/>
    <cellStyle name="SAPBEXtitle 5 4 2 2" xfId="42602"/>
    <cellStyle name="SAPBEXtitle 5 4 3" xfId="23027"/>
    <cellStyle name="SAPBEXtitle 5 4 3 2" xfId="49441"/>
    <cellStyle name="SAPBEXtitle 5 4 4" xfId="32080"/>
    <cellStyle name="SAPBEXtitle 5 5" xfId="6017"/>
    <cellStyle name="SAPBEXtitle 5 5 2" xfId="16769"/>
    <cellStyle name="SAPBEXtitle 5 5 2 2" xfId="43187"/>
    <cellStyle name="SAPBEXtitle 5 5 3" xfId="27287"/>
    <cellStyle name="SAPBEXtitle 5 5 3 2" xfId="53701"/>
    <cellStyle name="SAPBEXtitle 5 5 4" xfId="32687"/>
    <cellStyle name="SAPBEXtitle 5 6" xfId="6617"/>
    <cellStyle name="SAPBEXtitle 5 6 2" xfId="17342"/>
    <cellStyle name="SAPBEXtitle 5 6 2 2" xfId="43760"/>
    <cellStyle name="SAPBEXtitle 5 6 3" xfId="25046"/>
    <cellStyle name="SAPBEXtitle 5 6 3 2" xfId="51460"/>
    <cellStyle name="SAPBEXtitle 5 6 4" xfId="33287"/>
    <cellStyle name="SAPBEXtitle 5 7" xfId="7189"/>
    <cellStyle name="SAPBEXtitle 5 7 2" xfId="11171"/>
    <cellStyle name="SAPBEXtitle 5 7 2 2" xfId="37592"/>
    <cellStyle name="SAPBEXtitle 5 7 3" xfId="33859"/>
    <cellStyle name="SAPBEXtitle 5 8" xfId="7748"/>
    <cellStyle name="SAPBEXtitle 5 8 2" xfId="18415"/>
    <cellStyle name="SAPBEXtitle 5 8 2 2" xfId="44831"/>
    <cellStyle name="SAPBEXtitle 5 8 3" xfId="24230"/>
    <cellStyle name="SAPBEXtitle 5 8 3 2" xfId="50644"/>
    <cellStyle name="SAPBEXtitle 5 8 4" xfId="34418"/>
    <cellStyle name="SAPBEXtitle 5 9" xfId="7900"/>
    <cellStyle name="SAPBEXtitle 5 9 2" xfId="18567"/>
    <cellStyle name="SAPBEXtitle 5 9 2 2" xfId="44982"/>
    <cellStyle name="SAPBEXtitle 5 9 3" xfId="22812"/>
    <cellStyle name="SAPBEXtitle 5 9 3 2" xfId="49226"/>
    <cellStyle name="SAPBEXtitle 5 9 4" xfId="34570"/>
    <cellStyle name="SAPBEXtitle 6" xfId="1871"/>
    <cellStyle name="SAPBEXtitle 6 10" xfId="11709"/>
    <cellStyle name="SAPBEXtitle 6 10 2" xfId="38130"/>
    <cellStyle name="SAPBEXtitle 6 11" xfId="23321"/>
    <cellStyle name="SAPBEXtitle 6 11 2" xfId="49735"/>
    <cellStyle name="SAPBEXtitle 6 2" xfId="3848"/>
    <cellStyle name="SAPBEXtitle 6 2 2" xfId="14631"/>
    <cellStyle name="SAPBEXtitle 6 2 2 2" xfId="41051"/>
    <cellStyle name="SAPBEXtitle 6 2 3" xfId="25450"/>
    <cellStyle name="SAPBEXtitle 6 2 3 2" xfId="51864"/>
    <cellStyle name="SAPBEXtitle 6 2 4" xfId="30518"/>
    <cellStyle name="SAPBEXtitle 6 3" xfId="4575"/>
    <cellStyle name="SAPBEXtitle 6 3 2" xfId="15353"/>
    <cellStyle name="SAPBEXtitle 6 3 2 2" xfId="41773"/>
    <cellStyle name="SAPBEXtitle 6 3 3" xfId="24424"/>
    <cellStyle name="SAPBEXtitle 6 3 3 2" xfId="50838"/>
    <cellStyle name="SAPBEXtitle 6 3 4" xfId="31245"/>
    <cellStyle name="SAPBEXtitle 6 4" xfId="3231"/>
    <cellStyle name="SAPBEXtitle 6 4 2" xfId="14021"/>
    <cellStyle name="SAPBEXtitle 6 4 2 2" xfId="40441"/>
    <cellStyle name="SAPBEXtitle 6 4 3" xfId="24647"/>
    <cellStyle name="SAPBEXtitle 6 4 3 2" xfId="51061"/>
    <cellStyle name="SAPBEXtitle 6 4 4" xfId="29901"/>
    <cellStyle name="SAPBEXtitle 6 5" xfId="2862"/>
    <cellStyle name="SAPBEXtitle 6 5 2" xfId="13654"/>
    <cellStyle name="SAPBEXtitle 6 5 2 2" xfId="40074"/>
    <cellStyle name="SAPBEXtitle 6 5 3" xfId="25299"/>
    <cellStyle name="SAPBEXtitle 6 5 3 2" xfId="51713"/>
    <cellStyle name="SAPBEXtitle 6 5 4" xfId="29532"/>
    <cellStyle name="SAPBEXtitle 6 6" xfId="6372"/>
    <cellStyle name="SAPBEXtitle 6 6 2" xfId="17108"/>
    <cellStyle name="SAPBEXtitle 6 6 2 2" xfId="43526"/>
    <cellStyle name="SAPBEXtitle 6 6 3" xfId="12041"/>
    <cellStyle name="SAPBEXtitle 6 6 3 2" xfId="38462"/>
    <cellStyle name="SAPBEXtitle 6 6 4" xfId="33042"/>
    <cellStyle name="SAPBEXtitle 6 7" xfId="6987"/>
    <cellStyle name="SAPBEXtitle 6 7 2" xfId="24108"/>
    <cellStyle name="SAPBEXtitle 6 7 2 2" xfId="50522"/>
    <cellStyle name="SAPBEXtitle 6 7 3" xfId="33657"/>
    <cellStyle name="SAPBEXtitle 6 8" xfId="7534"/>
    <cellStyle name="SAPBEXtitle 6 8 2" xfId="18201"/>
    <cellStyle name="SAPBEXtitle 6 8 2 2" xfId="44617"/>
    <cellStyle name="SAPBEXtitle 6 8 3" xfId="24965"/>
    <cellStyle name="SAPBEXtitle 6 8 3 2" xfId="51379"/>
    <cellStyle name="SAPBEXtitle 6 8 4" xfId="34204"/>
    <cellStyle name="SAPBEXtitle 6 9" xfId="7753"/>
    <cellStyle name="SAPBEXtitle 6 9 2" xfId="18420"/>
    <cellStyle name="SAPBEXtitle 6 9 2 2" xfId="44836"/>
    <cellStyle name="SAPBEXtitle 6 9 3" xfId="26940"/>
    <cellStyle name="SAPBEXtitle 6 9 3 2" xfId="53354"/>
    <cellStyle name="SAPBEXtitle 6 9 4" xfId="34423"/>
    <cellStyle name="SAPBEXtitle 7" xfId="2392"/>
    <cellStyle name="SAPBEXtitle 7 10" xfId="29157"/>
    <cellStyle name="SAPBEXtitle 7 2" xfId="4299"/>
    <cellStyle name="SAPBEXtitle 7 2 2" xfId="15078"/>
    <cellStyle name="SAPBEXtitle 7 2 2 2" xfId="41498"/>
    <cellStyle name="SAPBEXtitle 7 2 3" xfId="25227"/>
    <cellStyle name="SAPBEXtitle 7 2 3 2" xfId="51641"/>
    <cellStyle name="SAPBEXtitle 7 2 4" xfId="30969"/>
    <cellStyle name="SAPBEXtitle 7 3" xfId="5026"/>
    <cellStyle name="SAPBEXtitle 7 3 2" xfId="15803"/>
    <cellStyle name="SAPBEXtitle 7 3 2 2" xfId="42222"/>
    <cellStyle name="SAPBEXtitle 7 3 3" xfId="22845"/>
    <cellStyle name="SAPBEXtitle 7 3 3 2" xfId="49259"/>
    <cellStyle name="SAPBEXtitle 7 3 4" xfId="31696"/>
    <cellStyle name="SAPBEXtitle 7 4" xfId="6215"/>
    <cellStyle name="SAPBEXtitle 7 4 2" xfId="16956"/>
    <cellStyle name="SAPBEXtitle 7 4 2 2" xfId="43374"/>
    <cellStyle name="SAPBEXtitle 7 4 3" xfId="23578"/>
    <cellStyle name="SAPBEXtitle 7 4 3 2" xfId="49992"/>
    <cellStyle name="SAPBEXtitle 7 4 4" xfId="32885"/>
    <cellStyle name="SAPBEXtitle 7 5" xfId="6801"/>
    <cellStyle name="SAPBEXtitle 7 5 2" xfId="21992"/>
    <cellStyle name="SAPBEXtitle 7 5 2 2" xfId="48406"/>
    <cellStyle name="SAPBEXtitle 7 5 3" xfId="33471"/>
    <cellStyle name="SAPBEXtitle 7 6" xfId="7356"/>
    <cellStyle name="SAPBEXtitle 7 6 2" xfId="18023"/>
    <cellStyle name="SAPBEXtitle 7 6 2 2" xfId="44439"/>
    <cellStyle name="SAPBEXtitle 7 6 3" xfId="22167"/>
    <cellStyle name="SAPBEXtitle 7 6 3 2" xfId="48581"/>
    <cellStyle name="SAPBEXtitle 7 6 4" xfId="34026"/>
    <cellStyle name="SAPBEXtitle 7 7" xfId="8001"/>
    <cellStyle name="SAPBEXtitle 7 7 2" xfId="18668"/>
    <cellStyle name="SAPBEXtitle 7 7 2 2" xfId="45082"/>
    <cellStyle name="SAPBEXtitle 7 7 3" xfId="12166"/>
    <cellStyle name="SAPBEXtitle 7 7 3 2" xfId="38587"/>
    <cellStyle name="SAPBEXtitle 7 7 4" xfId="34606"/>
    <cellStyle name="SAPBEXtitle 7 8" xfId="9693"/>
    <cellStyle name="SAPBEXtitle 7 8 2" xfId="20353"/>
    <cellStyle name="SAPBEXtitle 7 8 2 2" xfId="46767"/>
    <cellStyle name="SAPBEXtitle 7 8 3" xfId="17843"/>
    <cellStyle name="SAPBEXtitle 7 8 3 2" xfId="44260"/>
    <cellStyle name="SAPBEXtitle 7 8 4" xfId="36189"/>
    <cellStyle name="SAPBEXtitle 7 9" xfId="23988"/>
    <cellStyle name="SAPBEXtitle 7 9 2" xfId="50402"/>
    <cellStyle name="SAPBEXtitle 8" xfId="3300"/>
    <cellStyle name="SAPBEXtitle 8 2" xfId="14090"/>
    <cellStyle name="SAPBEXtitle 8 2 2" xfId="40510"/>
    <cellStyle name="SAPBEXtitle 8 3" xfId="25116"/>
    <cellStyle name="SAPBEXtitle 8 3 2" xfId="51530"/>
    <cellStyle name="SAPBEXtitle 8 4" xfId="29970"/>
    <cellStyle name="SAPBEXtitle 9" xfId="4317"/>
    <cellStyle name="SAPBEXtitle 9 2" xfId="15096"/>
    <cellStyle name="SAPBEXtitle 9 2 2" xfId="41516"/>
    <cellStyle name="SAPBEXtitle 9 3" xfId="24060"/>
    <cellStyle name="SAPBEXtitle 9 3 2" xfId="50474"/>
    <cellStyle name="SAPBEXtitle 9 4" xfId="30987"/>
    <cellStyle name="SAPBEXunassignedItem" xfId="1283"/>
    <cellStyle name="SAPBEXunassignedItem 2" xfId="1582"/>
    <cellStyle name="SAPBEXunassignedItem 2 2" xfId="3576"/>
    <cellStyle name="SAPBEXunassignedItem 2 2 2" xfId="14361"/>
    <cellStyle name="SAPBEXunassignedItem 2 2 2 2" xfId="40781"/>
    <cellStyle name="SAPBEXunassignedItem 2 2 3" xfId="21981"/>
    <cellStyle name="SAPBEXunassignedItem 2 2 3 2" xfId="48395"/>
    <cellStyle name="SAPBEXunassignedItem 2 2 4" xfId="30246"/>
    <cellStyle name="SAPBEXunassignedItem 2 3" xfId="3069"/>
    <cellStyle name="SAPBEXunassignedItem 2 3 2" xfId="13861"/>
    <cellStyle name="SAPBEXunassignedItem 2 3 2 2" xfId="40281"/>
    <cellStyle name="SAPBEXunassignedItem 2 3 3" xfId="25065"/>
    <cellStyle name="SAPBEXunassignedItem 2 3 3 2" xfId="51479"/>
    <cellStyle name="SAPBEXunassignedItem 2 3 4" xfId="29739"/>
    <cellStyle name="SAPBEXunassignedItem 2 4" xfId="4480"/>
    <cellStyle name="SAPBEXunassignedItem 2 4 2" xfId="15258"/>
    <cellStyle name="SAPBEXunassignedItem 2 4 2 2" xfId="41678"/>
    <cellStyle name="SAPBEXunassignedItem 2 4 3" xfId="27615"/>
    <cellStyle name="SAPBEXunassignedItem 2 4 3 2" xfId="54029"/>
    <cellStyle name="SAPBEXunassignedItem 2 4 4" xfId="31150"/>
    <cellStyle name="SAPBEXunassignedItem 2 5" xfId="6367"/>
    <cellStyle name="SAPBEXunassignedItem 2 5 2" xfId="24687"/>
    <cellStyle name="SAPBEXunassignedItem 2 5 2 2" xfId="51101"/>
    <cellStyle name="SAPBEXunassignedItem 2 5 3" xfId="33037"/>
    <cellStyle name="SAPBEXunassignedItem 2 6" xfId="6109"/>
    <cellStyle name="SAPBEXunassignedItem 2 6 2" xfId="22429"/>
    <cellStyle name="SAPBEXunassignedItem 2 6 2 2" xfId="48843"/>
    <cellStyle name="SAPBEXunassignedItem 2 6 3" xfId="32779"/>
    <cellStyle name="SAPBEXunassignedItem 2 7" xfId="6712"/>
    <cellStyle name="SAPBEXunassignedItem 2 7 2" xfId="17424"/>
    <cellStyle name="SAPBEXunassignedItem 2 7 2 2" xfId="43842"/>
    <cellStyle name="SAPBEXunassignedItem 2 7 3" xfId="22395"/>
    <cellStyle name="SAPBEXunassignedItem 2 7 3 2" xfId="48809"/>
    <cellStyle name="SAPBEXunassignedItem 2 7 4" xfId="33382"/>
    <cellStyle name="SAPBEXunassignedItem 2 8" xfId="22189"/>
    <cellStyle name="SAPBEXunassignedItem 2 8 2" xfId="48603"/>
    <cellStyle name="SAPBEXunassignedItem 3" xfId="2536"/>
    <cellStyle name="SAPBEXunassignedItem 3 2" xfId="4431"/>
    <cellStyle name="SAPBEXunassignedItem 3 2 2" xfId="15209"/>
    <cellStyle name="SAPBEXunassignedItem 3 2 2 2" xfId="41629"/>
    <cellStyle name="SAPBEXunassignedItem 3 2 3" xfId="23335"/>
    <cellStyle name="SAPBEXunassignedItem 3 2 3 2" xfId="49749"/>
    <cellStyle name="SAPBEXunassignedItem 3 2 4" xfId="31101"/>
    <cellStyle name="SAPBEXunassignedItem 3 3" xfId="5164"/>
    <cellStyle name="SAPBEXunassignedItem 3 3 2" xfId="15941"/>
    <cellStyle name="SAPBEXunassignedItem 3 3 2 2" xfId="42360"/>
    <cellStyle name="SAPBEXunassignedItem 3 3 3" xfId="26509"/>
    <cellStyle name="SAPBEXunassignedItem 3 3 3 2" xfId="52923"/>
    <cellStyle name="SAPBEXunassignedItem 3 3 4" xfId="31834"/>
    <cellStyle name="SAPBEXunassignedItem 3 4" xfId="6922"/>
    <cellStyle name="SAPBEXunassignedItem 3 4 2" xfId="17627"/>
    <cellStyle name="SAPBEXunassignedItem 3 4 2 2" xfId="44044"/>
    <cellStyle name="SAPBEXunassignedItem 3 4 3" xfId="24857"/>
    <cellStyle name="SAPBEXunassignedItem 3 4 3 2" xfId="51271"/>
    <cellStyle name="SAPBEXunassignedItem 3 4 4" xfId="33592"/>
    <cellStyle name="SAPBEXunassignedItem 3 5" xfId="8069"/>
    <cellStyle name="SAPBEXunassignedItem 3 5 2" xfId="18736"/>
    <cellStyle name="SAPBEXunassignedItem 3 5 2 2" xfId="45150"/>
    <cellStyle name="SAPBEXunassignedItem 3 5 3" xfId="11182"/>
    <cellStyle name="SAPBEXunassignedItem 3 5 3 2" xfId="37603"/>
    <cellStyle name="SAPBEXunassignedItem 3 6" xfId="13332"/>
    <cellStyle name="SAPBEXunassignedItem 3 6 2" xfId="39752"/>
    <cellStyle name="SAPBEXunassignedItem 3 7" xfId="26994"/>
    <cellStyle name="SAPBEXunassignedItem 3 7 2" xfId="53408"/>
    <cellStyle name="SAPBEXunassignedItem 4" xfId="8279"/>
    <cellStyle name="SAPBEXunassignedItem 4 2" xfId="18940"/>
    <cellStyle name="SAPBEXunassignedItem 4 2 2" xfId="45354"/>
    <cellStyle name="SAPBEXunassignedItem 4 3" xfId="26047"/>
    <cellStyle name="SAPBEXunassignedItem 4 3 2" xfId="52461"/>
    <cellStyle name="SAPBEXundefined" xfId="1284"/>
    <cellStyle name="SAPBEXundefined 10" xfId="6253"/>
    <cellStyle name="SAPBEXundefined 10 2" xfId="23369"/>
    <cellStyle name="SAPBEXundefined 10 2 2" xfId="49783"/>
    <cellStyle name="SAPBEXundefined 10 3" xfId="32923"/>
    <cellStyle name="SAPBEXundefined 11" xfId="7105"/>
    <cellStyle name="SAPBEXundefined 11 2" xfId="17793"/>
    <cellStyle name="SAPBEXundefined 11 2 2" xfId="44210"/>
    <cellStyle name="SAPBEXundefined 11 3" xfId="25672"/>
    <cellStyle name="SAPBEXundefined 11 3 2" xfId="52086"/>
    <cellStyle name="SAPBEXundefined 11 4" xfId="33775"/>
    <cellStyle name="SAPBEXundefined 12" xfId="8280"/>
    <cellStyle name="SAPBEXundefined 12 2" xfId="18941"/>
    <cellStyle name="SAPBEXundefined 12 2 2" xfId="45355"/>
    <cellStyle name="SAPBEXundefined 12 3" xfId="17698"/>
    <cellStyle name="SAPBEXundefined 12 3 2" xfId="44115"/>
    <cellStyle name="SAPBEXundefined 12 4" xfId="34790"/>
    <cellStyle name="SAPBEXundefined 13" xfId="12105"/>
    <cellStyle name="SAPBEXundefined 13 2" xfId="38526"/>
    <cellStyle name="SAPBEXundefined 14" xfId="26449"/>
    <cellStyle name="SAPBEXundefined 14 2" xfId="52863"/>
    <cellStyle name="SAPBEXundefined 2" xfId="1583"/>
    <cellStyle name="SAPBEXundefined 2 10" xfId="8472"/>
    <cellStyle name="SAPBEXundefined 2 10 2" xfId="19132"/>
    <cellStyle name="SAPBEXundefined 2 10 2 2" xfId="45546"/>
    <cellStyle name="SAPBEXundefined 2 10 3" xfId="16654"/>
    <cellStyle name="SAPBEXundefined 2 10 3 2" xfId="43072"/>
    <cellStyle name="SAPBEXundefined 2 10 4" xfId="34968"/>
    <cellStyle name="SAPBEXundefined 2 11" xfId="11970"/>
    <cellStyle name="SAPBEXundefined 2 11 2" xfId="38391"/>
    <cellStyle name="SAPBEXundefined 2 12" xfId="23264"/>
    <cellStyle name="SAPBEXundefined 2 12 2" xfId="49678"/>
    <cellStyle name="SAPBEXundefined 2 2" xfId="3577"/>
    <cellStyle name="SAPBEXundefined 2 2 2" xfId="8949"/>
    <cellStyle name="SAPBEXundefined 2 2 2 2" xfId="19609"/>
    <cellStyle name="SAPBEXundefined 2 2 2 2 2" xfId="46023"/>
    <cellStyle name="SAPBEXundefined 2 2 2 3" xfId="12261"/>
    <cellStyle name="SAPBEXundefined 2 2 2 3 2" xfId="38682"/>
    <cellStyle name="SAPBEXundefined 2 2 2 4" xfId="35445"/>
    <cellStyle name="SAPBEXundefined 2 2 3" xfId="9951"/>
    <cellStyle name="SAPBEXundefined 2 2 3 2" xfId="20611"/>
    <cellStyle name="SAPBEXundefined 2 2 3 2 2" xfId="47025"/>
    <cellStyle name="SAPBEXundefined 2 2 3 3" xfId="23065"/>
    <cellStyle name="SAPBEXundefined 2 2 3 3 2" xfId="49479"/>
    <cellStyle name="SAPBEXundefined 2 2 3 4" xfId="36447"/>
    <cellStyle name="SAPBEXundefined 2 2 4" xfId="10954"/>
    <cellStyle name="SAPBEXundefined 2 2 4 2" xfId="21599"/>
    <cellStyle name="SAPBEXundefined 2 2 4 2 2" xfId="48013"/>
    <cellStyle name="SAPBEXundefined 2 2 4 3" xfId="28688"/>
    <cellStyle name="SAPBEXundefined 2 2 4 3 2" xfId="55102"/>
    <cellStyle name="SAPBEXundefined 2 2 4 4" xfId="37375"/>
    <cellStyle name="SAPBEXundefined 2 2 5" xfId="8786"/>
    <cellStyle name="SAPBEXundefined 2 2 5 2" xfId="19446"/>
    <cellStyle name="SAPBEXundefined 2 2 5 2 2" xfId="45860"/>
    <cellStyle name="SAPBEXundefined 2 2 5 3" xfId="23643"/>
    <cellStyle name="SAPBEXundefined 2 2 5 3 2" xfId="50057"/>
    <cellStyle name="SAPBEXundefined 2 2 5 4" xfId="35282"/>
    <cellStyle name="SAPBEXundefined 2 2 6" xfId="14362"/>
    <cellStyle name="SAPBEXundefined 2 2 6 2" xfId="40782"/>
    <cellStyle name="SAPBEXundefined 2 2 7" xfId="24433"/>
    <cellStyle name="SAPBEXundefined 2 2 7 2" xfId="50847"/>
    <cellStyle name="SAPBEXundefined 2 2 8" xfId="30247"/>
    <cellStyle name="SAPBEXundefined 2 3" xfId="2741"/>
    <cellStyle name="SAPBEXundefined 2 3 2" xfId="9307"/>
    <cellStyle name="SAPBEXundefined 2 3 2 2" xfId="19967"/>
    <cellStyle name="SAPBEXundefined 2 3 2 2 2" xfId="46381"/>
    <cellStyle name="SAPBEXundefined 2 3 2 3" xfId="28230"/>
    <cellStyle name="SAPBEXundefined 2 3 2 3 2" xfId="54644"/>
    <cellStyle name="SAPBEXundefined 2 3 2 4" xfId="35803"/>
    <cellStyle name="SAPBEXundefined 2 3 3" xfId="13533"/>
    <cellStyle name="SAPBEXundefined 2 3 3 2" xfId="39953"/>
    <cellStyle name="SAPBEXundefined 2 3 4" xfId="24817"/>
    <cellStyle name="SAPBEXundefined 2 3 4 2" xfId="51231"/>
    <cellStyle name="SAPBEXundefined 2 3 5" xfId="29411"/>
    <cellStyle name="SAPBEXundefined 2 4" xfId="5040"/>
    <cellStyle name="SAPBEXundefined 2 4 2" xfId="10433"/>
    <cellStyle name="SAPBEXundefined 2 4 2 2" xfId="21093"/>
    <cellStyle name="SAPBEXundefined 2 4 2 2 2" xfId="47507"/>
    <cellStyle name="SAPBEXundefined 2 4 2 3" xfId="28357"/>
    <cellStyle name="SAPBEXundefined 2 4 2 3 2" xfId="54771"/>
    <cellStyle name="SAPBEXundefined 2 4 2 4" xfId="36929"/>
    <cellStyle name="SAPBEXundefined 2 4 3" xfId="15817"/>
    <cellStyle name="SAPBEXundefined 2 4 3 2" xfId="42236"/>
    <cellStyle name="SAPBEXundefined 2 4 4" xfId="27011"/>
    <cellStyle name="SAPBEXundefined 2 4 4 2" xfId="53425"/>
    <cellStyle name="SAPBEXundefined 2 4 5" xfId="31710"/>
    <cellStyle name="SAPBEXundefined 2 5" xfId="2850"/>
    <cellStyle name="SAPBEXundefined 2 5 2" xfId="10743"/>
    <cellStyle name="SAPBEXundefined 2 5 2 2" xfId="21388"/>
    <cellStyle name="SAPBEXundefined 2 5 2 2 2" xfId="47802"/>
    <cellStyle name="SAPBEXundefined 2 5 2 3" xfId="28483"/>
    <cellStyle name="SAPBEXundefined 2 5 2 3 2" xfId="54897"/>
    <cellStyle name="SAPBEXundefined 2 5 2 4" xfId="37164"/>
    <cellStyle name="SAPBEXundefined 2 5 3" xfId="13642"/>
    <cellStyle name="SAPBEXundefined 2 5 3 2" xfId="40062"/>
    <cellStyle name="SAPBEXundefined 2 5 4" xfId="27028"/>
    <cellStyle name="SAPBEXundefined 2 5 4 2" xfId="53442"/>
    <cellStyle name="SAPBEXundefined 2 5 5" xfId="29520"/>
    <cellStyle name="SAPBEXundefined 2 6" xfId="6349"/>
    <cellStyle name="SAPBEXundefined 2 6 2" xfId="17086"/>
    <cellStyle name="SAPBEXundefined 2 6 2 2" xfId="43504"/>
    <cellStyle name="SAPBEXundefined 2 6 3" xfId="23567"/>
    <cellStyle name="SAPBEXundefined 2 6 3 2" xfId="49981"/>
    <cellStyle name="SAPBEXundefined 2 6 4" xfId="33019"/>
    <cellStyle name="SAPBEXundefined 2 7" xfId="3033"/>
    <cellStyle name="SAPBEXundefined 2 7 2" xfId="23087"/>
    <cellStyle name="SAPBEXundefined 2 7 2 2" xfId="49501"/>
    <cellStyle name="SAPBEXundefined 2 7 3" xfId="29703"/>
    <cellStyle name="SAPBEXundefined 2 8" xfId="6711"/>
    <cellStyle name="SAPBEXundefined 2 8 2" xfId="17423"/>
    <cellStyle name="SAPBEXundefined 2 8 2 2" xfId="43841"/>
    <cellStyle name="SAPBEXundefined 2 8 3" xfId="22055"/>
    <cellStyle name="SAPBEXundefined 2 8 3 2" xfId="48469"/>
    <cellStyle name="SAPBEXundefined 2 8 4" xfId="33381"/>
    <cellStyle name="SAPBEXundefined 2 9" xfId="6828"/>
    <cellStyle name="SAPBEXundefined 2 9 2" xfId="17536"/>
    <cellStyle name="SAPBEXundefined 2 9 2 2" xfId="43953"/>
    <cellStyle name="SAPBEXundefined 2 9 3" xfId="24863"/>
    <cellStyle name="SAPBEXundefined 2 9 3 2" xfId="51277"/>
    <cellStyle name="SAPBEXundefined 2 9 4" xfId="33498"/>
    <cellStyle name="SAPBEXundefined 3" xfId="1693"/>
    <cellStyle name="SAPBEXundefined 3 10" xfId="8502"/>
    <cellStyle name="SAPBEXundefined 3 10 2" xfId="19162"/>
    <cellStyle name="SAPBEXundefined 3 10 2 2" xfId="45576"/>
    <cellStyle name="SAPBEXundefined 3 10 3" xfId="17659"/>
    <cellStyle name="SAPBEXundefined 3 10 3 2" xfId="44076"/>
    <cellStyle name="SAPBEXundefined 3 10 4" xfId="34998"/>
    <cellStyle name="SAPBEXundefined 3 11" xfId="11876"/>
    <cellStyle name="SAPBEXundefined 3 11 2" xfId="38297"/>
    <cellStyle name="SAPBEXundefined 3 12" xfId="25655"/>
    <cellStyle name="SAPBEXundefined 3 12 2" xfId="52069"/>
    <cellStyle name="SAPBEXundefined 3 2" xfId="3686"/>
    <cellStyle name="SAPBEXundefined 3 2 2" xfId="9796"/>
    <cellStyle name="SAPBEXundefined 3 2 2 2" xfId="20456"/>
    <cellStyle name="SAPBEXundefined 3 2 2 2 2" xfId="46870"/>
    <cellStyle name="SAPBEXundefined 3 2 2 3" xfId="28174"/>
    <cellStyle name="SAPBEXundefined 3 2 2 3 2" xfId="54588"/>
    <cellStyle name="SAPBEXundefined 3 2 2 4" xfId="36292"/>
    <cellStyle name="SAPBEXundefined 3 2 3" xfId="10120"/>
    <cellStyle name="SAPBEXundefined 3 2 3 2" xfId="20780"/>
    <cellStyle name="SAPBEXundefined 3 2 3 2 2" xfId="47194"/>
    <cellStyle name="SAPBEXundefined 3 2 3 3" xfId="12757"/>
    <cellStyle name="SAPBEXundefined 3 2 3 3 2" xfId="39178"/>
    <cellStyle name="SAPBEXundefined 3 2 3 4" xfId="36616"/>
    <cellStyle name="SAPBEXundefined 3 2 4" xfId="10964"/>
    <cellStyle name="SAPBEXundefined 3 2 4 2" xfId="21609"/>
    <cellStyle name="SAPBEXundefined 3 2 4 2 2" xfId="48023"/>
    <cellStyle name="SAPBEXundefined 3 2 4 3" xfId="28698"/>
    <cellStyle name="SAPBEXundefined 3 2 4 3 2" xfId="55112"/>
    <cellStyle name="SAPBEXundefined 3 2 4 4" xfId="37385"/>
    <cellStyle name="SAPBEXundefined 3 2 5" xfId="8819"/>
    <cellStyle name="SAPBEXundefined 3 2 5 2" xfId="19479"/>
    <cellStyle name="SAPBEXundefined 3 2 5 2 2" xfId="45893"/>
    <cellStyle name="SAPBEXundefined 3 2 5 3" xfId="25358"/>
    <cellStyle name="SAPBEXundefined 3 2 5 3 2" xfId="51772"/>
    <cellStyle name="SAPBEXundefined 3 2 5 4" xfId="35315"/>
    <cellStyle name="SAPBEXundefined 3 2 6" xfId="14471"/>
    <cellStyle name="SAPBEXundefined 3 2 6 2" xfId="40891"/>
    <cellStyle name="SAPBEXundefined 3 2 7" xfId="25382"/>
    <cellStyle name="SAPBEXundefined 3 2 7 2" xfId="51796"/>
    <cellStyle name="SAPBEXundefined 3 2 8" xfId="30356"/>
    <cellStyle name="SAPBEXundefined 3 3" xfId="2649"/>
    <cellStyle name="SAPBEXundefined 3 3 2" xfId="9281"/>
    <cellStyle name="SAPBEXundefined 3 3 2 2" xfId="19941"/>
    <cellStyle name="SAPBEXundefined 3 3 2 2 2" xfId="46355"/>
    <cellStyle name="SAPBEXundefined 3 3 2 3" xfId="11250"/>
    <cellStyle name="SAPBEXundefined 3 3 2 3 2" xfId="37671"/>
    <cellStyle name="SAPBEXundefined 3 3 2 4" xfId="35777"/>
    <cellStyle name="SAPBEXundefined 3 3 3" xfId="13441"/>
    <cellStyle name="SAPBEXundefined 3 3 3 2" xfId="39861"/>
    <cellStyle name="SAPBEXundefined 3 3 4" xfId="25719"/>
    <cellStyle name="SAPBEXundefined 3 3 4 2" xfId="52133"/>
    <cellStyle name="SAPBEXundefined 3 3 5" xfId="29319"/>
    <cellStyle name="SAPBEXundefined 3 4" xfId="3109"/>
    <cellStyle name="SAPBEXundefined 3 4 2" xfId="9751"/>
    <cellStyle name="SAPBEXundefined 3 4 2 2" xfId="20411"/>
    <cellStyle name="SAPBEXundefined 3 4 2 2 2" xfId="46825"/>
    <cellStyle name="SAPBEXundefined 3 4 2 3" xfId="27824"/>
    <cellStyle name="SAPBEXundefined 3 4 2 3 2" xfId="54238"/>
    <cellStyle name="SAPBEXundefined 3 4 2 4" xfId="36247"/>
    <cellStyle name="SAPBEXundefined 3 4 3" xfId="13901"/>
    <cellStyle name="SAPBEXundefined 3 4 3 2" xfId="40321"/>
    <cellStyle name="SAPBEXundefined 3 4 4" xfId="27675"/>
    <cellStyle name="SAPBEXundefined 3 4 4 2" xfId="54089"/>
    <cellStyle name="SAPBEXundefined 3 4 5" xfId="29779"/>
    <cellStyle name="SAPBEXundefined 3 5" xfId="2725"/>
    <cellStyle name="SAPBEXundefined 3 5 2" xfId="10827"/>
    <cellStyle name="SAPBEXundefined 3 5 2 2" xfId="21472"/>
    <cellStyle name="SAPBEXundefined 3 5 2 2 2" xfId="47886"/>
    <cellStyle name="SAPBEXundefined 3 5 2 3" xfId="28561"/>
    <cellStyle name="SAPBEXundefined 3 5 2 3 2" xfId="54975"/>
    <cellStyle name="SAPBEXundefined 3 5 2 4" xfId="37248"/>
    <cellStyle name="SAPBEXundefined 3 5 3" xfId="13517"/>
    <cellStyle name="SAPBEXundefined 3 5 3 2" xfId="39937"/>
    <cellStyle name="SAPBEXundefined 3 5 4" xfId="25541"/>
    <cellStyle name="SAPBEXundefined 3 5 4 2" xfId="51955"/>
    <cellStyle name="SAPBEXundefined 3 5 5" xfId="29395"/>
    <cellStyle name="SAPBEXundefined 3 6" xfId="5558"/>
    <cellStyle name="SAPBEXundefined 3 6 2" xfId="16329"/>
    <cellStyle name="SAPBEXundefined 3 6 2 2" xfId="42748"/>
    <cellStyle name="SAPBEXundefined 3 6 3" xfId="25166"/>
    <cellStyle name="SAPBEXundefined 3 6 3 2" xfId="51580"/>
    <cellStyle name="SAPBEXundefined 3 6 4" xfId="32228"/>
    <cellStyle name="SAPBEXundefined 3 7" xfId="3421"/>
    <cellStyle name="SAPBEXundefined 3 7 2" xfId="24228"/>
    <cellStyle name="SAPBEXundefined 3 7 2 2" xfId="50642"/>
    <cellStyle name="SAPBEXundefined 3 7 3" xfId="30091"/>
    <cellStyle name="SAPBEXundefined 3 8" xfId="4013"/>
    <cellStyle name="SAPBEXundefined 3 8 2" xfId="14796"/>
    <cellStyle name="SAPBEXundefined 3 8 2 2" xfId="41216"/>
    <cellStyle name="SAPBEXundefined 3 8 3" xfId="23149"/>
    <cellStyle name="SAPBEXundefined 3 8 3 2" xfId="49563"/>
    <cellStyle name="SAPBEXundefined 3 8 4" xfId="30683"/>
    <cellStyle name="SAPBEXundefined 3 9" xfId="7633"/>
    <cellStyle name="SAPBEXundefined 3 9 2" xfId="18300"/>
    <cellStyle name="SAPBEXundefined 3 9 2 2" xfId="44716"/>
    <cellStyle name="SAPBEXundefined 3 9 3" xfId="25364"/>
    <cellStyle name="SAPBEXundefined 3 9 3 2" xfId="51778"/>
    <cellStyle name="SAPBEXundefined 3 9 4" xfId="34303"/>
    <cellStyle name="SAPBEXundefined 4" xfId="1961"/>
    <cellStyle name="SAPBEXundefined 4 10" xfId="8511"/>
    <cellStyle name="SAPBEXundefined 4 10 2" xfId="19171"/>
    <cellStyle name="SAPBEXundefined 4 10 2 2" xfId="45585"/>
    <cellStyle name="SAPBEXundefined 4 10 3" xfId="17660"/>
    <cellStyle name="SAPBEXundefined 4 10 3 2" xfId="44077"/>
    <cellStyle name="SAPBEXundefined 4 10 4" xfId="35007"/>
    <cellStyle name="SAPBEXundefined 4 11" xfId="11627"/>
    <cellStyle name="SAPBEXundefined 4 11 2" xfId="38048"/>
    <cellStyle name="SAPBEXundefined 4 12" xfId="26299"/>
    <cellStyle name="SAPBEXundefined 4 12 2" xfId="52713"/>
    <cellStyle name="SAPBEXundefined 4 2" xfId="3938"/>
    <cellStyle name="SAPBEXundefined 4 2 2" xfId="9807"/>
    <cellStyle name="SAPBEXundefined 4 2 2 2" xfId="20467"/>
    <cellStyle name="SAPBEXundefined 4 2 2 2 2" xfId="46881"/>
    <cellStyle name="SAPBEXundefined 4 2 2 3" xfId="11851"/>
    <cellStyle name="SAPBEXundefined 4 2 2 3 2" xfId="38272"/>
    <cellStyle name="SAPBEXundefined 4 2 2 4" xfId="36303"/>
    <cellStyle name="SAPBEXundefined 4 2 3" xfId="10376"/>
    <cellStyle name="SAPBEXundefined 4 2 3 2" xfId="21036"/>
    <cellStyle name="SAPBEXundefined 4 2 3 2 2" xfId="47450"/>
    <cellStyle name="SAPBEXundefined 4 2 3 3" xfId="28301"/>
    <cellStyle name="SAPBEXundefined 4 2 3 3 2" xfId="54715"/>
    <cellStyle name="SAPBEXundefined 4 2 3 4" xfId="36872"/>
    <cellStyle name="SAPBEXundefined 4 2 4" xfId="10971"/>
    <cellStyle name="SAPBEXundefined 4 2 4 2" xfId="21616"/>
    <cellStyle name="SAPBEXundefined 4 2 4 2 2" xfId="48030"/>
    <cellStyle name="SAPBEXundefined 4 2 4 3" xfId="28705"/>
    <cellStyle name="SAPBEXundefined 4 2 4 3 2" xfId="55119"/>
    <cellStyle name="SAPBEXundefined 4 2 4 4" xfId="37392"/>
    <cellStyle name="SAPBEXundefined 4 2 5" xfId="8830"/>
    <cellStyle name="SAPBEXundefined 4 2 5 2" xfId="19490"/>
    <cellStyle name="SAPBEXundefined 4 2 5 2 2" xfId="45904"/>
    <cellStyle name="SAPBEXundefined 4 2 5 3" xfId="24126"/>
    <cellStyle name="SAPBEXundefined 4 2 5 3 2" xfId="50540"/>
    <cellStyle name="SAPBEXundefined 4 2 5 4" xfId="35326"/>
    <cellStyle name="SAPBEXundefined 4 2 6" xfId="14721"/>
    <cellStyle name="SAPBEXundefined 4 2 6 2" xfId="41141"/>
    <cellStyle name="SAPBEXundefined 4 2 7" xfId="22266"/>
    <cellStyle name="SAPBEXundefined 4 2 7 2" xfId="48680"/>
    <cellStyle name="SAPBEXundefined 4 2 8" xfId="30608"/>
    <cellStyle name="SAPBEXundefined 4 3" xfId="4665"/>
    <cellStyle name="SAPBEXundefined 4 3 2" xfId="9741"/>
    <cellStyle name="SAPBEXundefined 4 3 2 2" xfId="20401"/>
    <cellStyle name="SAPBEXundefined 4 3 2 2 2" xfId="46815"/>
    <cellStyle name="SAPBEXundefined 4 3 2 3" xfId="13018"/>
    <cellStyle name="SAPBEXundefined 4 3 2 3 2" xfId="39439"/>
    <cellStyle name="SAPBEXundefined 4 3 2 4" xfId="36237"/>
    <cellStyle name="SAPBEXundefined 4 3 3" xfId="15443"/>
    <cellStyle name="SAPBEXundefined 4 3 3 2" xfId="41863"/>
    <cellStyle name="SAPBEXundefined 4 3 4" xfId="12295"/>
    <cellStyle name="SAPBEXundefined 4 3 4 2" xfId="38716"/>
    <cellStyle name="SAPBEXundefined 4 3 5" xfId="31335"/>
    <cellStyle name="SAPBEXundefined 4 4" xfId="5243"/>
    <cellStyle name="SAPBEXundefined 4 4 2" xfId="9650"/>
    <cellStyle name="SAPBEXundefined 4 4 2 2" xfId="20310"/>
    <cellStyle name="SAPBEXundefined 4 4 2 2 2" xfId="46724"/>
    <cellStyle name="SAPBEXundefined 4 4 2 3" xfId="11266"/>
    <cellStyle name="SAPBEXundefined 4 4 2 3 2" xfId="37687"/>
    <cellStyle name="SAPBEXundefined 4 4 2 4" xfId="36146"/>
    <cellStyle name="SAPBEXundefined 4 4 3" xfId="16018"/>
    <cellStyle name="SAPBEXundefined 4 4 3 2" xfId="42437"/>
    <cellStyle name="SAPBEXundefined 4 4 4" xfId="26510"/>
    <cellStyle name="SAPBEXundefined 4 4 4 2" xfId="52924"/>
    <cellStyle name="SAPBEXundefined 4 4 5" xfId="31913"/>
    <cellStyle name="SAPBEXundefined 4 5" xfId="5854"/>
    <cellStyle name="SAPBEXundefined 4 5 2" xfId="10835"/>
    <cellStyle name="SAPBEXundefined 4 5 2 2" xfId="21480"/>
    <cellStyle name="SAPBEXundefined 4 5 2 2 2" xfId="47894"/>
    <cellStyle name="SAPBEXundefined 4 5 2 3" xfId="28569"/>
    <cellStyle name="SAPBEXundefined 4 5 2 3 2" xfId="54983"/>
    <cellStyle name="SAPBEXundefined 4 5 2 4" xfId="37256"/>
    <cellStyle name="SAPBEXundefined 4 5 3" xfId="16610"/>
    <cellStyle name="SAPBEXundefined 4 5 3 2" xfId="43028"/>
    <cellStyle name="SAPBEXundefined 4 5 4" xfId="24915"/>
    <cellStyle name="SAPBEXundefined 4 5 4 2" xfId="51329"/>
    <cellStyle name="SAPBEXundefined 4 5 5" xfId="32524"/>
    <cellStyle name="SAPBEXundefined 4 6" xfId="6462"/>
    <cellStyle name="SAPBEXundefined 4 6 2" xfId="17198"/>
    <cellStyle name="SAPBEXundefined 4 6 2 2" xfId="43616"/>
    <cellStyle name="SAPBEXundefined 4 6 3" xfId="24889"/>
    <cellStyle name="SAPBEXundefined 4 6 3 2" xfId="51303"/>
    <cellStyle name="SAPBEXundefined 4 6 4" xfId="33132"/>
    <cellStyle name="SAPBEXundefined 4 7" xfId="7077"/>
    <cellStyle name="SAPBEXundefined 4 7 2" xfId="21298"/>
    <cellStyle name="SAPBEXundefined 4 7 2 2" xfId="47712"/>
    <cellStyle name="SAPBEXundefined 4 7 3" xfId="33747"/>
    <cellStyle name="SAPBEXundefined 4 8" xfId="7624"/>
    <cellStyle name="SAPBEXundefined 4 8 2" xfId="18291"/>
    <cellStyle name="SAPBEXundefined 4 8 2 2" xfId="44707"/>
    <cellStyle name="SAPBEXundefined 4 8 3" xfId="26139"/>
    <cellStyle name="SAPBEXundefined 4 8 3 2" xfId="52553"/>
    <cellStyle name="SAPBEXundefined 4 8 4" xfId="34294"/>
    <cellStyle name="SAPBEXundefined 4 9" xfId="7756"/>
    <cellStyle name="SAPBEXundefined 4 9 2" xfId="18423"/>
    <cellStyle name="SAPBEXundefined 4 9 2 2" xfId="44839"/>
    <cellStyle name="SAPBEXundefined 4 9 3" xfId="28083"/>
    <cellStyle name="SAPBEXundefined 4 9 3 2" xfId="54497"/>
    <cellStyle name="SAPBEXundefined 4 9 4" xfId="34426"/>
    <cellStyle name="SAPBEXundefined 5" xfId="2138"/>
    <cellStyle name="SAPBEXundefined 5 10" xfId="8598"/>
    <cellStyle name="SAPBEXundefined 5 10 2" xfId="19258"/>
    <cellStyle name="SAPBEXundefined 5 10 2 2" xfId="45672"/>
    <cellStyle name="SAPBEXundefined 5 10 3" xfId="16349"/>
    <cellStyle name="SAPBEXundefined 5 10 3 2" xfId="42768"/>
    <cellStyle name="SAPBEXundefined 5 10 4" xfId="35094"/>
    <cellStyle name="SAPBEXundefined 5 11" xfId="11462"/>
    <cellStyle name="SAPBEXundefined 5 11 2" xfId="37883"/>
    <cellStyle name="SAPBEXundefined 5 12" xfId="26198"/>
    <cellStyle name="SAPBEXundefined 5 12 2" xfId="52612"/>
    <cellStyle name="SAPBEXundefined 5 2" xfId="4103"/>
    <cellStyle name="SAPBEXundefined 5 2 2" xfId="9718"/>
    <cellStyle name="SAPBEXundefined 5 2 2 2" xfId="20378"/>
    <cellStyle name="SAPBEXundefined 5 2 2 2 2" xfId="46792"/>
    <cellStyle name="SAPBEXundefined 5 2 2 3" xfId="11607"/>
    <cellStyle name="SAPBEXundefined 5 2 2 3 2" xfId="38028"/>
    <cellStyle name="SAPBEXundefined 5 2 2 4" xfId="36214"/>
    <cellStyle name="SAPBEXundefined 5 2 3" xfId="14885"/>
    <cellStyle name="SAPBEXundefined 5 2 3 2" xfId="41305"/>
    <cellStyle name="SAPBEXundefined 5 2 4" xfId="22809"/>
    <cellStyle name="SAPBEXundefined 5 2 4 2" xfId="49223"/>
    <cellStyle name="SAPBEXundefined 5 2 5" xfId="30773"/>
    <cellStyle name="SAPBEXundefined 5 3" xfId="4831"/>
    <cellStyle name="SAPBEXundefined 5 3 2" xfId="10320"/>
    <cellStyle name="SAPBEXundefined 5 3 2 2" xfId="20980"/>
    <cellStyle name="SAPBEXundefined 5 3 2 2 2" xfId="47394"/>
    <cellStyle name="SAPBEXundefined 5 3 2 3" xfId="12252"/>
    <cellStyle name="SAPBEXundefined 5 3 2 3 2" xfId="38673"/>
    <cellStyle name="SAPBEXundefined 5 3 2 4" xfId="36816"/>
    <cellStyle name="SAPBEXundefined 5 3 3" xfId="15608"/>
    <cellStyle name="SAPBEXundefined 5 3 3 2" xfId="42028"/>
    <cellStyle name="SAPBEXundefined 5 3 4" xfId="27271"/>
    <cellStyle name="SAPBEXundefined 5 3 4 2" xfId="53685"/>
    <cellStyle name="SAPBEXundefined 5 3 5" xfId="31501"/>
    <cellStyle name="SAPBEXundefined 5 4" xfId="5411"/>
    <cellStyle name="SAPBEXundefined 5 4 2" xfId="10869"/>
    <cellStyle name="SAPBEXundefined 5 4 2 2" xfId="21514"/>
    <cellStyle name="SAPBEXundefined 5 4 2 2 2" xfId="47928"/>
    <cellStyle name="SAPBEXundefined 5 4 2 3" xfId="28603"/>
    <cellStyle name="SAPBEXundefined 5 4 2 3 2" xfId="55017"/>
    <cellStyle name="SAPBEXundefined 5 4 2 4" xfId="37290"/>
    <cellStyle name="SAPBEXundefined 5 4 3" xfId="16184"/>
    <cellStyle name="SAPBEXundefined 5 4 3 2" xfId="42603"/>
    <cellStyle name="SAPBEXundefined 5 4 4" xfId="25681"/>
    <cellStyle name="SAPBEXundefined 5 4 4 2" xfId="52095"/>
    <cellStyle name="SAPBEXundefined 5 4 5" xfId="32081"/>
    <cellStyle name="SAPBEXundefined 5 5" xfId="6018"/>
    <cellStyle name="SAPBEXundefined 5 5 2" xfId="16770"/>
    <cellStyle name="SAPBEXundefined 5 5 2 2" xfId="43188"/>
    <cellStyle name="SAPBEXundefined 5 5 3" xfId="23020"/>
    <cellStyle name="SAPBEXundefined 5 5 3 2" xfId="49434"/>
    <cellStyle name="SAPBEXundefined 5 5 4" xfId="32688"/>
    <cellStyle name="SAPBEXundefined 5 6" xfId="6618"/>
    <cellStyle name="SAPBEXundefined 5 6 2" xfId="17343"/>
    <cellStyle name="SAPBEXundefined 5 6 2 2" xfId="43761"/>
    <cellStyle name="SAPBEXundefined 5 6 3" xfId="23723"/>
    <cellStyle name="SAPBEXundefined 5 6 3 2" xfId="50137"/>
    <cellStyle name="SAPBEXundefined 5 6 4" xfId="33288"/>
    <cellStyle name="SAPBEXundefined 5 7" xfId="7190"/>
    <cellStyle name="SAPBEXundefined 5 7 2" xfId="24145"/>
    <cellStyle name="SAPBEXundefined 5 7 2 2" xfId="50559"/>
    <cellStyle name="SAPBEXundefined 5 7 3" xfId="33860"/>
    <cellStyle name="SAPBEXundefined 5 8" xfId="7749"/>
    <cellStyle name="SAPBEXundefined 5 8 2" xfId="18416"/>
    <cellStyle name="SAPBEXundefined 5 8 2 2" xfId="44832"/>
    <cellStyle name="SAPBEXundefined 5 8 3" xfId="27994"/>
    <cellStyle name="SAPBEXundefined 5 8 3 2" xfId="54408"/>
    <cellStyle name="SAPBEXundefined 5 8 4" xfId="34419"/>
    <cellStyle name="SAPBEXundefined 5 9" xfId="7901"/>
    <cellStyle name="SAPBEXundefined 5 9 2" xfId="18568"/>
    <cellStyle name="SAPBEXundefined 5 9 2 2" xfId="44983"/>
    <cellStyle name="SAPBEXundefined 5 9 3" xfId="27905"/>
    <cellStyle name="SAPBEXundefined 5 9 3 2" xfId="54319"/>
    <cellStyle name="SAPBEXundefined 5 9 4" xfId="34571"/>
    <cellStyle name="SAPBEXundefined 6" xfId="2393"/>
    <cellStyle name="SAPBEXundefined 6 10" xfId="11274"/>
    <cellStyle name="SAPBEXundefined 6 10 2" xfId="37695"/>
    <cellStyle name="SAPBEXundefined 6 11" xfId="23907"/>
    <cellStyle name="SAPBEXundefined 6 11 2" xfId="50321"/>
    <cellStyle name="SAPBEXundefined 6 2" xfId="4300"/>
    <cellStyle name="SAPBEXundefined 6 2 2" xfId="9821"/>
    <cellStyle name="SAPBEXundefined 6 2 2 2" xfId="20481"/>
    <cellStyle name="SAPBEXundefined 6 2 2 2 2" xfId="46895"/>
    <cellStyle name="SAPBEXundefined 6 2 2 3" xfId="25899"/>
    <cellStyle name="SAPBEXundefined 6 2 2 3 2" xfId="52313"/>
    <cellStyle name="SAPBEXundefined 6 2 2 4" xfId="36317"/>
    <cellStyle name="SAPBEXundefined 6 2 3" xfId="15079"/>
    <cellStyle name="SAPBEXundefined 6 2 3 2" xfId="41499"/>
    <cellStyle name="SAPBEXundefined 6 2 4" xfId="22635"/>
    <cellStyle name="SAPBEXundefined 6 2 4 2" xfId="49049"/>
    <cellStyle name="SAPBEXundefined 6 2 5" xfId="30970"/>
    <cellStyle name="SAPBEXundefined 6 3" xfId="5027"/>
    <cellStyle name="SAPBEXundefined 6 3 2" xfId="10348"/>
    <cellStyle name="SAPBEXundefined 6 3 2 2" xfId="21008"/>
    <cellStyle name="SAPBEXundefined 6 3 2 2 2" xfId="47422"/>
    <cellStyle name="SAPBEXundefined 6 3 2 3" xfId="28273"/>
    <cellStyle name="SAPBEXundefined 6 3 2 3 2" xfId="54687"/>
    <cellStyle name="SAPBEXundefined 6 3 2 4" xfId="36844"/>
    <cellStyle name="SAPBEXundefined 6 3 3" xfId="15804"/>
    <cellStyle name="SAPBEXundefined 6 3 3 2" xfId="42223"/>
    <cellStyle name="SAPBEXundefined 6 3 4" xfId="26255"/>
    <cellStyle name="SAPBEXundefined 6 3 4 2" xfId="52669"/>
    <cellStyle name="SAPBEXundefined 6 3 5" xfId="31697"/>
    <cellStyle name="SAPBEXundefined 6 4" xfId="6216"/>
    <cellStyle name="SAPBEXundefined 6 4 2" xfId="10975"/>
    <cellStyle name="SAPBEXundefined 6 4 2 2" xfId="21620"/>
    <cellStyle name="SAPBEXundefined 6 4 2 2 2" xfId="48034"/>
    <cellStyle name="SAPBEXundefined 6 4 2 3" xfId="28709"/>
    <cellStyle name="SAPBEXundefined 6 4 2 3 2" xfId="55123"/>
    <cellStyle name="SAPBEXundefined 6 4 2 4" xfId="37396"/>
    <cellStyle name="SAPBEXundefined 6 4 3" xfId="16957"/>
    <cellStyle name="SAPBEXundefined 6 4 3 2" xfId="43375"/>
    <cellStyle name="SAPBEXundefined 6 4 4" xfId="23013"/>
    <cellStyle name="SAPBEXundefined 6 4 4 2" xfId="49427"/>
    <cellStyle name="SAPBEXundefined 6 4 5" xfId="32886"/>
    <cellStyle name="SAPBEXundefined 6 5" xfId="6802"/>
    <cellStyle name="SAPBEXundefined 6 5 2" xfId="17514"/>
    <cellStyle name="SAPBEXundefined 6 5 2 2" xfId="43931"/>
    <cellStyle name="SAPBEXundefined 6 5 3" xfId="22133"/>
    <cellStyle name="SAPBEXundefined 6 5 3 2" xfId="48547"/>
    <cellStyle name="SAPBEXundefined 6 5 4" xfId="33472"/>
    <cellStyle name="SAPBEXundefined 6 6" xfId="7357"/>
    <cellStyle name="SAPBEXundefined 6 6 2" xfId="18024"/>
    <cellStyle name="SAPBEXundefined 6 6 2 2" xfId="44440"/>
    <cellStyle name="SAPBEXundefined 6 6 3" xfId="26923"/>
    <cellStyle name="SAPBEXundefined 6 6 3 2" xfId="53337"/>
    <cellStyle name="SAPBEXundefined 6 6 4" xfId="34027"/>
    <cellStyle name="SAPBEXundefined 6 7" xfId="8002"/>
    <cellStyle name="SAPBEXundefined 6 7 2" xfId="18669"/>
    <cellStyle name="SAPBEXundefined 6 7 2 2" xfId="45083"/>
    <cellStyle name="SAPBEXundefined 6 7 3" xfId="12439"/>
    <cellStyle name="SAPBEXundefined 6 7 3 2" xfId="38860"/>
    <cellStyle name="SAPBEXundefined 6 7 4" xfId="34607"/>
    <cellStyle name="SAPBEXundefined 6 8" xfId="8840"/>
    <cellStyle name="SAPBEXundefined 6 8 2" xfId="19500"/>
    <cellStyle name="SAPBEXundefined 6 8 2 2" xfId="45914"/>
    <cellStyle name="SAPBEXundefined 6 8 3" xfId="25419"/>
    <cellStyle name="SAPBEXundefined 6 8 3 2" xfId="51833"/>
    <cellStyle name="SAPBEXundefined 6 8 4" xfId="35336"/>
    <cellStyle name="SAPBEXundefined 6 9" xfId="13190"/>
    <cellStyle name="SAPBEXundefined 6 9 2" xfId="39610"/>
    <cellStyle name="SAPBEXundefined 7" xfId="3302"/>
    <cellStyle name="SAPBEXundefined 7 2" xfId="9511"/>
    <cellStyle name="SAPBEXundefined 7 2 2" xfId="20171"/>
    <cellStyle name="SAPBEXundefined 7 2 2 2" xfId="46585"/>
    <cellStyle name="SAPBEXundefined 7 2 3" xfId="25932"/>
    <cellStyle name="SAPBEXundefined 7 2 3 2" xfId="52346"/>
    <cellStyle name="SAPBEXundefined 7 2 4" xfId="36007"/>
    <cellStyle name="SAPBEXundefined 7 3" xfId="14092"/>
    <cellStyle name="SAPBEXundefined 7 3 2" xfId="40512"/>
    <cellStyle name="SAPBEXundefined 7 4" xfId="24200"/>
    <cellStyle name="SAPBEXundefined 7 4 2" xfId="50614"/>
    <cellStyle name="SAPBEXundefined 7 5" xfId="29972"/>
    <cellStyle name="SAPBEXundefined 8" xfId="4489"/>
    <cellStyle name="SAPBEXundefined 8 2" xfId="9947"/>
    <cellStyle name="SAPBEXundefined 8 2 2" xfId="20607"/>
    <cellStyle name="SAPBEXundefined 8 2 2 2" xfId="47021"/>
    <cellStyle name="SAPBEXundefined 8 2 3" xfId="24400"/>
    <cellStyle name="SAPBEXundefined 8 2 3 2" xfId="50814"/>
    <cellStyle name="SAPBEXundefined 8 2 4" xfId="36443"/>
    <cellStyle name="SAPBEXundefined 8 3" xfId="15267"/>
    <cellStyle name="SAPBEXundefined 8 3 2" xfId="41687"/>
    <cellStyle name="SAPBEXundefined 8 4" xfId="28021"/>
    <cellStyle name="SAPBEXundefined 8 4 2" xfId="54435"/>
    <cellStyle name="SAPBEXundefined 8 5" xfId="31159"/>
    <cellStyle name="SAPBEXundefined 9" xfId="4914"/>
    <cellStyle name="SAPBEXundefined 9 2" xfId="10482"/>
    <cellStyle name="SAPBEXundefined 9 2 2" xfId="21142"/>
    <cellStyle name="SAPBEXundefined 9 2 2 2" xfId="47556"/>
    <cellStyle name="SAPBEXundefined 9 2 3" xfId="28402"/>
    <cellStyle name="SAPBEXundefined 9 2 3 2" xfId="54816"/>
    <cellStyle name="SAPBEXundefined 9 2 4" xfId="36978"/>
    <cellStyle name="SAPBEXundefined 9 3" xfId="15691"/>
    <cellStyle name="SAPBEXundefined 9 3 2" xfId="42111"/>
    <cellStyle name="SAPBEXundefined 9 4" xfId="27520"/>
    <cellStyle name="SAPBEXundefined 9 4 2" xfId="53934"/>
    <cellStyle name="SAPBEXundefined 9 5" xfId="31584"/>
    <cellStyle name="Sheet Title" xfId="1285"/>
    <cellStyle name="Sheet Title 2" xfId="2394"/>
    <cellStyle name="Standard_Anpassen der Amortisation" xfId="1286"/>
    <cellStyle name="Style 1" xfId="1287"/>
    <cellStyle name="Style 1 2" xfId="2396"/>
    <cellStyle name="Style 1 3" xfId="2395"/>
    <cellStyle name="Style 2" xfId="2057"/>
    <cellStyle name="Sub-total" xfId="1288"/>
    <cellStyle name="Sub-total 10" xfId="5070"/>
    <cellStyle name="Sub-total 10 2" xfId="15847"/>
    <cellStyle name="Sub-total 10 2 2" xfId="42266"/>
    <cellStyle name="Sub-total 10 3" xfId="26410"/>
    <cellStyle name="Sub-total 10 3 2" xfId="52824"/>
    <cellStyle name="Sub-total 10 4" xfId="31740"/>
    <cellStyle name="Sub-total 11" xfId="6507"/>
    <cellStyle name="Sub-total 11 2" xfId="22995"/>
    <cellStyle name="Sub-total 11 2 2" xfId="49409"/>
    <cellStyle name="Sub-total 11 3" xfId="33177"/>
    <cellStyle name="Sub-total 12" xfId="11105"/>
    <cellStyle name="Sub-total 12 2" xfId="37526"/>
    <cellStyle name="Sub-total 13" xfId="26203"/>
    <cellStyle name="Sub-total 13 2" xfId="52617"/>
    <cellStyle name="Sub-total 2" xfId="1584"/>
    <cellStyle name="Sub-total 2 10" xfId="8473"/>
    <cellStyle name="Sub-total 2 10 2" xfId="19133"/>
    <cellStyle name="Sub-total 2 10 2 2" xfId="45547"/>
    <cellStyle name="Sub-total 2 10 3" xfId="12554"/>
    <cellStyle name="Sub-total 2 10 3 2" xfId="38975"/>
    <cellStyle name="Sub-total 2 10 4" xfId="34969"/>
    <cellStyle name="Sub-total 2 11" xfId="11969"/>
    <cellStyle name="Sub-total 2 11 2" xfId="38390"/>
    <cellStyle name="Sub-total 2 12" xfId="27907"/>
    <cellStyle name="Sub-total 2 12 2" xfId="54321"/>
    <cellStyle name="Sub-total 2 2" xfId="3578"/>
    <cellStyle name="Sub-total 2 2 2" xfId="8948"/>
    <cellStyle name="Sub-total 2 2 2 2" xfId="19608"/>
    <cellStyle name="Sub-total 2 2 2 2 2" xfId="46022"/>
    <cellStyle name="Sub-total 2 2 2 3" xfId="11127"/>
    <cellStyle name="Sub-total 2 2 2 3 2" xfId="37548"/>
    <cellStyle name="Sub-total 2 2 2 4" xfId="35444"/>
    <cellStyle name="Sub-total 2 2 3" xfId="9909"/>
    <cellStyle name="Sub-total 2 2 3 2" xfId="20569"/>
    <cellStyle name="Sub-total 2 2 3 2 2" xfId="46983"/>
    <cellStyle name="Sub-total 2 2 3 3" xfId="26456"/>
    <cellStyle name="Sub-total 2 2 3 3 2" xfId="52870"/>
    <cellStyle name="Sub-total 2 2 3 4" xfId="36405"/>
    <cellStyle name="Sub-total 2 2 4" xfId="8787"/>
    <cellStyle name="Sub-total 2 2 4 2" xfId="19447"/>
    <cellStyle name="Sub-total 2 2 4 2 2" xfId="45861"/>
    <cellStyle name="Sub-total 2 2 4 3" xfId="26931"/>
    <cellStyle name="Sub-total 2 2 4 3 2" xfId="53345"/>
    <cellStyle name="Sub-total 2 2 4 4" xfId="35283"/>
    <cellStyle name="Sub-total 2 2 5" xfId="14363"/>
    <cellStyle name="Sub-total 2 2 5 2" xfId="40783"/>
    <cellStyle name="Sub-total 2 2 6" xfId="24363"/>
    <cellStyle name="Sub-total 2 2 6 2" xfId="50777"/>
    <cellStyle name="Sub-total 2 2 7" xfId="30248"/>
    <cellStyle name="Sub-total 2 3" xfId="2740"/>
    <cellStyle name="Sub-total 2 3 2" xfId="10816"/>
    <cellStyle name="Sub-total 2 3 2 2" xfId="21461"/>
    <cellStyle name="Sub-total 2 3 2 2 2" xfId="47875"/>
    <cellStyle name="Sub-total 2 3 2 3" xfId="28550"/>
    <cellStyle name="Sub-total 2 3 2 3 2" xfId="54964"/>
    <cellStyle name="Sub-total 2 3 2 4" xfId="37237"/>
    <cellStyle name="Sub-total 2 3 3" xfId="9306"/>
    <cellStyle name="Sub-total 2 3 3 2" xfId="19966"/>
    <cellStyle name="Sub-total 2 3 3 2 2" xfId="46380"/>
    <cellStyle name="Sub-total 2 3 3 3" xfId="25954"/>
    <cellStyle name="Sub-total 2 3 3 3 2" xfId="52368"/>
    <cellStyle name="Sub-total 2 3 3 4" xfId="35802"/>
    <cellStyle name="Sub-total 2 3 4" xfId="13532"/>
    <cellStyle name="Sub-total 2 3 4 2" xfId="39952"/>
    <cellStyle name="Sub-total 2 3 5" xfId="25238"/>
    <cellStyle name="Sub-total 2 3 5 2" xfId="51652"/>
    <cellStyle name="Sub-total 2 3 6" xfId="29410"/>
    <cellStyle name="Sub-total 2 4" xfId="2617"/>
    <cellStyle name="Sub-total 2 4 2" xfId="9639"/>
    <cellStyle name="Sub-total 2 4 2 2" xfId="20299"/>
    <cellStyle name="Sub-total 2 4 2 2 2" xfId="46713"/>
    <cellStyle name="Sub-total 2 4 2 3" xfId="25920"/>
    <cellStyle name="Sub-total 2 4 2 3 2" xfId="52334"/>
    <cellStyle name="Sub-total 2 4 2 4" xfId="36135"/>
    <cellStyle name="Sub-total 2 4 3" xfId="13409"/>
    <cellStyle name="Sub-total 2 4 3 2" xfId="39829"/>
    <cellStyle name="Sub-total 2 4 4" xfId="23653"/>
    <cellStyle name="Sub-total 2 4 4 2" xfId="50067"/>
    <cellStyle name="Sub-total 2 4 5" xfId="29287"/>
    <cellStyle name="Sub-total 2 5" xfId="5635"/>
    <cellStyle name="Sub-total 2 5 2" xfId="16399"/>
    <cellStyle name="Sub-total 2 5 2 2" xfId="42817"/>
    <cellStyle name="Sub-total 2 5 3" xfId="25678"/>
    <cellStyle name="Sub-total 2 5 3 2" xfId="52092"/>
    <cellStyle name="Sub-total 2 5 4" xfId="32305"/>
    <cellStyle name="Sub-total 2 6" xfId="6065"/>
    <cellStyle name="Sub-total 2 6 2" xfId="16816"/>
    <cellStyle name="Sub-total 2 6 2 2" xfId="43234"/>
    <cellStyle name="Sub-total 2 6 3" xfId="24951"/>
    <cellStyle name="Sub-total 2 6 3 2" xfId="51365"/>
    <cellStyle name="Sub-total 2 6 4" xfId="32735"/>
    <cellStyle name="Sub-total 2 7" xfId="2899"/>
    <cellStyle name="Sub-total 2 7 2" xfId="22474"/>
    <cellStyle name="Sub-total 2 7 2 2" xfId="48888"/>
    <cellStyle name="Sub-total 2 7 3" xfId="29569"/>
    <cellStyle name="Sub-total 2 8" xfId="4172"/>
    <cellStyle name="Sub-total 2 8 2" xfId="14952"/>
    <cellStyle name="Sub-total 2 8 2 2" xfId="41372"/>
    <cellStyle name="Sub-total 2 8 3" xfId="26089"/>
    <cellStyle name="Sub-total 2 8 3 2" xfId="52503"/>
    <cellStyle name="Sub-total 2 8 4" xfId="30842"/>
    <cellStyle name="Sub-total 2 9" xfId="6683"/>
    <cellStyle name="Sub-total 2 9 2" xfId="17395"/>
    <cellStyle name="Sub-total 2 9 2 2" xfId="43813"/>
    <cellStyle name="Sub-total 2 9 3" xfId="11343"/>
    <cellStyle name="Sub-total 2 9 3 2" xfId="37764"/>
    <cellStyle name="Sub-total 2 9 4" xfId="33353"/>
    <cellStyle name="Sub-total 3" xfId="1694"/>
    <cellStyle name="Sub-total 3 10" xfId="8503"/>
    <cellStyle name="Sub-total 3 10 2" xfId="19163"/>
    <cellStyle name="Sub-total 3 10 2 2" xfId="45577"/>
    <cellStyle name="Sub-total 3 10 3" xfId="12193"/>
    <cellStyle name="Sub-total 3 10 3 2" xfId="38614"/>
    <cellStyle name="Sub-total 3 10 4" xfId="34999"/>
    <cellStyle name="Sub-total 3 11" xfId="11875"/>
    <cellStyle name="Sub-total 3 11 2" xfId="38296"/>
    <cellStyle name="Sub-total 3 12" xfId="24074"/>
    <cellStyle name="Sub-total 3 12 2" xfId="50488"/>
    <cellStyle name="Sub-total 3 2" xfId="3687"/>
    <cellStyle name="Sub-total 3 2 2" xfId="9797"/>
    <cellStyle name="Sub-total 3 2 2 2" xfId="20457"/>
    <cellStyle name="Sub-total 3 2 2 2 2" xfId="46871"/>
    <cellStyle name="Sub-total 3 2 2 3" xfId="11872"/>
    <cellStyle name="Sub-total 3 2 2 3 2" xfId="38293"/>
    <cellStyle name="Sub-total 3 2 2 4" xfId="36293"/>
    <cellStyle name="Sub-total 3 2 3" xfId="10375"/>
    <cellStyle name="Sub-total 3 2 3 2" xfId="21035"/>
    <cellStyle name="Sub-total 3 2 3 2 2" xfId="47449"/>
    <cellStyle name="Sub-total 3 2 3 3" xfId="28300"/>
    <cellStyle name="Sub-total 3 2 3 3 2" xfId="54714"/>
    <cellStyle name="Sub-total 3 2 3 4" xfId="36871"/>
    <cellStyle name="Sub-total 3 2 4" xfId="8820"/>
    <cellStyle name="Sub-total 3 2 4 2" xfId="19480"/>
    <cellStyle name="Sub-total 3 2 4 2 2" xfId="45894"/>
    <cellStyle name="Sub-total 3 2 4 3" xfId="24985"/>
    <cellStyle name="Sub-total 3 2 4 3 2" xfId="51399"/>
    <cellStyle name="Sub-total 3 2 4 4" xfId="35316"/>
    <cellStyle name="Sub-total 3 2 5" xfId="14472"/>
    <cellStyle name="Sub-total 3 2 5 2" xfId="40892"/>
    <cellStyle name="Sub-total 3 2 6" xfId="25011"/>
    <cellStyle name="Sub-total 3 2 6 2" xfId="51425"/>
    <cellStyle name="Sub-total 3 2 7" xfId="30357"/>
    <cellStyle name="Sub-total 3 3" xfId="2648"/>
    <cellStyle name="Sub-total 3 3 2" xfId="9280"/>
    <cellStyle name="Sub-total 3 3 2 2" xfId="19940"/>
    <cellStyle name="Sub-total 3 3 2 2 2" xfId="46354"/>
    <cellStyle name="Sub-total 3 3 2 3" xfId="28233"/>
    <cellStyle name="Sub-total 3 3 2 3 2" xfId="54647"/>
    <cellStyle name="Sub-total 3 3 2 4" xfId="35776"/>
    <cellStyle name="Sub-total 3 3 3" xfId="13440"/>
    <cellStyle name="Sub-total 3 3 3 2" xfId="39860"/>
    <cellStyle name="Sub-total 3 3 4" xfId="27025"/>
    <cellStyle name="Sub-total 3 3 4 2" xfId="53439"/>
    <cellStyle name="Sub-total 3 3 5" xfId="29318"/>
    <cellStyle name="Sub-total 3 4" xfId="3110"/>
    <cellStyle name="Sub-total 3 4 2" xfId="9941"/>
    <cellStyle name="Sub-total 3 4 2 2" xfId="20601"/>
    <cellStyle name="Sub-total 3 4 2 2 2" xfId="47015"/>
    <cellStyle name="Sub-total 3 4 2 3" xfId="28147"/>
    <cellStyle name="Sub-total 3 4 2 3 2" xfId="54561"/>
    <cellStyle name="Sub-total 3 4 2 4" xfId="36437"/>
    <cellStyle name="Sub-total 3 4 3" xfId="13902"/>
    <cellStyle name="Sub-total 3 4 3 2" xfId="40322"/>
    <cellStyle name="Sub-total 3 4 4" xfId="26685"/>
    <cellStyle name="Sub-total 3 4 4 2" xfId="53099"/>
    <cellStyle name="Sub-total 3 4 5" xfId="29780"/>
    <cellStyle name="Sub-total 3 5" xfId="3710"/>
    <cellStyle name="Sub-total 3 5 2" xfId="14494"/>
    <cellStyle name="Sub-total 3 5 2 2" xfId="40914"/>
    <cellStyle name="Sub-total 3 5 3" xfId="22865"/>
    <cellStyle name="Sub-total 3 5 3 2" xfId="49279"/>
    <cellStyle name="Sub-total 3 5 4" xfId="30380"/>
    <cellStyle name="Sub-total 3 6" xfId="5560"/>
    <cellStyle name="Sub-total 3 6 2" xfId="16331"/>
    <cellStyle name="Sub-total 3 6 2 2" xfId="42750"/>
    <cellStyle name="Sub-total 3 6 3" xfId="24291"/>
    <cellStyle name="Sub-total 3 6 3 2" xfId="50705"/>
    <cellStyle name="Sub-total 3 6 4" xfId="32230"/>
    <cellStyle name="Sub-total 3 7" xfId="6165"/>
    <cellStyle name="Sub-total 3 7 2" xfId="22639"/>
    <cellStyle name="Sub-total 3 7 2 2" xfId="49053"/>
    <cellStyle name="Sub-total 3 7 3" xfId="32835"/>
    <cellStyle name="Sub-total 3 8" xfId="5776"/>
    <cellStyle name="Sub-total 3 8 2" xfId="16535"/>
    <cellStyle name="Sub-total 3 8 2 2" xfId="42953"/>
    <cellStyle name="Sub-total 3 8 3" xfId="25319"/>
    <cellStyle name="Sub-total 3 8 3 2" xfId="51733"/>
    <cellStyle name="Sub-total 3 8 4" xfId="32446"/>
    <cellStyle name="Sub-total 3 9" xfId="7102"/>
    <cellStyle name="Sub-total 3 9 2" xfId="17790"/>
    <cellStyle name="Sub-total 3 9 2 2" xfId="44207"/>
    <cellStyle name="Sub-total 3 9 3" xfId="27939"/>
    <cellStyle name="Sub-total 3 9 3 2" xfId="54353"/>
    <cellStyle name="Sub-total 3 9 4" xfId="33772"/>
    <cellStyle name="Sub-total 4" xfId="1963"/>
    <cellStyle name="Sub-total 4 10" xfId="8599"/>
    <cellStyle name="Sub-total 4 10 2" xfId="19259"/>
    <cellStyle name="Sub-total 4 10 2 2" xfId="45673"/>
    <cellStyle name="Sub-total 4 10 3" xfId="12463"/>
    <cellStyle name="Sub-total 4 10 3 2" xfId="38884"/>
    <cellStyle name="Sub-total 4 10 4" xfId="35095"/>
    <cellStyle name="Sub-total 4 11" xfId="11625"/>
    <cellStyle name="Sub-total 4 11 2" xfId="38046"/>
    <cellStyle name="Sub-total 4 12" xfId="27349"/>
    <cellStyle name="Sub-total 4 12 2" xfId="53763"/>
    <cellStyle name="Sub-total 4 2" xfId="3940"/>
    <cellStyle name="Sub-total 4 2 2" xfId="9773"/>
    <cellStyle name="Sub-total 4 2 2 2" xfId="20433"/>
    <cellStyle name="Sub-total 4 2 2 2 2" xfId="46847"/>
    <cellStyle name="Sub-total 4 2 2 3" xfId="11613"/>
    <cellStyle name="Sub-total 4 2 2 3 2" xfId="38034"/>
    <cellStyle name="Sub-total 4 2 2 4" xfId="36269"/>
    <cellStyle name="Sub-total 4 2 3" xfId="14723"/>
    <cellStyle name="Sub-total 4 2 3 2" xfId="41143"/>
    <cellStyle name="Sub-total 4 2 4" xfId="25107"/>
    <cellStyle name="Sub-total 4 2 4 2" xfId="51521"/>
    <cellStyle name="Sub-total 4 2 5" xfId="30610"/>
    <cellStyle name="Sub-total 4 3" xfId="4667"/>
    <cellStyle name="Sub-total 4 3 2" xfId="9971"/>
    <cellStyle name="Sub-total 4 3 2 2" xfId="20631"/>
    <cellStyle name="Sub-total 4 3 2 2 2" xfId="47045"/>
    <cellStyle name="Sub-total 4 3 2 3" xfId="27325"/>
    <cellStyle name="Sub-total 4 3 2 3 2" xfId="53739"/>
    <cellStyle name="Sub-total 4 3 2 4" xfId="36467"/>
    <cellStyle name="Sub-total 4 3 3" xfId="15445"/>
    <cellStyle name="Sub-total 4 3 3 2" xfId="41865"/>
    <cellStyle name="Sub-total 4 3 4" xfId="24823"/>
    <cellStyle name="Sub-total 4 3 4 2" xfId="51237"/>
    <cellStyle name="Sub-total 4 3 5" xfId="31337"/>
    <cellStyle name="Sub-total 4 4" xfId="5245"/>
    <cellStyle name="Sub-total 4 4 2" xfId="16020"/>
    <cellStyle name="Sub-total 4 4 2 2" xfId="42439"/>
    <cellStyle name="Sub-total 4 4 3" xfId="25325"/>
    <cellStyle name="Sub-total 4 4 3 2" xfId="51739"/>
    <cellStyle name="Sub-total 4 4 4" xfId="31915"/>
    <cellStyle name="Sub-total 4 5" xfId="5856"/>
    <cellStyle name="Sub-total 4 5 2" xfId="16612"/>
    <cellStyle name="Sub-total 4 5 2 2" xfId="43030"/>
    <cellStyle name="Sub-total 4 5 3" xfId="24462"/>
    <cellStyle name="Sub-total 4 5 3 2" xfId="50876"/>
    <cellStyle name="Sub-total 4 5 4" xfId="32526"/>
    <cellStyle name="Sub-total 4 6" xfId="6464"/>
    <cellStyle name="Sub-total 4 6 2" xfId="17200"/>
    <cellStyle name="Sub-total 4 6 2 2" xfId="43618"/>
    <cellStyle name="Sub-total 4 6 3" xfId="22997"/>
    <cellStyle name="Sub-total 4 6 3 2" xfId="49411"/>
    <cellStyle name="Sub-total 4 6 4" xfId="33134"/>
    <cellStyle name="Sub-total 4 7" xfId="7079"/>
    <cellStyle name="Sub-total 4 7 2" xfId="14523"/>
    <cellStyle name="Sub-total 4 7 2 2" xfId="40943"/>
    <cellStyle name="Sub-total 4 7 3" xfId="33749"/>
    <cellStyle name="Sub-total 4 8" xfId="7626"/>
    <cellStyle name="Sub-total 4 8 2" xfId="18293"/>
    <cellStyle name="Sub-total 4 8 2 2" xfId="44709"/>
    <cellStyle name="Sub-total 4 8 3" xfId="27107"/>
    <cellStyle name="Sub-total 4 8 3 2" xfId="53521"/>
    <cellStyle name="Sub-total 4 8 4" xfId="34296"/>
    <cellStyle name="Sub-total 4 9" xfId="7319"/>
    <cellStyle name="Sub-total 4 9 2" xfId="17986"/>
    <cellStyle name="Sub-total 4 9 2 2" xfId="44403"/>
    <cellStyle name="Sub-total 4 9 3" xfId="22378"/>
    <cellStyle name="Sub-total 4 9 3 2" xfId="48792"/>
    <cellStyle name="Sub-total 4 9 4" xfId="33989"/>
    <cellStyle name="Sub-total 5" xfId="2139"/>
    <cellStyle name="Sub-total 5 10" xfId="8839"/>
    <cellStyle name="Sub-total 5 10 2" xfId="19499"/>
    <cellStyle name="Sub-total 5 10 2 2" xfId="45913"/>
    <cellStyle name="Sub-total 5 10 3" xfId="25414"/>
    <cellStyle name="Sub-total 5 10 3 2" xfId="51828"/>
    <cellStyle name="Sub-total 5 10 4" xfId="35335"/>
    <cellStyle name="Sub-total 5 11" xfId="11461"/>
    <cellStyle name="Sub-total 5 11 2" xfId="37882"/>
    <cellStyle name="Sub-total 5 12" xfId="23202"/>
    <cellStyle name="Sub-total 5 12 2" xfId="49616"/>
    <cellStyle name="Sub-total 5 2" xfId="4104"/>
    <cellStyle name="Sub-total 5 2 2" xfId="9820"/>
    <cellStyle name="Sub-total 5 2 2 2" xfId="20480"/>
    <cellStyle name="Sub-total 5 2 2 2 2" xfId="46894"/>
    <cellStyle name="Sub-total 5 2 2 3" xfId="12753"/>
    <cellStyle name="Sub-total 5 2 2 3 2" xfId="39174"/>
    <cellStyle name="Sub-total 5 2 2 4" xfId="36316"/>
    <cellStyle name="Sub-total 5 2 3" xfId="14886"/>
    <cellStyle name="Sub-total 5 2 3 2" xfId="41306"/>
    <cellStyle name="Sub-total 5 2 4" xfId="22267"/>
    <cellStyle name="Sub-total 5 2 4 2" xfId="48681"/>
    <cellStyle name="Sub-total 5 2 5" xfId="30774"/>
    <cellStyle name="Sub-total 5 3" xfId="4832"/>
    <cellStyle name="Sub-total 5 3 2" xfId="10092"/>
    <cellStyle name="Sub-total 5 3 2 2" xfId="20752"/>
    <cellStyle name="Sub-total 5 3 2 2 2" xfId="47166"/>
    <cellStyle name="Sub-total 5 3 2 3" xfId="27747"/>
    <cellStyle name="Sub-total 5 3 2 3 2" xfId="54161"/>
    <cellStyle name="Sub-total 5 3 2 4" xfId="36588"/>
    <cellStyle name="Sub-total 5 3 3" xfId="15609"/>
    <cellStyle name="Sub-total 5 3 3 2" xfId="42029"/>
    <cellStyle name="Sub-total 5 3 4" xfId="22848"/>
    <cellStyle name="Sub-total 5 3 4 2" xfId="49262"/>
    <cellStyle name="Sub-total 5 3 5" xfId="31502"/>
    <cellStyle name="Sub-total 5 4" xfId="5412"/>
    <cellStyle name="Sub-total 5 4 2" xfId="16185"/>
    <cellStyle name="Sub-total 5 4 2 2" xfId="42604"/>
    <cellStyle name="Sub-total 5 4 3" xfId="25577"/>
    <cellStyle name="Sub-total 5 4 3 2" xfId="51991"/>
    <cellStyle name="Sub-total 5 4 4" xfId="32082"/>
    <cellStyle name="Sub-total 5 5" xfId="6019"/>
    <cellStyle name="Sub-total 5 5 2" xfId="16771"/>
    <cellStyle name="Sub-total 5 5 2 2" xfId="43189"/>
    <cellStyle name="Sub-total 5 5 3" xfId="25673"/>
    <cellStyle name="Sub-total 5 5 3 2" xfId="52087"/>
    <cellStyle name="Sub-total 5 5 4" xfId="32689"/>
    <cellStyle name="Sub-total 5 6" xfId="6619"/>
    <cellStyle name="Sub-total 5 6 2" xfId="17344"/>
    <cellStyle name="Sub-total 5 6 2 2" xfId="43762"/>
    <cellStyle name="Sub-total 5 6 3" xfId="25757"/>
    <cellStyle name="Sub-total 5 6 3 2" xfId="52171"/>
    <cellStyle name="Sub-total 5 6 4" xfId="33289"/>
    <cellStyle name="Sub-total 5 7" xfId="7191"/>
    <cellStyle name="Sub-total 5 7 2" xfId="23074"/>
    <cellStyle name="Sub-total 5 7 2 2" xfId="49488"/>
    <cellStyle name="Sub-total 5 7 3" xfId="33861"/>
    <cellStyle name="Sub-total 5 8" xfId="7750"/>
    <cellStyle name="Sub-total 5 8 2" xfId="18417"/>
    <cellStyle name="Sub-total 5 8 2 2" xfId="44833"/>
    <cellStyle name="Sub-total 5 8 3" xfId="22352"/>
    <cellStyle name="Sub-total 5 8 3 2" xfId="48766"/>
    <cellStyle name="Sub-total 5 8 4" xfId="34420"/>
    <cellStyle name="Sub-total 5 9" xfId="7902"/>
    <cellStyle name="Sub-total 5 9 2" xfId="18569"/>
    <cellStyle name="Sub-total 5 9 2 2" xfId="44984"/>
    <cellStyle name="Sub-total 5 9 3" xfId="24068"/>
    <cellStyle name="Sub-total 5 9 3 2" xfId="50482"/>
    <cellStyle name="Sub-total 5 9 4" xfId="34572"/>
    <cellStyle name="Sub-total 6" xfId="1872"/>
    <cellStyle name="Sub-total 6 10" xfId="9508"/>
    <cellStyle name="Sub-total 6 10 2" xfId="20168"/>
    <cellStyle name="Sub-total 6 10 2 2" xfId="46582"/>
    <cellStyle name="Sub-total 6 10 3" xfId="11586"/>
    <cellStyle name="Sub-total 6 10 3 2" xfId="38007"/>
    <cellStyle name="Sub-total 6 10 4" xfId="36004"/>
    <cellStyle name="Sub-total 6 11" xfId="11708"/>
    <cellStyle name="Sub-total 6 11 2" xfId="38129"/>
    <cellStyle name="Sub-total 6 12" xfId="26700"/>
    <cellStyle name="Sub-total 6 12 2" xfId="53114"/>
    <cellStyle name="Sub-total 6 2" xfId="3849"/>
    <cellStyle name="Sub-total 6 2 2" xfId="10754"/>
    <cellStyle name="Sub-total 6 2 2 2" xfId="21399"/>
    <cellStyle name="Sub-total 6 2 2 2 2" xfId="47813"/>
    <cellStyle name="Sub-total 6 2 2 3" xfId="28493"/>
    <cellStyle name="Sub-total 6 2 2 3 2" xfId="54907"/>
    <cellStyle name="Sub-total 6 2 2 4" xfId="37175"/>
    <cellStyle name="Sub-total 6 2 3" xfId="14632"/>
    <cellStyle name="Sub-total 6 2 3 2" xfId="41052"/>
    <cellStyle name="Sub-total 6 2 4" xfId="25056"/>
    <cellStyle name="Sub-total 6 2 4 2" xfId="51470"/>
    <cellStyle name="Sub-total 6 2 5" xfId="30519"/>
    <cellStyle name="Sub-total 6 3" xfId="4576"/>
    <cellStyle name="Sub-total 6 3 2" xfId="15354"/>
    <cellStyle name="Sub-total 6 3 2 2" xfId="41774"/>
    <cellStyle name="Sub-total 6 3 3" xfId="24368"/>
    <cellStyle name="Sub-total 6 3 3 2" xfId="50782"/>
    <cellStyle name="Sub-total 6 3 4" xfId="31246"/>
    <cellStyle name="Sub-total 6 4" xfId="4281"/>
    <cellStyle name="Sub-total 6 4 2" xfId="15060"/>
    <cellStyle name="Sub-total 6 4 2 2" xfId="41480"/>
    <cellStyle name="Sub-total 6 4 3" xfId="24310"/>
    <cellStyle name="Sub-total 6 4 3 2" xfId="50724"/>
    <cellStyle name="Sub-total 6 4 4" xfId="30951"/>
    <cellStyle name="Sub-total 6 5" xfId="3722"/>
    <cellStyle name="Sub-total 6 5 2" xfId="14506"/>
    <cellStyle name="Sub-total 6 5 2 2" xfId="40926"/>
    <cellStyle name="Sub-total 6 5 3" xfId="26270"/>
    <cellStyle name="Sub-total 6 5 3 2" xfId="52684"/>
    <cellStyle name="Sub-total 6 5 4" xfId="30392"/>
    <cellStyle name="Sub-total 6 6" xfId="6373"/>
    <cellStyle name="Sub-total 6 6 2" xfId="17109"/>
    <cellStyle name="Sub-total 6 6 2 2" xfId="43527"/>
    <cellStyle name="Sub-total 6 6 3" xfId="16357"/>
    <cellStyle name="Sub-total 6 6 3 2" xfId="42776"/>
    <cellStyle name="Sub-total 6 6 4" xfId="33043"/>
    <cellStyle name="Sub-total 6 7" xfId="6988"/>
    <cellStyle name="Sub-total 6 7 2" xfId="23789"/>
    <cellStyle name="Sub-total 6 7 2 2" xfId="50203"/>
    <cellStyle name="Sub-total 6 7 3" xfId="33658"/>
    <cellStyle name="Sub-total 6 8" xfId="7535"/>
    <cellStyle name="Sub-total 6 8 2" xfId="18202"/>
    <cellStyle name="Sub-total 6 8 2 2" xfId="44618"/>
    <cellStyle name="Sub-total 6 8 3" xfId="23739"/>
    <cellStyle name="Sub-total 6 8 3 2" xfId="50153"/>
    <cellStyle name="Sub-total 6 8 4" xfId="34205"/>
    <cellStyle name="Sub-total 6 9" xfId="7628"/>
    <cellStyle name="Sub-total 6 9 2" xfId="18295"/>
    <cellStyle name="Sub-total 6 9 2 2" xfId="44711"/>
    <cellStyle name="Sub-total 6 9 3" xfId="27224"/>
    <cellStyle name="Sub-total 6 9 3 2" xfId="53638"/>
    <cellStyle name="Sub-total 6 9 4" xfId="34298"/>
    <cellStyle name="Sub-total 7" xfId="2537"/>
    <cellStyle name="Sub-total 7 10" xfId="21762"/>
    <cellStyle name="Sub-total 7 10 2" xfId="48176"/>
    <cellStyle name="Sub-total 7 2" xfId="4432"/>
    <cellStyle name="Sub-total 7 2 2" xfId="15210"/>
    <cellStyle name="Sub-total 7 2 2 2" xfId="41630"/>
    <cellStyle name="Sub-total 7 2 3" xfId="26970"/>
    <cellStyle name="Sub-total 7 2 3 2" xfId="53384"/>
    <cellStyle name="Sub-total 7 2 4" xfId="31102"/>
    <cellStyle name="Sub-total 7 3" xfId="5165"/>
    <cellStyle name="Sub-total 7 3 2" xfId="15942"/>
    <cellStyle name="Sub-total 7 3 2 2" xfId="42361"/>
    <cellStyle name="Sub-total 7 3 3" xfId="25801"/>
    <cellStyle name="Sub-total 7 3 3 2" xfId="52215"/>
    <cellStyle name="Sub-total 7 3 4" xfId="31835"/>
    <cellStyle name="Sub-total 7 4" xfId="6341"/>
    <cellStyle name="Sub-total 7 4 2" xfId="17079"/>
    <cellStyle name="Sub-total 7 4 2 2" xfId="43497"/>
    <cellStyle name="Sub-total 7 4 3" xfId="11961"/>
    <cellStyle name="Sub-total 7 4 3 2" xfId="38382"/>
    <cellStyle name="Sub-total 7 4 4" xfId="33011"/>
    <cellStyle name="Sub-total 7 5" xfId="6923"/>
    <cellStyle name="Sub-total 7 5 2" xfId="17628"/>
    <cellStyle name="Sub-total 7 5 2 2" xfId="44045"/>
    <cellStyle name="Sub-total 7 5 3" xfId="23527"/>
    <cellStyle name="Sub-total 7 5 3 2" xfId="49941"/>
    <cellStyle name="Sub-total 7 5 4" xfId="33593"/>
    <cellStyle name="Sub-total 7 6" xfId="7445"/>
    <cellStyle name="Sub-total 7 6 2" xfId="18112"/>
    <cellStyle name="Sub-total 7 6 2 2" xfId="44528"/>
    <cellStyle name="Sub-total 7 6 3" xfId="27990"/>
    <cellStyle name="Sub-total 7 6 3 2" xfId="54404"/>
    <cellStyle name="Sub-total 7 6 4" xfId="34115"/>
    <cellStyle name="Sub-total 7 7" xfId="8070"/>
    <cellStyle name="Sub-total 7 7 2" xfId="18737"/>
    <cellStyle name="Sub-total 7 7 2 2" xfId="45151"/>
    <cellStyle name="Sub-total 7 7 3" xfId="11202"/>
    <cellStyle name="Sub-total 7 7 3 2" xfId="37623"/>
    <cellStyle name="Sub-total 7 7 4" xfId="34672"/>
    <cellStyle name="Sub-total 7 8" xfId="13333"/>
    <cellStyle name="Sub-total 7 8 2" xfId="39753"/>
    <cellStyle name="Sub-total 7 9" xfId="11204"/>
    <cellStyle name="Sub-total 7 9 2" xfId="37625"/>
    <cellStyle name="Sub-total 8" xfId="3306"/>
    <cellStyle name="Sub-total 8 2" xfId="14096"/>
    <cellStyle name="Sub-total 8 2 2" xfId="40516"/>
    <cellStyle name="Sub-total 8 3" xfId="26740"/>
    <cellStyle name="Sub-total 8 3 2" xfId="53154"/>
    <cellStyle name="Sub-total 8 4" xfId="29976"/>
    <cellStyle name="Sub-total 9" xfId="3011"/>
    <cellStyle name="Sub-total 9 2" xfId="13803"/>
    <cellStyle name="Sub-total 9 2 2" xfId="40223"/>
    <cellStyle name="Sub-total 9 3" xfId="24328"/>
    <cellStyle name="Sub-total 9 3 2" xfId="50742"/>
    <cellStyle name="Sub-total 9 4" xfId="29681"/>
    <cellStyle name="swpBody01" xfId="1289"/>
    <cellStyle name="Title" xfId="55154" builtinId="15" customBuiltin="1"/>
    <cellStyle name="Title 2" xfId="1290"/>
    <cellStyle name="Title 2 2" xfId="55209"/>
    <cellStyle name="Title 3" xfId="1291"/>
    <cellStyle name="Title 3 2" xfId="55210"/>
    <cellStyle name="Title 4" xfId="10484"/>
    <cellStyle name="Total" xfId="8093" builtinId="25" customBuiltin="1"/>
    <cellStyle name="Total 1" xfId="1292"/>
    <cellStyle name="Total 1 2" xfId="1586"/>
    <cellStyle name="Total 1 2 10" xfId="27017"/>
    <cellStyle name="Total 1 2 10 2" xfId="53431"/>
    <cellStyle name="Total 1 2 2" xfId="3580"/>
    <cellStyle name="Total 1 2 2 2" xfId="8799"/>
    <cellStyle name="Total 1 2 2 2 2" xfId="8938"/>
    <cellStyle name="Total 1 2 2 2 2 2" xfId="19598"/>
    <cellStyle name="Total 1 2 2 2 2 2 2" xfId="46012"/>
    <cellStyle name="Total 1 2 2 2 2 3" xfId="26546"/>
    <cellStyle name="Total 1 2 2 2 2 3 2" xfId="52960"/>
    <cellStyle name="Total 1 2 2 2 2 4" xfId="35434"/>
    <cellStyle name="Total 1 2 2 2 3" xfId="9957"/>
    <cellStyle name="Total 1 2 2 2 3 2" xfId="20617"/>
    <cellStyle name="Total 1 2 2 2 3 2 2" xfId="47031"/>
    <cellStyle name="Total 1 2 2 2 3 3" xfId="27337"/>
    <cellStyle name="Total 1 2 2 2 3 3 2" xfId="53751"/>
    <cellStyle name="Total 1 2 2 2 3 4" xfId="36453"/>
    <cellStyle name="Total 1 2 2 2 4" xfId="19459"/>
    <cellStyle name="Total 1 2 2 2 4 2" xfId="45873"/>
    <cellStyle name="Total 1 2 2 2 5" xfId="26461"/>
    <cellStyle name="Total 1 2 2 2 5 2" xfId="52875"/>
    <cellStyle name="Total 1 2 2 2 6" xfId="35295"/>
    <cellStyle name="Total 1 2 2 3" xfId="9294"/>
    <cellStyle name="Total 1 2 2 3 2" xfId="19954"/>
    <cellStyle name="Total 1 2 2 3 2 2" xfId="46368"/>
    <cellStyle name="Total 1 2 2 3 3" xfId="26835"/>
    <cellStyle name="Total 1 2 2 3 3 2" xfId="53249"/>
    <cellStyle name="Total 1 2 2 3 4" xfId="35790"/>
    <cellStyle name="Total 1 2 2 4" xfId="10249"/>
    <cellStyle name="Total 1 2 2 4 2" xfId="20909"/>
    <cellStyle name="Total 1 2 2 4 2 2" xfId="47323"/>
    <cellStyle name="Total 1 2 2 4 3" xfId="27562"/>
    <cellStyle name="Total 1 2 2 4 3 2" xfId="53976"/>
    <cellStyle name="Total 1 2 2 4 4" xfId="36745"/>
    <cellStyle name="Total 1 2 2 5" xfId="8483"/>
    <cellStyle name="Total 1 2 2 5 2" xfId="19143"/>
    <cellStyle name="Total 1 2 2 5 2 2" xfId="45557"/>
    <cellStyle name="Total 1 2 2 5 3" xfId="26217"/>
    <cellStyle name="Total 1 2 2 5 3 2" xfId="52631"/>
    <cellStyle name="Total 1 2 2 5 4" xfId="34979"/>
    <cellStyle name="Total 1 2 2 6" xfId="14365"/>
    <cellStyle name="Total 1 2 2 6 2" xfId="40785"/>
    <cellStyle name="Total 1 2 2 7" xfId="27456"/>
    <cellStyle name="Total 1 2 2 7 2" xfId="53870"/>
    <cellStyle name="Total 1 2 2 8" xfId="30250"/>
    <cellStyle name="Total 1 2 3" xfId="2839"/>
    <cellStyle name="Total 1 2 3 2" xfId="8826"/>
    <cellStyle name="Total 1 2 3 2 2" xfId="9803"/>
    <cellStyle name="Total 1 2 3 2 2 2" xfId="20463"/>
    <cellStyle name="Total 1 2 3 2 2 2 2" xfId="46877"/>
    <cellStyle name="Total 1 2 3 2 2 3" xfId="27231"/>
    <cellStyle name="Total 1 2 3 2 2 3 2" xfId="53645"/>
    <cellStyle name="Total 1 2 3 2 2 4" xfId="36299"/>
    <cellStyle name="Total 1 2 3 2 3" xfId="9919"/>
    <cellStyle name="Total 1 2 3 2 3 2" xfId="20579"/>
    <cellStyle name="Total 1 2 3 2 3 2 2" xfId="46993"/>
    <cellStyle name="Total 1 2 3 2 3 3" xfId="27311"/>
    <cellStyle name="Total 1 2 3 2 3 3 2" xfId="53725"/>
    <cellStyle name="Total 1 2 3 2 3 4" xfId="36415"/>
    <cellStyle name="Total 1 2 3 2 4" xfId="19486"/>
    <cellStyle name="Total 1 2 3 2 4 2" xfId="45900"/>
    <cellStyle name="Total 1 2 3 2 5" xfId="26471"/>
    <cellStyle name="Total 1 2 3 2 5 2" xfId="52885"/>
    <cellStyle name="Total 1 2 3 2 6" xfId="35322"/>
    <cellStyle name="Total 1 2 3 3" xfId="8908"/>
    <cellStyle name="Total 1 2 3 3 2" xfId="19568"/>
    <cellStyle name="Total 1 2 3 3 2 2" xfId="45982"/>
    <cellStyle name="Total 1 2 3 3 3" xfId="26527"/>
    <cellStyle name="Total 1 2 3 3 3 2" xfId="52941"/>
    <cellStyle name="Total 1 2 3 3 4" xfId="35404"/>
    <cellStyle name="Total 1 2 3 4" xfId="10055"/>
    <cellStyle name="Total 1 2 3 4 2" xfId="20715"/>
    <cellStyle name="Total 1 2 3 4 2 2" xfId="47129"/>
    <cellStyle name="Total 1 2 3 4 3" xfId="27414"/>
    <cellStyle name="Total 1 2 3 4 3 2" xfId="53828"/>
    <cellStyle name="Total 1 2 3 4 4" xfId="36551"/>
    <cellStyle name="Total 1 2 3 5" xfId="8507"/>
    <cellStyle name="Total 1 2 3 5 2" xfId="19167"/>
    <cellStyle name="Total 1 2 3 5 2 2" xfId="45581"/>
    <cellStyle name="Total 1 2 3 5 3" xfId="26227"/>
    <cellStyle name="Total 1 2 3 5 3 2" xfId="52641"/>
    <cellStyle name="Total 1 2 3 5 4" xfId="35003"/>
    <cellStyle name="Total 1 2 3 6" xfId="13631"/>
    <cellStyle name="Total 1 2 3 6 2" xfId="40051"/>
    <cellStyle name="Total 1 2 3 7" xfId="23701"/>
    <cellStyle name="Total 1 2 3 7 2" xfId="50115"/>
    <cellStyle name="Total 1 2 3 8" xfId="29509"/>
    <cellStyle name="Total 1 2 4" xfId="5257"/>
    <cellStyle name="Total 1 2 4 2" xfId="9700"/>
    <cellStyle name="Total 1 2 4 2 2" xfId="20360"/>
    <cellStyle name="Total 1 2 4 2 2 2" xfId="46774"/>
    <cellStyle name="Total 1 2 4 2 3" xfId="27163"/>
    <cellStyle name="Total 1 2 4 2 3 2" xfId="53577"/>
    <cellStyle name="Total 1 2 4 2 4" xfId="36196"/>
    <cellStyle name="Total 1 2 4 3" xfId="10422"/>
    <cellStyle name="Total 1 2 4 3 2" xfId="21082"/>
    <cellStyle name="Total 1 2 4 3 2 2" xfId="47496"/>
    <cellStyle name="Total 1 2 4 3 3" xfId="27696"/>
    <cellStyle name="Total 1 2 4 3 3 2" xfId="54110"/>
    <cellStyle name="Total 1 2 4 3 4" xfId="36918"/>
    <cellStyle name="Total 1 2 4 4" xfId="8600"/>
    <cellStyle name="Total 1 2 4 4 2" xfId="19260"/>
    <cellStyle name="Total 1 2 4 4 2 2" xfId="45674"/>
    <cellStyle name="Total 1 2 4 4 3" xfId="26297"/>
    <cellStyle name="Total 1 2 4 4 3 2" xfId="52711"/>
    <cellStyle name="Total 1 2 4 4 4" xfId="35096"/>
    <cellStyle name="Total 1 2 4 5" xfId="16032"/>
    <cellStyle name="Total 1 2 4 5 2" xfId="42451"/>
    <cellStyle name="Total 1 2 4 6" xfId="24295"/>
    <cellStyle name="Total 1 2 4 6 2" xfId="50709"/>
    <cellStyle name="Total 1 2 4 7" xfId="31927"/>
    <cellStyle name="Total 1 2 5" xfId="6110"/>
    <cellStyle name="Total 1 2 5 2" xfId="10760"/>
    <cellStyle name="Total 1 2 5 2 2" xfId="21405"/>
    <cellStyle name="Total 1 2 5 2 2 2" xfId="47819"/>
    <cellStyle name="Total 1 2 5 2 3" xfId="27970"/>
    <cellStyle name="Total 1 2 5 2 3 2" xfId="54384"/>
    <cellStyle name="Total 1 2 5 2 4" xfId="37181"/>
    <cellStyle name="Total 1 2 5 3" xfId="9492"/>
    <cellStyle name="Total 1 2 5 3 2" xfId="20152"/>
    <cellStyle name="Total 1 2 5 3 2 2" xfId="46566"/>
    <cellStyle name="Total 1 2 5 3 3" xfId="26998"/>
    <cellStyle name="Total 1 2 5 3 3 2" xfId="53412"/>
    <cellStyle name="Total 1 2 5 3 4" xfId="35988"/>
    <cellStyle name="Total 1 2 5 4" xfId="13079"/>
    <cellStyle name="Total 1 2 5 4 2" xfId="39500"/>
    <cellStyle name="Total 1 2 5 5" xfId="32780"/>
    <cellStyle name="Total 1 2 6" xfId="5862"/>
    <cellStyle name="Total 1 2 6 2" xfId="10020"/>
    <cellStyle name="Total 1 2 6 2 2" xfId="20680"/>
    <cellStyle name="Total 1 2 6 2 2 2" xfId="47094"/>
    <cellStyle name="Total 1 2 6 2 3" xfId="27387"/>
    <cellStyle name="Total 1 2 6 2 3 2" xfId="53801"/>
    <cellStyle name="Total 1 2 6 2 4" xfId="36516"/>
    <cellStyle name="Total 1 2 6 3" xfId="16618"/>
    <cellStyle name="Total 1 2 6 3 2" xfId="43036"/>
    <cellStyle name="Total 1 2 6 4" xfId="25571"/>
    <cellStyle name="Total 1 2 6 4 2" xfId="51985"/>
    <cellStyle name="Total 1 2 6 5" xfId="32532"/>
    <cellStyle name="Total 1 2 7" xfId="10744"/>
    <cellStyle name="Total 1 2 7 2" xfId="21389"/>
    <cellStyle name="Total 1 2 7 2 2" xfId="47803"/>
    <cellStyle name="Total 1 2 7 3" xfId="27964"/>
    <cellStyle name="Total 1 2 7 3 2" xfId="54378"/>
    <cellStyle name="Total 1 2 7 4" xfId="37165"/>
    <cellStyle name="Total 1 2 8" xfId="8297"/>
    <cellStyle name="Total 1 2 8 2" xfId="18958"/>
    <cellStyle name="Total 1 2 8 2 2" xfId="45372"/>
    <cellStyle name="Total 1 2 8 3" xfId="26064"/>
    <cellStyle name="Total 1 2 8 3 2" xfId="52478"/>
    <cellStyle name="Total 1 2 8 4" xfId="34795"/>
    <cellStyle name="Total 1 2 9" xfId="12510"/>
    <cellStyle name="Total 1 2 9 2" xfId="38931"/>
    <cellStyle name="Total 1 3" xfId="1695"/>
    <cellStyle name="Total 1 3 10" xfId="28941"/>
    <cellStyle name="Total 1 3 2" xfId="2647"/>
    <cellStyle name="Total 1 3 2 2" xfId="13439"/>
    <cellStyle name="Total 1 3 2 2 2" xfId="39859"/>
    <cellStyle name="Total 1 3 2 3" xfId="22687"/>
    <cellStyle name="Total 1 3 2 3 2" xfId="49101"/>
    <cellStyle name="Total 1 3 2 4" xfId="29317"/>
    <cellStyle name="Total 1 3 3" xfId="4864"/>
    <cellStyle name="Total 1 3 3 2" xfId="15641"/>
    <cellStyle name="Total 1 3 3 2 2" xfId="42061"/>
    <cellStyle name="Total 1 3 3 3" xfId="21845"/>
    <cellStyle name="Total 1 3 3 3 2" xfId="48259"/>
    <cellStyle name="Total 1 3 3 4" xfId="31534"/>
    <cellStyle name="Total 1 3 4" xfId="4153"/>
    <cellStyle name="Total 1 3 4 2" xfId="14934"/>
    <cellStyle name="Total 1 3 4 2 2" xfId="41354"/>
    <cellStyle name="Total 1 3 4 3" xfId="22256"/>
    <cellStyle name="Total 1 3 4 3 2" xfId="48670"/>
    <cellStyle name="Total 1 3 4 4" xfId="30823"/>
    <cellStyle name="Total 1 3 5" xfId="3013"/>
    <cellStyle name="Total 1 3 5 2" xfId="27479"/>
    <cellStyle name="Total 1 3 5 2 2" xfId="53893"/>
    <cellStyle name="Total 1 3 5 3" xfId="29683"/>
    <cellStyle name="Total 1 3 6" xfId="5675"/>
    <cellStyle name="Total 1 3 6 2" xfId="16439"/>
    <cellStyle name="Total 1 3 6 2 2" xfId="42857"/>
    <cellStyle name="Total 1 3 6 3" xfId="27429"/>
    <cellStyle name="Total 1 3 6 3 2" xfId="53843"/>
    <cellStyle name="Total 1 3 6 4" xfId="32345"/>
    <cellStyle name="Total 1 3 7" xfId="6283"/>
    <cellStyle name="Total 1 3 7 2" xfId="17022"/>
    <cellStyle name="Total 1 3 7 2 2" xfId="43440"/>
    <cellStyle name="Total 1 3 7 3" xfId="11153"/>
    <cellStyle name="Total 1 3 7 3 2" xfId="37574"/>
    <cellStyle name="Total 1 3 7 4" xfId="32953"/>
    <cellStyle name="Total 1 3 8" xfId="12598"/>
    <cellStyle name="Total 1 3 8 2" xfId="39019"/>
    <cellStyle name="Total 1 3 9" xfId="23656"/>
    <cellStyle name="Total 1 3 9 2" xfId="50070"/>
    <cellStyle name="Total 1 4" xfId="2538"/>
    <cellStyle name="Total 1 4 10" xfId="26303"/>
    <cellStyle name="Total 1 4 10 2" xfId="52717"/>
    <cellStyle name="Total 1 4 11" xfId="29235"/>
    <cellStyle name="Total 1 4 2" xfId="4433"/>
    <cellStyle name="Total 1 4 2 2" xfId="15211"/>
    <cellStyle name="Total 1 4 2 2 2" xfId="41631"/>
    <cellStyle name="Total 1 4 2 3" xfId="22487"/>
    <cellStyle name="Total 1 4 2 3 2" xfId="48901"/>
    <cellStyle name="Total 1 4 2 4" xfId="31103"/>
    <cellStyle name="Total 1 4 3" xfId="5166"/>
    <cellStyle name="Total 1 4 3 2" xfId="15943"/>
    <cellStyle name="Total 1 4 3 2 2" xfId="42362"/>
    <cellStyle name="Total 1 4 3 3" xfId="25326"/>
    <cellStyle name="Total 1 4 3 3 2" xfId="51740"/>
    <cellStyle name="Total 1 4 3 4" xfId="31836"/>
    <cellStyle name="Total 1 4 4" xfId="5759"/>
    <cellStyle name="Total 1 4 4 2" xfId="16520"/>
    <cellStyle name="Total 1 4 4 2 2" xfId="42938"/>
    <cellStyle name="Total 1 4 4 3" xfId="27364"/>
    <cellStyle name="Total 1 4 4 3 2" xfId="53778"/>
    <cellStyle name="Total 1 4 4 4" xfId="32429"/>
    <cellStyle name="Total 1 4 5" xfId="6342"/>
    <cellStyle name="Total 1 4 5 2" xfId="17080"/>
    <cellStyle name="Total 1 4 5 2 2" xfId="43498"/>
    <cellStyle name="Total 1 4 5 3" xfId="12610"/>
    <cellStyle name="Total 1 4 5 3 2" xfId="39031"/>
    <cellStyle name="Total 1 4 5 4" xfId="33012"/>
    <cellStyle name="Total 1 4 6" xfId="6924"/>
    <cellStyle name="Total 1 4 6 2" xfId="22963"/>
    <cellStyle name="Total 1 4 6 2 2" xfId="49377"/>
    <cellStyle name="Total 1 4 6 3" xfId="33594"/>
    <cellStyle name="Total 1 4 7" xfId="7446"/>
    <cellStyle name="Total 1 4 7 2" xfId="18113"/>
    <cellStyle name="Total 1 4 7 2 2" xfId="44529"/>
    <cellStyle name="Total 1 4 7 3" xfId="21876"/>
    <cellStyle name="Total 1 4 7 3 2" xfId="48290"/>
    <cellStyle name="Total 1 4 7 4" xfId="34116"/>
    <cellStyle name="Total 1 4 8" xfId="8071"/>
    <cellStyle name="Total 1 4 8 2" xfId="18738"/>
    <cellStyle name="Total 1 4 8 2 2" xfId="45152"/>
    <cellStyle name="Total 1 4 8 3" xfId="11203"/>
    <cellStyle name="Total 1 4 8 3 2" xfId="37624"/>
    <cellStyle name="Total 1 4 8 4" xfId="34673"/>
    <cellStyle name="Total 1 4 9" xfId="13334"/>
    <cellStyle name="Total 1 4 9 2" xfId="39754"/>
    <cellStyle name="Total 1 5" xfId="8281"/>
    <cellStyle name="Total 1 5 2" xfId="18942"/>
    <cellStyle name="Total 1 5 2 2" xfId="45356"/>
    <cellStyle name="Total 1 5 3" xfId="26048"/>
    <cellStyle name="Total 1 5 3 2" xfId="52462"/>
    <cellStyle name="Total 1 5 4" xfId="34791"/>
    <cellStyle name="Total 1 6" xfId="12251"/>
    <cellStyle name="Total 1 6 2" xfId="38672"/>
    <cellStyle name="Total 2" xfId="1293"/>
    <cellStyle name="Total 2 10" xfId="6506"/>
    <cellStyle name="Total 2 10 2" xfId="23560"/>
    <cellStyle name="Total 2 10 2 2" xfId="49974"/>
    <cellStyle name="Total 2 10 3" xfId="33176"/>
    <cellStyle name="Total 2 11" xfId="6178"/>
    <cellStyle name="Total 2 11 2" xfId="16919"/>
    <cellStyle name="Total 2 11 2 2" xfId="43337"/>
    <cellStyle name="Total 2 11 3" xfId="21965"/>
    <cellStyle name="Total 2 11 3 2" xfId="48379"/>
    <cellStyle name="Total 2 11 4" xfId="32848"/>
    <cellStyle name="Total 2 12" xfId="12930"/>
    <cellStyle name="Total 2 12 2" xfId="39351"/>
    <cellStyle name="Total 2 13" xfId="25030"/>
    <cellStyle name="Total 2 13 2" xfId="51444"/>
    <cellStyle name="Total 2 2" xfId="1587"/>
    <cellStyle name="Total 2 2 10" xfId="11967"/>
    <cellStyle name="Total 2 2 10 2" xfId="38388"/>
    <cellStyle name="Total 2 2 11" xfId="25726"/>
    <cellStyle name="Total 2 2 11 2" xfId="52140"/>
    <cellStyle name="Total 2 2 2" xfId="3581"/>
    <cellStyle name="Total 2 2 2 2" xfId="8947"/>
    <cellStyle name="Total 2 2 2 2 2" xfId="19607"/>
    <cellStyle name="Total 2 2 2 2 2 2" xfId="46021"/>
    <cellStyle name="Total 2 2 2 2 3" xfId="11179"/>
    <cellStyle name="Total 2 2 2 2 3 2" xfId="37600"/>
    <cellStyle name="Total 2 2 2 2 4" xfId="35443"/>
    <cellStyle name="Total 2 2 2 3" xfId="9952"/>
    <cellStyle name="Total 2 2 2 3 2" xfId="20612"/>
    <cellStyle name="Total 2 2 2 3 2 2" xfId="47026"/>
    <cellStyle name="Total 2 2 2 3 3" xfId="28031"/>
    <cellStyle name="Total 2 2 2 3 3 2" xfId="54445"/>
    <cellStyle name="Total 2 2 2 3 4" xfId="36448"/>
    <cellStyle name="Total 2 2 2 4" xfId="8788"/>
    <cellStyle name="Total 2 2 2 4 2" xfId="19448"/>
    <cellStyle name="Total 2 2 2 4 2 2" xfId="45862"/>
    <cellStyle name="Total 2 2 2 4 3" xfId="22780"/>
    <cellStyle name="Total 2 2 2 4 3 2" xfId="49194"/>
    <cellStyle name="Total 2 2 2 4 4" xfId="35284"/>
    <cellStyle name="Total 2 2 2 5" xfId="14366"/>
    <cellStyle name="Total 2 2 2 5 2" xfId="40786"/>
    <cellStyle name="Total 2 2 2 6" xfId="22893"/>
    <cellStyle name="Total 2 2 2 6 2" xfId="49307"/>
    <cellStyle name="Total 2 2 2 7" xfId="30251"/>
    <cellStyle name="Total 2 2 3" xfId="2737"/>
    <cellStyle name="Total 2 2 3 2" xfId="10817"/>
    <cellStyle name="Total 2 2 3 2 2" xfId="21462"/>
    <cellStyle name="Total 2 2 3 2 2 2" xfId="47876"/>
    <cellStyle name="Total 2 2 3 2 3" xfId="28551"/>
    <cellStyle name="Total 2 2 3 2 3 2" xfId="54965"/>
    <cellStyle name="Total 2 2 3 2 4" xfId="37238"/>
    <cellStyle name="Total 2 2 3 3" xfId="9305"/>
    <cellStyle name="Total 2 2 3 3 2" xfId="19965"/>
    <cellStyle name="Total 2 2 3 3 2 2" xfId="46379"/>
    <cellStyle name="Total 2 2 3 3 3" xfId="16898"/>
    <cellStyle name="Total 2 2 3 3 3 2" xfId="43316"/>
    <cellStyle name="Total 2 2 3 3 4" xfId="35801"/>
    <cellStyle name="Total 2 2 3 4" xfId="13529"/>
    <cellStyle name="Total 2 2 3 4 2" xfId="39949"/>
    <cellStyle name="Total 2 2 3 5" xfId="22557"/>
    <cellStyle name="Total 2 2 3 5 2" xfId="48971"/>
    <cellStyle name="Total 2 2 3 6" xfId="29407"/>
    <cellStyle name="Total 2 2 4" xfId="3070"/>
    <cellStyle name="Total 2 2 4 2" xfId="10051"/>
    <cellStyle name="Total 2 2 4 2 2" xfId="20711"/>
    <cellStyle name="Total 2 2 4 2 2 2" xfId="47125"/>
    <cellStyle name="Total 2 2 4 2 3" xfId="27811"/>
    <cellStyle name="Total 2 2 4 2 3 2" xfId="54225"/>
    <cellStyle name="Total 2 2 4 2 4" xfId="36547"/>
    <cellStyle name="Total 2 2 4 3" xfId="13862"/>
    <cellStyle name="Total 2 2 4 3 2" xfId="40282"/>
    <cellStyle name="Total 2 2 4 4" xfId="24047"/>
    <cellStyle name="Total 2 2 4 4 2" xfId="50461"/>
    <cellStyle name="Total 2 2 4 5" xfId="29740"/>
    <cellStyle name="Total 2 2 5" xfId="5079"/>
    <cellStyle name="Total 2 2 5 2" xfId="15856"/>
    <cellStyle name="Total 2 2 5 2 2" xfId="42275"/>
    <cellStyle name="Total 2 2 5 3" xfId="27065"/>
    <cellStyle name="Total 2 2 5 3 2" xfId="53479"/>
    <cellStyle name="Total 2 2 5 4" xfId="31749"/>
    <cellStyle name="Total 2 2 6" xfId="3353"/>
    <cellStyle name="Total 2 2 6 2" xfId="14140"/>
    <cellStyle name="Total 2 2 6 2 2" xfId="40560"/>
    <cellStyle name="Total 2 2 6 3" xfId="23250"/>
    <cellStyle name="Total 2 2 6 3 2" xfId="49664"/>
    <cellStyle name="Total 2 2 6 4" xfId="30023"/>
    <cellStyle name="Total 2 2 7" xfId="6112"/>
    <cellStyle name="Total 2 2 7 2" xfId="23658"/>
    <cellStyle name="Total 2 2 7 2 2" xfId="50072"/>
    <cellStyle name="Total 2 2 7 3" xfId="32782"/>
    <cellStyle name="Total 2 2 8" xfId="5301"/>
    <cellStyle name="Total 2 2 8 2" xfId="16075"/>
    <cellStyle name="Total 2 2 8 2 2" xfId="42494"/>
    <cellStyle name="Total 2 2 8 3" xfId="27957"/>
    <cellStyle name="Total 2 2 8 3 2" xfId="54371"/>
    <cellStyle name="Total 2 2 8 4" xfId="31971"/>
    <cellStyle name="Total 2 2 9" xfId="2904"/>
    <cellStyle name="Total 2 2 9 2" xfId="13696"/>
    <cellStyle name="Total 2 2 9 2 2" xfId="40116"/>
    <cellStyle name="Total 2 2 9 3" xfId="21936"/>
    <cellStyle name="Total 2 2 9 3 2" xfId="48350"/>
    <cellStyle name="Total 2 2 9 4" xfId="29574"/>
    <cellStyle name="Total 2 3" xfId="1696"/>
    <cellStyle name="Total 2 3 10" xfId="11874"/>
    <cellStyle name="Total 2 3 10 2" xfId="38295"/>
    <cellStyle name="Total 2 3 11" xfId="24164"/>
    <cellStyle name="Total 2 3 11 2" xfId="50578"/>
    <cellStyle name="Total 2 3 2" xfId="3688"/>
    <cellStyle name="Total 2 3 2 2" xfId="9798"/>
    <cellStyle name="Total 2 3 2 2 2" xfId="20458"/>
    <cellStyle name="Total 2 3 2 2 2 2" xfId="46872"/>
    <cellStyle name="Total 2 3 2 2 3" xfId="28258"/>
    <cellStyle name="Total 2 3 2 2 3 2" xfId="54672"/>
    <cellStyle name="Total 2 3 2 2 4" xfId="36294"/>
    <cellStyle name="Total 2 3 2 3" xfId="10206"/>
    <cellStyle name="Total 2 3 2 3 2" xfId="20866"/>
    <cellStyle name="Total 2 3 2 3 2 2" xfId="47280"/>
    <cellStyle name="Total 2 3 2 3 3" xfId="11623"/>
    <cellStyle name="Total 2 3 2 3 3 2" xfId="38044"/>
    <cellStyle name="Total 2 3 2 3 4" xfId="36702"/>
    <cellStyle name="Total 2 3 2 4" xfId="8821"/>
    <cellStyle name="Total 2 3 2 4 2" xfId="19481"/>
    <cellStyle name="Total 2 3 2 4 2 2" xfId="45895"/>
    <cellStyle name="Total 2 3 2 4 3" xfId="28170"/>
    <cellStyle name="Total 2 3 2 4 3 2" xfId="54584"/>
    <cellStyle name="Total 2 3 2 4 4" xfId="35317"/>
    <cellStyle name="Total 2 3 2 5" xfId="14473"/>
    <cellStyle name="Total 2 3 2 5 2" xfId="40893"/>
    <cellStyle name="Total 2 3 2 6" xfId="24558"/>
    <cellStyle name="Total 2 3 2 6 2" xfId="50972"/>
    <cellStyle name="Total 2 3 2 7" xfId="30358"/>
    <cellStyle name="Total 2 3 3" xfId="2646"/>
    <cellStyle name="Total 2 3 3 2" xfId="10828"/>
    <cellStyle name="Total 2 3 3 2 2" xfId="21473"/>
    <cellStyle name="Total 2 3 3 2 2 2" xfId="47887"/>
    <cellStyle name="Total 2 3 3 2 3" xfId="28562"/>
    <cellStyle name="Total 2 3 3 2 3 2" xfId="54976"/>
    <cellStyle name="Total 2 3 3 2 4" xfId="37249"/>
    <cellStyle name="Total 2 3 3 3" xfId="9279"/>
    <cellStyle name="Total 2 3 3 3 2" xfId="19939"/>
    <cellStyle name="Total 2 3 3 3 2 2" xfId="46353"/>
    <cellStyle name="Total 2 3 3 3 3" xfId="25957"/>
    <cellStyle name="Total 2 3 3 3 3 2" xfId="52371"/>
    <cellStyle name="Total 2 3 3 3 4" xfId="35775"/>
    <cellStyle name="Total 2 3 3 4" xfId="13438"/>
    <cellStyle name="Total 2 3 3 4 2" xfId="39858"/>
    <cellStyle name="Total 2 3 3 5" xfId="27912"/>
    <cellStyle name="Total 2 3 3 5 2" xfId="54326"/>
    <cellStyle name="Total 2 3 3 6" xfId="29316"/>
    <cellStyle name="Total 2 3 4" xfId="3111"/>
    <cellStyle name="Total 2 3 4 2" xfId="9627"/>
    <cellStyle name="Total 2 3 4 2 2" xfId="20287"/>
    <cellStyle name="Total 2 3 4 2 2 2" xfId="46701"/>
    <cellStyle name="Total 2 3 4 2 3" xfId="11597"/>
    <cellStyle name="Total 2 3 4 2 3 2" xfId="38018"/>
    <cellStyle name="Total 2 3 4 2 4" xfId="36123"/>
    <cellStyle name="Total 2 3 4 3" xfId="13903"/>
    <cellStyle name="Total 2 3 4 3 2" xfId="40323"/>
    <cellStyle name="Total 2 3 4 4" xfId="22552"/>
    <cellStyle name="Total 2 3 4 4 2" xfId="48966"/>
    <cellStyle name="Total 2 3 4 5" xfId="29781"/>
    <cellStyle name="Total 2 3 5" xfId="2885"/>
    <cellStyle name="Total 2 3 5 2" xfId="13677"/>
    <cellStyle name="Total 2 3 5 2 2" xfId="40097"/>
    <cellStyle name="Total 2 3 5 3" xfId="22555"/>
    <cellStyle name="Total 2 3 5 3 2" xfId="48969"/>
    <cellStyle name="Total 2 3 5 4" xfId="29555"/>
    <cellStyle name="Total 2 3 6" xfId="5562"/>
    <cellStyle name="Total 2 3 6 2" xfId="16333"/>
    <cellStyle name="Total 2 3 6 2 2" xfId="42752"/>
    <cellStyle name="Total 2 3 6 3" xfId="23835"/>
    <cellStyle name="Total 2 3 6 3 2" xfId="50249"/>
    <cellStyle name="Total 2 3 6 4" xfId="32232"/>
    <cellStyle name="Total 2 3 7" xfId="6166"/>
    <cellStyle name="Total 2 3 7 2" xfId="24244"/>
    <cellStyle name="Total 2 3 7 2 2" xfId="50658"/>
    <cellStyle name="Total 2 3 7 3" xfId="32836"/>
    <cellStyle name="Total 2 3 8" xfId="2878"/>
    <cellStyle name="Total 2 3 8 2" xfId="13670"/>
    <cellStyle name="Total 2 3 8 2 2" xfId="40090"/>
    <cellStyle name="Total 2 3 8 3" xfId="27577"/>
    <cellStyle name="Total 2 3 8 3 2" xfId="53991"/>
    <cellStyle name="Total 2 3 8 4" xfId="29548"/>
    <cellStyle name="Total 2 3 9" xfId="7772"/>
    <cellStyle name="Total 2 3 9 2" xfId="18439"/>
    <cellStyle name="Total 2 3 9 2 2" xfId="44854"/>
    <cellStyle name="Total 2 3 9 3" xfId="28103"/>
    <cellStyle name="Total 2 3 9 3 2" xfId="54517"/>
    <cellStyle name="Total 2 3 9 4" xfId="34442"/>
    <cellStyle name="Total 2 4" xfId="1966"/>
    <cellStyle name="Total 2 4 10" xfId="11622"/>
    <cellStyle name="Total 2 4 10 2" xfId="38043"/>
    <cellStyle name="Total 2 4 11" xfId="26068"/>
    <cellStyle name="Total 2 4 11 2" xfId="52482"/>
    <cellStyle name="Total 2 4 2" xfId="3943"/>
    <cellStyle name="Total 2 4 2 2" xfId="9713"/>
    <cellStyle name="Total 2 4 2 2 2" xfId="20373"/>
    <cellStyle name="Total 2 4 2 2 2 2" xfId="46787"/>
    <cellStyle name="Total 2 4 2 2 3" xfId="28187"/>
    <cellStyle name="Total 2 4 2 2 3 2" xfId="54601"/>
    <cellStyle name="Total 2 4 2 2 4" xfId="36209"/>
    <cellStyle name="Total 2 4 2 3" xfId="14726"/>
    <cellStyle name="Total 2 4 2 3 2" xfId="41146"/>
    <cellStyle name="Total 2 4 2 4" xfId="23458"/>
    <cellStyle name="Total 2 4 2 4 2" xfId="49872"/>
    <cellStyle name="Total 2 4 2 5" xfId="30613"/>
    <cellStyle name="Total 2 4 3" xfId="4670"/>
    <cellStyle name="Total 2 4 3 2" xfId="10229"/>
    <cellStyle name="Total 2 4 3 2 2" xfId="20889"/>
    <cellStyle name="Total 2 4 3 2 2 2" xfId="47303"/>
    <cellStyle name="Total 2 4 3 2 3" xfId="12987"/>
    <cellStyle name="Total 2 4 3 2 3 2" xfId="39408"/>
    <cellStyle name="Total 2 4 3 2 4" xfId="36725"/>
    <cellStyle name="Total 2 4 3 3" xfId="15448"/>
    <cellStyle name="Total 2 4 3 3 2" xfId="41868"/>
    <cellStyle name="Total 2 4 3 4" xfId="22209"/>
    <cellStyle name="Total 2 4 3 4 2" xfId="48623"/>
    <cellStyle name="Total 2 4 3 5" xfId="31340"/>
    <cellStyle name="Total 2 4 4" xfId="5248"/>
    <cellStyle name="Total 2 4 4 2" xfId="16023"/>
    <cellStyle name="Total 2 4 4 2 2" xfId="42442"/>
    <cellStyle name="Total 2 4 4 3" xfId="24470"/>
    <cellStyle name="Total 2 4 4 3 2" xfId="50884"/>
    <cellStyle name="Total 2 4 4 4" xfId="31918"/>
    <cellStyle name="Total 2 4 5" xfId="5858"/>
    <cellStyle name="Total 2 4 5 2" xfId="16614"/>
    <cellStyle name="Total 2 4 5 2 2" xfId="43032"/>
    <cellStyle name="Total 2 4 5 3" xfId="23588"/>
    <cellStyle name="Total 2 4 5 3 2" xfId="50002"/>
    <cellStyle name="Total 2 4 5 4" xfId="32528"/>
    <cellStyle name="Total 2 4 6" xfId="6467"/>
    <cellStyle name="Total 2 4 6 2" xfId="17203"/>
    <cellStyle name="Total 2 4 6 2 2" xfId="43621"/>
    <cellStyle name="Total 2 4 6 3" xfId="24811"/>
    <cellStyle name="Total 2 4 6 3 2" xfId="51225"/>
    <cellStyle name="Total 2 4 6 4" xfId="33137"/>
    <cellStyle name="Total 2 4 7" xfId="7082"/>
    <cellStyle name="Total 2 4 7 2" xfId="13011"/>
    <cellStyle name="Total 2 4 7 2 2" xfId="39432"/>
    <cellStyle name="Total 2 4 7 3" xfId="33752"/>
    <cellStyle name="Total 2 4 8" xfId="7629"/>
    <cellStyle name="Total 2 4 8 2" xfId="18296"/>
    <cellStyle name="Total 2 4 8 2 2" xfId="44712"/>
    <cellStyle name="Total 2 4 8 3" xfId="23508"/>
    <cellStyle name="Total 2 4 8 3 2" xfId="49922"/>
    <cellStyle name="Total 2 4 8 4" xfId="34299"/>
    <cellStyle name="Total 2 4 9" xfId="7308"/>
    <cellStyle name="Total 2 4 9 2" xfId="17975"/>
    <cellStyle name="Total 2 4 9 2 2" xfId="44392"/>
    <cellStyle name="Total 2 4 9 3" xfId="24106"/>
    <cellStyle name="Total 2 4 9 3 2" xfId="50520"/>
    <cellStyle name="Total 2 4 9 4" xfId="33978"/>
    <cellStyle name="Total 2 5" xfId="2140"/>
    <cellStyle name="Total 2 5 10" xfId="11460"/>
    <cellStyle name="Total 2 5 10 2" xfId="37881"/>
    <cellStyle name="Total 2 5 11" xfId="22242"/>
    <cellStyle name="Total 2 5 11 2" xfId="48656"/>
    <cellStyle name="Total 2 5 2" xfId="4105"/>
    <cellStyle name="Total 2 5 2 2" xfId="9819"/>
    <cellStyle name="Total 2 5 2 2 2" xfId="20479"/>
    <cellStyle name="Total 2 5 2 2 2 2" xfId="46893"/>
    <cellStyle name="Total 2 5 2 2 3" xfId="17352"/>
    <cellStyle name="Total 2 5 2 2 3 2" xfId="43770"/>
    <cellStyle name="Total 2 5 2 2 4" xfId="36315"/>
    <cellStyle name="Total 2 5 2 3" xfId="14887"/>
    <cellStyle name="Total 2 5 2 3 2" xfId="41307"/>
    <cellStyle name="Total 2 5 2 4" xfId="23092"/>
    <cellStyle name="Total 2 5 2 4 2" xfId="49506"/>
    <cellStyle name="Total 2 5 2 5" xfId="30775"/>
    <cellStyle name="Total 2 5 3" xfId="4833"/>
    <cellStyle name="Total 2 5 3 2" xfId="9921"/>
    <cellStyle name="Total 2 5 3 2 2" xfId="20581"/>
    <cellStyle name="Total 2 5 3 2 2 2" xfId="46995"/>
    <cellStyle name="Total 2 5 3 2 3" xfId="27714"/>
    <cellStyle name="Total 2 5 3 2 3 2" xfId="54128"/>
    <cellStyle name="Total 2 5 3 2 4" xfId="36417"/>
    <cellStyle name="Total 2 5 3 3" xfId="15610"/>
    <cellStyle name="Total 2 5 3 3 2" xfId="42030"/>
    <cellStyle name="Total 2 5 3 4" xfId="25279"/>
    <cellStyle name="Total 2 5 3 4 2" xfId="51693"/>
    <cellStyle name="Total 2 5 3 5" xfId="31503"/>
    <cellStyle name="Total 2 5 4" xfId="5413"/>
    <cellStyle name="Total 2 5 4 2" xfId="16186"/>
    <cellStyle name="Total 2 5 4 2 2" xfId="42605"/>
    <cellStyle name="Total 2 5 4 3" xfId="25168"/>
    <cellStyle name="Total 2 5 4 3 2" xfId="51582"/>
    <cellStyle name="Total 2 5 4 4" xfId="32083"/>
    <cellStyle name="Total 2 5 5" xfId="6020"/>
    <cellStyle name="Total 2 5 5 2" xfId="16772"/>
    <cellStyle name="Total 2 5 5 2 2" xfId="43190"/>
    <cellStyle name="Total 2 5 5 3" xfId="25569"/>
    <cellStyle name="Total 2 5 5 3 2" xfId="51983"/>
    <cellStyle name="Total 2 5 5 4" xfId="32690"/>
    <cellStyle name="Total 2 5 6" xfId="6620"/>
    <cellStyle name="Total 2 5 6 2" xfId="17345"/>
    <cellStyle name="Total 2 5 6 2 2" xfId="43763"/>
    <cellStyle name="Total 2 5 6 3" xfId="24878"/>
    <cellStyle name="Total 2 5 6 3 2" xfId="51292"/>
    <cellStyle name="Total 2 5 6 4" xfId="33290"/>
    <cellStyle name="Total 2 5 7" xfId="7192"/>
    <cellStyle name="Total 2 5 7 2" xfId="22169"/>
    <cellStyle name="Total 2 5 7 2 2" xfId="48583"/>
    <cellStyle name="Total 2 5 7 3" xfId="33862"/>
    <cellStyle name="Total 2 5 8" xfId="7751"/>
    <cellStyle name="Total 2 5 8 2" xfId="18418"/>
    <cellStyle name="Total 2 5 8 2 2" xfId="44834"/>
    <cellStyle name="Total 2 5 8 3" xfId="27571"/>
    <cellStyle name="Total 2 5 8 3 2" xfId="53985"/>
    <cellStyle name="Total 2 5 8 4" xfId="34421"/>
    <cellStyle name="Total 2 5 9" xfId="7903"/>
    <cellStyle name="Total 2 5 9 2" xfId="18570"/>
    <cellStyle name="Total 2 5 9 2 2" xfId="44985"/>
    <cellStyle name="Total 2 5 9 3" xfId="27600"/>
    <cellStyle name="Total 2 5 9 3 2" xfId="54014"/>
    <cellStyle name="Total 2 5 9 4" xfId="34573"/>
    <cellStyle name="Total 2 6" xfId="1873"/>
    <cellStyle name="Total 2 6 10" xfId="11707"/>
    <cellStyle name="Total 2 6 10 2" xfId="38128"/>
    <cellStyle name="Total 2 6 11" xfId="22748"/>
    <cellStyle name="Total 2 6 11 2" xfId="49162"/>
    <cellStyle name="Total 2 6 2" xfId="3850"/>
    <cellStyle name="Total 2 6 2 2" xfId="10755"/>
    <cellStyle name="Total 2 6 2 2 2" xfId="21400"/>
    <cellStyle name="Total 2 6 2 2 2 2" xfId="47814"/>
    <cellStyle name="Total 2 6 2 2 3" xfId="28494"/>
    <cellStyle name="Total 2 6 2 2 3 2" xfId="54908"/>
    <cellStyle name="Total 2 6 2 2 4" xfId="37176"/>
    <cellStyle name="Total 2 6 2 3" xfId="14633"/>
    <cellStyle name="Total 2 6 2 3 2" xfId="41053"/>
    <cellStyle name="Total 2 6 2 4" xfId="24148"/>
    <cellStyle name="Total 2 6 2 4 2" xfId="50562"/>
    <cellStyle name="Total 2 6 2 5" xfId="30520"/>
    <cellStyle name="Total 2 6 3" xfId="4577"/>
    <cellStyle name="Total 2 6 3 2" xfId="15355"/>
    <cellStyle name="Total 2 6 3 2 2" xfId="41775"/>
    <cellStyle name="Total 2 6 3 3" xfId="24053"/>
    <cellStyle name="Total 2 6 3 3 2" xfId="50467"/>
    <cellStyle name="Total 2 6 3 4" xfId="31247"/>
    <cellStyle name="Total 2 6 4" xfId="3280"/>
    <cellStyle name="Total 2 6 4 2" xfId="14070"/>
    <cellStyle name="Total 2 6 4 2 2" xfId="40490"/>
    <cellStyle name="Total 2 6 4 3" xfId="24150"/>
    <cellStyle name="Total 2 6 4 3 2" xfId="50564"/>
    <cellStyle name="Total 2 6 4 4" xfId="29950"/>
    <cellStyle name="Total 2 6 5" xfId="3961"/>
    <cellStyle name="Total 2 6 5 2" xfId="14744"/>
    <cellStyle name="Total 2 6 5 2 2" xfId="41164"/>
    <cellStyle name="Total 2 6 5 3" xfId="22540"/>
    <cellStyle name="Total 2 6 5 3 2" xfId="48954"/>
    <cellStyle name="Total 2 6 5 4" xfId="30631"/>
    <cellStyle name="Total 2 6 6" xfId="6374"/>
    <cellStyle name="Total 2 6 6 2" xfId="17110"/>
    <cellStyle name="Total 2 6 6 2 2" xfId="43528"/>
    <cellStyle name="Total 2 6 6 3" xfId="12137"/>
    <cellStyle name="Total 2 6 6 3 2" xfId="38558"/>
    <cellStyle name="Total 2 6 6 4" xfId="33044"/>
    <cellStyle name="Total 2 6 7" xfId="6989"/>
    <cellStyle name="Total 2 6 7 2" xfId="21878"/>
    <cellStyle name="Total 2 6 7 2 2" xfId="48292"/>
    <cellStyle name="Total 2 6 7 3" xfId="33659"/>
    <cellStyle name="Total 2 6 8" xfId="7536"/>
    <cellStyle name="Total 2 6 8 2" xfId="18203"/>
    <cellStyle name="Total 2 6 8 2 2" xfId="44619"/>
    <cellStyle name="Total 2 6 8 3" xfId="22623"/>
    <cellStyle name="Total 2 6 8 3 2" xfId="49037"/>
    <cellStyle name="Total 2 6 8 4" xfId="34206"/>
    <cellStyle name="Total 2 6 9" xfId="4347"/>
    <cellStyle name="Total 2 6 9 2" xfId="15125"/>
    <cellStyle name="Total 2 6 9 2 2" xfId="41545"/>
    <cellStyle name="Total 2 6 9 3" xfId="22658"/>
    <cellStyle name="Total 2 6 9 3 2" xfId="49072"/>
    <cellStyle name="Total 2 6 9 4" xfId="31017"/>
    <cellStyle name="Total 2 7" xfId="3309"/>
    <cellStyle name="Total 2 7 2" xfId="9635"/>
    <cellStyle name="Total 2 7 2 2" xfId="20295"/>
    <cellStyle name="Total 2 7 2 2 2" xfId="46709"/>
    <cellStyle name="Total 2 7 2 3" xfId="26722"/>
    <cellStyle name="Total 2 7 2 3 2" xfId="53136"/>
    <cellStyle name="Total 2 7 2 4" xfId="36131"/>
    <cellStyle name="Total 2 7 3" xfId="14099"/>
    <cellStyle name="Total 2 7 3 2" xfId="40519"/>
    <cellStyle name="Total 2 7 4" xfId="24837"/>
    <cellStyle name="Total 2 7 4 2" xfId="51251"/>
    <cellStyle name="Total 2 7 5" xfId="29979"/>
    <cellStyle name="Total 2 8" xfId="5169"/>
    <cellStyle name="Total 2 8 2" xfId="10509"/>
    <cellStyle name="Total 2 8 3" xfId="15946"/>
    <cellStyle name="Total 2 8 3 2" xfId="42365"/>
    <cellStyle name="Total 2 8 4" xfId="24471"/>
    <cellStyle name="Total 2 8 4 2" xfId="50885"/>
    <cellStyle name="Total 2 8 5" xfId="31839"/>
    <cellStyle name="Total 2 9" xfId="5681"/>
    <cellStyle name="Total 2 9 2" xfId="16445"/>
    <cellStyle name="Total 2 9 2 2" xfId="42863"/>
    <cellStyle name="Total 2 9 3" xfId="24950"/>
    <cellStyle name="Total 2 9 3 2" xfId="51364"/>
    <cellStyle name="Total 2 9 4" xfId="32351"/>
    <cellStyle name="Total 3" xfId="1294"/>
    <cellStyle name="Total 3 10" xfId="4190"/>
    <cellStyle name="Total 3 10 2" xfId="22217"/>
    <cellStyle name="Total 3 10 2 2" xfId="48631"/>
    <cellStyle name="Total 3 10 3" xfId="30860"/>
    <cellStyle name="Total 3 11" xfId="7104"/>
    <cellStyle name="Total 3 11 2" xfId="17792"/>
    <cellStyle name="Total 3 11 2 2" xfId="44209"/>
    <cellStyle name="Total 3 11 3" xfId="27069"/>
    <cellStyle name="Total 3 11 3 2" xfId="53483"/>
    <cellStyle name="Total 3 11 4" xfId="33774"/>
    <cellStyle name="Total 3 12" xfId="16082"/>
    <cellStyle name="Total 3 12 2" xfId="42501"/>
    <cellStyle name="Total 3 13" xfId="24578"/>
    <cellStyle name="Total 3 13 2" xfId="50992"/>
    <cellStyle name="Total 3 2" xfId="1588"/>
    <cellStyle name="Total 3 2 10" xfId="11966"/>
    <cellStyle name="Total 3 2 10 2" xfId="38387"/>
    <cellStyle name="Total 3 2 11" xfId="25624"/>
    <cellStyle name="Total 3 2 11 2" xfId="52038"/>
    <cellStyle name="Total 3 2 2" xfId="3582"/>
    <cellStyle name="Total 3 2 2 2" xfId="8946"/>
    <cellStyle name="Total 3 2 2 2 2" xfId="19606"/>
    <cellStyle name="Total 3 2 2 2 2 2" xfId="46020"/>
    <cellStyle name="Total 3 2 2 2 3" xfId="11197"/>
    <cellStyle name="Total 3 2 2 2 3 2" xfId="37618"/>
    <cellStyle name="Total 3 2 2 2 4" xfId="35442"/>
    <cellStyle name="Total 3 2 2 3" xfId="9910"/>
    <cellStyle name="Total 3 2 2 3 2" xfId="20570"/>
    <cellStyle name="Total 3 2 2 3 2 2" xfId="46984"/>
    <cellStyle name="Total 3 2 2 3 3" xfId="28137"/>
    <cellStyle name="Total 3 2 2 3 3 2" xfId="54551"/>
    <cellStyle name="Total 3 2 2 3 4" xfId="36406"/>
    <cellStyle name="Total 3 2 2 4" xfId="8789"/>
    <cellStyle name="Total 3 2 2 4 2" xfId="19449"/>
    <cellStyle name="Total 3 2 2 4 2 2" xfId="45863"/>
    <cellStyle name="Total 3 2 2 4 3" xfId="26367"/>
    <cellStyle name="Total 3 2 2 4 3 2" xfId="52781"/>
    <cellStyle name="Total 3 2 2 4 4" xfId="35285"/>
    <cellStyle name="Total 3 2 2 5" xfId="14367"/>
    <cellStyle name="Total 3 2 2 5 2" xfId="40787"/>
    <cellStyle name="Total 3 2 2 6" xfId="26981"/>
    <cellStyle name="Total 3 2 2 6 2" xfId="53395"/>
    <cellStyle name="Total 3 2 2 7" xfId="30252"/>
    <cellStyle name="Total 3 2 3" xfId="2736"/>
    <cellStyle name="Total 3 2 3 2" xfId="10818"/>
    <cellStyle name="Total 3 2 3 2 2" xfId="21463"/>
    <cellStyle name="Total 3 2 3 2 2 2" xfId="47877"/>
    <cellStyle name="Total 3 2 3 2 3" xfId="28552"/>
    <cellStyle name="Total 3 2 3 2 3 2" xfId="54966"/>
    <cellStyle name="Total 3 2 3 2 4" xfId="37239"/>
    <cellStyle name="Total 3 2 3 3" xfId="9304"/>
    <cellStyle name="Total 3 2 3 3 2" xfId="19964"/>
    <cellStyle name="Total 3 2 3 3 2 2" xfId="46378"/>
    <cellStyle name="Total 3 2 3 3 3" xfId="17559"/>
    <cellStyle name="Total 3 2 3 3 3 2" xfId="43976"/>
    <cellStyle name="Total 3 2 3 3 4" xfId="35800"/>
    <cellStyle name="Total 3 2 3 4" xfId="13528"/>
    <cellStyle name="Total 3 2 3 4 2" xfId="39948"/>
    <cellStyle name="Total 3 2 3 5" xfId="26690"/>
    <cellStyle name="Total 3 2 3 5 2" xfId="53104"/>
    <cellStyle name="Total 3 2 3 6" xfId="29406"/>
    <cellStyle name="Total 3 2 4" xfId="5039"/>
    <cellStyle name="Total 3 2 4 2" xfId="10306"/>
    <cellStyle name="Total 3 2 4 2 2" xfId="20966"/>
    <cellStyle name="Total 3 2 4 2 2 2" xfId="47380"/>
    <cellStyle name="Total 3 2 4 2 3" xfId="17693"/>
    <cellStyle name="Total 3 2 4 2 3 2" xfId="44110"/>
    <cellStyle name="Total 3 2 4 2 4" xfId="36802"/>
    <cellStyle name="Total 3 2 4 3" xfId="15816"/>
    <cellStyle name="Total 3 2 4 3 2" xfId="42235"/>
    <cellStyle name="Total 3 2 4 4" xfId="28118"/>
    <cellStyle name="Total 3 2 4 4 2" xfId="54532"/>
    <cellStyle name="Total 3 2 4 5" xfId="31709"/>
    <cellStyle name="Total 3 2 5" xfId="2730"/>
    <cellStyle name="Total 3 2 5 2" xfId="13522"/>
    <cellStyle name="Total 3 2 5 2 2" xfId="39942"/>
    <cellStyle name="Total 3 2 5 3" xfId="27591"/>
    <cellStyle name="Total 3 2 5 3 2" xfId="54005"/>
    <cellStyle name="Total 3 2 5 4" xfId="29400"/>
    <cellStyle name="Total 3 2 6" xfId="6063"/>
    <cellStyle name="Total 3 2 6 2" xfId="16814"/>
    <cellStyle name="Total 3 2 6 2 2" xfId="43232"/>
    <cellStyle name="Total 3 2 6 3" xfId="25223"/>
    <cellStyle name="Total 3 2 6 3 2" xfId="51637"/>
    <cellStyle name="Total 3 2 6 4" xfId="32733"/>
    <cellStyle name="Total 3 2 7" xfId="5474"/>
    <cellStyle name="Total 3 2 7 2" xfId="23496"/>
    <cellStyle name="Total 3 2 7 2 2" xfId="49910"/>
    <cellStyle name="Total 3 2 7 3" xfId="32144"/>
    <cellStyle name="Total 3 2 8" xfId="6079"/>
    <cellStyle name="Total 3 2 8 2" xfId="16830"/>
    <cellStyle name="Total 3 2 8 2 2" xfId="43248"/>
    <cellStyle name="Total 3 2 8 3" xfId="26029"/>
    <cellStyle name="Total 3 2 8 3 2" xfId="52443"/>
    <cellStyle name="Total 3 2 8 4" xfId="32749"/>
    <cellStyle name="Total 3 2 9" xfId="6682"/>
    <cellStyle name="Total 3 2 9 2" xfId="17394"/>
    <cellStyle name="Total 3 2 9 2 2" xfId="43812"/>
    <cellStyle name="Total 3 2 9 3" xfId="22982"/>
    <cellStyle name="Total 3 2 9 3 2" xfId="49396"/>
    <cellStyle name="Total 3 2 9 4" xfId="33352"/>
    <cellStyle name="Total 3 3" xfId="1697"/>
    <cellStyle name="Total 3 3 10" xfId="11873"/>
    <cellStyle name="Total 3 3 10 2" xfId="38294"/>
    <cellStyle name="Total 3 3 11" xfId="22950"/>
    <cellStyle name="Total 3 3 11 2" xfId="49364"/>
    <cellStyle name="Total 3 3 2" xfId="3689"/>
    <cellStyle name="Total 3 3 2 2" xfId="9799"/>
    <cellStyle name="Total 3 3 2 2 2" xfId="20459"/>
    <cellStyle name="Total 3 3 2 2 2 2" xfId="46873"/>
    <cellStyle name="Total 3 3 2 2 3" xfId="27127"/>
    <cellStyle name="Total 3 3 2 2 3 2" xfId="53541"/>
    <cellStyle name="Total 3 3 2 2 4" xfId="36295"/>
    <cellStyle name="Total 3 3 2 3" xfId="10393"/>
    <cellStyle name="Total 3 3 2 3 2" xfId="21053"/>
    <cellStyle name="Total 3 3 2 3 2 2" xfId="47467"/>
    <cellStyle name="Total 3 3 2 3 3" xfId="28318"/>
    <cellStyle name="Total 3 3 2 3 3 2" xfId="54732"/>
    <cellStyle name="Total 3 3 2 3 4" xfId="36889"/>
    <cellStyle name="Total 3 3 2 4" xfId="8822"/>
    <cellStyle name="Total 3 3 2 4 2" xfId="19482"/>
    <cellStyle name="Total 3 3 2 4 2 2" xfId="45896"/>
    <cellStyle name="Total 3 3 2 4 3" xfId="24534"/>
    <cellStyle name="Total 3 3 2 4 3 2" xfId="50948"/>
    <cellStyle name="Total 3 3 2 4 4" xfId="35318"/>
    <cellStyle name="Total 3 3 2 5" xfId="14474"/>
    <cellStyle name="Total 3 3 2 5 2" xfId="40894"/>
    <cellStyle name="Total 3 3 2 6" xfId="23691"/>
    <cellStyle name="Total 3 3 2 6 2" xfId="50105"/>
    <cellStyle name="Total 3 3 2 7" xfId="30359"/>
    <cellStyle name="Total 3 3 3" xfId="2645"/>
    <cellStyle name="Total 3 3 3 2" xfId="9278"/>
    <cellStyle name="Total 3 3 3 2 2" xfId="19938"/>
    <cellStyle name="Total 3 3 3 2 2 2" xfId="46352"/>
    <cellStyle name="Total 3 3 3 2 3" xfId="12971"/>
    <cellStyle name="Total 3 3 3 2 3 2" xfId="39392"/>
    <cellStyle name="Total 3 3 3 2 4" xfId="35774"/>
    <cellStyle name="Total 3 3 3 3" xfId="13437"/>
    <cellStyle name="Total 3 3 3 3 2" xfId="39857"/>
    <cellStyle name="Total 3 3 3 4" xfId="23258"/>
    <cellStyle name="Total 3 3 3 4 2" xfId="49672"/>
    <cellStyle name="Total 3 3 3 5" xfId="29315"/>
    <cellStyle name="Total 3 3 4" xfId="4863"/>
    <cellStyle name="Total 3 3 4 2" xfId="9676"/>
    <cellStyle name="Total 3 3 4 2 2" xfId="20336"/>
    <cellStyle name="Total 3 3 4 2 2 2" xfId="46750"/>
    <cellStyle name="Total 3 3 4 2 3" xfId="28192"/>
    <cellStyle name="Total 3 3 4 2 3 2" xfId="54606"/>
    <cellStyle name="Total 3 3 4 2 4" xfId="36172"/>
    <cellStyle name="Total 3 3 4 3" xfId="15640"/>
    <cellStyle name="Total 3 3 4 3 2" xfId="42060"/>
    <cellStyle name="Total 3 3 4 4" xfId="26886"/>
    <cellStyle name="Total 3 3 4 4 2" xfId="53300"/>
    <cellStyle name="Total 3 3 4 5" xfId="31533"/>
    <cellStyle name="Total 3 3 5" xfId="4354"/>
    <cellStyle name="Total 3 3 5 2" xfId="15132"/>
    <cellStyle name="Total 3 3 5 2 2" xfId="41552"/>
    <cellStyle name="Total 3 3 5 3" xfId="23852"/>
    <cellStyle name="Total 3 3 5 3 2" xfId="50266"/>
    <cellStyle name="Total 3 3 5 4" xfId="31024"/>
    <cellStyle name="Total 3 3 6" xfId="5081"/>
    <cellStyle name="Total 3 3 6 2" xfId="15858"/>
    <cellStyle name="Total 3 3 6 2 2" xfId="42277"/>
    <cellStyle name="Total 3 3 6 3" xfId="27484"/>
    <cellStyle name="Total 3 3 6 3 2" xfId="53898"/>
    <cellStyle name="Total 3 3 6 4" xfId="31751"/>
    <cellStyle name="Total 3 3 7" xfId="6164"/>
    <cellStyle name="Total 3 3 7 2" xfId="21964"/>
    <cellStyle name="Total 3 3 7 2 2" xfId="48378"/>
    <cellStyle name="Total 3 3 7 3" xfId="32834"/>
    <cellStyle name="Total 3 3 8" xfId="5917"/>
    <cellStyle name="Total 3 3 8 2" xfId="16669"/>
    <cellStyle name="Total 3 3 8 2 2" xfId="43087"/>
    <cellStyle name="Total 3 3 8 3" xfId="27105"/>
    <cellStyle name="Total 3 3 8 3 2" xfId="53519"/>
    <cellStyle name="Total 3 3 8 4" xfId="32587"/>
    <cellStyle name="Total 3 3 9" xfId="5916"/>
    <cellStyle name="Total 3 3 9 2" xfId="16668"/>
    <cellStyle name="Total 3 3 9 2 2" xfId="43086"/>
    <cellStyle name="Total 3 3 9 3" xfId="28123"/>
    <cellStyle name="Total 3 3 9 3 2" xfId="54537"/>
    <cellStyle name="Total 3 3 9 4" xfId="32586"/>
    <cellStyle name="Total 3 4" xfId="1967"/>
    <cellStyle name="Total 3 4 10" xfId="11621"/>
    <cellStyle name="Total 3 4 10 2" xfId="38042"/>
    <cellStyle name="Total 3 4 11" xfId="24987"/>
    <cellStyle name="Total 3 4 11 2" xfId="51401"/>
    <cellStyle name="Total 3 4 2" xfId="3944"/>
    <cellStyle name="Total 3 4 2 2" xfId="9764"/>
    <cellStyle name="Total 3 4 2 2 2" xfId="20424"/>
    <cellStyle name="Total 3 4 2 2 2 2" xfId="46838"/>
    <cellStyle name="Total 3 4 2 2 3" xfId="11612"/>
    <cellStyle name="Total 3 4 2 2 3 2" xfId="38033"/>
    <cellStyle name="Total 3 4 2 2 4" xfId="36260"/>
    <cellStyle name="Total 3 4 2 3" xfId="14727"/>
    <cellStyle name="Total 3 4 2 3 2" xfId="41147"/>
    <cellStyle name="Total 3 4 2 4" xfId="27510"/>
    <cellStyle name="Total 3 4 2 4 2" xfId="53924"/>
    <cellStyle name="Total 3 4 2 5" xfId="30614"/>
    <cellStyle name="Total 3 4 3" xfId="4671"/>
    <cellStyle name="Total 3 4 3 2" xfId="10182"/>
    <cellStyle name="Total 3 4 3 2 2" xfId="20842"/>
    <cellStyle name="Total 3 4 3 2 2 2" xfId="47256"/>
    <cellStyle name="Total 3 4 3 2 3" xfId="12759"/>
    <cellStyle name="Total 3 4 3 2 3 2" xfId="39180"/>
    <cellStyle name="Total 3 4 3 2 4" xfId="36678"/>
    <cellStyle name="Total 3 4 3 3" xfId="15449"/>
    <cellStyle name="Total 3 4 3 3 2" xfId="41869"/>
    <cellStyle name="Total 3 4 3 4" xfId="27585"/>
    <cellStyle name="Total 3 4 3 4 2" xfId="53999"/>
    <cellStyle name="Total 3 4 3 5" xfId="31341"/>
    <cellStyle name="Total 3 4 4" xfId="5249"/>
    <cellStyle name="Total 3 4 4 2" xfId="16024"/>
    <cellStyle name="Total 3 4 4 2 2" xfId="42443"/>
    <cellStyle name="Total 3 4 4 3" xfId="27317"/>
    <cellStyle name="Total 3 4 4 3 2" xfId="53731"/>
    <cellStyle name="Total 3 4 4 4" xfId="31919"/>
    <cellStyle name="Total 3 4 5" xfId="5859"/>
    <cellStyle name="Total 3 4 5 2" xfId="16615"/>
    <cellStyle name="Total 3 4 5 2 2" xfId="43033"/>
    <cellStyle name="Total 3 4 5 3" xfId="27285"/>
    <cellStyle name="Total 3 4 5 3 2" xfId="53699"/>
    <cellStyle name="Total 3 4 5 4" xfId="32529"/>
    <cellStyle name="Total 3 4 6" xfId="6468"/>
    <cellStyle name="Total 3 4 6 2" xfId="17204"/>
    <cellStyle name="Total 3 4 6 2 2" xfId="43622"/>
    <cellStyle name="Total 3 4 6 3" xfId="23950"/>
    <cellStyle name="Total 3 4 6 3 2" xfId="50364"/>
    <cellStyle name="Total 3 4 6 4" xfId="33138"/>
    <cellStyle name="Total 3 4 7" xfId="7083"/>
    <cellStyle name="Total 3 4 7 2" xfId="11450"/>
    <cellStyle name="Total 3 4 7 2 2" xfId="37871"/>
    <cellStyle name="Total 3 4 7 3" xfId="33753"/>
    <cellStyle name="Total 3 4 8" xfId="7630"/>
    <cellStyle name="Total 3 4 8 2" xfId="18297"/>
    <cellStyle name="Total 3 4 8 2 2" xfId="44713"/>
    <cellStyle name="Total 3 4 8 3" xfId="27076"/>
    <cellStyle name="Total 3 4 8 3 2" xfId="53490"/>
    <cellStyle name="Total 3 4 8 4" xfId="34300"/>
    <cellStyle name="Total 3 4 9" xfId="7755"/>
    <cellStyle name="Total 3 4 9 2" xfId="18422"/>
    <cellStyle name="Total 3 4 9 2 2" xfId="44838"/>
    <cellStyle name="Total 3 4 9 3" xfId="26358"/>
    <cellStyle name="Total 3 4 9 3 2" xfId="52772"/>
    <cellStyle name="Total 3 4 9 4" xfId="34425"/>
    <cellStyle name="Total 3 5" xfId="2141"/>
    <cellStyle name="Total 3 5 10" xfId="11459"/>
    <cellStyle name="Total 3 5 10 2" xfId="37880"/>
    <cellStyle name="Total 3 5 11" xfId="25853"/>
    <cellStyle name="Total 3 5 11 2" xfId="52267"/>
    <cellStyle name="Total 3 5 2" xfId="4106"/>
    <cellStyle name="Total 3 5 2 2" xfId="9818"/>
    <cellStyle name="Total 3 5 2 2 2" xfId="20478"/>
    <cellStyle name="Total 3 5 2 2 2 2" xfId="46892"/>
    <cellStyle name="Total 3 5 2 2 3" xfId="11616"/>
    <cellStyle name="Total 3 5 2 2 3 2" xfId="38037"/>
    <cellStyle name="Total 3 5 2 2 4" xfId="36314"/>
    <cellStyle name="Total 3 5 2 3" xfId="14888"/>
    <cellStyle name="Total 3 5 2 3 2" xfId="41308"/>
    <cellStyle name="Total 3 5 2 4" xfId="24496"/>
    <cellStyle name="Total 3 5 2 4 2" xfId="50910"/>
    <cellStyle name="Total 3 5 2 5" xfId="30776"/>
    <cellStyle name="Total 3 5 3" xfId="4834"/>
    <cellStyle name="Total 3 5 3 2" xfId="10408"/>
    <cellStyle name="Total 3 5 3 2 2" xfId="21068"/>
    <cellStyle name="Total 3 5 3 2 2 2" xfId="47482"/>
    <cellStyle name="Total 3 5 3 2 3" xfId="28333"/>
    <cellStyle name="Total 3 5 3 2 3 2" xfId="54747"/>
    <cellStyle name="Total 3 5 3 2 4" xfId="36904"/>
    <cellStyle name="Total 3 5 3 3" xfId="15611"/>
    <cellStyle name="Total 3 5 3 3 2" xfId="42031"/>
    <cellStyle name="Total 3 5 3 4" xfId="25490"/>
    <cellStyle name="Total 3 5 3 4 2" xfId="51904"/>
    <cellStyle name="Total 3 5 3 5" xfId="31504"/>
    <cellStyle name="Total 3 5 4" xfId="5414"/>
    <cellStyle name="Total 3 5 4 2" xfId="16187"/>
    <cellStyle name="Total 3 5 4 2 2" xfId="42606"/>
    <cellStyle name="Total 3 5 4 3" xfId="24735"/>
    <cellStyle name="Total 3 5 4 3 2" xfId="51149"/>
    <cellStyle name="Total 3 5 4 4" xfId="32084"/>
    <cellStyle name="Total 3 5 5" xfId="6021"/>
    <cellStyle name="Total 3 5 5 2" xfId="16773"/>
    <cellStyle name="Total 3 5 5 2 2" xfId="43191"/>
    <cellStyle name="Total 3 5 5 3" xfId="25160"/>
    <cellStyle name="Total 3 5 5 3 2" xfId="51574"/>
    <cellStyle name="Total 3 5 5 4" xfId="32691"/>
    <cellStyle name="Total 3 5 6" xfId="6621"/>
    <cellStyle name="Total 3 5 6 2" xfId="17346"/>
    <cellStyle name="Total 3 5 6 2 2" xfId="43764"/>
    <cellStyle name="Total 3 5 6 3" xfId="23551"/>
    <cellStyle name="Total 3 5 6 3 2" xfId="49965"/>
    <cellStyle name="Total 3 5 6 4" xfId="33291"/>
    <cellStyle name="Total 3 5 7" xfId="7193"/>
    <cellStyle name="Total 3 5 7 2" xfId="27084"/>
    <cellStyle name="Total 3 5 7 2 2" xfId="53498"/>
    <cellStyle name="Total 3 5 7 3" xfId="33863"/>
    <cellStyle name="Total 3 5 8" xfId="7752"/>
    <cellStyle name="Total 3 5 8 2" xfId="18419"/>
    <cellStyle name="Total 3 5 8 2 2" xfId="44835"/>
    <cellStyle name="Total 3 5 8 3" xfId="22082"/>
    <cellStyle name="Total 3 5 8 3 2" xfId="48496"/>
    <cellStyle name="Total 3 5 8 4" xfId="34422"/>
    <cellStyle name="Total 3 5 9" xfId="7904"/>
    <cellStyle name="Total 3 5 9 2" xfId="18571"/>
    <cellStyle name="Total 3 5 9 2 2" xfId="44986"/>
    <cellStyle name="Total 3 5 9 3" xfId="22896"/>
    <cellStyle name="Total 3 5 9 3 2" xfId="49310"/>
    <cellStyle name="Total 3 5 9 4" xfId="34574"/>
    <cellStyle name="Total 3 6" xfId="1874"/>
    <cellStyle name="Total 3 6 10" xfId="11706"/>
    <cellStyle name="Total 3 6 10 2" xfId="38127"/>
    <cellStyle name="Total 3 6 11" xfId="26291"/>
    <cellStyle name="Total 3 6 11 2" xfId="52705"/>
    <cellStyle name="Total 3 6 2" xfId="3851"/>
    <cellStyle name="Total 3 6 2 2" xfId="10756"/>
    <cellStyle name="Total 3 6 2 2 2" xfId="21401"/>
    <cellStyle name="Total 3 6 2 2 2 2" xfId="47815"/>
    <cellStyle name="Total 3 6 2 2 3" xfId="28495"/>
    <cellStyle name="Total 3 6 2 2 3 2" xfId="54909"/>
    <cellStyle name="Total 3 6 2 2 4" xfId="37177"/>
    <cellStyle name="Total 3 6 2 3" xfId="14634"/>
    <cellStyle name="Total 3 6 2 3 2" xfId="41054"/>
    <cellStyle name="Total 3 6 2 4" xfId="22612"/>
    <cellStyle name="Total 3 6 2 4 2" xfId="49026"/>
    <cellStyle name="Total 3 6 2 5" xfId="30521"/>
    <cellStyle name="Total 3 6 3" xfId="4578"/>
    <cellStyle name="Total 3 6 3 2" xfId="15356"/>
    <cellStyle name="Total 3 6 3 2 2" xfId="41776"/>
    <cellStyle name="Total 3 6 3 3" xfId="27396"/>
    <cellStyle name="Total 3 6 3 3 2" xfId="53810"/>
    <cellStyle name="Total 3 6 3 4" xfId="31248"/>
    <cellStyle name="Total 3 6 4" xfId="3281"/>
    <cellStyle name="Total 3 6 4 2" xfId="14071"/>
    <cellStyle name="Total 3 6 4 2 2" xfId="40491"/>
    <cellStyle name="Total 3 6 4 3" xfId="22799"/>
    <cellStyle name="Total 3 6 4 3 2" xfId="49213"/>
    <cellStyle name="Total 3 6 4 4" xfId="29951"/>
    <cellStyle name="Total 3 6 5" xfId="2742"/>
    <cellStyle name="Total 3 6 5 2" xfId="13534"/>
    <cellStyle name="Total 3 6 5 2 2" xfId="39954"/>
    <cellStyle name="Total 3 6 5 3" xfId="22001"/>
    <cellStyle name="Total 3 6 5 3 2" xfId="48415"/>
    <cellStyle name="Total 3 6 5 4" xfId="29412"/>
    <cellStyle name="Total 3 6 6" xfId="6375"/>
    <cellStyle name="Total 3 6 6 2" xfId="17111"/>
    <cellStyle name="Total 3 6 6 2 2" xfId="43529"/>
    <cellStyle name="Total 3 6 6 3" xfId="24980"/>
    <cellStyle name="Total 3 6 6 3 2" xfId="51394"/>
    <cellStyle name="Total 3 6 6 4" xfId="33045"/>
    <cellStyle name="Total 3 6 7" xfId="6990"/>
    <cellStyle name="Total 3 6 7 2" xfId="22384"/>
    <cellStyle name="Total 3 6 7 2 2" xfId="48798"/>
    <cellStyle name="Total 3 6 7 3" xfId="33660"/>
    <cellStyle name="Total 3 6 8" xfId="7537"/>
    <cellStyle name="Total 3 6 8 2" xfId="18204"/>
    <cellStyle name="Total 3 6 8 2 2" xfId="44620"/>
    <cellStyle name="Total 3 6 8 3" xfId="27947"/>
    <cellStyle name="Total 3 6 8 3 2" xfId="54361"/>
    <cellStyle name="Total 3 6 8 4" xfId="34207"/>
    <cellStyle name="Total 3 6 9" xfId="4150"/>
    <cellStyle name="Total 3 6 9 2" xfId="14931"/>
    <cellStyle name="Total 3 6 9 2 2" xfId="41351"/>
    <cellStyle name="Total 3 6 9 3" xfId="25104"/>
    <cellStyle name="Total 3 6 9 3 2" xfId="51518"/>
    <cellStyle name="Total 3 6 9 4" xfId="30820"/>
    <cellStyle name="Total 3 7" xfId="3310"/>
    <cellStyle name="Total 3 7 2" xfId="9948"/>
    <cellStyle name="Total 3 7 2 2" xfId="20608"/>
    <cellStyle name="Total 3 7 2 2 2" xfId="47022"/>
    <cellStyle name="Total 3 7 2 3" xfId="24380"/>
    <cellStyle name="Total 3 7 2 3 2" xfId="50794"/>
    <cellStyle name="Total 3 7 2 4" xfId="36444"/>
    <cellStyle name="Total 3 7 3" xfId="14100"/>
    <cellStyle name="Total 3 7 3 2" xfId="40520"/>
    <cellStyle name="Total 3 7 4" xfId="21982"/>
    <cellStyle name="Total 3 7 4 2" xfId="48396"/>
    <cellStyle name="Total 3 7 5" xfId="29980"/>
    <cellStyle name="Total 3 8" xfId="4881"/>
    <cellStyle name="Total 3 8 2" xfId="15658"/>
    <cellStyle name="Total 3 8 2 2" xfId="42078"/>
    <cellStyle name="Total 3 8 3" xfId="22259"/>
    <cellStyle name="Total 3 8 3 2" xfId="48673"/>
    <cellStyle name="Total 3 8 4" xfId="31551"/>
    <cellStyle name="Total 3 9" xfId="4191"/>
    <cellStyle name="Total 3 9 2" xfId="14970"/>
    <cellStyle name="Total 3 9 2 2" xfId="41390"/>
    <cellStyle name="Total 3 9 3" xfId="25833"/>
    <cellStyle name="Total 3 9 3 2" xfId="52247"/>
    <cellStyle name="Total 3 9 4" xfId="30861"/>
    <cellStyle name="Totals" xfId="1295"/>
    <cellStyle name="Währung [0]_Compiling Utility Macros" xfId="1296"/>
    <cellStyle name="Währung_Compiling Utility Macros" xfId="1297"/>
    <cellStyle name="Warning Text" xfId="8090" builtinId="11" customBuiltin="1"/>
    <cellStyle name="Warning Text 2" xfId="1298"/>
    <cellStyle name="Warning Text 2 2" xfId="10663"/>
    <cellStyle name="Warning Text 2 3" xfId="10506"/>
    <cellStyle name="Warning Text 3" xfId="1299"/>
    <cellStyle name="Yellow" xfId="1300"/>
    <cellStyle name="Yellow 2" xfId="1301"/>
    <cellStyle name="Yellow 2 2" xfId="1302"/>
    <cellStyle name="Yellow 2 3" xfId="1303"/>
    <cellStyle name="Yellow 2 4" xfId="1304"/>
    <cellStyle name="Yellow 2 5" xfId="1305"/>
    <cellStyle name="Yellow 2 6" xfId="1306"/>
    <cellStyle name="Yellow 2 7" xfId="1307"/>
    <cellStyle name="Yellow 2 8" xfId="1308"/>
  </cellStyles>
  <dxfs count="167">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rgb="FF006100"/>
      </font>
      <fill>
        <patternFill>
          <bgColor rgb="FFC6EFCE"/>
        </patternFill>
      </fill>
    </dxf>
    <dxf>
      <font>
        <color rgb="FF9C0006"/>
      </font>
      <fill>
        <patternFill>
          <bgColor rgb="FFFFC7CE"/>
        </patternFill>
      </fill>
    </dxf>
    <dxf>
      <fill>
        <patternFill>
          <bgColor rgb="FFFF9900"/>
        </patternFill>
      </fill>
    </dxf>
    <dxf>
      <font>
        <color rgb="FF006100"/>
      </font>
      <fill>
        <patternFill>
          <bgColor rgb="FFC6EFCE"/>
        </patternFill>
      </fill>
    </dxf>
    <dxf>
      <font>
        <color rgb="FF9C0006"/>
      </font>
      <fill>
        <patternFill>
          <bgColor rgb="FFFFC7CE"/>
        </patternFill>
      </fill>
    </dxf>
    <dxf>
      <fill>
        <patternFill>
          <bgColor rgb="FFFF9900"/>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rgb="FF006100"/>
      </font>
      <fill>
        <patternFill>
          <bgColor rgb="FFC6EFCE"/>
        </patternFill>
      </fill>
    </dxf>
    <dxf>
      <font>
        <color theme="0" tint="-0.24994659260841701"/>
      </font>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rgb="FF006100"/>
      </font>
      <fill>
        <patternFill>
          <bgColor rgb="FFC6EFCE"/>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006100"/>
      </font>
      <fill>
        <patternFill>
          <bgColor rgb="FFC6EFCE"/>
        </patternFill>
      </fill>
    </dxf>
  </dxfs>
  <tableStyles count="0" defaultTableStyle="TableStyleMedium2" defaultPivotStyle="PivotStyleLight16"/>
  <colors>
    <mruColors>
      <color rgb="FF99FF99"/>
      <color rgb="FF00FF00"/>
      <color rgb="FFFFFFCC"/>
      <color rgb="FFFFCDCD"/>
      <color rgb="FFFFB7B7"/>
      <color rgb="FFFF33CC"/>
      <color rgb="FFFFCCFF"/>
      <color rgb="FFCCCCFF"/>
      <color rgb="FFFBD7D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onnections" Target="connections.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trlProps/ctrlProp1.xml><?xml version="1.0" encoding="utf-8"?>
<formControlPr xmlns="http://schemas.microsoft.com/office/spreadsheetml/2009/9/main" objectType="Drop" dropLines="14" dropStyle="combo" dx="22" fmlaLink="UserInterface!$E$29" fmlaRange="$E$15:$E$28" sel="4" val="0"/>
</file>

<file path=xl/ctrlProps/ctrlProp10.xml><?xml version="1.0" encoding="utf-8"?>
<formControlPr xmlns="http://schemas.microsoft.com/office/spreadsheetml/2009/9/main" objectType="Drop" dropLines="14" dropStyle="combo" dx="22" fmlaLink="UserInterface!$E$29" fmlaRange="UserInterface!$E$15:$E$28" sel="4" val="0"/>
</file>

<file path=xl/ctrlProps/ctrlProp11.xml><?xml version="1.0" encoding="utf-8"?>
<formControlPr xmlns="http://schemas.microsoft.com/office/spreadsheetml/2009/9/main" objectType="Drop" dropLines="14" dropStyle="combo" dx="22" fmlaLink="UserInterface!$E$29" fmlaRange="UserInterface!$E$15:$E$28" sel="4" val="0"/>
</file>

<file path=xl/ctrlProps/ctrlProp12.xml><?xml version="1.0" encoding="utf-8"?>
<formControlPr xmlns="http://schemas.microsoft.com/office/spreadsheetml/2009/9/main" objectType="Drop" dropLines="14" dropStyle="combo" dx="22" fmlaLink="UserInterface!$E$29" fmlaRange="UserInterface!$E$15:$E$28" sel="4" val="0"/>
</file>

<file path=xl/ctrlProps/ctrlProp13.xml><?xml version="1.0" encoding="utf-8"?>
<formControlPr xmlns="http://schemas.microsoft.com/office/spreadsheetml/2009/9/main" objectType="Drop" dropLines="14" dropStyle="combo" dx="22" fmlaLink="UserInterface!$E$29" fmlaRange="UserInterface!$E$15:$E$28" sel="4" val="0"/>
</file>

<file path=xl/ctrlProps/ctrlProp14.xml><?xml version="1.0" encoding="utf-8"?>
<formControlPr xmlns="http://schemas.microsoft.com/office/spreadsheetml/2009/9/main" objectType="Drop" dropLines="14" dropStyle="combo" dx="22" fmlaLink="UserInterface!$E$29" fmlaRange="UserInterface!$E$15:$E$28" sel="4" val="0"/>
</file>

<file path=xl/ctrlProps/ctrlProp15.xml><?xml version="1.0" encoding="utf-8"?>
<formControlPr xmlns="http://schemas.microsoft.com/office/spreadsheetml/2009/9/main" objectType="Drop" dropLines="14" dropStyle="combo" dx="22" fmlaLink="UserInterface!$E$29" fmlaRange="UserInterface!$E$15:$E$28" sel="4" val="0"/>
</file>

<file path=xl/ctrlProps/ctrlProp16.xml><?xml version="1.0" encoding="utf-8"?>
<formControlPr xmlns="http://schemas.microsoft.com/office/spreadsheetml/2009/9/main" objectType="Drop" dropLines="14" dropStyle="combo" dx="22" fmlaLink="UserInterface!$E$29" fmlaRange="UserInterface!$E$15:$E$28" sel="4" val="0"/>
</file>

<file path=xl/ctrlProps/ctrlProp17.xml><?xml version="1.0" encoding="utf-8"?>
<formControlPr xmlns="http://schemas.microsoft.com/office/spreadsheetml/2009/9/main" objectType="Drop" dropLines="14" dropStyle="combo" dx="22" fmlaLink="UserInterface!$E$29" fmlaRange="UserInterface!$E$15:$E$28" sel="4" val="0"/>
</file>

<file path=xl/ctrlProps/ctrlProp18.xml><?xml version="1.0" encoding="utf-8"?>
<formControlPr xmlns="http://schemas.microsoft.com/office/spreadsheetml/2009/9/main" objectType="Drop" dropLines="14" dropStyle="combo" dx="22" fmlaLink="UserInterface!$E$29" fmlaRange="UserInterface!$E$15:$E$28" sel="4" val="0"/>
</file>

<file path=xl/ctrlProps/ctrlProp19.xml><?xml version="1.0" encoding="utf-8"?>
<formControlPr xmlns="http://schemas.microsoft.com/office/spreadsheetml/2009/9/main" objectType="Drop" dropLines="14" dropStyle="combo" dx="22" fmlaLink="UserInterface!$E$29" fmlaRange="UserInterface!$E$15:$E$28" sel="4" val="0"/>
</file>

<file path=xl/ctrlProps/ctrlProp2.xml><?xml version="1.0" encoding="utf-8"?>
<formControlPr xmlns="http://schemas.microsoft.com/office/spreadsheetml/2009/9/main" objectType="Drop" dropLines="14" dropStyle="combo" dx="22" fmlaLink="UserInterface!$E$29" fmlaRange="UserInterface!$E$15:$E$28" sel="4" val="0"/>
</file>

<file path=xl/ctrlProps/ctrlProp20.xml><?xml version="1.0" encoding="utf-8"?>
<formControlPr xmlns="http://schemas.microsoft.com/office/spreadsheetml/2009/9/main" objectType="Drop" dropLines="14" dropStyle="combo" dx="22" fmlaLink="UserInterface!$E$29" fmlaRange="UserInterface!$E$15:$E$28" sel="4" val="0"/>
</file>

<file path=xl/ctrlProps/ctrlProp21.xml><?xml version="1.0" encoding="utf-8"?>
<formControlPr xmlns="http://schemas.microsoft.com/office/spreadsheetml/2009/9/main" objectType="Drop" dropLines="14" dropStyle="combo" dx="22" fmlaLink="UserInterface!$E$29" fmlaRange="UserInterface!$E$15:$E$28" sel="4" val="0"/>
</file>

<file path=xl/ctrlProps/ctrlProp22.xml><?xml version="1.0" encoding="utf-8"?>
<formControlPr xmlns="http://schemas.microsoft.com/office/spreadsheetml/2009/9/main" objectType="Drop" dropLines="14" dropStyle="combo" dx="22" fmlaLink="UserInterface!$E$29" fmlaRange="UserInterface!$E$15:$E$28" sel="4" val="0"/>
</file>

<file path=xl/ctrlProps/ctrlProp23.xml><?xml version="1.0" encoding="utf-8"?>
<formControlPr xmlns="http://schemas.microsoft.com/office/spreadsheetml/2009/9/main" objectType="Drop" dropLines="14" dropStyle="combo" dx="22" fmlaLink="UserInterface!$E$29" fmlaRange="UserInterface!$E$15:$E$28" sel="4" val="0"/>
</file>

<file path=xl/ctrlProps/ctrlProp24.xml><?xml version="1.0" encoding="utf-8"?>
<formControlPr xmlns="http://schemas.microsoft.com/office/spreadsheetml/2009/9/main" objectType="Drop" dropLines="14" dropStyle="combo" dx="22" fmlaLink="UserInterface!$E$29" fmlaRange="UserInterface!$E$15:$E$28" sel="4" val="0"/>
</file>

<file path=xl/ctrlProps/ctrlProp25.xml><?xml version="1.0" encoding="utf-8"?>
<formControlPr xmlns="http://schemas.microsoft.com/office/spreadsheetml/2009/9/main" objectType="Drop" dropLines="14" dropStyle="combo" dx="22" fmlaLink="UserInterface!$E$29" fmlaRange="UserInterface!$E$15:$E$28" sel="4" val="0"/>
</file>

<file path=xl/ctrlProps/ctrlProp26.xml><?xml version="1.0" encoding="utf-8"?>
<formControlPr xmlns="http://schemas.microsoft.com/office/spreadsheetml/2009/9/main" objectType="Drop" dropLines="14" dropStyle="combo" dx="22" fmlaLink="UserInterface!$E$29" fmlaRange="UserInterface!$E$15:$E$28" sel="4" val="0"/>
</file>

<file path=xl/ctrlProps/ctrlProp27.xml><?xml version="1.0" encoding="utf-8"?>
<formControlPr xmlns="http://schemas.microsoft.com/office/spreadsheetml/2009/9/main" objectType="Drop" dropLines="14" dropStyle="combo" dx="22" fmlaLink="UserInterface!$E$29" fmlaRange="UserInterface!$E$15:$E$28" sel="4" val="0"/>
</file>

<file path=xl/ctrlProps/ctrlProp28.xml><?xml version="1.0" encoding="utf-8"?>
<formControlPr xmlns="http://schemas.microsoft.com/office/spreadsheetml/2009/9/main" objectType="Drop" dropLines="14" dropStyle="combo" dx="22" fmlaLink="UserInterface!$E$29" fmlaRange="UserInterface!$E$15:$E$28" sel="4" val="0"/>
</file>

<file path=xl/ctrlProps/ctrlProp3.xml><?xml version="1.0" encoding="utf-8"?>
<formControlPr xmlns="http://schemas.microsoft.com/office/spreadsheetml/2009/9/main" objectType="Drop" dropLines="14" dropStyle="combo" dx="22" fmlaLink="UserInterface!$E$29" fmlaRange="UserInterface!$E$15:$E$28" sel="4" val="0"/>
</file>

<file path=xl/ctrlProps/ctrlProp4.xml><?xml version="1.0" encoding="utf-8"?>
<formControlPr xmlns="http://schemas.microsoft.com/office/spreadsheetml/2009/9/main" objectType="Drop" dropLines="14" dropStyle="combo" dx="22" fmlaLink="UserInterface!$E$29" fmlaRange="UserInterface!$E$15:$E$28" sel="4" val="0"/>
</file>

<file path=xl/ctrlProps/ctrlProp5.xml><?xml version="1.0" encoding="utf-8"?>
<formControlPr xmlns="http://schemas.microsoft.com/office/spreadsheetml/2009/9/main" objectType="Drop" dropLines="14" dropStyle="combo" dx="22" fmlaLink="UserInterface!$E$29" fmlaRange="UserInterface!$E$15:$E$28" sel="4" val="0"/>
</file>

<file path=xl/ctrlProps/ctrlProp6.xml><?xml version="1.0" encoding="utf-8"?>
<formControlPr xmlns="http://schemas.microsoft.com/office/spreadsheetml/2009/9/main" objectType="Drop" dropLines="14" dropStyle="combo" dx="22" fmlaLink="UserInterface!$E$29" fmlaRange="UserInterface!$E$15:$E$28" sel="4" val="0"/>
</file>

<file path=xl/ctrlProps/ctrlProp7.xml><?xml version="1.0" encoding="utf-8"?>
<formControlPr xmlns="http://schemas.microsoft.com/office/spreadsheetml/2009/9/main" objectType="Drop" dropLines="14" dropStyle="combo" dx="22" fmlaLink="UserInterface!$E$29" fmlaRange="UserInterface!$E$15:$E$28" sel="4" val="0"/>
</file>

<file path=xl/ctrlProps/ctrlProp8.xml><?xml version="1.0" encoding="utf-8"?>
<formControlPr xmlns="http://schemas.microsoft.com/office/spreadsheetml/2009/9/main" objectType="Drop" dropLines="14" dropStyle="combo" dx="22" fmlaLink="UserInterface!$E$29" fmlaRange="UserInterface!$E$15:$E$28" sel="4" val="0"/>
</file>

<file path=xl/ctrlProps/ctrlProp9.xml><?xml version="1.0" encoding="utf-8"?>
<formControlPr xmlns="http://schemas.microsoft.com/office/spreadsheetml/2009/9/main" objectType="Drop" dropLines="14" dropStyle="combo" dx="22" fmlaLink="UserInterface!$E$29" fmlaRange="UserInterface!$E$15:$E$28" sel="4"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152401</xdr:colOff>
      <xdr:row>0</xdr:row>
      <xdr:rowOff>410859</xdr:rowOff>
    </xdr:to>
    <xdr:pic>
      <xdr:nvPicPr>
        <xdr:cNvPr id="4" name="Picture 3" descr="image of the Ofgem logo" title="Ofgem logo">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638300" cy="4060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1314" name="Drop Down 2" descr="Select appropriate network" hidden="1">
              <a:extLst>
                <a:ext uri="{63B3BB69-23CF-44E3-9099-C40C66FF867C}">
                  <a14:compatExt spid="_x0000_s141314"/>
                </a:ext>
                <a:ext uri="{FF2B5EF4-FFF2-40B4-BE49-F238E27FC236}">
                  <a16:creationId xmlns:a16="http://schemas.microsoft.com/office/drawing/2014/main" id="{00000000-0008-0000-0900-0000022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31770" name="Drop Down 26" descr="Select appropriate network" hidden="1">
              <a:extLst>
                <a:ext uri="{63B3BB69-23CF-44E3-9099-C40C66FF867C}">
                  <a14:compatExt spid="_x0000_s31770"/>
                </a:ext>
                <a:ext uri="{FF2B5EF4-FFF2-40B4-BE49-F238E27FC236}">
                  <a16:creationId xmlns:a16="http://schemas.microsoft.com/office/drawing/2014/main" id="{00000000-0008-0000-0A00-00001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794625" name="Drop Down 1" descr="Select appropriate network" hidden="1">
              <a:extLst>
                <a:ext uri="{63B3BB69-23CF-44E3-9099-C40C66FF867C}">
                  <a14:compatExt spid="_x0000_s794625"/>
                </a:ext>
                <a:ext uri="{FF2B5EF4-FFF2-40B4-BE49-F238E27FC236}">
                  <a16:creationId xmlns:a16="http://schemas.microsoft.com/office/drawing/2014/main" id="{00000000-0008-0000-0B00-00000120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8</xdr:col>
          <xdr:colOff>0</xdr:colOff>
          <xdr:row>0</xdr:row>
          <xdr:rowOff>160020</xdr:rowOff>
        </xdr:to>
        <xdr:sp macro="" textlink="">
          <xdr:nvSpPr>
            <xdr:cNvPr id="143362" name="Drop Down 2" descr="Select appropriate network" hidden="1">
              <a:extLst>
                <a:ext uri="{63B3BB69-23CF-44E3-9099-C40C66FF867C}">
                  <a14:compatExt spid="_x0000_s143362"/>
                </a:ext>
                <a:ext uri="{FF2B5EF4-FFF2-40B4-BE49-F238E27FC236}">
                  <a16:creationId xmlns:a16="http://schemas.microsoft.com/office/drawing/2014/main" id="{00000000-0008-0000-0C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624641" name="Drop Down 1" descr="Select appropriate network" hidden="1">
              <a:extLst>
                <a:ext uri="{63B3BB69-23CF-44E3-9099-C40C66FF867C}">
                  <a14:compatExt spid="_x0000_s624641"/>
                </a:ext>
                <a:ext uri="{FF2B5EF4-FFF2-40B4-BE49-F238E27FC236}">
                  <a16:creationId xmlns:a16="http://schemas.microsoft.com/office/drawing/2014/main" id="{00000000-0008-0000-0D00-000001880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3459480</xdr:colOff>
          <xdr:row>0</xdr:row>
          <xdr:rowOff>45720</xdr:rowOff>
        </xdr:from>
        <xdr:to>
          <xdr:col>4</xdr:col>
          <xdr:colOff>4389120</xdr:colOff>
          <xdr:row>0</xdr:row>
          <xdr:rowOff>182880</xdr:rowOff>
        </xdr:to>
        <xdr:sp macro="" textlink="">
          <xdr:nvSpPr>
            <xdr:cNvPr id="375809" name="Drop Down 1" descr="Select appropriate network" hidden="1">
              <a:extLst>
                <a:ext uri="{63B3BB69-23CF-44E3-9099-C40C66FF867C}">
                  <a14:compatExt spid="_x0000_s375809"/>
                </a:ext>
                <a:ext uri="{FF2B5EF4-FFF2-40B4-BE49-F238E27FC236}">
                  <a16:creationId xmlns:a16="http://schemas.microsoft.com/office/drawing/2014/main" id="{00000000-0008-0000-1000-000001B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1</xdr:row>
          <xdr:rowOff>22860</xdr:rowOff>
        </xdr:to>
        <xdr:sp macro="" textlink="">
          <xdr:nvSpPr>
            <xdr:cNvPr id="762881" name="Drop Down 1" descr="Select appropriate network" hidden="1">
              <a:extLst>
                <a:ext uri="{63B3BB69-23CF-44E3-9099-C40C66FF867C}">
                  <a14:compatExt spid="_x0000_s762881"/>
                </a:ext>
                <a:ext uri="{FF2B5EF4-FFF2-40B4-BE49-F238E27FC236}">
                  <a16:creationId xmlns:a16="http://schemas.microsoft.com/office/drawing/2014/main" id="{00000000-0008-0000-1100-000001A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3905" name="Drop Down 1" descr="Select appropriate network" hidden="1">
              <a:extLst>
                <a:ext uri="{63B3BB69-23CF-44E3-9099-C40C66FF867C}">
                  <a14:compatExt spid="_x0000_s763905"/>
                </a:ext>
                <a:ext uri="{FF2B5EF4-FFF2-40B4-BE49-F238E27FC236}">
                  <a16:creationId xmlns:a16="http://schemas.microsoft.com/office/drawing/2014/main" id="{00000000-0008-0000-1200-000001A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4929" name="Drop Down 1" descr="Select appropriate network" hidden="1">
              <a:extLst>
                <a:ext uri="{63B3BB69-23CF-44E3-9099-C40C66FF867C}">
                  <a14:compatExt spid="_x0000_s764929"/>
                </a:ext>
                <a:ext uri="{FF2B5EF4-FFF2-40B4-BE49-F238E27FC236}">
                  <a16:creationId xmlns:a16="http://schemas.microsoft.com/office/drawing/2014/main" id="{00000000-0008-0000-1300-000001A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5953" name="Drop Down 1" descr="Select appropriate network" hidden="1">
              <a:extLst>
                <a:ext uri="{63B3BB69-23CF-44E3-9099-C40C66FF867C}">
                  <a14:compatExt spid="_x0000_s765953"/>
                </a:ext>
                <a:ext uri="{FF2B5EF4-FFF2-40B4-BE49-F238E27FC236}">
                  <a16:creationId xmlns:a16="http://schemas.microsoft.com/office/drawing/2014/main" id="{00000000-0008-0000-1400-000001B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7620</xdr:rowOff>
        </xdr:to>
        <xdr:sp macro="" textlink="">
          <xdr:nvSpPr>
            <xdr:cNvPr id="73739" name="Drop Down 11" descr="Select appropriate network" hidden="1">
              <a:extLst>
                <a:ext uri="{63B3BB69-23CF-44E3-9099-C40C66FF867C}">
                  <a14:compatExt spid="_x0000_s73739"/>
                </a:ext>
                <a:ext uri="{FF2B5EF4-FFF2-40B4-BE49-F238E27FC236}">
                  <a16:creationId xmlns:a16="http://schemas.microsoft.com/office/drawing/2014/main" id="{00000000-0008-0000-0100-00000B20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6977" name="Drop Down 1" descr="Select appropriate network" hidden="1">
              <a:extLst>
                <a:ext uri="{63B3BB69-23CF-44E3-9099-C40C66FF867C}">
                  <a14:compatExt spid="_x0000_s766977"/>
                </a:ext>
                <a:ext uri="{FF2B5EF4-FFF2-40B4-BE49-F238E27FC236}">
                  <a16:creationId xmlns:a16="http://schemas.microsoft.com/office/drawing/2014/main" id="{00000000-0008-0000-1500-000001B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8001" name="Drop Down 1" descr="Select appropriate network" hidden="1">
              <a:extLst>
                <a:ext uri="{63B3BB69-23CF-44E3-9099-C40C66FF867C}">
                  <a14:compatExt spid="_x0000_s768001"/>
                </a:ext>
                <a:ext uri="{FF2B5EF4-FFF2-40B4-BE49-F238E27FC236}">
                  <a16:creationId xmlns:a16="http://schemas.microsoft.com/office/drawing/2014/main" id="{00000000-0008-0000-1600-000001B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69025" name="Drop Down 1" descr="Select appropriate network" hidden="1">
              <a:extLst>
                <a:ext uri="{63B3BB69-23CF-44E3-9099-C40C66FF867C}">
                  <a14:compatExt spid="_x0000_s769025"/>
                </a:ext>
                <a:ext uri="{FF2B5EF4-FFF2-40B4-BE49-F238E27FC236}">
                  <a16:creationId xmlns:a16="http://schemas.microsoft.com/office/drawing/2014/main" id="{00000000-0008-0000-1700-000001B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0049" name="Drop Down 1" descr="Select appropriate network" hidden="1">
              <a:extLst>
                <a:ext uri="{63B3BB69-23CF-44E3-9099-C40C66FF867C}">
                  <a14:compatExt spid="_x0000_s770049"/>
                </a:ext>
                <a:ext uri="{FF2B5EF4-FFF2-40B4-BE49-F238E27FC236}">
                  <a16:creationId xmlns:a16="http://schemas.microsoft.com/office/drawing/2014/main" id="{00000000-0008-0000-1800-000001C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1073" name="Drop Down 1" descr="Select appropriate network" hidden="1">
              <a:extLst>
                <a:ext uri="{63B3BB69-23CF-44E3-9099-C40C66FF867C}">
                  <a14:compatExt spid="_x0000_s771073"/>
                </a:ext>
                <a:ext uri="{FF2B5EF4-FFF2-40B4-BE49-F238E27FC236}">
                  <a16:creationId xmlns:a16="http://schemas.microsoft.com/office/drawing/2014/main" id="{00000000-0008-0000-1900-000001C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2097" name="Drop Down 1" descr="Select appropriate network" hidden="1">
              <a:extLst>
                <a:ext uri="{63B3BB69-23CF-44E3-9099-C40C66FF867C}">
                  <a14:compatExt spid="_x0000_s772097"/>
                </a:ext>
                <a:ext uri="{FF2B5EF4-FFF2-40B4-BE49-F238E27FC236}">
                  <a16:creationId xmlns:a16="http://schemas.microsoft.com/office/drawing/2014/main" id="{00000000-0008-0000-1A00-000001C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3121" name="Drop Down 1" descr="Select appropriate network" hidden="1">
              <a:extLst>
                <a:ext uri="{63B3BB69-23CF-44E3-9099-C40C66FF867C}">
                  <a14:compatExt spid="_x0000_s773121"/>
                </a:ext>
                <a:ext uri="{FF2B5EF4-FFF2-40B4-BE49-F238E27FC236}">
                  <a16:creationId xmlns:a16="http://schemas.microsoft.com/office/drawing/2014/main" id="{00000000-0008-0000-1B00-000001CC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4145" name="Drop Down 1" descr="Select appropriate network" hidden="1">
              <a:extLst>
                <a:ext uri="{63B3BB69-23CF-44E3-9099-C40C66FF867C}">
                  <a14:compatExt spid="_x0000_s774145"/>
                </a:ext>
                <a:ext uri="{FF2B5EF4-FFF2-40B4-BE49-F238E27FC236}">
                  <a16:creationId xmlns:a16="http://schemas.microsoft.com/office/drawing/2014/main" id="{00000000-0008-0000-1C00-000001D0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5169" name="Drop Down 1" descr="Select appropriate network" hidden="1">
              <a:extLst>
                <a:ext uri="{63B3BB69-23CF-44E3-9099-C40C66FF867C}">
                  <a14:compatExt spid="_x0000_s775169"/>
                </a:ext>
                <a:ext uri="{FF2B5EF4-FFF2-40B4-BE49-F238E27FC236}">
                  <a16:creationId xmlns:a16="http://schemas.microsoft.com/office/drawing/2014/main" id="{00000000-0008-0000-1D00-000001D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152400</xdr:rowOff>
        </xdr:to>
        <xdr:sp macro="" textlink="">
          <xdr:nvSpPr>
            <xdr:cNvPr id="776193" name="Drop Down 1" descr="Select appropriate network" hidden="1">
              <a:extLst>
                <a:ext uri="{63B3BB69-23CF-44E3-9099-C40C66FF867C}">
                  <a14:compatExt spid="_x0000_s776193"/>
                </a:ext>
                <a:ext uri="{FF2B5EF4-FFF2-40B4-BE49-F238E27FC236}">
                  <a16:creationId xmlns:a16="http://schemas.microsoft.com/office/drawing/2014/main" id="{00000000-0008-0000-1E00-000001D8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182880</xdr:rowOff>
        </xdr:to>
        <xdr:sp macro="" textlink="">
          <xdr:nvSpPr>
            <xdr:cNvPr id="721921" name="Drop Down 1" descr="Select appropriate network" hidden="1">
              <a:extLst>
                <a:ext uri="{63B3BB69-23CF-44E3-9099-C40C66FF867C}">
                  <a14:compatExt spid="_x0000_s721921"/>
                </a:ext>
                <a:ext uri="{FF2B5EF4-FFF2-40B4-BE49-F238E27FC236}">
                  <a16:creationId xmlns:a16="http://schemas.microsoft.com/office/drawing/2014/main" id="{00000000-0008-0000-0200-000001040B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3357" name="Drop Down 285" descr="Select appropriate network" hidden="1">
              <a:extLst>
                <a:ext uri="{63B3BB69-23CF-44E3-9099-C40C66FF867C}">
                  <a14:compatExt spid="_x0000_s3357"/>
                </a:ext>
                <a:ext uri="{FF2B5EF4-FFF2-40B4-BE49-F238E27FC236}">
                  <a16:creationId xmlns:a16="http://schemas.microsoft.com/office/drawing/2014/main" id="{00000000-0008-0000-0300-00001D0D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4</xdr:col>
          <xdr:colOff>4084320</xdr:colOff>
          <xdr:row>0</xdr:row>
          <xdr:rowOff>68580</xdr:rowOff>
        </xdr:from>
        <xdr:to>
          <xdr:col>4</xdr:col>
          <xdr:colOff>5021580</xdr:colOff>
          <xdr:row>0</xdr:row>
          <xdr:rowOff>198120</xdr:rowOff>
        </xdr:to>
        <xdr:sp macro="" textlink="">
          <xdr:nvSpPr>
            <xdr:cNvPr id="838657" name="Drop Down 1" descr="Select appropriate network" hidden="1">
              <a:extLst>
                <a:ext uri="{63B3BB69-23CF-44E3-9099-C40C66FF867C}">
                  <a14:compatExt spid="_x0000_s838657"/>
                </a:ext>
                <a:ext uri="{FF2B5EF4-FFF2-40B4-BE49-F238E27FC236}">
                  <a16:creationId xmlns:a16="http://schemas.microsoft.com/office/drawing/2014/main" id="{00000000-0008-0000-0400-000001CC0C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160020</xdr:colOff>
          <xdr:row>0</xdr:row>
          <xdr:rowOff>160020</xdr:rowOff>
        </xdr:to>
        <xdr:sp macro="" textlink="">
          <xdr:nvSpPr>
            <xdr:cNvPr id="62468" name="Drop Down 4" descr="Select appropriate network" hidden="1">
              <a:extLst>
                <a:ext uri="{63B3BB69-23CF-44E3-9099-C40C66FF867C}">
                  <a14:compatExt spid="_x0000_s62468"/>
                </a:ext>
                <a:ext uri="{FF2B5EF4-FFF2-40B4-BE49-F238E27FC236}">
                  <a16:creationId xmlns:a16="http://schemas.microsoft.com/office/drawing/2014/main" id="{00000000-0008-0000-0500-00000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37218" name="Drop Down 2" descr="Select appropriate network" hidden="1">
              <a:extLst>
                <a:ext uri="{63B3BB69-23CF-44E3-9099-C40C66FF867C}">
                  <a14:compatExt spid="_x0000_s137218"/>
                </a:ext>
                <a:ext uri="{FF2B5EF4-FFF2-40B4-BE49-F238E27FC236}">
                  <a16:creationId xmlns:a16="http://schemas.microsoft.com/office/drawing/2014/main" id="{00000000-0008-0000-0600-00000218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26805" name="Drop Down 3253" descr="Select appropriate network" hidden="1">
              <a:extLst>
                <a:ext uri="{63B3BB69-23CF-44E3-9099-C40C66FF867C}">
                  <a14:compatExt spid="_x0000_s26805"/>
                </a:ext>
                <a:ext uri="{FF2B5EF4-FFF2-40B4-BE49-F238E27FC236}">
                  <a16:creationId xmlns:a16="http://schemas.microsoft.com/office/drawing/2014/main" id="{00000000-0008-0000-0700-0000B56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0</xdr:row>
          <xdr:rowOff>30480</xdr:rowOff>
        </xdr:from>
        <xdr:to>
          <xdr:col>7</xdr:col>
          <xdr:colOff>152400</xdr:colOff>
          <xdr:row>0</xdr:row>
          <xdr:rowOff>160020</xdr:rowOff>
        </xdr:to>
        <xdr:sp macro="" textlink="">
          <xdr:nvSpPr>
            <xdr:cNvPr id="140293" name="Drop Down 5" descr="Select appropriate network" hidden="1">
              <a:extLst>
                <a:ext uri="{63B3BB69-23CF-44E3-9099-C40C66FF867C}">
                  <a14:compatExt spid="_x0000_s140293"/>
                </a:ext>
                <a:ext uri="{FF2B5EF4-FFF2-40B4-BE49-F238E27FC236}">
                  <a16:creationId xmlns:a16="http://schemas.microsoft.com/office/drawing/2014/main" id="{00000000-0008-0000-0800-0000052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Gill Sans MT">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trlProp" Target="../ctrlProps/ctrlProp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ons.gov.uk/economy/inflationandpriceindices/timeseries/chaw/mm23" TargetMode="External"/><Relationship Id="rId1" Type="http://schemas.openxmlformats.org/officeDocument/2006/relationships/hyperlink" Target="https://www.ons.gov.uk/economy/inflationandpriceindices/timeseries/l522/mm23" TargetMode="Externa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trlProp" Target="../ctrlProps/ctrlProp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trlProp" Target="../ctrlProps/ctrlProp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1.bin"/><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trlProp" Target="../ctrlProps/ctrlProp19.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3.bin"/><Relationship Id="rId4" Type="http://schemas.openxmlformats.org/officeDocument/2006/relationships/ctrlProp" Target="../ctrlProps/ctrlProp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4.bin"/><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5.bin"/><Relationship Id="rId4" Type="http://schemas.openxmlformats.org/officeDocument/2006/relationships/ctrlProp" Target="../ctrlProps/ctrlProp22.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trlProp" Target="../ctrlProps/ctrlProp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5"/>
    <pageSetUpPr autoPageBreaks="0"/>
  </sheetPr>
  <dimension ref="A1:AU52"/>
  <sheetViews>
    <sheetView tabSelected="1" zoomScale="85" zoomScaleNormal="85" workbookViewId="0">
      <selection activeCell="I3" sqref="I3"/>
    </sheetView>
  </sheetViews>
  <sheetFormatPr defaultColWidth="0" defaultRowHeight="12.6" zeroHeight="1"/>
  <cols>
    <col min="1" max="4" width="1.453125" customWidth="1"/>
    <col min="5" max="5" width="24.453125" customWidth="1"/>
    <col min="6" max="6" width="2.453125" customWidth="1"/>
    <col min="7" max="7" width="47" customWidth="1"/>
    <col min="8" max="8" width="2.36328125" customWidth="1"/>
    <col min="9" max="9" width="22.36328125" customWidth="1"/>
    <col min="10" max="10" width="2.7265625" customWidth="1"/>
    <col min="11" max="11" width="66" customWidth="1"/>
    <col min="12" max="12" width="1.7265625" customWidth="1"/>
    <col min="13" max="46" width="9.6328125" hidden="1" customWidth="1"/>
    <col min="47" max="47" width="3" hidden="1" customWidth="1"/>
  </cols>
  <sheetData>
    <row r="1" spans="1:12" ht="40.950000000000003" customHeight="1">
      <c r="A1" s="150"/>
      <c r="B1" s="150"/>
      <c r="C1" s="150"/>
      <c r="D1" s="150"/>
      <c r="E1" s="150"/>
      <c r="F1" s="150"/>
      <c r="G1" s="150"/>
      <c r="H1" s="150"/>
      <c r="I1" s="150"/>
      <c r="J1" s="150"/>
      <c r="K1" s="150"/>
      <c r="L1" s="150"/>
    </row>
    <row r="2" spans="1:12" ht="24.6">
      <c r="A2" s="156" t="s">
        <v>4</v>
      </c>
      <c r="B2" s="151"/>
      <c r="C2" s="151"/>
      <c r="D2" s="151"/>
      <c r="E2" s="151"/>
      <c r="F2" s="158"/>
      <c r="G2" s="158"/>
      <c r="H2" s="181"/>
      <c r="I2" s="181"/>
      <c r="J2" s="196"/>
      <c r="K2" s="196"/>
      <c r="L2" s="196"/>
    </row>
    <row r="3" spans="1:12" ht="19.2">
      <c r="A3" s="152"/>
      <c r="B3" s="152" t="s">
        <v>5</v>
      </c>
      <c r="C3" s="151"/>
      <c r="D3" s="151"/>
      <c r="E3" s="151"/>
      <c r="F3" s="158"/>
      <c r="G3" s="158"/>
      <c r="H3" s="181"/>
      <c r="I3" s="181"/>
      <c r="J3" s="181"/>
      <c r="K3" s="181"/>
      <c r="L3" s="181"/>
    </row>
    <row r="4" spans="1:12" ht="16.8">
      <c r="A4" s="151"/>
      <c r="B4" s="151"/>
      <c r="C4" s="153" t="s">
        <v>6</v>
      </c>
      <c r="D4" s="153"/>
      <c r="E4" s="153"/>
      <c r="F4" s="154"/>
      <c r="G4" s="158" t="str">
        <f ca="1">MID(CELL("filename"),SEARCH("[",CELL("filename"))+1,SEARCH("]",CELL("filename"))-SEARCH("[",CELL("filename"))-1)</f>
        <v>ED2 PCFM WMID 20231221.xlsx</v>
      </c>
      <c r="H4" s="179"/>
      <c r="I4" s="179"/>
      <c r="J4" s="172"/>
      <c r="K4" s="172"/>
      <c r="L4" s="172"/>
    </row>
    <row r="5" spans="1:12" ht="16.8">
      <c r="A5" s="151"/>
      <c r="B5" s="151"/>
      <c r="C5" s="153" t="s">
        <v>7</v>
      </c>
      <c r="D5" s="155"/>
      <c r="E5" s="155"/>
      <c r="F5" s="155"/>
      <c r="G5" s="551">
        <v>45281</v>
      </c>
      <c r="H5" s="158"/>
      <c r="I5" s="169"/>
      <c r="J5" s="158"/>
      <c r="K5" s="168"/>
      <c r="L5" s="168"/>
    </row>
    <row r="6" spans="1:12" ht="16.8">
      <c r="A6" s="2"/>
      <c r="B6" s="2"/>
      <c r="C6" s="2"/>
      <c r="D6" s="2"/>
      <c r="E6" s="2"/>
      <c r="F6" s="2"/>
      <c r="G6" s="2"/>
      <c r="H6" s="2"/>
      <c r="I6" s="2"/>
      <c r="J6" s="2"/>
      <c r="K6" s="2"/>
      <c r="L6" s="2"/>
    </row>
    <row r="7" spans="1:12" ht="16.8">
      <c r="A7" s="159"/>
      <c r="B7" s="37" t="s">
        <v>8</v>
      </c>
      <c r="C7" s="37"/>
      <c r="D7" s="37"/>
      <c r="E7" s="37"/>
      <c r="F7" s="37"/>
      <c r="G7" s="37"/>
      <c r="H7" s="37"/>
      <c r="I7" s="37"/>
      <c r="J7" s="37"/>
      <c r="K7" s="37"/>
    </row>
    <row r="8" spans="1:12" ht="16.8">
      <c r="A8" s="159"/>
      <c r="B8" s="159"/>
      <c r="C8" s="159"/>
      <c r="D8" s="159"/>
      <c r="E8" s="21"/>
      <c r="F8" s="159"/>
      <c r="G8" s="160"/>
      <c r="H8" s="159"/>
      <c r="I8" s="159"/>
      <c r="J8" s="159"/>
      <c r="K8" s="159"/>
    </row>
    <row r="9" spans="1:12" ht="16.8">
      <c r="A9" s="159"/>
      <c r="B9" s="159"/>
      <c r="C9" s="159"/>
      <c r="D9" s="159"/>
      <c r="E9" s="160" t="s">
        <v>9</v>
      </c>
      <c r="F9" s="159"/>
      <c r="G9" s="160" t="s">
        <v>10</v>
      </c>
      <c r="H9" s="159"/>
      <c r="I9" s="172" t="s">
        <v>9</v>
      </c>
      <c r="J9" s="159"/>
      <c r="K9" s="159" t="s">
        <v>11</v>
      </c>
    </row>
    <row r="10" spans="1:12" ht="16.8">
      <c r="A10" s="159"/>
      <c r="B10" s="159"/>
      <c r="C10" s="159"/>
      <c r="D10" s="159"/>
      <c r="E10" s="8" t="s">
        <v>9</v>
      </c>
      <c r="F10" s="159"/>
      <c r="G10" s="160" t="s">
        <v>12</v>
      </c>
      <c r="H10" s="159"/>
      <c r="I10" s="175" t="s">
        <v>9</v>
      </c>
      <c r="J10" s="159"/>
      <c r="K10" s="159" t="s">
        <v>13</v>
      </c>
    </row>
    <row r="11" spans="1:12" ht="17.399999999999999" thickBot="1">
      <c r="A11" s="159"/>
      <c r="B11" s="159"/>
      <c r="C11" s="159"/>
      <c r="D11" s="159"/>
      <c r="E11" s="30" t="s">
        <v>9</v>
      </c>
      <c r="F11" s="159"/>
      <c r="G11" s="160" t="s">
        <v>14</v>
      </c>
      <c r="H11" s="159"/>
      <c r="I11" s="176" t="s">
        <v>9</v>
      </c>
      <c r="J11" s="159"/>
      <c r="K11" s="159" t="s">
        <v>15</v>
      </c>
    </row>
    <row r="12" spans="1:12" ht="17.399999999999999" thickBot="1">
      <c r="A12" s="159"/>
      <c r="B12" s="159"/>
      <c r="C12" s="159"/>
      <c r="D12" s="159"/>
      <c r="E12" s="161" t="s">
        <v>9</v>
      </c>
      <c r="F12" s="159"/>
      <c r="G12" s="160" t="s">
        <v>16</v>
      </c>
      <c r="H12" s="159"/>
      <c r="I12" s="177" t="s">
        <v>9</v>
      </c>
      <c r="J12" s="159"/>
      <c r="K12" s="159" t="s">
        <v>17</v>
      </c>
    </row>
    <row r="13" spans="1:12" ht="16.8">
      <c r="A13" s="159"/>
      <c r="B13" s="159"/>
      <c r="C13" s="159"/>
      <c r="D13" s="159"/>
      <c r="E13" s="159" t="s">
        <v>9</v>
      </c>
      <c r="F13" s="159"/>
      <c r="G13" s="159" t="s">
        <v>18</v>
      </c>
      <c r="H13" s="159"/>
      <c r="I13" s="178" t="s">
        <v>9</v>
      </c>
      <c r="J13" s="159"/>
      <c r="K13" s="159" t="s">
        <v>19</v>
      </c>
    </row>
    <row r="14" spans="1:12" ht="16.8">
      <c r="A14" s="159"/>
      <c r="B14" s="159"/>
      <c r="C14" s="159"/>
      <c r="D14" s="159"/>
      <c r="E14" s="159"/>
      <c r="F14" s="159"/>
      <c r="G14" s="159"/>
      <c r="H14" s="159"/>
      <c r="I14" s="12" t="s">
        <v>9</v>
      </c>
      <c r="J14" s="159"/>
      <c r="K14" s="159" t="s">
        <v>20</v>
      </c>
    </row>
    <row r="15" spans="1:12" ht="16.8">
      <c r="A15" s="159"/>
      <c r="B15" s="159"/>
      <c r="C15" s="159"/>
      <c r="D15" s="159"/>
      <c r="E15" s="159"/>
      <c r="F15" s="159"/>
      <c r="G15" s="159"/>
      <c r="H15" s="159"/>
      <c r="I15" s="174" t="s">
        <v>9</v>
      </c>
      <c r="J15" s="159"/>
      <c r="K15" s="159" t="s">
        <v>21</v>
      </c>
    </row>
    <row r="16" spans="1:12" ht="16.8">
      <c r="A16" s="159"/>
      <c r="B16" s="159"/>
      <c r="C16" s="159"/>
      <c r="D16" s="159"/>
      <c r="E16" s="159"/>
      <c r="F16" s="159"/>
      <c r="G16" s="159"/>
      <c r="H16" s="159"/>
      <c r="I16" s="292" t="s">
        <v>9</v>
      </c>
      <c r="J16" s="159"/>
      <c r="K16" s="159" t="s">
        <v>22</v>
      </c>
    </row>
    <row r="17" spans="1:11" ht="16.8">
      <c r="A17" s="159"/>
      <c r="B17" s="159"/>
      <c r="C17" s="159"/>
      <c r="D17" s="159"/>
      <c r="E17" s="159"/>
      <c r="F17" s="159"/>
      <c r="G17" s="159"/>
      <c r="H17" s="159"/>
    </row>
    <row r="18" spans="1:11" ht="16.8">
      <c r="A18" s="159"/>
      <c r="B18" s="159"/>
      <c r="C18" s="159"/>
      <c r="D18" s="159"/>
      <c r="E18" s="159"/>
      <c r="F18" s="159"/>
      <c r="G18" s="159"/>
      <c r="H18" s="159"/>
      <c r="I18" s="159"/>
      <c r="J18" s="159"/>
      <c r="K18" s="159"/>
    </row>
    <row r="19" spans="1:11" ht="16.8">
      <c r="A19" s="159"/>
      <c r="B19" s="37" t="s">
        <v>23</v>
      </c>
      <c r="C19" s="37"/>
      <c r="D19" s="37"/>
      <c r="E19" s="37"/>
      <c r="F19" s="37"/>
      <c r="G19" s="37"/>
      <c r="H19" s="37"/>
      <c r="I19" s="37"/>
      <c r="J19" s="37"/>
      <c r="K19" s="37"/>
    </row>
    <row r="20" spans="1:11" ht="16.8">
      <c r="A20" s="159"/>
      <c r="B20" s="159"/>
      <c r="C20" s="159"/>
      <c r="D20" s="159"/>
      <c r="E20" s="21"/>
      <c r="F20" s="159"/>
      <c r="G20" s="160"/>
      <c r="H20" s="159"/>
      <c r="I20" s="159"/>
      <c r="J20" s="159"/>
      <c r="K20" s="159"/>
    </row>
    <row r="21" spans="1:11" ht="17.399999999999999" thickBot="1">
      <c r="A21" s="159"/>
      <c r="B21" s="159"/>
      <c r="C21" s="159"/>
      <c r="D21" s="159"/>
      <c r="E21" s="159" t="s">
        <v>24</v>
      </c>
      <c r="F21" s="159"/>
      <c r="G21" s="159"/>
      <c r="H21" s="159"/>
      <c r="I21" s="159" t="s">
        <v>25</v>
      </c>
      <c r="J21" s="159"/>
      <c r="K21" s="160"/>
    </row>
    <row r="22" spans="1:11" ht="18" thickTop="1" thickBot="1">
      <c r="A22" s="159"/>
      <c r="B22" s="159"/>
      <c r="C22" s="159"/>
      <c r="D22" s="159"/>
      <c r="E22" s="162" t="s">
        <v>26</v>
      </c>
      <c r="F22" s="173"/>
      <c r="G22" s="163" t="s">
        <v>27</v>
      </c>
      <c r="H22" s="159"/>
      <c r="I22" s="162" t="s">
        <v>28</v>
      </c>
      <c r="J22" s="167"/>
      <c r="K22" s="163"/>
    </row>
    <row r="23" spans="1:11" ht="18" thickTop="1" thickBot="1">
      <c r="A23" s="159"/>
      <c r="B23" s="159"/>
      <c r="C23" s="159"/>
      <c r="D23" s="159"/>
      <c r="E23" s="162" t="s">
        <v>29</v>
      </c>
      <c r="F23" s="173"/>
      <c r="G23" s="163" t="s">
        <v>30</v>
      </c>
      <c r="H23" s="159"/>
      <c r="I23" s="162" t="s">
        <v>31</v>
      </c>
      <c r="J23" s="167"/>
      <c r="K23" s="163"/>
    </row>
    <row r="24" spans="1:11" ht="18" thickTop="1" thickBot="1">
      <c r="A24" s="159"/>
      <c r="B24" s="159"/>
      <c r="C24" s="159"/>
      <c r="D24" s="159"/>
      <c r="E24" s="162" t="s">
        <v>32</v>
      </c>
      <c r="F24" s="173"/>
      <c r="G24" s="163" t="s">
        <v>33</v>
      </c>
      <c r="H24" s="159"/>
      <c r="I24" s="162" t="s">
        <v>34</v>
      </c>
      <c r="J24" s="167"/>
      <c r="K24" s="163"/>
    </row>
    <row r="25" spans="1:11" ht="18" thickTop="1" thickBot="1">
      <c r="A25" s="159"/>
      <c r="B25" s="159"/>
      <c r="C25" s="159"/>
      <c r="D25" s="159"/>
      <c r="E25" s="164"/>
      <c r="F25" s="164"/>
      <c r="G25" s="163"/>
      <c r="H25" s="159"/>
      <c r="I25" s="162" t="s">
        <v>35</v>
      </c>
      <c r="J25" s="167"/>
      <c r="K25" s="163"/>
    </row>
    <row r="26" spans="1:11" ht="18" thickTop="1" thickBot="1">
      <c r="A26" s="159"/>
      <c r="B26" s="159"/>
      <c r="C26" s="159"/>
      <c r="D26" s="159"/>
      <c r="E26" s="159" t="s">
        <v>36</v>
      </c>
      <c r="F26" s="159"/>
      <c r="G26" s="160"/>
      <c r="H26" s="159"/>
      <c r="I26" s="162" t="s">
        <v>37</v>
      </c>
      <c r="J26" s="167"/>
      <c r="K26" s="163"/>
    </row>
    <row r="27" spans="1:11" ht="18" thickTop="1" thickBot="1">
      <c r="A27" s="159"/>
      <c r="B27" s="159"/>
      <c r="C27" s="159"/>
      <c r="D27" s="159"/>
      <c r="E27" s="162" t="s">
        <v>14</v>
      </c>
      <c r="F27" s="167"/>
      <c r="G27" s="163" t="s">
        <v>38</v>
      </c>
      <c r="H27" s="159"/>
      <c r="I27" s="162" t="s">
        <v>39</v>
      </c>
      <c r="J27" s="167"/>
      <c r="K27" s="163"/>
    </row>
    <row r="28" spans="1:11" ht="18" thickTop="1" thickBot="1">
      <c r="A28" s="159"/>
      <c r="B28" s="159"/>
      <c r="C28" s="159"/>
      <c r="D28" s="159"/>
      <c r="E28" s="162" t="s">
        <v>40</v>
      </c>
      <c r="F28" s="167"/>
      <c r="G28" s="163" t="s">
        <v>41</v>
      </c>
      <c r="H28" s="159"/>
      <c r="I28" s="162" t="s">
        <v>42</v>
      </c>
      <c r="J28" s="167"/>
      <c r="K28" s="163"/>
    </row>
    <row r="29" spans="1:11" ht="18" thickTop="1" thickBot="1">
      <c r="A29" s="159"/>
      <c r="B29" s="159"/>
      <c r="C29" s="159"/>
      <c r="D29" s="159"/>
      <c r="E29" s="162" t="s">
        <v>43</v>
      </c>
      <c r="F29" s="167"/>
      <c r="G29" s="163" t="s">
        <v>44</v>
      </c>
      <c r="H29" s="159"/>
      <c r="I29" s="162" t="s">
        <v>45</v>
      </c>
      <c r="J29" s="167"/>
      <c r="K29" s="163"/>
    </row>
    <row r="30" spans="1:11" ht="18" thickTop="1" thickBot="1">
      <c r="A30" s="159"/>
      <c r="B30" s="159"/>
      <c r="C30" s="159"/>
      <c r="D30" s="159"/>
      <c r="E30" s="159"/>
      <c r="F30" s="159"/>
      <c r="G30" s="160"/>
      <c r="H30" s="159"/>
      <c r="I30" s="162" t="s">
        <v>46</v>
      </c>
      <c r="J30" s="167"/>
      <c r="K30" s="163"/>
    </row>
    <row r="31" spans="1:11" ht="18" thickTop="1" thickBot="1">
      <c r="E31" s="159" t="s">
        <v>47</v>
      </c>
      <c r="F31" s="159"/>
      <c r="G31" s="159"/>
      <c r="I31" s="162" t="s">
        <v>48</v>
      </c>
      <c r="J31" s="167"/>
      <c r="K31" s="159"/>
    </row>
    <row r="32" spans="1:11" ht="18" thickTop="1" thickBot="1">
      <c r="E32" s="162" t="s">
        <v>49</v>
      </c>
      <c r="F32" s="332"/>
      <c r="G32" s="163" t="s">
        <v>50</v>
      </c>
      <c r="I32" s="162" t="s">
        <v>51</v>
      </c>
      <c r="J32" s="167"/>
      <c r="K32" s="159"/>
    </row>
    <row r="33" spans="1:11" ht="18" thickTop="1" thickBot="1">
      <c r="A33" s="159"/>
      <c r="B33" s="159"/>
      <c r="C33" s="159"/>
      <c r="D33" s="159"/>
      <c r="E33" s="162" t="s">
        <v>52</v>
      </c>
      <c r="F33" s="332"/>
      <c r="G33" s="163" t="s">
        <v>53</v>
      </c>
      <c r="H33" s="159"/>
      <c r="I33" s="162" t="s">
        <v>54</v>
      </c>
      <c r="J33" s="167"/>
      <c r="K33" s="159"/>
    </row>
    <row r="34" spans="1:11" ht="18" thickTop="1" thickBot="1">
      <c r="A34" s="159"/>
      <c r="B34" s="159"/>
      <c r="C34" s="159"/>
      <c r="D34" s="159"/>
      <c r="E34" s="162" t="s">
        <v>55</v>
      </c>
      <c r="F34" s="332"/>
      <c r="G34" s="163" t="s">
        <v>56</v>
      </c>
      <c r="H34" s="159"/>
      <c r="I34" s="162" t="s">
        <v>57</v>
      </c>
      <c r="J34" s="167"/>
      <c r="K34" s="159"/>
    </row>
    <row r="35" spans="1:11" ht="18" thickTop="1" thickBot="1">
      <c r="A35" s="159"/>
      <c r="B35" s="159"/>
      <c r="C35" s="159"/>
      <c r="D35" s="159"/>
      <c r="E35" s="162" t="s">
        <v>58</v>
      </c>
      <c r="F35" s="332"/>
      <c r="G35" s="159" t="s">
        <v>59</v>
      </c>
      <c r="H35" s="159"/>
      <c r="I35" s="162" t="s">
        <v>60</v>
      </c>
      <c r="J35" s="167"/>
      <c r="K35" s="159"/>
    </row>
    <row r="36" spans="1:11" ht="17.399999999999999" thickBot="1">
      <c r="A36" s="159"/>
      <c r="B36" s="159"/>
      <c r="C36" s="159"/>
      <c r="D36" s="159"/>
      <c r="E36" s="162" t="s">
        <v>61</v>
      </c>
      <c r="F36" s="332"/>
      <c r="G36" s="163" t="s">
        <v>62</v>
      </c>
      <c r="H36" s="159"/>
      <c r="K36" s="159"/>
    </row>
    <row r="37" spans="1:11" ht="17.399999999999999" thickBot="1">
      <c r="A37" s="159"/>
      <c r="B37" s="159"/>
      <c r="C37" s="159"/>
      <c r="D37" s="159"/>
      <c r="E37" s="162" t="s">
        <v>63</v>
      </c>
      <c r="F37" s="332"/>
      <c r="G37" s="163" t="s">
        <v>64</v>
      </c>
      <c r="H37" s="159"/>
    </row>
    <row r="38" spans="1:11" ht="17.399999999999999" thickBot="1">
      <c r="A38" s="159"/>
      <c r="B38" s="159"/>
      <c r="C38" s="159"/>
      <c r="D38" s="159"/>
      <c r="E38" s="162" t="s">
        <v>65</v>
      </c>
      <c r="F38" s="332"/>
      <c r="G38" s="163" t="s">
        <v>66</v>
      </c>
      <c r="H38" s="159"/>
    </row>
    <row r="39" spans="1:11" ht="17.399999999999999" thickBot="1">
      <c r="A39" s="159"/>
      <c r="B39" s="159"/>
      <c r="C39" s="159"/>
      <c r="D39" s="159"/>
      <c r="E39" s="162" t="s">
        <v>67</v>
      </c>
      <c r="F39" s="332"/>
      <c r="G39" s="163" t="s">
        <v>68</v>
      </c>
      <c r="H39" s="159"/>
    </row>
    <row r="40" spans="1:11" ht="17.399999999999999" thickBot="1">
      <c r="A40" s="159"/>
      <c r="B40" s="159"/>
      <c r="C40" s="159"/>
      <c r="D40" s="159"/>
      <c r="E40" s="162" t="s">
        <v>69</v>
      </c>
      <c r="F40" s="332"/>
      <c r="G40" s="163" t="s">
        <v>70</v>
      </c>
      <c r="H40" s="159"/>
      <c r="I40" s="164"/>
      <c r="J40" s="159"/>
      <c r="K40" s="159"/>
    </row>
    <row r="41" spans="1:11" ht="16.8">
      <c r="A41" s="159"/>
      <c r="B41" s="159"/>
      <c r="C41" s="159"/>
      <c r="D41" s="159"/>
      <c r="H41" s="159"/>
    </row>
    <row r="42" spans="1:11" ht="17.399999999999999" thickBot="1">
      <c r="A42" s="159"/>
      <c r="B42" s="159"/>
      <c r="C42" s="159"/>
      <c r="D42" s="159"/>
      <c r="E42" s="159" t="s">
        <v>71</v>
      </c>
      <c r="F42" s="159"/>
      <c r="G42" s="159"/>
      <c r="H42" s="159"/>
    </row>
    <row r="43" spans="1:11" ht="18" thickTop="1" thickBot="1">
      <c r="A43" s="159"/>
      <c r="B43" s="159"/>
      <c r="C43" s="159"/>
      <c r="D43" s="159"/>
      <c r="E43" s="164" t="s">
        <v>72</v>
      </c>
      <c r="F43" s="167"/>
      <c r="G43" s="159" t="s">
        <v>73</v>
      </c>
      <c r="H43" s="159"/>
    </row>
    <row r="44" spans="1:11" ht="18" thickTop="1" thickBot="1">
      <c r="A44" s="159"/>
      <c r="B44" s="159"/>
      <c r="C44" s="159"/>
      <c r="D44" s="159"/>
      <c r="E44" s="164" t="s">
        <v>74</v>
      </c>
      <c r="F44" s="167"/>
      <c r="G44" s="159" t="s">
        <v>75</v>
      </c>
      <c r="H44" s="159"/>
    </row>
    <row r="45" spans="1:11" ht="17.399999999999999" thickTop="1">
      <c r="A45" s="159"/>
      <c r="B45" s="159"/>
      <c r="C45" s="159"/>
      <c r="D45" s="159"/>
      <c r="H45" s="159"/>
    </row>
    <row r="46" spans="1:11" ht="17.399999999999999" thickBot="1">
      <c r="A46" s="159"/>
      <c r="B46" s="159"/>
      <c r="C46" s="159"/>
      <c r="D46" s="159"/>
      <c r="E46" s="159" t="s">
        <v>76</v>
      </c>
      <c r="F46" s="2"/>
      <c r="G46" s="2"/>
      <c r="H46" s="2"/>
    </row>
    <row r="47" spans="1:11" ht="17.399999999999999" thickBot="1">
      <c r="A47" s="159"/>
      <c r="B47" s="159"/>
      <c r="C47" s="159"/>
      <c r="D47" s="159"/>
      <c r="E47" s="164" t="s">
        <v>77</v>
      </c>
      <c r="F47" s="173"/>
      <c r="G47" s="163" t="s">
        <v>78</v>
      </c>
      <c r="H47" s="2"/>
    </row>
    <row r="48" spans="1:11" ht="16.8">
      <c r="A48" s="159"/>
      <c r="B48" s="159"/>
      <c r="C48" s="159"/>
      <c r="D48" s="159"/>
      <c r="H48" s="2"/>
    </row>
    <row r="49" spans="1:12" ht="16.8">
      <c r="A49" s="159"/>
      <c r="B49" s="159"/>
      <c r="C49" s="159"/>
      <c r="D49" s="159"/>
      <c r="H49" s="2"/>
      <c r="I49" s="164"/>
      <c r="J49" s="159"/>
      <c r="K49" s="163"/>
      <c r="L49" s="2"/>
    </row>
    <row r="50" spans="1:12" ht="16.8">
      <c r="A50" s="159"/>
      <c r="B50" s="37" t="s">
        <v>79</v>
      </c>
      <c r="C50" s="37"/>
      <c r="D50" s="37"/>
      <c r="E50" s="37"/>
      <c r="F50" s="37"/>
      <c r="G50" s="37"/>
      <c r="H50" s="37"/>
      <c r="I50" s="37"/>
      <c r="J50" s="37"/>
      <c r="K50" s="37"/>
      <c r="L50" s="159"/>
    </row>
    <row r="51" spans="1:12"/>
    <row r="52" spans="1:12"/>
  </sheetData>
  <hyperlinks>
    <hyperlink ref="E22" location="Cover!A1" display="Cover"/>
    <hyperlink ref="E23" location="UserInterface!A1" display="UserInterface"/>
    <hyperlink ref="E28" location="MainInputs!A1" display="MainInputs"/>
    <hyperlink ref="E32" location="Totex!A1" display="Totex"/>
    <hyperlink ref="E33" location="TIM!A1" display="TIM"/>
    <hyperlink ref="E43" location="'Annual Inflation'!A1" display="Annual Inflation"/>
    <hyperlink ref="E44" location="'Monthly Inflation'!A1" display="Monthly Inflation"/>
    <hyperlink ref="I22" location="ENWL!A1" display="ENWL"/>
    <hyperlink ref="I23" location="NPgN!A1" display="NPgN"/>
    <hyperlink ref="I24" location="NPgY!A1" display="NPgY"/>
    <hyperlink ref="I25" location="WMID!A1" display="WMID"/>
    <hyperlink ref="I26" location="EMID!A1" display="EMID"/>
    <hyperlink ref="I27" location="SWALES!A1" display="SWALES"/>
    <hyperlink ref="I28" location="SWEST!A1" display="SWEST"/>
    <hyperlink ref="I29" location="LPN!A1" display="LPN"/>
    <hyperlink ref="I30" location="SPN!A1" display="SPN"/>
    <hyperlink ref="I31" location="EPN!A1" display="EPN"/>
    <hyperlink ref="I32" location="SPD!A1" display="SPD"/>
    <hyperlink ref="I33" location="SPMW!A1" display="SPMW"/>
    <hyperlink ref="I34" location="SSEH!A1" display="SSEH"/>
    <hyperlink ref="I35" location="SSES!A1" display="SSES"/>
    <hyperlink ref="E24" location="Scenarios!A1" display="Scenarios"/>
    <hyperlink ref="E47" location="Checks!A1" display="Checks"/>
    <hyperlink ref="E37" location="'Finance&amp;Tax'!A1" display="Finance&amp;Tax"/>
    <hyperlink ref="E36" location="TaxPools!A1" display="TaxPools"/>
    <hyperlink ref="E39" location="Revenue!A1" display="Revenue"/>
    <hyperlink ref="E34" location="Depn!A1" display="Depn"/>
    <hyperlink ref="E40" location="AR!A1" display="AR"/>
    <hyperlink ref="E35" location="'Return&amp;RAV'!A1" display="Return&amp;RAV"/>
    <hyperlink ref="E38" location="ReturnAdj!A1" display="ReturnAdj"/>
    <hyperlink ref="E27" location="Export!A1" display="Export"/>
    <hyperlink ref="E29" location="Legacy!A1" display="Legacy"/>
  </hyperlinks>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CCC0DA"/>
    <outlinePr summaryBelow="0" summaryRight="0"/>
    <pageSetUpPr autoPageBreaks="0"/>
  </sheetPr>
  <dimension ref="A1:AW116"/>
  <sheetViews>
    <sheetView zoomScale="85" zoomScaleNormal="85" workbookViewId="0"/>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16384" width="9" hidden="1"/>
  </cols>
  <sheetData>
    <row r="1" spans="1:49" s="82" customFormat="1" ht="19.2">
      <c r="A1" s="195" t="s">
        <v>947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s="82" customFormat="1"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s="82" customFormat="1"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s="82" customFormat="1"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s="82" customFormat="1"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s="82" customFormat="1" ht="16.8">
      <c r="A6" s="2"/>
      <c r="B6" s="22" t="s">
        <v>948</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s="2" customFormat="1" ht="16.8">
      <c r="B7" s="4" t="s">
        <v>949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row>
    <row r="8" spans="1:49" s="82" customFormat="1" ht="16.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165"/>
      <c r="AK8" s="165"/>
      <c r="AL8" s="165"/>
      <c r="AM8" s="165"/>
      <c r="AN8" s="165"/>
      <c r="AO8" s="165"/>
      <c r="AP8" s="165"/>
      <c r="AQ8" s="3"/>
      <c r="AR8" s="165"/>
      <c r="AS8" s="165"/>
      <c r="AT8" s="165"/>
      <c r="AU8" s="165"/>
      <c r="AV8" s="165"/>
      <c r="AW8" s="2"/>
    </row>
    <row r="9" spans="1:49" s="82" customFormat="1" ht="16.8">
      <c r="A9" s="2"/>
      <c r="B9" s="2"/>
      <c r="C9" s="20" t="s">
        <v>544</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row>
    <row r="10" spans="1:49"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s="2" customFormat="1" ht="16.8">
      <c r="B11" s="34"/>
      <c r="C11" s="34"/>
      <c r="D11" s="34"/>
      <c r="E11" s="34" t="s">
        <v>547</v>
      </c>
      <c r="F11" s="34"/>
      <c r="G11" s="2" t="s">
        <v>550</v>
      </c>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8"/>
      <c r="AK11" s="81"/>
      <c r="AL11" s="81"/>
      <c r="AM11" s="81"/>
      <c r="AN11" s="81"/>
      <c r="AO11" s="81"/>
      <c r="AP11" s="81"/>
      <c r="AQ11" s="224"/>
      <c r="AR11" s="454">
        <f>InputSummary!AR21</f>
        <v>1</v>
      </c>
      <c r="AS11" s="454">
        <f>InputSummary!AS21</f>
        <v>0</v>
      </c>
      <c r="AT11" s="454">
        <f>InputSummary!AT21</f>
        <v>0</v>
      </c>
      <c r="AU11" s="454">
        <f>InputSummary!AU21</f>
        <v>0</v>
      </c>
      <c r="AV11" s="454">
        <f>InputSummary!AV21</f>
        <v>0</v>
      </c>
    </row>
    <row r="12" spans="1:49" s="2" customFormat="1" ht="16.8">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6"/>
      <c r="AR12" s="34"/>
      <c r="AS12" s="34"/>
      <c r="AT12" s="34"/>
      <c r="AU12" s="34"/>
      <c r="AV12" s="34"/>
    </row>
    <row r="13" spans="1:49" s="21" customFormat="1" ht="16.8">
      <c r="C13" s="28" t="s">
        <v>950</v>
      </c>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9"/>
      <c r="AR13" s="28"/>
      <c r="AS13" s="28"/>
      <c r="AT13" s="28"/>
      <c r="AU13" s="28"/>
      <c r="AV13" s="28"/>
      <c r="AW13" s="7"/>
    </row>
    <row r="14" spans="1:49" s="82" customFormat="1" ht="16.8">
      <c r="I14" s="182"/>
      <c r="AQ14" s="147"/>
    </row>
    <row r="15" spans="1:49" s="82" customFormat="1" ht="16.8">
      <c r="E15" s="2" t="s">
        <v>951</v>
      </c>
      <c r="G15" s="2" t="s">
        <v>100</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92">
        <f>InputSummary!AR$194</f>
        <v>1.2891506141768156</v>
      </c>
      <c r="AS15" s="92">
        <f>InputSummary!AS$194</f>
        <v>1.3284361388165782</v>
      </c>
      <c r="AT15" s="92">
        <f>InputSummary!AT$194</f>
        <v>1.3511547218960771</v>
      </c>
      <c r="AU15" s="92">
        <f>InputSummary!AU$194</f>
        <v>1.3719916643626167</v>
      </c>
      <c r="AV15" s="92">
        <f>InputSummary!AV$194</f>
        <v>1.3966351746111914</v>
      </c>
    </row>
    <row r="16" spans="1:49" s="82" customFormat="1"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s="82" customFormat="1" ht="16.8">
      <c r="A17" s="2"/>
      <c r="B17" s="2"/>
      <c r="C17" s="20" t="s">
        <v>952</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9"/>
      <c r="AR17" s="20"/>
      <c r="AS17" s="20"/>
      <c r="AT17" s="20"/>
      <c r="AU17" s="20"/>
      <c r="AV17" s="20"/>
      <c r="AW17" s="2"/>
    </row>
    <row r="18" spans="1:49" s="82" customFormat="1" ht="16.8">
      <c r="A18" s="2"/>
      <c r="B18" s="2"/>
      <c r="C18" s="4" t="s">
        <v>953</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5"/>
      <c r="AR18" s="12"/>
      <c r="AS18" s="4"/>
      <c r="AT18" s="4"/>
      <c r="AU18" s="4"/>
      <c r="AV18" s="4"/>
      <c r="AW18" s="2"/>
    </row>
    <row r="19" spans="1:49" s="82" customFormat="1"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165"/>
      <c r="AK19" s="165"/>
      <c r="AL19" s="165"/>
      <c r="AM19" s="165"/>
      <c r="AN19" s="165"/>
      <c r="AO19" s="165"/>
      <c r="AP19" s="165"/>
      <c r="AQ19" s="3"/>
      <c r="AR19" s="165"/>
      <c r="AS19" s="165"/>
      <c r="AT19" s="165"/>
      <c r="AU19" s="165"/>
      <c r="AV19" s="165"/>
      <c r="AW19" s="2"/>
    </row>
    <row r="20" spans="1:49" s="82" customFormat="1" ht="16.8">
      <c r="A20" s="2"/>
      <c r="B20" s="2"/>
      <c r="C20" s="2"/>
      <c r="D20" s="10" t="s">
        <v>954</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1"/>
      <c r="AR20" s="10"/>
      <c r="AS20" s="10"/>
      <c r="AT20" s="10"/>
      <c r="AU20" s="10"/>
      <c r="AV20" s="10"/>
      <c r="AW20" s="2"/>
    </row>
    <row r="21" spans="1:49" s="82" customFormat="1" ht="16.8">
      <c r="A21" s="2"/>
      <c r="B21" s="2"/>
      <c r="C21" s="2"/>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192"/>
      <c r="AR21" s="27"/>
      <c r="AS21" s="27"/>
      <c r="AT21" s="27"/>
      <c r="AU21" s="27"/>
      <c r="AV21" s="27"/>
      <c r="AW21" s="2"/>
    </row>
    <row r="22" spans="1:49" s="82" customFormat="1" ht="16.8">
      <c r="A22" s="2"/>
      <c r="B22" s="2"/>
      <c r="C22" s="2"/>
      <c r="D22" s="2"/>
      <c r="E22" s="7" t="s">
        <v>129</v>
      </c>
      <c r="F22" s="2"/>
      <c r="G22" s="2" t="s">
        <v>105</v>
      </c>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8"/>
      <c r="AK22" s="8"/>
      <c r="AL22" s="8"/>
      <c r="AM22" s="8"/>
      <c r="AN22" s="8"/>
      <c r="AO22" s="8"/>
      <c r="AP22" s="8"/>
      <c r="AQ22" s="9"/>
      <c r="AR22" s="8">
        <f>Totex!AR75</f>
        <v>43.674941700009313</v>
      </c>
      <c r="AS22" s="8">
        <f>Totex!AS75</f>
        <v>37.433680061312906</v>
      </c>
      <c r="AT22" s="8">
        <f>Totex!AT75</f>
        <v>46.037374296736651</v>
      </c>
      <c r="AU22" s="8">
        <f>Totex!AU75</f>
        <v>53.235754248256463</v>
      </c>
      <c r="AV22" s="8">
        <f>Totex!AV75</f>
        <v>55.17215644696482</v>
      </c>
      <c r="AW22" s="2"/>
    </row>
    <row r="23" spans="1:49" s="82" customFormat="1" ht="16.8">
      <c r="A23" s="2"/>
      <c r="B23" s="2"/>
      <c r="C23" s="2"/>
      <c r="D23" s="2"/>
      <c r="E23" s="7" t="s">
        <v>955</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Totex!AR76</f>
        <v>91.342753023856233</v>
      </c>
      <c r="AS23" s="8">
        <f>Totex!AS76</f>
        <v>109.69028014645373</v>
      </c>
      <c r="AT23" s="8">
        <f>Totex!AT76</f>
        <v>83.038763444545111</v>
      </c>
      <c r="AU23" s="8">
        <f>Totex!AU76</f>
        <v>91.02838721469935</v>
      </c>
      <c r="AV23" s="8">
        <f>Totex!AV76</f>
        <v>61.889151642995394</v>
      </c>
      <c r="AW23" s="2"/>
    </row>
    <row r="24" spans="1:49" s="82" customFormat="1" ht="16.8">
      <c r="A24" s="2"/>
      <c r="B24" s="2"/>
      <c r="C24" s="2"/>
      <c r="D24" s="2"/>
      <c r="E24" s="7" t="s">
        <v>956</v>
      </c>
      <c r="F24" s="2"/>
      <c r="G24" s="2" t="s">
        <v>105</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Totex!AR77</f>
        <v>32.524129792277705</v>
      </c>
      <c r="AS24" s="8">
        <f>Totex!AS77</f>
        <v>36.256659363027978</v>
      </c>
      <c r="AT24" s="8">
        <f>Totex!AT77</f>
        <v>34.616784930220831</v>
      </c>
      <c r="AU24" s="8">
        <f>Totex!AU77</f>
        <v>21.377737356555233</v>
      </c>
      <c r="AV24" s="8">
        <f>Totex!AV77</f>
        <v>21.903730859916429</v>
      </c>
      <c r="AW24" s="2"/>
    </row>
    <row r="25" spans="1:49" s="82" customFormat="1" ht="16.8">
      <c r="A25" s="2"/>
      <c r="B25" s="2"/>
      <c r="C25" s="2"/>
      <c r="D25" s="2"/>
      <c r="E25" s="7" t="s">
        <v>957</v>
      </c>
      <c r="F25" s="2"/>
      <c r="G25" s="2" t="s">
        <v>105</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Totex!AR78</f>
        <v>32.919932446548437</v>
      </c>
      <c r="AS25" s="8">
        <f>Totex!AS78</f>
        <v>30.566120814765064</v>
      </c>
      <c r="AT25" s="8">
        <f>Totex!AT78</f>
        <v>30.362835234827703</v>
      </c>
      <c r="AU25" s="8">
        <f>Totex!AU78</f>
        <v>30.249622687932202</v>
      </c>
      <c r="AV25" s="8">
        <f>Totex!AV78</f>
        <v>30.09573922227716</v>
      </c>
      <c r="AW25" s="2"/>
    </row>
    <row r="26" spans="1:49" s="82" customFormat="1" ht="16.8">
      <c r="A26" s="2"/>
      <c r="B26" s="2"/>
      <c r="C26" s="2"/>
      <c r="D26" s="2"/>
      <c r="E26" s="7" t="s">
        <v>958</v>
      </c>
      <c r="F26" s="2"/>
      <c r="G26" s="2" t="s">
        <v>105</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Totex!AR79</f>
        <v>10.196584705430149</v>
      </c>
      <c r="AS26" s="8">
        <f>Totex!AS79</f>
        <v>10.363611105877924</v>
      </c>
      <c r="AT26" s="8">
        <f>Totex!AT79</f>
        <v>10.210282658278574</v>
      </c>
      <c r="AU26" s="8">
        <f>Totex!AU79</f>
        <v>9.7229907497368853</v>
      </c>
      <c r="AV26" s="8">
        <f>Totex!AV79</f>
        <v>9.4041681138013846</v>
      </c>
      <c r="AW26" s="2"/>
    </row>
    <row r="27" spans="1:49" s="82" customFormat="1" ht="16.8">
      <c r="A27" s="2"/>
      <c r="B27" s="2"/>
      <c r="C27" s="2"/>
      <c r="D27" s="2"/>
      <c r="E27" s="7" t="s">
        <v>959</v>
      </c>
      <c r="F27" s="2"/>
      <c r="G27" s="2" t="s">
        <v>105</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Totex!AR80</f>
        <v>19.16426552374417</v>
      </c>
      <c r="AS27" s="8">
        <f>Totex!AS80</f>
        <v>18.995163243885138</v>
      </c>
      <c r="AT27" s="8">
        <f>Totex!AT80</f>
        <v>18.848305584797536</v>
      </c>
      <c r="AU27" s="8">
        <f>Totex!AU80</f>
        <v>17.632051823890738</v>
      </c>
      <c r="AV27" s="8">
        <f>Totex!AV80</f>
        <v>18.22566682659124</v>
      </c>
      <c r="AW27" s="2"/>
    </row>
    <row r="28" spans="1:49" s="82" customFormat="1" ht="16.8">
      <c r="A28" s="2"/>
      <c r="B28" s="2"/>
      <c r="C28" s="2"/>
      <c r="D28" s="2"/>
      <c r="E28" s="7" t="s">
        <v>960</v>
      </c>
      <c r="F28" s="2"/>
      <c r="G28" s="2" t="s">
        <v>105</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Totex!AR81</f>
        <v>100.29071705888792</v>
      </c>
      <c r="AS28" s="8">
        <f>Totex!AS81</f>
        <v>100.25620424039586</v>
      </c>
      <c r="AT28" s="8">
        <f>Totex!AT81</f>
        <v>99.352025784748591</v>
      </c>
      <c r="AU28" s="8">
        <f>Totex!AU81</f>
        <v>99.846342176089692</v>
      </c>
      <c r="AV28" s="8">
        <f>Totex!AV81</f>
        <v>100.40376768715515</v>
      </c>
      <c r="AW28" s="2"/>
    </row>
    <row r="29" spans="1:49" s="82" customFormat="1" ht="16.8">
      <c r="A29" s="2"/>
      <c r="B29" s="2"/>
      <c r="C29" s="2"/>
      <c r="D29" s="2"/>
      <c r="E29" s="13" t="s">
        <v>961</v>
      </c>
      <c r="F29" s="2"/>
      <c r="G29" s="2" t="s">
        <v>105</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431"/>
      <c r="AK29" s="431"/>
      <c r="AL29" s="431"/>
      <c r="AM29" s="431"/>
      <c r="AN29" s="431"/>
      <c r="AO29" s="431"/>
      <c r="AP29" s="431"/>
      <c r="AQ29" s="533"/>
      <c r="AR29" s="431">
        <f t="shared" ref="AR29:AV29" si="0">SUM(AR22:AR28)</f>
        <v>330.11332425075392</v>
      </c>
      <c r="AS29" s="431">
        <f t="shared" si="0"/>
        <v>343.56171897571863</v>
      </c>
      <c r="AT29" s="431">
        <f t="shared" si="0"/>
        <v>322.46637193415501</v>
      </c>
      <c r="AU29" s="431">
        <f t="shared" si="0"/>
        <v>323.09288625716056</v>
      </c>
      <c r="AV29" s="431">
        <f t="shared" si="0"/>
        <v>297.09438079970158</v>
      </c>
      <c r="AW29" s="2"/>
    </row>
    <row r="30" spans="1:49" s="82" customFormat="1" ht="16.8">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57"/>
      <c r="AR30" s="2"/>
      <c r="AS30" s="2"/>
      <c r="AT30" s="2"/>
      <c r="AU30" s="2"/>
      <c r="AV30" s="2"/>
      <c r="AW30" s="2"/>
    </row>
    <row r="31" spans="1:49" s="82" customFormat="1" ht="16.8">
      <c r="A31" s="2"/>
      <c r="B31" s="2"/>
      <c r="C31" s="2"/>
      <c r="D31" s="10" t="s">
        <v>962</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1"/>
      <c r="AR31" s="10"/>
      <c r="AS31" s="10"/>
      <c r="AT31" s="10"/>
      <c r="AU31" s="10"/>
      <c r="AV31" s="10"/>
      <c r="AW31" s="2"/>
    </row>
    <row r="32" spans="1:49" s="82" customFormat="1" ht="16.8">
      <c r="A32" s="2"/>
      <c r="B32" s="2"/>
      <c r="C32" s="2"/>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192"/>
      <c r="AR32" s="27"/>
      <c r="AS32" s="27"/>
      <c r="AT32" s="27"/>
      <c r="AU32" s="27"/>
      <c r="AV32" s="27"/>
      <c r="AW32" s="2"/>
    </row>
    <row r="33" spans="1:49" s="82" customFormat="1" ht="16.8">
      <c r="A33" s="2"/>
      <c r="B33" s="2"/>
      <c r="C33" s="2"/>
      <c r="D33" s="2"/>
      <c r="E33" s="2" t="s">
        <v>963</v>
      </c>
      <c r="F33" s="2"/>
      <c r="G33" s="2" t="s">
        <v>105</v>
      </c>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8"/>
      <c r="AK33" s="8"/>
      <c r="AL33" s="8"/>
      <c r="AM33" s="8"/>
      <c r="AN33" s="8"/>
      <c r="AO33" s="8"/>
      <c r="AP33" s="8"/>
      <c r="AQ33" s="9"/>
      <c r="AR33" s="8">
        <f>InputSummary!AR97</f>
        <v>59.919050417796392</v>
      </c>
      <c r="AS33" s="8">
        <f>InputSummary!AS97</f>
        <v>38.326270305510732</v>
      </c>
      <c r="AT33" s="8">
        <f>InputSummary!AT97</f>
        <v>38.793129561256315</v>
      </c>
      <c r="AU33" s="8">
        <f>InputSummary!AU97</f>
        <v>38.88016329842096</v>
      </c>
      <c r="AV33" s="8">
        <f>InputSummary!AV97</f>
        <v>39.485638749843602</v>
      </c>
      <c r="AW33" s="2"/>
    </row>
    <row r="34" spans="1:49" s="82" customFormat="1" ht="16.8">
      <c r="A34" s="2"/>
      <c r="B34" s="2"/>
      <c r="C34" s="2"/>
      <c r="D34" s="2"/>
      <c r="E34" s="2" t="s">
        <v>964</v>
      </c>
      <c r="F34" s="2"/>
      <c r="G34" s="2" t="s">
        <v>105</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8"/>
      <c r="AK34" s="8"/>
      <c r="AL34" s="8"/>
      <c r="AM34" s="8"/>
      <c r="AN34" s="8"/>
      <c r="AO34" s="8"/>
      <c r="AP34" s="8"/>
      <c r="AQ34" s="9"/>
      <c r="AR34" s="8">
        <f>InputSummary!AR124 * (-1)</f>
        <v>1.2339753052049018</v>
      </c>
      <c r="AS34" s="8">
        <f>InputSummary!AS124 * (-1)</f>
        <v>1.2339753052049018</v>
      </c>
      <c r="AT34" s="8">
        <f>InputSummary!AT124 * (-1)</f>
        <v>1.2339753052049018</v>
      </c>
      <c r="AU34" s="8">
        <f>InputSummary!AU124 * (-1)</f>
        <v>1.2339753052049018</v>
      </c>
      <c r="AV34" s="8">
        <f>InputSummary!AV124 * (-1)</f>
        <v>1.2339753052049018</v>
      </c>
      <c r="AW34" s="2"/>
    </row>
    <row r="35" spans="1:49" s="82" customFormat="1" ht="16.8">
      <c r="A35" s="2"/>
      <c r="B35" s="2"/>
      <c r="C35" s="2"/>
      <c r="D35" s="2"/>
      <c r="E35" s="13"/>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8"/>
      <c r="AK35" s="8"/>
      <c r="AL35" s="8"/>
      <c r="AM35" s="8"/>
      <c r="AN35" s="8"/>
      <c r="AO35" s="8"/>
      <c r="AP35" s="8"/>
      <c r="AQ35" s="9"/>
      <c r="AR35" s="8"/>
      <c r="AS35" s="8"/>
      <c r="AT35" s="8"/>
      <c r="AU35" s="8"/>
      <c r="AV35" s="8"/>
      <c r="AW35" s="2"/>
    </row>
    <row r="36" spans="1:49" s="82" customFormat="1" ht="16.8">
      <c r="A36" s="2"/>
      <c r="B36" s="2"/>
      <c r="C36" s="20" t="s">
        <v>965</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s="82" customFormat="1" ht="16.8">
      <c r="A37" s="2"/>
      <c r="B37" s="2"/>
      <c r="C37" s="2"/>
      <c r="D37" s="2"/>
      <c r="E37" s="13"/>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8"/>
      <c r="AK37" s="8"/>
      <c r="AL37" s="8"/>
      <c r="AM37" s="8"/>
      <c r="AN37" s="8"/>
      <c r="AO37" s="8"/>
      <c r="AP37" s="8"/>
      <c r="AQ37" s="9"/>
      <c r="AR37" s="8"/>
      <c r="AS37" s="8"/>
      <c r="AT37" s="8"/>
      <c r="AU37" s="8"/>
      <c r="AV37" s="8"/>
      <c r="AW37" s="2"/>
    </row>
    <row r="38" spans="1:49" s="82" customFormat="1" ht="16.8">
      <c r="E38" s="82" t="s">
        <v>624</v>
      </c>
      <c r="G38" s="7" t="s">
        <v>209</v>
      </c>
      <c r="AJ38" s="193"/>
      <c r="AK38" s="193"/>
      <c r="AL38" s="193"/>
      <c r="AM38" s="193"/>
      <c r="AN38" s="193"/>
      <c r="AO38" s="193"/>
      <c r="AP38" s="193"/>
      <c r="AQ38" s="187"/>
      <c r="AR38" s="49">
        <f>SUMPRODUCT(AR$22:AR$28,InputSummary!AR436:AR442)/SUM(Totex!AR$75:AR$81)</f>
        <v>0.10656364881369333</v>
      </c>
      <c r="AS38" s="49">
        <f>SUMPRODUCT(AS$22:AS$28,InputSummary!AS436:AS442)/SUM(Totex!AS$75:AS$81)</f>
        <v>0.11017531187118128</v>
      </c>
      <c r="AT38" s="49">
        <f>SUMPRODUCT(AT$22:AT$28,InputSummary!AT436:AT442)/SUM(Totex!AT$75:AT$81)</f>
        <v>0.10429000338936088</v>
      </c>
      <c r="AU38" s="49">
        <f>SUMPRODUCT(AU$22:AU$28,InputSummary!AU436:AU442)/SUM(Totex!AU$75:AU$81)</f>
        <v>6.8144852944599515E-2</v>
      </c>
      <c r="AV38" s="49">
        <f>SUMPRODUCT(AV$22:AV$28,InputSummary!AV436:AV442)/SUM(Totex!AV$75:AV$81)</f>
        <v>7.6695446459790345E-2</v>
      </c>
    </row>
    <row r="39" spans="1:49" s="82" customFormat="1" ht="16.8">
      <c r="E39" s="82" t="s">
        <v>625</v>
      </c>
      <c r="G39" s="7" t="s">
        <v>209</v>
      </c>
      <c r="AJ39" s="193"/>
      <c r="AK39" s="193"/>
      <c r="AL39" s="193"/>
      <c r="AM39" s="193"/>
      <c r="AN39" s="193"/>
      <c r="AO39" s="193"/>
      <c r="AP39" s="193"/>
      <c r="AQ39" s="187"/>
      <c r="AR39" s="49">
        <f>SUMPRODUCT(AR$22:AR$28,InputSummary!AR443:AR449)/SUM(Totex!AR$75:AR$81)</f>
        <v>0.28703374778850405</v>
      </c>
      <c r="AS39" s="49">
        <f>SUMPRODUCT(AS$22:AS$28,InputSummary!AS443:AS449)/SUM(Totex!AS$75:AS$81)</f>
        <v>0.2717048829279804</v>
      </c>
      <c r="AT39" s="49">
        <f>SUMPRODUCT(AT$22:AT$28,InputSummary!AT443:AT449)/SUM(Totex!AT$75:AT$81)</f>
        <v>0.29863921742230326</v>
      </c>
      <c r="AU39" s="49">
        <f>SUMPRODUCT(AU$22:AU$28,InputSummary!AU443:AU449)/SUM(Totex!AU$75:AU$81)</f>
        <v>0.31915831762133023</v>
      </c>
      <c r="AV39" s="49">
        <f>SUMPRODUCT(AV$22:AV$28,InputSummary!AV443:AV449)/SUM(Totex!AV$75:AV$81)</f>
        <v>0.33305026704298768</v>
      </c>
    </row>
    <row r="40" spans="1:49" s="82" customFormat="1" ht="16.8">
      <c r="E40" s="82" t="s">
        <v>626</v>
      </c>
      <c r="G40" s="7" t="s">
        <v>209</v>
      </c>
      <c r="AJ40" s="193"/>
      <c r="AK40" s="193"/>
      <c r="AL40" s="193"/>
      <c r="AM40" s="193"/>
      <c r="AN40" s="193"/>
      <c r="AO40" s="193"/>
      <c r="AP40" s="193"/>
      <c r="AQ40" s="187"/>
      <c r="AR40" s="49">
        <f>SUMPRODUCT(AR$22:AR$28,InputSummary!AR450:AR456)/SUM(Totex!AR$75:AR$81)</f>
        <v>0.34100615557491831</v>
      </c>
      <c r="AS40" s="49">
        <f>SUMPRODUCT(AS$22:AS$28,InputSummary!AS450:AS456)/SUM(Totex!AS$75:AS$81)</f>
        <v>0.36658487167332554</v>
      </c>
      <c r="AT40" s="49">
        <f>SUMPRODUCT(AT$22:AT$28,InputSummary!AT450:AT456)/SUM(Totex!AT$75:AT$81)</f>
        <v>0.32807182253574102</v>
      </c>
      <c r="AU40" s="49">
        <f>SUMPRODUCT(AU$22:AU$28,InputSummary!AU450:AU456)/SUM(Totex!AU$75:AU$81)</f>
        <v>0.35202498063368254</v>
      </c>
      <c r="AV40" s="49">
        <f>SUMPRODUCT(AV$22:AV$28,InputSummary!AV450:AV456)/SUM(Totex!AV$75:AV$81)</f>
        <v>0.306488206605744</v>
      </c>
    </row>
    <row r="41" spans="1:49" s="82" customFormat="1" ht="16.8">
      <c r="E41" s="82" t="s">
        <v>627</v>
      </c>
      <c r="G41" s="7" t="s">
        <v>209</v>
      </c>
      <c r="AJ41" s="193"/>
      <c r="AK41" s="193"/>
      <c r="AL41" s="193"/>
      <c r="AM41" s="193"/>
      <c r="AN41" s="193"/>
      <c r="AO41" s="193"/>
      <c r="AP41" s="193"/>
      <c r="AQ41" s="187"/>
      <c r="AR41" s="49">
        <f>SUMPRODUCT(AR$22:AR$28,InputSummary!AR457:AR463)/SUM(Totex!AR$75:AR$81)</f>
        <v>3.2283596650957845E-3</v>
      </c>
      <c r="AS41" s="49">
        <f>SUMPRODUCT(AS$22:AS$28,InputSummary!AS457:AS463)/SUM(Totex!AS$75:AS$81)</f>
        <v>3.8004848599017395E-3</v>
      </c>
      <c r="AT41" s="49">
        <f>SUMPRODUCT(AT$22:AT$28,InputSummary!AT457:AT463)/SUM(Totex!AT$75:AT$81)</f>
        <v>5.2652058102530047E-3</v>
      </c>
      <c r="AU41" s="49">
        <f>SUMPRODUCT(AU$22:AU$28,InputSummary!AU457:AU463)/SUM(Totex!AU$75:AU$81)</f>
        <v>3.2666301357754004E-3</v>
      </c>
      <c r="AV41" s="49">
        <f>SUMPRODUCT(AV$22:AV$28,InputSummary!AV457:AV463)/SUM(Totex!AV$75:AV$81)</f>
        <v>3.1594470067784278E-3</v>
      </c>
    </row>
    <row r="42" spans="1:49" s="82" customFormat="1" ht="16.8">
      <c r="E42" s="82" t="s">
        <v>628</v>
      </c>
      <c r="G42" s="7" t="s">
        <v>209</v>
      </c>
      <c r="AJ42" s="193"/>
      <c r="AK42" s="193"/>
      <c r="AL42" s="193"/>
      <c r="AM42" s="193"/>
      <c r="AN42" s="193"/>
      <c r="AO42" s="193"/>
      <c r="AP42" s="193"/>
      <c r="AQ42" s="187"/>
      <c r="AR42" s="49">
        <f>SUMPRODUCT(AR$22:AR$28,InputSummary!AR464:AR470)/SUM(Totex!AR$75:AR$81)</f>
        <v>0.25273427733614406</v>
      </c>
      <c r="AS42" s="49">
        <f>SUMPRODUCT(AS$22:AS$28,InputSummary!AS464:AS470)/SUM(Totex!AS$75:AS$81)</f>
        <v>0.23799593481161249</v>
      </c>
      <c r="AT42" s="49">
        <f>SUMPRODUCT(AT$22:AT$28,InputSummary!AT464:AT470)/SUM(Totex!AT$75:AT$81)</f>
        <v>0.25317678040658215</v>
      </c>
      <c r="AU42" s="49">
        <f>SUMPRODUCT(AU$22:AU$28,InputSummary!AU464:AU470)/SUM(Totex!AU$75:AU$81)</f>
        <v>0.24771096129625922</v>
      </c>
      <c r="AV42" s="49">
        <f>SUMPRODUCT(AV$22:AV$28,InputSummary!AV464:AV470)/SUM(Totex!AV$75:AV$81)</f>
        <v>0.27040097939672286</v>
      </c>
    </row>
    <row r="43" spans="1:49" s="82" customFormat="1" ht="16.8">
      <c r="E43" s="82" t="s">
        <v>629</v>
      </c>
      <c r="G43" s="7" t="s">
        <v>209</v>
      </c>
      <c r="AJ43" s="193"/>
      <c r="AK43" s="193"/>
      <c r="AL43" s="193"/>
      <c r="AM43" s="193"/>
      <c r="AN43" s="193"/>
      <c r="AO43" s="193"/>
      <c r="AP43" s="193"/>
      <c r="AQ43" s="187"/>
      <c r="AR43" s="49">
        <f>SUMPRODUCT(AR$22:AR$28,InputSummary!AR471:AR477)/SUM(Totex!AR$75:AR$81)</f>
        <v>9.4338108216444061E-3</v>
      </c>
      <c r="AS43" s="49">
        <f>SUMPRODUCT(AS$22:AS$28,InputSummary!AS471:AS477)/SUM(Totex!AS$75:AS$81)</f>
        <v>9.7385138559983875E-3</v>
      </c>
      <c r="AT43" s="49">
        <f>SUMPRODUCT(AT$22:AT$28,InputSummary!AT471:AT477)/SUM(Totex!AT$75:AT$81)</f>
        <v>1.0556970435759601E-2</v>
      </c>
      <c r="AU43" s="49">
        <f>SUMPRODUCT(AU$22:AU$28,InputSummary!AU471:AU477)/SUM(Totex!AU$75:AU$81)</f>
        <v>9.6942573683531322E-3</v>
      </c>
      <c r="AV43" s="49">
        <f>SUMPRODUCT(AV$22:AV$28,InputSummary!AV471:AV477)/SUM(Totex!AV$75:AV$81)</f>
        <v>1.0205653487976691E-2</v>
      </c>
    </row>
    <row r="44" spans="1:49" s="82" customFormat="1" ht="16.8">
      <c r="E44" s="182" t="s">
        <v>21</v>
      </c>
      <c r="G44" s="7"/>
      <c r="I44" s="340">
        <f>MAX(AJ44:AV44)</f>
        <v>0</v>
      </c>
      <c r="J44" s="338"/>
      <c r="K44" s="338"/>
      <c r="L44" s="338"/>
      <c r="M44" s="338"/>
      <c r="N44" s="338"/>
      <c r="O44" s="338"/>
      <c r="P44" s="338"/>
      <c r="Q44" s="338"/>
      <c r="R44" s="338"/>
      <c r="S44" s="338"/>
      <c r="T44" s="338"/>
      <c r="U44" s="338"/>
      <c r="V44" s="338"/>
      <c r="W44" s="338"/>
      <c r="X44" s="338"/>
      <c r="Y44" s="338"/>
      <c r="Z44" s="338"/>
      <c r="AA44" s="338"/>
      <c r="AB44" s="338"/>
      <c r="AC44" s="338"/>
      <c r="AD44" s="338"/>
      <c r="AE44" s="338"/>
      <c r="AF44" s="338"/>
      <c r="AG44" s="338"/>
      <c r="AH44" s="338"/>
      <c r="AI44" s="338"/>
      <c r="AJ44" s="339"/>
      <c r="AK44" s="339"/>
      <c r="AL44" s="339"/>
      <c r="AM44" s="339"/>
      <c r="AN44" s="339"/>
      <c r="AO44" s="339"/>
      <c r="AP44" s="339"/>
      <c r="AQ44" s="339"/>
      <c r="AR44" s="339">
        <f>IF(SUM(AR38:AR43)=1,0,1)</f>
        <v>0</v>
      </c>
      <c r="AS44" s="339">
        <f t="shared" ref="AS44:AV44" si="1">IF(SUM(AS38:AS43)=1,0,1)</f>
        <v>0</v>
      </c>
      <c r="AT44" s="339">
        <f t="shared" si="1"/>
        <v>0</v>
      </c>
      <c r="AU44" s="339">
        <f t="shared" si="1"/>
        <v>0</v>
      </c>
      <c r="AV44" s="339">
        <f t="shared" si="1"/>
        <v>0</v>
      </c>
    </row>
    <row r="45" spans="1:49" s="82" customFormat="1" ht="16.8">
      <c r="AQ45" s="147"/>
    </row>
    <row r="46" spans="1:49" s="82" customFormat="1" ht="16.8">
      <c r="E46" s="82" t="s">
        <v>966</v>
      </c>
      <c r="G46" s="2" t="s">
        <v>105</v>
      </c>
      <c r="AJ46" s="307"/>
      <c r="AK46" s="307"/>
      <c r="AL46" s="307"/>
      <c r="AM46" s="307"/>
      <c r="AN46" s="307"/>
      <c r="AO46" s="307"/>
      <c r="AP46" s="307"/>
      <c r="AQ46" s="308"/>
      <c r="AR46" s="307">
        <f t="shared" ref="AR46:AV49" si="2">AR38 * AR$29</f>
        <v>35.178080354178213</v>
      </c>
      <c r="AS46" s="307">
        <f t="shared" si="2"/>
        <v>37.852019535148941</v>
      </c>
      <c r="AT46" s="307">
        <f t="shared" si="2"/>
        <v>33.630019021967932</v>
      </c>
      <c r="AU46" s="307">
        <f t="shared" si="2"/>
        <v>22.017117221440422</v>
      </c>
      <c r="AV46" s="307">
        <f t="shared" si="2"/>
        <v>22.785786176128077</v>
      </c>
    </row>
    <row r="47" spans="1:49" s="82" customFormat="1" ht="16.8">
      <c r="E47" s="82" t="s">
        <v>967</v>
      </c>
      <c r="G47" s="2" t="s">
        <v>105</v>
      </c>
      <c r="AJ47" s="307"/>
      <c r="AK47" s="307"/>
      <c r="AL47" s="307"/>
      <c r="AM47" s="307"/>
      <c r="AN47" s="307"/>
      <c r="AO47" s="307"/>
      <c r="AP47" s="307"/>
      <c r="AQ47" s="308"/>
      <c r="AR47" s="307">
        <f t="shared" si="2"/>
        <v>94.753664654615562</v>
      </c>
      <c r="AS47" s="307">
        <f t="shared" si="2"/>
        <v>93.347396632833338</v>
      </c>
      <c r="AT47" s="307">
        <f t="shared" si="2"/>
        <v>96.30110495942543</v>
      </c>
      <c r="AU47" s="307">
        <f t="shared" si="2"/>
        <v>103.11778201325517</v>
      </c>
      <c r="AV47" s="307">
        <f t="shared" si="2"/>
        <v>98.947362862311678</v>
      </c>
    </row>
    <row r="48" spans="1:49" s="82" customFormat="1" ht="16.8">
      <c r="E48" s="82" t="s">
        <v>968</v>
      </c>
      <c r="G48" s="2" t="s">
        <v>105</v>
      </c>
      <c r="AJ48" s="307"/>
      <c r="AK48" s="307"/>
      <c r="AL48" s="307"/>
      <c r="AM48" s="307"/>
      <c r="AN48" s="307"/>
      <c r="AO48" s="307"/>
      <c r="AP48" s="307"/>
      <c r="AQ48" s="308"/>
      <c r="AR48" s="307">
        <f t="shared" si="2"/>
        <v>112.57067560680605</v>
      </c>
      <c r="AS48" s="307">
        <f t="shared" si="2"/>
        <v>125.94452866258095</v>
      </c>
      <c r="AT48" s="307">
        <f t="shared" si="2"/>
        <v>105.79213034692636</v>
      </c>
      <c r="AU48" s="307">
        <f t="shared" si="2"/>
        <v>113.73676702755753</v>
      </c>
      <c r="AV48" s="307">
        <f t="shared" si="2"/>
        <v>91.055923963944522</v>
      </c>
    </row>
    <row r="49" spans="1:49" s="82" customFormat="1" ht="16.8">
      <c r="E49" s="82" t="s">
        <v>969</v>
      </c>
      <c r="G49" s="2" t="s">
        <v>105</v>
      </c>
      <c r="AJ49" s="307"/>
      <c r="AK49" s="307"/>
      <c r="AL49" s="307"/>
      <c r="AM49" s="307"/>
      <c r="AN49" s="307"/>
      <c r="AO49" s="307"/>
      <c r="AP49" s="307"/>
      <c r="AQ49" s="308"/>
      <c r="AR49" s="307">
        <f t="shared" si="2"/>
        <v>1.0657245409218201</v>
      </c>
      <c r="AS49" s="307">
        <f t="shared" si="2"/>
        <v>1.3057011114090349</v>
      </c>
      <c r="AT49" s="307">
        <f t="shared" si="2"/>
        <v>1.6978518151189195</v>
      </c>
      <c r="AU49" s="307">
        <f t="shared" si="2"/>
        <v>1.0554249589022944</v>
      </c>
      <c r="AV49" s="307">
        <f t="shared" si="2"/>
        <v>0.9386539521483076</v>
      </c>
    </row>
    <row r="50" spans="1:49" s="82" customFormat="1" ht="16.8">
      <c r="E50" s="82" t="s">
        <v>970</v>
      </c>
      <c r="G50" s="2" t="s">
        <v>105</v>
      </c>
      <c r="AJ50" s="307"/>
      <c r="AK50" s="307"/>
      <c r="AL50" s="307"/>
      <c r="AM50" s="307"/>
      <c r="AN50" s="307"/>
      <c r="AO50" s="307"/>
      <c r="AP50" s="307"/>
      <c r="AQ50" s="308"/>
      <c r="AR50" s="307">
        <f>AR42 * AR$29 + AR33 + AR34</f>
        <v>144.58397816654778</v>
      </c>
      <c r="AS50" s="307">
        <f t="shared" ref="AS50:AV50" si="3">AS42 * AS$29 + AS33 + AS34</f>
        <v>121.32653808382631</v>
      </c>
      <c r="AT50" s="307">
        <f t="shared" si="3"/>
        <v>121.66810270214204</v>
      </c>
      <c r="AU50" s="307">
        <f t="shared" si="3"/>
        <v>120.14778804637005</v>
      </c>
      <c r="AV50" s="307">
        <f t="shared" si="3"/>
        <v>121.05422559655075</v>
      </c>
    </row>
    <row r="51" spans="1:49" s="82" customFormat="1" ht="16.8">
      <c r="E51" s="82" t="s">
        <v>971</v>
      </c>
      <c r="G51" s="2" t="s">
        <v>105</v>
      </c>
      <c r="AJ51" s="307"/>
      <c r="AK51" s="307"/>
      <c r="AL51" s="307"/>
      <c r="AM51" s="307"/>
      <c r="AN51" s="307"/>
      <c r="AO51" s="307"/>
      <c r="AP51" s="307"/>
      <c r="AQ51" s="308"/>
      <c r="AR51" s="307">
        <f>AR43 * AR$29</f>
        <v>3.114226650685771</v>
      </c>
      <c r="AS51" s="307">
        <f>AS43 * AS$29</f>
        <v>3.3457805606356601</v>
      </c>
      <c r="AT51" s="307">
        <f>AT43 * AT$29</f>
        <v>3.4042679550355337</v>
      </c>
      <c r="AU51" s="307">
        <f>AU43 * AU$29</f>
        <v>3.132145593260959</v>
      </c>
      <c r="AV51" s="307">
        <f>AV43 * AV$29</f>
        <v>3.0320423036667496</v>
      </c>
    </row>
    <row r="52" spans="1:49" s="82" customFormat="1" ht="16.8">
      <c r="AQ52" s="147"/>
    </row>
    <row r="53" spans="1:49" s="82" customFormat="1" ht="16.8">
      <c r="A53" s="2"/>
      <c r="B53" s="22" t="s">
        <v>972</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197"/>
      <c r="AR53" s="22"/>
      <c r="AS53" s="22"/>
      <c r="AT53" s="22"/>
      <c r="AU53" s="22"/>
      <c r="AV53" s="22"/>
      <c r="AW53" s="2"/>
    </row>
    <row r="54" spans="1:49" s="2" customFormat="1" ht="16.8">
      <c r="B54" s="4" t="s">
        <v>973</v>
      </c>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5"/>
      <c r="AR54" s="12"/>
      <c r="AS54" s="4"/>
      <c r="AT54" s="4"/>
      <c r="AU54" s="4"/>
      <c r="AV54" s="4"/>
    </row>
    <row r="55" spans="1:49" s="82" customFormat="1" ht="16.8">
      <c r="B55" s="4" t="s">
        <v>974</v>
      </c>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5"/>
      <c r="AR55" s="12"/>
      <c r="AS55" s="4"/>
      <c r="AT55" s="4"/>
      <c r="AU55" s="4"/>
      <c r="AV55" s="4"/>
      <c r="AW55" s="2"/>
    </row>
    <row r="56" spans="1:49" s="82" customFormat="1" ht="16.8">
      <c r="AQ56" s="147"/>
    </row>
    <row r="57" spans="1:49" s="21" customFormat="1" ht="16.8">
      <c r="C57" s="28" t="s">
        <v>975</v>
      </c>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9"/>
      <c r="AR57" s="28"/>
      <c r="AS57" s="28"/>
      <c r="AT57" s="28"/>
      <c r="AU57" s="28"/>
      <c r="AV57" s="28"/>
      <c r="AW57" s="7"/>
    </row>
    <row r="58" spans="1:49" s="21" customFormat="1" ht="16.8">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65"/>
      <c r="AR58" s="7"/>
      <c r="AS58" s="7"/>
      <c r="AT58" s="7"/>
      <c r="AU58" s="7"/>
      <c r="AV58" s="7"/>
      <c r="AW58" s="7"/>
    </row>
    <row r="59" spans="1:49" s="21" customFormat="1" ht="16.8">
      <c r="A59" s="82"/>
      <c r="E59" s="21" t="s">
        <v>976</v>
      </c>
      <c r="G59" s="21" t="s">
        <v>209</v>
      </c>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132"/>
      <c r="AK59" s="132"/>
      <c r="AL59" s="132"/>
      <c r="AM59" s="132"/>
      <c r="AN59" s="132"/>
      <c r="AO59" s="132"/>
      <c r="AP59" s="132"/>
      <c r="AQ59" s="216"/>
      <c r="AR59" s="132">
        <f>InputSummary!AR265</f>
        <v>0.18</v>
      </c>
      <c r="AS59" s="132">
        <f>InputSummary!AS265</f>
        <v>0.18</v>
      </c>
      <c r="AT59" s="132">
        <f>InputSummary!AT265</f>
        <v>0.18</v>
      </c>
      <c r="AU59" s="132">
        <f>InputSummary!AU265</f>
        <v>0.18</v>
      </c>
      <c r="AV59" s="132">
        <f>InputSummary!AV265</f>
        <v>0.18</v>
      </c>
      <c r="AW59" s="7"/>
    </row>
    <row r="60" spans="1:49" s="21" customFormat="1" ht="16.8">
      <c r="A60" s="82"/>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65"/>
      <c r="AR60" s="7"/>
      <c r="AS60" s="7"/>
      <c r="AT60" s="7"/>
      <c r="AU60" s="7"/>
      <c r="AV60" s="7"/>
      <c r="AW60" s="7"/>
    </row>
    <row r="61" spans="1:49" s="72" customFormat="1" ht="16.8">
      <c r="A61" s="82"/>
      <c r="C61" s="73"/>
      <c r="E61" s="74" t="s">
        <v>977</v>
      </c>
      <c r="G61" s="21" t="s">
        <v>304</v>
      </c>
      <c r="J61" s="75"/>
      <c r="K61" s="75"/>
      <c r="L61" s="75"/>
      <c r="M61" s="75"/>
      <c r="N61" s="75"/>
      <c r="O61" s="75"/>
      <c r="P61" s="75"/>
      <c r="Q61" s="75"/>
      <c r="R61" s="75"/>
      <c r="S61" s="75"/>
      <c r="T61" s="75"/>
      <c r="U61" s="75"/>
      <c r="V61" s="75"/>
      <c r="W61" s="75"/>
      <c r="X61" s="75"/>
      <c r="Y61" s="75"/>
      <c r="Z61" s="75"/>
      <c r="AJ61" s="79"/>
      <c r="AK61" s="79"/>
      <c r="AL61" s="79"/>
      <c r="AM61" s="79"/>
      <c r="AN61" s="79"/>
      <c r="AO61" s="79"/>
      <c r="AP61" s="79"/>
      <c r="AQ61" s="217"/>
      <c r="AR61" s="79">
        <f>InputSummary!AR272</f>
        <v>89.429710613317837</v>
      </c>
      <c r="AS61" s="79">
        <f>InputSummary!AS272</f>
        <v>0</v>
      </c>
      <c r="AT61" s="79">
        <f>InputSummary!AT272</f>
        <v>0</v>
      </c>
      <c r="AU61" s="79">
        <f>InputSummary!AU272</f>
        <v>0</v>
      </c>
      <c r="AV61" s="79">
        <f>InputSummary!AV272</f>
        <v>0</v>
      </c>
    </row>
    <row r="62" spans="1:49" s="21" customFormat="1" ht="16.8">
      <c r="A62" s="8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65"/>
      <c r="AR62" s="7"/>
      <c r="AS62" s="7"/>
      <c r="AT62" s="7"/>
      <c r="AU62" s="7"/>
      <c r="AV62" s="7"/>
      <c r="AW62" s="7"/>
    </row>
    <row r="63" spans="1:49" s="21" customFormat="1" ht="16.8">
      <c r="A63" s="82"/>
      <c r="E63" s="21" t="s">
        <v>978</v>
      </c>
      <c r="G63" s="21" t="s">
        <v>304</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65"/>
      <c r="AR63" s="7">
        <f>AQ68 + AR61</f>
        <v>89.429710613317837</v>
      </c>
      <c r="AS63" s="7">
        <f>AR68 + AS61</f>
        <v>110.5192346961238</v>
      </c>
      <c r="AT63" s="7">
        <f>AS68 + AT61</f>
        <v>101.36540977209492</v>
      </c>
      <c r="AU63" s="7">
        <f>AT68 + AU61</f>
        <v>86.56895506061305</v>
      </c>
      <c r="AV63" s="7">
        <f>AU68 + AV61</f>
        <v>65.203105225694856</v>
      </c>
      <c r="AW63" s="7"/>
    </row>
    <row r="64" spans="1:49" s="21" customFormat="1" ht="16.8">
      <c r="A64" s="82"/>
      <c r="E64" s="21" t="s">
        <v>979</v>
      </c>
      <c r="G64" s="21" t="s">
        <v>304</v>
      </c>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65"/>
      <c r="AR64" s="7">
        <f>SelectedInputs!AR283</f>
        <v>0</v>
      </c>
      <c r="AS64" s="7">
        <f>SelectedInputs!AS283</f>
        <v>-37.186871993203184</v>
      </c>
      <c r="AT64" s="7">
        <f>SelectedInputs!AT283</f>
        <v>-41.23287235570001</v>
      </c>
      <c r="AU64" s="7">
        <f>SelectedInputs!AU283</f>
        <v>-37.260274379169225</v>
      </c>
      <c r="AV64" s="7">
        <f>SelectedInputs!AV283</f>
        <v>-24.769987066910915</v>
      </c>
      <c r="AW64" s="7"/>
    </row>
    <row r="65" spans="1:49" s="21" customFormat="1" ht="16.8">
      <c r="A65" s="82"/>
      <c r="E65" s="21" t="s">
        <v>980</v>
      </c>
      <c r="G65" s="21" t="s">
        <v>304</v>
      </c>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65"/>
      <c r="AR65" s="7">
        <f>AR$46 * AR$15</f>
        <v>45.349843894150219</v>
      </c>
      <c r="AS65" s="7">
        <f>AS$46 * AS$15</f>
        <v>50.283990677682944</v>
      </c>
      <c r="AT65" s="7">
        <f>AT$46 * AT$15</f>
        <v>45.439358998986862</v>
      </c>
      <c r="AU65" s="7">
        <f>AU$46 * AU$15</f>
        <v>30.207301301110874</v>
      </c>
      <c r="AV65" s="7">
        <f>AV$46 * AV$15</f>
        <v>31.823430454749907</v>
      </c>
      <c r="AW65" s="7"/>
    </row>
    <row r="66" spans="1:49" s="21" customFormat="1" ht="16.8">
      <c r="A66" s="82"/>
      <c r="E66" s="21" t="s">
        <v>981</v>
      </c>
      <c r="G66" s="21" t="s">
        <v>304</v>
      </c>
      <c r="J66" s="7"/>
      <c r="K66" s="7"/>
      <c r="L66" s="7"/>
      <c r="M66" s="7"/>
      <c r="N66" s="7"/>
      <c r="O66" s="7"/>
      <c r="P66" s="7"/>
      <c r="Q66" s="7"/>
      <c r="R66" s="7"/>
      <c r="S66" s="7"/>
      <c r="T66" s="7"/>
      <c r="U66" s="7"/>
      <c r="V66" s="7"/>
      <c r="W66" s="7"/>
      <c r="X66" s="7"/>
      <c r="Y66" s="7"/>
      <c r="Z66" s="7"/>
      <c r="AA66" s="7"/>
      <c r="AB66" s="7"/>
      <c r="AC66" s="7"/>
      <c r="AD66" s="7"/>
      <c r="AE66" s="7"/>
      <c r="AF66" s="7"/>
      <c r="AG66" s="7"/>
      <c r="AH66" s="7"/>
      <c r="AI66" s="7"/>
      <c r="AJ66" s="431"/>
      <c r="AK66" s="431"/>
      <c r="AL66" s="431"/>
      <c r="AM66" s="431"/>
      <c r="AN66" s="431"/>
      <c r="AO66" s="431"/>
      <c r="AP66" s="431"/>
      <c r="AQ66" s="533"/>
      <c r="AR66" s="431">
        <f>SUM(AR63:AR65)</f>
        <v>134.77955450746805</v>
      </c>
      <c r="AS66" s="431">
        <f>SUM(AS63:AS65)</f>
        <v>123.61635338060356</v>
      </c>
      <c r="AT66" s="431">
        <f>SUM(AT63:AT65)</f>
        <v>105.57189641538177</v>
      </c>
      <c r="AU66" s="431">
        <f>SUM(AU63:AU65)</f>
        <v>79.515981982554706</v>
      </c>
      <c r="AV66" s="431">
        <f>SUM(AV63:AV65)</f>
        <v>72.256548613533852</v>
      </c>
      <c r="AW66" s="7"/>
    </row>
    <row r="67" spans="1:49" s="21" customFormat="1" ht="16.8">
      <c r="A67" s="82"/>
      <c r="E67" s="21" t="s">
        <v>982</v>
      </c>
      <c r="G67" s="21" t="s">
        <v>304</v>
      </c>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65"/>
      <c r="AR67" s="7">
        <f>-AR66 * AR59</f>
        <v>-24.26031981134425</v>
      </c>
      <c r="AS67" s="7">
        <f>-AS66 * AS59</f>
        <v>-22.250943608508639</v>
      </c>
      <c r="AT67" s="7">
        <f>-AT66 * AT59</f>
        <v>-19.002941354768719</v>
      </c>
      <c r="AU67" s="7">
        <f>-AU66 * AU59</f>
        <v>-14.312876756859847</v>
      </c>
      <c r="AV67" s="7">
        <f>-AV66 * AV59</f>
        <v>-13.006178750436092</v>
      </c>
      <c r="AW67" s="7"/>
    </row>
    <row r="68" spans="1:49" s="21" customFormat="1" ht="16.8">
      <c r="A68" s="82"/>
      <c r="E68" s="21" t="s">
        <v>983</v>
      </c>
      <c r="G68" s="21" t="s">
        <v>304</v>
      </c>
      <c r="J68" s="7"/>
      <c r="K68" s="7"/>
      <c r="L68" s="7"/>
      <c r="M68" s="7"/>
      <c r="N68" s="7"/>
      <c r="O68" s="7"/>
      <c r="P68" s="7"/>
      <c r="Q68" s="7"/>
      <c r="R68" s="7"/>
      <c r="S68" s="7"/>
      <c r="T68" s="7"/>
      <c r="U68" s="7"/>
      <c r="V68" s="7"/>
      <c r="W68" s="7"/>
      <c r="X68" s="7"/>
      <c r="Y68" s="7"/>
      <c r="Z68" s="7"/>
      <c r="AA68" s="7"/>
      <c r="AB68" s="7"/>
      <c r="AC68" s="7"/>
      <c r="AD68" s="7"/>
      <c r="AE68" s="7"/>
      <c r="AF68" s="7"/>
      <c r="AG68" s="7"/>
      <c r="AH68" s="7"/>
      <c r="AI68" s="7"/>
      <c r="AJ68" s="461"/>
      <c r="AK68" s="461"/>
      <c r="AL68" s="461"/>
      <c r="AM68" s="461"/>
      <c r="AN68" s="461"/>
      <c r="AO68" s="461"/>
      <c r="AP68" s="461"/>
      <c r="AQ68" s="386"/>
      <c r="AR68" s="461">
        <f t="shared" ref="AR68:AV68" si="4">SUM(AR66:AR67)</f>
        <v>110.5192346961238</v>
      </c>
      <c r="AS68" s="461">
        <f t="shared" si="4"/>
        <v>101.36540977209492</v>
      </c>
      <c r="AT68" s="461">
        <f t="shared" si="4"/>
        <v>86.56895506061305</v>
      </c>
      <c r="AU68" s="461">
        <f t="shared" si="4"/>
        <v>65.203105225694856</v>
      </c>
      <c r="AV68" s="461">
        <f t="shared" si="4"/>
        <v>59.25036986309776</v>
      </c>
      <c r="AW68" s="7"/>
    </row>
    <row r="69" spans="1:49" s="21" customFormat="1" ht="16.8">
      <c r="A69" s="82"/>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65"/>
      <c r="AR69" s="7"/>
      <c r="AS69" s="7"/>
      <c r="AT69" s="7"/>
      <c r="AU69" s="7"/>
      <c r="AV69" s="7"/>
      <c r="AW69" s="7"/>
    </row>
    <row r="70" spans="1:49" s="21" customFormat="1" ht="16.8">
      <c r="A70" s="82"/>
      <c r="C70" s="28" t="s">
        <v>984</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9"/>
      <c r="AR70" s="28"/>
      <c r="AS70" s="28"/>
      <c r="AT70" s="28"/>
      <c r="AU70" s="28"/>
      <c r="AV70" s="28"/>
      <c r="AW70" s="7"/>
    </row>
    <row r="71" spans="1:49" s="21" customFormat="1" ht="16.8">
      <c r="A71" s="82"/>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65"/>
      <c r="AR71" s="7"/>
      <c r="AS71" s="7"/>
      <c r="AT71" s="7"/>
      <c r="AU71" s="7"/>
      <c r="AV71" s="7"/>
      <c r="AW71" s="7"/>
    </row>
    <row r="72" spans="1:49" s="21" customFormat="1" ht="16.8">
      <c r="A72" s="82"/>
      <c r="E72" s="21" t="s">
        <v>976</v>
      </c>
      <c r="G72" s="21" t="s">
        <v>209</v>
      </c>
      <c r="I72" s="309"/>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132"/>
      <c r="AK72" s="132"/>
      <c r="AL72" s="132"/>
      <c r="AM72" s="132"/>
      <c r="AN72" s="132"/>
      <c r="AO72" s="132"/>
      <c r="AP72" s="132"/>
      <c r="AQ72" s="216"/>
      <c r="AR72" s="132">
        <f>InputSummary!AR266</f>
        <v>0.06</v>
      </c>
      <c r="AS72" s="132">
        <f>InputSummary!AS266</f>
        <v>0.06</v>
      </c>
      <c r="AT72" s="132">
        <f>InputSummary!AT266</f>
        <v>0.06</v>
      </c>
      <c r="AU72" s="132">
        <f>InputSummary!AU266</f>
        <v>0.06</v>
      </c>
      <c r="AV72" s="132">
        <f>InputSummary!AV266</f>
        <v>0.06</v>
      </c>
      <c r="AW72" s="7"/>
    </row>
    <row r="73" spans="1:49" s="21" customFormat="1" ht="16.8">
      <c r="A73" s="82"/>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65"/>
      <c r="AR73" s="7"/>
      <c r="AS73" s="7"/>
      <c r="AT73" s="7"/>
      <c r="AU73" s="7"/>
      <c r="AV73" s="7"/>
      <c r="AW73" s="7"/>
    </row>
    <row r="74" spans="1:49" s="72" customFormat="1" ht="16.8">
      <c r="A74" s="82"/>
      <c r="B74" s="21"/>
      <c r="C74" s="73"/>
      <c r="E74" s="74" t="s">
        <v>977</v>
      </c>
      <c r="G74" s="21" t="s">
        <v>304</v>
      </c>
      <c r="J74" s="75"/>
      <c r="K74" s="75"/>
      <c r="L74" s="75"/>
      <c r="M74" s="75"/>
      <c r="N74" s="75"/>
      <c r="O74" s="75"/>
      <c r="P74" s="75"/>
      <c r="Q74" s="75"/>
      <c r="R74" s="75"/>
      <c r="S74" s="75"/>
      <c r="T74" s="75"/>
      <c r="U74" s="75"/>
      <c r="V74" s="75"/>
      <c r="W74" s="75"/>
      <c r="X74" s="75"/>
      <c r="Y74" s="75"/>
      <c r="Z74" s="75"/>
      <c r="AJ74" s="79"/>
      <c r="AK74" s="79"/>
      <c r="AL74" s="79"/>
      <c r="AM74" s="79"/>
      <c r="AN74" s="79"/>
      <c r="AO74" s="79"/>
      <c r="AP74" s="79"/>
      <c r="AQ74" s="217"/>
      <c r="AR74" s="79">
        <f>InputSummary!AR273</f>
        <v>796.57545516162668</v>
      </c>
      <c r="AS74" s="79">
        <f>InputSummary!AS273</f>
        <v>0</v>
      </c>
      <c r="AT74" s="79">
        <f>InputSummary!AT273</f>
        <v>0</v>
      </c>
      <c r="AU74" s="79">
        <f>InputSummary!AU273</f>
        <v>0</v>
      </c>
      <c r="AV74" s="79">
        <f>InputSummary!AV273</f>
        <v>0</v>
      </c>
    </row>
    <row r="75" spans="1:49" s="21" customFormat="1" ht="16.8">
      <c r="A75" s="82"/>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65"/>
      <c r="AR75" s="7"/>
      <c r="AS75" s="7"/>
      <c r="AT75" s="7"/>
      <c r="AU75" s="7"/>
      <c r="AV75" s="7"/>
      <c r="AW75" s="7"/>
    </row>
    <row r="76" spans="1:49" s="21" customFormat="1" ht="16.8">
      <c r="A76" s="82"/>
      <c r="E76" s="21" t="s">
        <v>978</v>
      </c>
      <c r="G76" s="21" t="s">
        <v>304</v>
      </c>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65"/>
      <c r="AR76" s="7">
        <f>AQ81 + AR74</f>
        <v>796.57545516162668</v>
      </c>
      <c r="AS76" s="7">
        <f>AR81 + AS74</f>
        <v>863.60356813783062</v>
      </c>
      <c r="AT76" s="7">
        <f>AS81 + AT74</f>
        <v>877.83108416617472</v>
      </c>
      <c r="AU76" s="7">
        <f>AT81 + AU74</f>
        <v>896.18294583389672</v>
      </c>
      <c r="AV76" s="7">
        <f>AU81 + AV74</f>
        <v>921.58342451495014</v>
      </c>
      <c r="AW76" s="7"/>
    </row>
    <row r="77" spans="1:49" s="21" customFormat="1" ht="16.8">
      <c r="A77" s="82"/>
      <c r="E77" s="21" t="s">
        <v>979</v>
      </c>
      <c r="G77" s="21" t="s">
        <v>304</v>
      </c>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65"/>
      <c r="AR77" s="7">
        <f>SelectedInputs!AR284</f>
        <v>0</v>
      </c>
      <c r="AS77" s="7">
        <f>SelectedInputs!AS284</f>
        <v>-53.746767793400728</v>
      </c>
      <c r="AT77" s="7">
        <f>SelectedInputs!AT284</f>
        <v>-54.562664266660228</v>
      </c>
      <c r="AU77" s="7">
        <f>SelectedInputs!AU284</f>
        <v>-57.251784783484368</v>
      </c>
      <c r="AV77" s="7">
        <f>SelectedInputs!AV284</f>
        <v>-62.249764442688772</v>
      </c>
      <c r="AW77" s="7"/>
    </row>
    <row r="78" spans="1:49" s="21" customFormat="1" ht="16.8">
      <c r="A78" s="82"/>
      <c r="E78" s="21" t="s">
        <v>980</v>
      </c>
      <c r="G78" s="21" t="s">
        <v>304</v>
      </c>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65"/>
      <c r="AR78" s="7">
        <f>AR$47 * AR$15</f>
        <v>122.15174498500168</v>
      </c>
      <c r="AS78" s="7">
        <f>AS$47 * AS$15</f>
        <v>124.00605515150077</v>
      </c>
      <c r="AT78" s="7">
        <f>AT$47 * AT$15</f>
        <v>130.1176926897374</v>
      </c>
      <c r="AU78" s="7">
        <f>AU$47 * AU$15</f>
        <v>141.47673736974744</v>
      </c>
      <c r="AV78" s="7">
        <f>AV$47 * AV$15</f>
        <v>138.1933674085216</v>
      </c>
      <c r="AW78" s="7"/>
    </row>
    <row r="79" spans="1:49" s="21" customFormat="1" ht="16.8">
      <c r="A79" s="82"/>
      <c r="E79" s="21" t="s">
        <v>981</v>
      </c>
      <c r="G79" s="21" t="s">
        <v>304</v>
      </c>
      <c r="J79" s="7"/>
      <c r="K79" s="7"/>
      <c r="L79" s="7"/>
      <c r="M79" s="7"/>
      <c r="N79" s="7"/>
      <c r="O79" s="7"/>
      <c r="P79" s="7"/>
      <c r="Q79" s="7"/>
      <c r="R79" s="7"/>
      <c r="S79" s="7"/>
      <c r="T79" s="7"/>
      <c r="U79" s="7"/>
      <c r="V79" s="7"/>
      <c r="W79" s="7"/>
      <c r="X79" s="7"/>
      <c r="Y79" s="7"/>
      <c r="Z79" s="7"/>
      <c r="AA79" s="7"/>
      <c r="AB79" s="7"/>
      <c r="AC79" s="7"/>
      <c r="AD79" s="7"/>
      <c r="AE79" s="7"/>
      <c r="AF79" s="7"/>
      <c r="AG79" s="7"/>
      <c r="AH79" s="7"/>
      <c r="AI79" s="7"/>
      <c r="AJ79" s="431"/>
      <c r="AK79" s="431"/>
      <c r="AL79" s="431"/>
      <c r="AM79" s="431"/>
      <c r="AN79" s="431"/>
      <c r="AO79" s="431"/>
      <c r="AP79" s="431"/>
      <c r="AQ79" s="533"/>
      <c r="AR79" s="431">
        <f>SUM(AR76:AR78)</f>
        <v>918.72720014662832</v>
      </c>
      <c r="AS79" s="431">
        <f>SUM(AS76:AS78)</f>
        <v>933.8628554959306</v>
      </c>
      <c r="AT79" s="431">
        <f>SUM(AT76:AT78)</f>
        <v>953.38611258925187</v>
      </c>
      <c r="AU79" s="431">
        <f>SUM(AU76:AU78)</f>
        <v>980.40789842015977</v>
      </c>
      <c r="AV79" s="431">
        <f>SUM(AV76:AV78)</f>
        <v>997.52702748078298</v>
      </c>
      <c r="AW79" s="7"/>
    </row>
    <row r="80" spans="1:49" s="21" customFormat="1" ht="16.8">
      <c r="A80" s="82"/>
      <c r="E80" s="21" t="s">
        <v>985</v>
      </c>
      <c r="G80" s="21" t="s">
        <v>304</v>
      </c>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65"/>
      <c r="AR80" s="7">
        <f>-AR79 * AR72</f>
        <v>-55.123632008797699</v>
      </c>
      <c r="AS80" s="7">
        <f>-AS79 * AS72</f>
        <v>-56.031771329755834</v>
      </c>
      <c r="AT80" s="7">
        <f>-AT79 * AT72</f>
        <v>-57.203166755355113</v>
      </c>
      <c r="AU80" s="7">
        <f>-AU79 * AU72</f>
        <v>-58.824473905209587</v>
      </c>
      <c r="AV80" s="7">
        <f>-AV79 * AV72</f>
        <v>-59.851621648846979</v>
      </c>
      <c r="AW80" s="7"/>
    </row>
    <row r="81" spans="1:49" s="21" customFormat="1" ht="16.8">
      <c r="A81" s="82"/>
      <c r="E81" s="21" t="s">
        <v>983</v>
      </c>
      <c r="G81" s="21" t="s">
        <v>304</v>
      </c>
      <c r="J81" s="7"/>
      <c r="K81" s="7"/>
      <c r="L81" s="7"/>
      <c r="M81" s="7"/>
      <c r="N81" s="7"/>
      <c r="O81" s="7"/>
      <c r="P81" s="7"/>
      <c r="Q81" s="7"/>
      <c r="R81" s="7"/>
      <c r="S81" s="7"/>
      <c r="T81" s="7"/>
      <c r="U81" s="7"/>
      <c r="V81" s="7"/>
      <c r="W81" s="7"/>
      <c r="X81" s="7"/>
      <c r="Y81" s="7"/>
      <c r="Z81" s="7"/>
      <c r="AA81" s="7"/>
      <c r="AB81" s="7"/>
      <c r="AC81" s="7"/>
      <c r="AD81" s="7"/>
      <c r="AE81" s="7"/>
      <c r="AF81" s="7"/>
      <c r="AG81" s="7"/>
      <c r="AH81" s="7"/>
      <c r="AI81" s="7"/>
      <c r="AJ81" s="461"/>
      <c r="AK81" s="461"/>
      <c r="AL81" s="461"/>
      <c r="AM81" s="461"/>
      <c r="AN81" s="461"/>
      <c r="AO81" s="461"/>
      <c r="AP81" s="461"/>
      <c r="AQ81" s="386"/>
      <c r="AR81" s="461">
        <f t="shared" ref="AR81:AV81" si="5">SUM(AR79:AR80)</f>
        <v>863.60356813783062</v>
      </c>
      <c r="AS81" s="461">
        <f t="shared" si="5"/>
        <v>877.83108416617472</v>
      </c>
      <c r="AT81" s="461">
        <f t="shared" si="5"/>
        <v>896.18294583389672</v>
      </c>
      <c r="AU81" s="461">
        <f t="shared" si="5"/>
        <v>921.58342451495014</v>
      </c>
      <c r="AV81" s="461">
        <f t="shared" si="5"/>
        <v>937.67540583193602</v>
      </c>
      <c r="AW81" s="7"/>
    </row>
    <row r="82" spans="1:49" s="21" customFormat="1" ht="16.8">
      <c r="A82" s="82"/>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65"/>
      <c r="AR82" s="7"/>
      <c r="AS82" s="7"/>
      <c r="AT82" s="7"/>
      <c r="AU82" s="7"/>
      <c r="AV82" s="7"/>
      <c r="AW82" s="7"/>
    </row>
    <row r="83" spans="1:49" s="21" customFormat="1" ht="16.8">
      <c r="A83" s="82"/>
      <c r="C83" s="28" t="s">
        <v>986</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9"/>
      <c r="AR83" s="28"/>
      <c r="AS83" s="28"/>
      <c r="AT83" s="28"/>
      <c r="AU83" s="28"/>
      <c r="AV83" s="28"/>
      <c r="AW83" s="7"/>
    </row>
    <row r="84" spans="1:49" s="21" customFormat="1" ht="16.8">
      <c r="A84" s="82"/>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65"/>
      <c r="AR84" s="7"/>
      <c r="AS84" s="7"/>
      <c r="AT84" s="7"/>
      <c r="AU84" s="7"/>
      <c r="AV84" s="7"/>
      <c r="AW84" s="7"/>
    </row>
    <row r="85" spans="1:49" s="21" customFormat="1" ht="16.8">
      <c r="A85" s="82"/>
      <c r="E85" s="21" t="s">
        <v>976</v>
      </c>
      <c r="G85" s="21" t="s">
        <v>209</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132"/>
      <c r="AK85" s="132"/>
      <c r="AL85" s="132"/>
      <c r="AM85" s="132"/>
      <c r="AN85" s="132"/>
      <c r="AO85" s="132"/>
      <c r="AP85" s="132"/>
      <c r="AQ85" s="216"/>
      <c r="AR85" s="132">
        <f>InputSummary!AR268</f>
        <v>1.4492753623188406E-2</v>
      </c>
      <c r="AS85" s="132">
        <f>InputSummary!AS268</f>
        <v>1.4492753623188406E-2</v>
      </c>
      <c r="AT85" s="132">
        <f>InputSummary!AT268</f>
        <v>1.4492753623188406E-2</v>
      </c>
      <c r="AU85" s="132">
        <f>InputSummary!AU268</f>
        <v>1.4492753623188406E-2</v>
      </c>
      <c r="AV85" s="132">
        <f>InputSummary!AV268</f>
        <v>1.4492753623188406E-2</v>
      </c>
      <c r="AW85" s="7"/>
    </row>
    <row r="86" spans="1:49" s="21" customFormat="1" ht="16.8">
      <c r="A86" s="82"/>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65"/>
      <c r="AR86" s="7"/>
      <c r="AS86" s="7"/>
      <c r="AT86" s="7"/>
      <c r="AU86" s="7"/>
      <c r="AV86" s="7"/>
      <c r="AW86" s="7"/>
    </row>
    <row r="87" spans="1:49" s="72" customFormat="1" ht="16.8">
      <c r="A87" s="82"/>
      <c r="B87" s="21"/>
      <c r="C87" s="73"/>
      <c r="E87" s="74" t="s">
        <v>977</v>
      </c>
      <c r="G87" s="21" t="s">
        <v>304</v>
      </c>
      <c r="J87" s="75"/>
      <c r="K87" s="75"/>
      <c r="L87" s="75"/>
      <c r="M87" s="75"/>
      <c r="N87" s="75"/>
      <c r="O87" s="75"/>
      <c r="P87" s="75"/>
      <c r="Q87" s="75"/>
      <c r="R87" s="75"/>
      <c r="S87" s="75"/>
      <c r="T87" s="75"/>
      <c r="U87" s="75"/>
      <c r="V87" s="75"/>
      <c r="W87" s="75"/>
      <c r="X87" s="75"/>
      <c r="Y87" s="75"/>
      <c r="Z87" s="75"/>
      <c r="AJ87" s="79"/>
      <c r="AK87" s="79"/>
      <c r="AL87" s="79"/>
      <c r="AM87" s="79"/>
      <c r="AN87" s="79"/>
      <c r="AO87" s="79"/>
      <c r="AP87" s="79"/>
      <c r="AQ87" s="217"/>
      <c r="AR87" s="79">
        <f>InputSummary!AR274</f>
        <v>1451.8917400690693</v>
      </c>
      <c r="AS87" s="79">
        <f>InputSummary!AS274</f>
        <v>0</v>
      </c>
      <c r="AT87" s="79">
        <f>InputSummary!AT274</f>
        <v>0</v>
      </c>
      <c r="AU87" s="79">
        <f>InputSummary!AU274</f>
        <v>0</v>
      </c>
      <c r="AV87" s="79">
        <f>InputSummary!AV274</f>
        <v>0</v>
      </c>
    </row>
    <row r="88" spans="1:49" s="72" customFormat="1" ht="16.8">
      <c r="A88" s="82"/>
      <c r="B88" s="21"/>
      <c r="C88" s="73"/>
      <c r="E88" s="82" t="s">
        <v>987</v>
      </c>
      <c r="G88" s="21" t="s">
        <v>304</v>
      </c>
      <c r="J88" s="75"/>
      <c r="K88" s="75"/>
      <c r="L88" s="75"/>
      <c r="M88" s="75"/>
      <c r="N88" s="75"/>
      <c r="O88" s="75"/>
      <c r="P88" s="75"/>
      <c r="Q88" s="75"/>
      <c r="R88" s="75"/>
      <c r="S88" s="75"/>
      <c r="T88" s="75"/>
      <c r="U88" s="75"/>
      <c r="V88" s="75"/>
      <c r="W88" s="75"/>
      <c r="X88" s="75"/>
      <c r="Y88" s="75"/>
      <c r="Z88" s="75"/>
      <c r="AJ88" s="79">
        <f>InputSummary!AJ275</f>
        <v>0</v>
      </c>
      <c r="AK88" s="79">
        <f>InputSummary!AK275</f>
        <v>0</v>
      </c>
      <c r="AL88" s="79">
        <f>InputSummary!AL275</f>
        <v>0</v>
      </c>
      <c r="AM88" s="79">
        <f>InputSummary!AM275</f>
        <v>0</v>
      </c>
      <c r="AN88" s="79">
        <f>InputSummary!AN275</f>
        <v>0</v>
      </c>
      <c r="AO88" s="79">
        <f>InputSummary!AO275</f>
        <v>0</v>
      </c>
      <c r="AP88" s="79">
        <f>InputSummary!AP275</f>
        <v>0</v>
      </c>
      <c r="AQ88" s="217">
        <f>InputSummary!AQ275</f>
        <v>1782.315591757399</v>
      </c>
      <c r="AR88" s="79">
        <f>InputSummary!AR275</f>
        <v>0</v>
      </c>
      <c r="AS88" s="79">
        <f>InputSummary!AS275</f>
        <v>0</v>
      </c>
      <c r="AT88" s="79">
        <f>InputSummary!AT275</f>
        <v>0</v>
      </c>
      <c r="AU88" s="79">
        <f>InputSummary!AU275</f>
        <v>0</v>
      </c>
      <c r="AV88" s="79">
        <f>InputSummary!AV275</f>
        <v>0</v>
      </c>
    </row>
    <row r="89" spans="1:49" s="21" customFormat="1" ht="16.8">
      <c r="A89" s="82"/>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65"/>
      <c r="AR89" s="7"/>
      <c r="AS89" s="7"/>
      <c r="AT89" s="7"/>
      <c r="AU89" s="7"/>
      <c r="AV89" s="7"/>
      <c r="AW89" s="7"/>
    </row>
    <row r="90" spans="1:49" s="21" customFormat="1" ht="16.8">
      <c r="A90" s="82"/>
      <c r="E90" s="21" t="s">
        <v>978</v>
      </c>
      <c r="G90" s="21" t="s">
        <v>304</v>
      </c>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65"/>
      <c r="AR90" s="7">
        <f>AQ94 + AR87</f>
        <v>1451.8917400690693</v>
      </c>
      <c r="AS90" s="7">
        <f>AR94 + AS87</f>
        <v>1569.0784384578503</v>
      </c>
      <c r="AT90" s="7">
        <f>AS94 + AT87</f>
        <v>1706.0290726786345</v>
      </c>
      <c r="AU90" s="7">
        <f>AT94 + AU87</f>
        <v>1816.5403635251191</v>
      </c>
      <c r="AV90" s="7">
        <f>AU94 + AV87</f>
        <v>1937.8944794783815</v>
      </c>
      <c r="AW90" s="7"/>
    </row>
    <row r="91" spans="1:49" s="21" customFormat="1" ht="16.8">
      <c r="A91" s="82"/>
      <c r="E91" s="21" t="s">
        <v>980</v>
      </c>
      <c r="G91" s="21" t="s">
        <v>304</v>
      </c>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65"/>
      <c r="AR91" s="7">
        <f>AR$48 * AR$15</f>
        <v>145.12055559681309</v>
      </c>
      <c r="AS91" s="7">
        <f>AS$48 * AS$15</f>
        <v>167.30926336159288</v>
      </c>
      <c r="AT91" s="7">
        <f>AT$48 * AT$15</f>
        <v>142.94153645769481</v>
      </c>
      <c r="AU91" s="7">
        <f>AU$48 * AU$15</f>
        <v>156.04589629336184</v>
      </c>
      <c r="AV91" s="7">
        <f>AV$48 * AV$15</f>
        <v>127.17190626476702</v>
      </c>
      <c r="AW91" s="7"/>
    </row>
    <row r="92" spans="1:49" s="21" customFormat="1" ht="16.8">
      <c r="A92" s="82"/>
      <c r="E92" s="21" t="s">
        <v>981</v>
      </c>
      <c r="G92" s="21" t="s">
        <v>304</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431"/>
      <c r="AK92" s="431"/>
      <c r="AL92" s="431"/>
      <c r="AM92" s="431"/>
      <c r="AN92" s="431"/>
      <c r="AO92" s="431"/>
      <c r="AP92" s="431"/>
      <c r="AQ92" s="533"/>
      <c r="AR92" s="431">
        <f>SUM(AR90:AR91)</f>
        <v>1597.0122956658824</v>
      </c>
      <c r="AS92" s="431">
        <f>SUM(AS90:AS91)</f>
        <v>1736.3877018194432</v>
      </c>
      <c r="AT92" s="431">
        <f>SUM(AT90:AT91)</f>
        <v>1848.9706091363294</v>
      </c>
      <c r="AU92" s="431">
        <f>SUM(AU90:AU91)</f>
        <v>1972.586259818481</v>
      </c>
      <c r="AV92" s="431">
        <f>SUM(AV90:AV91)</f>
        <v>2065.0663857431487</v>
      </c>
      <c r="AW92" s="7"/>
    </row>
    <row r="93" spans="1:49" s="21" customFormat="1" ht="16.8">
      <c r="A93" s="82"/>
      <c r="E93" s="21" t="s">
        <v>988</v>
      </c>
      <c r="G93" s="21" t="s">
        <v>304</v>
      </c>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65"/>
      <c r="AR93" s="7">
        <f>-(SUM($AJ91:AR91,$AJ88:AR88))*AR85</f>
        <v>-27.933857208032059</v>
      </c>
      <c r="AS93" s="7">
        <f>-(SUM($AJ91:AS91,$AJ88:AS88))*AS85</f>
        <v>-30.35862914080877</v>
      </c>
      <c r="AT93" s="7">
        <f>-(SUM($AJ91:AT91,$AJ88:AT88))*AT85</f>
        <v>-32.430245611210147</v>
      </c>
      <c r="AU93" s="7">
        <f>-(SUM($AJ91:AU91,$AJ88:AU88))*AU85</f>
        <v>-34.691780340099442</v>
      </c>
      <c r="AV93" s="7">
        <f>-(SUM($AJ91:AV91,$AJ88:AV88))*AV85</f>
        <v>-36.534851445385925</v>
      </c>
      <c r="AW93" s="7"/>
    </row>
    <row r="94" spans="1:49" s="21" customFormat="1" ht="16.8">
      <c r="A94" s="82"/>
      <c r="E94" s="21" t="s">
        <v>983</v>
      </c>
      <c r="G94" s="21" t="s">
        <v>304</v>
      </c>
      <c r="J94" s="7"/>
      <c r="K94" s="7"/>
      <c r="L94" s="7"/>
      <c r="M94" s="7"/>
      <c r="N94" s="7"/>
      <c r="O94" s="7"/>
      <c r="P94" s="7"/>
      <c r="Q94" s="7"/>
      <c r="R94" s="7"/>
      <c r="S94" s="7"/>
      <c r="T94" s="7"/>
      <c r="U94" s="7"/>
      <c r="V94" s="7"/>
      <c r="W94" s="7"/>
      <c r="X94" s="7"/>
      <c r="Y94" s="7"/>
      <c r="Z94" s="7"/>
      <c r="AA94" s="7"/>
      <c r="AB94" s="7"/>
      <c r="AC94" s="7"/>
      <c r="AD94" s="7"/>
      <c r="AE94" s="7"/>
      <c r="AF94" s="7"/>
      <c r="AG94" s="7"/>
      <c r="AH94" s="7"/>
      <c r="AI94" s="7"/>
      <c r="AJ94" s="461"/>
      <c r="AK94" s="461"/>
      <c r="AL94" s="461"/>
      <c r="AM94" s="461"/>
      <c r="AN94" s="461"/>
      <c r="AO94" s="461"/>
      <c r="AP94" s="461"/>
      <c r="AQ94" s="386"/>
      <c r="AR94" s="461">
        <f t="shared" ref="AR94:AV94" si="6">SUM(AR92:AR93)</f>
        <v>1569.0784384578503</v>
      </c>
      <c r="AS94" s="461">
        <f t="shared" si="6"/>
        <v>1706.0290726786345</v>
      </c>
      <c r="AT94" s="461">
        <f t="shared" si="6"/>
        <v>1816.5403635251191</v>
      </c>
      <c r="AU94" s="461">
        <f t="shared" si="6"/>
        <v>1937.8944794783815</v>
      </c>
      <c r="AV94" s="461">
        <f t="shared" si="6"/>
        <v>2028.5315342977628</v>
      </c>
      <c r="AW94" s="7"/>
    </row>
    <row r="95" spans="1:49" s="21" customFormat="1" ht="16.8">
      <c r="A95" s="82"/>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65"/>
      <c r="AR95" s="7"/>
      <c r="AS95" s="7"/>
      <c r="AT95" s="7"/>
      <c r="AU95" s="7"/>
      <c r="AV95" s="7"/>
      <c r="AW95" s="7"/>
    </row>
    <row r="96" spans="1:49" s="21" customFormat="1" ht="16.8">
      <c r="A96" s="82"/>
      <c r="C96" s="28" t="s">
        <v>989</v>
      </c>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9"/>
      <c r="AR96" s="28"/>
      <c r="AS96" s="28"/>
      <c r="AT96" s="28"/>
      <c r="AU96" s="28"/>
      <c r="AV96" s="28"/>
      <c r="AW96" s="7"/>
    </row>
    <row r="97" spans="1:49" s="21" customFormat="1" ht="16.8">
      <c r="A97" s="82"/>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65"/>
      <c r="AR97" s="7"/>
      <c r="AS97" s="7"/>
      <c r="AT97" s="7"/>
      <c r="AU97" s="7"/>
      <c r="AV97" s="7"/>
      <c r="AW97" s="7"/>
    </row>
    <row r="98" spans="1:49" s="21" customFormat="1" ht="16.8">
      <c r="A98" s="82"/>
      <c r="E98" s="21" t="s">
        <v>976</v>
      </c>
      <c r="G98" s="21" t="s">
        <v>209</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132"/>
      <c r="AK98" s="132"/>
      <c r="AL98" s="132"/>
      <c r="AM98" s="132"/>
      <c r="AN98" s="132"/>
      <c r="AO98" s="132"/>
      <c r="AP98" s="132"/>
      <c r="AQ98" s="216"/>
      <c r="AR98" s="132">
        <f>InputSummary!AR267</f>
        <v>0.03</v>
      </c>
      <c r="AS98" s="132">
        <f>InputSummary!AS267</f>
        <v>0.03</v>
      </c>
      <c r="AT98" s="132">
        <f>InputSummary!AT267</f>
        <v>0.03</v>
      </c>
      <c r="AU98" s="132">
        <f>InputSummary!AU267</f>
        <v>0.03</v>
      </c>
      <c r="AV98" s="132">
        <f>InputSummary!AV267</f>
        <v>0.03</v>
      </c>
      <c r="AW98" s="7"/>
    </row>
    <row r="99" spans="1:49" s="21" customFormat="1" ht="16.8">
      <c r="A99" s="82"/>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65"/>
      <c r="AR99" s="7"/>
      <c r="AS99" s="7"/>
      <c r="AT99" s="7"/>
      <c r="AU99" s="7"/>
      <c r="AV99" s="7"/>
      <c r="AW99" s="7"/>
    </row>
    <row r="100" spans="1:49" s="21" customFormat="1" ht="16.8">
      <c r="A100" s="82"/>
      <c r="E100" s="21" t="s">
        <v>978</v>
      </c>
      <c r="G100" s="21" t="s">
        <v>304</v>
      </c>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65"/>
      <c r="AR100" s="7">
        <f>InputSummary!AR276 + AQ104</f>
        <v>0</v>
      </c>
      <c r="AS100" s="7">
        <f>InputSummary!AS276 + AR104</f>
        <v>1.3738794464726694</v>
      </c>
      <c r="AT100" s="7">
        <f>InputSummary!AT276 + AS104</f>
        <v>3.0672036059672223</v>
      </c>
      <c r="AU100" s="7">
        <f>InputSummary!AU276 + AT104</f>
        <v>5.268011503364133</v>
      </c>
      <c r="AV100" s="7">
        <f>InputSummary!AV276 + AU104</f>
        <v>6.5539713347451638</v>
      </c>
      <c r="AW100" s="7"/>
    </row>
    <row r="101" spans="1:49" s="21" customFormat="1" ht="16.8">
      <c r="A101" s="82"/>
      <c r="E101" s="21" t="s">
        <v>980</v>
      </c>
      <c r="G101" s="21" t="s">
        <v>304</v>
      </c>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65"/>
      <c r="AR101" s="7">
        <f>AR$49 * AR$15</f>
        <v>1.3738794464726694</v>
      </c>
      <c r="AS101" s="7">
        <f>AS$49 * AS$15</f>
        <v>1.7345405428887331</v>
      </c>
      <c r="AT101" s="7">
        <f>AT$49 * AT$15</f>
        <v>2.2940604970777532</v>
      </c>
      <c r="AU101" s="7">
        <f>AU$49 * AU$15</f>
        <v>1.448034245974205</v>
      </c>
      <c r="AV101" s="7">
        <f>AV$49 * AV$15</f>
        <v>1.3109571263581365</v>
      </c>
      <c r="AW101" s="7"/>
    </row>
    <row r="102" spans="1:49" s="21" customFormat="1" ht="16.8">
      <c r="A102" s="82"/>
      <c r="E102" s="21" t="s">
        <v>981</v>
      </c>
      <c r="G102" s="21" t="s">
        <v>304</v>
      </c>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431"/>
      <c r="AK102" s="431"/>
      <c r="AL102" s="431"/>
      <c r="AM102" s="431"/>
      <c r="AN102" s="431"/>
      <c r="AO102" s="431"/>
      <c r="AP102" s="431"/>
      <c r="AQ102" s="533"/>
      <c r="AR102" s="431">
        <f>SUM(AR100:AR101)</f>
        <v>1.3738794464726694</v>
      </c>
      <c r="AS102" s="431">
        <f>SUM(AS100:AS101)</f>
        <v>3.1084199893614022</v>
      </c>
      <c r="AT102" s="431">
        <f>SUM(AT100:AT101)</f>
        <v>5.3612641030449755</v>
      </c>
      <c r="AU102" s="431">
        <f>SUM(AU100:AU101)</f>
        <v>6.7160457493383383</v>
      </c>
      <c r="AV102" s="431">
        <f>SUM(AV100:AV101)</f>
        <v>7.8649284611033004</v>
      </c>
      <c r="AW102" s="7"/>
    </row>
    <row r="103" spans="1:49" s="21" customFormat="1" ht="16.8">
      <c r="A103" s="82"/>
      <c r="E103" s="21" t="s">
        <v>990</v>
      </c>
      <c r="G103" s="21" t="s">
        <v>304</v>
      </c>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65"/>
      <c r="AR103" s="7">
        <f>-(SUM($AI101:AQ101))*AR98</f>
        <v>0</v>
      </c>
      <c r="AS103" s="7">
        <f>-(SUM($AI101:AR101))*AS98</f>
        <v>-4.121638339418008E-2</v>
      </c>
      <c r="AT103" s="7">
        <f>-(SUM($AI101:AS101))*AT98</f>
        <v>-9.3252599680842069E-2</v>
      </c>
      <c r="AU103" s="7">
        <f>-(SUM($AI101:AT101))*AU98</f>
        <v>-0.16207441459317465</v>
      </c>
      <c r="AV103" s="7">
        <f>-(SUM($AI101:AU101))*AV98</f>
        <v>-0.20551544197240082</v>
      </c>
      <c r="AW103" s="7"/>
    </row>
    <row r="104" spans="1:49" s="21" customFormat="1" ht="16.8">
      <c r="A104" s="82"/>
      <c r="E104" s="21" t="s">
        <v>983</v>
      </c>
      <c r="G104" s="21" t="s">
        <v>304</v>
      </c>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461"/>
      <c r="AK104" s="461"/>
      <c r="AL104" s="461"/>
      <c r="AM104" s="461"/>
      <c r="AN104" s="461"/>
      <c r="AO104" s="461"/>
      <c r="AP104" s="461"/>
      <c r="AQ104" s="386"/>
      <c r="AR104" s="461">
        <f t="shared" ref="AR104:AV104" si="7">AR102 + AR103</f>
        <v>1.3738794464726694</v>
      </c>
      <c r="AS104" s="461">
        <f t="shared" si="7"/>
        <v>3.0672036059672223</v>
      </c>
      <c r="AT104" s="461">
        <f t="shared" si="7"/>
        <v>5.268011503364133</v>
      </c>
      <c r="AU104" s="461">
        <f t="shared" si="7"/>
        <v>6.5539713347451638</v>
      </c>
      <c r="AV104" s="461">
        <f t="shared" si="7"/>
        <v>7.6594130191308993</v>
      </c>
      <c r="AW104" s="7"/>
    </row>
    <row r="105" spans="1:49" s="21" customFormat="1" ht="16.8">
      <c r="A105" s="82"/>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65"/>
      <c r="AR105" s="7"/>
      <c r="AS105" s="7"/>
      <c r="AT105" s="7"/>
      <c r="AU105" s="7"/>
      <c r="AV105" s="7"/>
      <c r="AW105" s="7"/>
    </row>
    <row r="106" spans="1:49" s="21" customFormat="1" ht="16.8">
      <c r="A106" s="82"/>
      <c r="C106" s="28" t="s">
        <v>991</v>
      </c>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9"/>
      <c r="AR106" s="28"/>
      <c r="AS106" s="28"/>
      <c r="AT106" s="28"/>
      <c r="AU106" s="28"/>
      <c r="AV106" s="28"/>
      <c r="AW106" s="7"/>
    </row>
    <row r="107" spans="1:49" s="21" customFormat="1" ht="16.8">
      <c r="A107" s="82"/>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65"/>
      <c r="AR107" s="7"/>
      <c r="AS107" s="7"/>
      <c r="AT107" s="7"/>
      <c r="AU107" s="7"/>
      <c r="AV107" s="7"/>
      <c r="AW107" s="7"/>
    </row>
    <row r="108" spans="1:49" s="21" customFormat="1" ht="16.8">
      <c r="A108" s="82"/>
      <c r="E108" s="21" t="s">
        <v>975</v>
      </c>
      <c r="G108" s="21" t="s">
        <v>304</v>
      </c>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65"/>
      <c r="AR108" s="7">
        <f>- AR67</f>
        <v>24.26031981134425</v>
      </c>
      <c r="AS108" s="7">
        <f>- AS67</f>
        <v>22.250943608508639</v>
      </c>
      <c r="AT108" s="7">
        <f>- AT67</f>
        <v>19.002941354768719</v>
      </c>
      <c r="AU108" s="7">
        <f>- AU67</f>
        <v>14.312876756859847</v>
      </c>
      <c r="AV108" s="7">
        <f>- AV67</f>
        <v>13.006178750436092</v>
      </c>
      <c r="AW108" s="7"/>
    </row>
    <row r="109" spans="1:49" s="21" customFormat="1" ht="16.8">
      <c r="A109" s="82"/>
      <c r="E109" s="21" t="s">
        <v>984</v>
      </c>
      <c r="G109" s="21" t="s">
        <v>304</v>
      </c>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65"/>
      <c r="AR109" s="7">
        <f>-AR80</f>
        <v>55.123632008797699</v>
      </c>
      <c r="AS109" s="7">
        <f>-AS80</f>
        <v>56.031771329755834</v>
      </c>
      <c r="AT109" s="7">
        <f>-AT80</f>
        <v>57.203166755355113</v>
      </c>
      <c r="AU109" s="7">
        <f>-AU80</f>
        <v>58.824473905209587</v>
      </c>
      <c r="AV109" s="7">
        <f>-AV80</f>
        <v>59.851621648846979</v>
      </c>
      <c r="AW109" s="7"/>
    </row>
    <row r="110" spans="1:49" s="21" customFormat="1" ht="16.8">
      <c r="A110" s="82"/>
      <c r="E110" s="21" t="s">
        <v>992</v>
      </c>
      <c r="G110" s="21" t="s">
        <v>304</v>
      </c>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65"/>
      <c r="AR110" s="7">
        <f>-AR93</f>
        <v>27.933857208032059</v>
      </c>
      <c r="AS110" s="7">
        <f>-AS93</f>
        <v>30.35862914080877</v>
      </c>
      <c r="AT110" s="7">
        <f>-AT93</f>
        <v>32.430245611210147</v>
      </c>
      <c r="AU110" s="7">
        <f>-AU93</f>
        <v>34.691780340099442</v>
      </c>
      <c r="AV110" s="7">
        <f>-AV93</f>
        <v>36.534851445385925</v>
      </c>
      <c r="AW110" s="7"/>
    </row>
    <row r="111" spans="1:49" s="21" customFormat="1" ht="16.8">
      <c r="A111" s="82"/>
      <c r="E111" s="21" t="s">
        <v>989</v>
      </c>
      <c r="G111" s="21" t="s">
        <v>304</v>
      </c>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65"/>
      <c r="AR111" s="7">
        <f t="shared" ref="AR111:AV111" si="8">-AR103</f>
        <v>0</v>
      </c>
      <c r="AS111" s="7">
        <f t="shared" si="8"/>
        <v>4.121638339418008E-2</v>
      </c>
      <c r="AT111" s="7">
        <f t="shared" si="8"/>
        <v>9.3252599680842069E-2</v>
      </c>
      <c r="AU111" s="7">
        <f t="shared" si="8"/>
        <v>0.16207441459317465</v>
      </c>
      <c r="AV111" s="7">
        <f t="shared" si="8"/>
        <v>0.20551544197240082</v>
      </c>
      <c r="AW111" s="7"/>
    </row>
    <row r="112" spans="1:49" s="21" customFormat="1" ht="16.8">
      <c r="E112" s="21" t="s">
        <v>972</v>
      </c>
      <c r="G112" s="21" t="s">
        <v>304</v>
      </c>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526"/>
      <c r="AK112" s="526"/>
      <c r="AL112" s="526"/>
      <c r="AM112" s="526"/>
      <c r="AN112" s="526"/>
      <c r="AO112" s="526"/>
      <c r="AP112" s="526"/>
      <c r="AQ112" s="531"/>
      <c r="AR112" s="526">
        <f t="shared" ref="AR112:AV112" si="9">SUM(AR108:AR111)</f>
        <v>107.317809028174</v>
      </c>
      <c r="AS112" s="526">
        <f t="shared" si="9"/>
        <v>108.68256046246744</v>
      </c>
      <c r="AT112" s="526">
        <f t="shared" si="9"/>
        <v>108.72960632101483</v>
      </c>
      <c r="AU112" s="526">
        <f t="shared" si="9"/>
        <v>107.99120541676206</v>
      </c>
      <c r="AV112" s="526">
        <f t="shared" si="9"/>
        <v>109.59816728664138</v>
      </c>
      <c r="AW112" s="7"/>
    </row>
    <row r="113" spans="1:49" s="21" customFormat="1" ht="16.8">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65"/>
      <c r="AR113" s="7"/>
      <c r="AS113" s="7"/>
      <c r="AT113" s="7"/>
      <c r="AU113" s="7"/>
      <c r="AV113" s="7"/>
      <c r="AW113" s="7"/>
    </row>
    <row r="114" spans="1:49" s="2" customFormat="1" ht="16.8">
      <c r="B114" s="37" t="s">
        <v>79</v>
      </c>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row>
    <row r="115" spans="1:49" s="82" customFormat="1" ht="16.8">
      <c r="A115" s="2"/>
      <c r="B115" s="2"/>
      <c r="C115" s="2"/>
      <c r="D115" s="2"/>
      <c r="E115" s="2"/>
      <c r="F115" s="2"/>
      <c r="G115" s="2"/>
      <c r="H115" s="2"/>
      <c r="I115" s="2"/>
    </row>
    <row r="116" spans="1:49" s="82" customFormat="1" ht="16.8">
      <c r="A116" s="2"/>
      <c r="B116" s="2"/>
      <c r="C116" s="2"/>
      <c r="D116" s="2"/>
      <c r="E116" s="2"/>
      <c r="F116" s="2"/>
      <c r="G116" s="2"/>
      <c r="H116" s="2"/>
      <c r="I116" s="2"/>
    </row>
  </sheetData>
  <conditionalFormatting sqref="AJ11">
    <cfRule type="cellIs" dxfId="120" priority="1" operator="equal">
      <formula>FALSE()</formula>
    </cfRule>
  </conditionalFormatting>
  <conditionalFormatting sqref="AM2">
    <cfRule type="expression" dxfId="119" priority="2">
      <formula>mac_sensitivity=2</formula>
    </cfRule>
    <cfRule type="expression" dxfId="118" priority="3">
      <formula>mac_sensitivity=1</formula>
    </cfRule>
  </conditionalFormatting>
  <conditionalFormatting sqref="AM3">
    <cfRule type="expression" dxfId="117"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1314"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rgb="FFCCC0DA"/>
    <outlinePr summaryBelow="0" summaryRight="0"/>
    <pageSetUpPr autoPageBreaks="0"/>
  </sheetPr>
  <dimension ref="A1:DI33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5.90625" customWidth="1"/>
    <col min="50" max="113" width="0" hidden="1" customWidth="1"/>
    <col min="114" max="16384" width="9" hidden="1"/>
  </cols>
  <sheetData>
    <row r="1" spans="1:49" ht="19.2">
      <c r="A1" s="195" t="s">
        <v>993</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37" t="s">
        <v>994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2"/>
    </row>
    <row r="7" spans="1:49" ht="16.8">
      <c r="A7" s="2"/>
      <c r="B7" s="87" t="s">
        <v>995</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5"/>
      <c r="AR7" s="12"/>
      <c r="AS7" s="4"/>
      <c r="AT7" s="4"/>
      <c r="AU7" s="4"/>
      <c r="AV7" s="4"/>
      <c r="AW7" s="2"/>
    </row>
    <row r="8" spans="1:49" ht="16.8">
      <c r="A8" s="2"/>
      <c r="B8" s="4" t="s">
        <v>996</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5"/>
      <c r="AR8" s="12"/>
      <c r="AS8" s="4"/>
      <c r="AT8" s="4"/>
      <c r="AU8" s="4"/>
      <c r="AV8" s="4"/>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0" t="s">
        <v>544</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39"/>
      <c r="AR10" s="20"/>
      <c r="AS10" s="20"/>
      <c r="AT10" s="20"/>
      <c r="AU10" s="20"/>
      <c r="AV10" s="2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165"/>
      <c r="AS11" s="165"/>
      <c r="AT11" s="165"/>
      <c r="AU11" s="165"/>
      <c r="AV11" s="165"/>
      <c r="AW11" s="2"/>
    </row>
    <row r="12" spans="1:49" ht="16.8">
      <c r="A12" s="2"/>
      <c r="B12" s="34"/>
      <c r="C12" s="34"/>
      <c r="D12" s="34"/>
      <c r="E12" s="34" t="s">
        <v>547</v>
      </c>
      <c r="F12" s="34"/>
      <c r="G12" s="2" t="s">
        <v>550</v>
      </c>
      <c r="H12" s="34"/>
      <c r="I12" s="34"/>
      <c r="J12" s="34"/>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224"/>
      <c r="AR12" s="250">
        <f>InputSummary!AR21</f>
        <v>1</v>
      </c>
      <c r="AS12" s="454">
        <f>InputSummary!AS21</f>
        <v>0</v>
      </c>
      <c r="AT12" s="454">
        <f>InputSummary!AT21</f>
        <v>0</v>
      </c>
      <c r="AU12" s="454">
        <f>InputSummary!AU21</f>
        <v>0</v>
      </c>
      <c r="AV12" s="454">
        <f>InputSummary!AV21</f>
        <v>0</v>
      </c>
      <c r="AW12" s="2"/>
    </row>
    <row r="13" spans="1:49" ht="16.8">
      <c r="A13" s="2"/>
      <c r="B13" s="34"/>
      <c r="C13" s="34"/>
      <c r="D13" s="34"/>
      <c r="E13" s="34" t="s">
        <v>554</v>
      </c>
      <c r="F13" s="34"/>
      <c r="G13" s="2" t="s">
        <v>550</v>
      </c>
      <c r="H13" s="34"/>
      <c r="I13" s="34"/>
      <c r="J13" s="34"/>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224"/>
      <c r="AR13" s="454">
        <f>InputSummary!AR23</f>
        <v>0</v>
      </c>
      <c r="AS13" s="454">
        <f>InputSummary!AS23</f>
        <v>1</v>
      </c>
      <c r="AT13" s="454">
        <f>InputSummary!AT23</f>
        <v>1</v>
      </c>
      <c r="AU13" s="454">
        <f>InputSummary!AU23</f>
        <v>1</v>
      </c>
      <c r="AV13" s="454">
        <f>InputSummary!AV23</f>
        <v>1</v>
      </c>
      <c r="AW13" s="2"/>
    </row>
    <row r="14" spans="1:49" ht="16.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165"/>
      <c r="AK14" s="165"/>
      <c r="AL14" s="165"/>
      <c r="AM14" s="165"/>
      <c r="AN14" s="165"/>
      <c r="AO14" s="165"/>
      <c r="AP14" s="165"/>
      <c r="AQ14" s="3"/>
      <c r="AR14" s="165"/>
      <c r="AS14" s="165"/>
      <c r="AT14" s="165"/>
      <c r="AU14" s="165"/>
      <c r="AV14" s="165"/>
      <c r="AW14" s="2"/>
    </row>
    <row r="15" spans="1:49" ht="16.8">
      <c r="A15" s="21"/>
      <c r="B15" s="21"/>
      <c r="C15" s="28" t="s">
        <v>950</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9"/>
      <c r="AR15" s="28"/>
      <c r="AS15" s="28"/>
      <c r="AT15" s="28"/>
      <c r="AU15" s="28"/>
      <c r="AV15" s="28"/>
      <c r="AW15" s="7"/>
    </row>
    <row r="16" spans="1:49" ht="16.8">
      <c r="A16" s="82"/>
      <c r="B16" s="82"/>
      <c r="C16" s="82"/>
      <c r="D16" s="82"/>
      <c r="E16" s="82"/>
      <c r="F16" s="82"/>
      <c r="G16" s="82"/>
      <c r="H16" s="82"/>
      <c r="I16" s="1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147"/>
      <c r="AR16" s="82"/>
      <c r="AS16" s="82"/>
      <c r="AT16" s="82"/>
      <c r="AU16" s="82"/>
      <c r="AV16" s="82"/>
      <c r="AW16" s="82"/>
    </row>
    <row r="17" spans="1:49" ht="16.8">
      <c r="A17" s="82"/>
      <c r="B17" s="82"/>
      <c r="C17" s="82"/>
      <c r="D17" s="82"/>
      <c r="E17" s="2" t="s">
        <v>951</v>
      </c>
      <c r="F17" s="82"/>
      <c r="G17" s="2" t="s">
        <v>100</v>
      </c>
      <c r="H17" s="82"/>
      <c r="I17" s="82"/>
      <c r="J17" s="8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f>InputSummary!AJ$194</f>
        <v>0.88192634560906513</v>
      </c>
      <c r="AK17" s="92">
        <f>InputSummary!AK$194</f>
        <v>0.9008215297450427</v>
      </c>
      <c r="AL17" s="92">
        <f>InputSummary!AL$194</f>
        <v>0.93453257790368272</v>
      </c>
      <c r="AM17" s="92">
        <f>InputSummary!AM$194</f>
        <v>0.96308781869688376</v>
      </c>
      <c r="AN17" s="92">
        <f>InputSummary!AN$194</f>
        <v>0.98801699716713864</v>
      </c>
      <c r="AO17" s="92">
        <f>InputSummary!AO$194</f>
        <v>1</v>
      </c>
      <c r="AP17" s="92">
        <f>InputSummary!AP$194</f>
        <v>1.0577620396600564</v>
      </c>
      <c r="AQ17" s="215">
        <f>InputSummary!AQ$194</f>
        <v>1.1939376770538244</v>
      </c>
      <c r="AR17" s="92">
        <f>InputSummary!AR$194</f>
        <v>1.2891506141768156</v>
      </c>
      <c r="AS17" s="92">
        <f>InputSummary!AS$194</f>
        <v>1.3284361388165782</v>
      </c>
      <c r="AT17" s="92">
        <f>InputSummary!AT$194</f>
        <v>1.3511547218960771</v>
      </c>
      <c r="AU17" s="92">
        <f>InputSummary!AU$194</f>
        <v>1.3719916643626167</v>
      </c>
      <c r="AV17" s="92">
        <f>InputSummary!AV$194</f>
        <v>1.3966351746111914</v>
      </c>
      <c r="AW17" s="82"/>
    </row>
    <row r="18" spans="1:49" ht="16.8">
      <c r="A18" s="82"/>
      <c r="B18" s="82"/>
      <c r="C18" s="82"/>
      <c r="D18" s="82"/>
      <c r="E18" s="2"/>
      <c r="F18" s="82"/>
      <c r="G18" s="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92"/>
      <c r="AK18" s="92"/>
      <c r="AL18" s="92"/>
      <c r="AM18" s="92"/>
      <c r="AN18" s="92"/>
      <c r="AO18" s="92"/>
      <c r="AP18" s="92"/>
      <c r="AQ18" s="215"/>
      <c r="AR18" s="92"/>
      <c r="AS18" s="92"/>
      <c r="AT18" s="92"/>
      <c r="AU18" s="92"/>
      <c r="AV18" s="92"/>
      <c r="AW18" s="82"/>
    </row>
    <row r="19" spans="1:49" ht="16.8">
      <c r="A19" s="7"/>
      <c r="B19" s="7"/>
      <c r="C19" s="28" t="s">
        <v>997</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c r="AW19" s="7"/>
    </row>
    <row r="20" spans="1:49" ht="16.8">
      <c r="A20" s="7"/>
      <c r="B20" s="7"/>
      <c r="C20" s="4" t="s">
        <v>998</v>
      </c>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12"/>
      <c r="AH20" s="12"/>
      <c r="AI20" s="12"/>
      <c r="AJ20" s="12"/>
      <c r="AK20" s="4"/>
      <c r="AL20" s="4"/>
      <c r="AM20" s="4"/>
      <c r="AN20" s="4"/>
      <c r="AO20" s="4"/>
      <c r="AP20" s="4"/>
      <c r="AQ20" s="5"/>
      <c r="AR20" s="12"/>
      <c r="AS20" s="4"/>
      <c r="AT20" s="4"/>
      <c r="AU20" s="4"/>
      <c r="AV20" s="4"/>
      <c r="AW20" s="7"/>
    </row>
    <row r="21" spans="1:49" ht="16.8">
      <c r="A21" s="7"/>
      <c r="B21" s="7"/>
      <c r="C21" s="4" t="s">
        <v>999</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12"/>
      <c r="AH21" s="12"/>
      <c r="AI21" s="12"/>
      <c r="AJ21" s="12"/>
      <c r="AK21" s="4"/>
      <c r="AL21" s="4"/>
      <c r="AM21" s="4"/>
      <c r="AN21" s="4"/>
      <c r="AO21" s="4"/>
      <c r="AP21" s="4"/>
      <c r="AQ21" s="5"/>
      <c r="AR21" s="12"/>
      <c r="AS21" s="4"/>
      <c r="AT21" s="4"/>
      <c r="AU21" s="4"/>
      <c r="AV21" s="4"/>
      <c r="AW21" s="7"/>
    </row>
    <row r="22" spans="1:49" ht="16.8">
      <c r="A22" s="7"/>
      <c r="B22" s="7"/>
      <c r="C22" s="4" t="s">
        <v>1000</v>
      </c>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12"/>
      <c r="AH22" s="12"/>
      <c r="AI22" s="12"/>
      <c r="AJ22" s="12"/>
      <c r="AK22" s="4"/>
      <c r="AL22" s="4"/>
      <c r="AM22" s="4"/>
      <c r="AN22" s="4"/>
      <c r="AO22" s="4"/>
      <c r="AP22" s="4"/>
      <c r="AQ22" s="5"/>
      <c r="AR22" s="12"/>
      <c r="AS22" s="4"/>
      <c r="AT22" s="4"/>
      <c r="AU22" s="4"/>
      <c r="AV22" s="4"/>
      <c r="AW22" s="7"/>
    </row>
    <row r="23" spans="1:49" ht="16.8">
      <c r="A23" s="7"/>
      <c r="B23" s="7"/>
      <c r="C23" s="4" t="s">
        <v>1001</v>
      </c>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12"/>
      <c r="AH23" s="12"/>
      <c r="AI23" s="12"/>
      <c r="AJ23" s="12"/>
      <c r="AK23" s="4"/>
      <c r="AL23" s="4"/>
      <c r="AM23" s="4"/>
      <c r="AN23" s="4"/>
      <c r="AO23" s="4"/>
      <c r="AP23" s="4"/>
      <c r="AQ23" s="5"/>
      <c r="AR23" s="12"/>
      <c r="AS23" s="4"/>
      <c r="AT23" s="4"/>
      <c r="AU23" s="4"/>
      <c r="AV23" s="4"/>
      <c r="AW23" s="7"/>
    </row>
    <row r="24" spans="1:49" ht="16.8">
      <c r="A24" s="7"/>
      <c r="B24" s="7"/>
      <c r="C24" s="7"/>
      <c r="D24" s="7"/>
      <c r="E24" s="56"/>
      <c r="F24" s="7"/>
      <c r="G24" s="7"/>
      <c r="H24" s="7"/>
      <c r="I24" s="7"/>
      <c r="J24" s="43"/>
      <c r="K24" s="43"/>
      <c r="L24" s="43"/>
      <c r="M24" s="43"/>
      <c r="N24" s="43"/>
      <c r="O24" s="43"/>
      <c r="P24" s="43"/>
      <c r="Q24" s="43"/>
      <c r="R24" s="43"/>
      <c r="S24" s="43"/>
      <c r="T24" s="43"/>
      <c r="U24" s="43"/>
      <c r="V24" s="43"/>
      <c r="W24" s="43"/>
      <c r="X24" s="43"/>
      <c r="Y24" s="43"/>
      <c r="Z24" s="43"/>
      <c r="AA24" s="7"/>
      <c r="AB24" s="7"/>
      <c r="AC24" s="7"/>
      <c r="AD24" s="7"/>
      <c r="AE24" s="7"/>
      <c r="AF24" s="7"/>
      <c r="AG24" s="7"/>
      <c r="AH24" s="7"/>
      <c r="AI24" s="7"/>
      <c r="AJ24" s="7"/>
      <c r="AK24" s="7"/>
      <c r="AL24" s="7"/>
      <c r="AM24" s="7"/>
      <c r="AN24" s="7"/>
      <c r="AO24" s="7"/>
      <c r="AP24" s="7"/>
      <c r="AQ24" s="65"/>
      <c r="AR24" s="226"/>
      <c r="AS24" s="7"/>
      <c r="AT24" s="7"/>
      <c r="AU24" s="7"/>
      <c r="AV24" s="7"/>
      <c r="AW24" s="7"/>
    </row>
    <row r="25" spans="1:49" ht="16.8">
      <c r="A25" s="7"/>
      <c r="B25" s="7"/>
      <c r="C25" s="7"/>
      <c r="D25" s="7"/>
      <c r="E25" s="7" t="s">
        <v>1002</v>
      </c>
      <c r="F25" s="7"/>
      <c r="G25" s="7" t="s">
        <v>304</v>
      </c>
      <c r="H25" s="7"/>
      <c r="I25" s="7"/>
      <c r="J25" s="43"/>
      <c r="K25" s="43"/>
      <c r="L25" s="43"/>
      <c r="M25" s="43"/>
      <c r="N25" s="43"/>
      <c r="O25" s="43"/>
      <c r="P25" s="43"/>
      <c r="Q25" s="43"/>
      <c r="R25" s="43"/>
      <c r="S25" s="43"/>
      <c r="T25" s="43"/>
      <c r="U25" s="43"/>
      <c r="V25" s="43"/>
      <c r="W25" s="43"/>
      <c r="X25" s="43"/>
      <c r="Y25" s="43"/>
      <c r="Z25" s="43"/>
      <c r="AA25" s="7"/>
      <c r="AB25" s="7"/>
      <c r="AC25" s="7"/>
      <c r="AD25" s="7"/>
      <c r="AE25" s="7"/>
      <c r="AF25" s="7"/>
      <c r="AG25" s="7"/>
      <c r="AH25" s="7"/>
      <c r="AI25" s="7"/>
      <c r="AJ25" s="7"/>
      <c r="AK25" s="7"/>
      <c r="AL25" s="7"/>
      <c r="AM25" s="7"/>
      <c r="AN25" s="7"/>
      <c r="AO25" s="7"/>
      <c r="AP25" s="7"/>
      <c r="AQ25" s="65"/>
      <c r="AR25" s="7">
        <f t="shared" ref="AR25:AU25" si="0">AQ41</f>
        <v>0</v>
      </c>
      <c r="AS25" s="7">
        <f>AR41</f>
        <v>-2031.8857655107411</v>
      </c>
      <c r="AT25" s="7">
        <f t="shared" si="0"/>
        <v>-2136.7471359470878</v>
      </c>
      <c r="AU25" s="7">
        <f t="shared" si="0"/>
        <v>-2216.072112730546</v>
      </c>
      <c r="AV25" s="7">
        <f t="shared" ref="AV25" si="1">AU41</f>
        <v>-2306.5190782009395</v>
      </c>
      <c r="AW25" s="7"/>
    </row>
    <row r="26" spans="1:49" ht="16.8">
      <c r="A26" s="7"/>
      <c r="B26" s="7"/>
      <c r="C26" s="7"/>
      <c r="D26" s="7"/>
      <c r="E26" s="7" t="s">
        <v>1003</v>
      </c>
      <c r="F26" s="7"/>
      <c r="G26" s="7" t="s">
        <v>304</v>
      </c>
      <c r="H26" s="7"/>
      <c r="I26" s="7"/>
      <c r="J26" s="43"/>
      <c r="K26" s="43"/>
      <c r="L26" s="43"/>
      <c r="M26" s="43"/>
      <c r="N26" s="43"/>
      <c r="O26" s="43"/>
      <c r="P26" s="43"/>
      <c r="Q26" s="43"/>
      <c r="R26" s="43"/>
      <c r="S26" s="43"/>
      <c r="T26" s="43"/>
      <c r="U26" s="43"/>
      <c r="V26" s="43"/>
      <c r="W26" s="43"/>
      <c r="X26" s="43"/>
      <c r="Y26" s="43"/>
      <c r="Z26" s="43"/>
      <c r="AA26" s="7"/>
      <c r="AB26" s="7"/>
      <c r="AC26" s="7"/>
      <c r="AD26" s="7"/>
      <c r="AE26" s="7"/>
      <c r="AF26" s="7"/>
      <c r="AG26" s="7"/>
      <c r="AH26" s="7"/>
      <c r="AI26" s="7"/>
      <c r="AJ26" s="431"/>
      <c r="AK26" s="431"/>
      <c r="AL26" s="431"/>
      <c r="AM26" s="431"/>
      <c r="AN26" s="431"/>
      <c r="AO26" s="431"/>
      <c r="AP26" s="431"/>
      <c r="AQ26" s="533"/>
      <c r="AR26" s="431">
        <f>-AR55 * AR63 * AR12</f>
        <v>-1931.3698096609203</v>
      </c>
      <c r="AS26" s="431">
        <f>-AS55 * AS63 * AS12</f>
        <v>0</v>
      </c>
      <c r="AT26" s="431">
        <f>-AT55 * AT63 * AT12</f>
        <v>0</v>
      </c>
      <c r="AU26" s="431">
        <f>-AU55 * AU63 * AU12</f>
        <v>0</v>
      </c>
      <c r="AV26" s="431">
        <f>-AV55 * AV63 * AV12</f>
        <v>0</v>
      </c>
      <c r="AW26" s="7"/>
    </row>
    <row r="27" spans="1:49" ht="16.8">
      <c r="A27" s="7"/>
      <c r="B27" s="7"/>
      <c r="C27" s="7"/>
      <c r="D27" s="7"/>
      <c r="E27" s="7" t="s">
        <v>1004</v>
      </c>
      <c r="F27" s="7"/>
      <c r="G27" s="7" t="s">
        <v>304</v>
      </c>
      <c r="H27" s="7"/>
      <c r="I27" s="7"/>
      <c r="J27" s="43"/>
      <c r="K27" s="43"/>
      <c r="L27" s="43"/>
      <c r="M27" s="43"/>
      <c r="N27" s="43"/>
      <c r="O27" s="43"/>
      <c r="P27" s="43"/>
      <c r="Q27" s="43"/>
      <c r="R27" s="43"/>
      <c r="S27" s="43"/>
      <c r="T27" s="43"/>
      <c r="U27" s="43"/>
      <c r="V27" s="43"/>
      <c r="W27" s="43"/>
      <c r="X27" s="43"/>
      <c r="Y27" s="43"/>
      <c r="Z27" s="43"/>
      <c r="AA27" s="7"/>
      <c r="AB27" s="7"/>
      <c r="AC27" s="7"/>
      <c r="AD27" s="7"/>
      <c r="AE27" s="7"/>
      <c r="AF27" s="7"/>
      <c r="AG27" s="7"/>
      <c r="AH27" s="7"/>
      <c r="AI27" s="7"/>
      <c r="AJ27" s="246"/>
      <c r="AK27" s="246"/>
      <c r="AL27" s="246"/>
      <c r="AM27" s="246"/>
      <c r="AN27" s="246"/>
      <c r="AO27" s="246"/>
      <c r="AP27" s="246"/>
      <c r="AQ27" s="276"/>
      <c r="AR27" s="246">
        <f>AR86</f>
        <v>0</v>
      </c>
      <c r="AS27" s="246">
        <f t="shared" ref="AS27:AV27" si="2">AS86</f>
        <v>0</v>
      </c>
      <c r="AT27" s="246">
        <f t="shared" si="2"/>
        <v>0</v>
      </c>
      <c r="AU27" s="246">
        <f t="shared" si="2"/>
        <v>0</v>
      </c>
      <c r="AV27" s="246">
        <f t="shared" si="2"/>
        <v>0</v>
      </c>
      <c r="AW27" s="7"/>
    </row>
    <row r="28" spans="1:49" ht="16.8">
      <c r="A28" s="7"/>
      <c r="B28" s="7"/>
      <c r="C28" s="7"/>
      <c r="D28" s="7"/>
      <c r="E28" s="7" t="s">
        <v>1005</v>
      </c>
      <c r="F28" s="7"/>
      <c r="G28" s="7" t="s">
        <v>304</v>
      </c>
      <c r="H28" s="7"/>
      <c r="I28" s="7"/>
      <c r="J28" s="43"/>
      <c r="K28" s="43"/>
      <c r="L28" s="43"/>
      <c r="M28" s="43"/>
      <c r="N28" s="43"/>
      <c r="O28" s="43"/>
      <c r="P28" s="43"/>
      <c r="Q28" s="43"/>
      <c r="R28" s="43"/>
      <c r="S28" s="43"/>
      <c r="T28" s="43"/>
      <c r="U28" s="43"/>
      <c r="V28" s="43"/>
      <c r="W28" s="43"/>
      <c r="X28" s="43"/>
      <c r="Y28" s="43"/>
      <c r="Z28" s="43"/>
      <c r="AA28" s="7"/>
      <c r="AB28" s="7"/>
      <c r="AC28" s="7"/>
      <c r="AD28" s="7"/>
      <c r="AE28" s="7"/>
      <c r="AF28" s="7"/>
      <c r="AG28" s="7"/>
      <c r="AH28" s="7"/>
      <c r="AI28" s="7"/>
      <c r="AJ28" s="105"/>
      <c r="AK28" s="7"/>
      <c r="AL28" s="7"/>
      <c r="AM28" s="7"/>
      <c r="AN28" s="7"/>
      <c r="AO28" s="7"/>
      <c r="AP28" s="7"/>
      <c r="AQ28" s="65"/>
      <c r="AR28" s="7">
        <f>AR26 * AR12 + AR25 * (1 - AR12) + AR27</f>
        <v>-1931.3698096609203</v>
      </c>
      <c r="AS28" s="7">
        <f>AS26 * AS12 + AS25 * (1 - AS12) + AS27</f>
        <v>-2031.8857655107411</v>
      </c>
      <c r="AT28" s="7">
        <f>AT26 * AT12 + AT25 * (1 - AT12) + AT27</f>
        <v>-2136.7471359470878</v>
      </c>
      <c r="AU28" s="7">
        <f>AU26 * AU12 + AU25 * (1 - AU12) + AU27</f>
        <v>-2216.072112730546</v>
      </c>
      <c r="AV28" s="7">
        <f>AV26 * AV12 + AV25 * (1 - AV12) + AV27</f>
        <v>-2306.5190782009395</v>
      </c>
      <c r="AW28" s="7"/>
    </row>
    <row r="29" spans="1:49" ht="16.8">
      <c r="A29" s="7"/>
      <c r="B29" s="7"/>
      <c r="C29" s="7"/>
      <c r="D29" s="7"/>
      <c r="E29" s="7" t="s">
        <v>1006</v>
      </c>
      <c r="F29" s="7"/>
      <c r="G29" s="7" t="s">
        <v>304</v>
      </c>
      <c r="H29" s="7"/>
      <c r="I29" s="7"/>
      <c r="J29" s="43"/>
      <c r="K29" s="43"/>
      <c r="L29" s="43"/>
      <c r="M29" s="43"/>
      <c r="N29" s="43"/>
      <c r="O29" s="43"/>
      <c r="P29" s="43"/>
      <c r="Q29" s="43"/>
      <c r="R29" s="43"/>
      <c r="S29" s="43"/>
      <c r="T29" s="43"/>
      <c r="U29" s="43"/>
      <c r="V29" s="43"/>
      <c r="W29" s="43"/>
      <c r="X29" s="43"/>
      <c r="Y29" s="43"/>
      <c r="Z29" s="43"/>
      <c r="AA29" s="7"/>
      <c r="AB29" s="7"/>
      <c r="AC29" s="7"/>
      <c r="AD29" s="7"/>
      <c r="AE29" s="7"/>
      <c r="AF29" s="7"/>
      <c r="AG29" s="7"/>
      <c r="AH29" s="7"/>
      <c r="AI29" s="7"/>
      <c r="AJ29" s="8"/>
      <c r="AK29" s="8"/>
      <c r="AL29" s="8"/>
      <c r="AM29" s="8"/>
      <c r="AN29" s="8"/>
      <c r="AO29" s="8"/>
      <c r="AP29" s="8"/>
      <c r="AQ29" s="9"/>
      <c r="AR29" s="8">
        <f>Revenue!AR19* AR$17</f>
        <v>573.28112278337164</v>
      </c>
      <c r="AS29" s="8">
        <f>Revenue!AS19* AS$17</f>
        <v>559.14304054151205</v>
      </c>
      <c r="AT29" s="8">
        <f>Revenue!AT19* AT$17</f>
        <v>566.55427339030598</v>
      </c>
      <c r="AU29" s="8">
        <f>Revenue!AU19* AU$17</f>
        <v>569.65731371160678</v>
      </c>
      <c r="AV29" s="8">
        <f>Revenue!AV19* AV$17</f>
        <v>578.42587471446984</v>
      </c>
      <c r="AW29" s="7"/>
    </row>
    <row r="30" spans="1:49" ht="16.8">
      <c r="A30" s="7"/>
      <c r="B30" s="7"/>
      <c r="C30" s="7"/>
      <c r="D30" s="7"/>
      <c r="E30" s="7" t="s">
        <v>535</v>
      </c>
      <c r="F30" s="7"/>
      <c r="G30" s="7" t="s">
        <v>304</v>
      </c>
      <c r="H30" s="7"/>
      <c r="I30" s="7"/>
      <c r="J30" s="43"/>
      <c r="K30" s="43"/>
      <c r="L30" s="43"/>
      <c r="M30" s="43"/>
      <c r="N30" s="43"/>
      <c r="O30" s="43"/>
      <c r="P30" s="43"/>
      <c r="Q30" s="43"/>
      <c r="R30" s="43"/>
      <c r="S30" s="43"/>
      <c r="T30" s="43"/>
      <c r="U30" s="43"/>
      <c r="V30" s="43"/>
      <c r="W30" s="43"/>
      <c r="X30" s="43"/>
      <c r="Y30" s="43"/>
      <c r="Z30" s="43"/>
      <c r="AA30" s="7"/>
      <c r="AB30" s="7"/>
      <c r="AC30" s="7"/>
      <c r="AD30" s="7"/>
      <c r="AE30" s="7"/>
      <c r="AF30" s="7"/>
      <c r="AG30" s="7"/>
      <c r="AH30" s="7"/>
      <c r="AI30" s="7"/>
      <c r="AJ30" s="8"/>
      <c r="AK30" s="8"/>
      <c r="AL30" s="8"/>
      <c r="AM30" s="8"/>
      <c r="AN30" s="8"/>
      <c r="AO30" s="8"/>
      <c r="AP30" s="8"/>
      <c r="AQ30" s="9"/>
      <c r="AR30" s="8">
        <f>InputSummary!AR150 * AR$17</f>
        <v>-1.009199102773831</v>
      </c>
      <c r="AS30" s="8">
        <f>InputSummary!AS150 * AS$17</f>
        <v>-1.0935791355415476</v>
      </c>
      <c r="AT30" s="8">
        <f>InputSummary!AT150 * AT$17</f>
        <v>-1.1940583528686219</v>
      </c>
      <c r="AU30" s="8">
        <f>InputSummary!AU150 * AU$17</f>
        <v>-1.2273252926018976</v>
      </c>
      <c r="AV30" s="8">
        <f>InputSummary!AV150 * AV$17</f>
        <v>-1.265182090654519</v>
      </c>
      <c r="AW30" s="7"/>
    </row>
    <row r="31" spans="1:49" ht="16.8">
      <c r="A31" s="2"/>
      <c r="B31" s="2"/>
      <c r="C31" s="2"/>
      <c r="D31" s="2"/>
      <c r="E31" s="21" t="s">
        <v>537</v>
      </c>
      <c r="F31" s="2"/>
      <c r="G31" s="21" t="s">
        <v>304</v>
      </c>
      <c r="H31" s="2"/>
      <c r="I31" s="7"/>
      <c r="J31" s="2"/>
      <c r="K31" s="2"/>
      <c r="L31" s="2"/>
      <c r="M31" s="2"/>
      <c r="N31" s="2"/>
      <c r="O31" s="2"/>
      <c r="P31" s="2"/>
      <c r="Q31" s="2"/>
      <c r="R31" s="2"/>
      <c r="S31" s="2"/>
      <c r="T31" s="2"/>
      <c r="U31" s="2"/>
      <c r="V31" s="2"/>
      <c r="W31" s="2"/>
      <c r="X31" s="2"/>
      <c r="Y31" s="2"/>
      <c r="Z31" s="2"/>
      <c r="AA31" s="2"/>
      <c r="AB31" s="2"/>
      <c r="AC31" s="2"/>
      <c r="AD31" s="2"/>
      <c r="AE31" s="2"/>
      <c r="AF31" s="2"/>
      <c r="AG31" s="2"/>
      <c r="AH31" s="2"/>
      <c r="AI31" s="7"/>
      <c r="AJ31" s="8"/>
      <c r="AK31" s="8"/>
      <c r="AL31" s="8"/>
      <c r="AM31" s="8"/>
      <c r="AN31" s="8"/>
      <c r="AO31" s="8"/>
      <c r="AP31" s="8"/>
      <c r="AQ31" s="9"/>
      <c r="AR31" s="8">
        <f>-Totex!AR82 * AR$17</f>
        <v>-425.56579470580971</v>
      </c>
      <c r="AS31" s="8">
        <f>-Totex!AS82 * AS$17</f>
        <v>-456.39980340129</v>
      </c>
      <c r="AT31" s="8">
        <f>-Totex!AT82 * AT$17</f>
        <v>-435.70196109153017</v>
      </c>
      <c r="AU31" s="8">
        <f>-Totex!AU82 * AU$17</f>
        <v>-443.28074675968332</v>
      </c>
      <c r="AV31" s="8">
        <f>-Totex!AV82 * AV$17</f>
        <v>-414.93246240419501</v>
      </c>
      <c r="AW31" s="7"/>
    </row>
    <row r="32" spans="1:49" ht="16.8">
      <c r="A32" s="2"/>
      <c r="B32" s="2"/>
      <c r="C32" s="2"/>
      <c r="D32" s="2"/>
      <c r="E32" s="21" t="s">
        <v>1007</v>
      </c>
      <c r="F32" s="2"/>
      <c r="G32" s="21" t="s">
        <v>304</v>
      </c>
      <c r="H32" s="2"/>
      <c r="I32" s="7"/>
      <c r="J32" s="2"/>
      <c r="K32" s="2"/>
      <c r="L32" s="2"/>
      <c r="M32" s="2"/>
      <c r="N32" s="2"/>
      <c r="O32" s="2"/>
      <c r="P32" s="2"/>
      <c r="Q32" s="2"/>
      <c r="R32" s="2"/>
      <c r="S32" s="2"/>
      <c r="T32" s="2"/>
      <c r="U32" s="2"/>
      <c r="V32" s="2"/>
      <c r="W32" s="2"/>
      <c r="X32" s="2"/>
      <c r="Y32" s="2"/>
      <c r="Z32" s="2"/>
      <c r="AA32" s="2"/>
      <c r="AB32" s="2"/>
      <c r="AC32" s="2"/>
      <c r="AD32" s="2"/>
      <c r="AE32" s="2"/>
      <c r="AF32" s="2"/>
      <c r="AG32" s="2"/>
      <c r="AH32" s="2"/>
      <c r="AI32" s="7"/>
      <c r="AJ32" s="8"/>
      <c r="AK32" s="8"/>
      <c r="AL32" s="8"/>
      <c r="AM32" s="8"/>
      <c r="AN32" s="8"/>
      <c r="AO32" s="8"/>
      <c r="AP32" s="8"/>
      <c r="AQ32" s="9"/>
      <c r="AR32" s="8">
        <f>-InputSummary!AR97 * AR$17</f>
        <v>-77.2446806469938</v>
      </c>
      <c r="AS32" s="8">
        <f>-InputSummary!AS97 * AS$17</f>
        <v>-50.914002539893154</v>
      </c>
      <c r="AT32" s="8">
        <f>-InputSummary!AT97 * AT$17</f>
        <v>-52.415520183817762</v>
      </c>
      <c r="AU32" s="8">
        <f>-InputSummary!AU97 * AU$17</f>
        <v>-53.343259954490897</v>
      </c>
      <c r="AV32" s="8">
        <f>-InputSummary!AV97 * AV$17</f>
        <v>-55.14703197002224</v>
      </c>
      <c r="AW32" s="7"/>
    </row>
    <row r="33" spans="1:49" ht="16.8">
      <c r="A33" s="2"/>
      <c r="B33" s="2"/>
      <c r="C33" s="2"/>
      <c r="D33" s="2"/>
      <c r="E33" s="21" t="s">
        <v>1008</v>
      </c>
      <c r="F33" s="2"/>
      <c r="G33" s="7" t="s">
        <v>304</v>
      </c>
      <c r="H33" s="2"/>
      <c r="I33" s="7"/>
      <c r="J33" s="2"/>
      <c r="K33" s="2"/>
      <c r="L33" s="2"/>
      <c r="M33" s="2"/>
      <c r="N33" s="2"/>
      <c r="O33" s="2"/>
      <c r="P33" s="2"/>
      <c r="Q33" s="2"/>
      <c r="R33" s="2"/>
      <c r="S33" s="2"/>
      <c r="T33" s="2"/>
      <c r="U33" s="2"/>
      <c r="V33" s="2"/>
      <c r="W33" s="2"/>
      <c r="X33" s="2"/>
      <c r="Y33" s="2"/>
      <c r="Z33" s="2"/>
      <c r="AA33" s="2"/>
      <c r="AB33" s="2"/>
      <c r="AC33" s="2"/>
      <c r="AD33" s="2"/>
      <c r="AE33" s="2"/>
      <c r="AF33" s="2"/>
      <c r="AG33" s="2"/>
      <c r="AH33" s="2"/>
      <c r="AI33" s="7"/>
      <c r="AJ33" s="8"/>
      <c r="AK33" s="8"/>
      <c r="AL33" s="8"/>
      <c r="AM33" s="8"/>
      <c r="AN33" s="8"/>
      <c r="AO33" s="8"/>
      <c r="AP33" s="8"/>
      <c r="AQ33" s="9"/>
      <c r="AR33" s="8">
        <f>InputSummary!AR124 * AR$17</f>
        <v>-1.5907800225839228</v>
      </c>
      <c r="AS33" s="8">
        <f>InputSummary!AS124 * AS$17</f>
        <v>-1.6392573898414085</v>
      </c>
      <c r="AT33" s="8">
        <f>InputSummary!AT124 * AT$17</f>
        <v>-1.6672915603307561</v>
      </c>
      <c r="AU33" s="8">
        <f>InputSummary!AU124 * AU$17</f>
        <v>-1.6930038327704411</v>
      </c>
      <c r="AV33" s="8">
        <f>InputSummary!AV124 * AV$17</f>
        <v>-1.7234133158507463</v>
      </c>
      <c r="AW33" s="7"/>
    </row>
    <row r="34" spans="1:49" ht="16.8">
      <c r="A34" s="2"/>
      <c r="B34" s="2"/>
      <c r="C34" s="2"/>
      <c r="D34" s="2"/>
      <c r="E34" s="7" t="s">
        <v>1009</v>
      </c>
      <c r="F34" s="2"/>
      <c r="G34" s="21" t="s">
        <v>304</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 t="shared" ref="AR34:AU34" si="3">-AR194</f>
        <v>-42.53418085863715</v>
      </c>
      <c r="AS34" s="2">
        <f t="shared" si="3"/>
        <v>-44.839264857439538</v>
      </c>
      <c r="AT34" s="2">
        <f t="shared" si="3"/>
        <v>-46.618778680857574</v>
      </c>
      <c r="AU34" s="2">
        <f t="shared" si="3"/>
        <v>-48.375545095344307</v>
      </c>
      <c r="AV34" s="2">
        <f t="shared" ref="AV34" si="4">-AV194</f>
        <v>-50.384621338289463</v>
      </c>
      <c r="AW34" s="7"/>
    </row>
    <row r="35" spans="1:49" ht="16.8">
      <c r="A35" s="7"/>
      <c r="B35" s="7"/>
      <c r="C35" s="7"/>
      <c r="D35" s="7"/>
      <c r="E35" s="56" t="s">
        <v>1010</v>
      </c>
      <c r="F35" s="7"/>
      <c r="G35" s="7" t="s">
        <v>304</v>
      </c>
      <c r="H35" s="7"/>
      <c r="I35" s="7"/>
      <c r="J35" s="43"/>
      <c r="K35" s="43"/>
      <c r="L35" s="43"/>
      <c r="M35" s="43"/>
      <c r="N35" s="43"/>
      <c r="O35" s="43"/>
      <c r="P35" s="43"/>
      <c r="Q35" s="43"/>
      <c r="R35" s="43"/>
      <c r="S35" s="43"/>
      <c r="T35" s="43"/>
      <c r="U35" s="43"/>
      <c r="V35" s="43"/>
      <c r="W35" s="43"/>
      <c r="X35" s="43"/>
      <c r="Y35" s="43"/>
      <c r="Z35" s="43"/>
      <c r="AA35" s="7"/>
      <c r="AB35" s="7"/>
      <c r="AC35" s="7"/>
      <c r="AD35" s="7"/>
      <c r="AE35" s="7"/>
      <c r="AF35" s="7"/>
      <c r="AG35" s="7"/>
      <c r="AH35" s="7"/>
      <c r="AI35" s="7"/>
      <c r="AJ35" s="7"/>
      <c r="AK35" s="7"/>
      <c r="AL35" s="7"/>
      <c r="AM35" s="7"/>
      <c r="AN35" s="7"/>
      <c r="AO35" s="7"/>
      <c r="AP35" s="7"/>
      <c r="AQ35" s="65"/>
      <c r="AR35" s="7">
        <f t="shared" ref="AR35:AU35" si="5">-AR184</f>
        <v>-8.0473742069205088</v>
      </c>
      <c r="AS35" s="7">
        <f t="shared" si="5"/>
        <v>0</v>
      </c>
      <c r="AT35" s="7">
        <f t="shared" si="5"/>
        <v>0</v>
      </c>
      <c r="AU35" s="7">
        <f t="shared" si="5"/>
        <v>0</v>
      </c>
      <c r="AV35" s="7">
        <f t="shared" ref="AV35" si="6">-AV184</f>
        <v>0</v>
      </c>
      <c r="AW35" s="7"/>
    </row>
    <row r="36" spans="1:49" ht="16.8">
      <c r="A36" s="2"/>
      <c r="B36" s="2"/>
      <c r="C36" s="2"/>
      <c r="D36" s="2"/>
      <c r="E36" s="21" t="s">
        <v>1011</v>
      </c>
      <c r="F36" s="2"/>
      <c r="G36" s="7" t="s">
        <v>304</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432"/>
      <c r="AK36" s="432"/>
      <c r="AL36" s="432"/>
      <c r="AM36" s="432"/>
      <c r="AN36" s="432"/>
      <c r="AO36" s="432"/>
      <c r="AP36" s="432"/>
      <c r="AQ36" s="534"/>
      <c r="AR36" s="432">
        <f>SUM(AR28:AR35)</f>
        <v>-1914.0806964212679</v>
      </c>
      <c r="AS36" s="432">
        <f>SUM(AS28:AS35)</f>
        <v>-2027.6286322932347</v>
      </c>
      <c r="AT36" s="432">
        <f>SUM(AT28:AT35)</f>
        <v>-2107.7904724261866</v>
      </c>
      <c r="AU36" s="432">
        <f>SUM(AU28:AU35)</f>
        <v>-2194.3346799538299</v>
      </c>
      <c r="AV36" s="432">
        <f>SUM(AV28:AV35)</f>
        <v>-2251.5459146054818</v>
      </c>
      <c r="AW36" s="7"/>
    </row>
    <row r="37" spans="1:49" ht="16.8">
      <c r="A37" s="2"/>
      <c r="B37" s="2"/>
      <c r="C37" s="2"/>
      <c r="D37" s="2"/>
      <c r="E37" s="7" t="s">
        <v>1012</v>
      </c>
      <c r="F37" s="2"/>
      <c r="G37" s="7" t="s">
        <v>304</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AR169</f>
        <v>-90.27071333339677</v>
      </c>
      <c r="AS37" s="2">
        <f t="shared" ref="AS37:AU37" si="7">AS169</f>
        <v>-96.245009553695056</v>
      </c>
      <c r="AT37" s="2">
        <f t="shared" si="7"/>
        <v>-101.7046318505397</v>
      </c>
      <c r="AU37" s="2">
        <f t="shared" si="7"/>
        <v>-105.87383239824325</v>
      </c>
      <c r="AV37" s="2">
        <f t="shared" ref="AV37" si="8">AV169</f>
        <v>-109.93001920826509</v>
      </c>
      <c r="AW37" s="7"/>
    </row>
    <row r="38" spans="1:49" ht="16.8">
      <c r="A38" s="2"/>
      <c r="B38" s="2"/>
      <c r="C38" s="2"/>
      <c r="D38" s="2"/>
      <c r="E38" s="7" t="s">
        <v>1013</v>
      </c>
      <c r="F38" s="2"/>
      <c r="G38" s="7" t="s">
        <v>304</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AU38" si="9">AR170</f>
        <v>-30.041433898140383</v>
      </c>
      <c r="AS38" s="2">
        <f t="shared" si="9"/>
        <v>-15.463685075525307</v>
      </c>
      <c r="AT38" s="2">
        <f t="shared" si="9"/>
        <v>-9.0736277672886061</v>
      </c>
      <c r="AU38" s="2">
        <f t="shared" si="9"/>
        <v>-8.501930895100962</v>
      </c>
      <c r="AV38" s="2">
        <f t="shared" ref="AV38" si="10">AV170</f>
        <v>-10.233910697270863</v>
      </c>
      <c r="AW38" s="7"/>
    </row>
    <row r="39" spans="1:49" ht="16.8">
      <c r="A39" s="94"/>
      <c r="B39" s="94"/>
      <c r="C39" s="94"/>
      <c r="D39" s="94"/>
      <c r="E39" s="7" t="s">
        <v>1014</v>
      </c>
      <c r="F39" s="7"/>
      <c r="G39" s="7" t="s">
        <v>304</v>
      </c>
      <c r="H39" s="7"/>
      <c r="I39" s="7"/>
      <c r="J39" s="43"/>
      <c r="K39" s="43"/>
      <c r="L39" s="43"/>
      <c r="M39" s="43"/>
      <c r="N39" s="43"/>
      <c r="O39" s="43"/>
      <c r="P39" s="43"/>
      <c r="Q39" s="43"/>
      <c r="R39" s="43"/>
      <c r="S39" s="43"/>
      <c r="T39" s="43"/>
      <c r="U39" s="43"/>
      <c r="V39" s="43"/>
      <c r="W39" s="43"/>
      <c r="X39" s="43"/>
      <c r="Y39" s="43"/>
      <c r="Z39" s="43"/>
      <c r="AA39" s="7"/>
      <c r="AB39" s="7"/>
      <c r="AC39" s="7"/>
      <c r="AD39" s="7"/>
      <c r="AE39" s="7"/>
      <c r="AF39" s="7"/>
      <c r="AG39" s="7"/>
      <c r="AH39" s="7"/>
      <c r="AI39" s="7"/>
      <c r="AJ39" s="7"/>
      <c r="AK39" s="7"/>
      <c r="AL39" s="7"/>
      <c r="AM39" s="7"/>
      <c r="AN39" s="7"/>
      <c r="AO39" s="7"/>
      <c r="AP39" s="7"/>
      <c r="AQ39" s="65"/>
      <c r="AR39" s="7">
        <f t="shared" ref="AR39:AU39" si="11">AR239</f>
        <v>25.782038649669051</v>
      </c>
      <c r="AS39" s="7">
        <f t="shared" si="11"/>
        <v>30.349625268444136</v>
      </c>
      <c r="AT39" s="7">
        <f t="shared" si="11"/>
        <v>32.311445239893352</v>
      </c>
      <c r="AU39" s="7">
        <f t="shared" si="11"/>
        <v>34.322321564337088</v>
      </c>
      <c r="AV39" s="7">
        <f t="shared" ref="AV39" si="12">AV239</f>
        <v>33.267552837048498</v>
      </c>
      <c r="AW39" s="7"/>
    </row>
    <row r="40" spans="1:49" ht="16.8">
      <c r="A40" s="2"/>
      <c r="B40" s="2"/>
      <c r="C40" s="2"/>
      <c r="D40" s="2"/>
      <c r="E40" s="7" t="s">
        <v>1015</v>
      </c>
      <c r="F40" s="2"/>
      <c r="G40" s="21" t="s">
        <v>304</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AU40" si="13">-AR274</f>
        <v>-23.274960507604863</v>
      </c>
      <c r="AS40" s="2">
        <f t="shared" si="13"/>
        <v>-27.759434293076431</v>
      </c>
      <c r="AT40" s="2">
        <f t="shared" si="13"/>
        <v>-29.814825926424437</v>
      </c>
      <c r="AU40" s="2">
        <f t="shared" si="13"/>
        <v>-32.130956518102451</v>
      </c>
      <c r="AV40" s="2">
        <f t="shared" ref="AV40" si="14">-AV274</f>
        <v>-31.174316033145224</v>
      </c>
      <c r="AW40" s="7"/>
    </row>
    <row r="41" spans="1:49" ht="16.8">
      <c r="A41" s="7"/>
      <c r="B41" s="7"/>
      <c r="C41" s="7"/>
      <c r="D41" s="7"/>
      <c r="E41" s="56" t="s">
        <v>1016</v>
      </c>
      <c r="F41" s="7"/>
      <c r="G41" s="7" t="s">
        <v>304</v>
      </c>
      <c r="H41" s="7"/>
      <c r="I41" s="7"/>
      <c r="J41" s="43"/>
      <c r="K41" s="43"/>
      <c r="L41" s="43"/>
      <c r="M41" s="43"/>
      <c r="N41" s="43"/>
      <c r="O41" s="43"/>
      <c r="P41" s="43"/>
      <c r="Q41" s="43"/>
      <c r="R41" s="43"/>
      <c r="S41" s="43"/>
      <c r="T41" s="43"/>
      <c r="U41" s="43"/>
      <c r="V41" s="43"/>
      <c r="W41" s="43"/>
      <c r="X41" s="43"/>
      <c r="Y41" s="43"/>
      <c r="Z41" s="43"/>
      <c r="AA41" s="7"/>
      <c r="AB41" s="7"/>
      <c r="AC41" s="7"/>
      <c r="AD41" s="7"/>
      <c r="AE41" s="7"/>
      <c r="AF41" s="7"/>
      <c r="AG41" s="7"/>
      <c r="AH41" s="7"/>
      <c r="AI41" s="7"/>
      <c r="AJ41" s="431"/>
      <c r="AK41" s="431"/>
      <c r="AL41" s="431"/>
      <c r="AM41" s="431"/>
      <c r="AN41" s="431"/>
      <c r="AO41" s="431"/>
      <c r="AP41" s="431"/>
      <c r="AQ41" s="533"/>
      <c r="AR41" s="431">
        <f>SUM(AR36:AR40)</f>
        <v>-2031.8857655107411</v>
      </c>
      <c r="AS41" s="431">
        <f t="shared" ref="AS41:AU41" si="15">SUM(AS36:AS40)</f>
        <v>-2136.7471359470878</v>
      </c>
      <c r="AT41" s="431">
        <f t="shared" si="15"/>
        <v>-2216.072112730546</v>
      </c>
      <c r="AU41" s="431">
        <f t="shared" si="15"/>
        <v>-2306.5190782009395</v>
      </c>
      <c r="AV41" s="431">
        <f t="shared" ref="AV41" si="16">SUM(AV36:AV40)</f>
        <v>-2369.6166077071143</v>
      </c>
      <c r="AW41" s="7"/>
    </row>
    <row r="42" spans="1:49" ht="16.8">
      <c r="A42" s="7"/>
      <c r="B42" s="7"/>
      <c r="C42" s="7"/>
      <c r="D42" s="7"/>
      <c r="E42" s="56"/>
      <c r="F42" s="7"/>
      <c r="G42" s="7"/>
      <c r="H42" s="7"/>
      <c r="I42" s="7"/>
      <c r="J42" s="43"/>
      <c r="K42" s="43"/>
      <c r="L42" s="43"/>
      <c r="M42" s="43"/>
      <c r="N42" s="43"/>
      <c r="O42" s="43"/>
      <c r="P42" s="43"/>
      <c r="Q42" s="43"/>
      <c r="R42" s="43"/>
      <c r="S42" s="43"/>
      <c r="T42" s="43"/>
      <c r="U42" s="43"/>
      <c r="V42" s="43"/>
      <c r="W42" s="43"/>
      <c r="X42" s="43"/>
      <c r="Y42" s="43"/>
      <c r="Z42" s="43"/>
      <c r="AA42" s="7"/>
      <c r="AB42" s="7"/>
      <c r="AC42" s="7"/>
      <c r="AD42" s="7"/>
      <c r="AE42" s="7"/>
      <c r="AF42" s="7"/>
      <c r="AG42" s="7"/>
      <c r="AH42" s="7"/>
      <c r="AI42" s="7"/>
      <c r="AJ42" s="43"/>
      <c r="AK42" s="43"/>
      <c r="AL42" s="43"/>
      <c r="AM42" s="43"/>
      <c r="AN42" s="43"/>
      <c r="AO42" s="43"/>
      <c r="AP42" s="43"/>
      <c r="AQ42" s="108"/>
      <c r="AR42" s="43"/>
      <c r="AS42" s="43"/>
      <c r="AT42" s="43"/>
      <c r="AU42" s="43"/>
      <c r="AV42" s="43"/>
      <c r="AW42" s="7"/>
    </row>
    <row r="43" spans="1:49" ht="16.8">
      <c r="A43" s="7"/>
      <c r="B43" s="7"/>
      <c r="C43" s="28" t="s">
        <v>1017</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328"/>
      <c r="AK43" s="328"/>
      <c r="AL43" s="328"/>
      <c r="AM43" s="328"/>
      <c r="AN43" s="328"/>
      <c r="AO43" s="328"/>
      <c r="AP43" s="328"/>
      <c r="AQ43" s="329"/>
      <c r="AR43" s="328"/>
      <c r="AS43" s="328"/>
      <c r="AT43" s="328"/>
      <c r="AU43" s="328"/>
      <c r="AV43" s="328"/>
      <c r="AW43" s="7"/>
    </row>
    <row r="44" spans="1:49" ht="16.8">
      <c r="A44" s="7"/>
      <c r="B44" s="7"/>
      <c r="C44" s="7"/>
      <c r="D44" s="7"/>
      <c r="E44" s="7"/>
      <c r="F44" s="7"/>
      <c r="G44" s="7"/>
      <c r="H44" s="7"/>
      <c r="I44" s="7"/>
      <c r="J44" s="43"/>
      <c r="K44" s="43"/>
      <c r="L44" s="43"/>
      <c r="M44" s="43"/>
      <c r="N44" s="43"/>
      <c r="O44" s="43"/>
      <c r="P44" s="43"/>
      <c r="Q44" s="43"/>
      <c r="R44" s="43"/>
      <c r="S44" s="43"/>
      <c r="T44" s="43"/>
      <c r="U44" s="43"/>
      <c r="V44" s="43"/>
      <c r="W44" s="43"/>
      <c r="X44" s="43"/>
      <c r="Y44" s="43"/>
      <c r="Z44" s="43"/>
      <c r="AA44" s="7"/>
      <c r="AB44" s="7"/>
      <c r="AC44" s="7"/>
      <c r="AD44" s="7"/>
      <c r="AE44" s="7"/>
      <c r="AF44" s="7"/>
      <c r="AG44" s="7"/>
      <c r="AH44" s="7"/>
      <c r="AI44" s="7"/>
      <c r="AJ44" s="43"/>
      <c r="AK44" s="43"/>
      <c r="AL44" s="43"/>
      <c r="AM44" s="43"/>
      <c r="AN44" s="43"/>
      <c r="AO44" s="43"/>
      <c r="AP44" s="43"/>
      <c r="AQ44" s="108"/>
      <c r="AR44" s="43"/>
      <c r="AS44" s="43"/>
      <c r="AT44" s="43"/>
      <c r="AU44" s="43"/>
      <c r="AV44" s="43"/>
      <c r="AW44" s="7"/>
    </row>
    <row r="45" spans="1:49" ht="16.8">
      <c r="A45" s="7"/>
      <c r="B45" s="7"/>
      <c r="C45" s="7"/>
      <c r="D45" s="7"/>
      <c r="E45" s="7" t="s">
        <v>1018</v>
      </c>
      <c r="F45" s="7"/>
      <c r="G45" s="7" t="s">
        <v>304</v>
      </c>
      <c r="H45" s="7"/>
      <c r="I45" s="7"/>
      <c r="J45" s="43"/>
      <c r="K45" s="43"/>
      <c r="L45" s="43"/>
      <c r="M45" s="43"/>
      <c r="N45" s="43"/>
      <c r="O45" s="43"/>
      <c r="P45" s="43"/>
      <c r="Q45" s="43"/>
      <c r="R45" s="43"/>
      <c r="S45" s="43"/>
      <c r="T45" s="43"/>
      <c r="U45" s="43"/>
      <c r="V45" s="43"/>
      <c r="W45" s="43"/>
      <c r="X45" s="43"/>
      <c r="Y45" s="43"/>
      <c r="Z45" s="43"/>
      <c r="AA45" s="7"/>
      <c r="AB45" s="7"/>
      <c r="AC45" s="7"/>
      <c r="AD45" s="7"/>
      <c r="AE45" s="7"/>
      <c r="AF45" s="7"/>
      <c r="AG45" s="7"/>
      <c r="AH45" s="7"/>
      <c r="AI45" s="7"/>
      <c r="AJ45" s="7"/>
      <c r="AK45" s="7"/>
      <c r="AL45" s="7"/>
      <c r="AM45" s="7"/>
      <c r="AN45" s="7"/>
      <c r="AO45" s="7"/>
      <c r="AP45" s="7"/>
      <c r="AQ45" s="65"/>
      <c r="AR45" s="7">
        <f>AR12 * AR26 + AR13 * AR25</f>
        <v>-1931.3698096609203</v>
      </c>
      <c r="AS45" s="7">
        <f>AS12 * AS26 + AS13 * AS25</f>
        <v>-2031.8857655107411</v>
      </c>
      <c r="AT45" s="7">
        <f>AT12 * AT26 + AT13 * AT25</f>
        <v>-2136.7471359470878</v>
      </c>
      <c r="AU45" s="7">
        <f>AU12 * AU26 + AU13 * AU25</f>
        <v>-2216.072112730546</v>
      </c>
      <c r="AV45" s="7">
        <f>AV12 * AV26 + AV13 * AV25</f>
        <v>-2306.5190782009395</v>
      </c>
      <c r="AW45" s="7"/>
    </row>
    <row r="46" spans="1:49" ht="16.8">
      <c r="A46" s="7"/>
      <c r="B46" s="7"/>
      <c r="C46" s="7"/>
      <c r="D46" s="7"/>
      <c r="E46" s="7" t="s">
        <v>1019</v>
      </c>
      <c r="F46" s="7"/>
      <c r="G46" s="7" t="s">
        <v>304</v>
      </c>
      <c r="H46" s="7"/>
      <c r="I46" s="7"/>
      <c r="J46" s="43"/>
      <c r="K46" s="43"/>
      <c r="L46" s="43"/>
      <c r="M46" s="43"/>
      <c r="N46" s="43"/>
      <c r="O46" s="43"/>
      <c r="P46" s="43"/>
      <c r="Q46" s="43"/>
      <c r="R46" s="43"/>
      <c r="S46" s="43"/>
      <c r="T46" s="43"/>
      <c r="U46" s="43"/>
      <c r="V46" s="43"/>
      <c r="W46" s="43"/>
      <c r="X46" s="43"/>
      <c r="Y46" s="43"/>
      <c r="Z46" s="43"/>
      <c r="AA46" s="7"/>
      <c r="AB46" s="7"/>
      <c r="AC46" s="7"/>
      <c r="AD46" s="7"/>
      <c r="AE46" s="7"/>
      <c r="AF46" s="7"/>
      <c r="AG46" s="7"/>
      <c r="AH46" s="7"/>
      <c r="AI46" s="7"/>
      <c r="AJ46" s="7"/>
      <c r="AK46" s="7"/>
      <c r="AL46" s="7"/>
      <c r="AM46" s="7"/>
      <c r="AN46" s="7"/>
      <c r="AO46" s="7"/>
      <c r="AP46" s="7"/>
      <c r="AQ46" s="65"/>
      <c r="AR46" s="7">
        <f>AR28</f>
        <v>-1931.3698096609203</v>
      </c>
      <c r="AS46" s="7">
        <f>AS28</f>
        <v>-2031.8857655107411</v>
      </c>
      <c r="AT46" s="7">
        <f>AT28</f>
        <v>-2136.7471359470878</v>
      </c>
      <c r="AU46" s="7">
        <f>AU28</f>
        <v>-2216.072112730546</v>
      </c>
      <c r="AV46" s="7">
        <f>AV28</f>
        <v>-2306.5190782009395</v>
      </c>
      <c r="AW46" s="7"/>
    </row>
    <row r="47" spans="1:49" ht="16.8">
      <c r="A47" s="7"/>
      <c r="B47" s="7"/>
      <c r="C47" s="7"/>
      <c r="D47" s="7"/>
      <c r="E47" s="7"/>
      <c r="F47" s="7"/>
      <c r="G47" s="7"/>
      <c r="H47" s="7"/>
      <c r="I47" s="7"/>
      <c r="J47" s="43"/>
      <c r="K47" s="43"/>
      <c r="L47" s="43"/>
      <c r="M47" s="43"/>
      <c r="N47" s="43"/>
      <c r="O47" s="43"/>
      <c r="P47" s="43"/>
      <c r="Q47" s="43"/>
      <c r="R47" s="43"/>
      <c r="S47" s="43"/>
      <c r="T47" s="43"/>
      <c r="U47" s="43"/>
      <c r="V47" s="43"/>
      <c r="W47" s="43"/>
      <c r="X47" s="43"/>
      <c r="Y47" s="43"/>
      <c r="Z47" s="43"/>
      <c r="AA47" s="7"/>
      <c r="AB47" s="7"/>
      <c r="AC47" s="7"/>
      <c r="AD47" s="7"/>
      <c r="AE47" s="7"/>
      <c r="AF47" s="7"/>
      <c r="AG47" s="7"/>
      <c r="AH47" s="7"/>
      <c r="AI47" s="7"/>
      <c r="AJ47" s="43"/>
      <c r="AK47" s="43"/>
      <c r="AL47" s="43"/>
      <c r="AM47" s="43"/>
      <c r="AN47" s="43"/>
      <c r="AO47" s="43"/>
      <c r="AP47" s="43"/>
      <c r="AQ47" s="108"/>
      <c r="AR47" s="43"/>
      <c r="AS47" s="43"/>
      <c r="AT47" s="43"/>
      <c r="AU47" s="43"/>
      <c r="AV47" s="43"/>
      <c r="AW47" s="7"/>
    </row>
    <row r="48" spans="1:49" ht="16.8">
      <c r="A48" s="7"/>
      <c r="B48" s="37" t="s">
        <v>1020</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8"/>
      <c r="AR48" s="37"/>
      <c r="AS48" s="37"/>
      <c r="AT48" s="37"/>
      <c r="AU48" s="37"/>
      <c r="AV48" s="37"/>
      <c r="AW48" s="7"/>
    </row>
    <row r="49" spans="1:49" ht="16.8">
      <c r="A49" s="7"/>
      <c r="B49" s="7"/>
      <c r="C49" s="7"/>
      <c r="D49" s="7"/>
      <c r="E49" s="56"/>
      <c r="F49" s="7"/>
      <c r="G49" s="7"/>
      <c r="H49" s="7"/>
      <c r="I49" s="7"/>
      <c r="J49" s="43"/>
      <c r="K49" s="43"/>
      <c r="L49" s="43"/>
      <c r="M49" s="43"/>
      <c r="N49" s="43"/>
      <c r="O49" s="43"/>
      <c r="P49" s="43"/>
      <c r="Q49" s="43"/>
      <c r="R49" s="43"/>
      <c r="S49" s="43"/>
      <c r="T49" s="43"/>
      <c r="U49" s="43"/>
      <c r="V49" s="43"/>
      <c r="W49" s="43"/>
      <c r="X49" s="43"/>
      <c r="Y49" s="43"/>
      <c r="Z49" s="43"/>
      <c r="AA49" s="7"/>
      <c r="AB49" s="7"/>
      <c r="AC49" s="7"/>
      <c r="AD49" s="7"/>
      <c r="AE49" s="7"/>
      <c r="AF49" s="7"/>
      <c r="AG49" s="7"/>
      <c r="AH49" s="7"/>
      <c r="AI49" s="7"/>
      <c r="AJ49" s="43"/>
      <c r="AK49" s="43"/>
      <c r="AL49" s="43"/>
      <c r="AM49" s="43"/>
      <c r="AN49" s="43"/>
      <c r="AO49" s="43"/>
      <c r="AP49" s="43"/>
      <c r="AQ49" s="108"/>
      <c r="AR49" s="43"/>
      <c r="AS49" s="43"/>
      <c r="AT49" s="43"/>
      <c r="AU49" s="43"/>
      <c r="AV49" s="43"/>
      <c r="AW49" s="7"/>
    </row>
    <row r="50" spans="1:49" ht="16.8">
      <c r="A50" s="7"/>
      <c r="B50" s="7"/>
      <c r="C50" s="28" t="s">
        <v>1021</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9"/>
      <c r="AR50" s="28"/>
      <c r="AS50" s="28"/>
      <c r="AT50" s="28"/>
      <c r="AU50" s="28"/>
      <c r="AV50" s="28"/>
      <c r="AW50" s="7"/>
    </row>
    <row r="51" spans="1:49" ht="16.8">
      <c r="A51" s="7"/>
      <c r="B51" s="7"/>
      <c r="C51" s="4" t="s">
        <v>1022</v>
      </c>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12"/>
      <c r="AG51" s="12"/>
      <c r="AH51" s="12"/>
      <c r="AI51" s="12"/>
      <c r="AJ51" s="12"/>
      <c r="AK51" s="12"/>
      <c r="AL51" s="12"/>
      <c r="AM51" s="12"/>
      <c r="AN51" s="12"/>
      <c r="AO51" s="12"/>
      <c r="AP51" s="12"/>
      <c r="AQ51" s="5"/>
      <c r="AR51" s="12"/>
      <c r="AS51" s="12"/>
      <c r="AT51" s="12"/>
      <c r="AU51" s="12"/>
      <c r="AV51" s="12"/>
      <c r="AW51" s="7"/>
    </row>
    <row r="52" spans="1:49" ht="16.8">
      <c r="A52" s="7"/>
      <c r="B52" s="7"/>
      <c r="C52" s="7"/>
      <c r="D52" s="7"/>
      <c r="E52" s="56"/>
      <c r="F52" s="7"/>
      <c r="G52" s="7"/>
      <c r="H52" s="7"/>
      <c r="I52" s="7"/>
      <c r="J52" s="43"/>
      <c r="K52" s="43"/>
      <c r="L52" s="43"/>
      <c r="M52" s="43"/>
      <c r="N52" s="43"/>
      <c r="O52" s="43"/>
      <c r="P52" s="43"/>
      <c r="Q52" s="43"/>
      <c r="R52" s="43"/>
      <c r="S52" s="43"/>
      <c r="T52" s="43"/>
      <c r="U52" s="43"/>
      <c r="V52" s="43"/>
      <c r="W52" s="43"/>
      <c r="X52" s="43"/>
      <c r="Y52" s="43"/>
      <c r="Z52" s="43"/>
      <c r="AA52" s="7"/>
      <c r="AB52" s="7"/>
      <c r="AC52" s="7"/>
      <c r="AD52" s="7"/>
      <c r="AE52" s="7"/>
      <c r="AF52" s="7"/>
      <c r="AG52" s="7"/>
      <c r="AH52" s="7"/>
      <c r="AI52" s="7"/>
      <c r="AJ52" s="118"/>
      <c r="AK52" s="7"/>
      <c r="AL52" s="7"/>
      <c r="AM52" s="7"/>
      <c r="AN52" s="7"/>
      <c r="AO52" s="7"/>
      <c r="AP52" s="7"/>
      <c r="AQ52" s="65"/>
      <c r="AR52" s="7"/>
      <c r="AS52" s="7"/>
      <c r="AT52" s="7"/>
      <c r="AU52" s="7"/>
      <c r="AV52" s="7"/>
      <c r="AW52" s="7"/>
    </row>
    <row r="53" spans="1:49" ht="16.8">
      <c r="A53" s="7"/>
      <c r="B53" s="7"/>
      <c r="C53" s="7"/>
      <c r="D53" s="7"/>
      <c r="E53" s="7" t="s">
        <v>1018</v>
      </c>
      <c r="F53" s="7"/>
      <c r="G53" s="7" t="s">
        <v>304</v>
      </c>
      <c r="H53" s="7"/>
      <c r="I53" s="7"/>
      <c r="J53" s="43"/>
      <c r="K53" s="43"/>
      <c r="L53" s="43"/>
      <c r="M53" s="43"/>
      <c r="N53" s="43"/>
      <c r="O53" s="43"/>
      <c r="P53" s="43"/>
      <c r="Q53" s="43"/>
      <c r="R53" s="43"/>
      <c r="S53" s="43"/>
      <c r="T53" s="43"/>
      <c r="U53" s="43"/>
      <c r="V53" s="43"/>
      <c r="W53" s="43"/>
      <c r="X53" s="43"/>
      <c r="Y53" s="43"/>
      <c r="Z53" s="43"/>
      <c r="AA53" s="7"/>
      <c r="AB53" s="7"/>
      <c r="AC53" s="7"/>
      <c r="AD53" s="7"/>
      <c r="AE53" s="7"/>
      <c r="AF53" s="7"/>
      <c r="AG53" s="7"/>
      <c r="AH53" s="7"/>
      <c r="AI53" s="7"/>
      <c r="AJ53" s="7"/>
      <c r="AK53" s="7"/>
      <c r="AL53" s="7"/>
      <c r="AM53" s="7"/>
      <c r="AN53" s="7"/>
      <c r="AO53" s="7"/>
      <c r="AP53" s="7"/>
      <c r="AQ53" s="65"/>
      <c r="AR53" s="7">
        <f>AR45</f>
        <v>-1931.3698096609203</v>
      </c>
      <c r="AS53" s="7">
        <f>AS45</f>
        <v>-2031.8857655107411</v>
      </c>
      <c r="AT53" s="7">
        <f t="shared" ref="AT53:AV53" si="17">AT45</f>
        <v>-2136.7471359470878</v>
      </c>
      <c r="AU53" s="7">
        <f>AU45</f>
        <v>-2216.072112730546</v>
      </c>
      <c r="AV53" s="7">
        <f t="shared" si="17"/>
        <v>-2306.5190782009395</v>
      </c>
      <c r="AW53" s="7"/>
    </row>
    <row r="54" spans="1:49" ht="16.8">
      <c r="A54" s="7"/>
      <c r="B54" s="7"/>
      <c r="C54" s="7"/>
      <c r="D54" s="7"/>
      <c r="E54" s="56"/>
      <c r="F54" s="7"/>
      <c r="G54" s="7"/>
      <c r="H54" s="7"/>
      <c r="I54" s="7"/>
      <c r="J54" s="43"/>
      <c r="K54" s="43"/>
      <c r="L54" s="43"/>
      <c r="M54" s="43"/>
      <c r="N54" s="43"/>
      <c r="O54" s="43"/>
      <c r="P54" s="43"/>
      <c r="Q54" s="43"/>
      <c r="R54" s="43"/>
      <c r="S54" s="43"/>
      <c r="T54" s="43"/>
      <c r="U54" s="43"/>
      <c r="V54" s="43"/>
      <c r="W54" s="43"/>
      <c r="X54" s="43"/>
      <c r="Y54" s="43"/>
      <c r="Z54" s="43"/>
      <c r="AA54" s="7"/>
      <c r="AB54" s="7"/>
      <c r="AC54" s="7"/>
      <c r="AD54" s="7"/>
      <c r="AE54" s="7"/>
      <c r="AF54" s="7"/>
      <c r="AG54" s="7"/>
      <c r="AH54" s="7"/>
      <c r="AI54" s="7"/>
      <c r="AJ54" s="7"/>
      <c r="AK54" s="7"/>
      <c r="AL54" s="7"/>
      <c r="AM54" s="7"/>
      <c r="AN54" s="7"/>
      <c r="AO54" s="7"/>
      <c r="AP54" s="7"/>
      <c r="AQ54" s="65"/>
      <c r="AR54" s="7"/>
      <c r="AS54" s="7"/>
      <c r="AT54" s="7"/>
      <c r="AU54" s="7"/>
      <c r="AV54" s="7"/>
      <c r="AW54" s="7"/>
    </row>
    <row r="55" spans="1:49" ht="16.8">
      <c r="A55" s="7"/>
      <c r="B55" s="7"/>
      <c r="C55" s="7"/>
      <c r="D55" s="7"/>
      <c r="E55" s="56" t="s">
        <v>1023</v>
      </c>
      <c r="F55" s="7"/>
      <c r="G55" s="7" t="s">
        <v>304</v>
      </c>
      <c r="H55" s="7"/>
      <c r="I55" s="7"/>
      <c r="J55" s="43"/>
      <c r="K55" s="43"/>
      <c r="L55" s="43"/>
      <c r="M55" s="43"/>
      <c r="N55" s="43"/>
      <c r="O55" s="43"/>
      <c r="P55" s="43"/>
      <c r="Q55" s="43"/>
      <c r="R55" s="43"/>
      <c r="S55" s="43"/>
      <c r="T55" s="43"/>
      <c r="U55" s="43"/>
      <c r="V55" s="43"/>
      <c r="W55" s="43"/>
      <c r="X55" s="43"/>
      <c r="Y55" s="43"/>
      <c r="Z55" s="43"/>
      <c r="AA55" s="7"/>
      <c r="AB55" s="7"/>
      <c r="AC55" s="7"/>
      <c r="AD55" s="7"/>
      <c r="AE55" s="7"/>
      <c r="AF55" s="7"/>
      <c r="AG55" s="7"/>
      <c r="AH55" s="7"/>
      <c r="AI55" s="7"/>
      <c r="AJ55" s="7"/>
      <c r="AK55" s="7"/>
      <c r="AL55" s="7"/>
      <c r="AM55" s="7"/>
      <c r="AN55" s="7"/>
      <c r="AO55" s="7"/>
      <c r="AP55" s="7"/>
      <c r="AQ55" s="65"/>
      <c r="AR55" s="7">
        <f>'Return&amp;RAV'!AR20 * AQ$17</f>
        <v>3218.9496827682005</v>
      </c>
      <c r="AS55" s="7">
        <f>'Return&amp;RAV'!AS20 * AR$17</f>
        <v>3544.5150715530954</v>
      </c>
      <c r="AT55" s="7">
        <f>'Return&amp;RAV'!AT20 * AS$17</f>
        <v>3736.6054047866282</v>
      </c>
      <c r="AU55" s="7">
        <f>'Return&amp;RAV'!AU20 * AT$17</f>
        <v>3884.8982234047976</v>
      </c>
      <c r="AV55" s="7">
        <f>'Return&amp;RAV'!AV20 * AU$17</f>
        <v>4031.2954246120253</v>
      </c>
      <c r="AW55" s="7"/>
    </row>
    <row r="56" spans="1:49" ht="16.8">
      <c r="A56" s="7"/>
      <c r="B56" s="7"/>
      <c r="C56" s="7"/>
      <c r="D56" s="7"/>
      <c r="E56" s="7"/>
      <c r="F56" s="7"/>
      <c r="G56" s="7"/>
      <c r="H56" s="7"/>
      <c r="I56" s="7"/>
      <c r="J56" s="43"/>
      <c r="K56" s="43"/>
      <c r="L56" s="43"/>
      <c r="M56" s="43"/>
      <c r="N56" s="43"/>
      <c r="O56" s="43"/>
      <c r="P56" s="43"/>
      <c r="Q56" s="43"/>
      <c r="R56" s="43"/>
      <c r="S56" s="43"/>
      <c r="T56" s="43"/>
      <c r="U56" s="43"/>
      <c r="V56" s="43"/>
      <c r="W56" s="43"/>
      <c r="X56" s="43"/>
      <c r="Y56" s="43"/>
      <c r="Z56" s="43"/>
      <c r="AA56" s="7"/>
      <c r="AB56" s="7"/>
      <c r="AC56" s="7"/>
      <c r="AD56" s="7"/>
      <c r="AE56" s="7"/>
      <c r="AF56" s="7"/>
      <c r="AG56" s="7"/>
      <c r="AH56" s="7"/>
      <c r="AI56" s="7"/>
      <c r="AJ56" s="7"/>
      <c r="AK56" s="7"/>
      <c r="AL56" s="7"/>
      <c r="AM56" s="7"/>
      <c r="AN56" s="7"/>
      <c r="AO56" s="7"/>
      <c r="AP56" s="7"/>
      <c r="AQ56" s="65"/>
      <c r="AR56" s="7"/>
      <c r="AS56" s="7"/>
      <c r="AT56" s="7"/>
      <c r="AU56" s="7"/>
      <c r="AV56" s="7"/>
      <c r="AW56" s="7"/>
    </row>
    <row r="57" spans="1:49" ht="16.8">
      <c r="A57" s="7"/>
      <c r="B57" s="7"/>
      <c r="C57" s="7"/>
      <c r="D57" s="7"/>
      <c r="E57" s="7" t="s">
        <v>1024</v>
      </c>
      <c r="F57" s="7"/>
      <c r="G57" s="7" t="s">
        <v>209</v>
      </c>
      <c r="H57" s="7"/>
      <c r="I57" s="7"/>
      <c r="J57" s="43"/>
      <c r="K57" s="43"/>
      <c r="L57" s="43"/>
      <c r="M57" s="43"/>
      <c r="N57" s="43"/>
      <c r="O57" s="43"/>
      <c r="P57" s="43"/>
      <c r="Q57" s="43"/>
      <c r="R57" s="43"/>
      <c r="S57" s="43"/>
      <c r="T57" s="43"/>
      <c r="U57" s="43"/>
      <c r="V57" s="43"/>
      <c r="W57" s="43"/>
      <c r="X57" s="43"/>
      <c r="Y57" s="43"/>
      <c r="Z57" s="43"/>
      <c r="AA57" s="7"/>
      <c r="AB57" s="7"/>
      <c r="AC57" s="7"/>
      <c r="AD57" s="7"/>
      <c r="AE57" s="7"/>
      <c r="AF57" s="7"/>
      <c r="AG57" s="7"/>
      <c r="AH57" s="7"/>
      <c r="AI57" s="7"/>
      <c r="AJ57" s="126"/>
      <c r="AK57" s="126"/>
      <c r="AL57" s="126"/>
      <c r="AM57" s="126"/>
      <c r="AN57" s="126"/>
      <c r="AO57" s="126"/>
      <c r="AP57" s="126"/>
      <c r="AQ57" s="227"/>
      <c r="AR57" s="126">
        <f t="shared" ref="AR57:AV57" si="18">-AR53/AR55</f>
        <v>0.6</v>
      </c>
      <c r="AS57" s="126">
        <f>-AS53/AS55</f>
        <v>0.57324788426430151</v>
      </c>
      <c r="AT57" s="126">
        <f t="shared" si="18"/>
        <v>0.57184179341224894</v>
      </c>
      <c r="AU57" s="126">
        <f t="shared" si="18"/>
        <v>0.57043247603751612</v>
      </c>
      <c r="AV57" s="126">
        <f t="shared" si="18"/>
        <v>0.57215332424388632</v>
      </c>
      <c r="AW57" s="7"/>
    </row>
    <row r="58" spans="1:49" ht="16.8">
      <c r="A58" s="7"/>
      <c r="B58" s="7"/>
      <c r="C58" s="7"/>
      <c r="D58" s="7"/>
      <c r="E58" s="56"/>
      <c r="F58" s="7"/>
      <c r="G58" s="7"/>
      <c r="H58" s="7"/>
      <c r="I58" s="7"/>
      <c r="J58" s="43"/>
      <c r="K58" s="43"/>
      <c r="L58" s="43"/>
      <c r="M58" s="43"/>
      <c r="N58" s="43"/>
      <c r="O58" s="43"/>
      <c r="P58" s="43"/>
      <c r="Q58" s="43"/>
      <c r="R58" s="43"/>
      <c r="S58" s="43"/>
      <c r="T58" s="43"/>
      <c r="U58" s="43"/>
      <c r="V58" s="43"/>
      <c r="W58" s="43"/>
      <c r="X58" s="43"/>
      <c r="Y58" s="43"/>
      <c r="Z58" s="43"/>
      <c r="AA58" s="7"/>
      <c r="AB58" s="7"/>
      <c r="AC58" s="7"/>
      <c r="AD58" s="7"/>
      <c r="AE58" s="7"/>
      <c r="AF58" s="7"/>
      <c r="AG58" s="7"/>
      <c r="AH58" s="7"/>
      <c r="AI58" s="7"/>
      <c r="AJ58" s="7"/>
      <c r="AK58" s="7"/>
      <c r="AL58" s="7"/>
      <c r="AM58" s="7"/>
      <c r="AN58" s="7"/>
      <c r="AO58" s="7"/>
      <c r="AP58" s="7"/>
      <c r="AQ58" s="65"/>
      <c r="AR58" s="183"/>
      <c r="AS58" s="183"/>
      <c r="AT58" s="183"/>
      <c r="AU58" s="183"/>
      <c r="AV58" s="183"/>
      <c r="AW58" s="7"/>
    </row>
    <row r="59" spans="1:49" ht="16.8">
      <c r="A59" s="7"/>
      <c r="B59" s="7"/>
      <c r="C59" s="28" t="s">
        <v>1025</v>
      </c>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9"/>
      <c r="AR59" s="28"/>
      <c r="AS59" s="28"/>
      <c r="AT59" s="28"/>
      <c r="AU59" s="28"/>
      <c r="AV59" s="28"/>
      <c r="AW59" s="7"/>
    </row>
    <row r="60" spans="1:49" ht="16.8">
      <c r="A60" s="7"/>
      <c r="B60" s="7"/>
      <c r="C60" s="4" t="s">
        <v>1026</v>
      </c>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12"/>
      <c r="AG60" s="12"/>
      <c r="AH60" s="12"/>
      <c r="AI60" s="12"/>
      <c r="AJ60" s="12"/>
      <c r="AK60" s="12"/>
      <c r="AL60" s="12"/>
      <c r="AM60" s="12"/>
      <c r="AN60" s="12"/>
      <c r="AO60" s="12"/>
      <c r="AP60" s="12"/>
      <c r="AQ60" s="5"/>
      <c r="AR60" s="12"/>
      <c r="AS60" s="4"/>
      <c r="AT60" s="4"/>
      <c r="AU60" s="4"/>
      <c r="AV60" s="4"/>
      <c r="AW60" s="7"/>
    </row>
    <row r="61" spans="1:49" ht="16.8">
      <c r="A61" s="7"/>
      <c r="B61" s="7"/>
      <c r="C61" s="4" t="s">
        <v>1027</v>
      </c>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12"/>
      <c r="AG61" s="12"/>
      <c r="AH61" s="12"/>
      <c r="AI61" s="12"/>
      <c r="AJ61" s="12"/>
      <c r="AK61" s="12"/>
      <c r="AL61" s="12"/>
      <c r="AM61" s="12"/>
      <c r="AN61" s="12"/>
      <c r="AO61" s="12"/>
      <c r="AP61" s="12"/>
      <c r="AQ61" s="5"/>
      <c r="AR61" s="12"/>
      <c r="AS61" s="4"/>
      <c r="AT61" s="4"/>
      <c r="AU61" s="4"/>
      <c r="AV61" s="4"/>
      <c r="AW61" s="7"/>
    </row>
    <row r="62" spans="1:49" ht="16.8">
      <c r="A62" s="7"/>
      <c r="B62" s="7"/>
      <c r="C62" s="7"/>
      <c r="D62" s="7"/>
      <c r="E62" s="56"/>
      <c r="F62" s="7"/>
      <c r="G62" s="7"/>
      <c r="H62" s="7"/>
      <c r="I62" s="7"/>
      <c r="J62" s="43"/>
      <c r="K62" s="43"/>
      <c r="L62" s="43"/>
      <c r="M62" s="43"/>
      <c r="N62" s="43"/>
      <c r="O62" s="43"/>
      <c r="P62" s="43"/>
      <c r="Q62" s="43"/>
      <c r="R62" s="43"/>
      <c r="S62" s="43"/>
      <c r="T62" s="43"/>
      <c r="U62" s="43"/>
      <c r="V62" s="43"/>
      <c r="W62" s="43"/>
      <c r="X62" s="43"/>
      <c r="Y62" s="43"/>
      <c r="Z62" s="43"/>
      <c r="AA62" s="7"/>
      <c r="AB62" s="7"/>
      <c r="AC62" s="7"/>
      <c r="AD62" s="7"/>
      <c r="AE62" s="7"/>
      <c r="AF62" s="7"/>
      <c r="AG62" s="7"/>
      <c r="AH62" s="7"/>
      <c r="AI62" s="7"/>
      <c r="AJ62" s="7"/>
      <c r="AK62" s="7"/>
      <c r="AL62" s="7"/>
      <c r="AM62" s="7"/>
      <c r="AN62" s="7"/>
      <c r="AO62" s="7"/>
      <c r="AP62" s="7"/>
      <c r="AQ62" s="65"/>
      <c r="AR62" s="7"/>
      <c r="AS62" s="7"/>
      <c r="AT62" s="7"/>
      <c r="AU62" s="7"/>
      <c r="AV62" s="7"/>
      <c r="AW62" s="7"/>
    </row>
    <row r="63" spans="1:49" ht="16.8">
      <c r="A63" s="7"/>
      <c r="B63" s="7"/>
      <c r="C63" s="7"/>
      <c r="D63" s="7"/>
      <c r="E63" s="56" t="s">
        <v>256</v>
      </c>
      <c r="F63" s="7"/>
      <c r="G63" s="7" t="s">
        <v>209</v>
      </c>
      <c r="H63" s="7"/>
      <c r="I63" s="7"/>
      <c r="J63" s="43"/>
      <c r="K63" s="43"/>
      <c r="L63" s="43"/>
      <c r="M63" s="43"/>
      <c r="N63" s="43"/>
      <c r="O63" s="43"/>
      <c r="P63" s="43"/>
      <c r="Q63" s="43"/>
      <c r="R63" s="43"/>
      <c r="S63" s="43"/>
      <c r="T63" s="43"/>
      <c r="U63" s="43"/>
      <c r="V63" s="43"/>
      <c r="W63" s="43"/>
      <c r="X63" s="43"/>
      <c r="Y63" s="43"/>
      <c r="Z63" s="43"/>
      <c r="AA63" s="7"/>
      <c r="AB63" s="7"/>
      <c r="AC63" s="7"/>
      <c r="AD63" s="7"/>
      <c r="AE63" s="7"/>
      <c r="AF63" s="7"/>
      <c r="AG63" s="7"/>
      <c r="AH63" s="7"/>
      <c r="AI63" s="7"/>
      <c r="AJ63" s="49"/>
      <c r="AK63" s="49"/>
      <c r="AL63" s="49"/>
      <c r="AM63" s="49"/>
      <c r="AN63" s="49"/>
      <c r="AO63" s="49"/>
      <c r="AP63" s="49"/>
      <c r="AQ63" s="214">
        <f>InputSummary!AQ180</f>
        <v>0.65</v>
      </c>
      <c r="AR63" s="49">
        <f>InputSummary!AR180</f>
        <v>0.6</v>
      </c>
      <c r="AS63" s="49">
        <f>InputSummary!AS180</f>
        <v>0.6</v>
      </c>
      <c r="AT63" s="49">
        <f>InputSummary!AT180</f>
        <v>0.6</v>
      </c>
      <c r="AU63" s="49">
        <f>InputSummary!AU180</f>
        <v>0.6</v>
      </c>
      <c r="AV63" s="49">
        <f>InputSummary!AV180</f>
        <v>0.6</v>
      </c>
      <c r="AW63" s="7"/>
    </row>
    <row r="64" spans="1:49" ht="16.8">
      <c r="A64" s="7"/>
      <c r="B64" s="7"/>
      <c r="C64" s="7"/>
      <c r="D64" s="7"/>
      <c r="E64" s="56"/>
      <c r="F64" s="7"/>
      <c r="G64" s="7"/>
      <c r="H64" s="7"/>
      <c r="I64" s="7"/>
      <c r="J64" s="43"/>
      <c r="K64" s="43"/>
      <c r="L64" s="43"/>
      <c r="M64" s="43"/>
      <c r="N64" s="43"/>
      <c r="O64" s="43"/>
      <c r="P64" s="43"/>
      <c r="Q64" s="43"/>
      <c r="R64" s="43"/>
      <c r="S64" s="43"/>
      <c r="T64" s="43"/>
      <c r="U64" s="43"/>
      <c r="V64" s="43"/>
      <c r="W64" s="43"/>
      <c r="X64" s="43"/>
      <c r="Y64" s="43"/>
      <c r="Z64" s="43"/>
      <c r="AA64" s="7"/>
      <c r="AB64" s="7"/>
      <c r="AC64" s="7"/>
      <c r="AD64" s="7"/>
      <c r="AE64" s="7"/>
      <c r="AF64" s="7"/>
      <c r="AG64" s="7"/>
      <c r="AH64" s="7"/>
      <c r="AI64" s="7"/>
      <c r="AJ64" s="7"/>
      <c r="AK64" s="7"/>
      <c r="AL64" s="7"/>
      <c r="AM64" s="7"/>
      <c r="AN64" s="7"/>
      <c r="AO64" s="7"/>
      <c r="AP64" s="7"/>
      <c r="AQ64" s="65"/>
      <c r="AR64" s="7"/>
      <c r="AS64" s="7"/>
      <c r="AT64" s="7"/>
      <c r="AU64" s="7"/>
      <c r="AV64" s="7"/>
      <c r="AW64" s="7"/>
    </row>
    <row r="65" spans="1:49" ht="16.8">
      <c r="A65" s="7"/>
      <c r="B65" s="7"/>
      <c r="C65" s="7"/>
      <c r="D65" s="7"/>
      <c r="E65" s="56" t="s">
        <v>1028</v>
      </c>
      <c r="F65" s="7"/>
      <c r="G65" s="7" t="s">
        <v>209</v>
      </c>
      <c r="H65" s="7"/>
      <c r="I65" s="7"/>
      <c r="J65" s="43"/>
      <c r="K65" s="43"/>
      <c r="L65" s="43"/>
      <c r="M65" s="43"/>
      <c r="N65" s="43"/>
      <c r="O65" s="43"/>
      <c r="P65" s="43"/>
      <c r="Q65" s="43"/>
      <c r="R65" s="43"/>
      <c r="S65" s="43"/>
      <c r="T65" s="43"/>
      <c r="U65" s="43"/>
      <c r="V65" s="43"/>
      <c r="W65" s="43"/>
      <c r="X65" s="43"/>
      <c r="Y65" s="43"/>
      <c r="Z65" s="43"/>
      <c r="AA65" s="7"/>
      <c r="AB65" s="7"/>
      <c r="AC65" s="7"/>
      <c r="AD65" s="7"/>
      <c r="AE65" s="7"/>
      <c r="AF65" s="7"/>
      <c r="AG65" s="7"/>
      <c r="AH65" s="7"/>
      <c r="AI65" s="49"/>
      <c r="AJ65" s="193"/>
      <c r="AK65" s="193"/>
      <c r="AL65" s="193"/>
      <c r="AM65" s="193"/>
      <c r="AN65" s="193"/>
      <c r="AO65" s="193"/>
      <c r="AP65" s="193"/>
      <c r="AQ65" s="187">
        <f t="shared" ref="AQ65:AV65" si="19">AQ63 * AR12</f>
        <v>0.65</v>
      </c>
      <c r="AR65" s="193">
        <f t="shared" si="19"/>
        <v>0</v>
      </c>
      <c r="AS65" s="193">
        <f t="shared" si="19"/>
        <v>0</v>
      </c>
      <c r="AT65" s="193">
        <f t="shared" si="19"/>
        <v>0</v>
      </c>
      <c r="AU65" s="193">
        <f t="shared" si="19"/>
        <v>0</v>
      </c>
      <c r="AV65" s="193">
        <f t="shared" si="19"/>
        <v>0</v>
      </c>
      <c r="AW65" s="7"/>
    </row>
    <row r="66" spans="1:49" ht="16.8">
      <c r="A66" s="7"/>
      <c r="B66" s="7"/>
      <c r="C66" s="7"/>
      <c r="D66" s="7"/>
      <c r="E66" s="183" t="s">
        <v>1029</v>
      </c>
      <c r="F66" s="7"/>
      <c r="G66" s="183" t="s">
        <v>209</v>
      </c>
      <c r="H66" s="7"/>
      <c r="I66" s="193"/>
      <c r="J66" s="101"/>
      <c r="K66" s="101"/>
      <c r="L66" s="101"/>
      <c r="M66" s="101"/>
      <c r="N66" s="101"/>
      <c r="O66" s="101"/>
      <c r="P66" s="101"/>
      <c r="Q66" s="101"/>
      <c r="R66" s="101"/>
      <c r="S66" s="101"/>
      <c r="T66" s="101"/>
      <c r="U66" s="101"/>
      <c r="V66" s="101"/>
      <c r="W66" s="101"/>
      <c r="X66" s="101"/>
      <c r="Y66" s="101"/>
      <c r="Z66" s="101"/>
      <c r="AA66" s="193"/>
      <c r="AB66" s="193"/>
      <c r="AC66" s="193"/>
      <c r="AD66" s="193"/>
      <c r="AE66" s="193"/>
      <c r="AF66" s="193"/>
      <c r="AG66" s="193"/>
      <c r="AH66" s="193"/>
      <c r="AI66" s="49"/>
      <c r="AJ66" s="193"/>
      <c r="AK66" s="193"/>
      <c r="AL66" s="193"/>
      <c r="AM66" s="193"/>
      <c r="AN66" s="193"/>
      <c r="AO66" s="193"/>
      <c r="AP66" s="193"/>
      <c r="AQ66" s="187">
        <f t="shared" ref="AQ66:AV66" si="20">AQ63 * AQ12</f>
        <v>0</v>
      </c>
      <c r="AR66" s="193">
        <f t="shared" si="20"/>
        <v>0.6</v>
      </c>
      <c r="AS66" s="193">
        <f t="shared" si="20"/>
        <v>0</v>
      </c>
      <c r="AT66" s="193">
        <f t="shared" si="20"/>
        <v>0</v>
      </c>
      <c r="AU66" s="193">
        <f t="shared" si="20"/>
        <v>0</v>
      </c>
      <c r="AV66" s="193">
        <f t="shared" si="20"/>
        <v>0</v>
      </c>
      <c r="AW66" s="7"/>
    </row>
    <row r="67" spans="1:49" ht="16.8">
      <c r="A67" s="7"/>
      <c r="B67" s="7"/>
      <c r="C67" s="7"/>
      <c r="D67" s="7"/>
      <c r="E67" s="56"/>
      <c r="F67" s="7"/>
      <c r="G67" s="7"/>
      <c r="H67" s="7"/>
      <c r="I67" s="193"/>
      <c r="J67" s="101"/>
      <c r="K67" s="101"/>
      <c r="L67" s="101"/>
      <c r="M67" s="101"/>
      <c r="N67" s="101"/>
      <c r="O67" s="101"/>
      <c r="P67" s="101"/>
      <c r="Q67" s="101"/>
      <c r="R67" s="101"/>
      <c r="S67" s="101"/>
      <c r="T67" s="101"/>
      <c r="U67" s="101"/>
      <c r="V67" s="101"/>
      <c r="W67" s="101"/>
      <c r="X67" s="101"/>
      <c r="Y67" s="101"/>
      <c r="Z67" s="101"/>
      <c r="AA67" s="193"/>
      <c r="AB67" s="193"/>
      <c r="AC67" s="193"/>
      <c r="AD67" s="193"/>
      <c r="AE67" s="193"/>
      <c r="AF67" s="193"/>
      <c r="AG67" s="193"/>
      <c r="AH67" s="193"/>
      <c r="AI67" s="193"/>
      <c r="AJ67" s="193"/>
      <c r="AK67" s="193"/>
      <c r="AL67" s="183"/>
      <c r="AM67" s="183"/>
      <c r="AN67" s="183"/>
      <c r="AO67" s="183"/>
      <c r="AP67" s="183"/>
      <c r="AQ67" s="102"/>
      <c r="AR67" s="183"/>
      <c r="AS67" s="183"/>
      <c r="AT67" s="183"/>
      <c r="AU67" s="183"/>
      <c r="AV67" s="183"/>
      <c r="AW67" s="7"/>
    </row>
    <row r="68" spans="1:49" ht="16.8">
      <c r="A68" s="7"/>
      <c r="B68" s="7"/>
      <c r="C68" s="7"/>
      <c r="D68" s="7"/>
      <c r="E68" s="56" t="s">
        <v>1030</v>
      </c>
      <c r="F68" s="7"/>
      <c r="G68" s="7" t="s">
        <v>209</v>
      </c>
      <c r="H68" s="7"/>
      <c r="I68" s="193"/>
      <c r="J68" s="101"/>
      <c r="K68" s="101"/>
      <c r="L68" s="101"/>
      <c r="M68" s="101"/>
      <c r="N68" s="101"/>
      <c r="O68" s="101"/>
      <c r="P68" s="101"/>
      <c r="Q68" s="101"/>
      <c r="R68" s="101"/>
      <c r="S68" s="101"/>
      <c r="T68" s="101"/>
      <c r="U68" s="101"/>
      <c r="V68" s="101"/>
      <c r="W68" s="101"/>
      <c r="X68" s="101"/>
      <c r="Y68" s="101"/>
      <c r="Z68" s="101"/>
      <c r="AA68" s="193"/>
      <c r="AB68" s="193"/>
      <c r="AC68" s="193"/>
      <c r="AD68" s="193"/>
      <c r="AE68" s="193"/>
      <c r="AF68" s="193"/>
      <c r="AG68" s="193"/>
      <c r="AH68" s="193"/>
      <c r="AI68" s="193"/>
      <c r="AJ68" s="193"/>
      <c r="AK68" s="193"/>
      <c r="AL68" s="193"/>
      <c r="AM68" s="193"/>
      <c r="AN68" s="193"/>
      <c r="AO68" s="193"/>
      <c r="AP68" s="193"/>
      <c r="AQ68" s="187"/>
      <c r="AR68" s="193">
        <f>AR66-AQ65</f>
        <v>-5.0000000000000044E-2</v>
      </c>
      <c r="AS68" s="193">
        <f t="shared" ref="AS68:AV68" si="21">AS66-AR65</f>
        <v>0</v>
      </c>
      <c r="AT68" s="193">
        <f t="shared" si="21"/>
        <v>0</v>
      </c>
      <c r="AU68" s="193">
        <f t="shared" si="21"/>
        <v>0</v>
      </c>
      <c r="AV68" s="193">
        <f t="shared" si="21"/>
        <v>0</v>
      </c>
      <c r="AW68" s="7"/>
    </row>
    <row r="69" spans="1:49" ht="16.8">
      <c r="A69" s="7"/>
      <c r="B69" s="7"/>
      <c r="C69" s="7"/>
      <c r="D69" s="7"/>
      <c r="E69" s="56" t="s">
        <v>1031</v>
      </c>
      <c r="F69" s="7"/>
      <c r="G69" s="7" t="s">
        <v>304</v>
      </c>
      <c r="H69" s="7"/>
      <c r="I69" s="7"/>
      <c r="J69" s="43"/>
      <c r="K69" s="43"/>
      <c r="L69" s="43"/>
      <c r="M69" s="43"/>
      <c r="N69" s="43"/>
      <c r="O69" s="43"/>
      <c r="P69" s="43"/>
      <c r="Q69" s="43"/>
      <c r="R69" s="43"/>
      <c r="S69" s="43"/>
      <c r="T69" s="43"/>
      <c r="U69" s="43"/>
      <c r="V69" s="43"/>
      <c r="W69" s="43"/>
      <c r="X69" s="43"/>
      <c r="Y69" s="43"/>
      <c r="Z69" s="43"/>
      <c r="AA69" s="7"/>
      <c r="AB69" s="7"/>
      <c r="AC69" s="7"/>
      <c r="AD69" s="7"/>
      <c r="AE69" s="7"/>
      <c r="AF69" s="7"/>
      <c r="AG69" s="7"/>
      <c r="AH69" s="7"/>
      <c r="AI69" s="7"/>
      <c r="AJ69" s="7"/>
      <c r="AK69" s="7"/>
      <c r="AL69" s="7"/>
      <c r="AM69" s="7"/>
      <c r="AN69" s="7"/>
      <c r="AO69" s="7"/>
      <c r="AP69" s="7"/>
      <c r="AQ69" s="65"/>
      <c r="AR69" s="7">
        <f>AR55 * AR12</f>
        <v>3218.9496827682005</v>
      </c>
      <c r="AS69" s="7">
        <f>AS55 * AS12</f>
        <v>0</v>
      </c>
      <c r="AT69" s="7">
        <f>AT55 * AT12</f>
        <v>0</v>
      </c>
      <c r="AU69" s="7">
        <f>AU55 * AU12</f>
        <v>0</v>
      </c>
      <c r="AV69" s="7">
        <f>AV55 * AV12</f>
        <v>0</v>
      </c>
      <c r="AW69" s="7"/>
    </row>
    <row r="70" spans="1:49" ht="16.8">
      <c r="A70" s="7"/>
      <c r="B70" s="7"/>
      <c r="C70" s="7"/>
      <c r="D70" s="7"/>
      <c r="E70" s="56"/>
      <c r="F70" s="7"/>
      <c r="G70" s="7"/>
      <c r="H70" s="7"/>
      <c r="I70" s="7"/>
      <c r="J70" s="43"/>
      <c r="K70" s="43"/>
      <c r="L70" s="43"/>
      <c r="M70" s="43"/>
      <c r="N70" s="43"/>
      <c r="O70" s="43"/>
      <c r="P70" s="43"/>
      <c r="Q70" s="43"/>
      <c r="R70" s="43"/>
      <c r="S70" s="43"/>
      <c r="T70" s="43"/>
      <c r="U70" s="43"/>
      <c r="V70" s="43"/>
      <c r="W70" s="43"/>
      <c r="X70" s="43"/>
      <c r="Y70" s="43"/>
      <c r="Z70" s="43"/>
      <c r="AA70" s="7"/>
      <c r="AB70" s="7"/>
      <c r="AC70" s="7"/>
      <c r="AD70" s="7"/>
      <c r="AE70" s="7"/>
      <c r="AF70" s="7"/>
      <c r="AG70" s="7"/>
      <c r="AH70" s="7"/>
      <c r="AI70" s="7"/>
      <c r="AJ70" s="7"/>
      <c r="AK70" s="7"/>
      <c r="AL70" s="7"/>
      <c r="AM70" s="7"/>
      <c r="AN70" s="7"/>
      <c r="AO70" s="7"/>
      <c r="AP70" s="7"/>
      <c r="AQ70" s="65"/>
      <c r="AR70" s="7"/>
      <c r="AS70" s="7"/>
      <c r="AT70" s="7"/>
      <c r="AU70" s="7"/>
      <c r="AV70" s="7"/>
      <c r="AW70" s="7"/>
    </row>
    <row r="71" spans="1:49" ht="16.8">
      <c r="A71" s="7"/>
      <c r="B71" s="7"/>
      <c r="C71" s="7"/>
      <c r="D71" s="7"/>
      <c r="E71" s="7" t="s">
        <v>1032</v>
      </c>
      <c r="F71" s="7"/>
      <c r="G71" s="7" t="s">
        <v>304</v>
      </c>
      <c r="H71" s="7"/>
      <c r="I71" s="7"/>
      <c r="J71" s="43"/>
      <c r="K71" s="43"/>
      <c r="L71" s="43"/>
      <c r="M71" s="43"/>
      <c r="N71" s="43"/>
      <c r="O71" s="43"/>
      <c r="P71" s="43"/>
      <c r="Q71" s="43"/>
      <c r="R71" s="43"/>
      <c r="S71" s="43"/>
      <c r="T71" s="43"/>
      <c r="U71" s="43"/>
      <c r="V71" s="43"/>
      <c r="W71" s="43"/>
      <c r="X71" s="43"/>
      <c r="Y71" s="43"/>
      <c r="Z71" s="43"/>
      <c r="AA71" s="7"/>
      <c r="AB71" s="7"/>
      <c r="AC71" s="7"/>
      <c r="AD71" s="7"/>
      <c r="AE71" s="7"/>
      <c r="AF71" s="7"/>
      <c r="AG71" s="7"/>
      <c r="AH71" s="7"/>
      <c r="AI71" s="7"/>
      <c r="AJ71" s="7"/>
      <c r="AK71" s="7"/>
      <c r="AL71" s="7"/>
      <c r="AM71" s="7"/>
      <c r="AN71" s="7"/>
      <c r="AO71" s="7"/>
      <c r="AP71" s="7"/>
      <c r="AQ71" s="65"/>
      <c r="AR71" s="7">
        <f>AR68*AR69</f>
        <v>-160.94748413841018</v>
      </c>
      <c r="AS71" s="7">
        <f t="shared" ref="AS71:AV71" si="22">AS68*AS69</f>
        <v>0</v>
      </c>
      <c r="AT71" s="7">
        <f t="shared" si="22"/>
        <v>0</v>
      </c>
      <c r="AU71" s="7">
        <f t="shared" si="22"/>
        <v>0</v>
      </c>
      <c r="AV71" s="7">
        <f t="shared" si="22"/>
        <v>0</v>
      </c>
      <c r="AW71" s="7"/>
    </row>
    <row r="72" spans="1:49" ht="16.8">
      <c r="A72" s="7"/>
      <c r="B72" s="7"/>
      <c r="C72" s="7"/>
      <c r="D72" s="7"/>
      <c r="E72" s="56"/>
      <c r="F72" s="7"/>
      <c r="G72" s="7"/>
      <c r="H72" s="7"/>
      <c r="I72" s="7"/>
      <c r="J72" s="43"/>
      <c r="K72" s="43"/>
      <c r="L72" s="43"/>
      <c r="M72" s="43"/>
      <c r="N72" s="43"/>
      <c r="O72" s="43"/>
      <c r="P72" s="43"/>
      <c r="Q72" s="43"/>
      <c r="R72" s="43"/>
      <c r="S72" s="43"/>
      <c r="T72" s="43"/>
      <c r="U72" s="43"/>
      <c r="V72" s="43"/>
      <c r="W72" s="43"/>
      <c r="X72" s="43"/>
      <c r="Y72" s="43"/>
      <c r="Z72" s="43"/>
      <c r="AA72" s="7"/>
      <c r="AB72" s="7"/>
      <c r="AC72" s="7"/>
      <c r="AD72" s="7"/>
      <c r="AE72" s="7"/>
      <c r="AF72" s="7"/>
      <c r="AG72" s="7"/>
      <c r="AH72" s="7"/>
      <c r="AI72" s="7"/>
      <c r="AJ72" s="7"/>
      <c r="AK72" s="7"/>
      <c r="AL72" s="7"/>
      <c r="AM72" s="7"/>
      <c r="AN72" s="7"/>
      <c r="AO72" s="7"/>
      <c r="AP72" s="7"/>
      <c r="AQ72" s="65"/>
      <c r="AR72" s="7"/>
      <c r="AS72" s="7"/>
      <c r="AT72" s="7"/>
      <c r="AU72" s="7"/>
      <c r="AV72" s="7"/>
      <c r="AW72" s="7"/>
    </row>
    <row r="73" spans="1:49" ht="16.8">
      <c r="A73" s="7"/>
      <c r="B73" s="7"/>
      <c r="C73" s="28" t="s">
        <v>1033</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9"/>
      <c r="AR73" s="28"/>
      <c r="AS73" s="28"/>
      <c r="AT73" s="28"/>
      <c r="AU73" s="28"/>
      <c r="AV73" s="28"/>
      <c r="AW73" s="7"/>
    </row>
    <row r="74" spans="1:49" ht="16.8">
      <c r="A74" s="7"/>
      <c r="B74" s="7"/>
      <c r="C74" s="4" t="s">
        <v>1034</v>
      </c>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12"/>
      <c r="AG74" s="12"/>
      <c r="AH74" s="12"/>
      <c r="AI74" s="12"/>
      <c r="AJ74" s="12"/>
      <c r="AK74" s="12"/>
      <c r="AL74" s="4"/>
      <c r="AM74" s="4"/>
      <c r="AN74" s="4"/>
      <c r="AO74" s="4"/>
      <c r="AP74" s="4"/>
      <c r="AQ74" s="5"/>
      <c r="AR74" s="12"/>
      <c r="AS74" s="4"/>
      <c r="AT74" s="4"/>
      <c r="AU74" s="4"/>
      <c r="AV74" s="4"/>
      <c r="AW74" s="7"/>
    </row>
    <row r="75" spans="1:49" ht="16.8">
      <c r="A75" s="7"/>
      <c r="B75" s="7"/>
      <c r="C75" s="7"/>
      <c r="D75" s="7"/>
      <c r="E75" s="7"/>
      <c r="F75" s="7"/>
      <c r="G75" s="21"/>
      <c r="H75" s="7"/>
      <c r="I75" s="7"/>
      <c r="J75" s="43"/>
      <c r="K75" s="43"/>
      <c r="L75" s="43"/>
      <c r="M75" s="43"/>
      <c r="N75" s="43"/>
      <c r="O75" s="43"/>
      <c r="P75" s="43"/>
      <c r="Q75" s="43"/>
      <c r="R75" s="43"/>
      <c r="S75" s="43"/>
      <c r="T75" s="43"/>
      <c r="U75" s="43"/>
      <c r="V75" s="43"/>
      <c r="W75" s="43"/>
      <c r="X75" s="43"/>
      <c r="Y75" s="43"/>
      <c r="Z75" s="43"/>
      <c r="AA75" s="7"/>
      <c r="AB75" s="7"/>
      <c r="AC75" s="7"/>
      <c r="AD75" s="7"/>
      <c r="AE75" s="7"/>
      <c r="AF75" s="7"/>
      <c r="AG75" s="7"/>
      <c r="AH75" s="7"/>
      <c r="AI75" s="7"/>
      <c r="AJ75" s="7"/>
      <c r="AK75" s="7"/>
      <c r="AL75" s="8"/>
      <c r="AM75" s="8"/>
      <c r="AN75" s="8"/>
      <c r="AO75" s="8"/>
      <c r="AP75" s="8"/>
      <c r="AQ75" s="9"/>
      <c r="AR75" s="8"/>
      <c r="AS75" s="8"/>
      <c r="AT75" s="8"/>
      <c r="AU75" s="8"/>
      <c r="AV75" s="8"/>
      <c r="AW75" s="7"/>
    </row>
    <row r="76" spans="1:49" ht="16.8">
      <c r="A76" s="7"/>
      <c r="B76" s="7"/>
      <c r="C76" s="7"/>
      <c r="D76" s="7"/>
      <c r="E76" s="7" t="s">
        <v>1031</v>
      </c>
      <c r="F76" s="7"/>
      <c r="G76" s="7" t="s">
        <v>304</v>
      </c>
      <c r="H76" s="7"/>
      <c r="I76" s="7"/>
      <c r="J76" s="43"/>
      <c r="K76" s="43"/>
      <c r="L76" s="43"/>
      <c r="M76" s="43"/>
      <c r="N76" s="43"/>
      <c r="O76" s="43"/>
      <c r="P76" s="43"/>
      <c r="Q76" s="43"/>
      <c r="R76" s="43"/>
      <c r="S76" s="43"/>
      <c r="T76" s="43"/>
      <c r="U76" s="43"/>
      <c r="V76" s="43"/>
      <c r="W76" s="43"/>
      <c r="X76" s="43"/>
      <c r="Y76" s="43"/>
      <c r="Z76" s="43"/>
      <c r="AA76" s="7"/>
      <c r="AB76" s="7"/>
      <c r="AC76" s="7"/>
      <c r="AD76" s="7"/>
      <c r="AE76" s="7"/>
      <c r="AF76" s="7"/>
      <c r="AG76" s="7"/>
      <c r="AH76" s="7"/>
      <c r="AI76" s="7"/>
      <c r="AJ76" s="7"/>
      <c r="AK76" s="7"/>
      <c r="AL76" s="7"/>
      <c r="AM76" s="7"/>
      <c r="AN76" s="7"/>
      <c r="AO76" s="7"/>
      <c r="AP76" s="7"/>
      <c r="AQ76" s="65"/>
      <c r="AR76" s="7">
        <f>AR55</f>
        <v>3218.9496827682005</v>
      </c>
      <c r="AS76" s="7">
        <f t="shared" ref="AS76:AV76" si="23">AS55</f>
        <v>3544.5150715530954</v>
      </c>
      <c r="AT76" s="7">
        <f t="shared" si="23"/>
        <v>3736.6054047866282</v>
      </c>
      <c r="AU76" s="7">
        <f t="shared" si="23"/>
        <v>3884.8982234047976</v>
      </c>
      <c r="AV76" s="7">
        <f t="shared" si="23"/>
        <v>4031.2954246120253</v>
      </c>
      <c r="AW76" s="7"/>
    </row>
    <row r="77" spans="1:49" ht="16.8">
      <c r="A77" s="7"/>
      <c r="B77" s="7"/>
      <c r="C77" s="7"/>
      <c r="D77" s="7"/>
      <c r="E77" s="7"/>
      <c r="F77" s="7"/>
      <c r="G77" s="21"/>
      <c r="H77" s="7"/>
      <c r="I77" s="7"/>
      <c r="J77" s="43"/>
      <c r="K77" s="43"/>
      <c r="L77" s="43"/>
      <c r="M77" s="43"/>
      <c r="N77" s="43"/>
      <c r="O77" s="43"/>
      <c r="P77" s="43"/>
      <c r="Q77" s="43"/>
      <c r="R77" s="43"/>
      <c r="S77" s="43"/>
      <c r="T77" s="43"/>
      <c r="U77" s="43"/>
      <c r="V77" s="43"/>
      <c r="W77" s="43"/>
      <c r="X77" s="43"/>
      <c r="Y77" s="43"/>
      <c r="Z77" s="43"/>
      <c r="AA77" s="7"/>
      <c r="AB77" s="7"/>
      <c r="AC77" s="7"/>
      <c r="AD77" s="7"/>
      <c r="AE77" s="7"/>
      <c r="AF77" s="7"/>
      <c r="AG77" s="7"/>
      <c r="AH77" s="7"/>
      <c r="AI77" s="7"/>
      <c r="AJ77" s="8"/>
      <c r="AK77" s="8"/>
      <c r="AL77" s="8"/>
      <c r="AM77" s="8"/>
      <c r="AN77" s="8"/>
      <c r="AO77" s="8"/>
      <c r="AP77" s="8"/>
      <c r="AQ77" s="9"/>
      <c r="AR77" s="8"/>
      <c r="AS77" s="8"/>
      <c r="AT77" s="8"/>
      <c r="AU77" s="8"/>
      <c r="AV77" s="8"/>
      <c r="AW77" s="7"/>
    </row>
    <row r="78" spans="1:49" ht="16.8">
      <c r="A78" s="7"/>
      <c r="B78" s="7"/>
      <c r="C78" s="7"/>
      <c r="D78" s="7"/>
      <c r="E78" s="7" t="s">
        <v>1024</v>
      </c>
      <c r="F78" s="7"/>
      <c r="G78" s="21" t="s">
        <v>209</v>
      </c>
      <c r="H78" s="7"/>
      <c r="I78" s="7"/>
      <c r="J78" s="43"/>
      <c r="K78" s="43"/>
      <c r="L78" s="43"/>
      <c r="M78" s="43"/>
      <c r="N78" s="43"/>
      <c r="O78" s="43"/>
      <c r="P78" s="43"/>
      <c r="Q78" s="43"/>
      <c r="R78" s="43"/>
      <c r="S78" s="43"/>
      <c r="T78" s="43"/>
      <c r="U78" s="43"/>
      <c r="V78" s="43"/>
      <c r="W78" s="43"/>
      <c r="X78" s="43"/>
      <c r="Y78" s="43"/>
      <c r="Z78" s="43"/>
      <c r="AA78" s="7"/>
      <c r="AB78" s="7"/>
      <c r="AC78" s="7"/>
      <c r="AD78" s="7"/>
      <c r="AE78" s="7"/>
      <c r="AF78" s="7"/>
      <c r="AG78" s="7"/>
      <c r="AH78" s="7"/>
      <c r="AI78" s="7"/>
      <c r="AJ78" s="103"/>
      <c r="AK78" s="103"/>
      <c r="AL78" s="103"/>
      <c r="AM78" s="103"/>
      <c r="AN78" s="103"/>
      <c r="AO78" s="103"/>
      <c r="AP78" s="103"/>
      <c r="AQ78" s="228"/>
      <c r="AR78" s="103">
        <f>AR57 * AR13</f>
        <v>0</v>
      </c>
      <c r="AS78" s="103">
        <f>AS57 * AS13</f>
        <v>0.57324788426430151</v>
      </c>
      <c r="AT78" s="103">
        <f>AT57 * AT13</f>
        <v>0.57184179341224894</v>
      </c>
      <c r="AU78" s="103">
        <f>AU57 * AU13</f>
        <v>0.57043247603751612</v>
      </c>
      <c r="AV78" s="103">
        <f>AV57 * AV13</f>
        <v>0.57215332424388632</v>
      </c>
      <c r="AW78" s="193"/>
    </row>
    <row r="79" spans="1:49" ht="16.8">
      <c r="A79" s="7"/>
      <c r="B79" s="7"/>
      <c r="C79" s="7"/>
      <c r="D79" s="7"/>
      <c r="E79" s="7" t="s">
        <v>1035</v>
      </c>
      <c r="F79" s="7"/>
      <c r="G79" s="21" t="s">
        <v>209</v>
      </c>
      <c r="H79" s="7"/>
      <c r="I79" s="7"/>
      <c r="J79" s="43"/>
      <c r="K79" s="43"/>
      <c r="L79" s="43"/>
      <c r="M79" s="43"/>
      <c r="N79" s="43"/>
      <c r="O79" s="43"/>
      <c r="P79" s="43"/>
      <c r="Q79" s="43"/>
      <c r="R79" s="43"/>
      <c r="S79" s="43"/>
      <c r="T79" s="43"/>
      <c r="U79" s="43"/>
      <c r="V79" s="43"/>
      <c r="W79" s="43"/>
      <c r="X79" s="43"/>
      <c r="Y79" s="43"/>
      <c r="Z79" s="43"/>
      <c r="AA79" s="7"/>
      <c r="AB79" s="7"/>
      <c r="AC79" s="7"/>
      <c r="AD79" s="7"/>
      <c r="AE79" s="7"/>
      <c r="AF79" s="7"/>
      <c r="AG79" s="7"/>
      <c r="AH79" s="7"/>
      <c r="AI79" s="7"/>
      <c r="AJ79" s="104"/>
      <c r="AK79" s="104"/>
      <c r="AL79" s="104"/>
      <c r="AM79" s="104"/>
      <c r="AN79" s="104"/>
      <c r="AO79" s="104"/>
      <c r="AP79" s="104"/>
      <c r="AQ79" s="229"/>
      <c r="AR79" s="104">
        <f>-InputSummary!AR203 * AR13</f>
        <v>0</v>
      </c>
      <c r="AS79" s="104">
        <f>-InputSummary!AS203 * AS13</f>
        <v>-0.6</v>
      </c>
      <c r="AT79" s="104">
        <f>-InputSummary!AT203 * AT13</f>
        <v>-0.6</v>
      </c>
      <c r="AU79" s="104">
        <f>-InputSummary!AU203 * AU13</f>
        <v>-0.6</v>
      </c>
      <c r="AV79" s="104">
        <f>-InputSummary!AV203 * AV13</f>
        <v>-0.6</v>
      </c>
      <c r="AW79" s="193"/>
    </row>
    <row r="80" spans="1:49" ht="16.8">
      <c r="A80" s="7"/>
      <c r="B80" s="7"/>
      <c r="C80" s="7"/>
      <c r="D80" s="7"/>
      <c r="E80" s="7" t="s">
        <v>1036</v>
      </c>
      <c r="F80" s="7"/>
      <c r="G80" s="21" t="s">
        <v>209</v>
      </c>
      <c r="H80" s="7"/>
      <c r="I80" s="7"/>
      <c r="J80" s="43"/>
      <c r="K80" s="43"/>
      <c r="L80" s="43"/>
      <c r="M80" s="43"/>
      <c r="N80" s="43"/>
      <c r="O80" s="43"/>
      <c r="P80" s="43"/>
      <c r="Q80" s="43"/>
      <c r="R80" s="43"/>
      <c r="S80" s="43"/>
      <c r="T80" s="43"/>
      <c r="U80" s="43"/>
      <c r="V80" s="43"/>
      <c r="W80" s="43"/>
      <c r="X80" s="43"/>
      <c r="Y80" s="43"/>
      <c r="Z80" s="43"/>
      <c r="AA80" s="7"/>
      <c r="AB80" s="7"/>
      <c r="AC80" s="7"/>
      <c r="AD80" s="7"/>
      <c r="AE80" s="7"/>
      <c r="AF80" s="7"/>
      <c r="AG80" s="7"/>
      <c r="AH80" s="7"/>
      <c r="AI80" s="7"/>
      <c r="AJ80" s="103"/>
      <c r="AK80" s="103"/>
      <c r="AL80" s="103"/>
      <c r="AM80" s="103"/>
      <c r="AN80" s="103"/>
      <c r="AO80" s="103"/>
      <c r="AP80" s="103"/>
      <c r="AQ80" s="228"/>
      <c r="AR80" s="458">
        <f t="shared" ref="AR80" si="24">AR78 + AR79</f>
        <v>0</v>
      </c>
      <c r="AS80" s="459">
        <f>AS78 + AS79</f>
        <v>-2.6752115735698467E-2</v>
      </c>
      <c r="AT80" s="459">
        <f t="shared" ref="AT80:AV80" si="25">AT78 + AT79</f>
        <v>-2.8158206587751033E-2</v>
      </c>
      <c r="AU80" s="459">
        <f t="shared" si="25"/>
        <v>-2.9567523962483855E-2</v>
      </c>
      <c r="AV80" s="459">
        <f t="shared" si="25"/>
        <v>-2.7846675756113659E-2</v>
      </c>
      <c r="AW80" s="193"/>
    </row>
    <row r="81" spans="1:49" ht="16.8">
      <c r="A81" s="7"/>
      <c r="B81" s="7"/>
      <c r="C81" s="7"/>
      <c r="D81" s="7"/>
      <c r="E81" s="7"/>
      <c r="F81" s="7"/>
      <c r="G81" s="21"/>
      <c r="H81" s="7"/>
      <c r="I81" s="7"/>
      <c r="J81" s="43"/>
      <c r="K81" s="43"/>
      <c r="L81" s="43"/>
      <c r="M81" s="43"/>
      <c r="N81" s="43"/>
      <c r="O81" s="43"/>
      <c r="P81" s="43"/>
      <c r="Q81" s="43"/>
      <c r="R81" s="43"/>
      <c r="S81" s="43"/>
      <c r="T81" s="43"/>
      <c r="U81" s="43"/>
      <c r="V81" s="43"/>
      <c r="W81" s="43"/>
      <c r="X81" s="43"/>
      <c r="Y81" s="43"/>
      <c r="Z81" s="43"/>
      <c r="AA81" s="7"/>
      <c r="AB81" s="7"/>
      <c r="AC81" s="7"/>
      <c r="AD81" s="7"/>
      <c r="AE81" s="7"/>
      <c r="AF81" s="7"/>
      <c r="AG81" s="7"/>
      <c r="AH81" s="7"/>
      <c r="AI81" s="7"/>
      <c r="AJ81" s="7"/>
      <c r="AK81" s="7"/>
      <c r="AL81" s="7"/>
      <c r="AM81" s="7"/>
      <c r="AN81" s="7"/>
      <c r="AO81" s="7"/>
      <c r="AP81" s="7"/>
      <c r="AQ81" s="65"/>
      <c r="AR81" s="8"/>
      <c r="AS81" s="8"/>
      <c r="AT81" s="8"/>
      <c r="AU81" s="8"/>
      <c r="AV81" s="8"/>
      <c r="AW81" s="7"/>
    </row>
    <row r="82" spans="1:49" ht="16.8">
      <c r="A82" s="7"/>
      <c r="B82" s="7"/>
      <c r="C82" s="7"/>
      <c r="D82" s="7"/>
      <c r="E82" s="7" t="s">
        <v>1037</v>
      </c>
      <c r="F82" s="7"/>
      <c r="G82" s="21" t="s">
        <v>209</v>
      </c>
      <c r="H82" s="7"/>
      <c r="I82" s="7"/>
      <c r="J82" s="43"/>
      <c r="K82" s="43"/>
      <c r="L82" s="43"/>
      <c r="M82" s="43"/>
      <c r="N82" s="43"/>
      <c r="O82" s="43"/>
      <c r="P82" s="43"/>
      <c r="Q82" s="43"/>
      <c r="R82" s="43"/>
      <c r="S82" s="43"/>
      <c r="T82" s="43"/>
      <c r="U82" s="43"/>
      <c r="V82" s="43"/>
      <c r="W82" s="43"/>
      <c r="X82" s="43"/>
      <c r="Y82" s="43"/>
      <c r="Z82" s="43"/>
      <c r="AA82" s="7"/>
      <c r="AB82" s="7"/>
      <c r="AC82" s="7"/>
      <c r="AD82" s="7"/>
      <c r="AE82" s="7"/>
      <c r="AF82" s="7"/>
      <c r="AG82" s="7"/>
      <c r="AH82" s="7"/>
      <c r="AI82" s="7"/>
      <c r="AJ82" s="49"/>
      <c r="AK82" s="49"/>
      <c r="AL82" s="49"/>
      <c r="AM82" s="49"/>
      <c r="AN82" s="49"/>
      <c r="AO82" s="49"/>
      <c r="AP82" s="49"/>
      <c r="AQ82" s="214"/>
      <c r="AR82" s="49">
        <f>InputSummary!AR200 * AR13</f>
        <v>0</v>
      </c>
      <c r="AS82" s="49">
        <f>InputSummary!AS200 * AS13</f>
        <v>0.05</v>
      </c>
      <c r="AT82" s="49">
        <f>InputSummary!AT200 * AT13</f>
        <v>0.05</v>
      </c>
      <c r="AU82" s="49">
        <f>InputSummary!AU200 * AU13</f>
        <v>0.05</v>
      </c>
      <c r="AV82" s="49">
        <f>InputSummary!AV200 * AV13</f>
        <v>0.05</v>
      </c>
      <c r="AW82" s="7"/>
    </row>
    <row r="83" spans="1:49" ht="16.8">
      <c r="A83" s="7"/>
      <c r="B83" s="7"/>
      <c r="C83" s="7"/>
      <c r="D83" s="7"/>
      <c r="E83" s="7"/>
      <c r="F83" s="7"/>
      <c r="G83" s="21"/>
      <c r="H83" s="7"/>
      <c r="I83" s="7"/>
      <c r="J83" s="43"/>
      <c r="K83" s="43"/>
      <c r="L83" s="43"/>
      <c r="M83" s="43"/>
      <c r="N83" s="43"/>
      <c r="O83" s="43"/>
      <c r="P83" s="43"/>
      <c r="Q83" s="43"/>
      <c r="R83" s="43"/>
      <c r="S83" s="43"/>
      <c r="T83" s="43"/>
      <c r="U83" s="43"/>
      <c r="V83" s="43"/>
      <c r="W83" s="43"/>
      <c r="X83" s="43"/>
      <c r="Y83" s="43"/>
      <c r="Z83" s="43"/>
      <c r="AA83" s="7"/>
      <c r="AB83" s="7"/>
      <c r="AC83" s="7"/>
      <c r="AD83" s="7"/>
      <c r="AE83" s="7"/>
      <c r="AF83" s="7"/>
      <c r="AG83" s="7"/>
      <c r="AH83" s="7"/>
      <c r="AI83" s="7"/>
      <c r="AJ83" s="7"/>
      <c r="AK83" s="7"/>
      <c r="AL83" s="7"/>
      <c r="AM83" s="7"/>
      <c r="AN83" s="7"/>
      <c r="AO83" s="7"/>
      <c r="AP83" s="7"/>
      <c r="AQ83" s="65"/>
      <c r="AR83" s="49"/>
      <c r="AS83" s="49"/>
      <c r="AT83" s="49"/>
      <c r="AU83" s="49"/>
      <c r="AV83" s="49"/>
      <c r="AW83" s="7"/>
    </row>
    <row r="84" spans="1:49" ht="16.8">
      <c r="A84" s="7"/>
      <c r="B84" s="7"/>
      <c r="C84" s="7"/>
      <c r="D84" s="7"/>
      <c r="E84" s="7" t="s">
        <v>1038</v>
      </c>
      <c r="F84" s="7"/>
      <c r="G84" s="21" t="s">
        <v>868</v>
      </c>
      <c r="H84" s="7"/>
      <c r="I84" s="7"/>
      <c r="J84" s="43"/>
      <c r="K84" s="43"/>
      <c r="L84" s="43"/>
      <c r="M84" s="43"/>
      <c r="N84" s="43"/>
      <c r="O84" s="43"/>
      <c r="P84" s="43"/>
      <c r="Q84" s="43"/>
      <c r="R84" s="43"/>
      <c r="S84" s="43"/>
      <c r="T84" s="43"/>
      <c r="U84" s="43"/>
      <c r="V84" s="43"/>
      <c r="W84" s="43"/>
      <c r="X84" s="43"/>
      <c r="Y84" s="43"/>
      <c r="Z84" s="43"/>
      <c r="AA84" s="7"/>
      <c r="AB84" s="7"/>
      <c r="AC84" s="7"/>
      <c r="AD84" s="7"/>
      <c r="AE84" s="7"/>
      <c r="AF84" s="7"/>
      <c r="AG84" s="7"/>
      <c r="AH84" s="7"/>
      <c r="AI84" s="7"/>
      <c r="AJ84" s="2"/>
      <c r="AK84" s="2"/>
      <c r="AL84" s="2"/>
      <c r="AM84" s="2"/>
      <c r="AN84" s="2"/>
      <c r="AO84" s="2"/>
      <c r="AP84" s="2"/>
      <c r="AQ84" s="57"/>
      <c r="AR84" s="2">
        <f>(AR80 &gt;= AR82) * AR13</f>
        <v>0</v>
      </c>
      <c r="AS84" s="2">
        <f>(AS80 &gt;= AS82) * AS13</f>
        <v>0</v>
      </c>
      <c r="AT84" s="2">
        <f>(AT80 &gt;= AT82) * AT13</f>
        <v>0</v>
      </c>
      <c r="AU84" s="2">
        <f>(AU80 &gt;= AU82) * AU13</f>
        <v>0</v>
      </c>
      <c r="AV84" s="2">
        <f>(AV80 &gt;= AV82) * AV13</f>
        <v>0</v>
      </c>
      <c r="AW84" s="7"/>
    </row>
    <row r="85" spans="1:49" ht="16.8">
      <c r="A85" s="7"/>
      <c r="B85" s="7"/>
      <c r="C85" s="7"/>
      <c r="D85" s="7"/>
      <c r="E85" s="7"/>
      <c r="F85" s="7"/>
      <c r="G85" s="21"/>
      <c r="H85" s="7"/>
      <c r="I85" s="7"/>
      <c r="J85" s="43"/>
      <c r="K85" s="43"/>
      <c r="L85" s="43"/>
      <c r="M85" s="43"/>
      <c r="N85" s="43"/>
      <c r="O85" s="43"/>
      <c r="P85" s="43"/>
      <c r="Q85" s="43"/>
      <c r="R85" s="43"/>
      <c r="S85" s="43"/>
      <c r="T85" s="43"/>
      <c r="U85" s="43"/>
      <c r="V85" s="43"/>
      <c r="W85" s="43"/>
      <c r="X85" s="43"/>
      <c r="Y85" s="43"/>
      <c r="Z85" s="43"/>
      <c r="AA85" s="7"/>
      <c r="AB85" s="7"/>
      <c r="AC85" s="7"/>
      <c r="AD85" s="7"/>
      <c r="AE85" s="7"/>
      <c r="AF85" s="7"/>
      <c r="AG85" s="7"/>
      <c r="AH85" s="7"/>
      <c r="AI85" s="7"/>
      <c r="AJ85" s="7"/>
      <c r="AK85" s="7"/>
      <c r="AL85" s="7"/>
      <c r="AM85" s="7"/>
      <c r="AN85" s="7"/>
      <c r="AO85" s="7"/>
      <c r="AP85" s="7"/>
      <c r="AQ85" s="65"/>
      <c r="AR85" s="8"/>
      <c r="AS85" s="8"/>
      <c r="AT85" s="8"/>
      <c r="AU85" s="8"/>
      <c r="AV85" s="8"/>
      <c r="AW85" s="7"/>
    </row>
    <row r="86" spans="1:49" ht="16.8">
      <c r="A86" s="7"/>
      <c r="B86" s="7"/>
      <c r="C86" s="7"/>
      <c r="D86" s="7"/>
      <c r="E86" s="7" t="s">
        <v>1033</v>
      </c>
      <c r="F86" s="7"/>
      <c r="G86" s="21" t="s">
        <v>304</v>
      </c>
      <c r="H86" s="7"/>
      <c r="I86" s="7"/>
      <c r="J86" s="43"/>
      <c r="K86" s="43"/>
      <c r="L86" s="43"/>
      <c r="M86" s="43"/>
      <c r="N86" s="43"/>
      <c r="O86" s="43"/>
      <c r="P86" s="43"/>
      <c r="Q86" s="43"/>
      <c r="R86" s="43"/>
      <c r="S86" s="43"/>
      <c r="T86" s="43"/>
      <c r="U86" s="43"/>
      <c r="V86" s="43"/>
      <c r="W86" s="43"/>
      <c r="X86" s="43"/>
      <c r="Y86" s="43"/>
      <c r="Z86" s="43"/>
      <c r="AA86" s="7"/>
      <c r="AB86" s="7"/>
      <c r="AC86" s="7"/>
      <c r="AD86" s="7"/>
      <c r="AE86" s="7"/>
      <c r="AF86" s="7"/>
      <c r="AG86" s="7"/>
      <c r="AH86" s="7"/>
      <c r="AI86" s="7"/>
      <c r="AJ86" s="7"/>
      <c r="AK86" s="7"/>
      <c r="AL86" s="7"/>
      <c r="AM86" s="7"/>
      <c r="AN86" s="7"/>
      <c r="AO86" s="7"/>
      <c r="AP86" s="7"/>
      <c r="AQ86" s="65"/>
      <c r="AR86" s="7">
        <f t="shared" ref="AR86" si="26">AR76 * AR80 * AR84</f>
        <v>0</v>
      </c>
      <c r="AS86" s="7">
        <f>AS76 * AS80 * AS84</f>
        <v>0</v>
      </c>
      <c r="AT86" s="7">
        <f t="shared" ref="AT86:AV86" si="27">AT76 * AT80 * AT84</f>
        <v>0</v>
      </c>
      <c r="AU86" s="7">
        <f t="shared" si="27"/>
        <v>0</v>
      </c>
      <c r="AV86" s="7">
        <f t="shared" si="27"/>
        <v>0</v>
      </c>
      <c r="AW86" s="7"/>
    </row>
    <row r="87" spans="1:49" ht="16.8">
      <c r="A87" s="7"/>
      <c r="B87" s="7"/>
      <c r="C87" s="7"/>
      <c r="D87" s="7"/>
      <c r="E87" s="56"/>
      <c r="F87" s="7"/>
      <c r="G87" s="7"/>
      <c r="H87" s="7"/>
      <c r="I87" s="7"/>
      <c r="J87" s="43"/>
      <c r="K87" s="43"/>
      <c r="L87" s="43"/>
      <c r="M87" s="43"/>
      <c r="N87" s="43"/>
      <c r="O87" s="43"/>
      <c r="P87" s="43"/>
      <c r="Q87" s="43"/>
      <c r="R87" s="43"/>
      <c r="S87" s="43"/>
      <c r="T87" s="43"/>
      <c r="U87" s="43"/>
      <c r="V87" s="43"/>
      <c r="W87" s="43"/>
      <c r="X87" s="43"/>
      <c r="Y87" s="43"/>
      <c r="Z87" s="43"/>
      <c r="AA87" s="7"/>
      <c r="AB87" s="7"/>
      <c r="AC87" s="7"/>
      <c r="AD87" s="7"/>
      <c r="AE87" s="7"/>
      <c r="AF87" s="7"/>
      <c r="AG87" s="7"/>
      <c r="AH87" s="7"/>
      <c r="AI87" s="7"/>
      <c r="AJ87" s="7"/>
      <c r="AK87" s="7"/>
      <c r="AL87" s="7"/>
      <c r="AM87" s="7"/>
      <c r="AN87" s="7"/>
      <c r="AO87" s="7"/>
      <c r="AP87" s="7"/>
      <c r="AQ87" s="65"/>
      <c r="AR87" s="7"/>
      <c r="AS87" s="7"/>
      <c r="AT87" s="7"/>
      <c r="AU87" s="7"/>
      <c r="AV87" s="7"/>
      <c r="AW87" s="7"/>
    </row>
    <row r="88" spans="1:49" ht="16.8">
      <c r="A88" s="7"/>
      <c r="B88" s="7"/>
      <c r="C88" s="20" t="s">
        <v>1039</v>
      </c>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39"/>
      <c r="AR88" s="20"/>
      <c r="AS88" s="20"/>
      <c r="AT88" s="20"/>
      <c r="AU88" s="20"/>
      <c r="AV88" s="20"/>
      <c r="AW88" s="7"/>
    </row>
    <row r="89" spans="1:49" ht="16.8">
      <c r="A89" s="7"/>
      <c r="B89" s="7"/>
      <c r="C89" s="4" t="s">
        <v>1040</v>
      </c>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12"/>
      <c r="AG89" s="12"/>
      <c r="AH89" s="12"/>
      <c r="AI89" s="12"/>
      <c r="AJ89" s="12"/>
      <c r="AK89" s="12"/>
      <c r="AL89" s="12"/>
      <c r="AM89" s="12"/>
      <c r="AN89" s="12"/>
      <c r="AO89" s="12"/>
      <c r="AP89" s="12"/>
      <c r="AQ89" s="5"/>
      <c r="AR89" s="12"/>
      <c r="AS89" s="4"/>
      <c r="AT89" s="4"/>
      <c r="AU89" s="4"/>
      <c r="AV89" s="4"/>
      <c r="AW89" s="7"/>
    </row>
    <row r="90" spans="1:49" ht="16.8">
      <c r="A90" s="7"/>
      <c r="B90" s="7"/>
      <c r="C90" s="4" t="s">
        <v>1041</v>
      </c>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12"/>
      <c r="AG90" s="12"/>
      <c r="AH90" s="12"/>
      <c r="AI90" s="12"/>
      <c r="AJ90" s="12"/>
      <c r="AK90" s="12"/>
      <c r="AL90" s="12"/>
      <c r="AM90" s="12"/>
      <c r="AN90" s="12"/>
      <c r="AO90" s="12"/>
      <c r="AP90" s="12"/>
      <c r="AQ90" s="5"/>
      <c r="AR90" s="12"/>
      <c r="AS90" s="4"/>
      <c r="AT90" s="4"/>
      <c r="AU90" s="4"/>
      <c r="AV90" s="4"/>
      <c r="AW90" s="7"/>
    </row>
    <row r="91" spans="1:49" ht="16.8">
      <c r="A91" s="7"/>
      <c r="B91" s="7"/>
      <c r="C91" s="7"/>
      <c r="D91" s="7"/>
      <c r="E91" s="56"/>
      <c r="F91" s="7"/>
      <c r="G91" s="7"/>
      <c r="H91" s="7"/>
      <c r="I91" s="7"/>
      <c r="J91" s="43"/>
      <c r="K91" s="43"/>
      <c r="L91" s="43"/>
      <c r="M91" s="43"/>
      <c r="N91" s="43"/>
      <c r="O91" s="43"/>
      <c r="P91" s="43"/>
      <c r="Q91" s="43"/>
      <c r="R91" s="43"/>
      <c r="S91" s="43"/>
      <c r="T91" s="43"/>
      <c r="U91" s="43"/>
      <c r="V91" s="43"/>
      <c r="W91" s="43"/>
      <c r="X91" s="43"/>
      <c r="Y91" s="43"/>
      <c r="Z91" s="43"/>
      <c r="AA91" s="7"/>
      <c r="AB91" s="7"/>
      <c r="AC91" s="7"/>
      <c r="AD91" s="7"/>
      <c r="AE91" s="7"/>
      <c r="AF91" s="7"/>
      <c r="AG91" s="7"/>
      <c r="AH91" s="7"/>
      <c r="AI91" s="7"/>
      <c r="AJ91" s="7"/>
      <c r="AK91" s="7"/>
      <c r="AL91" s="7"/>
      <c r="AM91" s="7"/>
      <c r="AN91" s="7"/>
      <c r="AO91" s="7"/>
      <c r="AP91" s="7"/>
      <c r="AQ91" s="65"/>
      <c r="AR91" s="7"/>
      <c r="AS91" s="7"/>
      <c r="AT91" s="7"/>
      <c r="AU91" s="7"/>
      <c r="AV91" s="7"/>
      <c r="AW91" s="7"/>
    </row>
    <row r="92" spans="1:49" ht="16.8">
      <c r="A92" s="7"/>
      <c r="B92" s="7"/>
      <c r="C92" s="7"/>
      <c r="D92" s="7"/>
      <c r="E92" s="7" t="s">
        <v>1019</v>
      </c>
      <c r="F92" s="7"/>
      <c r="G92" s="21" t="s">
        <v>304</v>
      </c>
      <c r="H92" s="7"/>
      <c r="I92" s="7"/>
      <c r="J92" s="43"/>
      <c r="K92" s="43"/>
      <c r="L92" s="43"/>
      <c r="M92" s="43"/>
      <c r="N92" s="43"/>
      <c r="O92" s="43"/>
      <c r="P92" s="43"/>
      <c r="Q92" s="43"/>
      <c r="R92" s="43"/>
      <c r="S92" s="43"/>
      <c r="T92" s="43"/>
      <c r="U92" s="43"/>
      <c r="V92" s="43"/>
      <c r="W92" s="43"/>
      <c r="X92" s="43"/>
      <c r="Y92" s="43"/>
      <c r="Z92" s="43"/>
      <c r="AA92" s="7"/>
      <c r="AB92" s="7"/>
      <c r="AC92" s="7"/>
      <c r="AD92" s="7"/>
      <c r="AE92" s="7"/>
      <c r="AF92" s="7"/>
      <c r="AG92" s="7"/>
      <c r="AH92" s="7"/>
      <c r="AI92" s="7"/>
      <c r="AJ92" s="7"/>
      <c r="AK92" s="7"/>
      <c r="AL92" s="7"/>
      <c r="AM92" s="7"/>
      <c r="AN92" s="7"/>
      <c r="AO92" s="7"/>
      <c r="AP92" s="7"/>
      <c r="AQ92" s="65"/>
      <c r="AR92" s="7">
        <f>AR46</f>
        <v>-1931.3698096609203</v>
      </c>
      <c r="AS92" s="7">
        <f t="shared" ref="AS92:AV92" si="28">AS46</f>
        <v>-2031.8857655107411</v>
      </c>
      <c r="AT92" s="7">
        <f t="shared" si="28"/>
        <v>-2136.7471359470878</v>
      </c>
      <c r="AU92" s="7">
        <f t="shared" si="28"/>
        <v>-2216.072112730546</v>
      </c>
      <c r="AV92" s="7">
        <f t="shared" si="28"/>
        <v>-2306.5190782009395</v>
      </c>
      <c r="AW92" s="7"/>
    </row>
    <row r="93" spans="1:49" ht="16.8">
      <c r="A93" s="7"/>
      <c r="B93" s="7"/>
      <c r="C93" s="7"/>
      <c r="D93" s="7"/>
      <c r="E93" s="56" t="s">
        <v>1031</v>
      </c>
      <c r="F93" s="7"/>
      <c r="G93" s="21" t="s">
        <v>304</v>
      </c>
      <c r="H93" s="7"/>
      <c r="I93" s="7"/>
      <c r="J93" s="43"/>
      <c r="K93" s="43"/>
      <c r="L93" s="43"/>
      <c r="M93" s="43"/>
      <c r="N93" s="43"/>
      <c r="O93" s="43"/>
      <c r="P93" s="43"/>
      <c r="Q93" s="43"/>
      <c r="R93" s="43"/>
      <c r="S93" s="43"/>
      <c r="T93" s="43"/>
      <c r="U93" s="43"/>
      <c r="V93" s="43"/>
      <c r="W93" s="43"/>
      <c r="X93" s="43"/>
      <c r="Y93" s="43"/>
      <c r="Z93" s="43"/>
      <c r="AA93" s="7"/>
      <c r="AB93" s="7"/>
      <c r="AC93" s="7"/>
      <c r="AD93" s="7"/>
      <c r="AE93" s="7"/>
      <c r="AF93" s="7"/>
      <c r="AG93" s="7"/>
      <c r="AH93" s="7"/>
      <c r="AI93" s="7"/>
      <c r="AJ93" s="7"/>
      <c r="AK93" s="7"/>
      <c r="AL93" s="7"/>
      <c r="AM93" s="7"/>
      <c r="AN93" s="7"/>
      <c r="AO93" s="7"/>
      <c r="AP93" s="7"/>
      <c r="AQ93" s="65"/>
      <c r="AR93" s="7">
        <f t="shared" ref="AR93:AU93" si="29">AR55</f>
        <v>3218.9496827682005</v>
      </c>
      <c r="AS93" s="7">
        <f t="shared" si="29"/>
        <v>3544.5150715530954</v>
      </c>
      <c r="AT93" s="7">
        <f t="shared" si="29"/>
        <v>3736.6054047866282</v>
      </c>
      <c r="AU93" s="7">
        <f t="shared" si="29"/>
        <v>3884.8982234047976</v>
      </c>
      <c r="AV93" s="7">
        <f>AV55</f>
        <v>4031.2954246120253</v>
      </c>
      <c r="AW93" s="7"/>
    </row>
    <row r="94" spans="1:49" ht="16.8">
      <c r="A94" s="7"/>
      <c r="B94" s="7"/>
      <c r="C94" s="7"/>
      <c r="D94" s="7"/>
      <c r="E94" s="56"/>
      <c r="F94" s="7"/>
      <c r="G94" s="7"/>
      <c r="H94" s="7"/>
      <c r="I94" s="7"/>
      <c r="J94" s="43"/>
      <c r="K94" s="43"/>
      <c r="L94" s="43"/>
      <c r="M94" s="43"/>
      <c r="N94" s="43"/>
      <c r="O94" s="43"/>
      <c r="P94" s="43"/>
      <c r="Q94" s="43"/>
      <c r="R94" s="43"/>
      <c r="S94" s="43"/>
      <c r="T94" s="43"/>
      <c r="U94" s="43"/>
      <c r="V94" s="43"/>
      <c r="W94" s="43"/>
      <c r="X94" s="43"/>
      <c r="Y94" s="43"/>
      <c r="Z94" s="43"/>
      <c r="AA94" s="7"/>
      <c r="AB94" s="7"/>
      <c r="AC94" s="7"/>
      <c r="AD94" s="7"/>
      <c r="AE94" s="7"/>
      <c r="AF94" s="7"/>
      <c r="AG94" s="7"/>
      <c r="AH94" s="7"/>
      <c r="AI94" s="7"/>
      <c r="AJ94" s="7"/>
      <c r="AK94" s="7"/>
      <c r="AL94" s="7"/>
      <c r="AM94" s="7"/>
      <c r="AN94" s="7"/>
      <c r="AO94" s="7"/>
      <c r="AP94" s="7"/>
      <c r="AQ94" s="65"/>
      <c r="AR94" s="7"/>
      <c r="AS94" s="7"/>
      <c r="AT94" s="7"/>
      <c r="AU94" s="7"/>
      <c r="AV94" s="7"/>
      <c r="AW94" s="7"/>
    </row>
    <row r="95" spans="1:49" ht="16.8">
      <c r="A95" s="7"/>
      <c r="B95" s="7"/>
      <c r="C95" s="7"/>
      <c r="D95" s="7"/>
      <c r="E95" s="7" t="s">
        <v>1042</v>
      </c>
      <c r="F95" s="7"/>
      <c r="G95" s="7" t="s">
        <v>209</v>
      </c>
      <c r="H95" s="7"/>
      <c r="I95" s="7"/>
      <c r="J95" s="43"/>
      <c r="K95" s="43"/>
      <c r="L95" s="43"/>
      <c r="M95" s="43"/>
      <c r="N95" s="43"/>
      <c r="O95" s="43"/>
      <c r="P95" s="43"/>
      <c r="Q95" s="43"/>
      <c r="R95" s="43"/>
      <c r="S95" s="43"/>
      <c r="T95" s="43"/>
      <c r="U95" s="43"/>
      <c r="V95" s="43"/>
      <c r="W95" s="43"/>
      <c r="X95" s="43"/>
      <c r="Y95" s="43"/>
      <c r="Z95" s="43"/>
      <c r="AA95" s="7"/>
      <c r="AB95" s="7"/>
      <c r="AC95" s="7"/>
      <c r="AD95" s="7"/>
      <c r="AE95" s="7"/>
      <c r="AF95" s="7"/>
      <c r="AG95" s="7"/>
      <c r="AH95" s="7"/>
      <c r="AI95" s="7"/>
      <c r="AJ95" s="460"/>
      <c r="AK95" s="460"/>
      <c r="AL95" s="460"/>
      <c r="AM95" s="460"/>
      <c r="AN95" s="460"/>
      <c r="AO95" s="460"/>
      <c r="AP95" s="460"/>
      <c r="AQ95" s="387"/>
      <c r="AR95" s="460">
        <f t="shared" ref="AR95:AU95" si="30">-AR92 / AR93</f>
        <v>0.6</v>
      </c>
      <c r="AS95" s="460">
        <f t="shared" si="30"/>
        <v>0.57324788426430151</v>
      </c>
      <c r="AT95" s="460">
        <f t="shared" si="30"/>
        <v>0.57184179341224894</v>
      </c>
      <c r="AU95" s="460">
        <f t="shared" si="30"/>
        <v>0.57043247603751612</v>
      </c>
      <c r="AV95" s="460">
        <f>-AV92 / AV93</f>
        <v>0.57215332424388632</v>
      </c>
      <c r="AW95" s="7"/>
    </row>
    <row r="96" spans="1:49" ht="16.8">
      <c r="A96" s="7"/>
      <c r="B96" s="7"/>
      <c r="C96" s="7"/>
      <c r="D96" s="7"/>
      <c r="E96" s="56"/>
      <c r="F96" s="7"/>
      <c r="G96" s="7"/>
      <c r="H96" s="7"/>
      <c r="I96" s="7"/>
      <c r="J96" s="43"/>
      <c r="K96" s="43"/>
      <c r="L96" s="43"/>
      <c r="M96" s="43"/>
      <c r="N96" s="43"/>
      <c r="O96" s="43"/>
      <c r="P96" s="43"/>
      <c r="Q96" s="43"/>
      <c r="R96" s="43"/>
      <c r="S96" s="43"/>
      <c r="T96" s="43"/>
      <c r="U96" s="43"/>
      <c r="V96" s="43"/>
      <c r="W96" s="43"/>
      <c r="X96" s="43"/>
      <c r="Y96" s="43"/>
      <c r="Z96" s="43"/>
      <c r="AA96" s="7"/>
      <c r="AB96" s="7"/>
      <c r="AC96" s="7"/>
      <c r="AD96" s="7"/>
      <c r="AE96" s="7"/>
      <c r="AF96" s="7"/>
      <c r="AG96" s="7"/>
      <c r="AH96" s="7"/>
      <c r="AI96" s="7"/>
      <c r="AJ96" s="7"/>
      <c r="AK96" s="7"/>
      <c r="AL96" s="7"/>
      <c r="AM96" s="7"/>
      <c r="AN96" s="7"/>
      <c r="AO96" s="7"/>
      <c r="AP96" s="7"/>
      <c r="AQ96" s="65"/>
      <c r="AR96" s="7"/>
      <c r="AS96" s="7"/>
      <c r="AT96" s="7"/>
      <c r="AU96" s="7"/>
      <c r="AV96" s="7"/>
      <c r="AW96" s="7"/>
    </row>
    <row r="97" spans="1:49" ht="16.8">
      <c r="A97" s="7"/>
      <c r="B97" s="37" t="s">
        <v>1043</v>
      </c>
      <c r="C97" s="37"/>
      <c r="D97" s="37"/>
      <c r="E97" s="37"/>
      <c r="F97" s="37"/>
      <c r="G97" s="37"/>
      <c r="H97" s="37"/>
      <c r="I97" s="37"/>
      <c r="J97" s="37"/>
      <c r="K97" s="37"/>
      <c r="L97" s="37"/>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8"/>
      <c r="AR97" s="37"/>
      <c r="AS97" s="37"/>
      <c r="AT97" s="37"/>
      <c r="AU97" s="37"/>
      <c r="AV97" s="37"/>
      <c r="AW97" s="7"/>
    </row>
    <row r="98" spans="1:49" ht="16.8">
      <c r="A98" s="7"/>
      <c r="B98" s="7"/>
      <c r="C98" s="7"/>
      <c r="D98" s="7"/>
      <c r="E98" s="56"/>
      <c r="F98" s="7"/>
      <c r="G98" s="7"/>
      <c r="H98" s="7"/>
      <c r="I98" s="7"/>
      <c r="J98" s="43"/>
      <c r="K98" s="43"/>
      <c r="L98" s="43"/>
      <c r="M98" s="43"/>
      <c r="N98" s="43"/>
      <c r="O98" s="43"/>
      <c r="P98" s="43"/>
      <c r="Q98" s="43"/>
      <c r="R98" s="43"/>
      <c r="S98" s="43"/>
      <c r="T98" s="43"/>
      <c r="U98" s="43"/>
      <c r="V98" s="43"/>
      <c r="W98" s="43"/>
      <c r="X98" s="43"/>
      <c r="Y98" s="43"/>
      <c r="Z98" s="43"/>
      <c r="AA98" s="7"/>
      <c r="AB98" s="7"/>
      <c r="AC98" s="7"/>
      <c r="AD98" s="7"/>
      <c r="AE98" s="7"/>
      <c r="AF98" s="7"/>
      <c r="AG98" s="7"/>
      <c r="AH98" s="7"/>
      <c r="AI98" s="7"/>
      <c r="AJ98" s="7"/>
      <c r="AK98" s="7"/>
      <c r="AL98" s="7"/>
      <c r="AM98" s="7"/>
      <c r="AN98" s="7"/>
      <c r="AO98" s="7"/>
      <c r="AP98" s="7"/>
      <c r="AQ98" s="65"/>
      <c r="AR98" s="7"/>
      <c r="AS98" s="7"/>
      <c r="AT98" s="7"/>
      <c r="AU98" s="7"/>
      <c r="AV98" s="7"/>
      <c r="AW98" s="7"/>
    </row>
    <row r="99" spans="1:49" ht="16.8">
      <c r="A99" s="7"/>
      <c r="B99" s="7"/>
      <c r="C99" s="28" t="s">
        <v>1044</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c r="AW99" s="7"/>
    </row>
    <row r="100" spans="1:49" ht="16.8">
      <c r="A100" s="7"/>
      <c r="B100" s="7"/>
      <c r="C100" s="7"/>
      <c r="D100" s="7"/>
      <c r="E100" s="56"/>
      <c r="F100" s="7"/>
      <c r="G100" s="7"/>
      <c r="H100" s="7"/>
      <c r="I100" s="7"/>
      <c r="J100" s="43"/>
      <c r="K100" s="43"/>
      <c r="L100" s="43"/>
      <c r="M100" s="43"/>
      <c r="N100" s="43"/>
      <c r="O100" s="43"/>
      <c r="P100" s="43"/>
      <c r="Q100" s="43"/>
      <c r="R100" s="43"/>
      <c r="S100" s="43"/>
      <c r="T100" s="43"/>
      <c r="U100" s="43"/>
      <c r="V100" s="43"/>
      <c r="W100" s="43"/>
      <c r="X100" s="43"/>
      <c r="Y100" s="43"/>
      <c r="Z100" s="43"/>
      <c r="AA100" s="7"/>
      <c r="AB100" s="7"/>
      <c r="AC100" s="7"/>
      <c r="AD100" s="7"/>
      <c r="AE100" s="7"/>
      <c r="AF100" s="7"/>
      <c r="AG100" s="7"/>
      <c r="AH100" s="7"/>
      <c r="AI100" s="7"/>
      <c r="AJ100" s="7"/>
      <c r="AK100" s="7"/>
      <c r="AL100" s="7"/>
      <c r="AM100" s="7"/>
      <c r="AN100" s="7"/>
      <c r="AO100" s="7"/>
      <c r="AP100" s="7"/>
      <c r="AQ100" s="65"/>
      <c r="AR100" s="7"/>
      <c r="AS100" s="7"/>
      <c r="AT100" s="7"/>
      <c r="AU100" s="7"/>
      <c r="AV100" s="7"/>
      <c r="AW100" s="7"/>
    </row>
    <row r="101" spans="1:49" ht="16.8">
      <c r="A101" s="7"/>
      <c r="B101" s="7"/>
      <c r="C101" s="7"/>
      <c r="D101" s="10" t="s">
        <v>1045</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1"/>
      <c r="AR101" s="10"/>
      <c r="AS101" s="10"/>
      <c r="AT101" s="10"/>
      <c r="AU101" s="10"/>
      <c r="AV101" s="10"/>
      <c r="AW101" s="7"/>
    </row>
    <row r="102" spans="1:49" ht="16.8">
      <c r="A102" s="7"/>
      <c r="B102" s="7"/>
      <c r="C102" s="7"/>
      <c r="D102" s="4" t="s">
        <v>1046</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12"/>
      <c r="AG102" s="12"/>
      <c r="AH102" s="12"/>
      <c r="AI102" s="12"/>
      <c r="AJ102" s="12"/>
      <c r="AK102" s="12"/>
      <c r="AL102" s="12"/>
      <c r="AM102" s="12"/>
      <c r="AN102" s="12"/>
      <c r="AO102" s="12"/>
      <c r="AP102" s="12"/>
      <c r="AQ102" s="5"/>
      <c r="AR102" s="12"/>
      <c r="AS102" s="4"/>
      <c r="AT102" s="4"/>
      <c r="AU102" s="4"/>
      <c r="AV102" s="4"/>
      <c r="AW102" s="7"/>
    </row>
    <row r="103" spans="1:49" ht="16.8">
      <c r="A103" s="7"/>
      <c r="B103" s="7"/>
      <c r="C103" s="7"/>
      <c r="D103" s="7"/>
      <c r="E103" s="56"/>
      <c r="F103" s="7"/>
      <c r="G103" s="7"/>
      <c r="H103" s="7"/>
      <c r="I103" s="7"/>
      <c r="J103" s="43"/>
      <c r="K103" s="43"/>
      <c r="L103" s="43"/>
      <c r="M103" s="43"/>
      <c r="N103" s="43"/>
      <c r="O103" s="43"/>
      <c r="P103" s="43"/>
      <c r="Q103" s="43"/>
      <c r="R103" s="43"/>
      <c r="S103" s="43"/>
      <c r="T103" s="43"/>
      <c r="U103" s="43"/>
      <c r="V103" s="43"/>
      <c r="W103" s="43"/>
      <c r="X103" s="43"/>
      <c r="Y103" s="43"/>
      <c r="Z103" s="43"/>
      <c r="AA103" s="7"/>
      <c r="AB103" s="7"/>
      <c r="AC103" s="7"/>
      <c r="AD103" s="7"/>
      <c r="AE103" s="7"/>
      <c r="AF103" s="7"/>
      <c r="AG103" s="7"/>
      <c r="AH103" s="7"/>
      <c r="AI103" s="7"/>
      <c r="AJ103" s="7"/>
      <c r="AK103" s="7"/>
      <c r="AL103" s="7"/>
      <c r="AM103" s="7"/>
      <c r="AN103" s="7"/>
      <c r="AO103" s="7"/>
      <c r="AP103" s="7"/>
      <c r="AQ103" s="65"/>
      <c r="AR103" s="7"/>
      <c r="AS103" s="7"/>
      <c r="AT103" s="7"/>
      <c r="AU103" s="7"/>
      <c r="AV103" s="7"/>
      <c r="AW103" s="7"/>
    </row>
    <row r="104" spans="1:49" ht="16.8">
      <c r="A104" s="7"/>
      <c r="B104" s="7"/>
      <c r="C104" s="7"/>
      <c r="D104" s="7"/>
      <c r="E104" s="10" t="s">
        <v>1047</v>
      </c>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1"/>
      <c r="AR104" s="10"/>
      <c r="AS104" s="10"/>
      <c r="AT104" s="10"/>
      <c r="AU104" s="10"/>
      <c r="AV104" s="10"/>
      <c r="AW104" s="7"/>
    </row>
    <row r="105" spans="1:49" ht="16.8">
      <c r="A105" s="7"/>
      <c r="B105" s="7"/>
      <c r="C105" s="7"/>
      <c r="D105" s="7"/>
      <c r="E105" s="7" t="s">
        <v>1048</v>
      </c>
      <c r="F105" s="7"/>
      <c r="G105" s="7" t="s">
        <v>249</v>
      </c>
      <c r="H105" s="7"/>
      <c r="I105" s="182"/>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9"/>
      <c r="AK105" s="49"/>
      <c r="AL105" s="49"/>
      <c r="AM105" s="49"/>
      <c r="AN105" s="49"/>
      <c r="AO105" s="49"/>
      <c r="AP105" s="49"/>
      <c r="AQ105" s="214"/>
      <c r="AR105" s="49">
        <f>InputSummary!AR178</f>
        <v>3.1E-2</v>
      </c>
      <c r="AS105" s="49">
        <f>InputSummary!AS178</f>
        <v>3.1699999999999999E-2</v>
      </c>
      <c r="AT105" s="49">
        <f>InputSummary!AT178</f>
        <v>3.2300000000000002E-2</v>
      </c>
      <c r="AU105" s="49">
        <f>InputSummary!AU178</f>
        <v>3.2399999999999998E-2</v>
      </c>
      <c r="AV105" s="49">
        <f>InputSummary!AV178</f>
        <v>3.2599999999999997E-2</v>
      </c>
      <c r="AW105" s="7"/>
    </row>
    <row r="106" spans="1:49" ht="16.8">
      <c r="A106" s="7"/>
      <c r="B106" s="7"/>
      <c r="C106" s="7"/>
      <c r="D106" s="7"/>
      <c r="E106" s="7" t="s">
        <v>1049</v>
      </c>
      <c r="F106" s="7"/>
      <c r="G106" s="7" t="s">
        <v>604</v>
      </c>
      <c r="H106" s="7"/>
      <c r="I106" s="7"/>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9"/>
      <c r="AK106" s="49"/>
      <c r="AL106" s="49"/>
      <c r="AM106" s="49"/>
      <c r="AN106" s="49"/>
      <c r="AO106" s="49"/>
      <c r="AP106" s="49"/>
      <c r="AQ106" s="214"/>
      <c r="AR106" s="49">
        <f>InputSummary!AR192</f>
        <v>0.02</v>
      </c>
      <c r="AS106" s="49">
        <f>InputSummary!AS192</f>
        <v>0.02</v>
      </c>
      <c r="AT106" s="49">
        <f>InputSummary!AT192</f>
        <v>0.02</v>
      </c>
      <c r="AU106" s="49">
        <f>InputSummary!AU192</f>
        <v>0.02</v>
      </c>
      <c r="AV106" s="49">
        <f>InputSummary!AV192</f>
        <v>0.02</v>
      </c>
      <c r="AW106" s="7"/>
    </row>
    <row r="107" spans="1:49" ht="16.8">
      <c r="A107" s="7"/>
      <c r="B107" s="7"/>
      <c r="C107" s="7"/>
      <c r="D107" s="7"/>
      <c r="E107" s="7"/>
      <c r="F107" s="7"/>
      <c r="G107" s="7"/>
      <c r="H107" s="7"/>
      <c r="I107" s="7"/>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109"/>
      <c r="AM107" s="109"/>
      <c r="AN107" s="109"/>
      <c r="AO107" s="110"/>
      <c r="AP107" s="111"/>
      <c r="AQ107" s="314"/>
      <c r="AR107" s="49"/>
      <c r="AS107" s="49"/>
      <c r="AT107" s="49"/>
      <c r="AU107" s="49"/>
      <c r="AV107" s="49"/>
      <c r="AW107" s="7"/>
    </row>
    <row r="108" spans="1:49" ht="16.8">
      <c r="A108" s="2"/>
      <c r="B108" s="2"/>
      <c r="C108" s="2"/>
      <c r="D108" s="2"/>
      <c r="E108" s="7" t="s">
        <v>1050</v>
      </c>
      <c r="F108" s="7"/>
      <c r="G108" s="7" t="s">
        <v>1051</v>
      </c>
      <c r="H108" s="7"/>
      <c r="I108" s="7"/>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62"/>
      <c r="AK108" s="462"/>
      <c r="AL108" s="462"/>
      <c r="AM108" s="462"/>
      <c r="AN108" s="462"/>
      <c r="AO108" s="462"/>
      <c r="AP108" s="462"/>
      <c r="AQ108" s="388"/>
      <c r="AR108" s="462">
        <f>(1 + AR105) * (1 + AR106) - 1</f>
        <v>5.1619999999999999E-2</v>
      </c>
      <c r="AS108" s="462">
        <f>(1 + AS105) * (1 + AS106) - 1</f>
        <v>5.2334000000000103E-2</v>
      </c>
      <c r="AT108" s="462">
        <f>(1 + AT105) * (1 + AT106) - 1</f>
        <v>5.2945999999999938E-2</v>
      </c>
      <c r="AU108" s="462">
        <f>(1 + AU105) * (1 + AU106) - 1</f>
        <v>5.3047999999999984E-2</v>
      </c>
      <c r="AV108" s="462">
        <f>(1 + AV105) * (1 + AV106) - 1</f>
        <v>5.3252000000000077E-2</v>
      </c>
      <c r="AW108" s="2"/>
    </row>
    <row r="109" spans="1:49" ht="16.8">
      <c r="A109" s="2"/>
      <c r="B109" s="2"/>
      <c r="C109" s="2"/>
      <c r="D109" s="2"/>
      <c r="E109" s="7"/>
      <c r="F109" s="7"/>
      <c r="G109" s="7"/>
      <c r="H109" s="7"/>
      <c r="I109" s="7"/>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109"/>
      <c r="AM109" s="109"/>
      <c r="AN109" s="109"/>
      <c r="AO109" s="109"/>
      <c r="AP109" s="109"/>
      <c r="AQ109" s="108"/>
      <c r="AR109" s="112"/>
      <c r="AS109" s="112"/>
      <c r="AT109" s="112"/>
      <c r="AU109" s="112"/>
      <c r="AV109" s="112"/>
      <c r="AW109" s="2"/>
    </row>
    <row r="110" spans="1:49" ht="16.8">
      <c r="A110" s="7"/>
      <c r="B110" s="7"/>
      <c r="C110" s="7"/>
      <c r="D110" s="7"/>
      <c r="E110" s="10" t="s">
        <v>1052</v>
      </c>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13"/>
      <c r="AM110" s="113"/>
      <c r="AN110" s="113"/>
      <c r="AO110" s="113"/>
      <c r="AP110" s="113"/>
      <c r="AQ110" s="11"/>
      <c r="AR110" s="10"/>
      <c r="AS110" s="10"/>
      <c r="AT110" s="10"/>
      <c r="AU110" s="10"/>
      <c r="AV110" s="10"/>
      <c r="AW110" s="7"/>
    </row>
    <row r="111" spans="1:49" ht="16.8">
      <c r="A111" s="7"/>
      <c r="B111" s="7"/>
      <c r="C111" s="7"/>
      <c r="D111" s="7"/>
      <c r="E111" s="56" t="s">
        <v>1053</v>
      </c>
      <c r="F111" s="7"/>
      <c r="G111" s="7" t="s">
        <v>604</v>
      </c>
      <c r="H111" s="7"/>
      <c r="I111" s="7"/>
      <c r="J111" s="43"/>
      <c r="K111" s="43"/>
      <c r="L111" s="43"/>
      <c r="M111" s="43"/>
      <c r="N111" s="43"/>
      <c r="O111" s="43"/>
      <c r="P111" s="43"/>
      <c r="Q111" s="43"/>
      <c r="R111" s="43"/>
      <c r="S111" s="43"/>
      <c r="T111" s="43"/>
      <c r="U111" s="43"/>
      <c r="V111" s="43"/>
      <c r="W111" s="43"/>
      <c r="X111" s="43"/>
      <c r="Y111" s="43"/>
      <c r="Z111" s="43"/>
      <c r="AA111" s="7"/>
      <c r="AB111" s="7"/>
      <c r="AC111" s="7"/>
      <c r="AD111" s="7"/>
      <c r="AE111" s="7"/>
      <c r="AF111" s="7"/>
      <c r="AG111" s="7"/>
      <c r="AH111" s="7"/>
      <c r="AI111" s="105"/>
      <c r="AJ111" s="49"/>
      <c r="AK111" s="49"/>
      <c r="AL111" s="49"/>
      <c r="AM111" s="49"/>
      <c r="AN111" s="49"/>
      <c r="AO111" s="49"/>
      <c r="AP111" s="49"/>
      <c r="AQ111" s="214"/>
      <c r="AR111" s="49">
        <f>InputSummary!AR191</f>
        <v>0.03</v>
      </c>
      <c r="AS111" s="49">
        <f>InputSummary!AS191</f>
        <v>0.03</v>
      </c>
      <c r="AT111" s="49">
        <f>InputSummary!AT191</f>
        <v>0.03</v>
      </c>
      <c r="AU111" s="49">
        <f>InputSummary!AU191</f>
        <v>0.03</v>
      </c>
      <c r="AV111" s="49">
        <f>InputSummary!AV191</f>
        <v>0.03</v>
      </c>
      <c r="AW111" s="7"/>
    </row>
    <row r="112" spans="1:49" ht="16.8">
      <c r="A112" s="7"/>
      <c r="B112" s="7"/>
      <c r="C112" s="7"/>
      <c r="D112" s="7"/>
      <c r="E112" s="56"/>
      <c r="F112" s="7"/>
      <c r="G112" s="7"/>
      <c r="H112" s="7"/>
      <c r="I112" s="7"/>
      <c r="J112" s="43"/>
      <c r="K112" s="43"/>
      <c r="L112" s="43"/>
      <c r="M112" s="43"/>
      <c r="N112" s="43"/>
      <c r="O112" s="43"/>
      <c r="P112" s="43"/>
      <c r="Q112" s="43"/>
      <c r="R112" s="43"/>
      <c r="S112" s="43"/>
      <c r="T112" s="43"/>
      <c r="U112" s="43"/>
      <c r="V112" s="43"/>
      <c r="W112" s="43"/>
      <c r="X112" s="43"/>
      <c r="Y112" s="43"/>
      <c r="Z112" s="43"/>
      <c r="AA112" s="7"/>
      <c r="AB112" s="7"/>
      <c r="AC112" s="7"/>
      <c r="AD112" s="7"/>
      <c r="AE112" s="7"/>
      <c r="AF112" s="7"/>
      <c r="AG112" s="7"/>
      <c r="AH112" s="7"/>
      <c r="AI112" s="105"/>
      <c r="AJ112" s="105"/>
      <c r="AK112" s="105"/>
      <c r="AL112" s="114"/>
      <c r="AM112" s="114"/>
      <c r="AN112" s="114"/>
      <c r="AO112" s="114"/>
      <c r="AP112" s="114"/>
      <c r="AQ112" s="106"/>
      <c r="AR112" s="107"/>
      <c r="AS112" s="107"/>
      <c r="AT112" s="107"/>
      <c r="AU112" s="107"/>
      <c r="AV112" s="107"/>
      <c r="AW112" s="7"/>
    </row>
    <row r="113" spans="1:49" ht="16.8">
      <c r="A113" s="7"/>
      <c r="B113" s="7"/>
      <c r="C113" s="7"/>
      <c r="D113" s="2"/>
      <c r="E113" s="7" t="s">
        <v>1054</v>
      </c>
      <c r="F113" s="7"/>
      <c r="G113" s="7" t="s">
        <v>1055</v>
      </c>
      <c r="H113" s="7"/>
      <c r="I113" s="7"/>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193"/>
      <c r="AK113" s="193"/>
      <c r="AL113" s="193"/>
      <c r="AM113" s="193"/>
      <c r="AN113" s="193"/>
      <c r="AO113" s="193"/>
      <c r="AP113" s="193"/>
      <c r="AQ113" s="187"/>
      <c r="AR113" s="193">
        <f t="shared" ref="AR113:AV113" si="31">(1+AR$108) / (1+AR111) - 1</f>
        <v>2.0990291262135807E-2</v>
      </c>
      <c r="AS113" s="193">
        <f>(1+AS$108) / (1+AS111) - 1</f>
        <v>2.168349514563106E-2</v>
      </c>
      <c r="AT113" s="193">
        <f t="shared" si="31"/>
        <v>2.2277669902912578E-2</v>
      </c>
      <c r="AU113" s="193">
        <f t="shared" si="31"/>
        <v>2.237669902912609E-2</v>
      </c>
      <c r="AV113" s="193">
        <f t="shared" si="31"/>
        <v>2.2574757281553337E-2</v>
      </c>
      <c r="AW113" s="2"/>
    </row>
    <row r="114" spans="1:49" ht="16.8">
      <c r="A114" s="7"/>
      <c r="B114" s="7"/>
      <c r="C114" s="7"/>
      <c r="D114" s="2"/>
      <c r="E114" s="7" t="s">
        <v>1056</v>
      </c>
      <c r="F114" s="7"/>
      <c r="G114" s="7" t="s">
        <v>604</v>
      </c>
      <c r="H114" s="7"/>
      <c r="I114" s="7"/>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9"/>
      <c r="AK114" s="49"/>
      <c r="AL114" s="49"/>
      <c r="AM114" s="49"/>
      <c r="AN114" s="49"/>
      <c r="AO114" s="49"/>
      <c r="AP114" s="49"/>
      <c r="AQ114" s="214"/>
      <c r="AR114" s="49">
        <f>InputSummary!AR188</f>
        <v>8.7530899065423995E-2</v>
      </c>
      <c r="AS114" s="49">
        <f>InputSummary!AS188</f>
        <v>4.3184769776843268E-2</v>
      </c>
      <c r="AT114" s="49">
        <f>InputSummary!AT188</f>
        <v>2.6233436648239294E-2</v>
      </c>
      <c r="AU114" s="49">
        <f>InputSummary!AU188</f>
        <v>2.6055468787939295E-2</v>
      </c>
      <c r="AV114" s="49">
        <f>InputSummary!AV188</f>
        <v>2.814630513484162E-2</v>
      </c>
      <c r="AW114" s="2"/>
    </row>
    <row r="115" spans="1:49" ht="16.8">
      <c r="A115" s="7"/>
      <c r="B115" s="7"/>
      <c r="C115" s="7"/>
      <c r="D115" s="7"/>
      <c r="E115" s="7"/>
      <c r="F115" s="7"/>
      <c r="G115" s="7"/>
      <c r="H115" s="7"/>
      <c r="I115" s="7"/>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109"/>
      <c r="AM115" s="109"/>
      <c r="AN115" s="109"/>
      <c r="AO115" s="109"/>
      <c r="AP115" s="109"/>
      <c r="AQ115" s="108"/>
      <c r="AR115" s="49"/>
      <c r="AS115" s="49"/>
      <c r="AT115" s="49"/>
      <c r="AU115" s="49"/>
      <c r="AV115" s="49"/>
      <c r="AW115" s="7"/>
    </row>
    <row r="116" spans="1:49" ht="16.8">
      <c r="A116" s="2"/>
      <c r="B116" s="2"/>
      <c r="C116" s="2"/>
      <c r="D116" s="2"/>
      <c r="E116" s="7" t="s">
        <v>2</v>
      </c>
      <c r="F116" s="7"/>
      <c r="G116" s="7" t="s">
        <v>1051</v>
      </c>
      <c r="H116" s="7"/>
      <c r="I116" s="7"/>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62"/>
      <c r="AK116" s="462"/>
      <c r="AL116" s="462"/>
      <c r="AM116" s="462"/>
      <c r="AN116" s="462"/>
      <c r="AO116" s="462"/>
      <c r="AP116" s="462"/>
      <c r="AQ116" s="388"/>
      <c r="AR116" s="462">
        <f>(1 + AR113) * (1 + AR114) - 1</f>
        <v>0.11035848939337956</v>
      </c>
      <c r="AS116" s="462">
        <f>(1 + AS113) * (1 + AS114) - 1</f>
        <v>6.5804661668295683E-2</v>
      </c>
      <c r="AT116" s="462">
        <f>(1 + AT113) * (1 + AT114) - 1</f>
        <v>4.9095526393220235E-2</v>
      </c>
      <c r="AU116" s="462">
        <f>(1 + AU113) * (1 + AU114) - 1</f>
        <v>4.9015203200195812E-2</v>
      </c>
      <c r="AV116" s="462">
        <f>(1 + AV113) * (1 + AV114) - 1</f>
        <v>5.135645842318648E-2</v>
      </c>
      <c r="AW116" s="2"/>
    </row>
    <row r="117" spans="1:49" ht="16.8">
      <c r="A117" s="2"/>
      <c r="B117" s="2"/>
      <c r="C117" s="2"/>
      <c r="D117" s="2"/>
      <c r="E117" s="7"/>
      <c r="F117" s="7"/>
      <c r="G117" s="7"/>
      <c r="H117" s="7"/>
      <c r="I117" s="7"/>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109"/>
      <c r="AM117" s="109"/>
      <c r="AN117" s="109"/>
      <c r="AO117" s="109"/>
      <c r="AP117" s="109"/>
      <c r="AQ117" s="116"/>
      <c r="AR117" s="96"/>
      <c r="AS117" s="96"/>
      <c r="AT117" s="96"/>
      <c r="AU117" s="96"/>
      <c r="AV117" s="96"/>
      <c r="AW117" s="2"/>
    </row>
    <row r="118" spans="1:49" ht="16.8">
      <c r="A118" s="7"/>
      <c r="B118" s="7"/>
      <c r="C118" s="7"/>
      <c r="D118" s="7"/>
      <c r="E118" s="10" t="s">
        <v>1057</v>
      </c>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13"/>
      <c r="AM118" s="113"/>
      <c r="AN118" s="113"/>
      <c r="AO118" s="113"/>
      <c r="AP118" s="113"/>
      <c r="AQ118" s="11"/>
      <c r="AR118" s="10"/>
      <c r="AS118" s="10"/>
      <c r="AT118" s="10"/>
      <c r="AU118" s="10"/>
      <c r="AV118" s="10"/>
      <c r="AW118" s="7"/>
    </row>
    <row r="119" spans="1:49" ht="16.8">
      <c r="A119" s="2"/>
      <c r="B119" s="2"/>
      <c r="C119" s="2"/>
      <c r="D119" s="2"/>
      <c r="E119" s="7" t="s">
        <v>1058</v>
      </c>
      <c r="F119" s="7"/>
      <c r="G119" s="7" t="s">
        <v>1059</v>
      </c>
      <c r="H119" s="7"/>
      <c r="I119" s="7"/>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193"/>
      <c r="AK119" s="193"/>
      <c r="AL119" s="193"/>
      <c r="AM119" s="193"/>
      <c r="AN119" s="193"/>
      <c r="AO119" s="193"/>
      <c r="AP119" s="193"/>
      <c r="AQ119" s="187"/>
      <c r="AR119" s="193">
        <f>AR105</f>
        <v>3.1E-2</v>
      </c>
      <c r="AS119" s="193">
        <f>AS105</f>
        <v>3.1699999999999999E-2</v>
      </c>
      <c r="AT119" s="193">
        <f>AT105</f>
        <v>3.2300000000000002E-2</v>
      </c>
      <c r="AU119" s="193">
        <f>AU105</f>
        <v>3.2399999999999998E-2</v>
      </c>
      <c r="AV119" s="193">
        <f>AV105</f>
        <v>3.2599999999999997E-2</v>
      </c>
      <c r="AW119" s="2"/>
    </row>
    <row r="120" spans="1:49" ht="16.8">
      <c r="A120" s="7"/>
      <c r="B120" s="7"/>
      <c r="C120" s="7"/>
      <c r="D120" s="7"/>
      <c r="E120" s="7" t="s">
        <v>1060</v>
      </c>
      <c r="F120" s="7"/>
      <c r="G120" s="7" t="s">
        <v>604</v>
      </c>
      <c r="H120" s="7"/>
      <c r="I120" s="7"/>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9"/>
      <c r="AK120" s="49"/>
      <c r="AL120" s="49"/>
      <c r="AM120" s="49"/>
      <c r="AN120" s="49"/>
      <c r="AO120" s="49"/>
      <c r="AP120" s="49"/>
      <c r="AQ120" s="214"/>
      <c r="AR120" s="49">
        <f>InputSummary!AR189</f>
        <v>6.2497611347487325E-2</v>
      </c>
      <c r="AS120" s="49">
        <f>InputSummary!AS189</f>
        <v>3.04739603020312E-2</v>
      </c>
      <c r="AT120" s="49">
        <f>InputSummary!AT189</f>
        <v>1.710175025781635E-2</v>
      </c>
      <c r="AU120" s="49">
        <f>InputSummary!AU189</f>
        <v>1.5421581354723601E-2</v>
      </c>
      <c r="AV120" s="49">
        <f>InputSummary!AV189</f>
        <v>1.7961851291584674E-2</v>
      </c>
      <c r="AW120" s="7"/>
    </row>
    <row r="121" spans="1:49" ht="16.8">
      <c r="A121" s="2"/>
      <c r="B121" s="2"/>
      <c r="C121" s="2"/>
      <c r="D121" s="2"/>
      <c r="E121" s="7"/>
      <c r="F121" s="7"/>
      <c r="G121" s="7"/>
      <c r="H121" s="7"/>
      <c r="I121" s="7"/>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115"/>
      <c r="AK121" s="115"/>
      <c r="AL121" s="115"/>
      <c r="AM121" s="115"/>
      <c r="AN121" s="115"/>
      <c r="AO121" s="115"/>
      <c r="AP121" s="115"/>
      <c r="AQ121" s="230"/>
      <c r="AR121" s="115"/>
      <c r="AS121" s="115"/>
      <c r="AT121" s="115"/>
      <c r="AU121" s="115"/>
      <c r="AV121" s="115"/>
      <c r="AW121" s="2"/>
    </row>
    <row r="122" spans="1:49" ht="16.8">
      <c r="A122" s="2"/>
      <c r="B122" s="2"/>
      <c r="C122" s="2"/>
      <c r="D122" s="2"/>
      <c r="E122" s="7" t="s">
        <v>1061</v>
      </c>
      <c r="F122" s="7"/>
      <c r="G122" s="7" t="s">
        <v>1051</v>
      </c>
      <c r="H122" s="7"/>
      <c r="I122" s="7"/>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62"/>
      <c r="AK122" s="462"/>
      <c r="AL122" s="462"/>
      <c r="AM122" s="462"/>
      <c r="AN122" s="462"/>
      <c r="AO122" s="462"/>
      <c r="AP122" s="462"/>
      <c r="AQ122" s="388"/>
      <c r="AR122" s="462">
        <f t="shared" ref="AR122:AV122" si="32">(1 + AR119) * (1 + AR120) - 1</f>
        <v>9.5435037299259395E-2</v>
      </c>
      <c r="AS122" s="462">
        <f t="shared" si="32"/>
        <v>6.3139984843605612E-2</v>
      </c>
      <c r="AT122" s="462">
        <f t="shared" si="32"/>
        <v>4.9954136791143799E-2</v>
      </c>
      <c r="AU122" s="462">
        <f t="shared" si="32"/>
        <v>4.8321240590616599E-2</v>
      </c>
      <c r="AV122" s="462">
        <f t="shared" si="32"/>
        <v>5.114740764369019E-2</v>
      </c>
      <c r="AW122" s="2"/>
    </row>
    <row r="123" spans="1:49" ht="16.8">
      <c r="A123" s="2"/>
      <c r="B123" s="2"/>
      <c r="C123" s="2"/>
      <c r="D123" s="2"/>
      <c r="E123" s="7"/>
      <c r="F123" s="7"/>
      <c r="G123" s="7"/>
      <c r="H123" s="7"/>
      <c r="I123" s="7"/>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109"/>
      <c r="AM123" s="109"/>
      <c r="AN123" s="109"/>
      <c r="AO123" s="109"/>
      <c r="AP123" s="109"/>
      <c r="AQ123" s="116"/>
      <c r="AR123" s="96"/>
      <c r="AS123" s="96"/>
      <c r="AT123" s="96"/>
      <c r="AU123" s="96"/>
      <c r="AV123" s="96"/>
      <c r="AW123" s="2"/>
    </row>
    <row r="124" spans="1:49" ht="16.8">
      <c r="A124" s="7"/>
      <c r="B124" s="7"/>
      <c r="C124" s="7"/>
      <c r="D124" s="10" t="s">
        <v>1062</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13"/>
      <c r="AM124" s="113"/>
      <c r="AN124" s="113"/>
      <c r="AO124" s="113"/>
      <c r="AP124" s="113"/>
      <c r="AQ124" s="117"/>
      <c r="AR124" s="10"/>
      <c r="AS124" s="10"/>
      <c r="AT124" s="10"/>
      <c r="AU124" s="10"/>
      <c r="AV124" s="10"/>
      <c r="AW124" s="7"/>
    </row>
    <row r="125" spans="1:49" ht="16.8">
      <c r="A125" s="7"/>
      <c r="B125" s="7"/>
      <c r="C125" s="7"/>
      <c r="D125" s="7"/>
      <c r="E125" s="56"/>
      <c r="F125" s="7"/>
      <c r="G125" s="7"/>
      <c r="H125" s="7"/>
      <c r="I125" s="7"/>
      <c r="J125" s="43"/>
      <c r="K125" s="43"/>
      <c r="L125" s="43"/>
      <c r="M125" s="43"/>
      <c r="N125" s="43"/>
      <c r="O125" s="43"/>
      <c r="P125" s="43"/>
      <c r="Q125" s="43"/>
      <c r="R125" s="43"/>
      <c r="S125" s="43"/>
      <c r="T125" s="43"/>
      <c r="U125" s="43"/>
      <c r="V125" s="43"/>
      <c r="W125" s="43"/>
      <c r="X125" s="43"/>
      <c r="Y125" s="43"/>
      <c r="Z125" s="43"/>
      <c r="AA125" s="7"/>
      <c r="AB125" s="7"/>
      <c r="AC125" s="7"/>
      <c r="AD125" s="7"/>
      <c r="AE125" s="7"/>
      <c r="AF125" s="7"/>
      <c r="AG125" s="7"/>
      <c r="AH125" s="7"/>
      <c r="AI125" s="7"/>
      <c r="AJ125" s="7"/>
      <c r="AK125" s="7"/>
      <c r="AL125" s="95"/>
      <c r="AM125" s="95"/>
      <c r="AN125" s="95"/>
      <c r="AO125" s="95"/>
      <c r="AP125" s="95"/>
      <c r="AQ125" s="65"/>
      <c r="AR125" s="7"/>
      <c r="AS125" s="7"/>
      <c r="AT125" s="7"/>
      <c r="AU125" s="7"/>
      <c r="AV125" s="7"/>
      <c r="AW125" s="7"/>
    </row>
    <row r="126" spans="1:49" ht="16.8">
      <c r="A126" s="7"/>
      <c r="B126" s="7"/>
      <c r="C126" s="7"/>
      <c r="D126" s="7"/>
      <c r="E126" s="56" t="s">
        <v>1063</v>
      </c>
      <c r="F126" s="7"/>
      <c r="G126" s="7" t="s">
        <v>304</v>
      </c>
      <c r="H126" s="7"/>
      <c r="I126" s="7"/>
      <c r="J126" s="43"/>
      <c r="K126" s="43"/>
      <c r="L126" s="43"/>
      <c r="M126" s="43"/>
      <c r="N126" s="43"/>
      <c r="O126" s="43"/>
      <c r="P126" s="43"/>
      <c r="Q126" s="43"/>
      <c r="R126" s="43"/>
      <c r="S126" s="43"/>
      <c r="T126" s="43"/>
      <c r="U126" s="43"/>
      <c r="V126" s="43"/>
      <c r="W126" s="43"/>
      <c r="X126" s="43"/>
      <c r="Y126" s="43"/>
      <c r="Z126" s="43"/>
      <c r="AA126" s="7"/>
      <c r="AB126" s="7"/>
      <c r="AC126" s="7"/>
      <c r="AD126" s="7"/>
      <c r="AE126" s="7"/>
      <c r="AF126" s="7"/>
      <c r="AG126" s="7"/>
      <c r="AH126" s="7"/>
      <c r="AI126" s="7"/>
      <c r="AJ126" s="7"/>
      <c r="AK126" s="7"/>
      <c r="AL126" s="7"/>
      <c r="AM126" s="7"/>
      <c r="AN126" s="7"/>
      <c r="AO126" s="7"/>
      <c r="AP126" s="7"/>
      <c r="AQ126" s="65"/>
      <c r="AR126" s="7">
        <f>AR28</f>
        <v>-1931.3698096609203</v>
      </c>
      <c r="AS126" s="7">
        <f>AS28</f>
        <v>-2031.8857655107411</v>
      </c>
      <c r="AT126" s="7">
        <f>AT28</f>
        <v>-2136.7471359470878</v>
      </c>
      <c r="AU126" s="7">
        <f>AU28</f>
        <v>-2216.072112730546</v>
      </c>
      <c r="AV126" s="7">
        <f>AV28</f>
        <v>-2306.5190782009395</v>
      </c>
      <c r="AW126" s="7"/>
    </row>
    <row r="127" spans="1:49" ht="16.8">
      <c r="A127" s="7"/>
      <c r="B127" s="7"/>
      <c r="C127" s="7"/>
      <c r="D127" s="7"/>
      <c r="E127" s="56" t="s">
        <v>1064</v>
      </c>
      <c r="F127" s="7"/>
      <c r="G127" s="7" t="s">
        <v>304</v>
      </c>
      <c r="H127" s="7"/>
      <c r="I127" s="7"/>
      <c r="J127" s="43"/>
      <c r="K127" s="43"/>
      <c r="L127" s="43"/>
      <c r="M127" s="43"/>
      <c r="N127" s="43"/>
      <c r="O127" s="43"/>
      <c r="P127" s="43"/>
      <c r="Q127" s="43"/>
      <c r="R127" s="43"/>
      <c r="S127" s="43"/>
      <c r="T127" s="43"/>
      <c r="U127" s="43"/>
      <c r="V127" s="43"/>
      <c r="W127" s="43"/>
      <c r="X127" s="43"/>
      <c r="Y127" s="43"/>
      <c r="Z127" s="43"/>
      <c r="AA127" s="7"/>
      <c r="AB127" s="7"/>
      <c r="AC127" s="7"/>
      <c r="AD127" s="7"/>
      <c r="AE127" s="7"/>
      <c r="AF127" s="7"/>
      <c r="AG127" s="7"/>
      <c r="AH127" s="7"/>
      <c r="AI127" s="7"/>
      <c r="AJ127" s="105"/>
      <c r="AK127" s="105"/>
      <c r="AL127" s="105"/>
      <c r="AM127" s="105"/>
      <c r="AN127" s="105"/>
      <c r="AO127" s="105"/>
      <c r="AP127" s="105"/>
      <c r="AQ127" s="106"/>
      <c r="AR127" s="105">
        <f>AR36</f>
        <v>-1914.0806964212679</v>
      </c>
      <c r="AS127" s="105">
        <f>AS36</f>
        <v>-2027.6286322932347</v>
      </c>
      <c r="AT127" s="105">
        <f>AT36</f>
        <v>-2107.7904724261866</v>
      </c>
      <c r="AU127" s="105">
        <f>AU36</f>
        <v>-2194.3346799538299</v>
      </c>
      <c r="AV127" s="105">
        <f>AV36</f>
        <v>-2251.5459146054818</v>
      </c>
      <c r="AW127" s="7"/>
    </row>
    <row r="128" spans="1:49" ht="16.8">
      <c r="A128" s="7"/>
      <c r="B128" s="7"/>
      <c r="C128" s="7"/>
      <c r="D128" s="7"/>
      <c r="E128" s="56"/>
      <c r="F128" s="7"/>
      <c r="G128" s="7"/>
      <c r="H128" s="7"/>
      <c r="I128" s="7"/>
      <c r="J128" s="43"/>
      <c r="K128" s="43"/>
      <c r="L128" s="43"/>
      <c r="M128" s="43"/>
      <c r="N128" s="43"/>
      <c r="O128" s="43"/>
      <c r="P128" s="43"/>
      <c r="Q128" s="43"/>
      <c r="R128" s="43"/>
      <c r="S128" s="43"/>
      <c r="T128" s="43"/>
      <c r="U128" s="43"/>
      <c r="V128" s="43"/>
      <c r="W128" s="43"/>
      <c r="X128" s="43"/>
      <c r="Y128" s="43"/>
      <c r="Z128" s="43"/>
      <c r="AA128" s="7"/>
      <c r="AB128" s="7"/>
      <c r="AC128" s="7"/>
      <c r="AD128" s="7"/>
      <c r="AE128" s="7"/>
      <c r="AF128" s="7"/>
      <c r="AG128" s="7"/>
      <c r="AH128" s="7"/>
      <c r="AI128" s="7"/>
      <c r="AJ128" s="7"/>
      <c r="AK128" s="7"/>
      <c r="AL128" s="7"/>
      <c r="AM128" s="7"/>
      <c r="AN128" s="7"/>
      <c r="AO128" s="7"/>
      <c r="AP128" s="7"/>
      <c r="AQ128" s="65"/>
      <c r="AR128" s="7"/>
      <c r="AS128" s="7"/>
      <c r="AT128" s="7"/>
      <c r="AU128" s="7"/>
      <c r="AV128" s="7"/>
      <c r="AW128" s="7"/>
    </row>
    <row r="129" spans="1:49" ht="16.8">
      <c r="A129" s="7"/>
      <c r="B129" s="7"/>
      <c r="C129" s="7"/>
      <c r="D129" s="7"/>
      <c r="E129" s="56" t="s">
        <v>1062</v>
      </c>
      <c r="F129" s="7"/>
      <c r="G129" s="7" t="s">
        <v>304</v>
      </c>
      <c r="H129" s="7"/>
      <c r="I129" s="7"/>
      <c r="J129" s="43"/>
      <c r="K129" s="43"/>
      <c r="L129" s="43"/>
      <c r="M129" s="43"/>
      <c r="N129" s="43"/>
      <c r="O129" s="43"/>
      <c r="P129" s="43"/>
      <c r="Q129" s="43"/>
      <c r="R129" s="43"/>
      <c r="S129" s="43"/>
      <c r="T129" s="43"/>
      <c r="U129" s="43"/>
      <c r="V129" s="43"/>
      <c r="W129" s="43"/>
      <c r="X129" s="43"/>
      <c r="Y129" s="43"/>
      <c r="Z129" s="43"/>
      <c r="AA129" s="7"/>
      <c r="AB129" s="7"/>
      <c r="AC129" s="7"/>
      <c r="AD129" s="7"/>
      <c r="AE129" s="7"/>
      <c r="AF129" s="7"/>
      <c r="AG129" s="7"/>
      <c r="AH129" s="7"/>
      <c r="AI129" s="7"/>
      <c r="AJ129" s="461"/>
      <c r="AK129" s="461"/>
      <c r="AL129" s="461"/>
      <c r="AM129" s="461"/>
      <c r="AN129" s="461"/>
      <c r="AO129" s="461"/>
      <c r="AP129" s="461"/>
      <c r="AQ129" s="386"/>
      <c r="AR129" s="461">
        <f t="shared" ref="AR129:AU129" si="33">AVERAGE(AR126:AR127)</f>
        <v>-1922.7252530410942</v>
      </c>
      <c r="AS129" s="461">
        <f t="shared" si="33"/>
        <v>-2029.757198901988</v>
      </c>
      <c r="AT129" s="461">
        <f t="shared" si="33"/>
        <v>-2122.2688041866372</v>
      </c>
      <c r="AU129" s="461">
        <f t="shared" si="33"/>
        <v>-2205.2033963421882</v>
      </c>
      <c r="AV129" s="461">
        <f>AVERAGE(AV126:AV127)</f>
        <v>-2279.0324964032106</v>
      </c>
      <c r="AW129" s="7"/>
    </row>
    <row r="130" spans="1:49" ht="16.8">
      <c r="A130" s="7"/>
      <c r="B130" s="7"/>
      <c r="C130" s="7"/>
      <c r="D130" s="7"/>
      <c r="E130" s="56"/>
      <c r="F130" s="7"/>
      <c r="G130" s="7"/>
      <c r="H130" s="7"/>
      <c r="I130" s="7"/>
      <c r="J130" s="43"/>
      <c r="K130" s="43"/>
      <c r="L130" s="43"/>
      <c r="M130" s="43"/>
      <c r="N130" s="43"/>
      <c r="O130" s="43"/>
      <c r="P130" s="43"/>
      <c r="Q130" s="43"/>
      <c r="R130" s="43"/>
      <c r="S130" s="43"/>
      <c r="T130" s="43"/>
      <c r="U130" s="43"/>
      <c r="V130" s="43"/>
      <c r="W130" s="43"/>
      <c r="X130" s="43"/>
      <c r="Y130" s="43"/>
      <c r="Z130" s="43"/>
      <c r="AA130" s="7"/>
      <c r="AB130" s="7"/>
      <c r="AC130" s="7"/>
      <c r="AD130" s="7"/>
      <c r="AE130" s="7"/>
      <c r="AF130" s="7"/>
      <c r="AG130" s="7"/>
      <c r="AH130" s="7"/>
      <c r="AI130" s="7"/>
      <c r="AJ130" s="7"/>
      <c r="AK130" s="7"/>
      <c r="AL130" s="95"/>
      <c r="AM130" s="95"/>
      <c r="AN130" s="95"/>
      <c r="AO130" s="95"/>
      <c r="AP130" s="95"/>
      <c r="AQ130" s="65"/>
      <c r="AR130" s="7"/>
      <c r="AS130" s="7"/>
      <c r="AT130" s="7"/>
      <c r="AU130" s="7"/>
      <c r="AV130" s="7"/>
      <c r="AW130" s="7"/>
    </row>
    <row r="131" spans="1:49" ht="16.8">
      <c r="A131" s="7"/>
      <c r="B131" s="7"/>
      <c r="C131" s="7"/>
      <c r="D131" s="7"/>
      <c r="E131" s="7" t="s">
        <v>1065</v>
      </c>
      <c r="F131" s="7"/>
      <c r="G131" s="7" t="s">
        <v>1051</v>
      </c>
      <c r="H131" s="7"/>
      <c r="I131" s="7"/>
      <c r="J131" s="43"/>
      <c r="K131" s="43"/>
      <c r="L131" s="43"/>
      <c r="M131" s="43"/>
      <c r="N131" s="43"/>
      <c r="O131" s="43"/>
      <c r="P131" s="43"/>
      <c r="Q131" s="43"/>
      <c r="R131" s="43"/>
      <c r="S131" s="43"/>
      <c r="T131" s="43"/>
      <c r="U131" s="43"/>
      <c r="V131" s="43"/>
      <c r="W131" s="43"/>
      <c r="X131" s="43"/>
      <c r="Y131" s="43"/>
      <c r="Z131" s="43"/>
      <c r="AA131" s="7"/>
      <c r="AB131" s="7"/>
      <c r="AC131" s="7"/>
      <c r="AD131" s="7"/>
      <c r="AE131" s="7"/>
      <c r="AF131" s="7"/>
      <c r="AG131" s="7"/>
      <c r="AH131" s="7"/>
      <c r="AI131" s="7"/>
      <c r="AJ131" s="185"/>
      <c r="AK131" s="185"/>
      <c r="AL131" s="185"/>
      <c r="AM131" s="185"/>
      <c r="AN131" s="185"/>
      <c r="AO131" s="185"/>
      <c r="AP131" s="185"/>
      <c r="AQ131" s="190"/>
      <c r="AR131" s="185">
        <f>AR167/AR129</f>
        <v>6.2573759324814848E-2</v>
      </c>
      <c r="AS131" s="185">
        <f>AS167/AS129</f>
        <v>5.503549621090148E-2</v>
      </c>
      <c r="AT131" s="185">
        <f>AT167/AT129</f>
        <v>5.219803419778591E-2</v>
      </c>
      <c r="AU131" s="185">
        <f>AU167/AU129</f>
        <v>5.1866310147654138E-2</v>
      </c>
      <c r="AV131" s="185">
        <f>AV167/AV129</f>
        <v>5.2725851910922612E-2</v>
      </c>
      <c r="AW131" s="7"/>
    </row>
    <row r="132" spans="1:49" ht="16.8">
      <c r="A132" s="7"/>
      <c r="B132" s="7"/>
      <c r="C132" s="7"/>
      <c r="D132" s="7"/>
      <c r="E132" s="56"/>
      <c r="F132" s="7"/>
      <c r="G132" s="7"/>
      <c r="H132" s="7"/>
      <c r="I132" s="7"/>
      <c r="J132" s="43"/>
      <c r="K132" s="43"/>
      <c r="L132" s="43"/>
      <c r="M132" s="43"/>
      <c r="N132" s="43"/>
      <c r="O132" s="43"/>
      <c r="P132" s="43"/>
      <c r="Q132" s="43"/>
      <c r="R132" s="43"/>
      <c r="S132" s="43"/>
      <c r="T132" s="43"/>
      <c r="U132" s="43"/>
      <c r="V132" s="43"/>
      <c r="W132" s="43"/>
      <c r="X132" s="43"/>
      <c r="Y132" s="43"/>
      <c r="Z132" s="43"/>
      <c r="AA132" s="7"/>
      <c r="AB132" s="7"/>
      <c r="AC132" s="7"/>
      <c r="AD132" s="7"/>
      <c r="AE132" s="7"/>
      <c r="AF132" s="7"/>
      <c r="AG132" s="7"/>
      <c r="AH132" s="7"/>
      <c r="AI132" s="7"/>
      <c r="AJ132" s="7"/>
      <c r="AK132" s="7"/>
      <c r="AL132" s="95"/>
      <c r="AM132" s="95"/>
      <c r="AN132" s="95"/>
      <c r="AO132" s="95"/>
      <c r="AP132" s="95"/>
      <c r="AQ132" s="65"/>
      <c r="AR132" s="185"/>
      <c r="AS132" s="185"/>
      <c r="AT132" s="185"/>
      <c r="AU132" s="185"/>
      <c r="AV132" s="185"/>
      <c r="AW132" s="7"/>
    </row>
    <row r="133" spans="1:49" ht="16.8">
      <c r="A133" s="7"/>
      <c r="B133" s="7"/>
      <c r="C133" s="7"/>
      <c r="D133" s="10" t="s">
        <v>1066</v>
      </c>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1"/>
      <c r="AR133" s="10"/>
      <c r="AS133" s="10"/>
      <c r="AT133" s="10"/>
      <c r="AU133" s="10"/>
      <c r="AV133" s="10"/>
      <c r="AW133" s="7"/>
    </row>
    <row r="134" spans="1:49" ht="16.8">
      <c r="A134" s="7"/>
      <c r="B134" s="7"/>
      <c r="C134" s="7"/>
      <c r="D134" s="7"/>
      <c r="E134" s="56"/>
      <c r="F134" s="7"/>
      <c r="G134" s="7"/>
      <c r="H134" s="7"/>
      <c r="I134" s="7"/>
      <c r="J134" s="43"/>
      <c r="K134" s="43"/>
      <c r="L134" s="43"/>
      <c r="M134" s="43"/>
      <c r="N134" s="43"/>
      <c r="O134" s="43"/>
      <c r="P134" s="43"/>
      <c r="Q134" s="43"/>
      <c r="R134" s="43"/>
      <c r="S134" s="43"/>
      <c r="T134" s="43"/>
      <c r="U134" s="43"/>
      <c r="V134" s="43"/>
      <c r="W134" s="43"/>
      <c r="X134" s="43"/>
      <c r="Y134" s="43"/>
      <c r="Z134" s="43"/>
      <c r="AA134" s="7"/>
      <c r="AB134" s="7"/>
      <c r="AC134" s="7"/>
      <c r="AD134" s="7"/>
      <c r="AE134" s="7"/>
      <c r="AF134" s="7"/>
      <c r="AG134" s="7"/>
      <c r="AH134" s="7"/>
      <c r="AI134" s="105"/>
      <c r="AJ134" s="105"/>
      <c r="AK134" s="105"/>
      <c r="AL134" s="105"/>
      <c r="AM134" s="105"/>
      <c r="AN134" s="105"/>
      <c r="AO134" s="105"/>
      <c r="AP134" s="105"/>
      <c r="AQ134" s="106"/>
      <c r="AR134" s="107"/>
      <c r="AS134" s="107"/>
      <c r="AT134" s="107"/>
      <c r="AU134" s="107"/>
      <c r="AV134" s="107"/>
      <c r="AW134" s="7"/>
    </row>
    <row r="135" spans="1:49" ht="16.8">
      <c r="A135" s="7"/>
      <c r="B135" s="7"/>
      <c r="C135" s="7"/>
      <c r="D135" s="7"/>
      <c r="E135" s="10" t="s">
        <v>1047</v>
      </c>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1"/>
      <c r="AR135" s="10"/>
      <c r="AS135" s="10"/>
      <c r="AT135" s="10"/>
      <c r="AU135" s="10"/>
      <c r="AV135" s="10"/>
      <c r="AW135" s="7"/>
    </row>
    <row r="136" spans="1:49" ht="16.8">
      <c r="A136" s="7"/>
      <c r="B136" s="7"/>
      <c r="C136" s="7"/>
      <c r="D136" s="7"/>
      <c r="E136" s="56" t="s">
        <v>1067</v>
      </c>
      <c r="F136" s="7"/>
      <c r="G136" s="7" t="s">
        <v>209</v>
      </c>
      <c r="H136" s="7"/>
      <c r="I136" s="7"/>
      <c r="J136" s="43"/>
      <c r="K136" s="43"/>
      <c r="L136" s="43"/>
      <c r="M136" s="43"/>
      <c r="N136" s="43"/>
      <c r="O136" s="43"/>
      <c r="P136" s="43"/>
      <c r="Q136" s="43"/>
      <c r="R136" s="43"/>
      <c r="S136" s="43"/>
      <c r="T136" s="43"/>
      <c r="U136" s="43"/>
      <c r="V136" s="43"/>
      <c r="W136" s="43"/>
      <c r="X136" s="43"/>
      <c r="Y136" s="43"/>
      <c r="Z136" s="43"/>
      <c r="AA136" s="7"/>
      <c r="AB136" s="7"/>
      <c r="AC136" s="7"/>
      <c r="AD136" s="7"/>
      <c r="AE136" s="7"/>
      <c r="AF136" s="7"/>
      <c r="AG136" s="7"/>
      <c r="AH136" s="7"/>
      <c r="AI136" s="105"/>
      <c r="AJ136" s="126"/>
      <c r="AK136" s="126"/>
      <c r="AL136" s="126"/>
      <c r="AM136" s="126"/>
      <c r="AN136" s="126"/>
      <c r="AO136" s="126"/>
      <c r="AP136" s="126"/>
      <c r="AQ136" s="227"/>
      <c r="AR136" s="126">
        <f>1 - (AR152 + AR143)</f>
        <v>0.75</v>
      </c>
      <c r="AS136" s="126">
        <f>1 - (AS152 + AS143)</f>
        <v>0.75</v>
      </c>
      <c r="AT136" s="126">
        <f>1 - (AT152 + AT143)</f>
        <v>0.75</v>
      </c>
      <c r="AU136" s="126">
        <f>1 - (AU152 + AU143)</f>
        <v>0.75</v>
      </c>
      <c r="AV136" s="126">
        <f>1 - (AV152 + AV143)</f>
        <v>0.75</v>
      </c>
      <c r="AW136" s="7"/>
    </row>
    <row r="137" spans="1:49" ht="16.8">
      <c r="A137" s="7"/>
      <c r="B137" s="7"/>
      <c r="C137" s="7"/>
      <c r="D137" s="7"/>
      <c r="E137" s="56" t="s">
        <v>1068</v>
      </c>
      <c r="F137" s="7"/>
      <c r="G137" s="7" t="s">
        <v>304</v>
      </c>
      <c r="H137" s="7"/>
      <c r="I137" s="7"/>
      <c r="J137" s="43"/>
      <c r="K137" s="43"/>
      <c r="L137" s="43"/>
      <c r="M137" s="43"/>
      <c r="N137" s="43"/>
      <c r="O137" s="43"/>
      <c r="P137" s="43"/>
      <c r="Q137" s="43"/>
      <c r="R137" s="43"/>
      <c r="S137" s="43"/>
      <c r="T137" s="43"/>
      <c r="U137" s="43"/>
      <c r="V137" s="43"/>
      <c r="W137" s="43"/>
      <c r="X137" s="43"/>
      <c r="Y137" s="43"/>
      <c r="Z137" s="43"/>
      <c r="AA137" s="7"/>
      <c r="AB137" s="7"/>
      <c r="AC137" s="7"/>
      <c r="AD137" s="7"/>
      <c r="AE137" s="7"/>
      <c r="AF137" s="7"/>
      <c r="AG137" s="7"/>
      <c r="AH137" s="7"/>
      <c r="AI137" s="105"/>
      <c r="AJ137" s="7"/>
      <c r="AK137" s="7"/>
      <c r="AL137" s="7"/>
      <c r="AM137" s="7"/>
      <c r="AN137" s="7"/>
      <c r="AO137" s="7"/>
      <c r="AP137" s="7"/>
      <c r="AQ137" s="65"/>
      <c r="AR137" s="7">
        <f>AR$129 * AR136</f>
        <v>-1442.0439397808207</v>
      </c>
      <c r="AS137" s="7">
        <f t="shared" ref="AS137:AU137" si="34">AS$129 * AS136</f>
        <v>-1522.317899176491</v>
      </c>
      <c r="AT137" s="7">
        <f t="shared" si="34"/>
        <v>-1591.701603139978</v>
      </c>
      <c r="AU137" s="7">
        <f t="shared" si="34"/>
        <v>-1653.9025472566411</v>
      </c>
      <c r="AV137" s="7">
        <f>AV$129 * AV136</f>
        <v>-1709.274372302408</v>
      </c>
      <c r="AW137" s="7"/>
    </row>
    <row r="138" spans="1:49" ht="16.8">
      <c r="A138" s="7"/>
      <c r="B138" s="7"/>
      <c r="C138" s="7"/>
      <c r="D138" s="7"/>
      <c r="E138" s="7" t="s">
        <v>1050</v>
      </c>
      <c r="F138" s="7"/>
      <c r="G138" s="96" t="s">
        <v>209</v>
      </c>
      <c r="H138" s="7"/>
      <c r="I138" s="7"/>
      <c r="J138" s="43"/>
      <c r="K138" s="43"/>
      <c r="L138" s="43"/>
      <c r="M138" s="43"/>
      <c r="N138" s="43"/>
      <c r="O138" s="43"/>
      <c r="P138" s="43"/>
      <c r="Q138" s="43"/>
      <c r="R138" s="43"/>
      <c r="S138" s="43"/>
      <c r="T138" s="43"/>
      <c r="U138" s="43"/>
      <c r="V138" s="43"/>
      <c r="W138" s="43"/>
      <c r="X138" s="43"/>
      <c r="Y138" s="43"/>
      <c r="Z138" s="43"/>
      <c r="AA138" s="7"/>
      <c r="AB138" s="7"/>
      <c r="AC138" s="7"/>
      <c r="AD138" s="7"/>
      <c r="AE138" s="7"/>
      <c r="AF138" s="7"/>
      <c r="AG138" s="7"/>
      <c r="AH138" s="7"/>
      <c r="AI138" s="7"/>
      <c r="AJ138" s="193"/>
      <c r="AK138" s="193"/>
      <c r="AL138" s="193"/>
      <c r="AM138" s="193"/>
      <c r="AN138" s="193"/>
      <c r="AO138" s="193"/>
      <c r="AP138" s="193"/>
      <c r="AQ138" s="187"/>
      <c r="AR138" s="193">
        <f t="shared" ref="AR138:AV138" si="35">AR$108</f>
        <v>5.1619999999999999E-2</v>
      </c>
      <c r="AS138" s="193">
        <f t="shared" si="35"/>
        <v>5.2334000000000103E-2</v>
      </c>
      <c r="AT138" s="193">
        <f t="shared" si="35"/>
        <v>5.2945999999999938E-2</v>
      </c>
      <c r="AU138" s="193">
        <f t="shared" si="35"/>
        <v>5.3047999999999984E-2</v>
      </c>
      <c r="AV138" s="193">
        <f t="shared" si="35"/>
        <v>5.3252000000000077E-2</v>
      </c>
      <c r="AW138" s="7"/>
    </row>
    <row r="139" spans="1:49" ht="16.8">
      <c r="A139" s="7"/>
      <c r="B139" s="7"/>
      <c r="C139" s="7"/>
      <c r="D139" s="7"/>
      <c r="E139" s="56"/>
      <c r="F139" s="7"/>
      <c r="G139" s="7"/>
      <c r="H139" s="7"/>
      <c r="I139" s="7"/>
      <c r="J139" s="43"/>
      <c r="K139" s="43"/>
      <c r="L139" s="43"/>
      <c r="M139" s="43"/>
      <c r="N139" s="43"/>
      <c r="O139" s="43"/>
      <c r="P139" s="43"/>
      <c r="Q139" s="43"/>
      <c r="R139" s="43"/>
      <c r="S139" s="43"/>
      <c r="T139" s="43"/>
      <c r="U139" s="43"/>
      <c r="V139" s="43"/>
      <c r="W139" s="43"/>
      <c r="X139" s="43"/>
      <c r="Y139" s="43"/>
      <c r="Z139" s="43"/>
      <c r="AA139" s="7"/>
      <c r="AB139" s="7"/>
      <c r="AC139" s="7"/>
      <c r="AD139" s="7"/>
      <c r="AE139" s="7"/>
      <c r="AF139" s="7"/>
      <c r="AG139" s="7"/>
      <c r="AH139" s="7"/>
      <c r="AI139" s="7"/>
      <c r="AJ139" s="13"/>
      <c r="AK139" s="13"/>
      <c r="AL139" s="13"/>
      <c r="AM139" s="13"/>
      <c r="AN139" s="13"/>
      <c r="AO139" s="13"/>
      <c r="AP139" s="13"/>
      <c r="AQ139" s="50"/>
      <c r="AR139" s="13"/>
      <c r="AS139" s="13"/>
      <c r="AT139" s="13"/>
      <c r="AU139" s="13"/>
      <c r="AV139" s="13"/>
      <c r="AW139" s="7"/>
    </row>
    <row r="140" spans="1:49" ht="16.8">
      <c r="A140" s="7"/>
      <c r="B140" s="7"/>
      <c r="C140" s="7"/>
      <c r="D140" s="7"/>
      <c r="E140" s="56" t="s">
        <v>1069</v>
      </c>
      <c r="F140" s="7"/>
      <c r="G140" s="7" t="s">
        <v>304</v>
      </c>
      <c r="H140" s="7"/>
      <c r="I140" s="7"/>
      <c r="J140" s="43"/>
      <c r="K140" s="43"/>
      <c r="L140" s="43"/>
      <c r="M140" s="43"/>
      <c r="N140" s="43"/>
      <c r="O140" s="43"/>
      <c r="P140" s="43"/>
      <c r="Q140" s="43"/>
      <c r="R140" s="43"/>
      <c r="S140" s="43"/>
      <c r="T140" s="43"/>
      <c r="U140" s="43"/>
      <c r="V140" s="43"/>
      <c r="W140" s="43"/>
      <c r="X140" s="43"/>
      <c r="Y140" s="43"/>
      <c r="Z140" s="43"/>
      <c r="AA140" s="7"/>
      <c r="AB140" s="7"/>
      <c r="AC140" s="7"/>
      <c r="AD140" s="7"/>
      <c r="AE140" s="7"/>
      <c r="AF140" s="7"/>
      <c r="AG140" s="7"/>
      <c r="AH140" s="7"/>
      <c r="AI140" s="7"/>
      <c r="AJ140" s="461"/>
      <c r="AK140" s="461"/>
      <c r="AL140" s="461"/>
      <c r="AM140" s="461"/>
      <c r="AN140" s="461"/>
      <c r="AO140" s="461"/>
      <c r="AP140" s="461"/>
      <c r="AQ140" s="386"/>
      <c r="AR140" s="461">
        <f t="shared" ref="AR140:AU140" si="36">AR137*AR138</f>
        <v>-74.438308171485957</v>
      </c>
      <c r="AS140" s="461">
        <f t="shared" si="36"/>
        <v>-79.668984935502635</v>
      </c>
      <c r="AT140" s="461">
        <f t="shared" si="36"/>
        <v>-84.274233079849182</v>
      </c>
      <c r="AU140" s="461">
        <f t="shared" si="36"/>
        <v>-87.736222326870276</v>
      </c>
      <c r="AV140" s="461">
        <f>AV137*AV138</f>
        <v>-91.022278873847966</v>
      </c>
      <c r="AW140" s="7"/>
    </row>
    <row r="141" spans="1:49" ht="16.8">
      <c r="A141" s="7"/>
      <c r="B141" s="7"/>
      <c r="C141" s="7"/>
      <c r="D141" s="7"/>
      <c r="E141" s="56"/>
      <c r="F141" s="7"/>
      <c r="G141" s="7"/>
      <c r="H141" s="7"/>
      <c r="I141" s="7"/>
      <c r="J141" s="43"/>
      <c r="K141" s="43"/>
      <c r="L141" s="43"/>
      <c r="M141" s="43"/>
      <c r="N141" s="43"/>
      <c r="O141" s="43"/>
      <c r="P141" s="43"/>
      <c r="Q141" s="43"/>
      <c r="R141" s="43"/>
      <c r="S141" s="43"/>
      <c r="T141" s="43"/>
      <c r="U141" s="43"/>
      <c r="V141" s="43"/>
      <c r="W141" s="43"/>
      <c r="X141" s="43"/>
      <c r="Y141" s="43"/>
      <c r="Z141" s="43"/>
      <c r="AA141" s="7"/>
      <c r="AB141" s="7"/>
      <c r="AC141" s="7"/>
      <c r="AD141" s="7"/>
      <c r="AE141" s="7"/>
      <c r="AF141" s="7"/>
      <c r="AG141" s="7"/>
      <c r="AH141" s="7"/>
      <c r="AI141" s="7"/>
      <c r="AJ141" s="7"/>
      <c r="AK141" s="7"/>
      <c r="AL141" s="7"/>
      <c r="AM141" s="7"/>
      <c r="AN141" s="7"/>
      <c r="AO141" s="7"/>
      <c r="AP141" s="7"/>
      <c r="AQ141" s="65"/>
      <c r="AR141" s="7"/>
      <c r="AS141" s="7"/>
      <c r="AT141" s="7"/>
      <c r="AU141" s="7"/>
      <c r="AV141" s="7"/>
      <c r="AW141" s="7"/>
    </row>
    <row r="142" spans="1:49" ht="16.8">
      <c r="A142" s="7"/>
      <c r="B142" s="7"/>
      <c r="C142" s="7"/>
      <c r="D142" s="7"/>
      <c r="E142" s="10" t="s">
        <v>1052</v>
      </c>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1"/>
      <c r="AR142" s="10"/>
      <c r="AS142" s="10"/>
      <c r="AT142" s="10"/>
      <c r="AU142" s="10"/>
      <c r="AV142" s="10"/>
      <c r="AW142" s="7"/>
    </row>
    <row r="143" spans="1:49" ht="16.8">
      <c r="A143" s="7"/>
      <c r="B143" s="7"/>
      <c r="C143" s="7"/>
      <c r="D143" s="7"/>
      <c r="E143" s="56" t="s">
        <v>268</v>
      </c>
      <c r="F143" s="7"/>
      <c r="G143" s="7" t="s">
        <v>209</v>
      </c>
      <c r="H143" s="7"/>
      <c r="I143" s="7"/>
      <c r="J143" s="43"/>
      <c r="K143" s="43"/>
      <c r="L143" s="43"/>
      <c r="M143" s="43"/>
      <c r="N143" s="43"/>
      <c r="O143" s="43"/>
      <c r="P143" s="43"/>
      <c r="Q143" s="43"/>
      <c r="R143" s="43"/>
      <c r="S143" s="43"/>
      <c r="T143" s="43"/>
      <c r="U143" s="43"/>
      <c r="V143" s="43"/>
      <c r="W143" s="43"/>
      <c r="X143" s="43"/>
      <c r="Y143" s="43"/>
      <c r="Z143" s="43"/>
      <c r="AA143" s="7"/>
      <c r="AB143" s="7"/>
      <c r="AC143" s="7"/>
      <c r="AD143" s="7"/>
      <c r="AE143" s="7"/>
      <c r="AF143" s="7"/>
      <c r="AG143" s="7"/>
      <c r="AH143" s="7"/>
      <c r="AI143" s="105"/>
      <c r="AJ143" s="132"/>
      <c r="AK143" s="132"/>
      <c r="AL143" s="132"/>
      <c r="AM143" s="132"/>
      <c r="AN143" s="132"/>
      <c r="AO143" s="132"/>
      <c r="AP143" s="132"/>
      <c r="AQ143" s="216"/>
      <c r="AR143" s="132">
        <f>InputSummary!AR205</f>
        <v>0</v>
      </c>
      <c r="AS143" s="132">
        <f>InputSummary!AS205</f>
        <v>0</v>
      </c>
      <c r="AT143" s="132">
        <f>InputSummary!AT205</f>
        <v>0</v>
      </c>
      <c r="AU143" s="132">
        <f>InputSummary!AU205</f>
        <v>0</v>
      </c>
      <c r="AV143" s="132">
        <f>InputSummary!AV205</f>
        <v>0</v>
      </c>
      <c r="AW143" s="7"/>
    </row>
    <row r="144" spans="1:49" ht="16.8">
      <c r="A144" s="7"/>
      <c r="B144" s="7"/>
      <c r="C144" s="7"/>
      <c r="D144" s="7"/>
      <c r="E144" s="56" t="s">
        <v>1070</v>
      </c>
      <c r="F144" s="7"/>
      <c r="G144" s="7" t="s">
        <v>304</v>
      </c>
      <c r="H144" s="7"/>
      <c r="I144" s="7"/>
      <c r="J144" s="43"/>
      <c r="K144" s="43"/>
      <c r="L144" s="43"/>
      <c r="M144" s="43"/>
      <c r="N144" s="43"/>
      <c r="O144" s="43"/>
      <c r="P144" s="43"/>
      <c r="Q144" s="43"/>
      <c r="R144" s="43"/>
      <c r="S144" s="43"/>
      <c r="T144" s="43"/>
      <c r="U144" s="43"/>
      <c r="V144" s="43"/>
      <c r="W144" s="43"/>
      <c r="X144" s="43"/>
      <c r="Y144" s="43"/>
      <c r="Z144" s="43"/>
      <c r="AA144" s="7"/>
      <c r="AB144" s="7"/>
      <c r="AC144" s="7"/>
      <c r="AD144" s="7"/>
      <c r="AE144" s="7"/>
      <c r="AF144" s="7"/>
      <c r="AG144" s="7"/>
      <c r="AH144" s="7"/>
      <c r="AI144" s="105"/>
      <c r="AJ144" s="7"/>
      <c r="AK144" s="7"/>
      <c r="AL144" s="7"/>
      <c r="AM144" s="7"/>
      <c r="AN144" s="7"/>
      <c r="AO144" s="7"/>
      <c r="AP144" s="7"/>
      <c r="AQ144" s="65"/>
      <c r="AR144" s="7">
        <f>AR$129 * AR143</f>
        <v>0</v>
      </c>
      <c r="AS144" s="7">
        <f t="shared" ref="AS144:AV144" si="37">AS$129 * AS143</f>
        <v>0</v>
      </c>
      <c r="AT144" s="7">
        <f t="shared" si="37"/>
        <v>0</v>
      </c>
      <c r="AU144" s="7">
        <f t="shared" si="37"/>
        <v>0</v>
      </c>
      <c r="AV144" s="7">
        <f t="shared" si="37"/>
        <v>0</v>
      </c>
      <c r="AW144" s="7"/>
    </row>
    <row r="145" spans="1:49" ht="16.8">
      <c r="A145" s="7"/>
      <c r="B145" s="7"/>
      <c r="C145" s="7"/>
      <c r="D145" s="7"/>
      <c r="E145" s="7" t="s">
        <v>2</v>
      </c>
      <c r="F145" s="7"/>
      <c r="G145" s="96" t="s">
        <v>209</v>
      </c>
      <c r="H145" s="7"/>
      <c r="I145" s="7"/>
      <c r="J145" s="43"/>
      <c r="K145" s="43"/>
      <c r="L145" s="43"/>
      <c r="M145" s="43"/>
      <c r="N145" s="43"/>
      <c r="O145" s="43"/>
      <c r="P145" s="43"/>
      <c r="Q145" s="43"/>
      <c r="R145" s="43"/>
      <c r="S145" s="43"/>
      <c r="T145" s="43"/>
      <c r="U145" s="43"/>
      <c r="V145" s="43"/>
      <c r="W145" s="43"/>
      <c r="X145" s="43"/>
      <c r="Y145" s="43"/>
      <c r="Z145" s="43"/>
      <c r="AA145" s="7"/>
      <c r="AB145" s="7"/>
      <c r="AC145" s="7"/>
      <c r="AD145" s="7"/>
      <c r="AE145" s="7"/>
      <c r="AF145" s="7"/>
      <c r="AG145" s="7"/>
      <c r="AH145" s="7"/>
      <c r="AI145" s="7"/>
      <c r="AJ145" s="193"/>
      <c r="AK145" s="193"/>
      <c r="AL145" s="193"/>
      <c r="AM145" s="193"/>
      <c r="AN145" s="193"/>
      <c r="AO145" s="193"/>
      <c r="AP145" s="193"/>
      <c r="AQ145" s="187"/>
      <c r="AR145" s="193">
        <f t="shared" ref="AR145:AV145" si="38">AR$116</f>
        <v>0.11035848939337956</v>
      </c>
      <c r="AS145" s="193">
        <f t="shared" si="38"/>
        <v>6.5804661668295683E-2</v>
      </c>
      <c r="AT145" s="193">
        <f t="shared" si="38"/>
        <v>4.9095526393220235E-2</v>
      </c>
      <c r="AU145" s="193">
        <f t="shared" si="38"/>
        <v>4.9015203200195812E-2</v>
      </c>
      <c r="AV145" s="193">
        <f t="shared" si="38"/>
        <v>5.135645842318648E-2</v>
      </c>
      <c r="AW145" s="193"/>
    </row>
    <row r="146" spans="1:49" ht="16.8">
      <c r="A146" s="7"/>
      <c r="B146" s="7"/>
      <c r="C146" s="7"/>
      <c r="D146" s="7"/>
      <c r="E146" s="56"/>
      <c r="F146" s="7"/>
      <c r="G146" s="7"/>
      <c r="H146" s="7"/>
      <c r="I146" s="7"/>
      <c r="J146" s="43"/>
      <c r="K146" s="43"/>
      <c r="L146" s="43"/>
      <c r="M146" s="43"/>
      <c r="N146" s="43"/>
      <c r="O146" s="43"/>
      <c r="P146" s="43"/>
      <c r="Q146" s="43"/>
      <c r="R146" s="43"/>
      <c r="S146" s="43"/>
      <c r="T146" s="43"/>
      <c r="U146" s="43"/>
      <c r="V146" s="43"/>
      <c r="W146" s="43"/>
      <c r="X146" s="43"/>
      <c r="Y146" s="43"/>
      <c r="Z146" s="43"/>
      <c r="AA146" s="7"/>
      <c r="AB146" s="7"/>
      <c r="AC146" s="7"/>
      <c r="AD146" s="7"/>
      <c r="AE146" s="7"/>
      <c r="AF146" s="7"/>
      <c r="AG146" s="7"/>
      <c r="AH146" s="7"/>
      <c r="AI146" s="7"/>
      <c r="AJ146" s="13"/>
      <c r="AK146" s="13"/>
      <c r="AL146" s="13"/>
      <c r="AM146" s="13"/>
      <c r="AN146" s="13"/>
      <c r="AO146" s="13"/>
      <c r="AP146" s="13"/>
      <c r="AQ146" s="50"/>
      <c r="AR146" s="13"/>
      <c r="AS146" s="13"/>
      <c r="AT146" s="13"/>
      <c r="AU146" s="13"/>
      <c r="AV146" s="13"/>
      <c r="AW146" s="7"/>
    </row>
    <row r="147" spans="1:49" ht="16.8">
      <c r="A147" s="7"/>
      <c r="B147" s="7"/>
      <c r="C147" s="7"/>
      <c r="D147" s="7"/>
      <c r="E147" s="56" t="s">
        <v>1071</v>
      </c>
      <c r="F147" s="7"/>
      <c r="G147" s="7" t="s">
        <v>304</v>
      </c>
      <c r="H147" s="7"/>
      <c r="I147" s="7"/>
      <c r="J147" s="43"/>
      <c r="K147" s="43"/>
      <c r="L147" s="43"/>
      <c r="M147" s="43"/>
      <c r="N147" s="43"/>
      <c r="O147" s="43"/>
      <c r="P147" s="43"/>
      <c r="Q147" s="43"/>
      <c r="R147" s="43"/>
      <c r="S147" s="43"/>
      <c r="T147" s="43"/>
      <c r="U147" s="43"/>
      <c r="V147" s="43"/>
      <c r="W147" s="43"/>
      <c r="X147" s="43"/>
      <c r="Y147" s="43"/>
      <c r="Z147" s="43"/>
      <c r="AA147" s="7"/>
      <c r="AB147" s="7"/>
      <c r="AC147" s="7"/>
      <c r="AD147" s="7"/>
      <c r="AE147" s="7"/>
      <c r="AF147" s="7"/>
      <c r="AG147" s="7"/>
      <c r="AH147" s="7"/>
      <c r="AI147" s="7"/>
      <c r="AJ147" s="461"/>
      <c r="AK147" s="461"/>
      <c r="AL147" s="461"/>
      <c r="AM147" s="461"/>
      <c r="AN147" s="461"/>
      <c r="AO147" s="461"/>
      <c r="AP147" s="461"/>
      <c r="AQ147" s="386"/>
      <c r="AR147" s="461">
        <f t="shared" ref="AR147:AV147" si="39">AR144*AR145</f>
        <v>0</v>
      </c>
      <c r="AS147" s="461">
        <f t="shared" si="39"/>
        <v>0</v>
      </c>
      <c r="AT147" s="461">
        <f t="shared" si="39"/>
        <v>0</v>
      </c>
      <c r="AU147" s="461">
        <f t="shared" si="39"/>
        <v>0</v>
      </c>
      <c r="AV147" s="461">
        <f t="shared" si="39"/>
        <v>0</v>
      </c>
      <c r="AW147" s="7"/>
    </row>
    <row r="148" spans="1:49" ht="16.8">
      <c r="A148" s="7"/>
      <c r="B148" s="7"/>
      <c r="C148" s="7"/>
      <c r="D148" s="7"/>
      <c r="E148" s="56"/>
      <c r="F148" s="7"/>
      <c r="G148" s="7"/>
      <c r="H148" s="7"/>
      <c r="I148" s="7"/>
      <c r="J148" s="43"/>
      <c r="K148" s="43"/>
      <c r="L148" s="43"/>
      <c r="M148" s="43"/>
      <c r="N148" s="43"/>
      <c r="O148" s="43"/>
      <c r="P148" s="43"/>
      <c r="Q148" s="43"/>
      <c r="R148" s="43"/>
      <c r="S148" s="43"/>
      <c r="T148" s="43"/>
      <c r="U148" s="43"/>
      <c r="V148" s="43"/>
      <c r="W148" s="43"/>
      <c r="X148" s="43"/>
      <c r="Y148" s="43"/>
      <c r="Z148" s="43"/>
      <c r="AA148" s="7"/>
      <c r="AB148" s="7"/>
      <c r="AC148" s="7"/>
      <c r="AD148" s="7"/>
      <c r="AE148" s="7"/>
      <c r="AF148" s="7"/>
      <c r="AG148" s="7"/>
      <c r="AH148" s="7"/>
      <c r="AI148" s="7"/>
      <c r="AJ148" s="7"/>
      <c r="AK148" s="7"/>
      <c r="AL148" s="7"/>
      <c r="AM148" s="7"/>
      <c r="AN148" s="7"/>
      <c r="AO148" s="7"/>
      <c r="AP148" s="7"/>
      <c r="AQ148" s="65"/>
      <c r="AR148" s="7"/>
      <c r="AS148" s="7"/>
      <c r="AT148" s="7"/>
      <c r="AU148" s="7"/>
      <c r="AV148" s="7"/>
      <c r="AW148" s="7"/>
    </row>
    <row r="149" spans="1:49" ht="16.8">
      <c r="A149" s="7"/>
      <c r="B149" s="7"/>
      <c r="C149" s="7"/>
      <c r="D149" s="7"/>
      <c r="E149" s="56" t="s">
        <v>1072</v>
      </c>
      <c r="F149" s="7"/>
      <c r="G149" s="7" t="s">
        <v>304</v>
      </c>
      <c r="H149" s="7"/>
      <c r="I149" s="7"/>
      <c r="J149" s="43"/>
      <c r="K149" s="43"/>
      <c r="L149" s="43"/>
      <c r="M149" s="43"/>
      <c r="N149" s="43"/>
      <c r="O149" s="43"/>
      <c r="P149" s="43"/>
      <c r="Q149" s="43"/>
      <c r="R149" s="43"/>
      <c r="S149" s="43"/>
      <c r="T149" s="43"/>
      <c r="U149" s="43"/>
      <c r="V149" s="43"/>
      <c r="W149" s="43"/>
      <c r="X149" s="43"/>
      <c r="Y149" s="43"/>
      <c r="Z149" s="43"/>
      <c r="AA149" s="7"/>
      <c r="AB149" s="7"/>
      <c r="AC149" s="7"/>
      <c r="AD149" s="7"/>
      <c r="AE149" s="7"/>
      <c r="AF149" s="7"/>
      <c r="AG149" s="7"/>
      <c r="AH149" s="7"/>
      <c r="AI149" s="7"/>
      <c r="AJ149" s="461"/>
      <c r="AK149" s="461"/>
      <c r="AL149" s="461"/>
      <c r="AM149" s="461"/>
      <c r="AN149" s="461"/>
      <c r="AO149" s="461"/>
      <c r="AP149" s="461"/>
      <c r="AQ149" s="386"/>
      <c r="AR149" s="461">
        <f>AR114 * AR144</f>
        <v>0</v>
      </c>
      <c r="AS149" s="461">
        <f>AS114 * AS144</f>
        <v>0</v>
      </c>
      <c r="AT149" s="461">
        <f>AT114 * AT144</f>
        <v>0</v>
      </c>
      <c r="AU149" s="461">
        <f>AU114 * AU144</f>
        <v>0</v>
      </c>
      <c r="AV149" s="461">
        <f>AV114 * AV144</f>
        <v>0</v>
      </c>
      <c r="AW149" s="7"/>
    </row>
    <row r="150" spans="1:49" ht="16.8">
      <c r="A150" s="7"/>
      <c r="B150" s="7"/>
      <c r="C150" s="7"/>
      <c r="D150" s="7"/>
      <c r="E150" s="56"/>
      <c r="F150" s="7"/>
      <c r="G150" s="7"/>
      <c r="H150" s="7"/>
      <c r="I150" s="7"/>
      <c r="J150" s="43"/>
      <c r="K150" s="43"/>
      <c r="L150" s="43"/>
      <c r="M150" s="43"/>
      <c r="N150" s="43"/>
      <c r="O150" s="43"/>
      <c r="P150" s="43"/>
      <c r="Q150" s="43"/>
      <c r="R150" s="43"/>
      <c r="S150" s="43"/>
      <c r="T150" s="43"/>
      <c r="U150" s="43"/>
      <c r="V150" s="43"/>
      <c r="W150" s="43"/>
      <c r="X150" s="43"/>
      <c r="Y150" s="43"/>
      <c r="Z150" s="43"/>
      <c r="AA150" s="7"/>
      <c r="AB150" s="7"/>
      <c r="AC150" s="7"/>
      <c r="AD150" s="7"/>
      <c r="AE150" s="7"/>
      <c r="AF150" s="7"/>
      <c r="AG150" s="7"/>
      <c r="AH150" s="7"/>
      <c r="AI150" s="7"/>
      <c r="AJ150" s="7"/>
      <c r="AK150" s="7"/>
      <c r="AL150" s="7"/>
      <c r="AM150" s="7"/>
      <c r="AN150" s="7"/>
      <c r="AO150" s="7"/>
      <c r="AP150" s="7"/>
      <c r="AQ150" s="65"/>
      <c r="AR150" s="13"/>
      <c r="AS150" s="7"/>
      <c r="AT150" s="7"/>
      <c r="AU150" s="7"/>
      <c r="AV150" s="7"/>
      <c r="AW150" s="7"/>
    </row>
    <row r="151" spans="1:49" ht="16.8">
      <c r="A151" s="7"/>
      <c r="B151" s="7"/>
      <c r="C151" s="7"/>
      <c r="D151" s="7"/>
      <c r="E151" s="10" t="s">
        <v>1057</v>
      </c>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1"/>
      <c r="AR151" s="469"/>
      <c r="AS151" s="10"/>
      <c r="AT151" s="10"/>
      <c r="AU151" s="10"/>
      <c r="AV151" s="10"/>
      <c r="AW151" s="7"/>
    </row>
    <row r="152" spans="1:49" ht="16.8">
      <c r="A152" s="7"/>
      <c r="B152" s="7"/>
      <c r="C152" s="7"/>
      <c r="D152" s="7"/>
      <c r="E152" s="56" t="s">
        <v>267</v>
      </c>
      <c r="F152" s="7"/>
      <c r="G152" s="7" t="s">
        <v>209</v>
      </c>
      <c r="H152" s="7"/>
      <c r="I152" s="7"/>
      <c r="J152" s="43"/>
      <c r="K152" s="43"/>
      <c r="L152" s="43"/>
      <c r="M152" s="43"/>
      <c r="N152" s="43"/>
      <c r="O152" s="43"/>
      <c r="P152" s="43"/>
      <c r="Q152" s="43"/>
      <c r="R152" s="43"/>
      <c r="S152" s="43"/>
      <c r="T152" s="43"/>
      <c r="U152" s="43"/>
      <c r="V152" s="43"/>
      <c r="W152" s="43"/>
      <c r="X152" s="43"/>
      <c r="Y152" s="43"/>
      <c r="Z152" s="43"/>
      <c r="AA152" s="7"/>
      <c r="AB152" s="7"/>
      <c r="AC152" s="7"/>
      <c r="AD152" s="7"/>
      <c r="AE152" s="7"/>
      <c r="AF152" s="7"/>
      <c r="AG152" s="7"/>
      <c r="AH152" s="7"/>
      <c r="AI152" s="105"/>
      <c r="AJ152" s="132"/>
      <c r="AK152" s="132"/>
      <c r="AL152" s="132"/>
      <c r="AM152" s="132"/>
      <c r="AN152" s="132"/>
      <c r="AO152" s="132"/>
      <c r="AP152" s="132"/>
      <c r="AQ152" s="216"/>
      <c r="AR152" s="132">
        <f>InputSummary!AR204</f>
        <v>0.25</v>
      </c>
      <c r="AS152" s="132">
        <f>InputSummary!AS204</f>
        <v>0.25</v>
      </c>
      <c r="AT152" s="132">
        <f>InputSummary!AT204</f>
        <v>0.25</v>
      </c>
      <c r="AU152" s="132">
        <f>InputSummary!AU204</f>
        <v>0.25</v>
      </c>
      <c r="AV152" s="132">
        <f>InputSummary!AV204</f>
        <v>0.25</v>
      </c>
      <c r="AW152" s="7"/>
    </row>
    <row r="153" spans="1:49" ht="16.8">
      <c r="A153" s="7"/>
      <c r="B153" s="7"/>
      <c r="C153" s="7"/>
      <c r="D153" s="7"/>
      <c r="E153" s="56" t="s">
        <v>1073</v>
      </c>
      <c r="F153" s="7"/>
      <c r="G153" s="7" t="s">
        <v>304</v>
      </c>
      <c r="H153" s="7"/>
      <c r="I153" s="7"/>
      <c r="J153" s="43"/>
      <c r="K153" s="43"/>
      <c r="L153" s="43"/>
      <c r="M153" s="43"/>
      <c r="N153" s="43"/>
      <c r="O153" s="43"/>
      <c r="P153" s="43"/>
      <c r="Q153" s="43"/>
      <c r="R153" s="43"/>
      <c r="S153" s="43"/>
      <c r="T153" s="43"/>
      <c r="U153" s="43"/>
      <c r="V153" s="43"/>
      <c r="W153" s="43"/>
      <c r="X153" s="43"/>
      <c r="Y153" s="43"/>
      <c r="Z153" s="43"/>
      <c r="AA153" s="7"/>
      <c r="AB153" s="7"/>
      <c r="AC153" s="7"/>
      <c r="AD153" s="7"/>
      <c r="AE153" s="7"/>
      <c r="AF153" s="7"/>
      <c r="AG153" s="7"/>
      <c r="AH153" s="7"/>
      <c r="AI153" s="105"/>
      <c r="AJ153" s="7"/>
      <c r="AK153" s="7"/>
      <c r="AL153" s="7"/>
      <c r="AM153" s="7"/>
      <c r="AN153" s="7"/>
      <c r="AO153" s="7"/>
      <c r="AP153" s="7"/>
      <c r="AQ153" s="65"/>
      <c r="AR153" s="7">
        <f>AR$129 * AR152</f>
        <v>-480.68131326027355</v>
      </c>
      <c r="AS153" s="7">
        <f t="shared" ref="AS153:AU153" si="40">AS$129 * AS152</f>
        <v>-507.43929972549699</v>
      </c>
      <c r="AT153" s="7">
        <f t="shared" si="40"/>
        <v>-530.56720104665931</v>
      </c>
      <c r="AU153" s="7">
        <f t="shared" si="40"/>
        <v>-551.30084908554704</v>
      </c>
      <c r="AV153" s="7">
        <f>AV$129 * AV152</f>
        <v>-569.75812410080266</v>
      </c>
      <c r="AW153" s="7"/>
    </row>
    <row r="154" spans="1:49" ht="16.8">
      <c r="A154" s="7"/>
      <c r="B154" s="7"/>
      <c r="C154" s="7"/>
      <c r="D154" s="7"/>
      <c r="E154" s="7" t="s">
        <v>1061</v>
      </c>
      <c r="F154" s="7"/>
      <c r="G154" s="96" t="s">
        <v>209</v>
      </c>
      <c r="H154" s="7"/>
      <c r="I154" s="7"/>
      <c r="J154" s="43"/>
      <c r="K154" s="43"/>
      <c r="L154" s="43"/>
      <c r="M154" s="43"/>
      <c r="N154" s="43"/>
      <c r="O154" s="43"/>
      <c r="P154" s="43"/>
      <c r="Q154" s="43"/>
      <c r="R154" s="43"/>
      <c r="S154" s="43"/>
      <c r="T154" s="43"/>
      <c r="U154" s="43"/>
      <c r="V154" s="43"/>
      <c r="W154" s="43"/>
      <c r="X154" s="43"/>
      <c r="Y154" s="43"/>
      <c r="Z154" s="43"/>
      <c r="AA154" s="7"/>
      <c r="AB154" s="7"/>
      <c r="AC154" s="7"/>
      <c r="AD154" s="7"/>
      <c r="AE154" s="7"/>
      <c r="AF154" s="7"/>
      <c r="AG154" s="7"/>
      <c r="AH154" s="7"/>
      <c r="AI154" s="7"/>
      <c r="AJ154" s="193"/>
      <c r="AK154" s="193"/>
      <c r="AL154" s="193"/>
      <c r="AM154" s="193"/>
      <c r="AN154" s="193"/>
      <c r="AO154" s="193"/>
      <c r="AP154" s="193"/>
      <c r="AQ154" s="187"/>
      <c r="AR154" s="294">
        <f t="shared" ref="AR154:AU154" si="41">AR$122</f>
        <v>9.5435037299259395E-2</v>
      </c>
      <c r="AS154" s="193">
        <f t="shared" si="41"/>
        <v>6.3139984843605612E-2</v>
      </c>
      <c r="AT154" s="193">
        <f t="shared" si="41"/>
        <v>4.9954136791143799E-2</v>
      </c>
      <c r="AU154" s="193">
        <f t="shared" si="41"/>
        <v>4.8321240590616599E-2</v>
      </c>
      <c r="AV154" s="193">
        <f>AV$122</f>
        <v>5.114740764369019E-2</v>
      </c>
      <c r="AW154" s="7"/>
    </row>
    <row r="155" spans="1:49" ht="16.8">
      <c r="A155" s="7"/>
      <c r="B155" s="7"/>
      <c r="C155" s="7"/>
      <c r="D155" s="7"/>
      <c r="E155" s="56"/>
      <c r="F155" s="7"/>
      <c r="G155" s="7"/>
      <c r="H155" s="7"/>
      <c r="I155" s="7"/>
      <c r="J155" s="43"/>
      <c r="K155" s="43"/>
      <c r="L155" s="43"/>
      <c r="M155" s="43"/>
      <c r="N155" s="43"/>
      <c r="O155" s="43"/>
      <c r="P155" s="43"/>
      <c r="Q155" s="43"/>
      <c r="R155" s="43"/>
      <c r="S155" s="43"/>
      <c r="T155" s="43"/>
      <c r="U155" s="43"/>
      <c r="V155" s="43"/>
      <c r="W155" s="43"/>
      <c r="X155" s="43"/>
      <c r="Y155" s="43"/>
      <c r="Z155" s="43"/>
      <c r="AA155" s="7"/>
      <c r="AB155" s="7"/>
      <c r="AC155" s="7"/>
      <c r="AD155" s="7"/>
      <c r="AE155" s="7"/>
      <c r="AF155" s="7"/>
      <c r="AG155" s="7"/>
      <c r="AH155" s="7"/>
      <c r="AI155" s="7"/>
      <c r="AJ155" s="13"/>
      <c r="AK155" s="13"/>
      <c r="AL155" s="13"/>
      <c r="AM155" s="13"/>
      <c r="AN155" s="13"/>
      <c r="AO155" s="13"/>
      <c r="AP155" s="13"/>
      <c r="AQ155" s="50"/>
      <c r="AR155" s="13"/>
      <c r="AS155" s="13"/>
      <c r="AT155" s="13"/>
      <c r="AU155" s="13"/>
      <c r="AV155" s="13"/>
      <c r="AW155" s="7"/>
    </row>
    <row r="156" spans="1:49" ht="16.8">
      <c r="A156" s="7"/>
      <c r="B156" s="7"/>
      <c r="C156" s="7"/>
      <c r="D156" s="7"/>
      <c r="E156" s="56" t="s">
        <v>1074</v>
      </c>
      <c r="F156" s="7"/>
      <c r="G156" s="7" t="s">
        <v>304</v>
      </c>
      <c r="H156" s="7"/>
      <c r="I156" s="7"/>
      <c r="J156" s="43"/>
      <c r="K156" s="43"/>
      <c r="L156" s="43"/>
      <c r="M156" s="43"/>
      <c r="N156" s="43"/>
      <c r="O156" s="43"/>
      <c r="P156" s="43"/>
      <c r="Q156" s="43"/>
      <c r="R156" s="43"/>
      <c r="S156" s="43"/>
      <c r="T156" s="43"/>
      <c r="U156" s="43"/>
      <c r="V156" s="43"/>
      <c r="W156" s="43"/>
      <c r="X156" s="43"/>
      <c r="Y156" s="43"/>
      <c r="Z156" s="43"/>
      <c r="AA156" s="7"/>
      <c r="AB156" s="7"/>
      <c r="AC156" s="7"/>
      <c r="AD156" s="7"/>
      <c r="AE156" s="7"/>
      <c r="AF156" s="7"/>
      <c r="AG156" s="7"/>
      <c r="AH156" s="7"/>
      <c r="AI156" s="7"/>
      <c r="AJ156" s="461"/>
      <c r="AK156" s="461"/>
      <c r="AL156" s="461"/>
      <c r="AM156" s="461"/>
      <c r="AN156" s="461"/>
      <c r="AO156" s="461"/>
      <c r="AP156" s="461"/>
      <c r="AQ156" s="386"/>
      <c r="AR156" s="461">
        <f t="shared" ref="AR156:AU156" si="42">AR153*AR154</f>
        <v>-45.873839060051196</v>
      </c>
      <c r="AS156" s="461">
        <f t="shared" si="42"/>
        <v>-32.039709693717725</v>
      </c>
      <c r="AT156" s="461">
        <f t="shared" si="42"/>
        <v>-26.504026537979112</v>
      </c>
      <c r="AU156" s="461">
        <f t="shared" si="42"/>
        <v>-26.63954096647393</v>
      </c>
      <c r="AV156" s="461">
        <f>AV153*AV154</f>
        <v>-29.141651031687978</v>
      </c>
      <c r="AW156" s="7"/>
    </row>
    <row r="157" spans="1:49" ht="16.8">
      <c r="A157" s="7"/>
      <c r="B157" s="7"/>
      <c r="C157" s="7"/>
      <c r="D157" s="7"/>
      <c r="E157" s="56"/>
      <c r="F157" s="7"/>
      <c r="G157" s="7"/>
      <c r="H157" s="7"/>
      <c r="I157" s="7"/>
      <c r="J157" s="43"/>
      <c r="K157" s="43"/>
      <c r="L157" s="43"/>
      <c r="M157" s="43"/>
      <c r="N157" s="43"/>
      <c r="O157" s="43"/>
      <c r="P157" s="43"/>
      <c r="Q157" s="43"/>
      <c r="R157" s="43"/>
      <c r="S157" s="43"/>
      <c r="T157" s="43"/>
      <c r="U157" s="43"/>
      <c r="V157" s="43"/>
      <c r="W157" s="43"/>
      <c r="X157" s="43"/>
      <c r="Y157" s="43"/>
      <c r="Z157" s="43"/>
      <c r="AA157" s="7"/>
      <c r="AB157" s="7"/>
      <c r="AC157" s="7"/>
      <c r="AD157" s="7"/>
      <c r="AE157" s="7"/>
      <c r="AF157" s="7"/>
      <c r="AG157" s="7"/>
      <c r="AH157" s="7"/>
      <c r="AI157" s="7"/>
      <c r="AJ157" s="7"/>
      <c r="AK157" s="7"/>
      <c r="AL157" s="7"/>
      <c r="AM157" s="7"/>
      <c r="AN157" s="7"/>
      <c r="AO157" s="7"/>
      <c r="AP157" s="7"/>
      <c r="AQ157" s="65"/>
      <c r="AR157" s="13"/>
      <c r="AS157" s="7"/>
      <c r="AT157" s="7"/>
      <c r="AU157" s="7"/>
      <c r="AV157" s="7"/>
      <c r="AW157" s="7"/>
    </row>
    <row r="158" spans="1:49" ht="16.8">
      <c r="A158" s="7"/>
      <c r="B158" s="7"/>
      <c r="C158" s="7"/>
      <c r="D158" s="7"/>
      <c r="E158" s="56" t="s">
        <v>1075</v>
      </c>
      <c r="F158" s="7"/>
      <c r="G158" s="7" t="s">
        <v>304</v>
      </c>
      <c r="H158" s="7"/>
      <c r="I158" s="7"/>
      <c r="J158" s="43"/>
      <c r="K158" s="43"/>
      <c r="L158" s="43"/>
      <c r="M158" s="43"/>
      <c r="N158" s="43"/>
      <c r="O158" s="43"/>
      <c r="P158" s="43"/>
      <c r="Q158" s="43"/>
      <c r="R158" s="43"/>
      <c r="S158" s="43"/>
      <c r="T158" s="43"/>
      <c r="U158" s="43"/>
      <c r="V158" s="43"/>
      <c r="W158" s="43"/>
      <c r="X158" s="43"/>
      <c r="Y158" s="43"/>
      <c r="Z158" s="43"/>
      <c r="AA158" s="7"/>
      <c r="AB158" s="7"/>
      <c r="AC158" s="7"/>
      <c r="AD158" s="7"/>
      <c r="AE158" s="7"/>
      <c r="AF158" s="7"/>
      <c r="AG158" s="7"/>
      <c r="AH158" s="7"/>
      <c r="AI158" s="7"/>
      <c r="AJ158" s="461"/>
      <c r="AK158" s="461"/>
      <c r="AL158" s="461"/>
      <c r="AM158" s="461"/>
      <c r="AN158" s="461"/>
      <c r="AO158" s="461"/>
      <c r="AP158" s="461"/>
      <c r="AQ158" s="386"/>
      <c r="AR158" s="461">
        <f>AR120 * AR153</f>
        <v>-30.041433898140383</v>
      </c>
      <c r="AS158" s="461">
        <f>AS120 * AS153</f>
        <v>-15.463685075525307</v>
      </c>
      <c r="AT158" s="461">
        <f>AT120 * AT153</f>
        <v>-9.0736277672886061</v>
      </c>
      <c r="AU158" s="461">
        <f>AU120 * AU153</f>
        <v>-8.501930895100962</v>
      </c>
      <c r="AV158" s="461">
        <f>AV120 * AV153</f>
        <v>-10.233910697270863</v>
      </c>
      <c r="AW158" s="7"/>
    </row>
    <row r="159" spans="1:49" ht="16.8">
      <c r="A159" s="7"/>
      <c r="B159" s="7"/>
      <c r="C159" s="7"/>
      <c r="D159" s="7"/>
      <c r="E159" s="56"/>
      <c r="F159" s="7"/>
      <c r="G159" s="7"/>
      <c r="H159" s="7"/>
      <c r="I159" s="7"/>
      <c r="J159" s="43"/>
      <c r="K159" s="43"/>
      <c r="L159" s="43"/>
      <c r="M159" s="43"/>
      <c r="N159" s="43"/>
      <c r="O159" s="43"/>
      <c r="P159" s="43"/>
      <c r="Q159" s="43"/>
      <c r="R159" s="43"/>
      <c r="S159" s="43"/>
      <c r="T159" s="43"/>
      <c r="U159" s="43"/>
      <c r="V159" s="43"/>
      <c r="W159" s="43"/>
      <c r="X159" s="43"/>
      <c r="Y159" s="43"/>
      <c r="Z159" s="43"/>
      <c r="AA159" s="7"/>
      <c r="AB159" s="7"/>
      <c r="AC159" s="7"/>
      <c r="AD159" s="7"/>
      <c r="AE159" s="7"/>
      <c r="AF159" s="7"/>
      <c r="AG159" s="7"/>
      <c r="AH159" s="7"/>
      <c r="AI159" s="7"/>
      <c r="AJ159" s="7"/>
      <c r="AK159" s="7"/>
      <c r="AL159" s="7"/>
      <c r="AM159" s="7"/>
      <c r="AN159" s="7"/>
      <c r="AO159" s="7"/>
      <c r="AP159" s="7"/>
      <c r="AQ159" s="65"/>
      <c r="AR159" s="7"/>
      <c r="AS159" s="183"/>
      <c r="AT159" s="183"/>
      <c r="AU159" s="183"/>
      <c r="AV159" s="183"/>
      <c r="AW159" s="7"/>
    </row>
    <row r="160" spans="1:49" ht="16.8">
      <c r="A160" s="7"/>
      <c r="B160" s="7"/>
      <c r="C160" s="7"/>
      <c r="D160" s="10" t="s">
        <v>1076</v>
      </c>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1"/>
      <c r="AR160" s="469"/>
      <c r="AS160" s="120"/>
      <c r="AT160" s="120"/>
      <c r="AU160" s="120"/>
      <c r="AV160" s="120"/>
      <c r="AW160" s="7"/>
    </row>
    <row r="161" spans="1:49" ht="16.8">
      <c r="A161" s="7"/>
      <c r="B161" s="7"/>
      <c r="C161" s="7"/>
      <c r="D161" s="4" t="s">
        <v>1077</v>
      </c>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12"/>
      <c r="AG161" s="12"/>
      <c r="AH161" s="12"/>
      <c r="AI161" s="12"/>
      <c r="AJ161" s="12"/>
      <c r="AK161" s="12"/>
      <c r="AL161" s="12"/>
      <c r="AM161" s="12"/>
      <c r="AN161" s="12"/>
      <c r="AO161" s="12"/>
      <c r="AP161" s="12"/>
      <c r="AQ161" s="5"/>
      <c r="AR161" s="470"/>
      <c r="AS161" s="4"/>
      <c r="AT161" s="4"/>
      <c r="AU161" s="4"/>
      <c r="AV161" s="4"/>
      <c r="AW161" s="7"/>
    </row>
    <row r="162" spans="1:49" ht="16.8">
      <c r="A162" s="7"/>
      <c r="B162" s="7"/>
      <c r="C162" s="7"/>
      <c r="D162" s="7"/>
      <c r="E162" s="56"/>
      <c r="F162" s="7"/>
      <c r="G162" s="7"/>
      <c r="H162" s="7"/>
      <c r="I162" s="7"/>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13"/>
      <c r="AS162" s="121"/>
      <c r="AT162" s="121"/>
      <c r="AU162" s="121"/>
      <c r="AV162" s="121"/>
      <c r="AW162" s="7"/>
    </row>
    <row r="163" spans="1:49" ht="16.8">
      <c r="A163" s="7"/>
      <c r="B163" s="7"/>
      <c r="C163" s="7"/>
      <c r="D163" s="7"/>
      <c r="E163" s="10" t="s">
        <v>1078</v>
      </c>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1"/>
      <c r="AR163" s="469"/>
      <c r="AS163" s="10"/>
      <c r="AT163" s="10"/>
      <c r="AU163" s="10"/>
      <c r="AV163" s="10"/>
      <c r="AW163" s="7"/>
    </row>
    <row r="164" spans="1:49" ht="16.8">
      <c r="A164" s="7"/>
      <c r="B164" s="7"/>
      <c r="C164" s="7"/>
      <c r="D164" s="7"/>
      <c r="E164" s="56" t="s">
        <v>1079</v>
      </c>
      <c r="F164" s="7"/>
      <c r="G164" s="7" t="s">
        <v>304</v>
      </c>
      <c r="H164" s="7"/>
      <c r="I164" s="7"/>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7">
        <f>AR158 + AR149</f>
        <v>-30.041433898140383</v>
      </c>
      <c r="AS164" s="7">
        <f>AS158 + AS149</f>
        <v>-15.463685075525307</v>
      </c>
      <c r="AT164" s="7">
        <f>AT158 + AT149</f>
        <v>-9.0736277672886061</v>
      </c>
      <c r="AU164" s="7">
        <f>AU158 + AU149</f>
        <v>-8.501930895100962</v>
      </c>
      <c r="AV164" s="7">
        <f>AV158 + AV149</f>
        <v>-10.233910697270863</v>
      </c>
      <c r="AW164" s="7"/>
    </row>
    <row r="165" spans="1:49" ht="16.8">
      <c r="A165" s="7"/>
      <c r="B165" s="7"/>
      <c r="C165" s="7"/>
      <c r="D165" s="7"/>
      <c r="E165" s="56"/>
      <c r="F165" s="7"/>
      <c r="G165" s="7"/>
      <c r="H165" s="7"/>
      <c r="I165" s="7"/>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26"/>
      <c r="AK165" s="26"/>
      <c r="AL165" s="26"/>
      <c r="AM165" s="26"/>
      <c r="AN165" s="26"/>
      <c r="AO165" s="26"/>
      <c r="AP165" s="26"/>
      <c r="AQ165" s="222"/>
      <c r="AR165" s="471"/>
      <c r="AS165" s="26"/>
      <c r="AT165" s="26"/>
      <c r="AU165" s="26"/>
      <c r="AV165" s="26"/>
      <c r="AW165" s="7"/>
    </row>
    <row r="166" spans="1:49" ht="16.8">
      <c r="A166" s="7"/>
      <c r="B166" s="7"/>
      <c r="C166" s="7"/>
      <c r="D166" s="7"/>
      <c r="E166" s="10" t="s">
        <v>1080</v>
      </c>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1"/>
      <c r="AR166" s="469"/>
      <c r="AS166" s="10"/>
      <c r="AT166" s="10"/>
      <c r="AU166" s="10"/>
      <c r="AV166" s="10"/>
      <c r="AW166" s="7"/>
    </row>
    <row r="167" spans="1:49" ht="16.8">
      <c r="A167" s="7"/>
      <c r="B167" s="7"/>
      <c r="C167" s="7"/>
      <c r="D167" s="7"/>
      <c r="E167" s="56" t="s">
        <v>1066</v>
      </c>
      <c r="F167" s="7"/>
      <c r="G167" s="7" t="s">
        <v>304</v>
      </c>
      <c r="H167" s="7"/>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312"/>
      <c r="AR167" s="7">
        <f>AR140 + AR156 + AR147</f>
        <v>-120.31214723153715</v>
      </c>
      <c r="AS167" s="7">
        <f>AS140 + AS156 + AS147</f>
        <v>-111.70869462922036</v>
      </c>
      <c r="AT167" s="7">
        <f>AT140 + AT156 + AT147</f>
        <v>-110.7782596178283</v>
      </c>
      <c r="AU167" s="7">
        <f>AU140 + AU156 + AU147</f>
        <v>-114.37576329334421</v>
      </c>
      <c r="AV167" s="7">
        <f>AV140 + AV156 + AV147</f>
        <v>-120.16392990553595</v>
      </c>
      <c r="AW167" s="7"/>
    </row>
    <row r="168" spans="1:49" ht="16.8">
      <c r="A168" s="7"/>
      <c r="B168" s="7"/>
      <c r="C168" s="7"/>
      <c r="D168" s="7"/>
      <c r="E168" s="56"/>
      <c r="F168" s="7"/>
      <c r="G168" s="7"/>
      <c r="H168" s="7"/>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26"/>
      <c r="AK168" s="26"/>
      <c r="AL168" s="26"/>
      <c r="AM168" s="26"/>
      <c r="AN168" s="26"/>
      <c r="AO168" s="26"/>
      <c r="AP168" s="26"/>
      <c r="AQ168" s="222"/>
      <c r="AR168" s="471"/>
      <c r="AS168" s="26"/>
      <c r="AT168" s="26"/>
      <c r="AU168" s="26"/>
      <c r="AV168" s="26"/>
      <c r="AW168" s="7"/>
    </row>
    <row r="169" spans="1:49" ht="16.8">
      <c r="A169" s="7"/>
      <c r="B169" s="7"/>
      <c r="C169" s="7"/>
      <c r="D169" s="7"/>
      <c r="E169" s="56" t="s">
        <v>1081</v>
      </c>
      <c r="F169" s="7"/>
      <c r="G169" s="7" t="s">
        <v>304</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461"/>
      <c r="AK169" s="461"/>
      <c r="AL169" s="461"/>
      <c r="AM169" s="461"/>
      <c r="AN169" s="461"/>
      <c r="AO169" s="461"/>
      <c r="AP169" s="461"/>
      <c r="AQ169" s="386"/>
      <c r="AR169" s="461">
        <f t="shared" ref="AR169:AV169" si="43">AR167 - AR170</f>
        <v>-90.27071333339677</v>
      </c>
      <c r="AS169" s="461">
        <f t="shared" si="43"/>
        <v>-96.245009553695056</v>
      </c>
      <c r="AT169" s="461">
        <f t="shared" si="43"/>
        <v>-101.7046318505397</v>
      </c>
      <c r="AU169" s="461">
        <f t="shared" si="43"/>
        <v>-105.87383239824325</v>
      </c>
      <c r="AV169" s="461">
        <f t="shared" si="43"/>
        <v>-109.93001920826509</v>
      </c>
      <c r="AW169" s="7"/>
    </row>
    <row r="170" spans="1:49" ht="16.8">
      <c r="A170" s="7"/>
      <c r="B170" s="7"/>
      <c r="C170" s="7"/>
      <c r="D170" s="7"/>
      <c r="E170" s="56" t="s">
        <v>1079</v>
      </c>
      <c r="F170" s="7"/>
      <c r="G170" s="7" t="s">
        <v>304</v>
      </c>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461"/>
      <c r="AK170" s="461"/>
      <c r="AL170" s="461"/>
      <c r="AM170" s="461"/>
      <c r="AN170" s="461"/>
      <c r="AO170" s="461"/>
      <c r="AP170" s="461"/>
      <c r="AQ170" s="386"/>
      <c r="AR170" s="461">
        <f>AR164</f>
        <v>-30.041433898140383</v>
      </c>
      <c r="AS170" s="461">
        <f t="shared" ref="AS170:AV170" si="44">AS164</f>
        <v>-15.463685075525307</v>
      </c>
      <c r="AT170" s="461">
        <f t="shared" si="44"/>
        <v>-9.0736277672886061</v>
      </c>
      <c r="AU170" s="461">
        <f t="shared" si="44"/>
        <v>-8.501930895100962</v>
      </c>
      <c r="AV170" s="461">
        <f t="shared" si="44"/>
        <v>-10.233910697270863</v>
      </c>
      <c r="AW170" s="7"/>
    </row>
    <row r="171" spans="1:49" ht="16.8">
      <c r="A171" s="7"/>
      <c r="B171" s="7"/>
      <c r="C171" s="7"/>
      <c r="D171" s="7"/>
      <c r="E171" s="56" t="s">
        <v>1082</v>
      </c>
      <c r="F171" s="7"/>
      <c r="G171" s="7" t="s">
        <v>209</v>
      </c>
      <c r="H171" s="7"/>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26"/>
      <c r="AK171" s="26"/>
      <c r="AL171" s="26"/>
      <c r="AM171" s="26"/>
      <c r="AN171" s="26"/>
      <c r="AO171" s="26"/>
      <c r="AP171" s="26"/>
      <c r="AQ171" s="222"/>
      <c r="AR171" s="26">
        <f t="shared" ref="AR171:AV171" si="45">AR170 / AR167</f>
        <v>0.24969576713086614</v>
      </c>
      <c r="AS171" s="26">
        <f t="shared" si="45"/>
        <v>0.13842866150080652</v>
      </c>
      <c r="AT171" s="26">
        <f t="shared" si="45"/>
        <v>8.19080187628108E-2</v>
      </c>
      <c r="AU171" s="26">
        <f t="shared" si="45"/>
        <v>7.4333325962561772E-2</v>
      </c>
      <c r="AV171" s="26">
        <f t="shared" si="45"/>
        <v>8.5166245023078152E-2</v>
      </c>
      <c r="AW171" s="7"/>
    </row>
    <row r="172" spans="1:49" ht="16.8">
      <c r="A172" s="7"/>
      <c r="B172" s="7"/>
      <c r="C172" s="7"/>
      <c r="D172" s="7"/>
      <c r="E172" s="56"/>
      <c r="F172" s="7"/>
      <c r="G172" s="7"/>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185"/>
      <c r="AS172" s="185"/>
      <c r="AT172" s="185"/>
      <c r="AU172" s="185"/>
      <c r="AV172" s="185"/>
      <c r="AW172" s="7"/>
    </row>
    <row r="173" spans="1:49" ht="16.8">
      <c r="A173" s="7"/>
      <c r="B173" s="7"/>
      <c r="C173" s="28" t="s">
        <v>1083</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9"/>
      <c r="AR173" s="122"/>
      <c r="AS173" s="122"/>
      <c r="AT173" s="122"/>
      <c r="AU173" s="122"/>
      <c r="AV173" s="122"/>
      <c r="AW173" s="7"/>
    </row>
    <row r="174" spans="1:49" ht="16.8">
      <c r="A174" s="7"/>
      <c r="B174" s="7"/>
      <c r="C174" s="4" t="s">
        <v>1084</v>
      </c>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12"/>
      <c r="AG174" s="12"/>
      <c r="AH174" s="12"/>
      <c r="AI174" s="12"/>
      <c r="AJ174" s="12"/>
      <c r="AK174" s="12"/>
      <c r="AL174" s="12"/>
      <c r="AM174" s="12"/>
      <c r="AN174" s="12"/>
      <c r="AO174" s="12"/>
      <c r="AP174" s="12"/>
      <c r="AQ174" s="5"/>
      <c r="AR174" s="12"/>
      <c r="AS174" s="4"/>
      <c r="AT174" s="4"/>
      <c r="AU174" s="4"/>
      <c r="AV174" s="4"/>
      <c r="AW174" s="7"/>
    </row>
    <row r="175" spans="1:49" ht="16.8">
      <c r="A175" s="7"/>
      <c r="B175" s="7"/>
      <c r="C175" s="7"/>
      <c r="D175" s="7"/>
      <c r="E175" s="7"/>
      <c r="F175" s="7"/>
      <c r="G175" s="7"/>
      <c r="H175" s="7"/>
      <c r="I175" s="7"/>
      <c r="J175" s="43"/>
      <c r="K175" s="43"/>
      <c r="L175" s="43"/>
      <c r="M175" s="43"/>
      <c r="N175" s="43"/>
      <c r="O175" s="43"/>
      <c r="P175" s="43"/>
      <c r="Q175" s="43"/>
      <c r="R175" s="43"/>
      <c r="S175" s="43"/>
      <c r="T175" s="43"/>
      <c r="U175" s="43"/>
      <c r="V175" s="43"/>
      <c r="W175" s="43"/>
      <c r="X175" s="43"/>
      <c r="Y175" s="43"/>
      <c r="Z175" s="43"/>
      <c r="AA175" s="7"/>
      <c r="AB175" s="7"/>
      <c r="AC175" s="7"/>
      <c r="AD175" s="7"/>
      <c r="AE175" s="7"/>
      <c r="AF175" s="7"/>
      <c r="AG175" s="7"/>
      <c r="AH175" s="7"/>
      <c r="AI175" s="7"/>
      <c r="AJ175" s="7"/>
      <c r="AK175" s="7"/>
      <c r="AL175" s="7"/>
      <c r="AM175" s="7"/>
      <c r="AN175" s="7"/>
      <c r="AO175" s="7"/>
      <c r="AP175" s="7"/>
      <c r="AQ175" s="65"/>
      <c r="AR175" s="7"/>
      <c r="AS175" s="7"/>
      <c r="AT175" s="7"/>
      <c r="AU175" s="7"/>
      <c r="AV175" s="7"/>
      <c r="AW175" s="7"/>
    </row>
    <row r="176" spans="1:49" ht="16.8">
      <c r="A176" s="7"/>
      <c r="B176" s="7"/>
      <c r="C176" s="34"/>
      <c r="D176" s="34"/>
      <c r="E176" s="34" t="s">
        <v>1085</v>
      </c>
      <c r="F176" s="34"/>
      <c r="G176" s="7" t="s">
        <v>550</v>
      </c>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5"/>
      <c r="AG176" s="35"/>
      <c r="AH176" s="35"/>
      <c r="AI176" s="35"/>
      <c r="AJ176" s="35"/>
      <c r="AK176" s="35"/>
      <c r="AL176" s="35"/>
      <c r="AM176" s="35"/>
      <c r="AN176" s="35"/>
      <c r="AO176" s="35"/>
      <c r="AP176" s="35"/>
      <c r="AQ176" s="36"/>
      <c r="AR176" s="35">
        <f>AR12</f>
        <v>1</v>
      </c>
      <c r="AS176" s="35">
        <f>AS12</f>
        <v>0</v>
      </c>
      <c r="AT176" s="35">
        <f>AT12</f>
        <v>0</v>
      </c>
      <c r="AU176" s="35">
        <f>AU12</f>
        <v>0</v>
      </c>
      <c r="AV176" s="35">
        <f>AV12</f>
        <v>0</v>
      </c>
      <c r="AW176" s="7"/>
    </row>
    <row r="177" spans="1:49" ht="16.8">
      <c r="A177" s="7"/>
      <c r="B177" s="7"/>
      <c r="C177" s="7"/>
      <c r="D177" s="7"/>
      <c r="E177" s="7"/>
      <c r="F177" s="7"/>
      <c r="G177" s="7"/>
      <c r="H177" s="7"/>
      <c r="I177" s="7"/>
      <c r="J177" s="43"/>
      <c r="K177" s="43"/>
      <c r="L177" s="43"/>
      <c r="M177" s="43"/>
      <c r="N177" s="43"/>
      <c r="O177" s="43"/>
      <c r="P177" s="43"/>
      <c r="Q177" s="43"/>
      <c r="R177" s="43"/>
      <c r="S177" s="43"/>
      <c r="T177" s="43"/>
      <c r="U177" s="43"/>
      <c r="V177" s="43"/>
      <c r="W177" s="43"/>
      <c r="X177" s="43"/>
      <c r="Y177" s="43"/>
      <c r="Z177" s="43"/>
      <c r="AA177" s="7"/>
      <c r="AB177" s="7"/>
      <c r="AC177" s="7"/>
      <c r="AD177" s="7"/>
      <c r="AE177" s="7"/>
      <c r="AF177" s="7"/>
      <c r="AG177" s="7"/>
      <c r="AH177" s="7"/>
      <c r="AI177" s="7"/>
      <c r="AJ177" s="7"/>
      <c r="AK177" s="7"/>
      <c r="AL177" s="7"/>
      <c r="AM177" s="7"/>
      <c r="AN177" s="7"/>
      <c r="AO177" s="7"/>
      <c r="AP177" s="7"/>
      <c r="AQ177" s="65"/>
      <c r="AR177" s="7"/>
      <c r="AS177" s="7"/>
      <c r="AT177" s="7"/>
      <c r="AU177" s="7"/>
      <c r="AV177" s="7"/>
      <c r="AW177" s="7"/>
    </row>
    <row r="178" spans="1:49" ht="16.8">
      <c r="A178" s="7"/>
      <c r="B178" s="7"/>
      <c r="C178" s="34"/>
      <c r="D178" s="34"/>
      <c r="E178" s="7" t="s">
        <v>1030</v>
      </c>
      <c r="F178" s="7"/>
      <c r="G178" s="7" t="s">
        <v>304</v>
      </c>
      <c r="H178" s="7"/>
      <c r="I178" s="7"/>
      <c r="J178" s="43"/>
      <c r="K178" s="43"/>
      <c r="L178" s="43"/>
      <c r="M178" s="43"/>
      <c r="N178" s="43"/>
      <c r="O178" s="43"/>
      <c r="P178" s="43"/>
      <c r="Q178" s="43"/>
      <c r="R178" s="43"/>
      <c r="S178" s="43"/>
      <c r="T178" s="43"/>
      <c r="U178" s="43"/>
      <c r="V178" s="43"/>
      <c r="W178" s="43"/>
      <c r="X178" s="43"/>
      <c r="Y178" s="43"/>
      <c r="Z178" s="43"/>
      <c r="AA178" s="7"/>
      <c r="AB178" s="7"/>
      <c r="AC178" s="7"/>
      <c r="AD178" s="7"/>
      <c r="AE178" s="7"/>
      <c r="AF178" s="7"/>
      <c r="AG178" s="7"/>
      <c r="AH178" s="7"/>
      <c r="AI178" s="7"/>
      <c r="AJ178" s="7"/>
      <c r="AK178" s="7"/>
      <c r="AL178" s="7"/>
      <c r="AM178" s="7"/>
      <c r="AN178" s="7"/>
      <c r="AO178" s="7"/>
      <c r="AP178" s="7"/>
      <c r="AQ178" s="65"/>
      <c r="AR178" s="7">
        <f>AR71</f>
        <v>-160.94748413841018</v>
      </c>
      <c r="AS178" s="7">
        <f>AS71</f>
        <v>0</v>
      </c>
      <c r="AT178" s="7">
        <f>AT71</f>
        <v>0</v>
      </c>
      <c r="AU178" s="7">
        <f>AU71</f>
        <v>0</v>
      </c>
      <c r="AV178" s="7">
        <f>AV71</f>
        <v>0</v>
      </c>
      <c r="AW178" s="89"/>
    </row>
    <row r="179" spans="1:49" ht="16.8">
      <c r="A179" s="7"/>
      <c r="B179" s="7"/>
      <c r="C179" s="7"/>
      <c r="D179" s="7"/>
      <c r="E179" s="7" t="s">
        <v>1086</v>
      </c>
      <c r="F179" s="7"/>
      <c r="G179" s="7" t="s">
        <v>304</v>
      </c>
      <c r="H179" s="7"/>
      <c r="I179" s="7"/>
      <c r="J179" s="43"/>
      <c r="K179" s="43"/>
      <c r="L179" s="43"/>
      <c r="M179" s="43"/>
      <c r="N179" s="43"/>
      <c r="O179" s="43"/>
      <c r="P179" s="43"/>
      <c r="Q179" s="43"/>
      <c r="R179" s="43"/>
      <c r="S179" s="43"/>
      <c r="T179" s="43"/>
      <c r="U179" s="43"/>
      <c r="V179" s="43"/>
      <c r="W179" s="43"/>
      <c r="X179" s="43"/>
      <c r="Y179" s="43"/>
      <c r="Z179" s="43"/>
      <c r="AA179" s="7"/>
      <c r="AB179" s="7"/>
      <c r="AC179" s="7"/>
      <c r="AD179" s="7"/>
      <c r="AE179" s="7"/>
      <c r="AF179" s="7"/>
      <c r="AG179" s="7"/>
      <c r="AH179" s="7"/>
      <c r="AI179" s="7"/>
      <c r="AJ179" s="7"/>
      <c r="AK179" s="7"/>
      <c r="AL179" s="7"/>
      <c r="AM179" s="7"/>
      <c r="AN179" s="7"/>
      <c r="AO179" s="7"/>
      <c r="AP179" s="7"/>
      <c r="AQ179" s="65"/>
      <c r="AR179" s="7">
        <f>AR86</f>
        <v>0</v>
      </c>
      <c r="AS179" s="7">
        <f>AS86</f>
        <v>0</v>
      </c>
      <c r="AT179" s="7">
        <f>AT86</f>
        <v>0</v>
      </c>
      <c r="AU179" s="7">
        <f>AU86</f>
        <v>0</v>
      </c>
      <c r="AV179" s="7">
        <f>AV86</f>
        <v>0</v>
      </c>
      <c r="AW179" s="7"/>
    </row>
    <row r="180" spans="1:49" ht="16.8">
      <c r="A180" s="7"/>
      <c r="B180" s="7"/>
      <c r="C180" s="34"/>
      <c r="D180" s="34"/>
      <c r="E180" s="7" t="s">
        <v>1087</v>
      </c>
      <c r="F180" s="7"/>
      <c r="G180" s="7" t="s">
        <v>304</v>
      </c>
      <c r="H180" s="7"/>
      <c r="I180" s="7"/>
      <c r="J180" s="43"/>
      <c r="K180" s="43"/>
      <c r="L180" s="43"/>
      <c r="M180" s="43"/>
      <c r="N180" s="43"/>
      <c r="O180" s="43"/>
      <c r="P180" s="43"/>
      <c r="Q180" s="43"/>
      <c r="R180" s="43"/>
      <c r="S180" s="43"/>
      <c r="T180" s="43"/>
      <c r="U180" s="43"/>
      <c r="V180" s="43"/>
      <c r="W180" s="43"/>
      <c r="X180" s="43"/>
      <c r="Y180" s="43"/>
      <c r="Z180" s="43"/>
      <c r="AA180" s="7"/>
      <c r="AB180" s="7"/>
      <c r="AC180" s="7"/>
      <c r="AD180" s="7"/>
      <c r="AE180" s="7"/>
      <c r="AF180" s="7"/>
      <c r="AG180" s="7"/>
      <c r="AH180" s="7"/>
      <c r="AI180" s="7"/>
      <c r="AJ180" s="7"/>
      <c r="AK180" s="7"/>
      <c r="AL180" s="7"/>
      <c r="AM180" s="7"/>
      <c r="AN180" s="7"/>
      <c r="AO180" s="7"/>
      <c r="AP180" s="7"/>
      <c r="AQ180" s="65"/>
      <c r="AR180" s="7">
        <f>AR176 * MAX(-AR178,0) + (1 - AR176) * (-AR178 + AR179)</f>
        <v>160.94748413841018</v>
      </c>
      <c r="AS180" s="7">
        <f t="shared" ref="AS180:AV180" si="46">AS176 * MAX(-AS178,0) + (1 - AS176) * (-AS178 + AS179)</f>
        <v>0</v>
      </c>
      <c r="AT180" s="7">
        <f t="shared" si="46"/>
        <v>0</v>
      </c>
      <c r="AU180" s="7">
        <f t="shared" si="46"/>
        <v>0</v>
      </c>
      <c r="AV180" s="7">
        <f t="shared" si="46"/>
        <v>0</v>
      </c>
      <c r="AW180" s="7"/>
    </row>
    <row r="181" spans="1:49" ht="16.8">
      <c r="A181" s="7"/>
      <c r="B181" s="7"/>
      <c r="C181" s="7"/>
      <c r="D181" s="7"/>
      <c r="E181" s="7"/>
      <c r="F181" s="7"/>
      <c r="G181" s="7"/>
      <c r="H181" s="7"/>
      <c r="I181" s="7"/>
      <c r="J181" s="43"/>
      <c r="K181" s="43"/>
      <c r="L181" s="43"/>
      <c r="M181" s="43"/>
      <c r="N181" s="43"/>
      <c r="O181" s="43"/>
      <c r="P181" s="43"/>
      <c r="Q181" s="43"/>
      <c r="R181" s="43"/>
      <c r="S181" s="43"/>
      <c r="T181" s="43"/>
      <c r="U181" s="43"/>
      <c r="V181" s="43"/>
      <c r="W181" s="43"/>
      <c r="X181" s="43"/>
      <c r="Y181" s="43"/>
      <c r="Z181" s="43"/>
      <c r="AA181" s="7"/>
      <c r="AB181" s="7"/>
      <c r="AC181" s="7"/>
      <c r="AD181" s="7"/>
      <c r="AE181" s="7"/>
      <c r="AF181" s="7"/>
      <c r="AG181" s="7"/>
      <c r="AH181" s="7"/>
      <c r="AI181" s="7"/>
      <c r="AJ181" s="7"/>
      <c r="AK181" s="7"/>
      <c r="AL181" s="7"/>
      <c r="AM181" s="7"/>
      <c r="AN181" s="7"/>
      <c r="AO181" s="7"/>
      <c r="AP181" s="7"/>
      <c r="AQ181" s="65"/>
      <c r="AR181" s="7"/>
      <c r="AS181" s="7"/>
      <c r="AT181" s="7"/>
      <c r="AU181" s="7"/>
      <c r="AV181" s="7"/>
      <c r="AW181" s="7"/>
    </row>
    <row r="182" spans="1:49" ht="16.8">
      <c r="A182" s="7"/>
      <c r="B182" s="7"/>
      <c r="C182" s="34"/>
      <c r="D182" s="34"/>
      <c r="E182" s="7" t="s">
        <v>1088</v>
      </c>
      <c r="F182" s="7"/>
      <c r="G182" s="7" t="s">
        <v>209</v>
      </c>
      <c r="H182" s="7"/>
      <c r="I182" s="7"/>
      <c r="J182" s="43"/>
      <c r="K182" s="43"/>
      <c r="L182" s="43"/>
      <c r="M182" s="43"/>
      <c r="N182" s="43"/>
      <c r="O182" s="43"/>
      <c r="P182" s="43"/>
      <c r="Q182" s="43"/>
      <c r="R182" s="43"/>
      <c r="S182" s="43"/>
      <c r="T182" s="43"/>
      <c r="U182" s="43"/>
      <c r="V182" s="43"/>
      <c r="W182" s="43"/>
      <c r="X182" s="43"/>
      <c r="Y182" s="43"/>
      <c r="Z182" s="43"/>
      <c r="AA182" s="7"/>
      <c r="AB182" s="7"/>
      <c r="AC182" s="7"/>
      <c r="AD182" s="7"/>
      <c r="AE182" s="7"/>
      <c r="AF182" s="7"/>
      <c r="AG182" s="7"/>
      <c r="AH182" s="7"/>
      <c r="AI182" s="7"/>
      <c r="AJ182" s="49"/>
      <c r="AK182" s="49"/>
      <c r="AL182" s="49"/>
      <c r="AM182" s="49"/>
      <c r="AN182" s="49"/>
      <c r="AO182" s="49"/>
      <c r="AP182" s="49"/>
      <c r="AQ182" s="214"/>
      <c r="AR182" s="49">
        <f>InputSummary!AR201</f>
        <v>0.05</v>
      </c>
      <c r="AS182" s="49">
        <f>InputSummary!AS201</f>
        <v>0.05</v>
      </c>
      <c r="AT182" s="49">
        <f>InputSummary!AT201</f>
        <v>0.05</v>
      </c>
      <c r="AU182" s="49">
        <f>InputSummary!AU201</f>
        <v>0.05</v>
      </c>
      <c r="AV182" s="49">
        <f>InputSummary!AV201</f>
        <v>0.05</v>
      </c>
      <c r="AW182" s="7"/>
    </row>
    <row r="183" spans="1:49" ht="16.8">
      <c r="A183" s="7"/>
      <c r="B183" s="7"/>
      <c r="C183" s="7"/>
      <c r="D183" s="7"/>
      <c r="E183" s="7"/>
      <c r="F183" s="7"/>
      <c r="G183" s="7"/>
      <c r="H183" s="7"/>
      <c r="I183" s="7"/>
      <c r="J183" s="43"/>
      <c r="K183" s="43"/>
      <c r="L183" s="43"/>
      <c r="M183" s="43"/>
      <c r="N183" s="43"/>
      <c r="O183" s="43"/>
      <c r="P183" s="43"/>
      <c r="Q183" s="43"/>
      <c r="R183" s="43"/>
      <c r="S183" s="43"/>
      <c r="T183" s="43"/>
      <c r="U183" s="43"/>
      <c r="V183" s="43"/>
      <c r="W183" s="43"/>
      <c r="X183" s="43"/>
      <c r="Y183" s="43"/>
      <c r="Z183" s="43"/>
      <c r="AA183" s="7"/>
      <c r="AB183" s="7"/>
      <c r="AC183" s="7"/>
      <c r="AD183" s="7"/>
      <c r="AE183" s="7"/>
      <c r="AF183" s="7"/>
      <c r="AG183" s="7"/>
      <c r="AH183" s="7"/>
      <c r="AI183" s="7"/>
      <c r="AJ183" s="7"/>
      <c r="AK183" s="7"/>
      <c r="AL183" s="7"/>
      <c r="AM183" s="7"/>
      <c r="AN183" s="7"/>
      <c r="AO183" s="7"/>
      <c r="AP183" s="7"/>
      <c r="AQ183" s="65"/>
      <c r="AR183" s="7"/>
      <c r="AS183" s="7"/>
      <c r="AT183" s="7"/>
      <c r="AU183" s="7"/>
      <c r="AV183" s="7"/>
      <c r="AW183" s="7"/>
    </row>
    <row r="184" spans="1:49" ht="16.8">
      <c r="A184" s="7"/>
      <c r="B184" s="7"/>
      <c r="C184" s="34"/>
      <c r="D184" s="34"/>
      <c r="E184" s="21" t="s">
        <v>531</v>
      </c>
      <c r="F184" s="7"/>
      <c r="G184" s="7" t="s">
        <v>304</v>
      </c>
      <c r="H184" s="7"/>
      <c r="I184" s="7"/>
      <c r="J184" s="43"/>
      <c r="K184" s="43"/>
      <c r="L184" s="43"/>
      <c r="M184" s="43"/>
      <c r="N184" s="43"/>
      <c r="O184" s="43"/>
      <c r="P184" s="43"/>
      <c r="Q184" s="43"/>
      <c r="R184" s="43"/>
      <c r="S184" s="43"/>
      <c r="T184" s="43"/>
      <c r="U184" s="43"/>
      <c r="V184" s="43"/>
      <c r="W184" s="43"/>
      <c r="X184" s="43"/>
      <c r="Y184" s="43"/>
      <c r="Z184" s="43"/>
      <c r="AA184" s="7"/>
      <c r="AB184" s="7"/>
      <c r="AC184" s="7"/>
      <c r="AD184" s="7"/>
      <c r="AE184" s="7"/>
      <c r="AF184" s="7"/>
      <c r="AG184" s="7"/>
      <c r="AH184" s="7"/>
      <c r="AI184" s="7"/>
      <c r="AJ184" s="538"/>
      <c r="AK184" s="538"/>
      <c r="AL184" s="538"/>
      <c r="AM184" s="538"/>
      <c r="AN184" s="538"/>
      <c r="AO184" s="538"/>
      <c r="AP184" s="538"/>
      <c r="AQ184" s="385"/>
      <c r="AR184" s="538">
        <f t="shared" ref="AR184:AU184" si="47">AR180 * AR182</f>
        <v>8.0473742069205088</v>
      </c>
      <c r="AS184" s="538">
        <f t="shared" si="47"/>
        <v>0</v>
      </c>
      <c r="AT184" s="538">
        <f t="shared" si="47"/>
        <v>0</v>
      </c>
      <c r="AU184" s="538">
        <f t="shared" si="47"/>
        <v>0</v>
      </c>
      <c r="AV184" s="538">
        <f>AV180 * AV182</f>
        <v>0</v>
      </c>
      <c r="AW184" s="7"/>
    </row>
    <row r="185" spans="1:49" ht="16.8">
      <c r="A185" s="129"/>
      <c r="B185" s="129"/>
      <c r="C185" s="77"/>
      <c r="D185" s="77"/>
      <c r="E185" s="134" t="s">
        <v>1089</v>
      </c>
      <c r="F185" s="129"/>
      <c r="G185" s="129" t="s">
        <v>105</v>
      </c>
      <c r="H185" s="129"/>
      <c r="I185" s="129"/>
      <c r="J185" s="148"/>
      <c r="K185" s="148"/>
      <c r="L185" s="148"/>
      <c r="M185" s="148"/>
      <c r="N185" s="148"/>
      <c r="O185" s="148"/>
      <c r="P185" s="148"/>
      <c r="Q185" s="148"/>
      <c r="R185" s="148"/>
      <c r="S185" s="148"/>
      <c r="T185" s="148"/>
      <c r="U185" s="148"/>
      <c r="V185" s="148"/>
      <c r="W185" s="148"/>
      <c r="X185" s="148"/>
      <c r="Y185" s="148"/>
      <c r="Z185" s="148"/>
      <c r="AA185" s="129"/>
      <c r="AB185" s="129"/>
      <c r="AC185" s="129"/>
      <c r="AD185" s="129"/>
      <c r="AE185" s="129"/>
      <c r="AF185" s="129"/>
      <c r="AG185" s="129"/>
      <c r="AH185" s="129"/>
      <c r="AI185" s="129"/>
      <c r="AJ185" s="149"/>
      <c r="AK185" s="149"/>
      <c r="AL185" s="149"/>
      <c r="AM185" s="149"/>
      <c r="AN185" s="149"/>
      <c r="AO185" s="149"/>
      <c r="AP185" s="149"/>
      <c r="AQ185" s="232"/>
      <c r="AR185" s="149">
        <f t="shared" ref="AR185:AV185" si="48">AR184 / AR$17</f>
        <v>6.2423848062618674</v>
      </c>
      <c r="AS185" s="149">
        <f t="shared" si="48"/>
        <v>0</v>
      </c>
      <c r="AT185" s="149">
        <f t="shared" si="48"/>
        <v>0</v>
      </c>
      <c r="AU185" s="149">
        <f t="shared" si="48"/>
        <v>0</v>
      </c>
      <c r="AV185" s="149">
        <f t="shared" si="48"/>
        <v>0</v>
      </c>
      <c r="AW185" s="129"/>
    </row>
    <row r="186" spans="1:49" ht="16.8">
      <c r="A186" s="7"/>
      <c r="B186" s="7"/>
      <c r="C186" s="7"/>
      <c r="D186" s="7"/>
      <c r="E186" s="7"/>
      <c r="F186" s="7"/>
      <c r="G186" s="7"/>
      <c r="H186" s="7"/>
      <c r="I186" s="7"/>
      <c r="J186" s="43"/>
      <c r="K186" s="43"/>
      <c r="L186" s="43"/>
      <c r="M186" s="43"/>
      <c r="N186" s="43"/>
      <c r="O186" s="43"/>
      <c r="P186" s="43"/>
      <c r="Q186" s="43"/>
      <c r="R186" s="43"/>
      <c r="S186" s="43"/>
      <c r="T186" s="43"/>
      <c r="U186" s="43"/>
      <c r="V186" s="43"/>
      <c r="W186" s="43"/>
      <c r="X186" s="43"/>
      <c r="Y186" s="43"/>
      <c r="Z186" s="43"/>
      <c r="AA186" s="7"/>
      <c r="AB186" s="7"/>
      <c r="AC186" s="7"/>
      <c r="AD186" s="7"/>
      <c r="AE186" s="7"/>
      <c r="AF186" s="7"/>
      <c r="AG186" s="7"/>
      <c r="AH186" s="7"/>
      <c r="AI186" s="7"/>
      <c r="AJ186" s="7"/>
      <c r="AK186" s="7"/>
      <c r="AL186" s="7"/>
      <c r="AM186" s="7"/>
      <c r="AN186" s="7"/>
      <c r="AO186" s="7"/>
      <c r="AP186" s="7"/>
      <c r="AQ186" s="65"/>
      <c r="AR186" s="7"/>
      <c r="AS186" s="7"/>
      <c r="AT186" s="7"/>
      <c r="AU186" s="7"/>
      <c r="AV186" s="7"/>
      <c r="AW186" s="7"/>
    </row>
    <row r="187" spans="1:49" ht="16.8">
      <c r="A187" s="7"/>
      <c r="B187" s="7"/>
      <c r="C187" s="28" t="s">
        <v>1090</v>
      </c>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9"/>
      <c r="AR187" s="28"/>
      <c r="AS187" s="28"/>
      <c r="AT187" s="28"/>
      <c r="AU187" s="28"/>
      <c r="AV187" s="28"/>
      <c r="AW187" s="7"/>
    </row>
    <row r="188" spans="1:49" ht="16.8">
      <c r="A188" s="7"/>
      <c r="B188" s="7"/>
      <c r="C188" s="4" t="s">
        <v>1091</v>
      </c>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12"/>
      <c r="AG188" s="12"/>
      <c r="AH188" s="12"/>
      <c r="AI188" s="12"/>
      <c r="AJ188" s="12"/>
      <c r="AK188" s="12"/>
      <c r="AL188" s="12"/>
      <c r="AM188" s="12"/>
      <c r="AN188" s="12"/>
      <c r="AO188" s="12"/>
      <c r="AP188" s="12"/>
      <c r="AQ188" s="5"/>
      <c r="AR188" s="12"/>
      <c r="AS188" s="4"/>
      <c r="AT188" s="4"/>
      <c r="AU188" s="4"/>
      <c r="AV188" s="4"/>
      <c r="AW188" s="7"/>
    </row>
    <row r="189" spans="1:49" ht="16.8">
      <c r="A189" s="7"/>
      <c r="B189" s="7"/>
      <c r="C189" s="7"/>
      <c r="D189" s="7"/>
      <c r="E189" s="56"/>
      <c r="F189" s="7"/>
      <c r="G189" s="7"/>
      <c r="H189" s="7"/>
      <c r="I189" s="7"/>
      <c r="J189" s="43"/>
      <c r="K189" s="43"/>
      <c r="L189" s="43"/>
      <c r="M189" s="43"/>
      <c r="N189" s="43"/>
      <c r="O189" s="43"/>
      <c r="P189" s="43"/>
      <c r="Q189" s="43"/>
      <c r="R189" s="43"/>
      <c r="S189" s="43"/>
      <c r="T189" s="43"/>
      <c r="U189" s="43"/>
      <c r="V189" s="43"/>
      <c r="W189" s="43"/>
      <c r="X189" s="43"/>
      <c r="Y189" s="43"/>
      <c r="Z189" s="43"/>
      <c r="AA189" s="7"/>
      <c r="AB189" s="7"/>
      <c r="AC189" s="7"/>
      <c r="AD189" s="7"/>
      <c r="AE189" s="7"/>
      <c r="AF189" s="7"/>
      <c r="AG189" s="7"/>
      <c r="AH189" s="7"/>
      <c r="AI189" s="7"/>
      <c r="AJ189" s="7"/>
      <c r="AK189" s="7"/>
      <c r="AL189" s="7"/>
      <c r="AM189" s="7"/>
      <c r="AN189" s="7"/>
      <c r="AO189" s="7"/>
      <c r="AP189" s="7"/>
      <c r="AQ189" s="65"/>
      <c r="AR189" s="7"/>
      <c r="AS189" s="7"/>
      <c r="AT189" s="7"/>
      <c r="AU189" s="7"/>
      <c r="AV189" s="7"/>
      <c r="AW189" s="7"/>
    </row>
    <row r="190" spans="1:49" ht="16.8">
      <c r="A190" s="7"/>
      <c r="B190" s="7"/>
      <c r="C190" s="7"/>
      <c r="D190" s="7"/>
      <c r="E190" s="56" t="s">
        <v>1092</v>
      </c>
      <c r="F190" s="7"/>
      <c r="G190" s="7" t="s">
        <v>304</v>
      </c>
      <c r="H190" s="7"/>
      <c r="I190" s="7"/>
      <c r="J190" s="43"/>
      <c r="K190" s="43"/>
      <c r="L190" s="43"/>
      <c r="M190" s="43"/>
      <c r="N190" s="43"/>
      <c r="O190" s="43"/>
      <c r="P190" s="43"/>
      <c r="Q190" s="43"/>
      <c r="R190" s="43"/>
      <c r="S190" s="43"/>
      <c r="T190" s="43"/>
      <c r="U190" s="43"/>
      <c r="V190" s="43"/>
      <c r="W190" s="43"/>
      <c r="X190" s="43"/>
      <c r="Y190" s="43"/>
      <c r="Z190" s="43"/>
      <c r="AA190" s="7"/>
      <c r="AB190" s="7"/>
      <c r="AC190" s="7"/>
      <c r="AD190" s="7"/>
      <c r="AE190" s="7"/>
      <c r="AF190" s="7"/>
      <c r="AG190" s="7"/>
      <c r="AH190" s="7"/>
      <c r="AI190" s="7"/>
      <c r="AJ190" s="8"/>
      <c r="AK190" s="8"/>
      <c r="AL190" s="8"/>
      <c r="AM190" s="8"/>
      <c r="AN190" s="8"/>
      <c r="AO190" s="8"/>
      <c r="AP190" s="8"/>
      <c r="AQ190" s="9"/>
      <c r="AR190" s="8">
        <f>'Return&amp;RAV'!AR46 * AR$17</f>
        <v>3544.5150715530954</v>
      </c>
      <c r="AS190" s="8">
        <f>'Return&amp;RAV'!AS46 * AS$17</f>
        <v>3736.6054047866282</v>
      </c>
      <c r="AT190" s="8">
        <f>'Return&amp;RAV'!AT46 * AT$17</f>
        <v>3884.8982234047976</v>
      </c>
      <c r="AU190" s="8">
        <f>'Return&amp;RAV'!AU46 * AU$17</f>
        <v>4031.2954246120253</v>
      </c>
      <c r="AV190" s="8">
        <f>'Return&amp;RAV'!AV46 * AV$17</f>
        <v>4198.7184448574553</v>
      </c>
      <c r="AW190" s="7"/>
    </row>
    <row r="191" spans="1:49" ht="16.8">
      <c r="A191" s="7"/>
      <c r="B191" s="7"/>
      <c r="C191" s="7"/>
      <c r="D191" s="7"/>
      <c r="E191" s="7" t="s">
        <v>1093</v>
      </c>
      <c r="F191" s="7"/>
      <c r="G191" s="7" t="s">
        <v>209</v>
      </c>
      <c r="H191" s="7"/>
      <c r="I191" s="7"/>
      <c r="J191" s="43"/>
      <c r="K191" s="43"/>
      <c r="L191" s="43"/>
      <c r="M191" s="43"/>
      <c r="N191" s="43"/>
      <c r="O191" s="43"/>
      <c r="P191" s="43"/>
      <c r="Q191" s="43"/>
      <c r="R191" s="43"/>
      <c r="S191" s="43"/>
      <c r="T191" s="43"/>
      <c r="U191" s="43"/>
      <c r="V191" s="43"/>
      <c r="W191" s="43"/>
      <c r="X191" s="43"/>
      <c r="Y191" s="43"/>
      <c r="Z191" s="43"/>
      <c r="AA191" s="7"/>
      <c r="AB191" s="7"/>
      <c r="AC191" s="7"/>
      <c r="AD191" s="7"/>
      <c r="AE191" s="7"/>
      <c r="AF191" s="7"/>
      <c r="AG191" s="7"/>
      <c r="AH191" s="7"/>
      <c r="AI191" s="7"/>
      <c r="AJ191" s="132"/>
      <c r="AK191" s="132"/>
      <c r="AL191" s="132"/>
      <c r="AM191" s="132"/>
      <c r="AN191" s="132"/>
      <c r="AO191" s="132"/>
      <c r="AP191" s="132"/>
      <c r="AQ191" s="216"/>
      <c r="AR191" s="132">
        <f>(1 - AR63)</f>
        <v>0.4</v>
      </c>
      <c r="AS191" s="132">
        <f>(1 - AS63)</f>
        <v>0.4</v>
      </c>
      <c r="AT191" s="132">
        <f>(1 - AT63)</f>
        <v>0.4</v>
      </c>
      <c r="AU191" s="132">
        <f>(1 - AU63)</f>
        <v>0.4</v>
      </c>
      <c r="AV191" s="132">
        <f>(1 - AV63)</f>
        <v>0.4</v>
      </c>
      <c r="AW191" s="7"/>
    </row>
    <row r="192" spans="1:49" ht="16.8">
      <c r="A192" s="7"/>
      <c r="B192" s="7"/>
      <c r="C192" s="34"/>
      <c r="D192" s="34"/>
      <c r="E192" s="7" t="s">
        <v>1094</v>
      </c>
      <c r="F192" s="7"/>
      <c r="G192" s="7" t="s">
        <v>209</v>
      </c>
      <c r="H192" s="7"/>
      <c r="I192" s="7"/>
      <c r="J192" s="43"/>
      <c r="K192" s="43"/>
      <c r="L192" s="43"/>
      <c r="M192" s="43"/>
      <c r="N192" s="43"/>
      <c r="O192" s="43"/>
      <c r="P192" s="43"/>
      <c r="Q192" s="43"/>
      <c r="R192" s="43"/>
      <c r="S192" s="43"/>
      <c r="T192" s="43"/>
      <c r="U192" s="43"/>
      <c r="V192" s="43"/>
      <c r="W192" s="43"/>
      <c r="X192" s="43"/>
      <c r="Y192" s="43"/>
      <c r="Z192" s="43"/>
      <c r="AA192" s="7"/>
      <c r="AB192" s="7"/>
      <c r="AC192" s="7"/>
      <c r="AD192" s="7"/>
      <c r="AE192" s="7"/>
      <c r="AF192" s="7"/>
      <c r="AG192" s="7"/>
      <c r="AH192" s="7"/>
      <c r="AI192" s="7"/>
      <c r="AJ192" s="49"/>
      <c r="AK192" s="49"/>
      <c r="AL192" s="49"/>
      <c r="AM192" s="49"/>
      <c r="AN192" s="49"/>
      <c r="AO192" s="49"/>
      <c r="AP192" s="49"/>
      <c r="AQ192" s="214"/>
      <c r="AR192" s="49">
        <f>InputSummary!AR202</f>
        <v>0.03</v>
      </c>
      <c r="AS192" s="49">
        <f>InputSummary!AS202</f>
        <v>0.03</v>
      </c>
      <c r="AT192" s="49">
        <f>InputSummary!AT202</f>
        <v>0.03</v>
      </c>
      <c r="AU192" s="49">
        <f>InputSummary!AU202</f>
        <v>0.03</v>
      </c>
      <c r="AV192" s="49">
        <f>InputSummary!AV202</f>
        <v>0.03</v>
      </c>
      <c r="AW192" s="7"/>
    </row>
    <row r="193" spans="1:49" ht="16.8">
      <c r="A193" s="7"/>
      <c r="B193" s="7"/>
      <c r="C193" s="7"/>
      <c r="D193" s="7"/>
      <c r="E193" s="56"/>
      <c r="F193" s="7"/>
      <c r="G193" s="7"/>
      <c r="H193" s="7"/>
      <c r="I193" s="7"/>
      <c r="J193" s="43"/>
      <c r="K193" s="43"/>
      <c r="L193" s="43"/>
      <c r="M193" s="43"/>
      <c r="N193" s="43"/>
      <c r="O193" s="43"/>
      <c r="P193" s="43"/>
      <c r="Q193" s="43"/>
      <c r="R193" s="43"/>
      <c r="S193" s="43"/>
      <c r="T193" s="43"/>
      <c r="U193" s="43"/>
      <c r="V193" s="43"/>
      <c r="W193" s="43"/>
      <c r="X193" s="43"/>
      <c r="Y193" s="43"/>
      <c r="Z193" s="43"/>
      <c r="AA193" s="7"/>
      <c r="AB193" s="7"/>
      <c r="AC193" s="7"/>
      <c r="AD193" s="7"/>
      <c r="AE193" s="7"/>
      <c r="AF193" s="7"/>
      <c r="AG193" s="7"/>
      <c r="AH193" s="7"/>
      <c r="AI193" s="7"/>
      <c r="AJ193" s="7"/>
      <c r="AK193" s="7"/>
      <c r="AL193" s="7"/>
      <c r="AM193" s="7"/>
      <c r="AN193" s="7"/>
      <c r="AO193" s="7"/>
      <c r="AP193" s="7"/>
      <c r="AQ193" s="65"/>
      <c r="AR193" s="7"/>
      <c r="AS193" s="7"/>
      <c r="AT193" s="7"/>
      <c r="AU193" s="7"/>
      <c r="AV193" s="7"/>
      <c r="AW193" s="7"/>
    </row>
    <row r="194" spans="1:49" ht="16.8">
      <c r="A194" s="7"/>
      <c r="B194" s="7"/>
      <c r="C194" s="7"/>
      <c r="D194" s="7"/>
      <c r="E194" s="56" t="s">
        <v>1095</v>
      </c>
      <c r="F194" s="7"/>
      <c r="G194" s="7" t="s">
        <v>304</v>
      </c>
      <c r="H194" s="7"/>
      <c r="I194" s="7"/>
      <c r="J194" s="43"/>
      <c r="K194" s="43"/>
      <c r="L194" s="43"/>
      <c r="M194" s="43"/>
      <c r="N194" s="43"/>
      <c r="O194" s="43"/>
      <c r="P194" s="43"/>
      <c r="Q194" s="43"/>
      <c r="R194" s="43"/>
      <c r="S194" s="43"/>
      <c r="T194" s="43"/>
      <c r="U194" s="43"/>
      <c r="V194" s="43"/>
      <c r="W194" s="43"/>
      <c r="X194" s="43"/>
      <c r="Y194" s="43"/>
      <c r="Z194" s="43"/>
      <c r="AA194" s="7"/>
      <c r="AB194" s="7"/>
      <c r="AC194" s="7"/>
      <c r="AD194" s="7"/>
      <c r="AE194" s="7"/>
      <c r="AF194" s="7"/>
      <c r="AG194" s="7"/>
      <c r="AH194" s="7"/>
      <c r="AI194" s="7"/>
      <c r="AJ194" s="461"/>
      <c r="AK194" s="461"/>
      <c r="AL194" s="461"/>
      <c r="AM194" s="461"/>
      <c r="AN194" s="461"/>
      <c r="AO194" s="461"/>
      <c r="AP194" s="461"/>
      <c r="AQ194" s="386"/>
      <c r="AR194" s="461">
        <f t="shared" ref="AR194:AU194" si="49">AR190 * AR191 * AR192</f>
        <v>42.53418085863715</v>
      </c>
      <c r="AS194" s="461">
        <f t="shared" si="49"/>
        <v>44.839264857439538</v>
      </c>
      <c r="AT194" s="461">
        <f t="shared" si="49"/>
        <v>46.618778680857574</v>
      </c>
      <c r="AU194" s="461">
        <f t="shared" si="49"/>
        <v>48.375545095344307</v>
      </c>
      <c r="AV194" s="461">
        <f>AV190 * AV191 * AV192</f>
        <v>50.384621338289463</v>
      </c>
      <c r="AW194" s="7"/>
    </row>
    <row r="195" spans="1:49" ht="16.8">
      <c r="A195" s="7"/>
      <c r="B195" s="7"/>
      <c r="C195" s="7"/>
      <c r="D195" s="7"/>
      <c r="E195" s="56"/>
      <c r="F195" s="7"/>
      <c r="G195" s="7"/>
      <c r="H195" s="7"/>
      <c r="I195" s="7"/>
      <c r="J195" s="43"/>
      <c r="K195" s="43"/>
      <c r="L195" s="43"/>
      <c r="M195" s="43"/>
      <c r="N195" s="43"/>
      <c r="O195" s="43"/>
      <c r="P195" s="43"/>
      <c r="Q195" s="43"/>
      <c r="R195" s="43"/>
      <c r="S195" s="43"/>
      <c r="T195" s="43"/>
      <c r="U195" s="43"/>
      <c r="V195" s="43"/>
      <c r="W195" s="43"/>
      <c r="X195" s="43"/>
      <c r="Y195" s="43"/>
      <c r="Z195" s="43"/>
      <c r="AA195" s="7"/>
      <c r="AB195" s="7"/>
      <c r="AC195" s="7"/>
      <c r="AD195" s="7"/>
      <c r="AE195" s="7"/>
      <c r="AF195" s="7"/>
      <c r="AG195" s="7"/>
      <c r="AH195" s="7"/>
      <c r="AI195" s="7"/>
      <c r="AJ195" s="7"/>
      <c r="AK195" s="7"/>
      <c r="AL195" s="7"/>
      <c r="AM195" s="7"/>
      <c r="AN195" s="7"/>
      <c r="AO195" s="7"/>
      <c r="AP195" s="7"/>
      <c r="AQ195" s="65"/>
      <c r="AR195" s="30"/>
      <c r="AS195" s="30"/>
      <c r="AT195" s="30"/>
      <c r="AU195" s="30"/>
      <c r="AV195" s="30"/>
      <c r="AW195" s="7"/>
    </row>
    <row r="196" spans="1:49" ht="16.8">
      <c r="A196" s="21"/>
      <c r="B196" s="37" t="s">
        <v>533</v>
      </c>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c r="AA196" s="37"/>
      <c r="AB196" s="37"/>
      <c r="AC196" s="37"/>
      <c r="AD196" s="37"/>
      <c r="AE196" s="37"/>
      <c r="AF196" s="37"/>
      <c r="AG196" s="37"/>
      <c r="AH196" s="37"/>
      <c r="AI196" s="37"/>
      <c r="AJ196" s="37"/>
      <c r="AK196" s="37"/>
      <c r="AL196" s="37"/>
      <c r="AM196" s="37"/>
      <c r="AN196" s="37"/>
      <c r="AO196" s="37"/>
      <c r="AP196" s="37"/>
      <c r="AQ196" s="38"/>
      <c r="AR196" s="37"/>
      <c r="AS196" s="37"/>
      <c r="AT196" s="37"/>
      <c r="AU196" s="37"/>
      <c r="AV196" s="37"/>
      <c r="AW196" s="48"/>
    </row>
    <row r="197" spans="1:49" ht="16.8">
      <c r="A197" s="21"/>
      <c r="B197" s="21"/>
      <c r="C197" s="21"/>
      <c r="D197" s="21"/>
      <c r="E197" s="21"/>
      <c r="F197" s="21"/>
      <c r="G197" s="21"/>
      <c r="H197" s="21"/>
      <c r="I197" s="21"/>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233"/>
      <c r="AR197" s="7"/>
      <c r="AS197" s="7"/>
      <c r="AT197" s="7"/>
      <c r="AU197" s="7"/>
      <c r="AV197" s="7"/>
      <c r="AW197" s="48"/>
    </row>
    <row r="198" spans="1:49" ht="16.8">
      <c r="A198" s="21"/>
      <c r="B198" s="21"/>
      <c r="C198" s="28" t="s">
        <v>1096</v>
      </c>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9"/>
      <c r="AR198" s="28"/>
      <c r="AS198" s="28"/>
      <c r="AT198" s="28"/>
      <c r="AU198" s="28"/>
      <c r="AV198" s="28"/>
      <c r="AW198" s="48"/>
    </row>
    <row r="199" spans="1:49" ht="16.8">
      <c r="A199" s="7"/>
      <c r="B199" s="7"/>
      <c r="C199" s="4" t="s">
        <v>1097</v>
      </c>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12"/>
      <c r="AG199" s="12"/>
      <c r="AH199" s="12"/>
      <c r="AI199" s="12"/>
      <c r="AJ199" s="12"/>
      <c r="AK199" s="12"/>
      <c r="AL199" s="12"/>
      <c r="AM199" s="12"/>
      <c r="AN199" s="12"/>
      <c r="AO199" s="12"/>
      <c r="AP199" s="12"/>
      <c r="AQ199" s="5"/>
      <c r="AR199" s="12"/>
      <c r="AS199" s="4"/>
      <c r="AT199" s="4"/>
      <c r="AU199" s="4"/>
      <c r="AV199" s="4"/>
      <c r="AW199" s="7"/>
    </row>
    <row r="200" spans="1:49" ht="16.8">
      <c r="A200" s="21"/>
      <c r="B200" s="21"/>
      <c r="C200" s="21"/>
      <c r="D200" s="21"/>
      <c r="E200" s="21"/>
      <c r="F200" s="21"/>
      <c r="G200" s="21"/>
      <c r="H200" s="21"/>
      <c r="I200" s="21"/>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233"/>
      <c r="AR200" s="48"/>
      <c r="AS200" s="48"/>
      <c r="AT200" s="48"/>
      <c r="AU200" s="48"/>
      <c r="AV200" s="48"/>
      <c r="AW200" s="48"/>
    </row>
    <row r="201" spans="1:49" ht="16.8">
      <c r="A201" s="21"/>
      <c r="B201" s="21"/>
      <c r="C201" s="21"/>
      <c r="D201" s="21"/>
      <c r="E201" s="21" t="s">
        <v>1098</v>
      </c>
      <c r="F201" s="21"/>
      <c r="G201" s="21" t="s">
        <v>304</v>
      </c>
      <c r="H201" s="21"/>
      <c r="I201" s="21"/>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7"/>
      <c r="AI201" s="7"/>
      <c r="AJ201" s="8"/>
      <c r="AK201" s="8"/>
      <c r="AL201" s="8"/>
      <c r="AM201" s="8"/>
      <c r="AN201" s="8"/>
      <c r="AO201" s="8"/>
      <c r="AP201" s="8"/>
      <c r="AQ201" s="9"/>
      <c r="AR201" s="8">
        <f>Revenue!AR19 * AR$17</f>
        <v>573.28112278337164</v>
      </c>
      <c r="AS201" s="8">
        <f>Revenue!AS19 * AS$17</f>
        <v>559.14304054151205</v>
      </c>
      <c r="AT201" s="8">
        <f>Revenue!AT19 * AT$17</f>
        <v>566.55427339030598</v>
      </c>
      <c r="AU201" s="8">
        <f>Revenue!AU19 * AU$17</f>
        <v>569.65731371160678</v>
      </c>
      <c r="AV201" s="8">
        <f>Revenue!AV19 * AV$17</f>
        <v>578.42587471446984</v>
      </c>
      <c r="AW201" s="48"/>
    </row>
    <row r="202" spans="1:49" ht="16.8">
      <c r="A202" s="21"/>
      <c r="B202" s="21"/>
      <c r="C202" s="21"/>
      <c r="D202" s="21"/>
      <c r="E202" s="21" t="s">
        <v>1099</v>
      </c>
      <c r="F202" s="21"/>
      <c r="G202" s="21" t="s">
        <v>304</v>
      </c>
      <c r="H202" s="21"/>
      <c r="I202" s="21"/>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7"/>
      <c r="AI202" s="7"/>
      <c r="AJ202" s="8"/>
      <c r="AK202" s="8"/>
      <c r="AL202" s="8"/>
      <c r="AM202" s="8"/>
      <c r="AN202" s="8"/>
      <c r="AO202" s="8"/>
      <c r="AP202" s="8"/>
      <c r="AQ202" s="9"/>
      <c r="AR202" s="8">
        <f>InputSummary!AR151 * AR$17</f>
        <v>0</v>
      </c>
      <c r="AS202" s="8">
        <f>InputSummary!AS151 * AS$17</f>
        <v>0</v>
      </c>
      <c r="AT202" s="8">
        <f>InputSummary!AT151 * AT$17</f>
        <v>0</v>
      </c>
      <c r="AU202" s="8">
        <f>InputSummary!AU151 * AU$17</f>
        <v>0</v>
      </c>
      <c r="AV202" s="8">
        <f>InputSummary!AV151 * AV$17</f>
        <v>0</v>
      </c>
      <c r="AW202" s="48"/>
    </row>
    <row r="203" spans="1:49" ht="16.8">
      <c r="A203" s="21"/>
      <c r="B203" s="21"/>
      <c r="C203" s="21"/>
      <c r="D203" s="21"/>
      <c r="E203" s="7" t="s">
        <v>1012</v>
      </c>
      <c r="F203" s="21"/>
      <c r="G203" s="7" t="str">
        <f>G169</f>
        <v>£m nominal</v>
      </c>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48"/>
      <c r="AH203" s="7"/>
      <c r="AI203" s="7"/>
      <c r="AJ203" s="7"/>
      <c r="AK203" s="7"/>
      <c r="AL203" s="121"/>
      <c r="AM203" s="7"/>
      <c r="AN203" s="7"/>
      <c r="AO203" s="7"/>
      <c r="AP203" s="7"/>
      <c r="AQ203" s="65"/>
      <c r="AR203" s="7">
        <f>AR169</f>
        <v>-90.27071333339677</v>
      </c>
      <c r="AS203" s="7">
        <f t="shared" ref="AS203:AV203" si="50">AS169</f>
        <v>-96.245009553695056</v>
      </c>
      <c r="AT203" s="7">
        <f>AT169</f>
        <v>-101.7046318505397</v>
      </c>
      <c r="AU203" s="7">
        <f t="shared" si="50"/>
        <v>-105.87383239824325</v>
      </c>
      <c r="AV203" s="7">
        <f t="shared" si="50"/>
        <v>-109.93001920826509</v>
      </c>
      <c r="AW203" s="48"/>
    </row>
    <row r="204" spans="1:49" ht="16.8">
      <c r="A204" s="21"/>
      <c r="B204" s="21"/>
      <c r="C204" s="21"/>
      <c r="D204" s="21"/>
      <c r="E204" s="7" t="s">
        <v>1013</v>
      </c>
      <c r="F204" s="21"/>
      <c r="G204" s="7" t="str">
        <f>G170</f>
        <v>£m nominal</v>
      </c>
      <c r="H204" s="21"/>
      <c r="I204" s="21"/>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7"/>
      <c r="AI204" s="7"/>
      <c r="AJ204" s="7"/>
      <c r="AK204" s="7"/>
      <c r="AL204" s="121"/>
      <c r="AM204" s="7"/>
      <c r="AN204" s="7"/>
      <c r="AO204" s="7"/>
      <c r="AP204" s="7"/>
      <c r="AQ204" s="65"/>
      <c r="AR204" s="7">
        <f t="shared" ref="AR204:AV204" si="51">AR170</f>
        <v>-30.041433898140383</v>
      </c>
      <c r="AS204" s="7">
        <f t="shared" si="51"/>
        <v>-15.463685075525307</v>
      </c>
      <c r="AT204" s="7">
        <f t="shared" si="51"/>
        <v>-9.0736277672886061</v>
      </c>
      <c r="AU204" s="7">
        <f t="shared" si="51"/>
        <v>-8.501930895100962</v>
      </c>
      <c r="AV204" s="7">
        <f t="shared" si="51"/>
        <v>-10.233910697270863</v>
      </c>
      <c r="AW204" s="48"/>
    </row>
    <row r="205" spans="1:49" ht="16.8">
      <c r="A205" s="21"/>
      <c r="B205" s="21"/>
      <c r="C205" s="21"/>
      <c r="D205" s="21"/>
      <c r="E205" s="21" t="s">
        <v>538</v>
      </c>
      <c r="F205" s="21"/>
      <c r="G205" s="21" t="s">
        <v>304</v>
      </c>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48"/>
      <c r="AH205" s="7"/>
      <c r="AI205" s="7"/>
      <c r="AJ205" s="8"/>
      <c r="AK205" s="8"/>
      <c r="AL205" s="8"/>
      <c r="AM205" s="8"/>
      <c r="AN205" s="8"/>
      <c r="AO205" s="8"/>
      <c r="AP205" s="8"/>
      <c r="AQ205" s="9"/>
      <c r="AR205" s="8">
        <f>-TaxPools!AR50 * AR$17</f>
        <v>-186.39052425353236</v>
      </c>
      <c r="AS205" s="8">
        <f>-TaxPools!AS50 * AS$17</f>
        <v>-161.17455778806075</v>
      </c>
      <c r="AT205" s="8">
        <f>-TaxPools!AT50 * AT$17</f>
        <v>-164.39243147013607</v>
      </c>
      <c r="AU205" s="8">
        <f>-TaxPools!AU50 * AU$17</f>
        <v>-164.84176369122613</v>
      </c>
      <c r="AV205" s="8">
        <f>-TaxPools!AV50 * AV$17</f>
        <v>-169.0685895034612</v>
      </c>
      <c r="AW205" s="48"/>
    </row>
    <row r="206" spans="1:49" ht="16.8">
      <c r="A206" s="21"/>
      <c r="B206" s="21"/>
      <c r="C206" s="21"/>
      <c r="D206" s="21"/>
      <c r="E206" s="21" t="s">
        <v>539</v>
      </c>
      <c r="F206" s="21"/>
      <c r="G206" s="21" t="s">
        <v>304</v>
      </c>
      <c r="H206" s="7"/>
      <c r="I206" s="279"/>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8"/>
      <c r="AK206" s="8"/>
      <c r="AL206" s="8"/>
      <c r="AM206" s="8"/>
      <c r="AN206" s="8"/>
      <c r="AO206" s="8"/>
      <c r="AP206" s="8"/>
      <c r="AQ206" s="9"/>
      <c r="AR206" s="8">
        <f>-TaxPools!AR112</f>
        <v>-107.317809028174</v>
      </c>
      <c r="AS206" s="8">
        <f>-TaxPools!AS112</f>
        <v>-108.68256046246744</v>
      </c>
      <c r="AT206" s="8">
        <f>-TaxPools!AT112</f>
        <v>-108.72960632101483</v>
      </c>
      <c r="AU206" s="8">
        <f>-TaxPools!AU112</f>
        <v>-107.99120541676206</v>
      </c>
      <c r="AV206" s="8">
        <f>-TaxPools!AV112</f>
        <v>-109.59816728664138</v>
      </c>
      <c r="AW206" s="48"/>
    </row>
    <row r="207" spans="1:49" ht="16.8">
      <c r="A207" s="21"/>
      <c r="B207" s="21"/>
      <c r="C207" s="21"/>
      <c r="D207" s="21"/>
      <c r="E207" s="21" t="s">
        <v>1100</v>
      </c>
      <c r="F207" s="21"/>
      <c r="G207" s="21" t="s">
        <v>304</v>
      </c>
      <c r="H207" s="7"/>
      <c r="I207" s="21"/>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431"/>
      <c r="AK207" s="431"/>
      <c r="AL207" s="431"/>
      <c r="AM207" s="431"/>
      <c r="AN207" s="431"/>
      <c r="AO207" s="431"/>
      <c r="AP207" s="431"/>
      <c r="AQ207" s="533"/>
      <c r="AR207" s="431">
        <f>SUM(AR201:AR206)</f>
        <v>159.26064227012813</v>
      </c>
      <c r="AS207" s="431">
        <f>SUM(AS201:AS206)</f>
        <v>177.57722766176346</v>
      </c>
      <c r="AT207" s="431">
        <f>SUM(AT201:AT206)</f>
        <v>182.65397598132671</v>
      </c>
      <c r="AU207" s="431">
        <f>SUM(AU201:AU206)</f>
        <v>182.44858131027439</v>
      </c>
      <c r="AV207" s="431">
        <f>SUM(AV201:AV206)</f>
        <v>179.59518801883127</v>
      </c>
      <c r="AW207" s="48"/>
    </row>
    <row r="208" spans="1:49" ht="16.8">
      <c r="A208" s="21"/>
      <c r="B208" s="21"/>
      <c r="C208" s="21"/>
      <c r="D208" s="21"/>
      <c r="E208" s="21"/>
      <c r="F208" s="21"/>
      <c r="G208" s="21"/>
      <c r="H208" s="7"/>
      <c r="I208" s="21"/>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65"/>
      <c r="AR208" s="7"/>
      <c r="AS208" s="7"/>
      <c r="AT208" s="7"/>
      <c r="AU208" s="7"/>
      <c r="AV208" s="7"/>
      <c r="AW208" s="48"/>
    </row>
    <row r="209" spans="1:49" ht="16.8">
      <c r="A209" s="21"/>
      <c r="B209" s="21"/>
      <c r="C209" s="28" t="s">
        <v>533</v>
      </c>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9"/>
      <c r="AR209" s="28"/>
      <c r="AS209" s="28"/>
      <c r="AT209" s="28"/>
      <c r="AU209" s="28"/>
      <c r="AV209" s="28"/>
      <c r="AW209" s="48"/>
    </row>
    <row r="210" spans="1:49" ht="16.8">
      <c r="A210" s="21"/>
      <c r="B210" s="21"/>
      <c r="C210" s="21"/>
      <c r="D210" s="21"/>
      <c r="E210" s="21"/>
      <c r="F210" s="21"/>
      <c r="G210" s="21"/>
      <c r="H210" s="7"/>
      <c r="I210" s="21"/>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65"/>
      <c r="AR210" s="7"/>
      <c r="AS210" s="7"/>
      <c r="AT210" s="7"/>
      <c r="AU210" s="7"/>
      <c r="AV210" s="7"/>
      <c r="AW210" s="48"/>
    </row>
    <row r="211" spans="1:49" ht="16.8">
      <c r="A211" s="21"/>
      <c r="B211" s="21"/>
      <c r="C211" s="21"/>
      <c r="D211" s="97" t="s">
        <v>1101</v>
      </c>
      <c r="E211" s="97"/>
      <c r="F211" s="97"/>
      <c r="G211" s="97"/>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234"/>
      <c r="AR211" s="97"/>
      <c r="AS211" s="97"/>
      <c r="AT211" s="97"/>
      <c r="AU211" s="97"/>
      <c r="AV211" s="97"/>
      <c r="AW211" s="48"/>
    </row>
    <row r="212" spans="1:49" ht="16.8">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35"/>
      <c r="AR212" s="21"/>
      <c r="AS212" s="21"/>
      <c r="AT212" s="21"/>
      <c r="AU212" s="21"/>
      <c r="AV212" s="21"/>
      <c r="AW212" s="21"/>
    </row>
    <row r="213" spans="1:49" ht="16.8">
      <c r="A213" s="21"/>
      <c r="B213" s="21"/>
      <c r="C213" s="21"/>
      <c r="D213" s="21"/>
      <c r="E213" s="134" t="s">
        <v>1102</v>
      </c>
      <c r="F213" s="21"/>
      <c r="G213" s="21" t="s">
        <v>304</v>
      </c>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c r="AI213" s="21"/>
      <c r="AJ213" s="79"/>
      <c r="AK213" s="79"/>
      <c r="AL213" s="79"/>
      <c r="AM213" s="79"/>
      <c r="AN213" s="79"/>
      <c r="AO213" s="79"/>
      <c r="AP213" s="79"/>
      <c r="AQ213" s="217"/>
      <c r="AR213" s="79">
        <f>InputSummary!AR278</f>
        <v>0</v>
      </c>
      <c r="AS213" s="79">
        <f>InputSummary!AS278</f>
        <v>0</v>
      </c>
      <c r="AT213" s="79">
        <f>InputSummary!AT278</f>
        <v>0</v>
      </c>
      <c r="AU213" s="79">
        <f>InputSummary!AU278</f>
        <v>0</v>
      </c>
      <c r="AV213" s="79">
        <f>InputSummary!AV278</f>
        <v>0</v>
      </c>
      <c r="AW213" s="21"/>
    </row>
    <row r="214" spans="1:49" ht="16.8">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c r="AI214" s="21"/>
      <c r="AJ214" s="8"/>
      <c r="AK214" s="21"/>
      <c r="AL214" s="21"/>
      <c r="AM214" s="21"/>
      <c r="AN214" s="21"/>
      <c r="AO214" s="21"/>
      <c r="AP214" s="21"/>
      <c r="AQ214" s="235"/>
      <c r="AR214" s="21"/>
      <c r="AS214" s="21"/>
      <c r="AT214" s="21"/>
      <c r="AU214" s="21"/>
      <c r="AV214" s="21"/>
      <c r="AW214" s="21"/>
    </row>
    <row r="215" spans="1:49" ht="16.8">
      <c r="A215" s="21"/>
      <c r="B215" s="21"/>
      <c r="C215" s="21"/>
      <c r="D215" s="21"/>
      <c r="E215" s="7" t="s">
        <v>1103</v>
      </c>
      <c r="F215" s="21"/>
      <c r="G215" s="21" t="s">
        <v>304</v>
      </c>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7"/>
      <c r="AK215" s="7"/>
      <c r="AL215" s="7"/>
      <c r="AM215" s="7"/>
      <c r="AN215" s="7"/>
      <c r="AO215" s="7"/>
      <c r="AP215" s="7"/>
      <c r="AQ215" s="65"/>
      <c r="AR215" s="7">
        <f>AQ220 + (AR213 * AR12)</f>
        <v>0</v>
      </c>
      <c r="AS215" s="7">
        <f>AR220 + (AS213 * AS12)</f>
        <v>0</v>
      </c>
      <c r="AT215" s="7">
        <f>AS220 + (AT213 * AT12)</f>
        <v>0</v>
      </c>
      <c r="AU215" s="7">
        <f>AT220 + (AU213 * AU12)</f>
        <v>0</v>
      </c>
      <c r="AV215" s="7">
        <f>AU220 + (AV213 * AV12)</f>
        <v>0</v>
      </c>
      <c r="AW215" s="21"/>
    </row>
    <row r="216" spans="1:49" ht="16.8">
      <c r="A216" s="21"/>
      <c r="B216" s="21"/>
      <c r="C216" s="21"/>
      <c r="D216" s="21"/>
      <c r="E216" s="7" t="s">
        <v>1104</v>
      </c>
      <c r="F216" s="21"/>
      <c r="G216" s="21" t="s">
        <v>304</v>
      </c>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7"/>
      <c r="AK216" s="7"/>
      <c r="AL216" s="7"/>
      <c r="AM216" s="7"/>
      <c r="AN216" s="7"/>
      <c r="AO216" s="7"/>
      <c r="AP216" s="7"/>
      <c r="AQ216" s="65"/>
      <c r="AR216" s="7">
        <f>MIN(AR207,0)</f>
        <v>0</v>
      </c>
      <c r="AS216" s="7">
        <f>MIN(AS207,0)</f>
        <v>0</v>
      </c>
      <c r="AT216" s="7">
        <f>MIN(AT207,0)</f>
        <v>0</v>
      </c>
      <c r="AU216" s="7">
        <f>MIN(AU207,0)</f>
        <v>0</v>
      </c>
      <c r="AV216" s="7">
        <f>MIN(AV207,0)</f>
        <v>0</v>
      </c>
      <c r="AW216" s="21"/>
    </row>
    <row r="217" spans="1:49" ht="16.8">
      <c r="A217" s="208"/>
      <c r="B217" s="208"/>
      <c r="C217" s="208"/>
      <c r="D217" s="21"/>
      <c r="E217" s="7" t="s">
        <v>1105</v>
      </c>
      <c r="F217" s="21"/>
      <c r="G217" s="21" t="s">
        <v>304</v>
      </c>
      <c r="H217" s="21"/>
      <c r="I217" s="134"/>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7"/>
      <c r="AK217" s="7"/>
      <c r="AL217" s="7"/>
      <c r="AM217" s="7"/>
      <c r="AN217" s="7"/>
      <c r="AO217" s="7"/>
      <c r="AP217" s="7"/>
      <c r="AQ217" s="65"/>
      <c r="AR217" s="7">
        <f>-AR333</f>
        <v>0</v>
      </c>
      <c r="AS217" s="7">
        <f>-AS333</f>
        <v>0</v>
      </c>
      <c r="AT217" s="7">
        <f>-AT333</f>
        <v>0</v>
      </c>
      <c r="AU217" s="7">
        <f>-AU333</f>
        <v>0</v>
      </c>
      <c r="AV217" s="7">
        <f>-AV333</f>
        <v>0</v>
      </c>
      <c r="AW217" s="21"/>
    </row>
    <row r="218" spans="1:49" ht="16.8">
      <c r="A218" s="21"/>
      <c r="B218" s="21"/>
      <c r="C218" s="21"/>
      <c r="D218" s="21"/>
      <c r="E218" s="7" t="s">
        <v>1106</v>
      </c>
      <c r="F218" s="21"/>
      <c r="G218" s="21" t="s">
        <v>304</v>
      </c>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c r="AI218" s="21"/>
      <c r="AJ218" s="7"/>
      <c r="AK218" s="7"/>
      <c r="AL218" s="7"/>
      <c r="AM218" s="7"/>
      <c r="AN218" s="7"/>
      <c r="AO218" s="7"/>
      <c r="AP218" s="7"/>
      <c r="AQ218" s="65"/>
      <c r="AR218" s="7">
        <f>AR299</f>
        <v>-81.914526321120974</v>
      </c>
      <c r="AS218" s="7">
        <f t="shared" ref="AS218:AV218" si="52">AS299</f>
        <v>-86.528351856431044</v>
      </c>
      <c r="AT218" s="7">
        <f t="shared" si="52"/>
        <v>-85.719640261646646</v>
      </c>
      <c r="AU218" s="7">
        <f t="shared" si="52"/>
        <v>-79.481616617263128</v>
      </c>
      <c r="AV218" s="7">
        <f t="shared" si="52"/>
        <v>-79.792529507685757</v>
      </c>
      <c r="AW218" s="21"/>
    </row>
    <row r="219" spans="1:49" ht="16.8">
      <c r="A219" s="21"/>
      <c r="B219" s="21"/>
      <c r="C219" s="21"/>
      <c r="D219" s="21"/>
      <c r="E219" s="21" t="s">
        <v>1100</v>
      </c>
      <c r="F219" s="21"/>
      <c r="G219" s="21" t="s">
        <v>304</v>
      </c>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7"/>
      <c r="AK219" s="7"/>
      <c r="AL219" s="7"/>
      <c r="AM219" s="7"/>
      <c r="AN219" s="7"/>
      <c r="AO219" s="7"/>
      <c r="AP219" s="7"/>
      <c r="AQ219" s="65"/>
      <c r="AR219" s="7">
        <f>IF(AR207 &gt;= 0, MIN(AR207, -(AR215 + AR217 + AR218)), 0)</f>
        <v>81.914526321120974</v>
      </c>
      <c r="AS219" s="7">
        <f>IF(AS207 &gt;= 0, MIN(AS207, -(AS215 + AS217 + AS218)), 0)</f>
        <v>86.528351856431044</v>
      </c>
      <c r="AT219" s="7">
        <f>IF(AT207 &gt;= 0, MIN(AT207, -(AT215 + AT217 + AT218)), 0)</f>
        <v>85.719640261646646</v>
      </c>
      <c r="AU219" s="7">
        <f>IF(AU207 &gt;= 0, MIN(AU207, -(AU215 + AU217 + AU218)), 0)</f>
        <v>79.481616617263128</v>
      </c>
      <c r="AV219" s="7">
        <f>IF(AV207 &gt;= 0, MIN(AV207, -(AV215 + AV217 + AV218)), 0)</f>
        <v>79.792529507685757</v>
      </c>
      <c r="AW219" s="21"/>
    </row>
    <row r="220" spans="1:49" ht="16.8">
      <c r="A220" s="21"/>
      <c r="B220" s="21"/>
      <c r="C220" s="21"/>
      <c r="D220" s="21"/>
      <c r="E220" s="7" t="s">
        <v>1107</v>
      </c>
      <c r="F220" s="21"/>
      <c r="G220" s="21" t="s">
        <v>304</v>
      </c>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c r="AI220" s="21"/>
      <c r="AJ220" s="431"/>
      <c r="AK220" s="431"/>
      <c r="AL220" s="431"/>
      <c r="AM220" s="431"/>
      <c r="AN220" s="431"/>
      <c r="AO220" s="431"/>
      <c r="AP220" s="431"/>
      <c r="AQ220" s="533"/>
      <c r="AR220" s="431">
        <f t="shared" ref="AR220:AU220" si="53">SUM(AR215:AR219)</f>
        <v>0</v>
      </c>
      <c r="AS220" s="431">
        <f t="shared" si="53"/>
        <v>0</v>
      </c>
      <c r="AT220" s="431">
        <f t="shared" si="53"/>
        <v>0</v>
      </c>
      <c r="AU220" s="431">
        <f t="shared" si="53"/>
        <v>0</v>
      </c>
      <c r="AV220" s="431">
        <f>SUM(AV215:AV219)</f>
        <v>0</v>
      </c>
      <c r="AW220" s="21"/>
    </row>
    <row r="221" spans="1:49" ht="16.8">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c r="AI221" s="21"/>
      <c r="AJ221" s="21"/>
      <c r="AK221" s="21"/>
      <c r="AL221" s="21"/>
      <c r="AM221" s="21"/>
      <c r="AN221" s="21"/>
      <c r="AO221" s="21"/>
      <c r="AP221" s="21"/>
      <c r="AQ221" s="235"/>
      <c r="AR221" s="7"/>
      <c r="AS221" s="7"/>
      <c r="AT221" s="7"/>
      <c r="AU221" s="7"/>
      <c r="AV221" s="7"/>
      <c r="AW221" s="21"/>
    </row>
    <row r="222" spans="1:49" ht="16.8">
      <c r="A222" s="21"/>
      <c r="B222" s="21"/>
      <c r="C222" s="21"/>
      <c r="D222" s="97" t="s">
        <v>1108</v>
      </c>
      <c r="E222" s="97"/>
      <c r="F222" s="97"/>
      <c r="G222" s="97"/>
      <c r="H222" s="97"/>
      <c r="I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234"/>
      <c r="AR222" s="97"/>
      <c r="AS222" s="97"/>
      <c r="AT222" s="97"/>
      <c r="AU222" s="97"/>
      <c r="AV222" s="97"/>
      <c r="AW222" s="21"/>
    </row>
    <row r="223" spans="1:49" ht="16.8">
      <c r="A223" s="7"/>
      <c r="B223" s="7"/>
      <c r="C223" s="7"/>
      <c r="D223" s="4" t="s">
        <v>1109</v>
      </c>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12"/>
      <c r="AG223" s="12"/>
      <c r="AH223" s="12"/>
      <c r="AI223" s="12"/>
      <c r="AJ223" s="12"/>
      <c r="AK223" s="12"/>
      <c r="AL223" s="12"/>
      <c r="AM223" s="12"/>
      <c r="AN223" s="12"/>
      <c r="AO223" s="12"/>
      <c r="AP223" s="12"/>
      <c r="AQ223" s="5"/>
      <c r="AR223" s="12"/>
      <c r="AS223" s="4"/>
      <c r="AT223" s="4"/>
      <c r="AU223" s="4"/>
      <c r="AV223" s="4"/>
      <c r="AW223" s="7"/>
    </row>
    <row r="224" spans="1:49" ht="16.8">
      <c r="A224" s="7"/>
      <c r="B224" s="7"/>
      <c r="C224" s="7"/>
      <c r="D224" s="7"/>
      <c r="E224" s="7"/>
      <c r="F224" s="7"/>
      <c r="G224" s="7"/>
      <c r="H224" s="7"/>
      <c r="I224" s="7"/>
      <c r="J224" s="43"/>
      <c r="K224" s="43"/>
      <c r="L224" s="43"/>
      <c r="M224" s="43"/>
      <c r="N224" s="43"/>
      <c r="O224" s="43"/>
      <c r="P224" s="43"/>
      <c r="Q224" s="43"/>
      <c r="R224" s="43"/>
      <c r="S224" s="43"/>
      <c r="T224" s="43"/>
      <c r="U224" s="43"/>
      <c r="V224" s="43"/>
      <c r="W224" s="43"/>
      <c r="X224" s="43"/>
      <c r="Y224" s="43"/>
      <c r="Z224" s="43"/>
      <c r="AA224" s="7"/>
      <c r="AB224" s="7"/>
      <c r="AC224" s="7"/>
      <c r="AD224" s="7"/>
      <c r="AE224" s="7"/>
      <c r="AF224" s="7"/>
      <c r="AG224" s="7"/>
      <c r="AH224" s="7"/>
      <c r="AI224" s="7"/>
      <c r="AJ224" s="7"/>
      <c r="AK224" s="7"/>
      <c r="AL224" s="7"/>
      <c r="AM224" s="7"/>
      <c r="AN224" s="7"/>
      <c r="AO224" s="7"/>
      <c r="AP224" s="7"/>
      <c r="AQ224" s="65"/>
      <c r="AR224" s="7"/>
      <c r="AS224" s="7"/>
      <c r="AT224" s="7"/>
      <c r="AU224" s="7"/>
      <c r="AV224" s="7"/>
      <c r="AW224" s="7"/>
    </row>
    <row r="225" spans="1:49" ht="16.8">
      <c r="A225" s="7"/>
      <c r="B225" s="7"/>
      <c r="C225" s="7"/>
      <c r="D225" s="7"/>
      <c r="E225" s="21" t="s">
        <v>1110</v>
      </c>
      <c r="F225" s="21"/>
      <c r="G225" s="21" t="s">
        <v>304</v>
      </c>
      <c r="H225" s="7"/>
      <c r="I225" s="7"/>
      <c r="J225" s="43"/>
      <c r="K225" s="43"/>
      <c r="L225" s="43"/>
      <c r="M225" s="43"/>
      <c r="N225" s="43"/>
      <c r="O225" s="43"/>
      <c r="P225" s="43"/>
      <c r="Q225" s="43"/>
      <c r="R225" s="43"/>
      <c r="S225" s="43"/>
      <c r="T225" s="43"/>
      <c r="U225" s="43"/>
      <c r="V225" s="43"/>
      <c r="W225" s="43"/>
      <c r="X225" s="43"/>
      <c r="Y225" s="43"/>
      <c r="Z225" s="43"/>
      <c r="AA225" s="7"/>
      <c r="AB225" s="7"/>
      <c r="AC225" s="7"/>
      <c r="AD225" s="7"/>
      <c r="AE225" s="7"/>
      <c r="AF225" s="7"/>
      <c r="AG225" s="7"/>
      <c r="AH225" s="7"/>
      <c r="AI225" s="7"/>
      <c r="AJ225" s="7"/>
      <c r="AK225" s="7"/>
      <c r="AL225" s="7"/>
      <c r="AM225" s="7"/>
      <c r="AN225" s="7"/>
      <c r="AO225" s="7"/>
      <c r="AP225" s="7"/>
      <c r="AQ225" s="65"/>
      <c r="AR225" s="7">
        <f>MAX( AR207 - AR219, 0)</f>
        <v>77.346115949007157</v>
      </c>
      <c r="AS225" s="7">
        <f>MAX( AS207 - AS219, 0)</f>
        <v>91.048875805332415</v>
      </c>
      <c r="AT225" s="7">
        <f>MAX( AT207 - AT219, 0)</f>
        <v>96.934335719680064</v>
      </c>
      <c r="AU225" s="7">
        <f>MAX( AU207 - AU219, 0)</f>
        <v>102.96696469301126</v>
      </c>
      <c r="AV225" s="7">
        <f>MAX( AV207 - AV219, 0)</f>
        <v>99.802658511145509</v>
      </c>
      <c r="AW225" s="7"/>
    </row>
    <row r="226" spans="1:49" ht="16.8">
      <c r="A226" s="7"/>
      <c r="B226" s="7"/>
      <c r="C226" s="7"/>
      <c r="D226" s="7"/>
      <c r="E226" s="7" t="s">
        <v>335</v>
      </c>
      <c r="F226" s="21"/>
      <c r="G226" s="7" t="s">
        <v>209</v>
      </c>
      <c r="H226" s="7"/>
      <c r="I226" s="7"/>
      <c r="J226" s="43"/>
      <c r="K226" s="43"/>
      <c r="L226" s="43"/>
      <c r="M226" s="43"/>
      <c r="N226" s="43"/>
      <c r="O226" s="43"/>
      <c r="P226" s="43"/>
      <c r="Q226" s="43"/>
      <c r="R226" s="43"/>
      <c r="S226" s="43"/>
      <c r="T226" s="43"/>
      <c r="U226" s="43"/>
      <c r="V226" s="43"/>
      <c r="W226" s="43"/>
      <c r="X226" s="43"/>
      <c r="Y226" s="43"/>
      <c r="Z226" s="43"/>
      <c r="AA226" s="7"/>
      <c r="AB226" s="7"/>
      <c r="AC226" s="7"/>
      <c r="AD226" s="7"/>
      <c r="AE226" s="7"/>
      <c r="AF226" s="7"/>
      <c r="AG226" s="7"/>
      <c r="AH226" s="7"/>
      <c r="AI226" s="7"/>
      <c r="AJ226" s="123"/>
      <c r="AK226" s="123"/>
      <c r="AL226" s="123"/>
      <c r="AM226" s="123"/>
      <c r="AN226" s="123"/>
      <c r="AO226" s="123"/>
      <c r="AP226" s="123"/>
      <c r="AQ226" s="236"/>
      <c r="AR226" s="527">
        <f>InputSummary!AR264</f>
        <v>0.25</v>
      </c>
      <c r="AS226" s="123">
        <f>InputSummary!AS264</f>
        <v>0.25</v>
      </c>
      <c r="AT226" s="123">
        <f>InputSummary!AT264</f>
        <v>0.25</v>
      </c>
      <c r="AU226" s="123">
        <f>InputSummary!AU264</f>
        <v>0.25</v>
      </c>
      <c r="AV226" s="123">
        <f>InputSummary!AV264</f>
        <v>0.25</v>
      </c>
      <c r="AW226" s="7"/>
    </row>
    <row r="227" spans="1:49" ht="16.8">
      <c r="A227" s="21"/>
      <c r="B227" s="21"/>
      <c r="C227" s="21"/>
      <c r="D227" s="21"/>
      <c r="E227" s="21" t="s">
        <v>1111</v>
      </c>
      <c r="F227" s="21"/>
      <c r="G227" s="21" t="s">
        <v>304</v>
      </c>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c r="AI227" s="21"/>
      <c r="AJ227" s="7"/>
      <c r="AK227" s="7"/>
      <c r="AL227" s="121"/>
      <c r="AM227" s="7"/>
      <c r="AN227" s="7"/>
      <c r="AO227" s="7"/>
      <c r="AP227" s="7"/>
      <c r="AQ227" s="65"/>
      <c r="AR227" s="7">
        <f t="shared" ref="AR227:AV227" si="54">AR225 * AR226</f>
        <v>19.336528987251789</v>
      </c>
      <c r="AS227" s="7">
        <f t="shared" si="54"/>
        <v>22.762218951333104</v>
      </c>
      <c r="AT227" s="7">
        <f t="shared" si="54"/>
        <v>24.233583929920016</v>
      </c>
      <c r="AU227" s="7">
        <f t="shared" si="54"/>
        <v>25.741741173252816</v>
      </c>
      <c r="AV227" s="7">
        <f t="shared" si="54"/>
        <v>24.950664627786377</v>
      </c>
      <c r="AW227" s="21"/>
    </row>
    <row r="228" spans="1:49" ht="16.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c r="AI228" s="21"/>
      <c r="AJ228" s="21"/>
      <c r="AK228" s="21"/>
      <c r="AL228" s="21"/>
      <c r="AM228" s="21"/>
      <c r="AN228" s="21"/>
      <c r="AO228" s="21"/>
      <c r="AP228" s="21"/>
      <c r="AQ228" s="235"/>
      <c r="AR228" s="13"/>
      <c r="AS228" s="7"/>
      <c r="AT228" s="7"/>
      <c r="AU228" s="7"/>
      <c r="AV228" s="7"/>
      <c r="AW228" s="21"/>
    </row>
    <row r="229" spans="1:49" ht="16.8">
      <c r="A229" s="21"/>
      <c r="B229" s="21"/>
      <c r="C229" s="21"/>
      <c r="D229" s="21"/>
      <c r="E229" s="7" t="s">
        <v>1112</v>
      </c>
      <c r="F229" s="21"/>
      <c r="G229" s="7" t="s">
        <v>100</v>
      </c>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c r="AI229" s="21"/>
      <c r="AJ229" s="13"/>
      <c r="AK229" s="13"/>
      <c r="AL229" s="13"/>
      <c r="AM229" s="13"/>
      <c r="AN229" s="13"/>
      <c r="AO229" s="13"/>
      <c r="AP229" s="13"/>
      <c r="AQ229" s="50"/>
      <c r="AR229" s="13">
        <f t="shared" ref="AR229:AU229" si="55">1 / (1 - AR226)</f>
        <v>1.3333333333333333</v>
      </c>
      <c r="AS229" s="13">
        <f t="shared" si="55"/>
        <v>1.3333333333333333</v>
      </c>
      <c r="AT229" s="13">
        <f t="shared" si="55"/>
        <v>1.3333333333333333</v>
      </c>
      <c r="AU229" s="13">
        <f t="shared" si="55"/>
        <v>1.3333333333333333</v>
      </c>
      <c r="AV229" s="13">
        <f>1 / (1 - AV226)</f>
        <v>1.3333333333333333</v>
      </c>
      <c r="AW229" s="21"/>
    </row>
    <row r="230" spans="1:49" ht="16.8">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c r="AI230" s="21"/>
      <c r="AJ230" s="21"/>
      <c r="AK230" s="21"/>
      <c r="AL230" s="21"/>
      <c r="AM230" s="21"/>
      <c r="AN230" s="21"/>
      <c r="AO230" s="21"/>
      <c r="AP230" s="21"/>
      <c r="AQ230" s="235"/>
      <c r="AR230" s="13"/>
      <c r="AS230" s="7"/>
      <c r="AT230" s="7"/>
      <c r="AU230" s="7"/>
      <c r="AV230" s="7"/>
      <c r="AW230" s="21"/>
    </row>
    <row r="231" spans="1:49" ht="16.8">
      <c r="A231" s="21"/>
      <c r="B231" s="21"/>
      <c r="C231" s="21"/>
      <c r="D231" s="21"/>
      <c r="E231" s="2" t="s">
        <v>1108</v>
      </c>
      <c r="F231" s="21"/>
      <c r="G231" s="21" t="s">
        <v>304</v>
      </c>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c r="AI231" s="21"/>
      <c r="AJ231" s="538"/>
      <c r="AK231" s="538"/>
      <c r="AL231" s="538"/>
      <c r="AM231" s="538"/>
      <c r="AN231" s="538"/>
      <c r="AO231" s="538"/>
      <c r="AP231" s="538"/>
      <c r="AQ231" s="385"/>
      <c r="AR231" s="538">
        <f t="shared" ref="AR231:AU231" si="56">AR227 * AR229</f>
        <v>25.782038649669051</v>
      </c>
      <c r="AS231" s="538">
        <f t="shared" si="56"/>
        <v>30.349625268444136</v>
      </c>
      <c r="AT231" s="538">
        <f t="shared" si="56"/>
        <v>32.311445239893352</v>
      </c>
      <c r="AU231" s="538">
        <f t="shared" si="56"/>
        <v>34.322321564337088</v>
      </c>
      <c r="AV231" s="538">
        <f>AV227 * AV229</f>
        <v>33.267552837048498</v>
      </c>
      <c r="AW231" s="21"/>
    </row>
    <row r="232" spans="1:49" ht="16.8">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35"/>
      <c r="AR232" s="13"/>
      <c r="AS232" s="7"/>
      <c r="AT232" s="7"/>
      <c r="AU232" s="7"/>
      <c r="AV232" s="7"/>
      <c r="AW232" s="21"/>
    </row>
    <row r="233" spans="1:49" ht="16.8">
      <c r="A233" s="21"/>
      <c r="B233" s="21"/>
      <c r="C233" s="21"/>
      <c r="D233" s="97" t="s">
        <v>533</v>
      </c>
      <c r="E233" s="97"/>
      <c r="F233" s="97"/>
      <c r="G233" s="97"/>
      <c r="H233" s="97"/>
      <c r="I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234"/>
      <c r="AR233" s="468"/>
      <c r="AS233" s="97"/>
      <c r="AT233" s="97"/>
      <c r="AU233" s="97"/>
      <c r="AV233" s="97"/>
      <c r="AW233" s="21"/>
    </row>
    <row r="234" spans="1:49" ht="16.8">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7"/>
      <c r="AK234" s="7"/>
      <c r="AL234" s="7"/>
      <c r="AM234" s="7"/>
      <c r="AN234" s="7"/>
      <c r="AO234" s="7"/>
      <c r="AP234" s="7"/>
      <c r="AQ234" s="65"/>
      <c r="AR234" s="13"/>
      <c r="AS234" s="7"/>
      <c r="AT234" s="7"/>
      <c r="AU234" s="7"/>
      <c r="AV234" s="7"/>
      <c r="AW234" s="21"/>
    </row>
    <row r="235" spans="1:49" ht="16.8">
      <c r="A235" s="2"/>
      <c r="B235" s="2"/>
      <c r="C235" s="2"/>
      <c r="D235" s="2"/>
      <c r="E235" s="2" t="s">
        <v>1108</v>
      </c>
      <c r="F235" s="2"/>
      <c r="G235" s="21" t="s">
        <v>304</v>
      </c>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7"/>
      <c r="AK235" s="7"/>
      <c r="AL235" s="7"/>
      <c r="AM235" s="7"/>
      <c r="AN235" s="7"/>
      <c r="AO235" s="7"/>
      <c r="AP235" s="7"/>
      <c r="AQ235" s="65"/>
      <c r="AR235" s="7">
        <f t="shared" ref="AR235:AU235" si="57">AR231</f>
        <v>25.782038649669051</v>
      </c>
      <c r="AS235" s="7">
        <f t="shared" si="57"/>
        <v>30.349625268444136</v>
      </c>
      <c r="AT235" s="7">
        <f t="shared" si="57"/>
        <v>32.311445239893352</v>
      </c>
      <c r="AU235" s="7">
        <f t="shared" si="57"/>
        <v>34.322321564337088</v>
      </c>
      <c r="AV235" s="7">
        <f>AV231</f>
        <v>33.267552837048498</v>
      </c>
      <c r="AW235" s="2"/>
    </row>
    <row r="236" spans="1:49" ht="16.8">
      <c r="A236" s="208"/>
      <c r="B236" s="21"/>
      <c r="C236" s="21"/>
      <c r="D236" s="21"/>
      <c r="E236" s="7" t="s">
        <v>1113</v>
      </c>
      <c r="F236" s="21"/>
      <c r="G236" s="21" t="s">
        <v>304</v>
      </c>
      <c r="H236" s="7"/>
      <c r="I236" s="21"/>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65"/>
      <c r="AR236" s="13">
        <f t="shared" ref="AR236:AV236" si="58">AR307</f>
        <v>0</v>
      </c>
      <c r="AS236" s="7">
        <f t="shared" si="58"/>
        <v>0</v>
      </c>
      <c r="AT236" s="7">
        <f t="shared" si="58"/>
        <v>0</v>
      </c>
      <c r="AU236" s="7">
        <f t="shared" si="58"/>
        <v>0</v>
      </c>
      <c r="AV236" s="7">
        <f t="shared" si="58"/>
        <v>0</v>
      </c>
      <c r="AW236" s="48"/>
    </row>
    <row r="237" spans="1:49" ht="16.8">
      <c r="A237" s="21"/>
      <c r="B237" s="21"/>
      <c r="C237" s="21"/>
      <c r="D237" s="21"/>
      <c r="E237" s="2" t="s">
        <v>533</v>
      </c>
      <c r="F237" s="21"/>
      <c r="G237" s="21" t="s">
        <v>304</v>
      </c>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c r="AI237" s="21"/>
      <c r="AJ237" s="526"/>
      <c r="AK237" s="526"/>
      <c r="AL237" s="526"/>
      <c r="AM237" s="526"/>
      <c r="AN237" s="526"/>
      <c r="AO237" s="526"/>
      <c r="AP237" s="526"/>
      <c r="AQ237" s="531"/>
      <c r="AR237" s="526">
        <f t="shared" ref="AR237:AU237" si="59">AR235+AR236</f>
        <v>25.782038649669051</v>
      </c>
      <c r="AS237" s="526">
        <f t="shared" si="59"/>
        <v>30.349625268444136</v>
      </c>
      <c r="AT237" s="526">
        <f t="shared" si="59"/>
        <v>32.311445239893352</v>
      </c>
      <c r="AU237" s="526">
        <f t="shared" si="59"/>
        <v>34.322321564337088</v>
      </c>
      <c r="AV237" s="526">
        <f>AV235+AV236</f>
        <v>33.267552837048498</v>
      </c>
      <c r="AW237" s="21"/>
    </row>
    <row r="238" spans="1:49" ht="16.8">
      <c r="A238" s="21"/>
      <c r="B238" s="21"/>
      <c r="C238" s="21"/>
      <c r="D238" s="21"/>
      <c r="E238" s="2" t="s">
        <v>329</v>
      </c>
      <c r="F238" s="21"/>
      <c r="G238" s="21" t="s">
        <v>304</v>
      </c>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8"/>
      <c r="AK238" s="8"/>
      <c r="AL238" s="92"/>
      <c r="AM238" s="8"/>
      <c r="AN238" s="8"/>
      <c r="AO238" s="8"/>
      <c r="AP238" s="8"/>
      <c r="AQ238" s="9"/>
      <c r="AR238" s="93">
        <f>InputSummary!AR285</f>
        <v>0</v>
      </c>
      <c r="AS238" s="8">
        <f>InputSummary!AS285</f>
        <v>0</v>
      </c>
      <c r="AT238" s="8">
        <f>InputSummary!AT285</f>
        <v>0</v>
      </c>
      <c r="AU238" s="8">
        <f>InputSummary!AU285</f>
        <v>0</v>
      </c>
      <c r="AV238" s="8">
        <f>InputSummary!AV285</f>
        <v>0</v>
      </c>
      <c r="AW238" s="21"/>
    </row>
    <row r="239" spans="1:49" ht="16.8">
      <c r="A239" s="21"/>
      <c r="B239" s="21"/>
      <c r="C239" s="21"/>
      <c r="D239" s="21"/>
      <c r="E239" s="2" t="s">
        <v>1114</v>
      </c>
      <c r="F239" s="21"/>
      <c r="G239" s="21" t="s">
        <v>304</v>
      </c>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c r="AI239" s="21"/>
      <c r="AJ239" s="431"/>
      <c r="AK239" s="431"/>
      <c r="AL239" s="431"/>
      <c r="AM239" s="431"/>
      <c r="AN239" s="431"/>
      <c r="AO239" s="431"/>
      <c r="AP239" s="431"/>
      <c r="AQ239" s="533"/>
      <c r="AR239" s="431">
        <f t="shared" ref="AR239:AU239" si="60">SUM(AR237:AR238)</f>
        <v>25.782038649669051</v>
      </c>
      <c r="AS239" s="431">
        <f t="shared" si="60"/>
        <v>30.349625268444136</v>
      </c>
      <c r="AT239" s="431">
        <f t="shared" si="60"/>
        <v>32.311445239893352</v>
      </c>
      <c r="AU239" s="431">
        <f t="shared" si="60"/>
        <v>34.322321564337088</v>
      </c>
      <c r="AV239" s="431">
        <f>SUM(AV237:AV238)</f>
        <v>33.267552837048498</v>
      </c>
      <c r="AW239" s="21"/>
    </row>
    <row r="240" spans="1:49" ht="16.8">
      <c r="A240" s="129"/>
      <c r="B240" s="129"/>
      <c r="C240" s="77"/>
      <c r="D240" s="77"/>
      <c r="E240" s="134" t="s">
        <v>1115</v>
      </c>
      <c r="F240" s="129"/>
      <c r="G240" s="129" t="s">
        <v>105</v>
      </c>
      <c r="H240" s="129"/>
      <c r="I240" s="129"/>
      <c r="J240" s="148"/>
      <c r="K240" s="148"/>
      <c r="L240" s="148"/>
      <c r="M240" s="148"/>
      <c r="N240" s="148"/>
      <c r="O240" s="148"/>
      <c r="P240" s="148"/>
      <c r="Q240" s="148"/>
      <c r="R240" s="148"/>
      <c r="S240" s="148"/>
      <c r="T240" s="148"/>
      <c r="U240" s="148"/>
      <c r="V240" s="148"/>
      <c r="W240" s="148"/>
      <c r="X240" s="148"/>
      <c r="Y240" s="148"/>
      <c r="Z240" s="148"/>
      <c r="AA240" s="129"/>
      <c r="AB240" s="129"/>
      <c r="AC240" s="129"/>
      <c r="AD240" s="129"/>
      <c r="AE240" s="129"/>
      <c r="AF240" s="129"/>
      <c r="AG240" s="129"/>
      <c r="AH240" s="129"/>
      <c r="AI240" s="129"/>
      <c r="AJ240" s="149"/>
      <c r="AK240" s="149"/>
      <c r="AL240" s="149"/>
      <c r="AM240" s="149"/>
      <c r="AN240" s="149"/>
      <c r="AO240" s="149"/>
      <c r="AP240" s="149"/>
      <c r="AQ240" s="232"/>
      <c r="AR240" s="149">
        <f t="shared" ref="AR240:AV240" si="61">AR237 / AR$17</f>
        <v>19.999244747776906</v>
      </c>
      <c r="AS240" s="149">
        <f t="shared" si="61"/>
        <v>22.846130409761923</v>
      </c>
      <c r="AT240" s="149">
        <f t="shared" si="61"/>
        <v>23.913949095741351</v>
      </c>
      <c r="AU240" s="149">
        <f t="shared" si="61"/>
        <v>25.016421349966539</v>
      </c>
      <c r="AV240" s="149">
        <f t="shared" si="61"/>
        <v>23.819787330152156</v>
      </c>
      <c r="AW240" s="129"/>
    </row>
    <row r="241" spans="1:49" ht="16.8">
      <c r="A241" s="129"/>
      <c r="B241" s="129"/>
      <c r="C241" s="77"/>
      <c r="D241" s="77"/>
      <c r="E241" s="134" t="s">
        <v>1116</v>
      </c>
      <c r="F241" s="129"/>
      <c r="G241" s="129" t="s">
        <v>105</v>
      </c>
      <c r="H241" s="129"/>
      <c r="I241" s="129"/>
      <c r="J241" s="148"/>
      <c r="K241" s="148"/>
      <c r="L241" s="148"/>
      <c r="M241" s="148"/>
      <c r="N241" s="148"/>
      <c r="O241" s="148"/>
      <c r="P241" s="148"/>
      <c r="Q241" s="148"/>
      <c r="R241" s="148"/>
      <c r="S241" s="148"/>
      <c r="T241" s="148"/>
      <c r="U241" s="148"/>
      <c r="V241" s="148"/>
      <c r="W241" s="148"/>
      <c r="X241" s="148"/>
      <c r="Y241" s="148"/>
      <c r="Z241" s="148"/>
      <c r="AA241" s="129"/>
      <c r="AB241" s="129"/>
      <c r="AC241" s="129"/>
      <c r="AD241" s="129"/>
      <c r="AE241" s="129"/>
      <c r="AF241" s="129"/>
      <c r="AG241" s="129"/>
      <c r="AH241" s="129"/>
      <c r="AI241" s="129"/>
      <c r="AJ241" s="149"/>
      <c r="AK241" s="149"/>
      <c r="AL241" s="149"/>
      <c r="AM241" s="149"/>
      <c r="AN241" s="149"/>
      <c r="AO241" s="149"/>
      <c r="AP241" s="149"/>
      <c r="AQ241" s="232"/>
      <c r="AR241" s="149">
        <f t="shared" ref="AR241:AV241" si="62">AR238 /  AR$17</f>
        <v>0</v>
      </c>
      <c r="AS241" s="149">
        <f t="shared" si="62"/>
        <v>0</v>
      </c>
      <c r="AT241" s="149">
        <f t="shared" si="62"/>
        <v>0</v>
      </c>
      <c r="AU241" s="149">
        <f t="shared" si="62"/>
        <v>0</v>
      </c>
      <c r="AV241" s="149">
        <f t="shared" si="62"/>
        <v>0</v>
      </c>
      <c r="AW241" s="129"/>
    </row>
    <row r="242" spans="1:49" ht="16.8">
      <c r="A242" s="21"/>
      <c r="B242" s="21"/>
      <c r="C242" s="21"/>
      <c r="D242" s="21"/>
      <c r="E242" s="2"/>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c r="AI242" s="21"/>
      <c r="AJ242" s="21"/>
      <c r="AK242" s="21"/>
      <c r="AL242" s="21"/>
      <c r="AM242" s="21"/>
      <c r="AN242" s="21"/>
      <c r="AO242" s="21"/>
      <c r="AP242" s="21"/>
      <c r="AQ242" s="235"/>
      <c r="AR242" s="30"/>
      <c r="AS242" s="30"/>
      <c r="AT242" s="30"/>
      <c r="AU242" s="30"/>
      <c r="AV242" s="30"/>
      <c r="AW242" s="21"/>
    </row>
    <row r="243" spans="1:49" ht="16.8">
      <c r="A243" s="21"/>
      <c r="B243" s="37" t="s">
        <v>1117</v>
      </c>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8"/>
      <c r="AR243" s="37"/>
      <c r="AS243" s="37"/>
      <c r="AT243" s="37"/>
      <c r="AU243" s="37"/>
      <c r="AV243" s="37"/>
      <c r="AW243" s="21"/>
    </row>
    <row r="244" spans="1:49" ht="16.8">
      <c r="A244" s="7"/>
      <c r="B244" s="7"/>
      <c r="C244" s="7"/>
      <c r="D244" s="7"/>
      <c r="E244" s="7"/>
      <c r="F244" s="7"/>
      <c r="G244" s="7"/>
      <c r="H244" s="7"/>
      <c r="I244" s="43"/>
      <c r="J244" s="43"/>
      <c r="K244" s="43"/>
      <c r="L244" s="43"/>
      <c r="M244" s="43"/>
      <c r="N244" s="43"/>
      <c r="O244" s="43"/>
      <c r="P244" s="43"/>
      <c r="Q244" s="43"/>
      <c r="R244" s="43"/>
      <c r="S244" s="43"/>
      <c r="T244" s="43"/>
      <c r="U244" s="43"/>
      <c r="V244" s="43"/>
      <c r="W244" s="43"/>
      <c r="X244" s="43"/>
      <c r="Y244" s="43"/>
      <c r="Z244" s="7"/>
      <c r="AA244" s="7"/>
      <c r="AB244" s="7"/>
      <c r="AC244" s="7"/>
      <c r="AD244" s="7"/>
      <c r="AE244" s="7"/>
      <c r="AF244" s="7"/>
      <c r="AG244" s="7"/>
      <c r="AH244" s="7"/>
      <c r="AI244" s="105"/>
      <c r="AJ244" s="105"/>
      <c r="AK244" s="105"/>
      <c r="AL244" s="105"/>
      <c r="AM244" s="105"/>
      <c r="AN244" s="105"/>
      <c r="AO244" s="105"/>
      <c r="AP244" s="105"/>
      <c r="AQ244" s="106"/>
      <c r="AR244" s="7"/>
      <c r="AS244" s="7"/>
      <c r="AT244" s="7"/>
      <c r="AU244" s="7"/>
      <c r="AV244" s="7"/>
      <c r="AW244" s="21"/>
    </row>
    <row r="245" spans="1:49" ht="16.8">
      <c r="A245" s="7"/>
      <c r="B245" s="21"/>
      <c r="C245" s="124" t="s">
        <v>1096</v>
      </c>
      <c r="D245" s="124"/>
      <c r="E245" s="124"/>
      <c r="F245" s="124"/>
      <c r="G245" s="124"/>
      <c r="H245" s="124"/>
      <c r="I245" s="124"/>
      <c r="J245" s="124"/>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237"/>
      <c r="AR245" s="124"/>
      <c r="AS245" s="124"/>
      <c r="AT245" s="124"/>
      <c r="AU245" s="124"/>
      <c r="AV245" s="124"/>
      <c r="AW245" s="21"/>
    </row>
    <row r="246" spans="1:49" ht="16.8">
      <c r="A246" s="7"/>
      <c r="B246" s="21"/>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12"/>
      <c r="AH246" s="12"/>
      <c r="AI246" s="12"/>
      <c r="AJ246" s="12"/>
      <c r="AK246" s="12"/>
      <c r="AL246" s="12"/>
      <c r="AM246" s="12"/>
      <c r="AN246" s="12"/>
      <c r="AO246" s="12"/>
      <c r="AP246" s="12"/>
      <c r="AQ246" s="5"/>
      <c r="AR246" s="12"/>
      <c r="AS246" s="4"/>
      <c r="AT246" s="4"/>
      <c r="AU246" s="4"/>
      <c r="AV246" s="4"/>
      <c r="AW246" s="21"/>
    </row>
    <row r="247" spans="1:49" ht="16.8">
      <c r="A247" s="7"/>
      <c r="B247" s="21"/>
      <c r="C247" s="21"/>
      <c r="D247" s="21"/>
      <c r="E247" s="21"/>
      <c r="F247" s="21"/>
      <c r="G247" s="21"/>
      <c r="H247" s="21"/>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233"/>
      <c r="AR247" s="30"/>
      <c r="AS247" s="30"/>
      <c r="AT247" s="30"/>
      <c r="AU247" s="30"/>
      <c r="AV247" s="30"/>
      <c r="AW247" s="21"/>
    </row>
    <row r="248" spans="1:49" ht="16.8">
      <c r="A248" s="7"/>
      <c r="B248" s="7"/>
      <c r="C248" s="21"/>
      <c r="D248" s="21"/>
      <c r="E248" s="21" t="s">
        <v>1118</v>
      </c>
      <c r="F248" s="21"/>
      <c r="G248" s="21" t="s">
        <v>304</v>
      </c>
      <c r="H248" s="21"/>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7"/>
      <c r="AJ248" s="7"/>
      <c r="AK248" s="7"/>
      <c r="AL248" s="7"/>
      <c r="AM248" s="7"/>
      <c r="AN248" s="7"/>
      <c r="AO248" s="7"/>
      <c r="AP248" s="7"/>
      <c r="AQ248" s="65"/>
      <c r="AR248" s="7">
        <f t="shared" ref="AR248:AV249" si="63">AR201</f>
        <v>573.28112278337164</v>
      </c>
      <c r="AS248" s="7">
        <f t="shared" si="63"/>
        <v>559.14304054151205</v>
      </c>
      <c r="AT248" s="7">
        <f t="shared" si="63"/>
        <v>566.55427339030598</v>
      </c>
      <c r="AU248" s="7">
        <f t="shared" si="63"/>
        <v>569.65731371160678</v>
      </c>
      <c r="AV248" s="7">
        <f t="shared" si="63"/>
        <v>578.42587471446984</v>
      </c>
      <c r="AW248" s="21"/>
    </row>
    <row r="249" spans="1:49" ht="16.8">
      <c r="A249" s="7"/>
      <c r="B249" s="7"/>
      <c r="C249" s="21"/>
      <c r="D249" s="21"/>
      <c r="E249" s="21" t="s">
        <v>536</v>
      </c>
      <c r="F249" s="21"/>
      <c r="G249" s="21" t="s">
        <v>304</v>
      </c>
      <c r="H249" s="21"/>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7"/>
      <c r="AJ249" s="7"/>
      <c r="AK249" s="7"/>
      <c r="AL249" s="7"/>
      <c r="AM249" s="7"/>
      <c r="AN249" s="7"/>
      <c r="AO249" s="7"/>
      <c r="AP249" s="7"/>
      <c r="AQ249" s="65"/>
      <c r="AR249" s="7">
        <f t="shared" si="63"/>
        <v>0</v>
      </c>
      <c r="AS249" s="7">
        <f t="shared" si="63"/>
        <v>0</v>
      </c>
      <c r="AT249" s="7">
        <f t="shared" si="63"/>
        <v>0</v>
      </c>
      <c r="AU249" s="7">
        <f t="shared" si="63"/>
        <v>0</v>
      </c>
      <c r="AV249" s="7">
        <f t="shared" si="63"/>
        <v>0</v>
      </c>
      <c r="AW249" s="21"/>
    </row>
    <row r="250" spans="1:49" ht="16.8">
      <c r="A250" s="7"/>
      <c r="B250" s="7"/>
      <c r="C250" s="21"/>
      <c r="D250" s="21"/>
      <c r="E250" s="21" t="s">
        <v>1014</v>
      </c>
      <c r="F250" s="21"/>
      <c r="G250" s="21" t="s">
        <v>304</v>
      </c>
      <c r="H250" s="21"/>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7"/>
      <c r="AJ250" s="7"/>
      <c r="AK250" s="7"/>
      <c r="AL250" s="7"/>
      <c r="AM250" s="7"/>
      <c r="AN250" s="7"/>
      <c r="AO250" s="7"/>
      <c r="AP250" s="7"/>
      <c r="AQ250" s="65"/>
      <c r="AR250" s="7">
        <f t="shared" ref="AR250:AU250" si="64">AR239</f>
        <v>25.782038649669051</v>
      </c>
      <c r="AS250" s="7">
        <f t="shared" si="64"/>
        <v>30.349625268444136</v>
      </c>
      <c r="AT250" s="7">
        <f t="shared" si="64"/>
        <v>32.311445239893352</v>
      </c>
      <c r="AU250" s="7">
        <f t="shared" si="64"/>
        <v>34.322321564337088</v>
      </c>
      <c r="AV250" s="7">
        <f>AV239</f>
        <v>33.267552837048498</v>
      </c>
      <c r="AW250" s="21"/>
    </row>
    <row r="251" spans="1:49" ht="16.8">
      <c r="A251" s="7"/>
      <c r="B251" s="7"/>
      <c r="C251" s="21"/>
      <c r="D251" s="21"/>
      <c r="E251" s="21" t="s">
        <v>1119</v>
      </c>
      <c r="F251" s="21"/>
      <c r="G251" s="21" t="s">
        <v>304</v>
      </c>
      <c r="H251" s="21"/>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7"/>
      <c r="AJ251" s="7"/>
      <c r="AK251" s="7"/>
      <c r="AL251" s="7"/>
      <c r="AM251" s="7"/>
      <c r="AN251" s="7"/>
      <c r="AO251" s="7"/>
      <c r="AP251" s="7"/>
      <c r="AQ251" s="65"/>
      <c r="AR251" s="7">
        <f>(InputSummary!AR143 + InputSummary!AR144) * AR$17</f>
        <v>-1.009199102773831</v>
      </c>
      <c r="AS251" s="7">
        <f>(InputSummary!AS143 + InputSummary!AS144) * AS$17</f>
        <v>-1.0935791355415476</v>
      </c>
      <c r="AT251" s="7">
        <f>(InputSummary!AT143 + InputSummary!AT144) * AT$17</f>
        <v>-1.1940583528686219</v>
      </c>
      <c r="AU251" s="7">
        <f>(InputSummary!AU143 + InputSummary!AU144) * AU$17</f>
        <v>-1.2273252926018976</v>
      </c>
      <c r="AV251" s="7">
        <f>(InputSummary!AV143 + InputSummary!AV144) * AV$17</f>
        <v>-1.265182090654519</v>
      </c>
      <c r="AW251" s="21"/>
    </row>
    <row r="252" spans="1:49" ht="16.8">
      <c r="A252" s="7"/>
      <c r="B252" s="7"/>
      <c r="C252" s="21"/>
      <c r="D252" s="21"/>
      <c r="E252" s="7" t="s">
        <v>1012</v>
      </c>
      <c r="F252" s="21"/>
      <c r="G252" s="21" t="s">
        <v>304</v>
      </c>
      <c r="H252" s="21"/>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7"/>
      <c r="AJ252" s="7"/>
      <c r="AK252" s="7"/>
      <c r="AL252" s="7"/>
      <c r="AM252" s="7"/>
      <c r="AN252" s="7"/>
      <c r="AO252" s="7"/>
      <c r="AP252" s="7"/>
      <c r="AQ252" s="65"/>
      <c r="AR252" s="7">
        <f t="shared" ref="AR252:AV255" si="65">AR203</f>
        <v>-90.27071333339677</v>
      </c>
      <c r="AS252" s="7">
        <f t="shared" si="65"/>
        <v>-96.245009553695056</v>
      </c>
      <c r="AT252" s="7">
        <f t="shared" si="65"/>
        <v>-101.7046318505397</v>
      </c>
      <c r="AU252" s="7">
        <f t="shared" si="65"/>
        <v>-105.87383239824325</v>
      </c>
      <c r="AV252" s="7">
        <f t="shared" si="65"/>
        <v>-109.93001920826509</v>
      </c>
      <c r="AW252" s="21"/>
    </row>
    <row r="253" spans="1:49" ht="16.8">
      <c r="A253" s="98"/>
      <c r="B253" s="21"/>
      <c r="C253" s="21"/>
      <c r="D253" s="21"/>
      <c r="E253" s="7" t="s">
        <v>1013</v>
      </c>
      <c r="F253" s="21"/>
      <c r="G253" s="21" t="s">
        <v>304</v>
      </c>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48"/>
      <c r="AI253" s="7"/>
      <c r="AJ253" s="7"/>
      <c r="AK253" s="7"/>
      <c r="AL253" s="7"/>
      <c r="AM253" s="7"/>
      <c r="AN253" s="7"/>
      <c r="AO253" s="7"/>
      <c r="AP253" s="7"/>
      <c r="AQ253" s="65"/>
      <c r="AR253" s="7">
        <f t="shared" si="65"/>
        <v>-30.041433898140383</v>
      </c>
      <c r="AS253" s="7">
        <f t="shared" si="65"/>
        <v>-15.463685075525307</v>
      </c>
      <c r="AT253" s="7">
        <f t="shared" si="65"/>
        <v>-9.0736277672886061</v>
      </c>
      <c r="AU253" s="7">
        <f t="shared" si="65"/>
        <v>-8.501930895100962</v>
      </c>
      <c r="AV253" s="7">
        <f t="shared" si="65"/>
        <v>-10.233910697270863</v>
      </c>
      <c r="AW253" s="21"/>
    </row>
    <row r="254" spans="1:49" ht="16.8">
      <c r="A254" s="98"/>
      <c r="B254" s="21"/>
      <c r="C254" s="21"/>
      <c r="D254" s="21"/>
      <c r="E254" s="21" t="s">
        <v>538</v>
      </c>
      <c r="F254" s="21"/>
      <c r="G254" s="21" t="s">
        <v>304</v>
      </c>
      <c r="H254" s="21"/>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7"/>
      <c r="AJ254" s="7"/>
      <c r="AK254" s="7"/>
      <c r="AL254" s="7"/>
      <c r="AM254" s="7"/>
      <c r="AN254" s="7"/>
      <c r="AO254" s="7"/>
      <c r="AP254" s="7"/>
      <c r="AQ254" s="65"/>
      <c r="AR254" s="7">
        <f t="shared" si="65"/>
        <v>-186.39052425353236</v>
      </c>
      <c r="AS254" s="7">
        <f t="shared" si="65"/>
        <v>-161.17455778806075</v>
      </c>
      <c r="AT254" s="7">
        <f t="shared" si="65"/>
        <v>-164.39243147013607</v>
      </c>
      <c r="AU254" s="7">
        <f t="shared" si="65"/>
        <v>-164.84176369122613</v>
      </c>
      <c r="AV254" s="7">
        <f t="shared" si="65"/>
        <v>-169.0685895034612</v>
      </c>
      <c r="AW254" s="21"/>
    </row>
    <row r="255" spans="1:49" ht="16.8">
      <c r="A255" s="98"/>
      <c r="B255" s="21"/>
      <c r="C255" s="21"/>
      <c r="D255" s="21"/>
      <c r="E255" s="21" t="s">
        <v>539</v>
      </c>
      <c r="F255" s="21"/>
      <c r="G255" s="21" t="s">
        <v>304</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48"/>
      <c r="AI255" s="7"/>
      <c r="AJ255" s="7"/>
      <c r="AK255" s="7"/>
      <c r="AL255" s="7"/>
      <c r="AM255" s="7"/>
      <c r="AN255" s="7"/>
      <c r="AO255" s="7"/>
      <c r="AP255" s="7"/>
      <c r="AQ255" s="65"/>
      <c r="AR255" s="7">
        <f t="shared" si="65"/>
        <v>-107.317809028174</v>
      </c>
      <c r="AS255" s="7">
        <f t="shared" si="65"/>
        <v>-108.68256046246744</v>
      </c>
      <c r="AT255" s="7">
        <f t="shared" si="65"/>
        <v>-108.72960632101483</v>
      </c>
      <c r="AU255" s="7">
        <f t="shared" si="65"/>
        <v>-107.99120541676206</v>
      </c>
      <c r="AV255" s="7">
        <f t="shared" si="65"/>
        <v>-109.59816728664138</v>
      </c>
      <c r="AW255" s="21"/>
    </row>
    <row r="256" spans="1:49" ht="16.8">
      <c r="A256" s="98"/>
      <c r="B256" s="21"/>
      <c r="C256" s="21"/>
      <c r="D256" s="21"/>
      <c r="E256" s="21" t="s">
        <v>1120</v>
      </c>
      <c r="F256" s="21"/>
      <c r="G256" s="21" t="s">
        <v>304</v>
      </c>
      <c r="H256" s="21"/>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431"/>
      <c r="AK256" s="431"/>
      <c r="AL256" s="431"/>
      <c r="AM256" s="431"/>
      <c r="AN256" s="431"/>
      <c r="AO256" s="431"/>
      <c r="AP256" s="431"/>
      <c r="AQ256" s="533"/>
      <c r="AR256" s="431">
        <f>SUM(AR248:AR255)</f>
        <v>184.03348181702341</v>
      </c>
      <c r="AS256" s="431">
        <f>SUM(AS248:AS255)</f>
        <v>206.83327379466607</v>
      </c>
      <c r="AT256" s="431">
        <f>SUM(AT248:AT255)</f>
        <v>213.77136286835145</v>
      </c>
      <c r="AU256" s="431">
        <f>SUM(AU248:AU255)</f>
        <v>215.54357758200962</v>
      </c>
      <c r="AV256" s="431">
        <f>SUM(AV248:AV255)</f>
        <v>211.59755876522519</v>
      </c>
      <c r="AW256" s="21"/>
    </row>
    <row r="257" spans="1:49" ht="16.8">
      <c r="A257" s="98"/>
      <c r="B257" s="21"/>
      <c r="C257" s="21"/>
      <c r="D257" s="21"/>
      <c r="E257" s="21"/>
      <c r="F257" s="21"/>
      <c r="G257" s="7"/>
      <c r="H257" s="21"/>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65"/>
      <c r="AR257" s="7"/>
      <c r="AS257" s="7"/>
      <c r="AT257" s="7"/>
      <c r="AU257" s="7"/>
      <c r="AV257" s="7"/>
      <c r="AW257" s="21"/>
    </row>
    <row r="258" spans="1:49" ht="16.8">
      <c r="A258" s="98"/>
      <c r="B258" s="21"/>
      <c r="C258" s="124" t="s">
        <v>1121</v>
      </c>
      <c r="D258" s="124"/>
      <c r="E258" s="124"/>
      <c r="F258" s="124"/>
      <c r="G258" s="124"/>
      <c r="H258" s="124"/>
      <c r="I258" s="124"/>
      <c r="J258" s="124"/>
      <c r="K258" s="124"/>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237"/>
      <c r="AR258" s="124"/>
      <c r="AS258" s="124"/>
      <c r="AT258" s="124"/>
      <c r="AU258" s="124"/>
      <c r="AV258" s="124"/>
      <c r="AW258" s="21"/>
    </row>
    <row r="259" spans="1:49" ht="16.8">
      <c r="A259" s="98"/>
      <c r="B259" s="21"/>
      <c r="C259" s="21"/>
      <c r="D259" s="21"/>
      <c r="E259" s="21"/>
      <c r="F259" s="21"/>
      <c r="G259" s="7"/>
      <c r="H259" s="21"/>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65"/>
      <c r="AR259" s="7"/>
      <c r="AS259" s="7"/>
      <c r="AT259" s="7"/>
      <c r="AU259" s="7"/>
      <c r="AV259" s="7"/>
      <c r="AW259" s="21"/>
    </row>
    <row r="260" spans="1:49" ht="16.8">
      <c r="A260" s="21"/>
      <c r="B260" s="21"/>
      <c r="C260" s="21"/>
      <c r="D260" s="21"/>
      <c r="E260" s="134" t="s">
        <v>1102</v>
      </c>
      <c r="F260" s="21"/>
      <c r="G260" s="21" t="s">
        <v>304</v>
      </c>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c r="AI260" s="21"/>
      <c r="AJ260" s="129"/>
      <c r="AK260" s="129"/>
      <c r="AL260" s="129"/>
      <c r="AM260" s="129"/>
      <c r="AN260" s="129"/>
      <c r="AO260" s="129"/>
      <c r="AP260" s="129"/>
      <c r="AQ260" s="238"/>
      <c r="AR260" s="129">
        <f>AR213</f>
        <v>0</v>
      </c>
      <c r="AS260" s="129">
        <f>AS213</f>
        <v>0</v>
      </c>
      <c r="AT260" s="129">
        <f>AT213</f>
        <v>0</v>
      </c>
      <c r="AU260" s="129">
        <f>AU213</f>
        <v>0</v>
      </c>
      <c r="AV260" s="129">
        <f>AV213</f>
        <v>0</v>
      </c>
      <c r="AW260" s="21"/>
    </row>
    <row r="261" spans="1:49" ht="16.8">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c r="AI261" s="21"/>
      <c r="AJ261" s="8"/>
      <c r="AK261" s="21"/>
      <c r="AL261" s="21"/>
      <c r="AM261" s="21"/>
      <c r="AN261" s="21"/>
      <c r="AO261" s="21"/>
      <c r="AP261" s="21"/>
      <c r="AQ261" s="235"/>
      <c r="AR261" s="21"/>
      <c r="AS261" s="21"/>
      <c r="AT261" s="21"/>
      <c r="AU261" s="21"/>
      <c r="AV261" s="21"/>
      <c r="AW261" s="21"/>
    </row>
    <row r="262" spans="1:49" ht="16.8">
      <c r="A262" s="98"/>
      <c r="B262" s="21"/>
      <c r="C262" s="21"/>
      <c r="D262" s="21"/>
      <c r="E262" s="7" t="s">
        <v>1103</v>
      </c>
      <c r="F262" s="21"/>
      <c r="G262" s="21" t="s">
        <v>304</v>
      </c>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c r="AI262" s="7"/>
      <c r="AJ262" s="7"/>
      <c r="AK262" s="7"/>
      <c r="AL262" s="7"/>
      <c r="AM262" s="7"/>
      <c r="AN262" s="7"/>
      <c r="AO262" s="7"/>
      <c r="AP262" s="7"/>
      <c r="AQ262" s="65"/>
      <c r="AR262" s="7">
        <f>AQ267 + AR260</f>
        <v>0</v>
      </c>
      <c r="AS262" s="7">
        <f t="shared" ref="AS262:AV262" si="66">AR267 + AS260</f>
        <v>0</v>
      </c>
      <c r="AT262" s="7">
        <f t="shared" si="66"/>
        <v>0</v>
      </c>
      <c r="AU262" s="7">
        <f t="shared" si="66"/>
        <v>0</v>
      </c>
      <c r="AV262" s="7">
        <f t="shared" si="66"/>
        <v>0</v>
      </c>
      <c r="AW262" s="21"/>
    </row>
    <row r="263" spans="1:49" ht="16.8">
      <c r="A263" s="98"/>
      <c r="B263" s="21"/>
      <c r="C263" s="21"/>
      <c r="D263" s="21"/>
      <c r="E263" s="7" t="s">
        <v>1104</v>
      </c>
      <c r="F263" s="21"/>
      <c r="G263" s="21" t="s">
        <v>304</v>
      </c>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c r="AI263" s="7"/>
      <c r="AJ263" s="7"/>
      <c r="AK263" s="7"/>
      <c r="AL263" s="7"/>
      <c r="AM263" s="7"/>
      <c r="AN263" s="7"/>
      <c r="AO263" s="7"/>
      <c r="AP263" s="7"/>
      <c r="AQ263" s="65"/>
      <c r="AR263" s="7">
        <f t="shared" ref="AR263:AU263" si="67">MIN(AR256,0)</f>
        <v>0</v>
      </c>
      <c r="AS263" s="7">
        <f t="shared" si="67"/>
        <v>0</v>
      </c>
      <c r="AT263" s="7">
        <f t="shared" si="67"/>
        <v>0</v>
      </c>
      <c r="AU263" s="7">
        <f t="shared" si="67"/>
        <v>0</v>
      </c>
      <c r="AV263" s="7">
        <f>MIN(AV256,0)</f>
        <v>0</v>
      </c>
      <c r="AW263" s="21"/>
    </row>
    <row r="264" spans="1:49" ht="16.8">
      <c r="A264" s="98"/>
      <c r="B264" s="21"/>
      <c r="C264" s="21"/>
      <c r="D264" s="21"/>
      <c r="E264" s="7" t="s">
        <v>1105</v>
      </c>
      <c r="F264" s="21"/>
      <c r="G264" s="21" t="s">
        <v>304</v>
      </c>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c r="AI264" s="7"/>
      <c r="AJ264" s="7"/>
      <c r="AK264" s="7"/>
      <c r="AL264" s="7"/>
      <c r="AM264" s="7"/>
      <c r="AN264" s="7"/>
      <c r="AO264" s="7"/>
      <c r="AP264" s="7"/>
      <c r="AQ264" s="65"/>
      <c r="AR264" s="7">
        <f>AR217</f>
        <v>0</v>
      </c>
      <c r="AS264" s="7">
        <f t="shared" ref="AS264:AV264" si="68">-AS217</f>
        <v>0</v>
      </c>
      <c r="AT264" s="7">
        <f t="shared" si="68"/>
        <v>0</v>
      </c>
      <c r="AU264" s="7">
        <f t="shared" si="68"/>
        <v>0</v>
      </c>
      <c r="AV264" s="7">
        <f t="shared" si="68"/>
        <v>0</v>
      </c>
      <c r="AW264" s="21"/>
    </row>
    <row r="265" spans="1:49" ht="16.8">
      <c r="A265" s="98"/>
      <c r="B265" s="21"/>
      <c r="C265" s="21"/>
      <c r="D265" s="21"/>
      <c r="E265" s="7" t="s">
        <v>1122</v>
      </c>
      <c r="F265" s="21"/>
      <c r="G265" s="21" t="s">
        <v>304</v>
      </c>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c r="AI265" s="7"/>
      <c r="AJ265" s="7"/>
      <c r="AK265" s="7"/>
      <c r="AL265" s="7"/>
      <c r="AM265" s="7"/>
      <c r="AN265" s="7"/>
      <c r="AO265" s="7"/>
      <c r="AP265" s="7"/>
      <c r="AQ265" s="65"/>
      <c r="AR265" s="7">
        <f>(AR281* AR$17) * ((1 - AR226) / AR226)</f>
        <v>-90.933639786603962</v>
      </c>
      <c r="AS265" s="7">
        <f t="shared" ref="AS265:AU265" si="69">(AS281* AS$17) * ((1 - AS226) / AS226)</f>
        <v>-95.795536622360345</v>
      </c>
      <c r="AT265" s="7">
        <f t="shared" si="69"/>
        <v>-94.512059162653699</v>
      </c>
      <c r="AU265" s="7">
        <f t="shared" si="69"/>
        <v>-87.019751509599828</v>
      </c>
      <c r="AV265" s="7">
        <f>(AV281* AV$17) * ((1 - AV226) / AV226)</f>
        <v>-86.90029463264429</v>
      </c>
      <c r="AW265" s="21"/>
    </row>
    <row r="266" spans="1:49" ht="16.8">
      <c r="A266" s="98"/>
      <c r="B266" s="21"/>
      <c r="C266" s="21"/>
      <c r="D266" s="21"/>
      <c r="E266" s="21" t="s">
        <v>1123</v>
      </c>
      <c r="F266" s="21"/>
      <c r="G266" s="21" t="s">
        <v>304</v>
      </c>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7"/>
      <c r="AJ266" s="7"/>
      <c r="AK266" s="7"/>
      <c r="AL266" s="7"/>
      <c r="AM266" s="7"/>
      <c r="AN266" s="7"/>
      <c r="AO266" s="7"/>
      <c r="AP266" s="7"/>
      <c r="AQ266" s="65"/>
      <c r="AR266" s="7">
        <f>IF(AR256 &gt;= 0, MIN(AR256, -AR262-AR264-AR265), 0)</f>
        <v>90.933639786603962</v>
      </c>
      <c r="AS266" s="7">
        <f t="shared" ref="AS266:AV266" si="70">IF(AS256 &gt;= 0, MIN(AS256, -AS262-AS264-AS265), 0)</f>
        <v>95.795536622360345</v>
      </c>
      <c r="AT266" s="7">
        <f t="shared" si="70"/>
        <v>94.512059162653699</v>
      </c>
      <c r="AU266" s="7">
        <f t="shared" si="70"/>
        <v>87.019751509599828</v>
      </c>
      <c r="AV266" s="7">
        <f t="shared" si="70"/>
        <v>86.90029463264429</v>
      </c>
      <c r="AW266" s="21"/>
    </row>
    <row r="267" spans="1:49" ht="16.8">
      <c r="A267" s="98"/>
      <c r="B267" s="21"/>
      <c r="C267" s="21"/>
      <c r="D267" s="21"/>
      <c r="E267" s="7" t="s">
        <v>1107</v>
      </c>
      <c r="F267" s="21"/>
      <c r="G267" s="21" t="s">
        <v>304</v>
      </c>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7"/>
      <c r="AJ267" s="431"/>
      <c r="AK267" s="431"/>
      <c r="AL267" s="431"/>
      <c r="AM267" s="431"/>
      <c r="AN267" s="431"/>
      <c r="AO267" s="431"/>
      <c r="AP267" s="431"/>
      <c r="AQ267" s="533"/>
      <c r="AR267" s="431">
        <f>SUM(AR262:AR266)</f>
        <v>0</v>
      </c>
      <c r="AS267" s="431">
        <f t="shared" ref="AS267:AV267" si="71">SUM(AS262:AS266)</f>
        <v>0</v>
      </c>
      <c r="AT267" s="431">
        <f t="shared" si="71"/>
        <v>0</v>
      </c>
      <c r="AU267" s="431">
        <f t="shared" si="71"/>
        <v>0</v>
      </c>
      <c r="AV267" s="431">
        <f t="shared" si="71"/>
        <v>0</v>
      </c>
      <c r="AW267" s="21"/>
    </row>
    <row r="268" spans="1:49" ht="16.8">
      <c r="A268" s="98"/>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7"/>
      <c r="AJ268" s="7"/>
      <c r="AK268" s="7"/>
      <c r="AL268" s="7"/>
      <c r="AM268" s="7"/>
      <c r="AN268" s="7"/>
      <c r="AO268" s="7"/>
      <c r="AP268" s="7"/>
      <c r="AQ268" s="65"/>
      <c r="AR268" s="7"/>
      <c r="AS268" s="7"/>
      <c r="AT268" s="7"/>
      <c r="AU268" s="7"/>
      <c r="AV268" s="7"/>
      <c r="AW268" s="21"/>
    </row>
    <row r="269" spans="1:49" ht="16.8">
      <c r="A269" s="98"/>
      <c r="B269" s="99"/>
      <c r="C269" s="124" t="s">
        <v>1117</v>
      </c>
      <c r="D269" s="124"/>
      <c r="E269" s="124"/>
      <c r="F269" s="124"/>
      <c r="G269" s="124"/>
      <c r="H269" s="124"/>
      <c r="I269" s="124"/>
      <c r="J269" s="124"/>
      <c r="K269" s="124"/>
      <c r="L269" s="124"/>
      <c r="M269" s="124"/>
      <c r="N269" s="124"/>
      <c r="O269" s="124"/>
      <c r="P269" s="124"/>
      <c r="Q269" s="124"/>
      <c r="R269" s="124"/>
      <c r="S269" s="124"/>
      <c r="T269" s="124"/>
      <c r="U269" s="124"/>
      <c r="V269" s="124"/>
      <c r="W269" s="124"/>
      <c r="X269" s="124"/>
      <c r="Y269" s="124"/>
      <c r="Z269" s="124"/>
      <c r="AA269" s="124"/>
      <c r="AB269" s="124"/>
      <c r="AC269" s="124"/>
      <c r="AD269" s="124"/>
      <c r="AE269" s="124"/>
      <c r="AF269" s="124"/>
      <c r="AG269" s="124"/>
      <c r="AH269" s="124"/>
      <c r="AI269" s="124"/>
      <c r="AJ269" s="124"/>
      <c r="AK269" s="124"/>
      <c r="AL269" s="124"/>
      <c r="AM269" s="124"/>
      <c r="AN269" s="124"/>
      <c r="AO269" s="124"/>
      <c r="AP269" s="124"/>
      <c r="AQ269" s="237"/>
      <c r="AR269" s="124"/>
      <c r="AS269" s="124"/>
      <c r="AT269" s="124"/>
      <c r="AU269" s="124"/>
      <c r="AV269" s="124"/>
      <c r="AW269" s="21"/>
    </row>
    <row r="270" spans="1:49" ht="16.8">
      <c r="A270" s="98"/>
      <c r="B270" s="7"/>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12"/>
      <c r="AH270" s="12"/>
      <c r="AI270" s="12"/>
      <c r="AJ270" s="12"/>
      <c r="AK270" s="12"/>
      <c r="AL270" s="12"/>
      <c r="AM270" s="12"/>
      <c r="AN270" s="12"/>
      <c r="AO270" s="12"/>
      <c r="AP270" s="12"/>
      <c r="AQ270" s="5"/>
      <c r="AR270" s="12"/>
      <c r="AS270" s="4"/>
      <c r="AT270" s="4"/>
      <c r="AU270" s="4"/>
      <c r="AV270" s="4"/>
      <c r="AW270" s="21"/>
    </row>
    <row r="271" spans="1:49" ht="16.8">
      <c r="A271" s="98"/>
      <c r="B271" s="7"/>
      <c r="C271" s="7"/>
      <c r="D271" s="21"/>
      <c r="E271" s="7"/>
      <c r="F271" s="21"/>
      <c r="G271" s="7"/>
      <c r="H271" s="7"/>
      <c r="I271" s="43"/>
      <c r="J271" s="43"/>
      <c r="K271" s="43"/>
      <c r="L271" s="43"/>
      <c r="M271" s="43"/>
      <c r="N271" s="43"/>
      <c r="O271" s="43"/>
      <c r="P271" s="43"/>
      <c r="Q271" s="43"/>
      <c r="R271" s="43"/>
      <c r="S271" s="43"/>
      <c r="T271" s="43"/>
      <c r="U271" s="43"/>
      <c r="V271" s="43"/>
      <c r="W271" s="43"/>
      <c r="X271" s="43"/>
      <c r="Y271" s="43"/>
      <c r="Z271" s="7"/>
      <c r="AA271" s="7"/>
      <c r="AB271" s="7"/>
      <c r="AC271" s="7"/>
      <c r="AD271" s="7"/>
      <c r="AE271" s="7"/>
      <c r="AF271" s="7"/>
      <c r="AG271" s="7"/>
      <c r="AH271" s="7"/>
      <c r="AI271" s="7"/>
      <c r="AJ271" s="7"/>
      <c r="AK271" s="7"/>
      <c r="AL271" s="7"/>
      <c r="AM271" s="7"/>
      <c r="AN271" s="7"/>
      <c r="AO271" s="7"/>
      <c r="AP271" s="7"/>
      <c r="AQ271" s="65"/>
      <c r="AR271" s="7"/>
      <c r="AS271" s="7"/>
      <c r="AT271" s="7"/>
      <c r="AU271" s="7"/>
      <c r="AV271" s="7"/>
      <c r="AW271" s="21"/>
    </row>
    <row r="272" spans="1:49" ht="16.8">
      <c r="A272" s="98"/>
      <c r="B272" s="7"/>
      <c r="C272" s="7"/>
      <c r="D272" s="21"/>
      <c r="E272" s="21" t="s">
        <v>1110</v>
      </c>
      <c r="F272" s="21"/>
      <c r="G272" s="21" t="s">
        <v>304</v>
      </c>
      <c r="H272" s="7"/>
      <c r="I272" s="43"/>
      <c r="J272" s="43"/>
      <c r="K272" s="43"/>
      <c r="L272" s="43"/>
      <c r="M272" s="43"/>
      <c r="N272" s="43"/>
      <c r="O272" s="43"/>
      <c r="P272" s="43"/>
      <c r="Q272" s="43"/>
      <c r="R272" s="43"/>
      <c r="S272" s="43"/>
      <c r="T272" s="43"/>
      <c r="U272" s="43"/>
      <c r="V272" s="43"/>
      <c r="W272" s="43"/>
      <c r="X272" s="43"/>
      <c r="Y272" s="43"/>
      <c r="Z272" s="7"/>
      <c r="AA272" s="7"/>
      <c r="AB272" s="7"/>
      <c r="AC272" s="7"/>
      <c r="AD272" s="7"/>
      <c r="AE272" s="7"/>
      <c r="AF272" s="7"/>
      <c r="AG272" s="7"/>
      <c r="AH272" s="7"/>
      <c r="AI272" s="7"/>
      <c r="AJ272" s="7"/>
      <c r="AK272" s="7"/>
      <c r="AL272" s="7"/>
      <c r="AM272" s="7"/>
      <c r="AN272" s="7"/>
      <c r="AO272" s="7"/>
      <c r="AP272" s="7"/>
      <c r="AQ272" s="65"/>
      <c r="AR272" s="7">
        <f>MAX( AR256 - AR266, 0)</f>
        <v>93.099842030419452</v>
      </c>
      <c r="AS272" s="7">
        <f t="shared" ref="AS272:AU272" si="72">MAX( AS256 - AS266, 0)</f>
        <v>111.03773717230573</v>
      </c>
      <c r="AT272" s="7">
        <f t="shared" si="72"/>
        <v>119.25930370569775</v>
      </c>
      <c r="AU272" s="7">
        <f t="shared" si="72"/>
        <v>128.5238260724098</v>
      </c>
      <c r="AV272" s="7">
        <f>MAX( AV256 - AV266, 0)</f>
        <v>124.6972641325809</v>
      </c>
      <c r="AW272" s="21"/>
    </row>
    <row r="273" spans="1:49" ht="16.8">
      <c r="A273" s="98"/>
      <c r="B273" s="7"/>
      <c r="C273" s="7"/>
      <c r="D273" s="21"/>
      <c r="E273" s="7" t="s">
        <v>335</v>
      </c>
      <c r="F273" s="21"/>
      <c r="G273" s="7" t="s">
        <v>209</v>
      </c>
      <c r="H273" s="7"/>
      <c r="I273" s="43"/>
      <c r="J273" s="43"/>
      <c r="K273" s="43"/>
      <c r="L273" s="43"/>
      <c r="M273" s="43"/>
      <c r="N273" s="43"/>
      <c r="O273" s="43"/>
      <c r="P273" s="43"/>
      <c r="Q273" s="43"/>
      <c r="R273" s="43"/>
      <c r="S273" s="43"/>
      <c r="T273" s="43"/>
      <c r="U273" s="43"/>
      <c r="V273" s="43"/>
      <c r="W273" s="43"/>
      <c r="X273" s="43"/>
      <c r="Y273" s="43"/>
      <c r="Z273" s="7"/>
      <c r="AA273" s="7"/>
      <c r="AB273" s="7"/>
      <c r="AC273" s="7"/>
      <c r="AD273" s="7"/>
      <c r="AE273" s="7"/>
      <c r="AF273" s="7"/>
      <c r="AG273" s="7"/>
      <c r="AH273" s="7"/>
      <c r="AI273" s="185"/>
      <c r="AJ273" s="125"/>
      <c r="AK273" s="125"/>
      <c r="AL273" s="125"/>
      <c r="AM273" s="125"/>
      <c r="AN273" s="125"/>
      <c r="AO273" s="125"/>
      <c r="AP273" s="125"/>
      <c r="AQ273" s="239"/>
      <c r="AR273" s="125">
        <f>AR226</f>
        <v>0.25</v>
      </c>
      <c r="AS273" s="125">
        <f>AS226</f>
        <v>0.25</v>
      </c>
      <c r="AT273" s="125">
        <f>AT226</f>
        <v>0.25</v>
      </c>
      <c r="AU273" s="125">
        <f>AU226</f>
        <v>0.25</v>
      </c>
      <c r="AV273" s="125">
        <f>AV226</f>
        <v>0.25</v>
      </c>
      <c r="AW273" s="21"/>
    </row>
    <row r="274" spans="1:49" ht="16.8">
      <c r="A274" s="98"/>
      <c r="B274" s="21"/>
      <c r="C274" s="21"/>
      <c r="D274" s="21"/>
      <c r="E274" s="21" t="s">
        <v>1111</v>
      </c>
      <c r="F274" s="21"/>
      <c r="G274" s="21" t="s">
        <v>304</v>
      </c>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7"/>
      <c r="AJ274" s="7"/>
      <c r="AK274" s="7"/>
      <c r="AL274" s="7"/>
      <c r="AM274" s="7"/>
      <c r="AN274" s="7"/>
      <c r="AO274" s="7"/>
      <c r="AP274" s="7"/>
      <c r="AQ274" s="65"/>
      <c r="AR274" s="7">
        <f t="shared" ref="AR274:AU274" si="73">AR272 * AR273</f>
        <v>23.274960507604863</v>
      </c>
      <c r="AS274" s="7">
        <f t="shared" si="73"/>
        <v>27.759434293076431</v>
      </c>
      <c r="AT274" s="7">
        <f t="shared" si="73"/>
        <v>29.814825926424437</v>
      </c>
      <c r="AU274" s="7">
        <f t="shared" si="73"/>
        <v>32.130956518102451</v>
      </c>
      <c r="AV274" s="7">
        <f>AV272 * AV273</f>
        <v>31.174316033145224</v>
      </c>
      <c r="AW274" s="21"/>
    </row>
    <row r="275" spans="1:49" ht="16.8">
      <c r="A275" s="98"/>
      <c r="B275" s="21"/>
      <c r="C275" s="21"/>
      <c r="D275" s="21"/>
      <c r="E275" s="2"/>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c r="AI275" s="21"/>
      <c r="AJ275" s="21"/>
      <c r="AK275" s="21"/>
      <c r="AL275" s="21"/>
      <c r="AM275" s="21"/>
      <c r="AN275" s="21"/>
      <c r="AO275" s="21"/>
      <c r="AP275" s="21"/>
      <c r="AQ275" s="235"/>
      <c r="AR275" s="30"/>
      <c r="AS275" s="30"/>
      <c r="AT275" s="30"/>
      <c r="AU275" s="30"/>
      <c r="AV275" s="30"/>
      <c r="AW275" s="21"/>
    </row>
    <row r="276" spans="1:49" ht="16.8">
      <c r="A276" s="100"/>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57"/>
      <c r="AR276" s="2"/>
      <c r="AS276" s="2"/>
      <c r="AT276" s="2"/>
      <c r="AU276" s="2"/>
      <c r="AV276" s="2"/>
      <c r="AW276" s="2"/>
    </row>
    <row r="277" spans="1:49" ht="16.8">
      <c r="A277" s="98"/>
      <c r="B277" s="37" t="s">
        <v>1124</v>
      </c>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8"/>
      <c r="AR277" s="37"/>
      <c r="AS277" s="37"/>
      <c r="AT277" s="37"/>
      <c r="AU277" s="37"/>
      <c r="AV277" s="37"/>
      <c r="AW277" s="48"/>
    </row>
    <row r="278" spans="1:49" ht="16.8">
      <c r="A278" s="98"/>
      <c r="B278" s="7"/>
      <c r="C278" s="7"/>
      <c r="D278" s="7"/>
      <c r="E278" s="7"/>
      <c r="F278" s="7"/>
      <c r="G278" s="7"/>
      <c r="H278" s="7"/>
      <c r="I278" s="7"/>
      <c r="J278" s="43"/>
      <c r="K278" s="43"/>
      <c r="L278" s="43"/>
      <c r="M278" s="43"/>
      <c r="N278" s="43"/>
      <c r="O278" s="43"/>
      <c r="P278" s="43"/>
      <c r="Q278" s="43"/>
      <c r="R278" s="43"/>
      <c r="S278" s="43"/>
      <c r="T278" s="43"/>
      <c r="U278" s="43"/>
      <c r="V278" s="43"/>
      <c r="W278" s="43"/>
      <c r="X278" s="43"/>
      <c r="Y278" s="43"/>
      <c r="Z278" s="43"/>
      <c r="AA278" s="7"/>
      <c r="AB278" s="7"/>
      <c r="AC278" s="7"/>
      <c r="AD278" s="7"/>
      <c r="AE278" s="7"/>
      <c r="AF278" s="7"/>
      <c r="AG278" s="7"/>
      <c r="AH278" s="7"/>
      <c r="AI278" s="7"/>
      <c r="AJ278" s="7"/>
      <c r="AK278" s="7"/>
      <c r="AL278" s="7"/>
      <c r="AM278" s="7"/>
      <c r="AN278" s="7"/>
      <c r="AO278" s="7"/>
      <c r="AP278" s="7"/>
      <c r="AQ278" s="65"/>
      <c r="AR278" s="105"/>
      <c r="AS278" s="105"/>
      <c r="AT278" s="105"/>
      <c r="AU278" s="105"/>
      <c r="AV278" s="105"/>
      <c r="AW278" s="7"/>
    </row>
    <row r="279" spans="1:49" ht="16.8">
      <c r="A279" s="98"/>
      <c r="B279" s="21"/>
      <c r="C279" s="28" t="s">
        <v>1125</v>
      </c>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9"/>
      <c r="AR279" s="28"/>
      <c r="AS279" s="28"/>
      <c r="AT279" s="28"/>
      <c r="AU279" s="28"/>
      <c r="AV279" s="28"/>
      <c r="AW279" s="48"/>
    </row>
    <row r="280" spans="1:49" ht="16.8">
      <c r="A280" s="9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57"/>
      <c r="AR280" s="2"/>
      <c r="AS280" s="2"/>
      <c r="AT280" s="2"/>
      <c r="AU280" s="2"/>
      <c r="AV280" s="2"/>
      <c r="AW280" s="2"/>
    </row>
    <row r="281" spans="1:49" ht="16.8">
      <c r="A281" s="98"/>
      <c r="B281" s="7"/>
      <c r="C281" s="7"/>
      <c r="D281" s="7"/>
      <c r="E281" s="82" t="s">
        <v>323</v>
      </c>
      <c r="F281" s="2"/>
      <c r="G281" s="2" t="s">
        <v>105</v>
      </c>
      <c r="H281" s="7"/>
      <c r="I281" s="7"/>
      <c r="J281" s="43"/>
      <c r="K281" s="43"/>
      <c r="L281" s="43"/>
      <c r="M281" s="43"/>
      <c r="N281" s="43"/>
      <c r="O281" s="43"/>
      <c r="P281" s="43"/>
      <c r="Q281" s="43"/>
      <c r="R281" s="43"/>
      <c r="S281" s="43"/>
      <c r="T281" s="43"/>
      <c r="U281" s="43"/>
      <c r="V281" s="43"/>
      <c r="W281" s="43"/>
      <c r="X281" s="43"/>
      <c r="Y281" s="43"/>
      <c r="Z281" s="43"/>
      <c r="AA281" s="7"/>
      <c r="AB281" s="7"/>
      <c r="AC281" s="7"/>
      <c r="AD281" s="7"/>
      <c r="AE281" s="7"/>
      <c r="AF281" s="7"/>
      <c r="AG281" s="7"/>
      <c r="AH281" s="7"/>
      <c r="AI281" s="7"/>
      <c r="AJ281" s="8"/>
      <c r="AK281" s="8"/>
      <c r="AL281" s="8"/>
      <c r="AM281" s="8"/>
      <c r="AN281" s="8"/>
      <c r="AO281" s="8"/>
      <c r="AP281" s="8"/>
      <c r="AQ281" s="9"/>
      <c r="AR281" s="8">
        <f>InputSummary!AR282</f>
        <v>-23.512546112819006</v>
      </c>
      <c r="AS281" s="8">
        <f>InputSummary!AS282</f>
        <v>-24.037170179089596</v>
      </c>
      <c r="AT281" s="8">
        <f>InputSummary!AT282</f>
        <v>-23.316367260053635</v>
      </c>
      <c r="AU281" s="8">
        <f>InputSummary!AU282</f>
        <v>-21.141953402471149</v>
      </c>
      <c r="AV281" s="8">
        <f>InputSummary!AV282</f>
        <v>-20.740394774614025</v>
      </c>
      <c r="AW281" s="8"/>
    </row>
    <row r="282" spans="1:49" ht="16.8">
      <c r="A282" s="98"/>
      <c r="B282" s="7"/>
      <c r="C282" s="7"/>
      <c r="D282" s="7"/>
      <c r="E282" s="2" t="s">
        <v>345</v>
      </c>
      <c r="F282" s="2"/>
      <c r="G282" s="2" t="s">
        <v>105</v>
      </c>
      <c r="H282" s="7"/>
      <c r="I282" s="7"/>
      <c r="J282" s="43"/>
      <c r="K282" s="43"/>
      <c r="L282" s="43"/>
      <c r="M282" s="43"/>
      <c r="N282" s="43"/>
      <c r="O282" s="43"/>
      <c r="P282" s="43"/>
      <c r="Q282" s="43"/>
      <c r="R282" s="43"/>
      <c r="S282" s="43"/>
      <c r="T282" s="43"/>
      <c r="U282" s="43"/>
      <c r="V282" s="43"/>
      <c r="W282" s="43"/>
      <c r="X282" s="43"/>
      <c r="Y282" s="43"/>
      <c r="Z282" s="43"/>
      <c r="AA282" s="7"/>
      <c r="AB282" s="7"/>
      <c r="AC282" s="7"/>
      <c r="AD282" s="7"/>
      <c r="AE282" s="7"/>
      <c r="AF282" s="7"/>
      <c r="AG282" s="7"/>
      <c r="AH282" s="7"/>
      <c r="AI282" s="7"/>
      <c r="AJ282" s="8"/>
      <c r="AK282" s="8"/>
      <c r="AL282" s="8"/>
      <c r="AM282" s="8"/>
      <c r="AN282" s="8"/>
      <c r="AO282" s="8"/>
      <c r="AP282" s="8"/>
      <c r="AQ282" s="9"/>
      <c r="AR282" s="8">
        <f>InputSummary!AR287</f>
        <v>2.3320557909214585</v>
      </c>
      <c r="AS282" s="8">
        <f>InputSummary!AS287</f>
        <v>2.3253369118631113</v>
      </c>
      <c r="AT282" s="8">
        <f>InputSummary!AT287</f>
        <v>2.1691122806593768</v>
      </c>
      <c r="AU282" s="8">
        <f>InputSummary!AU287</f>
        <v>1.831433598356611</v>
      </c>
      <c r="AV282" s="8">
        <f>InputSummary!AV287</f>
        <v>1.6964022421334342</v>
      </c>
      <c r="AW282" s="7"/>
    </row>
    <row r="283" spans="1:49" ht="16.8">
      <c r="A283" s="98"/>
      <c r="B283" s="7"/>
      <c r="C283" s="7"/>
      <c r="D283" s="7"/>
      <c r="E283" s="7"/>
      <c r="F283" s="7"/>
      <c r="G283" s="7"/>
      <c r="H283" s="7"/>
      <c r="I283" s="7"/>
      <c r="J283" s="43"/>
      <c r="K283" s="43"/>
      <c r="L283" s="43"/>
      <c r="M283" s="43"/>
      <c r="N283" s="43"/>
      <c r="O283" s="43"/>
      <c r="P283" s="43"/>
      <c r="Q283" s="43"/>
      <c r="R283" s="43"/>
      <c r="S283" s="43"/>
      <c r="T283" s="43"/>
      <c r="U283" s="43"/>
      <c r="V283" s="43"/>
      <c r="W283" s="43"/>
      <c r="X283" s="43"/>
      <c r="Y283" s="43"/>
      <c r="Z283" s="43"/>
      <c r="AA283" s="7"/>
      <c r="AB283" s="7"/>
      <c r="AC283" s="7"/>
      <c r="AD283" s="7"/>
      <c r="AE283" s="7"/>
      <c r="AF283" s="7"/>
      <c r="AG283" s="7"/>
      <c r="AH283" s="7"/>
      <c r="AI283" s="7"/>
      <c r="AJ283" s="7"/>
      <c r="AK283" s="7"/>
      <c r="AL283" s="7"/>
      <c r="AM283" s="7"/>
      <c r="AN283" s="7"/>
      <c r="AO283" s="7"/>
      <c r="AP283" s="7"/>
      <c r="AQ283" s="65"/>
      <c r="AR283" s="105"/>
      <c r="AS283" s="105"/>
      <c r="AT283" s="105"/>
      <c r="AU283" s="105"/>
      <c r="AV283" s="105"/>
      <c r="AW283" s="7"/>
    </row>
    <row r="284" spans="1:49" ht="16.8">
      <c r="A284" s="98"/>
      <c r="B284" s="7"/>
      <c r="C284" s="7"/>
      <c r="D284" s="7"/>
      <c r="E284" s="7" t="s">
        <v>1126</v>
      </c>
      <c r="F284" s="7"/>
      <c r="G284" s="7" t="s">
        <v>868</v>
      </c>
      <c r="H284" s="7"/>
      <c r="I284" s="7"/>
      <c r="J284" s="43"/>
      <c r="K284" s="43"/>
      <c r="L284" s="43"/>
      <c r="M284" s="43"/>
      <c r="N284" s="43"/>
      <c r="O284" s="43"/>
      <c r="P284" s="43"/>
      <c r="Q284" s="43"/>
      <c r="R284" s="43"/>
      <c r="S284" s="43"/>
      <c r="T284" s="43"/>
      <c r="U284" s="43"/>
      <c r="V284" s="43"/>
      <c r="W284" s="43"/>
      <c r="X284" s="43"/>
      <c r="Y284" s="43"/>
      <c r="Z284" s="43"/>
      <c r="AA284" s="7"/>
      <c r="AB284" s="7"/>
      <c r="AC284" s="7"/>
      <c r="AD284" s="7"/>
      <c r="AE284" s="7"/>
      <c r="AF284" s="7"/>
      <c r="AG284" s="7"/>
      <c r="AH284" s="7"/>
      <c r="AI284" s="7"/>
      <c r="AJ284" s="7"/>
      <c r="AK284" s="7"/>
      <c r="AL284" s="7"/>
      <c r="AM284" s="7"/>
      <c r="AN284" s="7"/>
      <c r="AO284" s="7"/>
      <c r="AP284" s="7"/>
      <c r="AQ284" s="65"/>
      <c r="AR284" s="7" t="b">
        <f t="shared" ref="AR284:AV284" si="74">ABS(AR281) &gt; AR282</f>
        <v>1</v>
      </c>
      <c r="AS284" s="7" t="b">
        <f t="shared" si="74"/>
        <v>1</v>
      </c>
      <c r="AT284" s="7" t="b">
        <f t="shared" si="74"/>
        <v>1</v>
      </c>
      <c r="AU284" s="7" t="b">
        <f t="shared" si="74"/>
        <v>1</v>
      </c>
      <c r="AV284" s="7" t="b">
        <f t="shared" si="74"/>
        <v>1</v>
      </c>
      <c r="AW284" s="7"/>
    </row>
    <row r="285" spans="1:49" ht="16.8">
      <c r="A285" s="98"/>
      <c r="B285" s="7"/>
      <c r="C285" s="7"/>
      <c r="D285" s="7"/>
      <c r="E285" s="7"/>
      <c r="F285" s="7"/>
      <c r="G285" s="7"/>
      <c r="H285" s="7"/>
      <c r="I285" s="7"/>
      <c r="J285" s="43"/>
      <c r="K285" s="43"/>
      <c r="L285" s="43"/>
      <c r="M285" s="43"/>
      <c r="N285" s="43"/>
      <c r="O285" s="43"/>
      <c r="P285" s="43"/>
      <c r="Q285" s="43"/>
      <c r="R285" s="43"/>
      <c r="S285" s="43"/>
      <c r="T285" s="43"/>
      <c r="U285" s="43"/>
      <c r="V285" s="43"/>
      <c r="W285" s="43"/>
      <c r="X285" s="43"/>
      <c r="Y285" s="43"/>
      <c r="Z285" s="43"/>
      <c r="AA285" s="7"/>
      <c r="AB285" s="7"/>
      <c r="AC285" s="7"/>
      <c r="AD285" s="7"/>
      <c r="AE285" s="7"/>
      <c r="AF285" s="7"/>
      <c r="AG285" s="7"/>
      <c r="AH285" s="7"/>
      <c r="AI285" s="7"/>
      <c r="AJ285" s="7"/>
      <c r="AK285" s="7"/>
      <c r="AL285" s="7"/>
      <c r="AM285" s="7"/>
      <c r="AN285" s="7"/>
      <c r="AO285" s="7"/>
      <c r="AP285" s="7"/>
      <c r="AQ285" s="65"/>
      <c r="AR285" s="2"/>
      <c r="AS285" s="2"/>
      <c r="AT285" s="2"/>
      <c r="AU285" s="2"/>
      <c r="AV285" s="2"/>
      <c r="AW285" s="7"/>
    </row>
    <row r="286" spans="1:49" ht="16.8">
      <c r="A286" s="98"/>
      <c r="B286" s="7"/>
      <c r="C286" s="7"/>
      <c r="D286" s="7"/>
      <c r="E286" s="2" t="s">
        <v>1127</v>
      </c>
      <c r="F286" s="2"/>
      <c r="G286" s="2" t="s">
        <v>105</v>
      </c>
      <c r="H286" s="7"/>
      <c r="I286" s="7"/>
      <c r="J286" s="43"/>
      <c r="K286" s="43"/>
      <c r="L286" s="43"/>
      <c r="M286" s="43"/>
      <c r="N286" s="43"/>
      <c r="O286" s="43"/>
      <c r="P286" s="43"/>
      <c r="Q286" s="43"/>
      <c r="R286" s="43"/>
      <c r="S286" s="43"/>
      <c r="T286" s="43"/>
      <c r="U286" s="43"/>
      <c r="V286" s="43"/>
      <c r="W286" s="43"/>
      <c r="X286" s="43"/>
      <c r="Y286" s="43"/>
      <c r="Z286" s="43"/>
      <c r="AA286" s="7"/>
      <c r="AB286" s="7"/>
      <c r="AC286" s="7"/>
      <c r="AD286" s="7"/>
      <c r="AE286" s="7"/>
      <c r="AF286" s="7"/>
      <c r="AG286" s="7"/>
      <c r="AH286" s="7"/>
      <c r="AI286" s="7"/>
      <c r="AJ286" s="7"/>
      <c r="AK286" s="7"/>
      <c r="AL286" s="7"/>
      <c r="AM286" s="7"/>
      <c r="AN286" s="7"/>
      <c r="AO286" s="7"/>
      <c r="AP286" s="7"/>
      <c r="AQ286" s="65"/>
      <c r="AR286" s="7">
        <f t="shared" ref="AR286:AV286" si="75">IF(AR281&gt;0,-1,IF(AR281&lt;0,1,0)) * AR282</f>
        <v>2.3320557909214585</v>
      </c>
      <c r="AS286" s="7">
        <f t="shared" si="75"/>
        <v>2.3253369118631113</v>
      </c>
      <c r="AT286" s="7">
        <f t="shared" si="75"/>
        <v>2.1691122806593768</v>
      </c>
      <c r="AU286" s="7">
        <f t="shared" si="75"/>
        <v>1.831433598356611</v>
      </c>
      <c r="AV286" s="7">
        <f t="shared" si="75"/>
        <v>1.6964022421334342</v>
      </c>
      <c r="AW286" s="7"/>
    </row>
    <row r="287" spans="1:49" ht="16.8">
      <c r="A287" s="98"/>
      <c r="B287" s="7"/>
      <c r="C287" s="7"/>
      <c r="D287" s="7"/>
      <c r="E287" s="7"/>
      <c r="F287" s="7"/>
      <c r="G287" s="7"/>
      <c r="H287" s="7"/>
      <c r="I287" s="7"/>
      <c r="J287" s="43"/>
      <c r="K287" s="43"/>
      <c r="L287" s="43"/>
      <c r="M287" s="43"/>
      <c r="N287" s="43"/>
      <c r="O287" s="43"/>
      <c r="P287" s="43"/>
      <c r="Q287" s="43"/>
      <c r="R287" s="43"/>
      <c r="S287" s="43"/>
      <c r="T287" s="43"/>
      <c r="U287" s="43"/>
      <c r="V287" s="43"/>
      <c r="W287" s="43"/>
      <c r="X287" s="43"/>
      <c r="Y287" s="43"/>
      <c r="Z287" s="43"/>
      <c r="AA287" s="7"/>
      <c r="AB287" s="7"/>
      <c r="AC287" s="7"/>
      <c r="AD287" s="7"/>
      <c r="AE287" s="7"/>
      <c r="AF287" s="7"/>
      <c r="AG287" s="7"/>
      <c r="AH287" s="7"/>
      <c r="AI287" s="7"/>
      <c r="AJ287" s="7"/>
      <c r="AK287" s="7"/>
      <c r="AL287" s="7"/>
      <c r="AM287" s="7"/>
      <c r="AN287" s="7"/>
      <c r="AO287" s="7"/>
      <c r="AP287" s="7"/>
      <c r="AQ287" s="65"/>
      <c r="AR287" s="7"/>
      <c r="AS287" s="7"/>
      <c r="AT287" s="7"/>
      <c r="AU287" s="7"/>
      <c r="AV287" s="7"/>
      <c r="AW287" s="7"/>
    </row>
    <row r="288" spans="1:49" ht="16.8">
      <c r="A288" s="98"/>
      <c r="B288" s="7"/>
      <c r="C288" s="7"/>
      <c r="D288" s="7"/>
      <c r="E288" s="7" t="s">
        <v>1125</v>
      </c>
      <c r="F288" s="7"/>
      <c r="G288" s="2" t="s">
        <v>105</v>
      </c>
      <c r="H288" s="7"/>
      <c r="I288" s="7"/>
      <c r="J288" s="43"/>
      <c r="K288" s="43"/>
      <c r="L288" s="43"/>
      <c r="M288" s="43"/>
      <c r="N288" s="43"/>
      <c r="O288" s="43"/>
      <c r="P288" s="43"/>
      <c r="Q288" s="43"/>
      <c r="R288" s="43"/>
      <c r="S288" s="43"/>
      <c r="T288" s="43"/>
      <c r="U288" s="43"/>
      <c r="V288" s="43"/>
      <c r="W288" s="43"/>
      <c r="X288" s="43"/>
      <c r="Y288" s="43"/>
      <c r="Z288" s="43"/>
      <c r="AA288" s="7"/>
      <c r="AB288" s="7"/>
      <c r="AC288" s="7"/>
      <c r="AD288" s="7"/>
      <c r="AE288" s="7"/>
      <c r="AF288" s="7"/>
      <c r="AG288" s="7"/>
      <c r="AH288" s="7"/>
      <c r="AI288" s="7"/>
      <c r="AJ288" s="463"/>
      <c r="AK288" s="463"/>
      <c r="AL288" s="463"/>
      <c r="AM288" s="463"/>
      <c r="AN288" s="463"/>
      <c r="AO288" s="463"/>
      <c r="AP288" s="463"/>
      <c r="AQ288" s="389"/>
      <c r="AR288" s="463">
        <f>(AR281+AR286) * AR284</f>
        <v>-21.180490321897548</v>
      </c>
      <c r="AS288" s="463">
        <f t="shared" ref="AS288:AV288" si="76">(AS281+AS286) * AS284</f>
        <v>-21.711833267226485</v>
      </c>
      <c r="AT288" s="463">
        <f t="shared" si="76"/>
        <v>-21.147254979394258</v>
      </c>
      <c r="AU288" s="463">
        <f t="shared" si="76"/>
        <v>-19.310519804114538</v>
      </c>
      <c r="AV288" s="463">
        <f t="shared" si="76"/>
        <v>-19.043992532480591</v>
      </c>
      <c r="AW288" s="7"/>
    </row>
    <row r="289" spans="1:49" ht="16.8">
      <c r="A289" s="98"/>
      <c r="B289" s="7"/>
      <c r="C289" s="7"/>
      <c r="D289" s="7"/>
      <c r="E289" s="7"/>
      <c r="F289" s="7"/>
      <c r="G289" s="7"/>
      <c r="H289" s="7"/>
      <c r="I289" s="7"/>
      <c r="J289" s="43"/>
      <c r="K289" s="43"/>
      <c r="L289" s="43"/>
      <c r="M289" s="43"/>
      <c r="N289" s="43"/>
      <c r="O289" s="43"/>
      <c r="P289" s="43"/>
      <c r="Q289" s="43"/>
      <c r="R289" s="43"/>
      <c r="S289" s="43"/>
      <c r="T289" s="43"/>
      <c r="U289" s="43"/>
      <c r="V289" s="43"/>
      <c r="W289" s="43"/>
      <c r="X289" s="43"/>
      <c r="Y289" s="43"/>
      <c r="Z289" s="43"/>
      <c r="AA289" s="7"/>
      <c r="AB289" s="7"/>
      <c r="AC289" s="7"/>
      <c r="AD289" s="7"/>
      <c r="AE289" s="7"/>
      <c r="AF289" s="7"/>
      <c r="AG289" s="7"/>
      <c r="AH289" s="7"/>
      <c r="AI289" s="7"/>
      <c r="AJ289" s="7"/>
      <c r="AK289" s="7"/>
      <c r="AL289" s="7"/>
      <c r="AM289" s="7"/>
      <c r="AN289" s="7"/>
      <c r="AO289" s="7"/>
      <c r="AP289" s="7"/>
      <c r="AQ289" s="65"/>
      <c r="AR289" s="105"/>
      <c r="AS289" s="105"/>
      <c r="AT289" s="105"/>
      <c r="AU289" s="105"/>
      <c r="AV289" s="105"/>
      <c r="AW289" s="7"/>
    </row>
    <row r="290" spans="1:49" ht="16.8">
      <c r="A290" s="98"/>
      <c r="B290" s="21"/>
      <c r="C290" s="28" t="s">
        <v>1128</v>
      </c>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9"/>
      <c r="AR290" s="28"/>
      <c r="AS290" s="28"/>
      <c r="AT290" s="28"/>
      <c r="AU290" s="28"/>
      <c r="AV290" s="28"/>
      <c r="AW290" s="48"/>
    </row>
    <row r="291" spans="1:49" ht="16.8">
      <c r="A291" s="98"/>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57"/>
      <c r="AR291" s="2"/>
      <c r="AS291" s="2"/>
      <c r="AT291" s="2"/>
      <c r="AU291" s="2"/>
      <c r="AV291" s="2"/>
      <c r="AW291" s="2"/>
    </row>
    <row r="292" spans="1:49" ht="16.8">
      <c r="A292" s="98"/>
      <c r="B292" s="2"/>
      <c r="C292" s="2"/>
      <c r="D292" s="2"/>
      <c r="E292" s="2" t="s">
        <v>1129</v>
      </c>
      <c r="F292" s="2"/>
      <c r="G292" s="21" t="s">
        <v>304</v>
      </c>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57"/>
      <c r="AR292" s="2">
        <f>(AR288 * AR$17) * ((1 - AR226) / AR226)</f>
        <v>-81.914526321120974</v>
      </c>
      <c r="AS292" s="2">
        <f>(AS288 * AS$17) * ((1 - AS226) / AS226)</f>
        <v>-86.528351856431044</v>
      </c>
      <c r="AT292" s="2">
        <f>(AT288 * AT$17) * ((1 - AT226) / AT226)</f>
        <v>-85.719640261646646</v>
      </c>
      <c r="AU292" s="2">
        <f>(AU288 * AU$17) * ((1 - AU226) / AU226)</f>
        <v>-79.481616617263128</v>
      </c>
      <c r="AV292" s="2">
        <f>(AV288 * AV$17) * ((1 - AV226) / AV226)</f>
        <v>-79.792529507685757</v>
      </c>
      <c r="AW292" s="2"/>
    </row>
    <row r="293" spans="1:49" ht="16.8">
      <c r="A293" s="98"/>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57"/>
      <c r="AR293" s="2"/>
      <c r="AS293" s="2"/>
      <c r="AT293" s="2"/>
      <c r="AU293" s="2"/>
      <c r="AV293" s="2"/>
      <c r="AW293" s="2"/>
    </row>
    <row r="294" spans="1:49" ht="16.8">
      <c r="A294" s="98"/>
      <c r="B294" s="2"/>
      <c r="C294" s="2"/>
      <c r="D294" s="2"/>
      <c r="E294" s="2" t="s">
        <v>1130</v>
      </c>
      <c r="F294" s="2"/>
      <c r="G294" s="21" t="s">
        <v>304</v>
      </c>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57"/>
      <c r="AR294" s="2">
        <f>MIN(AR207 + AR215 + AR217, 0)</f>
        <v>0</v>
      </c>
      <c r="AS294" s="2">
        <f>MIN(AS207 + AS215 + AS217, 0)</f>
        <v>0</v>
      </c>
      <c r="AT294" s="2">
        <f>MIN(AT207 + AT215 + AT217, 0)</f>
        <v>0</v>
      </c>
      <c r="AU294" s="2">
        <f>MIN(AU207 + AU215 + AU217, 0)</f>
        <v>0</v>
      </c>
      <c r="AV294" s="2">
        <f>MIN(AV207 + AV215 + AV217, 0)</f>
        <v>0</v>
      </c>
      <c r="AW294" s="2"/>
    </row>
    <row r="295" spans="1:49" ht="16.8">
      <c r="A295" s="7"/>
      <c r="B295" s="2"/>
      <c r="C295" s="2"/>
      <c r="D295" s="2"/>
      <c r="E295" s="2"/>
      <c r="F295" s="2"/>
      <c r="G295" s="21"/>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57"/>
      <c r="AR295" s="2"/>
      <c r="AS295" s="2"/>
      <c r="AT295" s="2"/>
      <c r="AU295" s="2"/>
      <c r="AV295" s="2"/>
      <c r="AW295" s="2"/>
    </row>
    <row r="296" spans="1:49" ht="16.8">
      <c r="A296" s="7"/>
      <c r="B296" s="2"/>
      <c r="C296" s="2"/>
      <c r="D296" s="2"/>
      <c r="E296" s="2" t="s">
        <v>1131</v>
      </c>
      <c r="F296" s="2"/>
      <c r="G296" s="21" t="s">
        <v>868</v>
      </c>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57"/>
      <c r="AR296" s="2" t="b">
        <f t="shared" ref="AR296:AV296" si="77">AR294&lt;0</f>
        <v>0</v>
      </c>
      <c r="AS296" s="2" t="b">
        <f t="shared" si="77"/>
        <v>0</v>
      </c>
      <c r="AT296" s="2" t="b">
        <f t="shared" si="77"/>
        <v>0</v>
      </c>
      <c r="AU296" s="2" t="b">
        <f t="shared" si="77"/>
        <v>0</v>
      </c>
      <c r="AV296" s="2" t="b">
        <f t="shared" si="77"/>
        <v>0</v>
      </c>
      <c r="AW296" s="2"/>
    </row>
    <row r="297" spans="1:49" ht="16.8">
      <c r="A297" s="7"/>
      <c r="B297" s="2"/>
      <c r="C297" s="2"/>
      <c r="D297" s="2"/>
      <c r="E297" s="2" t="s">
        <v>1132</v>
      </c>
      <c r="F297" s="2"/>
      <c r="G297" s="21" t="s">
        <v>868</v>
      </c>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57"/>
      <c r="AR297" s="2" t="b">
        <f t="shared" ref="AR297:AV297" si="78">AND(AR292 + AR294 &gt; 0, AR296)</f>
        <v>0</v>
      </c>
      <c r="AS297" s="2" t="b">
        <f t="shared" si="78"/>
        <v>0</v>
      </c>
      <c r="AT297" s="2" t="b">
        <f t="shared" si="78"/>
        <v>0</v>
      </c>
      <c r="AU297" s="2" t="b">
        <f t="shared" si="78"/>
        <v>0</v>
      </c>
      <c r="AV297" s="2" t="b">
        <f t="shared" si="78"/>
        <v>0</v>
      </c>
      <c r="AW297" s="2"/>
    </row>
    <row r="298" spans="1:49" ht="16.8">
      <c r="A298" s="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57"/>
      <c r="AR298" s="2"/>
      <c r="AS298" s="2"/>
      <c r="AT298" s="2"/>
      <c r="AU298" s="2"/>
      <c r="AV298" s="2"/>
      <c r="AW298" s="2"/>
    </row>
    <row r="299" spans="1:49" ht="16.8">
      <c r="A299" s="7"/>
      <c r="B299" s="2"/>
      <c r="C299" s="2"/>
      <c r="D299" s="2"/>
      <c r="E299" s="7" t="s">
        <v>1106</v>
      </c>
      <c r="F299" s="21"/>
      <c r="G299" s="21" t="s">
        <v>304</v>
      </c>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464"/>
      <c r="AK299" s="464"/>
      <c r="AL299" s="464"/>
      <c r="AM299" s="464"/>
      <c r="AN299" s="464"/>
      <c r="AO299" s="464"/>
      <c r="AP299" s="464"/>
      <c r="AQ299" s="382"/>
      <c r="AR299" s="464">
        <f>IF(AR292&lt;0,AR292, AR296 * IF(AR297, -AR294,AR292))</f>
        <v>-81.914526321120974</v>
      </c>
      <c r="AS299" s="464">
        <f t="shared" ref="AS299:AV299" si="79">IF(AS292&lt;0,AS292, AS296 * IF(AS297, -AS294,AS292))</f>
        <v>-86.528351856431044</v>
      </c>
      <c r="AT299" s="464">
        <f t="shared" si="79"/>
        <v>-85.719640261646646</v>
      </c>
      <c r="AU299" s="464">
        <f t="shared" si="79"/>
        <v>-79.481616617263128</v>
      </c>
      <c r="AV299" s="464">
        <f t="shared" si="79"/>
        <v>-79.792529507685757</v>
      </c>
      <c r="AW299" s="2"/>
    </row>
    <row r="300" spans="1:49" ht="16.8">
      <c r="A300" s="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57"/>
      <c r="AR300" s="2"/>
      <c r="AS300" s="2"/>
      <c r="AT300" s="2"/>
      <c r="AU300" s="2"/>
      <c r="AV300" s="2"/>
      <c r="AW300" s="2"/>
    </row>
    <row r="301" spans="1:49" ht="16.8">
      <c r="A301" s="7"/>
      <c r="B301" s="21"/>
      <c r="C301" s="28" t="s">
        <v>1133</v>
      </c>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9"/>
      <c r="AR301" s="28"/>
      <c r="AS301" s="28"/>
      <c r="AT301" s="28"/>
      <c r="AU301" s="28"/>
      <c r="AV301" s="28"/>
      <c r="AW301" s="48"/>
    </row>
    <row r="302" spans="1:49" ht="16.8">
      <c r="A302" s="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57"/>
      <c r="AR302" s="2"/>
      <c r="AS302" s="2"/>
      <c r="AT302" s="2"/>
      <c r="AU302" s="2"/>
      <c r="AV302" s="2"/>
      <c r="AW302" s="2"/>
    </row>
    <row r="303" spans="1:49" ht="16.8">
      <c r="A303" s="7"/>
      <c r="B303" s="2"/>
      <c r="C303" s="2"/>
      <c r="D303" s="2"/>
      <c r="E303" s="2" t="s">
        <v>1134</v>
      </c>
      <c r="F303" s="2"/>
      <c r="G303" s="21" t="s">
        <v>304</v>
      </c>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57"/>
      <c r="AR303" s="2">
        <f t="shared" ref="AR303:AV303" si="80">AR292-AR299</f>
        <v>0</v>
      </c>
      <c r="AS303" s="2">
        <f t="shared" si="80"/>
        <v>0</v>
      </c>
      <c r="AT303" s="2">
        <f t="shared" si="80"/>
        <v>0</v>
      </c>
      <c r="AU303" s="2">
        <f t="shared" si="80"/>
        <v>0</v>
      </c>
      <c r="AV303" s="2">
        <f t="shared" si="80"/>
        <v>0</v>
      </c>
      <c r="AW303" s="2"/>
    </row>
    <row r="304" spans="1:49" ht="16.8">
      <c r="A304" s="7"/>
      <c r="B304" s="2"/>
      <c r="C304" s="2"/>
      <c r="D304" s="2"/>
      <c r="E304" s="7" t="s">
        <v>335</v>
      </c>
      <c r="F304" s="21"/>
      <c r="G304" s="7" t="s">
        <v>209</v>
      </c>
      <c r="H304" s="7"/>
      <c r="I304" s="7"/>
      <c r="J304" s="43"/>
      <c r="K304" s="43"/>
      <c r="L304" s="43"/>
      <c r="M304" s="43"/>
      <c r="N304" s="43"/>
      <c r="O304" s="43"/>
      <c r="P304" s="43"/>
      <c r="Q304" s="43"/>
      <c r="R304" s="43"/>
      <c r="S304" s="43"/>
      <c r="T304" s="43"/>
      <c r="U304" s="43"/>
      <c r="V304" s="43"/>
      <c r="W304" s="43"/>
      <c r="X304" s="43"/>
      <c r="Y304" s="43"/>
      <c r="Z304" s="43"/>
      <c r="AA304" s="7"/>
      <c r="AB304" s="7"/>
      <c r="AC304" s="7"/>
      <c r="AD304" s="7"/>
      <c r="AE304" s="7"/>
      <c r="AF304" s="7"/>
      <c r="AG304" s="7"/>
      <c r="AH304" s="7"/>
      <c r="AI304" s="7"/>
      <c r="AJ304" s="185"/>
      <c r="AK304" s="185"/>
      <c r="AL304" s="185"/>
      <c r="AM304" s="185"/>
      <c r="AN304" s="185"/>
      <c r="AO304" s="185"/>
      <c r="AP304" s="185"/>
      <c r="AQ304" s="190"/>
      <c r="AR304" s="185">
        <f>AR226</f>
        <v>0.25</v>
      </c>
      <c r="AS304" s="185">
        <f>AS226</f>
        <v>0.25</v>
      </c>
      <c r="AT304" s="185">
        <f>AT226</f>
        <v>0.25</v>
      </c>
      <c r="AU304" s="185">
        <f>AU226</f>
        <v>0.25</v>
      </c>
      <c r="AV304" s="185">
        <f>AV226</f>
        <v>0.25</v>
      </c>
      <c r="AW304" s="2"/>
    </row>
    <row r="305" spans="1:49" ht="16.8">
      <c r="A305" s="7"/>
      <c r="B305" s="2"/>
      <c r="C305" s="2"/>
      <c r="D305" s="2"/>
      <c r="E305" s="7" t="s">
        <v>1112</v>
      </c>
      <c r="F305" s="21"/>
      <c r="G305" s="7" t="s">
        <v>100</v>
      </c>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3"/>
      <c r="AK305" s="213"/>
      <c r="AL305" s="213"/>
      <c r="AM305" s="213"/>
      <c r="AN305" s="213"/>
      <c r="AO305" s="213"/>
      <c r="AP305" s="213"/>
      <c r="AQ305" s="310"/>
      <c r="AR305" s="213">
        <f>AR229</f>
        <v>1.3333333333333333</v>
      </c>
      <c r="AS305" s="213">
        <f>AS229</f>
        <v>1.3333333333333333</v>
      </c>
      <c r="AT305" s="213">
        <f>AT229</f>
        <v>1.3333333333333333</v>
      </c>
      <c r="AU305" s="213">
        <f>AU229</f>
        <v>1.3333333333333333</v>
      </c>
      <c r="AV305" s="213">
        <f>AV229</f>
        <v>1.3333333333333333</v>
      </c>
      <c r="AW305" s="2"/>
    </row>
    <row r="306" spans="1:49" ht="16.8">
      <c r="A306" s="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57"/>
      <c r="AR306" s="2"/>
      <c r="AS306" s="2"/>
      <c r="AT306" s="2"/>
      <c r="AU306" s="2"/>
      <c r="AV306" s="2"/>
      <c r="AW306" s="2"/>
    </row>
    <row r="307" spans="1:49" ht="16.8">
      <c r="A307" s="7"/>
      <c r="B307" s="2"/>
      <c r="C307" s="2"/>
      <c r="D307" s="2"/>
      <c r="E307" s="2" t="s">
        <v>1135</v>
      </c>
      <c r="F307" s="2"/>
      <c r="G307" s="21" t="s">
        <v>304</v>
      </c>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464"/>
      <c r="AK307" s="464"/>
      <c r="AL307" s="464"/>
      <c r="AM307" s="464"/>
      <c r="AN307" s="464"/>
      <c r="AO307" s="464"/>
      <c r="AP307" s="464"/>
      <c r="AQ307" s="382"/>
      <c r="AR307" s="464">
        <f t="shared" ref="AR307:AV307" si="81">AR303 * AR304 * AR305</f>
        <v>0</v>
      </c>
      <c r="AS307" s="464">
        <f t="shared" si="81"/>
        <v>0</v>
      </c>
      <c r="AT307" s="464">
        <f t="shared" si="81"/>
        <v>0</v>
      </c>
      <c r="AU307" s="464">
        <f t="shared" si="81"/>
        <v>0</v>
      </c>
      <c r="AV307" s="464">
        <f t="shared" si="81"/>
        <v>0</v>
      </c>
      <c r="AW307" s="2"/>
    </row>
    <row r="308" spans="1:49" ht="16.8">
      <c r="A308" s="7"/>
      <c r="B308" s="2"/>
      <c r="C308" s="2"/>
      <c r="D308" s="2"/>
      <c r="E308" s="7"/>
      <c r="F308" s="2"/>
      <c r="G308" s="21"/>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57"/>
      <c r="AR308" s="2"/>
      <c r="AS308" s="2"/>
      <c r="AT308" s="2"/>
      <c r="AU308" s="2"/>
      <c r="AV308" s="2"/>
      <c r="AW308" s="2"/>
    </row>
    <row r="309" spans="1:49" ht="16.8">
      <c r="A309" s="21"/>
      <c r="B309" s="37" t="s">
        <v>1136</v>
      </c>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c r="AA309" s="37"/>
      <c r="AB309" s="37"/>
      <c r="AC309" s="37"/>
      <c r="AD309" s="37"/>
      <c r="AE309" s="37"/>
      <c r="AF309" s="37"/>
      <c r="AG309" s="37"/>
      <c r="AH309" s="37"/>
      <c r="AI309" s="37"/>
      <c r="AJ309" s="37"/>
      <c r="AK309" s="37"/>
      <c r="AL309" s="37"/>
      <c r="AM309" s="37"/>
      <c r="AN309" s="37"/>
      <c r="AO309" s="37"/>
      <c r="AP309" s="37"/>
      <c r="AQ309" s="38"/>
      <c r="AR309" s="37"/>
      <c r="AS309" s="37"/>
      <c r="AT309" s="37"/>
      <c r="AU309" s="37"/>
      <c r="AV309" s="37"/>
      <c r="AW309" s="48"/>
    </row>
    <row r="310" spans="1:49" ht="16.8">
      <c r="A310" s="7"/>
      <c r="B310" s="7"/>
      <c r="C310" s="7"/>
      <c r="D310" s="7"/>
      <c r="E310" s="7"/>
      <c r="F310" s="7"/>
      <c r="G310" s="7"/>
      <c r="H310" s="7"/>
      <c r="I310" s="7"/>
      <c r="J310" s="43"/>
      <c r="K310" s="43"/>
      <c r="L310" s="43"/>
      <c r="M310" s="43"/>
      <c r="N310" s="43"/>
      <c r="O310" s="43"/>
      <c r="P310" s="43"/>
      <c r="Q310" s="43"/>
      <c r="R310" s="43"/>
      <c r="S310" s="43"/>
      <c r="T310" s="43"/>
      <c r="U310" s="43"/>
      <c r="V310" s="43"/>
      <c r="W310" s="43"/>
      <c r="X310" s="43"/>
      <c r="Y310" s="43"/>
      <c r="Z310" s="43"/>
      <c r="AA310" s="7"/>
      <c r="AB310" s="7"/>
      <c r="AC310" s="7"/>
      <c r="AD310" s="7"/>
      <c r="AE310" s="7"/>
      <c r="AF310" s="7"/>
      <c r="AG310" s="7"/>
      <c r="AH310" s="7"/>
      <c r="AI310" s="7"/>
      <c r="AJ310" s="105"/>
      <c r="AK310" s="105"/>
      <c r="AL310" s="105"/>
      <c r="AM310" s="105"/>
      <c r="AN310" s="105"/>
      <c r="AO310" s="105"/>
      <c r="AP310" s="401"/>
      <c r="AQ310" s="106"/>
      <c r="AR310" s="105"/>
      <c r="AS310" s="105"/>
      <c r="AT310" s="105"/>
      <c r="AU310" s="105"/>
      <c r="AV310" s="105"/>
      <c r="AW310" s="7"/>
    </row>
    <row r="311" spans="1:49" ht="16.8">
      <c r="A311" s="7"/>
      <c r="B311" s="2"/>
      <c r="C311" s="194"/>
      <c r="D311" s="10" t="s">
        <v>1137</v>
      </c>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1"/>
      <c r="AR311" s="10"/>
      <c r="AS311" s="10"/>
      <c r="AT311" s="10"/>
      <c r="AU311" s="10"/>
      <c r="AV311" s="10"/>
      <c r="AW311" s="2"/>
    </row>
    <row r="312" spans="1:49" ht="16.8">
      <c r="A312" s="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57"/>
      <c r="AR312" s="2"/>
      <c r="AS312" s="2"/>
      <c r="AT312" s="2"/>
      <c r="AU312" s="2"/>
      <c r="AV312" s="2"/>
      <c r="AW312" s="2"/>
    </row>
    <row r="313" spans="1:49" ht="16.8">
      <c r="A313" s="7"/>
      <c r="B313" s="2"/>
      <c r="C313" s="2"/>
      <c r="D313" s="2"/>
      <c r="E313" s="2" t="s">
        <v>923</v>
      </c>
      <c r="F313" s="2"/>
      <c r="G313" s="2" t="s">
        <v>105</v>
      </c>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8"/>
      <c r="AK313" s="8"/>
      <c r="AL313" s="8"/>
      <c r="AM313" s="8"/>
      <c r="AN313" s="8"/>
      <c r="AO313" s="8"/>
      <c r="AP313" s="8"/>
      <c r="AQ313" s="9"/>
      <c r="AR313" s="8">
        <f>'Return&amp;RAV'!AR46</f>
        <v>2749.4964766521389</v>
      </c>
      <c r="AS313" s="8">
        <f>'Return&amp;RAV'!AS46</f>
        <v>2812.7851204916328</v>
      </c>
      <c r="AT313" s="8">
        <f>'Return&amp;RAV'!AT46</f>
        <v>2875.2430498508083</v>
      </c>
      <c r="AU313" s="8">
        <f>'Return&amp;RAV'!AU46</f>
        <v>2938.2798229206705</v>
      </c>
      <c r="AV313" s="8">
        <f>'Return&amp;RAV'!AV46</f>
        <v>3006.3101096006226</v>
      </c>
      <c r="AW313" s="2"/>
    </row>
    <row r="314" spans="1:49" ht="16.8">
      <c r="A314" s="7"/>
      <c r="B314" s="2"/>
      <c r="C314" s="2"/>
      <c r="D314" s="2"/>
      <c r="E314" s="2" t="s">
        <v>1138</v>
      </c>
      <c r="F314" s="2"/>
      <c r="G314" s="2" t="s">
        <v>100</v>
      </c>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92"/>
      <c r="AK314" s="92"/>
      <c r="AL314" s="92"/>
      <c r="AM314" s="92"/>
      <c r="AN314" s="92"/>
      <c r="AO314" s="92"/>
      <c r="AP314" s="92"/>
      <c r="AQ314" s="215"/>
      <c r="AR314" s="92">
        <f>InputSummary!AR195</f>
        <v>1.3123689983998859</v>
      </c>
      <c r="AS314" s="92">
        <f>InputSummary!AS195</f>
        <v>1.3406592815876854</v>
      </c>
      <c r="AT314" s="92">
        <f>InputSummary!AT195</f>
        <v>1.3609729496063137</v>
      </c>
      <c r="AU314" s="92">
        <f>InputSummary!AU195</f>
        <v>1.383709961204471</v>
      </c>
      <c r="AV314" s="92">
        <f>InputSummary!AV195</f>
        <v>1.4090308989490572</v>
      </c>
      <c r="AW314" s="2"/>
    </row>
    <row r="315" spans="1:49" ht="16.8">
      <c r="A315" s="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57"/>
      <c r="AR315" s="2"/>
      <c r="AS315" s="2"/>
      <c r="AT315" s="2"/>
      <c r="AU315" s="2"/>
      <c r="AV315" s="2"/>
      <c r="AW315" s="2"/>
    </row>
    <row r="316" spans="1:49" ht="16.8">
      <c r="A316" s="7"/>
      <c r="B316" s="2"/>
      <c r="C316" s="2"/>
      <c r="D316" s="2"/>
      <c r="E316" s="2" t="s">
        <v>325</v>
      </c>
      <c r="F316" s="2"/>
      <c r="G316" s="21" t="s">
        <v>304</v>
      </c>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8"/>
      <c r="AK316" s="8"/>
      <c r="AL316" s="8"/>
      <c r="AM316" s="8"/>
      <c r="AN316" s="8"/>
      <c r="AO316" s="8"/>
      <c r="AP316" s="8"/>
      <c r="AQ316" s="9"/>
      <c r="AR316" s="8">
        <f>InputSummary!AR283</f>
        <v>0</v>
      </c>
      <c r="AS316" s="8">
        <f>InputSummary!AS283</f>
        <v>0</v>
      </c>
      <c r="AT316" s="8">
        <f>InputSummary!AT283</f>
        <v>0</v>
      </c>
      <c r="AU316" s="8">
        <f>InputSummary!AU283</f>
        <v>0</v>
      </c>
      <c r="AV316" s="8">
        <f>InputSummary!AV283</f>
        <v>0</v>
      </c>
      <c r="AW316" s="2"/>
    </row>
    <row r="317" spans="1:49" ht="16.8">
      <c r="A317" s="7"/>
      <c r="B317" s="2"/>
      <c r="C317" s="2"/>
      <c r="D317" s="2"/>
      <c r="E317" s="2" t="s">
        <v>923</v>
      </c>
      <c r="F317" s="2"/>
      <c r="G317" s="21" t="s">
        <v>304</v>
      </c>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7"/>
      <c r="AK317" s="7"/>
      <c r="AL317" s="7"/>
      <c r="AM317" s="7"/>
      <c r="AN317" s="7"/>
      <c r="AO317" s="7"/>
      <c r="AP317" s="7"/>
      <c r="AQ317" s="65"/>
      <c r="AR317" s="7">
        <f t="shared" ref="AR317:AV317" si="82">AR313 * AR314</f>
        <v>3608.3539371679826</v>
      </c>
      <c r="AS317" s="7">
        <f t="shared" si="82"/>
        <v>3770.9864788988439</v>
      </c>
      <c r="AT317" s="7">
        <f t="shared" si="82"/>
        <v>3913.1280143905078</v>
      </c>
      <c r="AU317" s="7">
        <f t="shared" si="82"/>
        <v>4065.7270597814409</v>
      </c>
      <c r="AV317" s="7">
        <f t="shared" si="82"/>
        <v>4235.9838362502041</v>
      </c>
      <c r="AW317" s="2"/>
    </row>
    <row r="318" spans="1:49" ht="16.8">
      <c r="A318" s="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57"/>
      <c r="AR318" s="2"/>
      <c r="AS318" s="2"/>
      <c r="AT318" s="2"/>
      <c r="AU318" s="2"/>
      <c r="AV318" s="2"/>
      <c r="AW318" s="2"/>
    </row>
    <row r="319" spans="1:49" ht="16.8">
      <c r="A319" s="7"/>
      <c r="B319" s="2"/>
      <c r="C319" s="2"/>
      <c r="D319" s="2"/>
      <c r="E319" s="2" t="s">
        <v>1139</v>
      </c>
      <c r="F319" s="2"/>
      <c r="G319" s="2" t="s">
        <v>209</v>
      </c>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185"/>
      <c r="AK319" s="185"/>
      <c r="AL319" s="185"/>
      <c r="AM319" s="185"/>
      <c r="AN319" s="185"/>
      <c r="AO319" s="185"/>
      <c r="AP319" s="185"/>
      <c r="AQ319" s="190"/>
      <c r="AR319" s="185">
        <f t="shared" ref="AR319:AV319" si="83">AR316/AR317</f>
        <v>0</v>
      </c>
      <c r="AS319" s="185">
        <f t="shared" si="83"/>
        <v>0</v>
      </c>
      <c r="AT319" s="185">
        <f t="shared" si="83"/>
        <v>0</v>
      </c>
      <c r="AU319" s="185">
        <f t="shared" si="83"/>
        <v>0</v>
      </c>
      <c r="AV319" s="185">
        <f t="shared" si="83"/>
        <v>0</v>
      </c>
      <c r="AW319" s="2"/>
    </row>
    <row r="320" spans="1:49" ht="16.8">
      <c r="A320" s="7"/>
      <c r="B320" s="2"/>
      <c r="C320" s="2"/>
      <c r="D320" s="2"/>
      <c r="E320" s="2" t="s">
        <v>1140</v>
      </c>
      <c r="F320" s="2"/>
      <c r="G320" s="2" t="s">
        <v>209</v>
      </c>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123"/>
      <c r="AK320" s="123"/>
      <c r="AL320" s="123"/>
      <c r="AM320" s="123"/>
      <c r="AN320" s="123"/>
      <c r="AO320" s="123"/>
      <c r="AP320" s="123"/>
      <c r="AQ320" s="236"/>
      <c r="AR320" s="123">
        <f>InputSummary!AR288</f>
        <v>0.65</v>
      </c>
      <c r="AS320" s="123">
        <f>InputSummary!AS288</f>
        <v>0.64</v>
      </c>
      <c r="AT320" s="123">
        <f>InputSummary!AT288</f>
        <v>0.63</v>
      </c>
      <c r="AU320" s="123">
        <f>InputSummary!AU288</f>
        <v>0.61</v>
      </c>
      <c r="AV320" s="123">
        <f>InputSummary!AV288</f>
        <v>0.6</v>
      </c>
      <c r="AW320" s="2"/>
    </row>
    <row r="321" spans="1:49" ht="16.8">
      <c r="A321" s="7"/>
      <c r="B321" s="2"/>
      <c r="C321" s="2"/>
      <c r="D321" s="2"/>
      <c r="E321" s="2" t="s">
        <v>1141</v>
      </c>
      <c r="F321" s="2"/>
      <c r="G321" s="2" t="s">
        <v>868</v>
      </c>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432"/>
      <c r="AK321" s="432"/>
      <c r="AL321" s="432"/>
      <c r="AM321" s="432"/>
      <c r="AN321" s="432"/>
      <c r="AO321" s="432"/>
      <c r="AP321" s="432"/>
      <c r="AQ321" s="534"/>
      <c r="AR321" s="432" t="b">
        <f t="shared" ref="AR321:AV321" si="84">AR319&gt;AR320</f>
        <v>0</v>
      </c>
      <c r="AS321" s="432" t="b">
        <f t="shared" si="84"/>
        <v>0</v>
      </c>
      <c r="AT321" s="432" t="b">
        <f t="shared" si="84"/>
        <v>0</v>
      </c>
      <c r="AU321" s="432" t="b">
        <f t="shared" si="84"/>
        <v>0</v>
      </c>
      <c r="AV321" s="432" t="b">
        <f t="shared" si="84"/>
        <v>0</v>
      </c>
      <c r="AW321" s="2"/>
    </row>
    <row r="322" spans="1:49" ht="16.8">
      <c r="A322" s="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57"/>
      <c r="AR322" s="2"/>
      <c r="AS322" s="2"/>
      <c r="AT322" s="2"/>
      <c r="AU322" s="2"/>
      <c r="AV322" s="2"/>
      <c r="AW322" s="2"/>
    </row>
    <row r="323" spans="1:49" ht="16.8">
      <c r="A323" s="7"/>
      <c r="B323" s="2"/>
      <c r="C323" s="194"/>
      <c r="D323" s="10" t="s">
        <v>1142</v>
      </c>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1"/>
      <c r="AR323" s="10"/>
      <c r="AS323" s="10"/>
      <c r="AT323" s="10"/>
      <c r="AU323" s="10"/>
      <c r="AV323" s="10"/>
      <c r="AW323" s="2"/>
    </row>
    <row r="324" spans="1:49" ht="16.8">
      <c r="A324" s="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57"/>
      <c r="AR324" s="2"/>
      <c r="AS324" s="2"/>
      <c r="AT324" s="2"/>
      <c r="AU324" s="2"/>
      <c r="AV324" s="2"/>
      <c r="AW324" s="2"/>
    </row>
    <row r="325" spans="1:49" ht="16.8">
      <c r="A325" s="7"/>
      <c r="B325" s="2"/>
      <c r="C325" s="2"/>
      <c r="D325" s="2"/>
      <c r="E325" s="2" t="s">
        <v>327</v>
      </c>
      <c r="F325" s="2"/>
      <c r="G325" s="21" t="s">
        <v>304</v>
      </c>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8"/>
      <c r="AK325" s="8"/>
      <c r="AL325" s="8"/>
      <c r="AM325" s="8"/>
      <c r="AN325" s="8"/>
      <c r="AO325" s="8"/>
      <c r="AP325" s="8"/>
      <c r="AQ325" s="9"/>
      <c r="AR325" s="8">
        <f>InputSummary!AR284</f>
        <v>0</v>
      </c>
      <c r="AS325" s="8">
        <f>InputSummary!AS284</f>
        <v>0</v>
      </c>
      <c r="AT325" s="8">
        <f>InputSummary!AT284</f>
        <v>0</v>
      </c>
      <c r="AU325" s="8">
        <f>InputSummary!AU284</f>
        <v>0</v>
      </c>
      <c r="AV325" s="8">
        <f>InputSummary!AV284</f>
        <v>0</v>
      </c>
      <c r="AW325" s="2"/>
    </row>
    <row r="326" spans="1:49" ht="16.8">
      <c r="A326" s="7"/>
      <c r="B326" s="2"/>
      <c r="C326" s="2"/>
      <c r="D326" s="2"/>
      <c r="E326" s="2" t="s">
        <v>1143</v>
      </c>
      <c r="F326" s="2"/>
      <c r="G326" s="21" t="s">
        <v>304</v>
      </c>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57"/>
      <c r="AR326" s="2">
        <f xml:space="preserve"> - (AR203+AR204)</f>
        <v>120.31214723153715</v>
      </c>
      <c r="AS326" s="2">
        <f xml:space="preserve"> - (AS203+AS204)</f>
        <v>111.70869462922036</v>
      </c>
      <c r="AT326" s="2">
        <f xml:space="preserve"> - (AT203+AT204)</f>
        <v>110.7782596178283</v>
      </c>
      <c r="AU326" s="2">
        <f xml:space="preserve"> - (AU203+AU204)</f>
        <v>114.37576329334422</v>
      </c>
      <c r="AV326" s="2">
        <f xml:space="preserve"> - (AV203+AV204)</f>
        <v>120.16392990553595</v>
      </c>
      <c r="AW326" s="2"/>
    </row>
    <row r="327" spans="1:49" ht="16.8">
      <c r="A327" s="7"/>
      <c r="B327" s="2"/>
      <c r="C327" s="2"/>
      <c r="D327" s="2"/>
      <c r="E327" s="2" t="s">
        <v>1144</v>
      </c>
      <c r="F327" s="2"/>
      <c r="G327" s="2" t="s">
        <v>868</v>
      </c>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432"/>
      <c r="AK327" s="432"/>
      <c r="AL327" s="432"/>
      <c r="AM327" s="432"/>
      <c r="AN327" s="432"/>
      <c r="AO327" s="432"/>
      <c r="AP327" s="432"/>
      <c r="AQ327" s="534"/>
      <c r="AR327" s="432" t="b">
        <f t="shared" ref="AR327:AV327" si="85">AR325&gt;AR326</f>
        <v>0</v>
      </c>
      <c r="AS327" s="432" t="b">
        <f t="shared" si="85"/>
        <v>0</v>
      </c>
      <c r="AT327" s="432" t="b">
        <f t="shared" si="85"/>
        <v>0</v>
      </c>
      <c r="AU327" s="432" t="b">
        <f t="shared" si="85"/>
        <v>0</v>
      </c>
      <c r="AV327" s="432" t="b">
        <f t="shared" si="85"/>
        <v>0</v>
      </c>
      <c r="AW327" s="2"/>
    </row>
    <row r="328" spans="1:49" ht="16.8">
      <c r="A328" s="7"/>
      <c r="B328" s="7"/>
      <c r="C328" s="34"/>
      <c r="D328" s="34"/>
      <c r="E328" s="34"/>
      <c r="F328" s="34"/>
      <c r="G328" s="7"/>
      <c r="H328" s="34"/>
      <c r="I328" s="34"/>
      <c r="J328" s="34"/>
      <c r="K328" s="34"/>
      <c r="L328" s="34"/>
      <c r="M328" s="34"/>
      <c r="N328" s="34"/>
      <c r="O328" s="34"/>
      <c r="P328" s="34"/>
      <c r="Q328" s="34"/>
      <c r="R328" s="34"/>
      <c r="S328" s="34"/>
      <c r="T328" s="34"/>
      <c r="U328" s="34"/>
      <c r="V328" s="34"/>
      <c r="W328" s="34"/>
      <c r="X328" s="34"/>
      <c r="Y328" s="34"/>
      <c r="Z328" s="34"/>
      <c r="AA328" s="34"/>
      <c r="AB328" s="34"/>
      <c r="AC328" s="34"/>
      <c r="AD328" s="34"/>
      <c r="AE328" s="34"/>
      <c r="AF328" s="35"/>
      <c r="AG328" s="35"/>
      <c r="AH328" s="35"/>
      <c r="AI328" s="35"/>
      <c r="AJ328" s="2"/>
      <c r="AK328" s="2"/>
      <c r="AL328" s="2"/>
      <c r="AM328" s="2"/>
      <c r="AN328" s="2"/>
      <c r="AO328" s="2"/>
      <c r="AP328" s="2"/>
      <c r="AQ328" s="57"/>
      <c r="AR328" s="2"/>
      <c r="AS328" s="2"/>
      <c r="AT328" s="2"/>
      <c r="AU328" s="2"/>
      <c r="AV328" s="2"/>
      <c r="AW328" s="7"/>
    </row>
    <row r="329" spans="1:49" ht="16.8">
      <c r="A329" s="7"/>
      <c r="B329" s="2"/>
      <c r="C329" s="194"/>
      <c r="D329" s="10" t="s">
        <v>1145</v>
      </c>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1"/>
      <c r="AR329" s="10"/>
      <c r="AS329" s="10"/>
      <c r="AT329" s="10"/>
      <c r="AU329" s="10"/>
      <c r="AV329" s="10"/>
      <c r="AW329" s="2"/>
    </row>
    <row r="330" spans="1:49" ht="16.8">
      <c r="A330" s="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57"/>
      <c r="AR330" s="2"/>
      <c r="AS330" s="2"/>
      <c r="AT330" s="2"/>
      <c r="AU330" s="2"/>
      <c r="AV330" s="2"/>
      <c r="AW330" s="2"/>
    </row>
    <row r="331" spans="1:49" ht="16.8">
      <c r="A331" s="7"/>
      <c r="B331" s="2"/>
      <c r="C331" s="2"/>
      <c r="D331" s="2"/>
      <c r="E331" s="2" t="s">
        <v>1146</v>
      </c>
      <c r="F331" s="2"/>
      <c r="G331" s="2" t="s">
        <v>868</v>
      </c>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57"/>
      <c r="AR331" s="2" t="b">
        <f t="shared" ref="AR331:AV331" si="86">AR321 * AR327 = 1</f>
        <v>0</v>
      </c>
      <c r="AS331" s="2" t="b">
        <f t="shared" si="86"/>
        <v>0</v>
      </c>
      <c r="AT331" s="2" t="b">
        <f t="shared" si="86"/>
        <v>0</v>
      </c>
      <c r="AU331" s="2" t="b">
        <f t="shared" si="86"/>
        <v>0</v>
      </c>
      <c r="AV331" s="2" t="b">
        <f t="shared" si="86"/>
        <v>0</v>
      </c>
      <c r="AW331" s="2"/>
    </row>
    <row r="332" spans="1:49" ht="16.8">
      <c r="A332" s="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57"/>
      <c r="AR332" s="2"/>
      <c r="AS332" s="2"/>
      <c r="AT332" s="2"/>
      <c r="AU332" s="2"/>
      <c r="AV332" s="2"/>
      <c r="AW332" s="2"/>
    </row>
    <row r="333" spans="1:49" ht="16.8">
      <c r="A333" s="7"/>
      <c r="B333" s="2"/>
      <c r="C333" s="2"/>
      <c r="D333" s="2"/>
      <c r="E333" s="2" t="s">
        <v>1145</v>
      </c>
      <c r="F333" s="2"/>
      <c r="G333" s="21" t="s">
        <v>304</v>
      </c>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464"/>
      <c r="AK333" s="464"/>
      <c r="AL333" s="464"/>
      <c r="AM333" s="464"/>
      <c r="AN333" s="464"/>
      <c r="AO333" s="464"/>
      <c r="AP333" s="464"/>
      <c r="AQ333" s="382"/>
      <c r="AR333" s="464">
        <f t="shared" ref="AR333:AV333" si="87">(AR325 - AR326) * AR331</f>
        <v>0</v>
      </c>
      <c r="AS333" s="464">
        <f t="shared" si="87"/>
        <v>0</v>
      </c>
      <c r="AT333" s="464">
        <f>(AT325 - AT326) * AT331</f>
        <v>0</v>
      </c>
      <c r="AU333" s="464">
        <f t="shared" si="87"/>
        <v>0</v>
      </c>
      <c r="AV333" s="464">
        <f t="shared" si="87"/>
        <v>0</v>
      </c>
      <c r="AW333" s="2"/>
    </row>
    <row r="334" spans="1:49" ht="16.8">
      <c r="A334" s="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57"/>
      <c r="AR334" s="2"/>
      <c r="AS334" s="2"/>
      <c r="AT334" s="2"/>
      <c r="AU334" s="2"/>
      <c r="AV334" s="2"/>
      <c r="AW334" s="2"/>
    </row>
    <row r="335" spans="1:49" ht="16.8">
      <c r="A335" s="98"/>
      <c r="B335" s="37" t="s">
        <v>79</v>
      </c>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c r="AA335" s="37"/>
      <c r="AB335" s="37"/>
      <c r="AC335" s="37"/>
      <c r="AD335" s="37"/>
      <c r="AE335" s="37"/>
      <c r="AF335" s="37"/>
      <c r="AG335" s="37"/>
      <c r="AH335" s="37"/>
      <c r="AI335" s="37"/>
      <c r="AJ335" s="37"/>
      <c r="AK335" s="37"/>
      <c r="AL335" s="37"/>
      <c r="AM335" s="37"/>
      <c r="AN335" s="37"/>
      <c r="AO335" s="37"/>
      <c r="AP335" s="37"/>
      <c r="AQ335" s="37"/>
      <c r="AR335" s="37"/>
      <c r="AS335" s="37"/>
      <c r="AT335" s="37"/>
      <c r="AU335" s="37"/>
      <c r="AV335" s="37"/>
      <c r="AW335" s="21"/>
    </row>
    <row r="336" spans="1:49" ht="16.8">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row>
    <row r="337" spans="1:49" ht="16.8">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row>
  </sheetData>
  <conditionalFormatting sqref="AJ328:AQ328">
    <cfRule type="cellIs" dxfId="116" priority="9" operator="equal">
      <formula>FALSE()</formula>
    </cfRule>
  </conditionalFormatting>
  <conditionalFormatting sqref="AJ284:AU284 AR284:AV285">
    <cfRule type="cellIs" dxfId="115" priority="16" operator="equal">
      <formula>FALSE()</formula>
    </cfRule>
  </conditionalFormatting>
  <conditionalFormatting sqref="AJ296:AV297">
    <cfRule type="cellIs" dxfId="114" priority="10" operator="equal">
      <formula>FALSE()</formula>
    </cfRule>
  </conditionalFormatting>
  <conditionalFormatting sqref="AJ321:AV321">
    <cfRule type="cellIs" dxfId="113" priority="8" operator="equal">
      <formula>FALSE()</formula>
    </cfRule>
  </conditionalFormatting>
  <conditionalFormatting sqref="AJ327:AV327">
    <cfRule type="cellIs" dxfId="112" priority="7" operator="equal">
      <formula>FALSE()</formula>
    </cfRule>
  </conditionalFormatting>
  <conditionalFormatting sqref="AJ331:AV331">
    <cfRule type="cellIs" dxfId="111" priority="6" operator="equal">
      <formula>FALSE()</formula>
    </cfRule>
  </conditionalFormatting>
  <conditionalFormatting sqref="AM2">
    <cfRule type="expression" dxfId="110" priority="1">
      <formula>mac_sensitivity=2</formula>
    </cfRule>
    <cfRule type="expression" dxfId="109" priority="2">
      <formula>mac_sensitivity=1</formula>
    </cfRule>
  </conditionalFormatting>
  <conditionalFormatting sqref="AM3">
    <cfRule type="expression" dxfId="108" priority="3">
      <formula>$AM$3="OK"</formula>
    </cfRule>
  </conditionalFormatting>
  <conditionalFormatting sqref="AR12:AR13 AJ84:AV84">
    <cfRule type="cellIs" dxfId="107" priority="22" operator="equal">
      <formula>FALSE()</formula>
    </cfRule>
  </conditionalFormatting>
  <conditionalFormatting sqref="AR176:AV176">
    <cfRule type="cellIs" dxfId="106" priority="20" operator="equal">
      <formula>FALSE()</formula>
    </cfRule>
  </conditionalFormatting>
  <conditionalFormatting sqref="AR327:AV328">
    <cfRule type="cellIs" dxfId="105" priority="12"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70" r:id="rId4" name="Drop Down 26">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9">
    <tabColor rgb="FFCCC0DA"/>
    <outlinePr summaryBelow="0" summaryRight="0"/>
    <pageSetUpPr autoPageBreaks="0"/>
  </sheetPr>
  <dimension ref="A1:CX78"/>
  <sheetViews>
    <sheetView zoomScale="85" zoomScaleNormal="85" workbookViewId="0"/>
  </sheetViews>
  <sheetFormatPr defaultColWidth="0" defaultRowHeight="12.75" customHeight="1" zeroHeight="1" outlineLevelCol="1"/>
  <cols>
    <col min="1" max="4" width="1.453125" customWidth="1"/>
    <col min="5" max="5" width="65" customWidth="1"/>
    <col min="6" max="6" width="3" customWidth="1"/>
    <col min="7" max="7" width="12" customWidth="1"/>
    <col min="8" max="8" width="14.72656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2" width="9" hidden="1" customWidth="1"/>
    <col min="53" max="16384" width="9" hidden="1"/>
  </cols>
  <sheetData>
    <row r="1" spans="1:102" ht="19.2">
      <c r="A1" s="195" t="s">
        <v>1147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102"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10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102" s="21" customFormat="1" ht="16.8">
      <c r="B6" s="37" t="s">
        <v>1148</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83"/>
      <c r="AX6"/>
      <c r="AY6"/>
      <c r="AZ6"/>
    </row>
    <row r="7" spans="1:102" s="21" customFormat="1" ht="16.8">
      <c r="B7" s="4" t="s">
        <v>1149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12"/>
      <c r="AH7" s="12"/>
      <c r="AI7" s="12"/>
      <c r="AJ7" s="12"/>
      <c r="AK7" s="4"/>
      <c r="AL7" s="4"/>
      <c r="AM7" s="4"/>
      <c r="AN7" s="4"/>
      <c r="AO7" s="4"/>
      <c r="AP7" s="4"/>
      <c r="AQ7" s="5"/>
      <c r="AR7" s="12"/>
      <c r="AS7" s="4"/>
      <c r="AT7" s="4"/>
      <c r="AU7" s="4"/>
      <c r="AV7" s="4"/>
      <c r="AW7" s="34"/>
      <c r="AX7"/>
      <c r="AY7"/>
      <c r="AZ7"/>
    </row>
    <row r="8" spans="1:102" s="21" customFormat="1" ht="16.8">
      <c r="B8" s="4" t="s">
        <v>1150</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12"/>
      <c r="AH8" s="12"/>
      <c r="AI8" s="12"/>
      <c r="AJ8" s="12"/>
      <c r="AK8" s="4"/>
      <c r="AL8" s="4"/>
      <c r="AM8" s="4"/>
      <c r="AN8" s="4"/>
      <c r="AO8" s="4"/>
      <c r="AP8" s="4"/>
      <c r="AQ8" s="5"/>
      <c r="AR8" s="12"/>
      <c r="AS8" s="4"/>
      <c r="AT8" s="4"/>
      <c r="AU8" s="4"/>
      <c r="AV8" s="4"/>
      <c r="AW8" s="34"/>
      <c r="AX8"/>
      <c r="AY8"/>
      <c r="AZ8"/>
    </row>
    <row r="9" spans="1:102" s="82" customFormat="1" ht="16.8">
      <c r="A9" s="2"/>
      <c r="B9" s="4" t="s">
        <v>1151</v>
      </c>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12"/>
      <c r="AH9" s="12"/>
      <c r="AI9" s="12"/>
      <c r="AJ9" s="12"/>
      <c r="AK9" s="4"/>
      <c r="AL9" s="4"/>
      <c r="AM9" s="4"/>
      <c r="AN9" s="4"/>
      <c r="AO9" s="4"/>
      <c r="AP9" s="4"/>
      <c r="AQ9" s="5"/>
      <c r="AR9" s="12"/>
      <c r="AS9" s="4"/>
      <c r="AT9" s="4"/>
      <c r="AU9" s="4"/>
      <c r="AV9" s="4"/>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21" customFormat="1" ht="16.8">
      <c r="C11" s="28" t="s">
        <v>1152</v>
      </c>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9"/>
      <c r="AR11" s="28"/>
      <c r="AS11" s="28"/>
      <c r="AT11" s="28"/>
      <c r="AU11" s="28"/>
      <c r="AV11" s="28"/>
      <c r="AW11" s="7"/>
    </row>
    <row r="12" spans="1:102" s="82" customFormat="1" ht="16.8">
      <c r="I12" s="182"/>
      <c r="AQ12" s="147"/>
    </row>
    <row r="13" spans="1:102" s="82" customFormat="1" ht="16.8">
      <c r="E13" s="7" t="s">
        <v>256</v>
      </c>
      <c r="G13" s="7" t="s">
        <v>209</v>
      </c>
      <c r="H13" s="82" t="s">
        <v>290</v>
      </c>
      <c r="I13" s="279"/>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215"/>
      <c r="AR13" s="439">
        <f>InputSummary!AR171</f>
        <v>0.6</v>
      </c>
      <c r="AS13" s="439">
        <f>InputSummary!AS171</f>
        <v>0.6</v>
      </c>
      <c r="AT13" s="439">
        <f>InputSummary!AT171</f>
        <v>0.6</v>
      </c>
      <c r="AU13" s="439">
        <f>InputSummary!AU171</f>
        <v>0.6</v>
      </c>
      <c r="AV13" s="439">
        <f>InputSummary!AV171</f>
        <v>0.6</v>
      </c>
    </row>
    <row r="14" spans="1:102" s="82" customFormat="1" ht="16.8">
      <c r="E14" s="56" t="s">
        <v>925</v>
      </c>
      <c r="G14" s="2" t="s">
        <v>105</v>
      </c>
      <c r="H14" s="82" t="s">
        <v>1153</v>
      </c>
      <c r="I14" s="279"/>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215"/>
      <c r="AR14" s="400">
        <f>'Return&amp;RAV'!AR23</f>
        <v>2670.2512664352034</v>
      </c>
      <c r="AS14" s="400">
        <f>'Return&amp;RAV'!AS23</f>
        <v>2725.2694870948294</v>
      </c>
      <c r="AT14" s="400">
        <f>'Return&amp;RAV'!AT23</f>
        <v>2786.7961217729908</v>
      </c>
      <c r="AU14" s="400">
        <f>'Return&amp;RAV'!AU23</f>
        <v>2848.1293018572255</v>
      </c>
      <c r="AV14" s="400">
        <f>'Return&amp;RAV'!AV23</f>
        <v>2912.0454449120907</v>
      </c>
    </row>
    <row r="15" spans="1:102" s="82" customFormat="1" ht="16.8">
      <c r="E15" s="194" t="s">
        <v>1154</v>
      </c>
      <c r="G15" s="2" t="s">
        <v>105</v>
      </c>
      <c r="H15" s="21" t="s">
        <v>1155</v>
      </c>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215"/>
      <c r="AR15" s="448">
        <f>AR14 * (1 - AR13)</f>
        <v>1068.1005065740815</v>
      </c>
      <c r="AS15" s="449">
        <f t="shared" ref="AS15:AV15" si="0">AS14 * (1 - AS13)</f>
        <v>1090.1077948379318</v>
      </c>
      <c r="AT15" s="449">
        <f t="shared" si="0"/>
        <v>1114.7184487091963</v>
      </c>
      <c r="AU15" s="449">
        <f t="shared" si="0"/>
        <v>1139.2517207428903</v>
      </c>
      <c r="AV15" s="449">
        <f t="shared" si="0"/>
        <v>1164.8181779648364</v>
      </c>
    </row>
    <row r="16" spans="1:102" s="82" customFormat="1" ht="16.8">
      <c r="E16" s="194"/>
      <c r="G16" s="2"/>
      <c r="H16" s="133"/>
      <c r="AJ16" s="92"/>
      <c r="AK16" s="92"/>
      <c r="AL16" s="92"/>
      <c r="AM16" s="92"/>
      <c r="AN16" s="92"/>
      <c r="AO16" s="92"/>
      <c r="AP16" s="92"/>
      <c r="AQ16" s="215"/>
      <c r="AR16" s="92"/>
      <c r="AS16" s="92"/>
      <c r="AT16" s="92"/>
      <c r="AU16" s="92"/>
      <c r="AV16" s="92"/>
    </row>
    <row r="17" spans="1:49" s="82" customFormat="1" ht="16.8">
      <c r="E17" s="56" t="s">
        <v>1156</v>
      </c>
      <c r="G17" s="2" t="s">
        <v>105</v>
      </c>
      <c r="H17" s="21" t="s">
        <v>1157</v>
      </c>
      <c r="I17" s="438">
        <f>SUM(AR14:AV14)</f>
        <v>13942.491622072339</v>
      </c>
      <c r="AJ17" s="93"/>
      <c r="AK17" s="93"/>
      <c r="AL17" s="93"/>
      <c r="AM17" s="93"/>
      <c r="AN17" s="93"/>
      <c r="AO17" s="93"/>
      <c r="AP17" s="93"/>
      <c r="AQ17" s="241"/>
      <c r="AR17" s="93"/>
      <c r="AS17" s="93"/>
      <c r="AT17" s="93"/>
      <c r="AU17" s="93"/>
      <c r="AV17" s="93"/>
    </row>
    <row r="18" spans="1:49" s="82" customFormat="1" ht="16.8">
      <c r="E18" s="56" t="s">
        <v>256</v>
      </c>
      <c r="G18" s="2" t="s">
        <v>105</v>
      </c>
      <c r="H18" s="21" t="s">
        <v>290</v>
      </c>
      <c r="I18" s="439">
        <f>InputSummary!I239</f>
        <v>0.6</v>
      </c>
      <c r="AJ18" s="92"/>
      <c r="AK18" s="92"/>
      <c r="AL18" s="92"/>
      <c r="AM18" s="92"/>
      <c r="AN18" s="92"/>
      <c r="AO18" s="92"/>
      <c r="AP18" s="92"/>
      <c r="AQ18" s="215"/>
      <c r="AR18" s="92"/>
      <c r="AS18" s="92"/>
      <c r="AT18" s="92"/>
      <c r="AU18" s="92"/>
      <c r="AV18" s="92"/>
    </row>
    <row r="19" spans="1:49" s="82" customFormat="1" ht="16.8">
      <c r="C19" s="194"/>
      <c r="D19" s="194"/>
      <c r="E19" s="56" t="s">
        <v>1158</v>
      </c>
      <c r="F19" s="194"/>
      <c r="G19" s="2" t="s">
        <v>105</v>
      </c>
      <c r="H19" s="21" t="s">
        <v>1159</v>
      </c>
      <c r="I19" s="440">
        <f>I17 * (1 - I18)</f>
        <v>5576.9966488289356</v>
      </c>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c r="AO19" s="194"/>
      <c r="AP19" s="194"/>
      <c r="AQ19" s="189"/>
      <c r="AR19" s="194"/>
      <c r="AS19" s="194"/>
      <c r="AT19" s="194"/>
      <c r="AU19" s="194"/>
      <c r="AV19" s="194"/>
    </row>
    <row r="20" spans="1:49" s="82" customFormat="1" ht="16.8">
      <c r="E20" s="2"/>
      <c r="G20" s="2"/>
      <c r="AJ20" s="92"/>
      <c r="AK20" s="92"/>
      <c r="AL20" s="92"/>
      <c r="AM20" s="92"/>
      <c r="AN20" s="92"/>
      <c r="AO20" s="92"/>
      <c r="AP20" s="92"/>
      <c r="AQ20" s="215"/>
      <c r="AR20" s="92"/>
      <c r="AS20" s="92"/>
      <c r="AT20" s="92"/>
      <c r="AU20" s="92"/>
      <c r="AV20" s="92"/>
    </row>
    <row r="21" spans="1:49" s="21" customFormat="1" ht="16.8">
      <c r="C21" s="28" t="s">
        <v>1160</v>
      </c>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9"/>
      <c r="AR21" s="28"/>
      <c r="AS21" s="28"/>
      <c r="AT21" s="28"/>
      <c r="AU21" s="28"/>
      <c r="AV21" s="28"/>
      <c r="AW21" s="7"/>
    </row>
    <row r="22" spans="1:49" s="82" customFormat="1" ht="16.8">
      <c r="E22" s="346"/>
      <c r="G22" s="2"/>
      <c r="AJ22" s="92"/>
      <c r="AK22" s="92"/>
      <c r="AL22" s="92"/>
      <c r="AM22" s="92"/>
      <c r="AN22" s="92"/>
      <c r="AO22" s="92"/>
      <c r="AP22" s="92"/>
      <c r="AQ22" s="215"/>
      <c r="AR22" s="92"/>
      <c r="AS22" s="92"/>
      <c r="AT22" s="92"/>
      <c r="AU22" s="92"/>
      <c r="AV22" s="92"/>
    </row>
    <row r="23" spans="1:49" s="82" customFormat="1" ht="16.8">
      <c r="E23" s="56" t="s">
        <v>1161</v>
      </c>
      <c r="G23" s="2" t="s">
        <v>105</v>
      </c>
      <c r="AJ23" s="92"/>
      <c r="AK23" s="92"/>
      <c r="AL23" s="92"/>
      <c r="AM23" s="92"/>
      <c r="AN23" s="92"/>
      <c r="AO23" s="92"/>
      <c r="AP23" s="92"/>
      <c r="AQ23" s="215"/>
      <c r="AR23" s="8">
        <f>-(TIM!AR15 * (1 - TIM!AR17) + TIM!AR28 * (1 - TIM!AR30))</f>
        <v>-6.0993210689964528</v>
      </c>
      <c r="AS23" s="8">
        <f>-(TIM!AS15 * (1 - TIM!AS17) + TIM!AS28 * (1 - TIM!AS30))</f>
        <v>-10.697238967761072</v>
      </c>
      <c r="AT23" s="8">
        <f>-(TIM!AT15 * (1 - TIM!AT17) + TIM!AT28 * (1 - TIM!AT30))</f>
        <v>4.8308474811491067</v>
      </c>
      <c r="AU23" s="8">
        <f>-(TIM!AU15 * (1 - TIM!AU17) + TIM!AU28 * (1 - TIM!AU30))</f>
        <v>-2.1916260279061746</v>
      </c>
      <c r="AV23" s="8">
        <f>-(TIM!AV15 * (1 - TIM!AV17) + TIM!AV28 * (1 - TIM!AV30))</f>
        <v>24.036017858603515</v>
      </c>
    </row>
    <row r="24" spans="1:49" s="82" customFormat="1" ht="16.8">
      <c r="E24" s="56" t="s">
        <v>1162</v>
      </c>
      <c r="G24" s="2" t="s">
        <v>105</v>
      </c>
      <c r="AJ24" s="92"/>
      <c r="AK24" s="92"/>
      <c r="AL24" s="92"/>
      <c r="AM24" s="92"/>
      <c r="AO24" s="437"/>
      <c r="AP24" s="92"/>
      <c r="AQ24" s="215"/>
      <c r="AR24" s="8">
        <f>Revenue!AR16</f>
        <v>-0.6498832199702651</v>
      </c>
      <c r="AS24" s="8">
        <f>Revenue!AS16</f>
        <v>-0.85436821997026713</v>
      </c>
      <c r="AT24" s="8">
        <f>Revenue!AT16</f>
        <v>-0.94499821997026567</v>
      </c>
      <c r="AU24" s="8">
        <f>Revenue!AU16</f>
        <v>-1.0419182199702663</v>
      </c>
      <c r="AV24" s="8">
        <f>Revenue!AV16</f>
        <v>-1.1340632199702658</v>
      </c>
    </row>
    <row r="25" spans="1:49" s="82" customFormat="1" ht="16.8">
      <c r="E25" s="56" t="s">
        <v>1160</v>
      </c>
      <c r="G25" s="2" t="s">
        <v>105</v>
      </c>
      <c r="I25" s="393"/>
      <c r="AJ25" s="92"/>
      <c r="AK25" s="92"/>
      <c r="AL25" s="92"/>
      <c r="AM25" s="92"/>
      <c r="AN25" s="144"/>
      <c r="AO25" s="437"/>
      <c r="AP25" s="92"/>
      <c r="AQ25" s="215"/>
      <c r="AR25" s="447">
        <f>SUM(AR23:AR24)</f>
        <v>-6.7492042889667179</v>
      </c>
      <c r="AS25" s="431">
        <f t="shared" ref="AS25:AV25" si="1">SUM(AS23:AS24)</f>
        <v>-11.551607187731339</v>
      </c>
      <c r="AT25" s="431">
        <f t="shared" si="1"/>
        <v>3.8858492611788411</v>
      </c>
      <c r="AU25" s="431">
        <f t="shared" si="1"/>
        <v>-3.2335442478764409</v>
      </c>
      <c r="AV25" s="431">
        <f t="shared" si="1"/>
        <v>22.901954638633249</v>
      </c>
    </row>
    <row r="26" spans="1:49" s="82" customFormat="1" ht="16.8">
      <c r="E26" s="56"/>
      <c r="AJ26" s="92"/>
      <c r="AK26" s="92"/>
      <c r="AL26" s="92"/>
      <c r="AM26" s="92"/>
      <c r="AN26" s="250"/>
      <c r="AO26" s="400"/>
      <c r="AP26" s="92"/>
      <c r="AQ26" s="215"/>
      <c r="AR26" s="92"/>
      <c r="AS26" s="92"/>
      <c r="AT26" s="92"/>
      <c r="AU26" s="92"/>
      <c r="AV26" s="92"/>
    </row>
    <row r="27" spans="1:49" s="82" customFormat="1" ht="16.8">
      <c r="E27" s="56" t="s">
        <v>1163</v>
      </c>
      <c r="F27"/>
      <c r="G27" s="2" t="s">
        <v>249</v>
      </c>
      <c r="H27" s="82" t="s">
        <v>1164</v>
      </c>
      <c r="I27" s="289">
        <f>SUM(AR25:AV25)/SUM(AR15:AV15)</f>
        <v>9.4198517697526582E-4</v>
      </c>
      <c r="AJ27" s="92"/>
      <c r="AK27" s="92"/>
      <c r="AL27" s="92"/>
      <c r="AM27" s="92"/>
      <c r="AN27" s="436"/>
      <c r="AO27" s="400"/>
      <c r="AP27" s="92"/>
      <c r="AQ27" s="215"/>
      <c r="AR27" s="92"/>
      <c r="AS27" s="92"/>
      <c r="AT27" s="92"/>
      <c r="AU27" s="92"/>
      <c r="AV27" s="92"/>
    </row>
    <row r="28" spans="1:49" s="82" customFormat="1" ht="16.8">
      <c r="E28" s="56"/>
      <c r="F28"/>
      <c r="G28" s="2"/>
      <c r="AJ28" s="92"/>
      <c r="AK28" s="92"/>
      <c r="AL28" s="92"/>
      <c r="AM28" s="92"/>
      <c r="AN28" s="92"/>
      <c r="AO28" s="437"/>
      <c r="AP28" s="92"/>
      <c r="AQ28" s="215"/>
      <c r="AR28" s="92"/>
      <c r="AS28" s="92"/>
      <c r="AT28" s="92"/>
      <c r="AU28" s="92"/>
      <c r="AV28" s="92"/>
    </row>
    <row r="29" spans="1:49" s="82" customFormat="1" ht="16.8">
      <c r="A29" s="21"/>
      <c r="B29" s="21"/>
      <c r="C29" s="28" t="s">
        <v>1165</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9"/>
      <c r="AR29" s="28"/>
      <c r="AS29" s="28"/>
      <c r="AT29" s="28"/>
      <c r="AU29" s="28"/>
      <c r="AV29" s="28"/>
      <c r="AW29" s="7"/>
    </row>
    <row r="30" spans="1:49" s="82" customFormat="1" ht="16.8">
      <c r="E30" s="56"/>
      <c r="F30"/>
      <c r="G30" s="2"/>
      <c r="AJ30" s="92"/>
      <c r="AK30" s="92"/>
      <c r="AL30" s="92"/>
      <c r="AM30" s="92"/>
      <c r="AN30" s="92"/>
      <c r="AO30" s="437"/>
      <c r="AP30" s="92"/>
      <c r="AQ30" s="215"/>
      <c r="AR30" s="92"/>
      <c r="AS30" s="92"/>
      <c r="AT30" s="92"/>
      <c r="AU30" s="92"/>
      <c r="AV30" s="92"/>
    </row>
    <row r="31" spans="1:49" s="82" customFormat="1" ht="16.8">
      <c r="D31" s="351" t="s">
        <v>1166</v>
      </c>
      <c r="E31" s="66"/>
      <c r="F31" s="351"/>
      <c r="G31" s="351"/>
      <c r="H31" s="433"/>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441"/>
      <c r="AK31" s="441"/>
      <c r="AL31" s="441"/>
      <c r="AM31" s="441"/>
      <c r="AN31" s="441"/>
      <c r="AO31" s="442"/>
      <c r="AP31" s="441"/>
      <c r="AQ31" s="443"/>
      <c r="AR31" s="441"/>
      <c r="AS31" s="441"/>
      <c r="AT31" s="441"/>
      <c r="AU31" s="441"/>
      <c r="AV31" s="441"/>
    </row>
    <row r="32" spans="1:49" s="82" customFormat="1" ht="16.8">
      <c r="E32" s="56"/>
      <c r="G32" s="2"/>
      <c r="AJ32" s="92"/>
      <c r="AK32" s="92"/>
      <c r="AL32" s="92"/>
      <c r="AM32" s="92"/>
      <c r="AN32" s="92"/>
      <c r="AO32" s="437"/>
      <c r="AP32" s="92"/>
      <c r="AQ32" s="215"/>
      <c r="AR32" s="92"/>
      <c r="AS32" s="92"/>
      <c r="AT32" s="92"/>
      <c r="AU32" s="92"/>
      <c r="AV32" s="92"/>
    </row>
    <row r="33" spans="2:52" s="82" customFormat="1" ht="16.8">
      <c r="E33" s="56" t="s">
        <v>291</v>
      </c>
      <c r="G33" s="2" t="s">
        <v>249</v>
      </c>
      <c r="H33" s="82" t="s">
        <v>292</v>
      </c>
      <c r="I33" s="439">
        <f>InputSummary!I240</f>
        <v>0.03</v>
      </c>
      <c r="AJ33" s="92"/>
      <c r="AK33" s="92"/>
      <c r="AL33" s="92"/>
      <c r="AM33" s="92"/>
      <c r="AN33" s="92"/>
      <c r="AO33" s="437"/>
      <c r="AP33" s="92"/>
      <c r="AQ33" s="215"/>
      <c r="AR33" s="92"/>
      <c r="AS33" s="92"/>
      <c r="AT33" s="92"/>
      <c r="AU33" s="92"/>
      <c r="AV33" s="92"/>
    </row>
    <row r="34" spans="2:52" s="82" customFormat="1" ht="16.8">
      <c r="E34" s="56" t="s">
        <v>293</v>
      </c>
      <c r="G34" s="2" t="s">
        <v>249</v>
      </c>
      <c r="H34" s="82" t="s">
        <v>294</v>
      </c>
      <c r="I34" s="439">
        <f>InputSummary!I241</f>
        <v>0.04</v>
      </c>
      <c r="AJ34" s="92"/>
      <c r="AK34" s="92"/>
      <c r="AL34" s="92"/>
      <c r="AM34" s="92"/>
      <c r="AN34" s="92"/>
      <c r="AO34" s="437"/>
      <c r="AP34" s="92"/>
      <c r="AQ34" s="215"/>
      <c r="AR34" s="92"/>
      <c r="AS34" s="92"/>
      <c r="AT34" s="92"/>
      <c r="AU34" s="92"/>
      <c r="AV34" s="92"/>
    </row>
    <row r="35" spans="2:52" s="82" customFormat="1" ht="16.8">
      <c r="E35" s="56" t="s">
        <v>295</v>
      </c>
      <c r="G35" s="2" t="s">
        <v>209</v>
      </c>
      <c r="H35" s="82" t="s">
        <v>296</v>
      </c>
      <c r="I35" s="439">
        <f>InputSummary!I242</f>
        <v>0.5</v>
      </c>
      <c r="AJ35" s="92"/>
      <c r="AK35" s="92"/>
      <c r="AL35" s="92"/>
      <c r="AM35" s="92"/>
      <c r="AN35" s="92"/>
      <c r="AO35" s="437"/>
      <c r="AP35" s="92"/>
      <c r="AQ35" s="215"/>
      <c r="AR35" s="92"/>
      <c r="AS35" s="92"/>
      <c r="AT35" s="92"/>
      <c r="AU35" s="92"/>
      <c r="AV35" s="92"/>
    </row>
    <row r="36" spans="2:52" s="82" customFormat="1" ht="16.8">
      <c r="E36" s="56" t="s">
        <v>297</v>
      </c>
      <c r="G36" s="2" t="s">
        <v>209</v>
      </c>
      <c r="H36" s="82" t="s">
        <v>298</v>
      </c>
      <c r="I36" s="439">
        <f>InputSummary!I243</f>
        <v>0.9</v>
      </c>
      <c r="AJ36" s="92"/>
      <c r="AK36" s="92"/>
      <c r="AL36" s="92"/>
      <c r="AM36" s="92"/>
      <c r="AN36" s="92"/>
      <c r="AO36" s="437"/>
      <c r="AP36" s="92"/>
      <c r="AQ36" s="215"/>
      <c r="AR36" s="92"/>
      <c r="AS36" s="92"/>
      <c r="AT36" s="92"/>
      <c r="AU36" s="92"/>
      <c r="AV36" s="92"/>
    </row>
    <row r="37" spans="2:52" s="82" customFormat="1" ht="16.8">
      <c r="E37" s="56"/>
      <c r="G37" s="2"/>
      <c r="AJ37" s="92"/>
      <c r="AK37" s="92"/>
      <c r="AL37" s="92"/>
      <c r="AM37" s="92"/>
      <c r="AN37" s="92"/>
      <c r="AO37" s="437"/>
      <c r="AP37" s="92"/>
      <c r="AQ37" s="215"/>
      <c r="AR37" s="92"/>
      <c r="AS37" s="92"/>
      <c r="AT37" s="92"/>
      <c r="AU37" s="92"/>
      <c r="AV37" s="92"/>
    </row>
    <row r="38" spans="2:52" s="2" customFormat="1" ht="15" customHeight="1">
      <c r="C38" s="55"/>
      <c r="D38" s="97" t="s">
        <v>1167</v>
      </c>
      <c r="E38" s="444"/>
      <c r="F38" s="97"/>
      <c r="G38" s="97"/>
      <c r="H38" s="97"/>
      <c r="I38" s="97"/>
      <c r="J38" s="445"/>
      <c r="K38" s="445"/>
      <c r="L38" s="445"/>
      <c r="M38" s="445"/>
      <c r="N38" s="445"/>
      <c r="O38" s="445"/>
      <c r="P38" s="445"/>
      <c r="Q38" s="445"/>
      <c r="R38" s="445"/>
      <c r="S38" s="445"/>
      <c r="T38" s="445"/>
      <c r="U38" s="445"/>
      <c r="V38" s="445"/>
      <c r="W38" s="445"/>
      <c r="X38" s="445"/>
      <c r="Y38" s="97"/>
      <c r="Z38" s="97"/>
      <c r="AA38" s="97"/>
      <c r="AB38" s="97"/>
      <c r="AC38" s="97"/>
      <c r="AD38" s="97"/>
      <c r="AE38" s="97"/>
      <c r="AF38" s="97"/>
      <c r="AG38" s="97"/>
      <c r="AH38" s="97"/>
      <c r="AI38" s="97"/>
      <c r="AJ38" s="97"/>
      <c r="AK38" s="97"/>
      <c r="AL38" s="97"/>
      <c r="AM38" s="97"/>
      <c r="AN38" s="97"/>
      <c r="AO38" s="97"/>
      <c r="AP38" s="97"/>
      <c r="AQ38" s="443"/>
      <c r="AR38" s="441"/>
      <c r="AS38" s="97"/>
      <c r="AT38" s="97"/>
      <c r="AU38" s="97"/>
      <c r="AV38" s="97"/>
    </row>
    <row r="39" spans="2:52" s="82" customFormat="1" ht="16.8">
      <c r="E39" s="56"/>
      <c r="G39" s="2"/>
      <c r="AJ39" s="92"/>
      <c r="AK39" s="92"/>
      <c r="AL39" s="92"/>
      <c r="AM39" s="92"/>
      <c r="AN39" s="92"/>
      <c r="AO39" s="92"/>
      <c r="AP39" s="92"/>
      <c r="AQ39" s="215"/>
      <c r="AR39" s="92"/>
      <c r="AS39" s="92"/>
      <c r="AT39" s="92"/>
      <c r="AU39" s="92"/>
      <c r="AV39" s="92"/>
    </row>
    <row r="40" spans="2:52" s="82" customFormat="1" ht="16.8">
      <c r="E40" s="56" t="s">
        <v>1168</v>
      </c>
      <c r="G40" s="2" t="s">
        <v>868</v>
      </c>
      <c r="I40" s="82" t="b">
        <f>I27 &gt;= 0</f>
        <v>1</v>
      </c>
      <c r="AJ40" s="92"/>
      <c r="AK40" s="92"/>
      <c r="AL40" s="92"/>
      <c r="AM40" s="92"/>
      <c r="AN40" s="92"/>
      <c r="AO40" s="92"/>
      <c r="AP40" s="92"/>
      <c r="AQ40" s="215"/>
      <c r="AR40" s="92"/>
      <c r="AS40" s="92"/>
      <c r="AT40" s="92"/>
      <c r="AU40" s="92"/>
      <c r="AV40" s="92"/>
    </row>
    <row r="41" spans="2:52" s="82" customFormat="1" ht="16.8">
      <c r="E41" s="56"/>
      <c r="G41" s="2"/>
      <c r="AJ41" s="92"/>
      <c r="AK41" s="92"/>
      <c r="AL41" s="92"/>
      <c r="AM41" s="92"/>
      <c r="AN41" s="92"/>
      <c r="AO41" s="92"/>
      <c r="AP41" s="92"/>
      <c r="AQ41" s="215"/>
      <c r="AR41" s="92"/>
      <c r="AS41" s="92"/>
      <c r="AT41" s="92"/>
      <c r="AU41" s="92"/>
      <c r="AV41" s="92"/>
    </row>
    <row r="42" spans="2:52" s="82" customFormat="1" ht="16.8">
      <c r="E42" s="2" t="s">
        <v>1169</v>
      </c>
      <c r="G42" s="2" t="s">
        <v>209</v>
      </c>
      <c r="I42" s="311">
        <f>I40 * MAX( MIN( I27, I34) - I33, 0) * I35</f>
        <v>0</v>
      </c>
      <c r="AJ42" s="92"/>
      <c r="AK42" s="92"/>
      <c r="AL42" s="92"/>
      <c r="AM42" s="92"/>
      <c r="AN42" s="92"/>
      <c r="AO42" s="92"/>
      <c r="AP42" s="92"/>
      <c r="AQ42" s="215"/>
      <c r="AR42" s="92"/>
      <c r="AS42" s="92"/>
      <c r="AT42" s="92"/>
      <c r="AU42" s="92"/>
      <c r="AV42" s="92"/>
    </row>
    <row r="43" spans="2:52" s="82" customFormat="1" ht="16.8">
      <c r="E43" s="2" t="s">
        <v>1170</v>
      </c>
      <c r="G43" s="2" t="s">
        <v>209</v>
      </c>
      <c r="I43" s="311">
        <f>I40 * MAX( I27 - I34, 0) * I36</f>
        <v>0</v>
      </c>
      <c r="AJ43" s="92"/>
      <c r="AK43" s="92"/>
      <c r="AL43" s="92"/>
      <c r="AM43" s="92"/>
      <c r="AN43" s="92"/>
      <c r="AO43" s="92"/>
      <c r="AP43" s="92"/>
      <c r="AQ43" s="215"/>
      <c r="AR43" s="92"/>
      <c r="AS43" s="92"/>
      <c r="AT43" s="92"/>
      <c r="AU43" s="92"/>
      <c r="AV43" s="92"/>
    </row>
    <row r="44" spans="2:52" s="82" customFormat="1" ht="16.8">
      <c r="E44" s="2"/>
      <c r="G44" s="2"/>
      <c r="AJ44" s="92"/>
      <c r="AK44" s="92"/>
      <c r="AL44" s="92"/>
      <c r="AM44" s="92"/>
      <c r="AN44" s="92"/>
      <c r="AO44" s="92"/>
      <c r="AP44" s="92"/>
      <c r="AQ44" s="215"/>
      <c r="AR44" s="92"/>
      <c r="AS44" s="92"/>
      <c r="AT44" s="92"/>
      <c r="AU44" s="92"/>
      <c r="AV44" s="92"/>
    </row>
    <row r="45" spans="2:52" s="82" customFormat="1" ht="16.8">
      <c r="E45" s="2" t="s">
        <v>1167</v>
      </c>
      <c r="G45" s="2" t="s">
        <v>105</v>
      </c>
      <c r="I45" s="446">
        <f>I19 * (-I42 -I43)</f>
        <v>0</v>
      </c>
      <c r="AJ45" s="92"/>
      <c r="AK45" s="92"/>
      <c r="AL45" s="92"/>
      <c r="AM45" s="92"/>
      <c r="AN45" s="92"/>
      <c r="AO45" s="92"/>
      <c r="AP45" s="92"/>
      <c r="AQ45" s="215"/>
      <c r="AR45" s="92"/>
      <c r="AS45" s="92"/>
      <c r="AT45" s="92"/>
      <c r="AU45" s="92"/>
      <c r="AV45" s="92"/>
    </row>
    <row r="46" spans="2:52" s="21" customFormat="1" ht="16.8">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6"/>
      <c r="AR46" s="92"/>
      <c r="AS46" s="92"/>
      <c r="AT46" s="92"/>
      <c r="AU46" s="92"/>
      <c r="AV46" s="92"/>
      <c r="AW46" s="34"/>
      <c r="AX46"/>
      <c r="AY46"/>
      <c r="AZ46"/>
    </row>
    <row r="47" spans="2:52" s="2" customFormat="1" ht="15" customHeight="1">
      <c r="C47" s="55"/>
      <c r="D47" s="97" t="s">
        <v>1171</v>
      </c>
      <c r="E47" s="444"/>
      <c r="F47" s="97"/>
      <c r="G47" s="97"/>
      <c r="H47" s="97"/>
      <c r="I47" s="97"/>
      <c r="J47" s="445"/>
      <c r="K47" s="445"/>
      <c r="L47" s="445"/>
      <c r="M47" s="445"/>
      <c r="N47" s="445"/>
      <c r="O47" s="445"/>
      <c r="P47" s="445"/>
      <c r="Q47" s="445"/>
      <c r="R47" s="445"/>
      <c r="S47" s="445"/>
      <c r="T47" s="445"/>
      <c r="U47" s="445"/>
      <c r="V47" s="445"/>
      <c r="W47" s="445"/>
      <c r="X47" s="445"/>
      <c r="Y47" s="97"/>
      <c r="Z47" s="97"/>
      <c r="AA47" s="97"/>
      <c r="AB47" s="97"/>
      <c r="AC47" s="97"/>
      <c r="AD47" s="97"/>
      <c r="AE47" s="97"/>
      <c r="AF47" s="97"/>
      <c r="AG47" s="97"/>
      <c r="AH47" s="97"/>
      <c r="AI47" s="97"/>
      <c r="AJ47" s="97"/>
      <c r="AK47" s="97"/>
      <c r="AL47" s="97"/>
      <c r="AM47" s="97"/>
      <c r="AN47" s="97"/>
      <c r="AO47" s="97"/>
      <c r="AP47" s="97"/>
      <c r="AQ47" s="443"/>
      <c r="AR47" s="441"/>
      <c r="AS47" s="97"/>
      <c r="AT47" s="97"/>
      <c r="AU47" s="97"/>
      <c r="AV47" s="97"/>
    </row>
    <row r="48" spans="2:52" s="21" customFormat="1" ht="16.8">
      <c r="B48" s="34"/>
      <c r="C48" s="34"/>
      <c r="D48" s="34"/>
      <c r="E48" s="141"/>
      <c r="F48"/>
      <c r="H48"/>
      <c r="I48" s="159"/>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92"/>
      <c r="AS48" s="92"/>
      <c r="AT48" s="92"/>
      <c r="AU48" s="92"/>
      <c r="AV48" s="92"/>
      <c r="AW48" s="34"/>
      <c r="AX48"/>
      <c r="AY48"/>
      <c r="AZ48"/>
    </row>
    <row r="49" spans="2:52" s="21" customFormat="1" ht="16.8">
      <c r="B49" s="34"/>
      <c r="C49" s="34"/>
      <c r="D49" s="34"/>
      <c r="E49" s="35" t="s">
        <v>1172</v>
      </c>
      <c r="F49" s="35"/>
      <c r="G49" s="21" t="s">
        <v>868</v>
      </c>
      <c r="H49" s="35"/>
      <c r="I49" s="35" t="b">
        <f>I27 &lt; 0</f>
        <v>0</v>
      </c>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92"/>
      <c r="AS49" s="92"/>
      <c r="AT49" s="92"/>
      <c r="AU49" s="92"/>
      <c r="AV49" s="92"/>
      <c r="AW49" s="34"/>
      <c r="AX49"/>
      <c r="AY49"/>
      <c r="AZ49"/>
    </row>
    <row r="50" spans="2:52" s="21" customFormat="1" ht="16.8">
      <c r="B50" s="34"/>
      <c r="C50" s="34"/>
      <c r="D50" s="34"/>
      <c r="E50" s="35"/>
      <c r="F50" s="35"/>
      <c r="H50" s="35"/>
      <c r="I50" s="35"/>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92"/>
      <c r="AS50" s="92"/>
      <c r="AT50" s="92"/>
      <c r="AU50" s="92"/>
      <c r="AV50" s="92"/>
      <c r="AW50" s="34"/>
      <c r="AX50"/>
      <c r="AY50"/>
      <c r="AZ50"/>
    </row>
    <row r="51" spans="2:52" s="21" customFormat="1" ht="16.8">
      <c r="B51" s="34"/>
      <c r="C51" s="34"/>
      <c r="D51" s="34"/>
      <c r="E51" s="35" t="s">
        <v>1173</v>
      </c>
      <c r="F51" s="35"/>
      <c r="G51" s="21" t="s">
        <v>209</v>
      </c>
      <c r="H51" s="35"/>
      <c r="I51" s="311">
        <f>I49 * MAX( MIN( -I27, I34) - I33, 0) * I35</f>
        <v>0</v>
      </c>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92"/>
      <c r="AS51" s="92"/>
      <c r="AT51" s="92"/>
      <c r="AU51" s="92"/>
      <c r="AV51" s="92"/>
      <c r="AW51" s="34"/>
      <c r="AX51"/>
      <c r="AY51"/>
      <c r="AZ51"/>
    </row>
    <row r="52" spans="2:52" s="21" customFormat="1" ht="16.8">
      <c r="B52" s="34"/>
      <c r="C52" s="34"/>
      <c r="D52" s="34"/>
      <c r="E52" s="35" t="s">
        <v>1174</v>
      </c>
      <c r="F52" s="35"/>
      <c r="G52" s="21" t="s">
        <v>209</v>
      </c>
      <c r="H52" s="35"/>
      <c r="I52" s="311">
        <f>I49 * MAX( -I27 -I34, 0) * I36</f>
        <v>0</v>
      </c>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92"/>
      <c r="AS52" s="92"/>
      <c r="AT52" s="92"/>
      <c r="AU52" s="92"/>
      <c r="AV52" s="92"/>
      <c r="AW52" s="34"/>
      <c r="AX52"/>
      <c r="AY52"/>
      <c r="AZ52"/>
    </row>
    <row r="53" spans="2:52" s="21" customFormat="1" ht="16.8">
      <c r="B53" s="34"/>
      <c r="C53" s="34"/>
      <c r="D53" s="34"/>
      <c r="E53" s="35"/>
      <c r="F53" s="35"/>
      <c r="H53" s="35"/>
      <c r="I53" s="35"/>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92"/>
      <c r="AS53" s="92"/>
      <c r="AT53" s="92"/>
      <c r="AU53" s="92"/>
      <c r="AV53" s="92"/>
      <c r="AW53" s="34"/>
      <c r="AX53"/>
      <c r="AY53"/>
      <c r="AZ53"/>
    </row>
    <row r="54" spans="2:52" s="21" customFormat="1" ht="16.8">
      <c r="B54" s="34"/>
      <c r="C54" s="34"/>
      <c r="D54" s="34"/>
      <c r="E54" s="35" t="s">
        <v>1171</v>
      </c>
      <c r="F54" s="35"/>
      <c r="G54" s="2" t="s">
        <v>105</v>
      </c>
      <c r="H54" s="35"/>
      <c r="I54" s="35">
        <f>I19 * (I51 + I52)</f>
        <v>0</v>
      </c>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92"/>
      <c r="AS54" s="92"/>
      <c r="AT54" s="92"/>
      <c r="AU54" s="92"/>
      <c r="AV54" s="92"/>
      <c r="AW54" s="34"/>
      <c r="AX54"/>
      <c r="AY54"/>
      <c r="AZ54"/>
    </row>
    <row r="55" spans="2:52" s="21" customFormat="1" ht="16.8">
      <c r="B55" s="34"/>
      <c r="C55" s="34"/>
      <c r="D55" s="34"/>
      <c r="E55" s="35"/>
      <c r="F55" s="35"/>
      <c r="H55" s="35"/>
      <c r="I55" s="35"/>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6"/>
      <c r="AR55" s="92"/>
      <c r="AS55" s="92"/>
      <c r="AT55" s="92"/>
      <c r="AU55" s="92"/>
      <c r="AV55" s="92"/>
      <c r="AW55" s="34"/>
      <c r="AX55"/>
      <c r="AY55"/>
      <c r="AZ55"/>
    </row>
    <row r="56" spans="2:52" s="2" customFormat="1" ht="15" customHeight="1">
      <c r="C56" s="55"/>
      <c r="D56" s="97" t="s">
        <v>1175</v>
      </c>
      <c r="E56" s="444"/>
      <c r="F56" s="97"/>
      <c r="G56" s="97"/>
      <c r="H56" s="97"/>
      <c r="I56" s="97"/>
      <c r="J56" s="445"/>
      <c r="K56" s="445"/>
      <c r="L56" s="445"/>
      <c r="M56" s="445"/>
      <c r="N56" s="445"/>
      <c r="O56" s="445"/>
      <c r="P56" s="445"/>
      <c r="Q56" s="445"/>
      <c r="R56" s="445"/>
      <c r="S56" s="445"/>
      <c r="T56" s="445"/>
      <c r="U56" s="445"/>
      <c r="V56" s="445"/>
      <c r="W56" s="445"/>
      <c r="X56" s="445"/>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row>
    <row r="57" spans="2:52" s="2" customFormat="1" ht="15" customHeight="1">
      <c r="D57" s="4" t="s">
        <v>1176</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12"/>
      <c r="AQ57" s="12"/>
      <c r="AR57" s="4"/>
      <c r="AS57" s="4"/>
      <c r="AT57" s="4"/>
      <c r="AU57" s="4"/>
      <c r="AV57" s="4"/>
    </row>
    <row r="58" spans="2:52" s="2" customFormat="1" ht="15" customHeight="1">
      <c r="D58" s="4" t="s">
        <v>1177</v>
      </c>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12"/>
      <c r="AQ58" s="12"/>
      <c r="AR58" s="4"/>
      <c r="AS58" s="4"/>
      <c r="AT58" s="4"/>
      <c r="AU58" s="4"/>
      <c r="AV58" s="4"/>
    </row>
    <row r="59" spans="2:52" s="21" customFormat="1" ht="16.8">
      <c r="B59" s="34"/>
      <c r="C59" s="34"/>
      <c r="D59" s="34"/>
      <c r="E59" s="35"/>
      <c r="F59" s="35"/>
      <c r="H59" s="35"/>
      <c r="I59" s="35"/>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92"/>
      <c r="AS59" s="92"/>
      <c r="AT59" s="92"/>
      <c r="AU59" s="92"/>
      <c r="AV59" s="92"/>
      <c r="AW59" s="34"/>
      <c r="AX59"/>
      <c r="AY59"/>
      <c r="AZ59"/>
    </row>
    <row r="60" spans="2:52" s="21" customFormat="1" ht="16.8">
      <c r="B60" s="34"/>
      <c r="C60" s="34"/>
      <c r="D60" s="34"/>
      <c r="E60" s="35" t="s">
        <v>1178</v>
      </c>
      <c r="F60" s="35"/>
      <c r="G60" s="2" t="s">
        <v>105</v>
      </c>
      <c r="H60" s="35" t="s">
        <v>1179</v>
      </c>
      <c r="I60" s="35">
        <f>I45 + I54</f>
        <v>0</v>
      </c>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6"/>
      <c r="AR60" s="92"/>
      <c r="AS60" s="92"/>
      <c r="AT60" s="92"/>
      <c r="AU60" s="92"/>
      <c r="AV60" s="92"/>
      <c r="AW60" s="34"/>
      <c r="AX60"/>
      <c r="AY60"/>
      <c r="AZ60"/>
    </row>
    <row r="61" spans="2:52" s="21" customFormat="1" ht="16.8">
      <c r="B61" s="34"/>
      <c r="C61" s="34"/>
      <c r="D61" s="34"/>
      <c r="E61" s="35"/>
      <c r="F61" s="35"/>
      <c r="H61" s="35"/>
      <c r="I61" s="35"/>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c r="AR61" s="92"/>
      <c r="AS61" s="92"/>
      <c r="AT61" s="92"/>
      <c r="AU61" s="92"/>
      <c r="AV61" s="92"/>
      <c r="AW61" s="34"/>
      <c r="AX61"/>
      <c r="AY61"/>
      <c r="AZ61"/>
    </row>
    <row r="62" spans="2:52" s="21" customFormat="1" ht="16.8">
      <c r="B62" s="34"/>
      <c r="C62" s="34"/>
      <c r="D62" s="34"/>
      <c r="E62" s="35" t="s">
        <v>1180</v>
      </c>
      <c r="F62" s="35"/>
      <c r="G62" s="2" t="s">
        <v>209</v>
      </c>
      <c r="H62" s="35" t="s">
        <v>1181</v>
      </c>
      <c r="I62" s="35"/>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c r="AR62" s="439">
        <f>AR15/$I$19</f>
        <v>0.19151894358738095</v>
      </c>
      <c r="AS62" s="439">
        <f t="shared" ref="AS62:AV62" si="2">AS15/$I$19</f>
        <v>0.19546502597716892</v>
      </c>
      <c r="AT62" s="439">
        <f t="shared" si="2"/>
        <v>0.19987791259355808</v>
      </c>
      <c r="AU62" s="439">
        <f t="shared" si="2"/>
        <v>0.20427692402901329</v>
      </c>
      <c r="AV62" s="439">
        <f t="shared" si="2"/>
        <v>0.2088611938128789</v>
      </c>
      <c r="AW62" s="34"/>
      <c r="AX62"/>
      <c r="AY62"/>
      <c r="AZ62"/>
    </row>
    <row r="63" spans="2:52" s="21" customFormat="1" ht="16.8">
      <c r="B63" s="34"/>
      <c r="C63" s="34"/>
      <c r="D63" s="34"/>
      <c r="E63" s="35"/>
      <c r="F63" s="35"/>
      <c r="H63" s="35"/>
      <c r="I63" s="35"/>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6"/>
      <c r="AR63" s="92"/>
      <c r="AS63" s="92"/>
      <c r="AT63" s="92"/>
      <c r="AU63" s="92"/>
      <c r="AV63" s="92"/>
      <c r="AW63" s="34"/>
      <c r="AX63"/>
      <c r="AY63"/>
      <c r="AZ63"/>
    </row>
    <row r="64" spans="2:52" s="21" customFormat="1" ht="16.8">
      <c r="B64" s="34"/>
      <c r="C64" s="34"/>
      <c r="D64" s="34"/>
      <c r="E64" s="35" t="s">
        <v>1182</v>
      </c>
      <c r="F64" s="35"/>
      <c r="G64" s="2" t="s">
        <v>105</v>
      </c>
      <c r="H64" s="35" t="s">
        <v>1183</v>
      </c>
      <c r="I64" s="35"/>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452">
        <f>$I60 * AR62</f>
        <v>0</v>
      </c>
      <c r="AS64" s="461">
        <f t="shared" ref="AS64:AV64" si="3">$I60 * AS62</f>
        <v>0</v>
      </c>
      <c r="AT64" s="461">
        <f t="shared" si="3"/>
        <v>0</v>
      </c>
      <c r="AU64" s="461">
        <f t="shared" si="3"/>
        <v>0</v>
      </c>
      <c r="AV64" s="461">
        <f t="shared" si="3"/>
        <v>0</v>
      </c>
      <c r="AW64" s="34"/>
      <c r="AX64"/>
      <c r="AY64"/>
      <c r="AZ64"/>
    </row>
    <row r="65" spans="1:52" s="21" customFormat="1" ht="16.8">
      <c r="B65" s="34"/>
      <c r="C65" s="34"/>
      <c r="D65" s="34"/>
      <c r="E65" s="35"/>
      <c r="F65" s="35"/>
      <c r="H65" s="35"/>
      <c r="I65" s="35"/>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6"/>
      <c r="AR65" s="92"/>
      <c r="AS65" s="92"/>
      <c r="AT65" s="92"/>
      <c r="AU65" s="92"/>
      <c r="AV65" s="92"/>
      <c r="AW65" s="34"/>
      <c r="AX65"/>
      <c r="AY65"/>
      <c r="AZ65"/>
    </row>
    <row r="66" spans="1:52" s="21" customFormat="1" ht="16.8">
      <c r="B66" s="37" t="s">
        <v>1184</v>
      </c>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2"/>
      <c r="AX66" s="2"/>
      <c r="AY66" s="2"/>
    </row>
    <row r="67" spans="1:52" s="21" customFormat="1" ht="16.8">
      <c r="B67" s="34"/>
      <c r="C67" s="34"/>
      <c r="D67" s="34"/>
      <c r="E67" s="35"/>
      <c r="F67" s="35"/>
      <c r="H67" s="35"/>
      <c r="I67" s="35"/>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6"/>
      <c r="AR67" s="92"/>
      <c r="AS67" s="92"/>
      <c r="AT67" s="92"/>
      <c r="AU67" s="92"/>
      <c r="AV67" s="92"/>
      <c r="AW67" s="34"/>
      <c r="AX67"/>
      <c r="AY67"/>
      <c r="AZ67"/>
    </row>
    <row r="68" spans="1:52" s="21" customFormat="1" ht="16.8">
      <c r="B68" s="34"/>
      <c r="C68" s="34"/>
      <c r="D68" s="34"/>
      <c r="E68" s="35" t="s">
        <v>1160</v>
      </c>
      <c r="F68" s="35"/>
      <c r="G68" s="2" t="s">
        <v>105</v>
      </c>
      <c r="H68" s="35"/>
      <c r="I68" s="35"/>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7">
        <f>AR25</f>
        <v>-6.7492042889667179</v>
      </c>
      <c r="AS68" s="7">
        <f t="shared" ref="AS68:AV68" si="4">AS25</f>
        <v>-11.551607187731339</v>
      </c>
      <c r="AT68" s="7">
        <f t="shared" si="4"/>
        <v>3.8858492611788411</v>
      </c>
      <c r="AU68" s="7">
        <f t="shared" si="4"/>
        <v>-3.2335442478764409</v>
      </c>
      <c r="AV68" s="7">
        <f t="shared" si="4"/>
        <v>22.901954638633249</v>
      </c>
      <c r="AW68" s="34"/>
      <c r="AX68"/>
      <c r="AY68"/>
      <c r="AZ68"/>
    </row>
    <row r="69" spans="1:52" s="21" customFormat="1" ht="16.8">
      <c r="B69" s="34"/>
      <c r="C69" s="34"/>
      <c r="D69" s="34"/>
      <c r="E69" s="35" t="s">
        <v>1182</v>
      </c>
      <c r="F69" s="35"/>
      <c r="G69" s="2" t="s">
        <v>105</v>
      </c>
      <c r="H69" s="35" t="s">
        <v>1183</v>
      </c>
      <c r="I69" s="35"/>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7">
        <f>AR64</f>
        <v>0</v>
      </c>
      <c r="AS69" s="7">
        <f t="shared" ref="AS69:AV69" si="5">AS64</f>
        <v>0</v>
      </c>
      <c r="AT69" s="7">
        <f t="shared" si="5"/>
        <v>0</v>
      </c>
      <c r="AU69" s="7">
        <f t="shared" si="5"/>
        <v>0</v>
      </c>
      <c r="AV69" s="7">
        <f t="shared" si="5"/>
        <v>0</v>
      </c>
      <c r="AW69" s="34"/>
      <c r="AX69"/>
      <c r="AY69"/>
      <c r="AZ69"/>
    </row>
    <row r="70" spans="1:52" s="21" customFormat="1" ht="16.8">
      <c r="B70" s="34"/>
      <c r="C70" s="34"/>
      <c r="D70" s="34"/>
      <c r="E70" s="35" t="s">
        <v>1185</v>
      </c>
      <c r="F70" s="35"/>
      <c r="G70" s="2" t="s">
        <v>105</v>
      </c>
      <c r="H70" s="35"/>
      <c r="I70" s="35"/>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447">
        <f>SUM(AR68:AR69)</f>
        <v>-6.7492042889667179</v>
      </c>
      <c r="AS70" s="431">
        <f t="shared" ref="AS70:AV70" si="6">SUM(AS68:AS69)</f>
        <v>-11.551607187731339</v>
      </c>
      <c r="AT70" s="431">
        <f t="shared" si="6"/>
        <v>3.8858492611788411</v>
      </c>
      <c r="AU70" s="431">
        <f t="shared" si="6"/>
        <v>-3.2335442478764409</v>
      </c>
      <c r="AV70" s="431">
        <f t="shared" si="6"/>
        <v>22.901954638633249</v>
      </c>
      <c r="AW70" s="34"/>
      <c r="AX70"/>
      <c r="AY70"/>
      <c r="AZ70"/>
    </row>
    <row r="71" spans="1:52" s="21" customFormat="1" ht="16.8">
      <c r="B71" s="34"/>
      <c r="C71" s="34"/>
      <c r="D71" s="34"/>
      <c r="E71" s="35"/>
      <c r="F71" s="35"/>
      <c r="H71" s="35"/>
      <c r="I71" s="35"/>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6"/>
      <c r="AR71" s="92"/>
      <c r="AS71" s="92"/>
      <c r="AT71" s="92"/>
      <c r="AU71" s="92"/>
      <c r="AV71" s="92"/>
      <c r="AW71" s="34"/>
      <c r="AX71"/>
      <c r="AY71"/>
      <c r="AZ71"/>
    </row>
    <row r="72" spans="1:52" s="21" customFormat="1" ht="16.8">
      <c r="B72" s="34"/>
      <c r="C72" s="34"/>
      <c r="D72" s="34"/>
      <c r="E72" s="35" t="s">
        <v>1163</v>
      </c>
      <c r="F72" s="35"/>
      <c r="G72" s="21" t="s">
        <v>1186</v>
      </c>
      <c r="H72" s="35"/>
      <c r="I72" s="450">
        <f>SUM(AR68:AV68) / I19</f>
        <v>9.4198517697526604E-4</v>
      </c>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92"/>
      <c r="AS72" s="92"/>
      <c r="AT72" s="92"/>
      <c r="AU72" s="92"/>
      <c r="AV72" s="92"/>
      <c r="AW72" s="34"/>
      <c r="AX72"/>
      <c r="AY72"/>
      <c r="AZ72"/>
    </row>
    <row r="73" spans="1:52" s="21" customFormat="1" ht="16.8">
      <c r="B73" s="34"/>
      <c r="C73" s="34"/>
      <c r="D73" s="34"/>
      <c r="E73" s="35" t="s">
        <v>1178</v>
      </c>
      <c r="F73" s="35"/>
      <c r="G73" s="21" t="s">
        <v>1186</v>
      </c>
      <c r="H73" s="35"/>
      <c r="I73" s="450">
        <f>SUM(AR69:AV69) / I19</f>
        <v>0</v>
      </c>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92"/>
      <c r="AS73" s="92"/>
      <c r="AT73" s="92"/>
      <c r="AU73" s="92"/>
      <c r="AV73" s="92"/>
      <c r="AW73" s="34"/>
      <c r="AX73"/>
      <c r="AY73"/>
      <c r="AZ73"/>
    </row>
    <row r="74" spans="1:52" s="21" customFormat="1" ht="16.8">
      <c r="B74" s="34"/>
      <c r="C74" s="34"/>
      <c r="D74" s="34"/>
      <c r="E74" s="35" t="s">
        <v>1187</v>
      </c>
      <c r="F74" s="35"/>
      <c r="G74" s="21" t="s">
        <v>1186</v>
      </c>
      <c r="H74" s="35"/>
      <c r="I74" s="451">
        <f>SUM(I72:I73)</f>
        <v>9.4198517697526604E-4</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c r="AR74" s="92"/>
      <c r="AS74" s="92"/>
      <c r="AT74" s="92"/>
      <c r="AU74" s="92"/>
      <c r="AV74" s="92"/>
      <c r="AW74" s="34"/>
      <c r="AX74"/>
      <c r="AY74"/>
      <c r="AZ74"/>
    </row>
    <row r="75" spans="1:52" s="21" customFormat="1" ht="16.8">
      <c r="B75" s="34"/>
      <c r="C75" s="34"/>
      <c r="D75" s="34"/>
      <c r="E75" s="35"/>
      <c r="F75" s="35"/>
      <c r="H75" s="35"/>
      <c r="I75" s="35"/>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92"/>
      <c r="AS75" s="92"/>
      <c r="AT75" s="92"/>
      <c r="AU75" s="92"/>
      <c r="AV75" s="92"/>
      <c r="AW75" s="34"/>
      <c r="AX75"/>
      <c r="AY75"/>
      <c r="AZ75"/>
    </row>
    <row r="76" spans="1:52" ht="16.8">
      <c r="A76" s="21"/>
      <c r="B76" s="37" t="s">
        <v>79</v>
      </c>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row>
    <row r="77" spans="1:52" ht="12.6"/>
    <row r="78" spans="1:52" ht="12.6"/>
  </sheetData>
  <conditionalFormatting sqref="AM2">
    <cfRule type="expression" dxfId="104" priority="1">
      <formula>mac_sensitivity=2</formula>
    </cfRule>
    <cfRule type="expression" dxfId="103" priority="2">
      <formula>mac_sensitivity=1</formula>
    </cfRule>
  </conditionalFormatting>
  <conditionalFormatting sqref="AM3">
    <cfRule type="expression" dxfId="102"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94625"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CCC0DA"/>
    <outlinePr summaryBelow="0" summaryRight="0"/>
    <pageSetUpPr autoPageBreaks="0"/>
  </sheetPr>
  <dimension ref="A1:CU27"/>
  <sheetViews>
    <sheetView zoomScale="85" zoomScaleNormal="85" workbookViewId="0">
      <pane xSplit="10" ySplit="4" topLeftCell="AM5" activePane="bottomRight" state="frozen"/>
      <selection pane="topRight" activeCell="K1" sqref="K1"/>
      <selection pane="bottomLeft" activeCell="A5" sqref="A5"/>
      <selection pane="bottomRight" activeCell="AT12" sqref="AT12"/>
    </sheetView>
  </sheetViews>
  <sheetFormatPr defaultColWidth="0" defaultRowHeight="12.6" zeroHeight="1" outlineLevelCol="1"/>
  <cols>
    <col min="1" max="4" width="1.453125" customWidth="1"/>
    <col min="5" max="5" width="65" customWidth="1"/>
    <col min="6" max="6" width="1.90625" customWidth="1"/>
    <col min="7" max="7" width="12" customWidth="1"/>
    <col min="8" max="8" width="2" customWidth="1"/>
    <col min="9" max="9" width="10.453125" customWidth="1"/>
    <col min="10" max="10" width="1.453125" customWidth="1" collapsed="1"/>
    <col min="11" max="35" width="9.6328125" hidden="1" customWidth="1" outlineLevel="1"/>
    <col min="36" max="48" width="9.6328125" customWidth="1"/>
    <col min="49" max="49" width="6" customWidth="1"/>
    <col min="50" max="52" width="9" hidden="1" customWidth="1"/>
    <col min="53" max="99" width="0" hidden="1" customWidth="1"/>
    <col min="100" max="16384" width="9" hidden="1"/>
  </cols>
  <sheetData>
    <row r="1" spans="1:52" ht="19.2">
      <c r="A1" s="195" t="s">
        <v>67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52"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472"/>
      <c r="AS2" s="472"/>
      <c r="AT2" s="472"/>
      <c r="AU2" s="472"/>
      <c r="AV2" s="181"/>
      <c r="AW2" s="181"/>
    </row>
    <row r="3" spans="1:5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472"/>
      <c r="AS3" s="472"/>
      <c r="AT3" s="472"/>
      <c r="AU3" s="472"/>
      <c r="AV3" s="181"/>
      <c r="AW3" s="181"/>
    </row>
    <row r="4" spans="1:5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2"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52" s="21" customFormat="1" ht="16.8">
      <c r="B6" s="37" t="s">
        <v>534</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c r="AW6" s="37"/>
      <c r="AX6" s="37"/>
      <c r="AY6" s="37"/>
      <c r="AZ6" s="37"/>
    </row>
    <row r="7" spans="1:52" s="21" customFormat="1" ht="16.8">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20"/>
      <c r="AQ7" s="36"/>
      <c r="AR7" s="35"/>
      <c r="AS7" s="34"/>
      <c r="AT7" s="34"/>
      <c r="AU7" s="34"/>
      <c r="AV7" s="34"/>
      <c r="AW7" s="34"/>
      <c r="AX7" s="34"/>
      <c r="AY7" s="34"/>
      <c r="AZ7" s="34"/>
    </row>
    <row r="8" spans="1:52" ht="16.8">
      <c r="A8" s="2"/>
      <c r="B8" s="2"/>
      <c r="C8" s="2"/>
      <c r="D8" s="2"/>
      <c r="E8" s="21" t="s">
        <v>1188</v>
      </c>
      <c r="F8" s="21"/>
      <c r="G8" s="2" t="s">
        <v>105</v>
      </c>
      <c r="H8" s="288"/>
      <c r="I8" s="2" t="s">
        <v>1189</v>
      </c>
      <c r="J8" s="2"/>
      <c r="K8" s="2"/>
      <c r="L8" s="2"/>
      <c r="M8" s="2"/>
      <c r="N8" s="2"/>
      <c r="O8" s="2"/>
      <c r="P8" s="2"/>
      <c r="Q8" s="2"/>
      <c r="R8" s="2"/>
      <c r="S8" s="2"/>
      <c r="T8" s="2"/>
      <c r="U8" s="2"/>
      <c r="V8" s="2"/>
      <c r="W8" s="2"/>
      <c r="X8" s="2"/>
      <c r="Y8" s="2"/>
      <c r="Z8" s="2"/>
      <c r="AA8" s="2"/>
      <c r="AB8" s="2"/>
      <c r="AC8" s="2"/>
      <c r="AD8" s="2"/>
      <c r="AE8" s="2"/>
      <c r="AF8" s="2"/>
      <c r="AG8" s="2"/>
      <c r="AH8" s="2"/>
      <c r="AI8" s="2"/>
      <c r="AJ8" s="8"/>
      <c r="AK8" s="8"/>
      <c r="AL8" s="8"/>
      <c r="AM8" s="8"/>
      <c r="AN8" s="8"/>
      <c r="AO8" s="8"/>
      <c r="AP8" s="8"/>
      <c r="AQ8" s="435"/>
      <c r="AR8" s="8">
        <f>TIM!AR66</f>
        <v>74.721128272042932</v>
      </c>
      <c r="AS8" s="8">
        <f>TIM!AS66</f>
        <v>76.253818652536609</v>
      </c>
      <c r="AT8" s="8">
        <f>TIM!AT66</f>
        <v>72.629712965936591</v>
      </c>
      <c r="AU8" s="8">
        <f>TIM!AU66</f>
        <v>70.468490297304015</v>
      </c>
      <c r="AV8" s="8">
        <f>TIM!AV66</f>
        <v>70.066056199823052</v>
      </c>
    </row>
    <row r="9" spans="1:52" ht="16.8">
      <c r="E9" s="7" t="s">
        <v>935</v>
      </c>
      <c r="F9" s="7"/>
      <c r="G9" s="2" t="s">
        <v>105</v>
      </c>
      <c r="H9" s="288"/>
      <c r="I9" s="2" t="s">
        <v>1190</v>
      </c>
      <c r="AJ9" s="8"/>
      <c r="AK9" s="8"/>
      <c r="AL9" s="8"/>
      <c r="AM9" s="8"/>
      <c r="AN9" s="8"/>
      <c r="AO9" s="8"/>
      <c r="AP9" s="8"/>
      <c r="AQ9" s="435"/>
      <c r="AR9" s="8">
        <f>-'Return&amp;RAV'!AR45</f>
        <v>195.87488261475031</v>
      </c>
      <c r="AS9" s="8">
        <f>-'Return&amp;RAV'!AS45</f>
        <v>193.32201751592706</v>
      </c>
      <c r="AT9" s="8">
        <f>-'Return&amp;RAV'!AT45</f>
        <v>192.20957709019171</v>
      </c>
      <c r="AU9" s="8">
        <f>-'Return&amp;RAV'!AU45</f>
        <v>187.3959968620878</v>
      </c>
      <c r="AV9" s="8">
        <f>-'Return&amp;RAV'!AV45</f>
        <v>183.03405577853002</v>
      </c>
    </row>
    <row r="10" spans="1:52" ht="16.8">
      <c r="E10" s="7" t="s">
        <v>530</v>
      </c>
      <c r="F10" s="7"/>
      <c r="G10" s="2" t="s">
        <v>105</v>
      </c>
      <c r="H10" s="288"/>
      <c r="I10" s="2" t="s">
        <v>1191</v>
      </c>
      <c r="AJ10" s="8"/>
      <c r="AK10" s="8"/>
      <c r="AL10" s="8"/>
      <c r="AM10" s="8"/>
      <c r="AN10" s="8"/>
      <c r="AO10" s="8"/>
      <c r="AP10" s="8"/>
      <c r="AQ10" s="435"/>
      <c r="AR10" s="8">
        <f>'Return&amp;RAV'!AR30</f>
        <v>106.09863590640143</v>
      </c>
      <c r="AS10" s="8">
        <f>'Return&amp;RAV'!AS30</f>
        <v>112.74489795048314</v>
      </c>
      <c r="AT10" s="8">
        <f>'Return&amp;RAV'!AT30</f>
        <v>115.51317523226808</v>
      </c>
      <c r="AU10" s="8">
        <f>'Return&amp;RAV'!AU30</f>
        <v>118.39133616430027</v>
      </c>
      <c r="AV10" s="8">
        <f>'Return&amp;RAV'!AV30</f>
        <v>121.59447734702495</v>
      </c>
    </row>
    <row r="11" spans="1:52" ht="16.8">
      <c r="E11" s="7" t="s">
        <v>751</v>
      </c>
      <c r="F11" s="21"/>
      <c r="G11" s="2" t="s">
        <v>105</v>
      </c>
      <c r="H11" s="288"/>
      <c r="I11" s="2" t="s">
        <v>1192</v>
      </c>
      <c r="AJ11" s="8"/>
      <c r="AK11" s="8"/>
      <c r="AL11" s="8"/>
      <c r="AM11" s="8"/>
      <c r="AN11" s="8"/>
      <c r="AO11" s="8"/>
      <c r="AP11" s="8"/>
      <c r="AQ11" s="435"/>
      <c r="AR11" s="8">
        <f>InputSummary!AR97</f>
        <v>59.919050417796392</v>
      </c>
      <c r="AS11" s="8">
        <f>InputSummary!AS97</f>
        <v>38.326270305510732</v>
      </c>
      <c r="AT11" s="8">
        <f>InputSummary!AT97</f>
        <v>38.793129561256315</v>
      </c>
      <c r="AU11" s="8">
        <f>InputSummary!AU97</f>
        <v>38.88016329842096</v>
      </c>
      <c r="AV11" s="8">
        <f>InputSummary!AV97</f>
        <v>39.485638749843602</v>
      </c>
    </row>
    <row r="12" spans="1:52" ht="16.8">
      <c r="E12" s="133" t="s">
        <v>1193</v>
      </c>
      <c r="F12" s="21"/>
      <c r="G12" s="180" t="s">
        <v>105</v>
      </c>
      <c r="H12" s="288"/>
      <c r="I12" s="2"/>
      <c r="AJ12" s="539"/>
      <c r="AK12" s="539"/>
      <c r="AL12" s="539"/>
      <c r="AM12" s="539"/>
      <c r="AN12" s="539"/>
      <c r="AO12" s="539"/>
      <c r="AP12" s="539"/>
      <c r="AQ12" s="540"/>
      <c r="AR12" s="539">
        <f t="shared" ref="AR12:AV12" si="0">SUM(AR8:AR11)</f>
        <v>436.61369721099106</v>
      </c>
      <c r="AS12" s="539">
        <f t="shared" si="0"/>
        <v>420.64700442445752</v>
      </c>
      <c r="AT12" s="539">
        <f t="shared" si="0"/>
        <v>419.1455948496527</v>
      </c>
      <c r="AU12" s="539">
        <f t="shared" si="0"/>
        <v>415.13598662211302</v>
      </c>
      <c r="AV12" s="539">
        <f t="shared" si="0"/>
        <v>414.18022807522163</v>
      </c>
    </row>
    <row r="13" spans="1:52" ht="16.8">
      <c r="E13" s="21" t="s">
        <v>1194</v>
      </c>
      <c r="F13" s="21"/>
      <c r="G13" s="2" t="s">
        <v>105</v>
      </c>
      <c r="H13" s="288"/>
      <c r="I13" s="2" t="s">
        <v>1195</v>
      </c>
      <c r="AJ13" s="8"/>
      <c r="AK13" s="8"/>
      <c r="AL13" s="8"/>
      <c r="AM13" s="8"/>
      <c r="AN13" s="8"/>
      <c r="AO13" s="8"/>
      <c r="AP13" s="8"/>
      <c r="AQ13" s="435"/>
      <c r="AR13" s="8">
        <v>0</v>
      </c>
      <c r="AS13" s="8">
        <v>0</v>
      </c>
      <c r="AT13" s="8">
        <v>0</v>
      </c>
      <c r="AU13" s="8">
        <v>0</v>
      </c>
      <c r="AV13" s="8">
        <v>0</v>
      </c>
    </row>
    <row r="14" spans="1:52" ht="16.8">
      <c r="E14" s="21" t="s">
        <v>264</v>
      </c>
      <c r="F14" s="21"/>
      <c r="G14" s="2" t="s">
        <v>105</v>
      </c>
      <c r="H14" s="288"/>
      <c r="I14" s="2" t="s">
        <v>1196</v>
      </c>
      <c r="AJ14" s="8"/>
      <c r="AK14" s="8"/>
      <c r="AL14" s="8"/>
      <c r="AM14" s="8"/>
      <c r="AN14" s="8"/>
      <c r="AO14" s="8"/>
      <c r="AP14" s="8"/>
      <c r="AQ14" s="435"/>
      <c r="AR14" s="8">
        <f>'Finance&amp;Tax'!AR185</f>
        <v>6.2423848062618674</v>
      </c>
      <c r="AS14" s="8">
        <f>'Finance&amp;Tax'!AS185</f>
        <v>0</v>
      </c>
      <c r="AT14" s="8">
        <f>'Finance&amp;Tax'!AT185</f>
        <v>0</v>
      </c>
      <c r="AU14" s="8">
        <f>'Finance&amp;Tax'!AU185</f>
        <v>0</v>
      </c>
      <c r="AV14" s="8">
        <f>'Finance&amp;Tax'!AV185</f>
        <v>0</v>
      </c>
    </row>
    <row r="15" spans="1:52" ht="16.8">
      <c r="E15" s="7" t="s">
        <v>1197</v>
      </c>
      <c r="F15" s="21"/>
      <c r="G15" s="2" t="s">
        <v>105</v>
      </c>
      <c r="H15" s="288"/>
      <c r="I15" s="2" t="s">
        <v>1198</v>
      </c>
      <c r="AJ15" s="8"/>
      <c r="AK15" s="8"/>
      <c r="AL15" s="8"/>
      <c r="AM15" s="8"/>
      <c r="AN15" s="8"/>
      <c r="AO15" s="8"/>
      <c r="AP15" s="8"/>
      <c r="AQ15" s="435"/>
      <c r="AR15" s="8">
        <f>TIM!AR76</f>
        <v>1.38</v>
      </c>
      <c r="AS15" s="8">
        <f>TIM!AS76</f>
        <v>0</v>
      </c>
      <c r="AT15" s="8">
        <f>TIM!AT76</f>
        <v>0</v>
      </c>
      <c r="AU15" s="8">
        <f>TIM!AU76</f>
        <v>0</v>
      </c>
      <c r="AV15" s="8">
        <f>TIM!AV76</f>
        <v>0</v>
      </c>
    </row>
    <row r="16" spans="1:52" ht="16.8">
      <c r="E16" s="7" t="s">
        <v>1199</v>
      </c>
      <c r="F16" s="21"/>
      <c r="G16" s="2" t="s">
        <v>105</v>
      </c>
      <c r="H16" s="288"/>
      <c r="I16" s="2" t="s">
        <v>1200</v>
      </c>
      <c r="AJ16" s="8"/>
      <c r="AK16" s="8"/>
      <c r="AL16" s="8"/>
      <c r="AM16" s="8"/>
      <c r="AN16" s="8"/>
      <c r="AO16" s="8"/>
      <c r="AP16" s="8"/>
      <c r="AQ16" s="435"/>
      <c r="AR16" s="8">
        <f>InputSummary!AR111</f>
        <v>-0.6498832199702651</v>
      </c>
      <c r="AS16" s="8">
        <f>InputSummary!AS111</f>
        <v>-0.85436821997026713</v>
      </c>
      <c r="AT16" s="8">
        <f>InputSummary!AT111</f>
        <v>-0.94499821997026567</v>
      </c>
      <c r="AU16" s="8">
        <f>InputSummary!AU111</f>
        <v>-1.0419182199702663</v>
      </c>
      <c r="AV16" s="8">
        <f>InputSummary!AV111</f>
        <v>-1.1340632199702658</v>
      </c>
    </row>
    <row r="17" spans="1:48" ht="16.8">
      <c r="E17" s="7" t="s">
        <v>3</v>
      </c>
      <c r="F17" s="21"/>
      <c r="G17" s="2" t="s">
        <v>105</v>
      </c>
      <c r="H17" s="288"/>
      <c r="I17" s="2" t="s">
        <v>1201</v>
      </c>
      <c r="AJ17" s="8"/>
      <c r="AK17" s="8"/>
      <c r="AL17" s="8"/>
      <c r="AM17" s="8"/>
      <c r="AN17" s="8"/>
      <c r="AO17" s="8"/>
      <c r="AP17" s="8"/>
      <c r="AQ17" s="435"/>
      <c r="AR17" s="8">
        <f>InputSummary!AR123</f>
        <v>1.1105778857422002</v>
      </c>
      <c r="AS17" s="8">
        <f>InputSummary!AS123</f>
        <v>1.1105778857422002</v>
      </c>
      <c r="AT17" s="8">
        <f>InputSummary!AT123</f>
        <v>1.1105778857422002</v>
      </c>
      <c r="AU17" s="8">
        <f>InputSummary!AU123</f>
        <v>1.1105778857422002</v>
      </c>
      <c r="AV17" s="8">
        <f>InputSummary!AV123</f>
        <v>1.1105778857422002</v>
      </c>
    </row>
    <row r="18" spans="1:48" ht="16.8">
      <c r="E18" s="7" t="s">
        <v>576</v>
      </c>
      <c r="F18" s="21"/>
      <c r="G18" s="2" t="s">
        <v>105</v>
      </c>
      <c r="H18" s="288"/>
      <c r="I18" s="2" t="s">
        <v>213</v>
      </c>
      <c r="AJ18" s="8"/>
      <c r="AK18" s="8"/>
      <c r="AL18" s="8"/>
      <c r="AM18" s="8"/>
      <c r="AN18" s="8"/>
      <c r="AO18" s="8"/>
      <c r="AP18" s="8"/>
      <c r="AQ18" s="435"/>
      <c r="AR18" s="8">
        <f>InputSummary!AR149</f>
        <v>0</v>
      </c>
      <c r="AS18" s="8">
        <f>InputSummary!AS149</f>
        <v>0</v>
      </c>
      <c r="AT18" s="8">
        <f>InputSummary!AT149</f>
        <v>0</v>
      </c>
      <c r="AU18" s="8">
        <f>InputSummary!AU149</f>
        <v>0</v>
      </c>
      <c r="AV18" s="8">
        <f>InputSummary!AV149</f>
        <v>0</v>
      </c>
    </row>
    <row r="19" spans="1:48" ht="16.8">
      <c r="E19" s="133" t="s">
        <v>1202</v>
      </c>
      <c r="F19" s="21"/>
      <c r="G19" s="180" t="s">
        <v>105</v>
      </c>
      <c r="H19" s="288"/>
      <c r="I19" s="2"/>
      <c r="AJ19" s="541"/>
      <c r="AK19" s="541"/>
      <c r="AL19" s="541"/>
      <c r="AM19" s="541"/>
      <c r="AN19" s="541"/>
      <c r="AO19" s="541"/>
      <c r="AP19" s="541"/>
      <c r="AQ19" s="542"/>
      <c r="AR19" s="541">
        <f t="shared" ref="AR19:AV19" si="1">SUM(AR12:AR18)</f>
        <v>444.69677668302484</v>
      </c>
      <c r="AS19" s="541">
        <f t="shared" si="1"/>
        <v>420.90321409022948</v>
      </c>
      <c r="AT19" s="541">
        <f t="shared" si="1"/>
        <v>419.31117451542463</v>
      </c>
      <c r="AU19" s="541">
        <f t="shared" si="1"/>
        <v>415.20464628788494</v>
      </c>
      <c r="AV19" s="541">
        <f t="shared" si="1"/>
        <v>414.15674274099359</v>
      </c>
    </row>
    <row r="20" spans="1:48" ht="16.8">
      <c r="E20" s="21" t="s">
        <v>533</v>
      </c>
      <c r="F20" s="21"/>
      <c r="G20" s="2" t="s">
        <v>105</v>
      </c>
      <c r="H20" s="288"/>
      <c r="I20" s="2" t="s">
        <v>1203</v>
      </c>
      <c r="AJ20" s="93"/>
      <c r="AK20" s="93"/>
      <c r="AL20" s="93"/>
      <c r="AM20" s="93"/>
      <c r="AN20" s="93"/>
      <c r="AO20" s="93"/>
      <c r="AP20" s="8"/>
      <c r="AQ20" s="435"/>
      <c r="AR20" s="8">
        <f>'Finance&amp;Tax'!AR240</f>
        <v>19.999244747776906</v>
      </c>
      <c r="AS20" s="8">
        <f>'Finance&amp;Tax'!AS240</f>
        <v>22.846130409761923</v>
      </c>
      <c r="AT20" s="8">
        <f>'Finance&amp;Tax'!AT240</f>
        <v>23.913949095741351</v>
      </c>
      <c r="AU20" s="8">
        <f>'Finance&amp;Tax'!AU240</f>
        <v>25.016421349966539</v>
      </c>
      <c r="AV20" s="8">
        <f>'Finance&amp;Tax'!AV240</f>
        <v>23.819787330152156</v>
      </c>
    </row>
    <row r="21" spans="1:48" ht="16.8">
      <c r="E21" s="21" t="s">
        <v>329</v>
      </c>
      <c r="F21" s="21"/>
      <c r="G21" s="2" t="s">
        <v>105</v>
      </c>
      <c r="H21" s="288"/>
      <c r="I21" s="2" t="s">
        <v>1204</v>
      </c>
      <c r="AJ21" s="93"/>
      <c r="AK21" s="93"/>
      <c r="AL21" s="93"/>
      <c r="AM21" s="93"/>
      <c r="AN21" s="93"/>
      <c r="AO21" s="93"/>
      <c r="AP21" s="8"/>
      <c r="AQ21" s="435"/>
      <c r="AR21" s="8">
        <f>'Finance&amp;Tax'!AR241</f>
        <v>0</v>
      </c>
      <c r="AS21" s="8">
        <f>'Finance&amp;Tax'!AS241</f>
        <v>0</v>
      </c>
      <c r="AT21" s="8">
        <f>'Finance&amp;Tax'!AT241</f>
        <v>0</v>
      </c>
      <c r="AU21" s="8">
        <f>'Finance&amp;Tax'!AU241</f>
        <v>0</v>
      </c>
      <c r="AV21" s="8">
        <f>'Finance&amp;Tax'!AV241</f>
        <v>0</v>
      </c>
    </row>
    <row r="22" spans="1:48" ht="16.8">
      <c r="E22" s="133" t="s">
        <v>1205</v>
      </c>
      <c r="F22" s="21"/>
      <c r="G22" s="180" t="s">
        <v>105</v>
      </c>
      <c r="H22" s="288"/>
      <c r="I22" s="2"/>
      <c r="AJ22" s="541"/>
      <c r="AK22" s="541"/>
      <c r="AL22" s="541"/>
      <c r="AM22" s="541"/>
      <c r="AN22" s="541"/>
      <c r="AO22" s="541"/>
      <c r="AP22" s="541"/>
      <c r="AQ22" s="542"/>
      <c r="AR22" s="541">
        <f t="shared" ref="AR22:AV22" si="2">SUM(AR19:AR21)</f>
        <v>464.69602143080175</v>
      </c>
      <c r="AS22" s="541">
        <f t="shared" si="2"/>
        <v>443.74934449999142</v>
      </c>
      <c r="AT22" s="541">
        <f t="shared" si="2"/>
        <v>443.225123611166</v>
      </c>
      <c r="AU22" s="541">
        <f t="shared" si="2"/>
        <v>440.22106763785149</v>
      </c>
      <c r="AV22" s="541">
        <f t="shared" si="2"/>
        <v>437.97653007114576</v>
      </c>
    </row>
    <row r="23" spans="1:48" ht="16.8">
      <c r="E23" s="133"/>
      <c r="F23" s="7"/>
      <c r="G23" s="180"/>
      <c r="AJ23" s="85"/>
      <c r="AK23" s="85"/>
      <c r="AL23" s="85"/>
      <c r="AM23" s="85"/>
      <c r="AN23" s="85"/>
      <c r="AO23" s="85"/>
      <c r="AP23" s="85"/>
      <c r="AQ23" s="240"/>
      <c r="AR23" s="480"/>
      <c r="AS23" s="480"/>
      <c r="AT23" s="480"/>
      <c r="AU23" s="480"/>
      <c r="AV23" s="480"/>
    </row>
    <row r="24" spans="1:48">
      <c r="AQ24" s="313"/>
    </row>
    <row r="25" spans="1:48" ht="16.8">
      <c r="A25" s="98"/>
      <c r="B25" s="37" t="s">
        <v>79</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row>
    <row r="26" spans="1:48">
      <c r="AR26" s="481"/>
      <c r="AS26" s="481"/>
    </row>
    <row r="27" spans="1:48"/>
  </sheetData>
  <conditionalFormatting sqref="AM2">
    <cfRule type="expression" dxfId="101" priority="1">
      <formula>mac_sensitivity=2</formula>
    </cfRule>
    <cfRule type="expression" dxfId="100" priority="2">
      <formula>mac_sensitivity=1</formula>
    </cfRule>
  </conditionalFormatting>
  <conditionalFormatting sqref="AM3">
    <cfRule type="expression" dxfId="99"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2" r:id="rId4" name="Drop Down 2">
              <controlPr defaultSize="0" autoLine="0" autoPict="0" altText="Select appropriate network">
                <anchor moveWithCells="1">
                  <from>
                    <xdr:col>6</xdr:col>
                    <xdr:colOff>144780</xdr:colOff>
                    <xdr:row>0</xdr:row>
                    <xdr:rowOff>30480</xdr:rowOff>
                  </from>
                  <to>
                    <xdr:col>8</xdr:col>
                    <xdr:colOff>0</xdr:colOff>
                    <xdr:row>0</xdr:row>
                    <xdr:rowOff>160020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tabColor rgb="FFCCC0DA"/>
    <outlinePr summaryBelow="0" summaryRight="0"/>
    <pageSetUpPr autoPageBreaks="0"/>
  </sheetPr>
  <dimension ref="A1:CX110"/>
  <sheetViews>
    <sheetView topLeftCell="A13" zoomScale="60" zoomScaleNormal="60" workbookViewId="0">
      <selection activeCell="AT53" sqref="AT53"/>
    </sheetView>
  </sheetViews>
  <sheetFormatPr defaultColWidth="0" defaultRowHeight="12.75" customHeight="1"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9.6328125" customWidth="1" collapsed="1"/>
    <col min="37" max="42" width="9.6328125" customWidth="1"/>
    <col min="43" max="43" width="9.6328125" style="220" customWidth="1"/>
    <col min="44" max="48" width="9.6328125" customWidth="1"/>
    <col min="49" max="49" width="3" customWidth="1"/>
    <col min="50" max="52" width="9" hidden="1" customWidth="1"/>
    <col min="53" max="16384" width="9" hidden="1"/>
  </cols>
  <sheetData>
    <row r="1" spans="1:102" ht="19.2">
      <c r="A1" s="195" t="s">
        <v>1147</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102"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102"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102"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102" ht="16.8">
      <c r="A5" s="7"/>
      <c r="B5" s="7"/>
      <c r="C5" s="4" t="s">
        <v>1206</v>
      </c>
      <c r="D5" s="4"/>
      <c r="E5" s="4"/>
      <c r="F5" s="4"/>
      <c r="G5" s="4"/>
      <c r="H5" s="4"/>
      <c r="I5" s="4"/>
      <c r="J5" s="4"/>
      <c r="K5" s="4"/>
      <c r="L5" s="4"/>
      <c r="M5" s="4"/>
      <c r="N5" s="4"/>
      <c r="O5" s="4"/>
      <c r="P5" s="4"/>
      <c r="Q5" s="4"/>
      <c r="R5" s="4"/>
      <c r="S5" s="4"/>
      <c r="T5" s="4"/>
      <c r="U5" s="4"/>
      <c r="V5" s="4"/>
      <c r="W5" s="4"/>
      <c r="X5" s="4"/>
      <c r="Y5" s="4"/>
      <c r="Z5" s="4"/>
      <c r="AA5" s="4"/>
      <c r="AB5" s="4"/>
      <c r="AC5" s="4"/>
      <c r="AD5" s="4"/>
      <c r="AE5" s="4"/>
      <c r="AF5" s="4"/>
      <c r="AG5" s="12"/>
      <c r="AH5" s="12"/>
      <c r="AI5" s="12"/>
      <c r="AJ5" s="12"/>
      <c r="AK5" s="4"/>
      <c r="AL5" s="4"/>
      <c r="AM5" s="4"/>
      <c r="AN5" s="4"/>
      <c r="AO5" s="4"/>
      <c r="AP5" s="4"/>
      <c r="AQ5" s="5"/>
      <c r="AR5" s="12"/>
      <c r="AS5" s="4"/>
      <c r="AT5" s="4"/>
      <c r="AU5" s="4"/>
      <c r="AV5" s="4"/>
      <c r="AW5" s="7"/>
      <c r="AX5" s="7"/>
      <c r="AY5" s="7"/>
      <c r="AZ5" s="7"/>
      <c r="BA5" s="7"/>
      <c r="BB5" s="7"/>
      <c r="BC5" s="7"/>
      <c r="BD5" s="7"/>
      <c r="BE5" s="7"/>
      <c r="BF5" s="7"/>
    </row>
    <row r="6" spans="1:102" ht="16.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57"/>
      <c r="AR6" s="2"/>
      <c r="AS6" s="2"/>
      <c r="AT6" s="2"/>
      <c r="AU6" s="2"/>
      <c r="AV6" s="2"/>
      <c r="AW6" s="2"/>
    </row>
    <row r="7" spans="1:102" s="21" customFormat="1" ht="16.8">
      <c r="B7" s="37" t="s">
        <v>1148</v>
      </c>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8"/>
      <c r="AR7" s="37"/>
      <c r="AS7" s="37"/>
      <c r="AT7" s="37"/>
      <c r="AU7" s="37"/>
      <c r="AV7" s="37"/>
      <c r="AW7" s="83"/>
      <c r="AX7"/>
      <c r="AY7"/>
      <c r="AZ7"/>
    </row>
    <row r="8" spans="1:102" s="21" customFormat="1" ht="16.8">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6"/>
      <c r="AR8" s="35"/>
      <c r="AS8" s="34"/>
      <c r="AT8" s="34"/>
      <c r="AU8" s="34"/>
      <c r="AV8" s="34"/>
      <c r="AW8" s="34"/>
      <c r="AX8"/>
      <c r="AY8"/>
      <c r="AZ8"/>
    </row>
    <row r="9" spans="1:102" s="82" customFormat="1" ht="16.8">
      <c r="A9" s="2"/>
      <c r="B9" s="2"/>
      <c r="C9" s="20" t="s">
        <v>544</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39"/>
      <c r="AR9" s="20"/>
      <c r="AS9" s="20"/>
      <c r="AT9" s="20"/>
      <c r="AU9" s="20"/>
      <c r="AV9" s="20"/>
      <c r="AW9" s="2"/>
      <c r="AX9" s="91"/>
      <c r="AY9" s="91"/>
      <c r="AZ9" s="91"/>
      <c r="BA9" s="91"/>
      <c r="BB9" s="91"/>
      <c r="BC9" s="91"/>
      <c r="BD9" s="91"/>
      <c r="BE9" s="91"/>
      <c r="BF9" s="91"/>
      <c r="BG9" s="91"/>
      <c r="BH9" s="91"/>
      <c r="BI9" s="91"/>
      <c r="BJ9" s="91"/>
      <c r="BK9" s="91"/>
      <c r="BL9" s="91"/>
      <c r="BM9" s="91"/>
      <c r="BN9" s="91"/>
      <c r="BO9" s="91"/>
      <c r="BP9" s="91"/>
      <c r="BQ9" s="91"/>
      <c r="BR9" s="91"/>
      <c r="BS9" s="91"/>
      <c r="BT9" s="91"/>
      <c r="BU9" s="91"/>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row>
    <row r="10" spans="1:102" s="82" customFormat="1"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c r="AX10" s="91"/>
      <c r="AY10" s="91"/>
      <c r="AZ10" s="91"/>
      <c r="BA10" s="91"/>
      <c r="BB10" s="91"/>
      <c r="BC10" s="91"/>
      <c r="BD10" s="91"/>
      <c r="BE10" s="91"/>
      <c r="BF10" s="91"/>
      <c r="BG10" s="91"/>
      <c r="BH10" s="91"/>
      <c r="BI10" s="91"/>
      <c r="BJ10" s="91"/>
      <c r="BK10" s="91"/>
      <c r="BL10" s="91"/>
      <c r="BM10" s="91"/>
      <c r="BN10" s="91"/>
      <c r="BO10" s="91"/>
      <c r="BP10" s="91"/>
      <c r="BQ10" s="91"/>
      <c r="BR10" s="91"/>
      <c r="BS10" s="91"/>
      <c r="BT10" s="91"/>
      <c r="BU10" s="91"/>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row>
    <row r="11" spans="1:102" s="82" customFormat="1" ht="16.8">
      <c r="A11" s="2"/>
      <c r="B11" s="2"/>
      <c r="C11" s="2"/>
      <c r="D11" s="2"/>
      <c r="E11" s="2" t="s">
        <v>552</v>
      </c>
      <c r="F11" s="2"/>
      <c r="G11" s="2" t="s">
        <v>868</v>
      </c>
      <c r="H11" s="2"/>
      <c r="I11" s="2"/>
      <c r="J11" s="2"/>
      <c r="K11" s="2">
        <f>InputSummary!K$18</f>
        <v>0</v>
      </c>
      <c r="L11" s="2">
        <f>InputSummary!L$18</f>
        <v>0</v>
      </c>
      <c r="M11" s="2">
        <f>InputSummary!M$18</f>
        <v>0</v>
      </c>
      <c r="N11" s="2">
        <f>InputSummary!N$18</f>
        <v>0</v>
      </c>
      <c r="O11" s="2">
        <f>InputSummary!O$18</f>
        <v>0</v>
      </c>
      <c r="P11" s="2">
        <f>InputSummary!P$18</f>
        <v>0</v>
      </c>
      <c r="Q11" s="2">
        <f>InputSummary!Q$18</f>
        <v>0</v>
      </c>
      <c r="R11" s="2">
        <f>InputSummary!R$18</f>
        <v>0</v>
      </c>
      <c r="S11" s="2">
        <f>InputSummary!S$18</f>
        <v>0</v>
      </c>
      <c r="T11" s="2">
        <f>InputSummary!T$18</f>
        <v>0</v>
      </c>
      <c r="U11" s="2">
        <f>InputSummary!U$18</f>
        <v>0</v>
      </c>
      <c r="V11" s="2">
        <f>InputSummary!V$18</f>
        <v>0</v>
      </c>
      <c r="W11" s="8">
        <f>InputSummary!W$18</f>
        <v>0</v>
      </c>
      <c r="X11" s="8">
        <f>InputSummary!X$18</f>
        <v>0</v>
      </c>
      <c r="Y11" s="8">
        <f>InputSummary!Y$18</f>
        <v>0</v>
      </c>
      <c r="Z11" s="8">
        <f>InputSummary!Z$18</f>
        <v>0</v>
      </c>
      <c r="AA11" s="8">
        <f>InputSummary!AA$18</f>
        <v>0</v>
      </c>
      <c r="AB11" s="8">
        <f>InputSummary!AB$18</f>
        <v>0</v>
      </c>
      <c r="AC11" s="8">
        <f>InputSummary!AC$18</f>
        <v>0</v>
      </c>
      <c r="AD11" s="8">
        <f>InputSummary!AD$18</f>
        <v>0</v>
      </c>
      <c r="AE11" s="8">
        <f>InputSummary!AE$18</f>
        <v>0</v>
      </c>
      <c r="AF11" s="8">
        <f>InputSummary!AF$18</f>
        <v>0</v>
      </c>
      <c r="AG11" s="8">
        <f>InputSummary!AG$18</f>
        <v>0</v>
      </c>
      <c r="AH11" s="8">
        <f>InputSummary!AH$18</f>
        <v>0</v>
      </c>
      <c r="AI11" s="8">
        <f>InputSummary!AI$18</f>
        <v>0</v>
      </c>
      <c r="AJ11" s="8"/>
      <c r="AK11" s="8"/>
      <c r="AL11" s="8"/>
      <c r="AM11" s="8"/>
      <c r="AN11" s="8"/>
      <c r="AO11" s="8"/>
      <c r="AP11" s="8"/>
      <c r="AQ11" s="9">
        <f>InputSummary!AQ$18</f>
        <v>0</v>
      </c>
      <c r="AR11" s="8">
        <f>InputSummary!AR$18</f>
        <v>1</v>
      </c>
      <c r="AS11" s="8">
        <f>InputSummary!AS$18</f>
        <v>1</v>
      </c>
      <c r="AT11" s="8">
        <f>InputSummary!AT$18</f>
        <v>1</v>
      </c>
      <c r="AU11" s="8">
        <f>InputSummary!AU$18</f>
        <v>1</v>
      </c>
      <c r="AV11" s="8">
        <f>InputSummary!AV$18</f>
        <v>1</v>
      </c>
      <c r="AW11" s="165"/>
      <c r="AX11" s="91"/>
      <c r="AY11" s="91"/>
      <c r="AZ11" s="91"/>
      <c r="BA11" s="91"/>
      <c r="BB11" s="91"/>
      <c r="BC11" s="91"/>
      <c r="BD11" s="91"/>
      <c r="BE11" s="91"/>
      <c r="BF11" s="91"/>
      <c r="BG11" s="91"/>
      <c r="BH11" s="91"/>
      <c r="BI11" s="91"/>
      <c r="BJ11" s="91"/>
      <c r="BK11" s="91"/>
      <c r="BL11" s="91"/>
      <c r="BM11" s="91"/>
      <c r="BN11" s="91"/>
      <c r="BO11" s="91"/>
      <c r="BP11" s="91"/>
      <c r="BQ11" s="91"/>
      <c r="BR11" s="91"/>
      <c r="BS11" s="91"/>
      <c r="BT11" s="91"/>
      <c r="BU11" s="91"/>
      <c r="BV11" s="91"/>
      <c r="BW11" s="91"/>
      <c r="BX11" s="91"/>
      <c r="BY11" s="91"/>
      <c r="BZ11" s="91"/>
      <c r="CA11" s="91"/>
      <c r="CB11" s="91"/>
      <c r="CC11" s="91"/>
      <c r="CD11" s="91"/>
      <c r="CE11" s="91"/>
      <c r="CF11" s="91"/>
      <c r="CG11" s="91"/>
      <c r="CH11" s="91"/>
      <c r="CI11" s="91"/>
      <c r="CJ11" s="91"/>
      <c r="CK11" s="91"/>
      <c r="CL11" s="91"/>
      <c r="CM11" s="91"/>
      <c r="CN11" s="91"/>
      <c r="CO11" s="91"/>
      <c r="CP11" s="91"/>
      <c r="CQ11" s="91"/>
      <c r="CR11" s="91"/>
      <c r="CS11" s="91"/>
      <c r="CT11" s="91"/>
      <c r="CU11" s="91"/>
      <c r="CV11" s="91"/>
      <c r="CW11" s="91"/>
      <c r="CX11" s="91"/>
    </row>
    <row r="12" spans="1:102" s="2" customFormat="1" ht="16.8">
      <c r="B12" s="34"/>
      <c r="C12" s="34"/>
      <c r="D12" s="34"/>
      <c r="E12" s="34" t="s">
        <v>1207</v>
      </c>
      <c r="F12" s="34"/>
      <c r="G12" s="2" t="s">
        <v>550</v>
      </c>
      <c r="H12" s="34"/>
      <c r="I12" s="34"/>
      <c r="J12" s="34"/>
      <c r="K12" s="34">
        <f t="shared" ref="K12:AV12" si="0">L11</f>
        <v>0</v>
      </c>
      <c r="L12" s="34">
        <f t="shared" si="0"/>
        <v>0</v>
      </c>
      <c r="M12" s="34">
        <f t="shared" si="0"/>
        <v>0</v>
      </c>
      <c r="N12" s="34">
        <f t="shared" si="0"/>
        <v>0</v>
      </c>
      <c r="O12" s="34">
        <f t="shared" si="0"/>
        <v>0</v>
      </c>
      <c r="P12" s="34">
        <f t="shared" si="0"/>
        <v>0</v>
      </c>
      <c r="Q12" s="34">
        <f t="shared" si="0"/>
        <v>0</v>
      </c>
      <c r="R12" s="34">
        <f t="shared" si="0"/>
        <v>0</v>
      </c>
      <c r="S12" s="34">
        <f t="shared" si="0"/>
        <v>0</v>
      </c>
      <c r="T12" s="34">
        <f t="shared" si="0"/>
        <v>0</v>
      </c>
      <c r="U12" s="34">
        <f t="shared" si="0"/>
        <v>0</v>
      </c>
      <c r="V12" s="34">
        <f t="shared" si="0"/>
        <v>0</v>
      </c>
      <c r="W12" s="34">
        <f t="shared" si="0"/>
        <v>0</v>
      </c>
      <c r="X12" s="34">
        <f t="shared" si="0"/>
        <v>0</v>
      </c>
      <c r="Y12" s="34">
        <f t="shared" si="0"/>
        <v>0</v>
      </c>
      <c r="Z12" s="34">
        <f t="shared" si="0"/>
        <v>0</v>
      </c>
      <c r="AA12" s="34">
        <f t="shared" si="0"/>
        <v>0</v>
      </c>
      <c r="AB12" s="34">
        <f t="shared" si="0"/>
        <v>0</v>
      </c>
      <c r="AC12" s="34">
        <f t="shared" si="0"/>
        <v>0</v>
      </c>
      <c r="AD12" s="34">
        <f t="shared" si="0"/>
        <v>0</v>
      </c>
      <c r="AE12" s="34">
        <f t="shared" si="0"/>
        <v>0</v>
      </c>
      <c r="AF12" s="34">
        <f t="shared" si="0"/>
        <v>0</v>
      </c>
      <c r="AG12" s="34">
        <f t="shared" si="0"/>
        <v>0</v>
      </c>
      <c r="AH12" s="34">
        <f t="shared" si="0"/>
        <v>0</v>
      </c>
      <c r="AI12" s="34">
        <f t="shared" si="0"/>
        <v>0</v>
      </c>
      <c r="AJ12" s="34"/>
      <c r="AK12" s="34"/>
      <c r="AL12" s="34"/>
      <c r="AM12" s="34"/>
      <c r="AN12" s="34"/>
      <c r="AO12" s="34"/>
      <c r="AP12" s="34"/>
      <c r="AQ12" s="36">
        <f t="shared" si="0"/>
        <v>1</v>
      </c>
      <c r="AR12" s="34">
        <f t="shared" si="0"/>
        <v>1</v>
      </c>
      <c r="AS12" s="34">
        <f t="shared" si="0"/>
        <v>1</v>
      </c>
      <c r="AT12" s="34">
        <f t="shared" si="0"/>
        <v>1</v>
      </c>
      <c r="AU12" s="34">
        <f t="shared" si="0"/>
        <v>1</v>
      </c>
      <c r="AV12" s="34">
        <f t="shared" si="0"/>
        <v>0</v>
      </c>
    </row>
    <row r="13" spans="1:102" s="82" customFormat="1" ht="16.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165"/>
      <c r="AK13" s="165"/>
      <c r="AL13" s="165"/>
      <c r="AM13" s="165"/>
      <c r="AN13" s="165"/>
      <c r="AO13" s="165"/>
      <c r="AP13" s="165"/>
      <c r="AQ13" s="3"/>
      <c r="AR13" s="165"/>
      <c r="AS13" s="165"/>
      <c r="AT13" s="165"/>
      <c r="AU13" s="165"/>
      <c r="AV13" s="165"/>
      <c r="AW13" s="2"/>
    </row>
    <row r="14" spans="1:102" s="21" customFormat="1" ht="16.8">
      <c r="C14" s="28" t="s">
        <v>950</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9"/>
      <c r="AR14" s="28"/>
      <c r="AS14" s="28"/>
      <c r="AT14" s="28"/>
      <c r="AU14" s="28"/>
      <c r="AV14" s="28"/>
      <c r="AW14" s="7"/>
    </row>
    <row r="15" spans="1:102" s="82" customFormat="1" ht="16.8">
      <c r="I15" s="182"/>
      <c r="AQ15" s="147"/>
    </row>
    <row r="16" spans="1:102" s="82" customFormat="1" ht="16.8">
      <c r="E16" s="2" t="s">
        <v>1</v>
      </c>
      <c r="G16" s="2" t="s">
        <v>100</v>
      </c>
      <c r="I16" s="279"/>
      <c r="K16" s="92">
        <f>InputSummary!K$194</f>
        <v>0</v>
      </c>
      <c r="L16" s="92">
        <f>InputSummary!L$194</f>
        <v>0</v>
      </c>
      <c r="M16" s="92">
        <f>InputSummary!M$194</f>
        <v>0</v>
      </c>
      <c r="N16" s="92">
        <f>InputSummary!N$194</f>
        <v>0</v>
      </c>
      <c r="O16" s="92">
        <f>InputSummary!O$194</f>
        <v>0</v>
      </c>
      <c r="P16" s="92">
        <f>InputSummary!P$194</f>
        <v>0</v>
      </c>
      <c r="Q16" s="92">
        <f>InputSummary!Q$194</f>
        <v>0</v>
      </c>
      <c r="R16" s="92">
        <f>InputSummary!R$194</f>
        <v>0</v>
      </c>
      <c r="S16" s="92">
        <f>InputSummary!S$194</f>
        <v>0</v>
      </c>
      <c r="T16" s="92">
        <f>InputSummary!T$194</f>
        <v>0</v>
      </c>
      <c r="U16" s="92">
        <f>InputSummary!U$194</f>
        <v>0</v>
      </c>
      <c r="V16" s="92">
        <f>InputSummary!V$194</f>
        <v>0</v>
      </c>
      <c r="W16" s="92">
        <f>InputSummary!W$194</f>
        <v>0</v>
      </c>
      <c r="X16" s="92">
        <f>InputSummary!X$194</f>
        <v>0.62031161473087815</v>
      </c>
      <c r="Y16" s="92">
        <f>InputSummary!Y$194</f>
        <v>0.6396033994334277</v>
      </c>
      <c r="Z16" s="92">
        <f>InputSummary!Z$194</f>
        <v>0.65645892351274782</v>
      </c>
      <c r="AA16" s="92">
        <f>InputSummary!AA$194</f>
        <v>0.68096317280453267</v>
      </c>
      <c r="AB16" s="92">
        <f>InputSummary!AB$194</f>
        <v>0.70909348441926356</v>
      </c>
      <c r="AC16" s="92">
        <f>InputSummary!AC$194</f>
        <v>0.73014164305949025</v>
      </c>
      <c r="AD16" s="92">
        <f>InputSummary!AD$194</f>
        <v>0.73348441926345587</v>
      </c>
      <c r="AE16" s="92">
        <f>InputSummary!AE$194</f>
        <v>0.76988668555240791</v>
      </c>
      <c r="AF16" s="92">
        <f>InputSummary!AF$194</f>
        <v>0.8068271954674221</v>
      </c>
      <c r="AG16" s="92">
        <f>InputSummary!AG$194</f>
        <v>0.83175637393767698</v>
      </c>
      <c r="AH16" s="92">
        <f>InputSummary!AH$194</f>
        <v>0.85575070821529742</v>
      </c>
      <c r="AI16" s="92">
        <f>InputSummary!AI$194</f>
        <v>0.87252124645892348</v>
      </c>
      <c r="AJ16" s="92">
        <f>InputSummary!AJ$194</f>
        <v>0.88192634560906513</v>
      </c>
      <c r="AK16" s="92">
        <f>InputSummary!AK$194</f>
        <v>0.9008215297450427</v>
      </c>
      <c r="AL16" s="92">
        <f>InputSummary!AL$194</f>
        <v>0.93453257790368272</v>
      </c>
      <c r="AM16" s="92">
        <f>InputSummary!AM$194</f>
        <v>0.96308781869688376</v>
      </c>
      <c r="AN16" s="92">
        <f>InputSummary!AN$194</f>
        <v>0.98801699716713864</v>
      </c>
      <c r="AO16" s="92">
        <f>InputSummary!AO$194</f>
        <v>1</v>
      </c>
      <c r="AP16" s="92">
        <f>InputSummary!AP$194</f>
        <v>1.0577620396600564</v>
      </c>
      <c r="AQ16" s="215">
        <f>InputSummary!AQ$194</f>
        <v>1.1939376770538244</v>
      </c>
      <c r="AR16" s="92">
        <f>InputSummary!AR$194</f>
        <v>1.2891506141768156</v>
      </c>
      <c r="AS16" s="92">
        <f>InputSummary!AS$194</f>
        <v>1.3284361388165782</v>
      </c>
      <c r="AT16" s="92">
        <f>InputSummary!AT$194</f>
        <v>1.3511547218960771</v>
      </c>
      <c r="AU16" s="92">
        <f>InputSummary!AU$194</f>
        <v>1.3719916643626167</v>
      </c>
      <c r="AV16" s="92">
        <f>InputSummary!AV$194</f>
        <v>1.3966351746111914</v>
      </c>
    </row>
    <row r="17" spans="3:48" s="82" customFormat="1" ht="16.8">
      <c r="E17" s="2" t="s">
        <v>1208</v>
      </c>
      <c r="G17" s="2"/>
      <c r="H17" s="82" t="s">
        <v>1209</v>
      </c>
      <c r="AJ17" s="8">
        <f>'Annual Inflation'!AJ29</f>
        <v>259.43333333333334</v>
      </c>
      <c r="AK17" s="8">
        <f>'Annual Inflation'!AK29</f>
        <v>264.99166666666673</v>
      </c>
      <c r="AL17" s="8">
        <f>'Annual Inflation'!AL29</f>
        <v>274.90833333333336</v>
      </c>
      <c r="AM17" s="8">
        <f>'Annual Inflation'!AM29</f>
        <v>283.30833333333334</v>
      </c>
      <c r="AN17" s="8">
        <f>'Annual Inflation'!AN29</f>
        <v>290.64166666666665</v>
      </c>
      <c r="AO17" s="8">
        <f>'Annual Inflation'!AO29</f>
        <v>294.16666666666669</v>
      </c>
      <c r="AP17" s="8">
        <f>'Annual Inflation'!AP29</f>
        <v>311.1583333333333</v>
      </c>
      <c r="AQ17" s="9">
        <f>'Annual Inflation'!AQ29</f>
        <v>351.2166666666667</v>
      </c>
      <c r="AR17" s="8">
        <f>'Annual Inflation'!AR29</f>
        <v>379.22513900367994</v>
      </c>
      <c r="AS17" s="8">
        <f>'Annual Inflation'!AS29</f>
        <v>390.78163083521014</v>
      </c>
      <c r="AT17" s="8">
        <f>'Annual Inflation'!AT29</f>
        <v>397.46468069109602</v>
      </c>
      <c r="AU17" s="8">
        <f>'Annual Inflation'!AU29</f>
        <v>403.59421460000311</v>
      </c>
      <c r="AV17" s="8">
        <f>'Annual Inflation'!AV29</f>
        <v>410.84351386479216</v>
      </c>
    </row>
    <row r="18" spans="3:48" s="82" customFormat="1" ht="16.8">
      <c r="E18" s="2"/>
      <c r="G18" s="2"/>
      <c r="AJ18" s="92"/>
      <c r="AK18" s="92"/>
      <c r="AL18" s="92"/>
      <c r="AM18" s="92"/>
      <c r="AN18" s="92"/>
      <c r="AO18" s="92"/>
      <c r="AP18" s="92"/>
      <c r="AQ18" s="215"/>
      <c r="AR18" s="92"/>
      <c r="AS18" s="92"/>
      <c r="AT18" s="92"/>
      <c r="AU18" s="92"/>
      <c r="AV18" s="92"/>
    </row>
    <row r="19" spans="3:48" s="82" customFormat="1" ht="16.8">
      <c r="C19" s="28" t="s">
        <v>1210</v>
      </c>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9"/>
      <c r="AR19" s="28"/>
      <c r="AS19" s="28"/>
      <c r="AT19" s="28"/>
      <c r="AU19" s="28"/>
      <c r="AV19" s="28"/>
    </row>
    <row r="20" spans="3:48" s="82" customFormat="1" ht="16.8">
      <c r="E20" s="2"/>
      <c r="G20" s="2"/>
      <c r="AJ20" s="92"/>
      <c r="AK20" s="92"/>
      <c r="AL20" s="92"/>
      <c r="AM20" s="92"/>
      <c r="AN20" s="92"/>
      <c r="AO20" s="92"/>
      <c r="AP20" s="92"/>
      <c r="AQ20" s="215"/>
      <c r="AR20" s="92"/>
      <c r="AS20" s="92"/>
      <c r="AT20" s="92"/>
      <c r="AU20" s="92"/>
      <c r="AV20" s="92"/>
    </row>
    <row r="21" spans="3:48" s="82" customFormat="1" ht="16.8">
      <c r="E21" s="259" t="s">
        <v>397</v>
      </c>
      <c r="AJ21" s="92"/>
      <c r="AK21" s="92"/>
      <c r="AL21" s="92"/>
      <c r="AM21" s="92"/>
      <c r="AN21" s="92"/>
      <c r="AO21" s="92"/>
      <c r="AP21" s="92"/>
      <c r="AQ21" s="215"/>
      <c r="AR21" s="92"/>
      <c r="AS21" s="92"/>
      <c r="AT21" s="92"/>
      <c r="AU21" s="92"/>
      <c r="AV21" s="92"/>
    </row>
    <row r="22" spans="3:48" s="82" customFormat="1" ht="16.8">
      <c r="E22" s="346" t="s">
        <v>792</v>
      </c>
      <c r="G22" s="2" t="s">
        <v>304</v>
      </c>
      <c r="H22" s="82" t="s">
        <v>793</v>
      </c>
      <c r="AJ22" s="92"/>
      <c r="AK22" s="92"/>
      <c r="AL22" s="92"/>
      <c r="AM22" s="92"/>
      <c r="AN22" s="92"/>
      <c r="AO22" s="92"/>
      <c r="AP22" s="92"/>
      <c r="AQ22" s="215"/>
      <c r="AR22" s="8">
        <f>Legacy!AR26</f>
        <v>1.6960664266328858</v>
      </c>
      <c r="AS22" s="8">
        <f>Legacy!AS26</f>
        <v>1.8171967387321468</v>
      </c>
      <c r="AT22" s="8">
        <f>Legacy!AT26</f>
        <v>1.9247374168295788</v>
      </c>
      <c r="AU22" s="8">
        <f>Legacy!AU26</f>
        <v>2.0354309506358659</v>
      </c>
      <c r="AV22" s="8">
        <f>Legacy!AV26</f>
        <v>2.1581197993287802</v>
      </c>
    </row>
    <row r="23" spans="3:48" s="82" customFormat="1" ht="16.8">
      <c r="E23" s="346" t="s">
        <v>794</v>
      </c>
      <c r="G23" s="2" t="s">
        <v>304</v>
      </c>
      <c r="H23" s="82" t="s">
        <v>712</v>
      </c>
      <c r="AJ23" s="92"/>
      <c r="AK23" s="92"/>
      <c r="AL23" s="92"/>
      <c r="AM23" s="92"/>
      <c r="AN23" s="92"/>
      <c r="AO23" s="92"/>
      <c r="AP23" s="92"/>
      <c r="AQ23" s="215"/>
      <c r="AR23" s="8">
        <f>Legacy!AR33</f>
        <v>17.401999258635744</v>
      </c>
      <c r="AS23" s="8">
        <f>Legacy!AS33</f>
        <v>52.646601274357792</v>
      </c>
      <c r="AT23" s="8">
        <f>Legacy!AT33</f>
        <v>0</v>
      </c>
      <c r="AU23" s="8">
        <f>Legacy!AU33</f>
        <v>0</v>
      </c>
      <c r="AV23" s="8">
        <f>Legacy!AV33</f>
        <v>0</v>
      </c>
    </row>
    <row r="24" spans="3:48" s="82" customFormat="1" ht="16.8">
      <c r="E24" s="346" t="s">
        <v>717</v>
      </c>
      <c r="G24" s="2" t="s">
        <v>304</v>
      </c>
      <c r="H24" s="82" t="s">
        <v>720</v>
      </c>
      <c r="AJ24" s="92"/>
      <c r="AK24" s="92"/>
      <c r="AL24" s="92"/>
      <c r="AM24" s="92"/>
      <c r="AN24" s="92"/>
      <c r="AO24" s="92"/>
      <c r="AP24" s="92"/>
      <c r="AQ24" s="475"/>
      <c r="AR24" s="8">
        <f>Legacy!AR43</f>
        <v>-21.081276477468101</v>
      </c>
      <c r="AS24" s="8">
        <f>Legacy!AS43</f>
        <v>0</v>
      </c>
      <c r="AT24" s="8">
        <f>Legacy!AT43</f>
        <v>0</v>
      </c>
      <c r="AU24" s="8">
        <f>Legacy!AU43</f>
        <v>0</v>
      </c>
      <c r="AV24" s="8">
        <f>Legacy!AV43</f>
        <v>0</v>
      </c>
    </row>
    <row r="25" spans="3:48" s="82" customFormat="1" ht="16.8">
      <c r="E25" s="346" t="s">
        <v>430</v>
      </c>
      <c r="G25" s="2" t="s">
        <v>304</v>
      </c>
      <c r="H25" s="82" t="s">
        <v>721</v>
      </c>
      <c r="AJ25" s="92"/>
      <c r="AK25" s="92"/>
      <c r="AL25" s="92"/>
      <c r="AM25" s="92"/>
      <c r="AN25" s="92"/>
      <c r="AO25" s="92"/>
      <c r="AP25" s="92"/>
      <c r="AQ25" s="475"/>
      <c r="AR25" s="8">
        <f>Legacy!AR48</f>
        <v>0</v>
      </c>
      <c r="AS25" s="8">
        <f>Legacy!AS48</f>
        <v>0</v>
      </c>
      <c r="AT25" s="8">
        <f>Legacy!AT48</f>
        <v>0</v>
      </c>
      <c r="AU25" s="8">
        <f>Legacy!AU48</f>
        <v>0</v>
      </c>
      <c r="AV25" s="8">
        <f>Legacy!AV48</f>
        <v>0</v>
      </c>
    </row>
    <row r="26" spans="3:48" s="82" customFormat="1" ht="16.8">
      <c r="E26" s="346" t="s">
        <v>435</v>
      </c>
      <c r="G26" s="2" t="s">
        <v>304</v>
      </c>
      <c r="H26" s="82" t="s">
        <v>1211</v>
      </c>
      <c r="AJ26" s="92"/>
      <c r="AK26" s="92"/>
      <c r="AL26" s="92"/>
      <c r="AM26" s="92"/>
      <c r="AN26" s="92"/>
      <c r="AO26" s="92"/>
      <c r="AP26" s="92"/>
      <c r="AQ26" s="215"/>
      <c r="AR26" s="8">
        <f>Legacy!AR55</f>
        <v>0</v>
      </c>
      <c r="AS26" s="8">
        <f>Legacy!AS55</f>
        <v>0</v>
      </c>
      <c r="AT26" s="8">
        <f>Legacy!AT55</f>
        <v>0</v>
      </c>
      <c r="AU26" s="8">
        <f>Legacy!AU55</f>
        <v>0</v>
      </c>
      <c r="AV26" s="8">
        <f>Legacy!AV55</f>
        <v>0</v>
      </c>
    </row>
    <row r="27" spans="3:48" s="82" customFormat="1" ht="16.8">
      <c r="E27" s="259" t="s">
        <v>440</v>
      </c>
      <c r="AJ27" s="92"/>
      <c r="AK27" s="92"/>
      <c r="AL27" s="92"/>
      <c r="AM27" s="92"/>
      <c r="AN27" s="92"/>
      <c r="AO27" s="92"/>
      <c r="AP27" s="92"/>
      <c r="AQ27" s="215"/>
      <c r="AR27" s="8"/>
      <c r="AS27" s="8"/>
      <c r="AT27" s="8"/>
      <c r="AU27" s="8"/>
      <c r="AV27" s="8"/>
    </row>
    <row r="28" spans="3:48" s="82" customFormat="1" ht="16.8">
      <c r="E28" s="346" t="s">
        <v>796</v>
      </c>
      <c r="F28"/>
      <c r="G28" s="2" t="s">
        <v>304</v>
      </c>
      <c r="H28" s="82" t="s">
        <v>797</v>
      </c>
      <c r="AJ28" s="92"/>
      <c r="AK28" s="92"/>
      <c r="AL28" s="92"/>
      <c r="AM28" s="92"/>
      <c r="AN28" s="92"/>
      <c r="AO28" s="92"/>
      <c r="AP28" s="92"/>
      <c r="AQ28" s="215"/>
      <c r="AR28" s="8">
        <f>Legacy!AR62</f>
        <v>5.1422128932403508</v>
      </c>
      <c r="AS28" s="8">
        <f>Legacy!AS62</f>
        <v>6.3515849317121411</v>
      </c>
      <c r="AT28" s="8">
        <f>Legacy!AT62</f>
        <v>0</v>
      </c>
      <c r="AU28" s="8">
        <f>Legacy!AU62</f>
        <v>0</v>
      </c>
      <c r="AV28" s="8">
        <f>Legacy!AV62</f>
        <v>0</v>
      </c>
    </row>
    <row r="29" spans="3:48" s="82" customFormat="1" ht="16.8">
      <c r="E29" s="346" t="s">
        <v>798</v>
      </c>
      <c r="F29"/>
      <c r="G29" s="2" t="s">
        <v>304</v>
      </c>
      <c r="H29" s="82" t="s">
        <v>799</v>
      </c>
      <c r="AJ29" s="92"/>
      <c r="AK29" s="92"/>
      <c r="AL29" s="92"/>
      <c r="AM29" s="92"/>
      <c r="AN29" s="92"/>
      <c r="AO29" s="92"/>
      <c r="AP29" s="92"/>
      <c r="AQ29" s="215"/>
      <c r="AR29" s="8">
        <f>Legacy!AR68</f>
        <v>28.886259630272924</v>
      </c>
      <c r="AS29" s="8">
        <f>Legacy!AS68</f>
        <v>30.125634572109892</v>
      </c>
      <c r="AT29" s="8">
        <f>Legacy!AT68</f>
        <v>0</v>
      </c>
      <c r="AU29" s="8">
        <f>Legacy!AU68</f>
        <v>0</v>
      </c>
      <c r="AV29" s="8">
        <f>Legacy!AV68</f>
        <v>0</v>
      </c>
    </row>
    <row r="30" spans="3:48" s="82" customFormat="1" ht="16.8">
      <c r="E30" s="346" t="s">
        <v>800</v>
      </c>
      <c r="F30"/>
      <c r="G30" s="2" t="s">
        <v>304</v>
      </c>
      <c r="H30" s="82" t="s">
        <v>801</v>
      </c>
      <c r="AJ30" s="92"/>
      <c r="AK30" s="92"/>
      <c r="AL30" s="92"/>
      <c r="AM30" s="92"/>
      <c r="AN30" s="92"/>
      <c r="AO30" s="92"/>
      <c r="AP30" s="92"/>
      <c r="AQ30" s="215"/>
      <c r="AR30" s="8">
        <f>Legacy!AR72</f>
        <v>0</v>
      </c>
      <c r="AS30" s="8">
        <f>Legacy!AS72</f>
        <v>0</v>
      </c>
      <c r="AT30" s="8">
        <f>Legacy!AT72</f>
        <v>0</v>
      </c>
      <c r="AU30" s="8">
        <f>Legacy!AU72</f>
        <v>0</v>
      </c>
      <c r="AV30" s="8">
        <f>Legacy!AV72</f>
        <v>0</v>
      </c>
    </row>
    <row r="31" spans="3:48" s="82" customFormat="1" ht="16.8">
      <c r="E31" s="346" t="s">
        <v>749</v>
      </c>
      <c r="F31"/>
      <c r="G31" s="2" t="s">
        <v>304</v>
      </c>
      <c r="H31" s="82" t="s">
        <v>802</v>
      </c>
      <c r="AJ31" s="92"/>
      <c r="AK31" s="92"/>
      <c r="AL31" s="92"/>
      <c r="AM31" s="92"/>
      <c r="AN31" s="92"/>
      <c r="AO31" s="92"/>
      <c r="AP31" s="92"/>
      <c r="AQ31" s="215"/>
      <c r="AR31" s="8">
        <f>Legacy!AR79</f>
        <v>1.5935738476271697</v>
      </c>
      <c r="AS31" s="8">
        <f>Legacy!AS79</f>
        <v>2.0633527397834786</v>
      </c>
      <c r="AT31" s="8">
        <f>Legacy!AT79</f>
        <v>0</v>
      </c>
      <c r="AU31" s="8">
        <f>Legacy!AU79</f>
        <v>0</v>
      </c>
      <c r="AV31" s="8">
        <f>Legacy!AV79</f>
        <v>0</v>
      </c>
    </row>
    <row r="32" spans="3:48" s="82" customFormat="1" ht="16.8">
      <c r="E32" s="259" t="s">
        <v>467</v>
      </c>
      <c r="H32" s="182"/>
      <c r="AJ32" s="92"/>
      <c r="AK32" s="92"/>
      <c r="AL32" s="92"/>
      <c r="AM32" s="92"/>
      <c r="AN32" s="92"/>
      <c r="AO32" s="92"/>
      <c r="AP32" s="92"/>
      <c r="AQ32" s="215"/>
      <c r="AR32" s="8"/>
      <c r="AS32" s="8"/>
      <c r="AT32" s="8"/>
      <c r="AU32" s="8"/>
      <c r="AV32" s="8"/>
    </row>
    <row r="33" spans="2:52" s="82" customFormat="1" ht="16.8">
      <c r="E33" s="346" t="s">
        <v>468</v>
      </c>
      <c r="G33" s="2" t="s">
        <v>304</v>
      </c>
      <c r="H33" s="82" t="s">
        <v>756</v>
      </c>
      <c r="AJ33" s="92"/>
      <c r="AK33" s="92"/>
      <c r="AL33" s="92"/>
      <c r="AM33" s="92"/>
      <c r="AN33" s="92"/>
      <c r="AO33" s="92"/>
      <c r="AP33" s="92"/>
      <c r="AQ33" s="215"/>
      <c r="AR33" s="8">
        <f>Legacy!AR85</f>
        <v>1.2244355934217428</v>
      </c>
      <c r="AS33" s="8">
        <f>Legacy!AS85</f>
        <v>1.0114912836924779</v>
      </c>
      <c r="AT33" s="8">
        <f>Legacy!AT85</f>
        <v>0</v>
      </c>
      <c r="AU33" s="8">
        <f>Legacy!AU85</f>
        <v>0</v>
      </c>
      <c r="AV33" s="8">
        <f>Legacy!AV85</f>
        <v>0</v>
      </c>
    </row>
    <row r="34" spans="2:52" s="82" customFormat="1" ht="16.8">
      <c r="E34" s="346" t="s">
        <v>473</v>
      </c>
      <c r="G34" s="2" t="s">
        <v>304</v>
      </c>
      <c r="H34" s="82" t="s">
        <v>759</v>
      </c>
      <c r="AJ34" s="92"/>
      <c r="AK34" s="92"/>
      <c r="AL34" s="92"/>
      <c r="AM34" s="92"/>
      <c r="AN34" s="92"/>
      <c r="AO34" s="92"/>
      <c r="AP34" s="92"/>
      <c r="AQ34" s="215"/>
      <c r="AR34" s="8">
        <f>Legacy!AR90</f>
        <v>-25.682857835029381</v>
      </c>
      <c r="AS34" s="8">
        <f>Legacy!AS90</f>
        <v>-31.572462453008281</v>
      </c>
      <c r="AT34" s="8">
        <f>Legacy!AT90</f>
        <v>0</v>
      </c>
      <c r="AU34" s="8">
        <f>Legacy!AU90</f>
        <v>0</v>
      </c>
      <c r="AV34" s="8">
        <f>Legacy!AV90</f>
        <v>0</v>
      </c>
    </row>
    <row r="35" spans="2:52" s="82" customFormat="1" ht="16.8">
      <c r="E35" s="346" t="s">
        <v>478</v>
      </c>
      <c r="G35" s="2" t="s">
        <v>304</v>
      </c>
      <c r="H35" s="82" t="s">
        <v>762</v>
      </c>
      <c r="AJ35" s="92"/>
      <c r="AK35" s="92"/>
      <c r="AL35" s="92"/>
      <c r="AM35" s="92"/>
      <c r="AN35" s="92"/>
      <c r="AO35" s="92"/>
      <c r="AP35" s="92"/>
      <c r="AQ35" s="215"/>
      <c r="AR35" s="8">
        <f>Legacy!AR95</f>
        <v>-10.940038697551852</v>
      </c>
      <c r="AS35" s="8">
        <f>Legacy!AS95</f>
        <v>-12.835903154349293</v>
      </c>
      <c r="AT35" s="8">
        <f>Legacy!AT95</f>
        <v>0</v>
      </c>
      <c r="AU35" s="8">
        <f>Legacy!AU95</f>
        <v>0</v>
      </c>
      <c r="AV35" s="8">
        <f>Legacy!AV95</f>
        <v>0</v>
      </c>
    </row>
    <row r="36" spans="2:52" s="82" customFormat="1" ht="16.8">
      <c r="E36" s="346" t="s">
        <v>483</v>
      </c>
      <c r="G36" s="2" t="s">
        <v>304</v>
      </c>
      <c r="H36" s="82" t="s">
        <v>765</v>
      </c>
      <c r="AJ36" s="92"/>
      <c r="AK36" s="92"/>
      <c r="AL36" s="92"/>
      <c r="AM36" s="92"/>
      <c r="AN36" s="92"/>
      <c r="AO36" s="92"/>
      <c r="AP36" s="92"/>
      <c r="AQ36" s="215"/>
      <c r="AR36" s="8">
        <f>Legacy!AR100</f>
        <v>3.3825066419275531</v>
      </c>
      <c r="AS36" s="8">
        <f>Legacy!AS100</f>
        <v>3.4761374824486602</v>
      </c>
      <c r="AT36" s="8">
        <f>Legacy!AT100</f>
        <v>0</v>
      </c>
      <c r="AU36" s="8">
        <f>Legacy!AU100</f>
        <v>0</v>
      </c>
      <c r="AV36" s="8">
        <f>Legacy!AV100</f>
        <v>0</v>
      </c>
    </row>
    <row r="37" spans="2:52" s="82" customFormat="1" ht="16.8">
      <c r="E37" s="346" t="s">
        <v>488</v>
      </c>
      <c r="G37" s="2" t="s">
        <v>304</v>
      </c>
      <c r="H37" s="82" t="s">
        <v>768</v>
      </c>
      <c r="AJ37" s="92"/>
      <c r="AK37" s="92"/>
      <c r="AL37" s="92"/>
      <c r="AM37" s="92"/>
      <c r="AN37" s="92"/>
      <c r="AO37" s="92"/>
      <c r="AP37" s="92"/>
      <c r="AQ37" s="215"/>
      <c r="AR37" s="8">
        <f>Legacy!AR105</f>
        <v>0.471995577396219</v>
      </c>
      <c r="AS37" s="8">
        <f>Legacy!AS105</f>
        <v>0.39922757797198338</v>
      </c>
      <c r="AT37" s="8">
        <f>Legacy!AT105</f>
        <v>0</v>
      </c>
      <c r="AU37" s="8">
        <f>Legacy!AU105</f>
        <v>0</v>
      </c>
      <c r="AV37" s="8">
        <f>Legacy!AV105</f>
        <v>0</v>
      </c>
    </row>
    <row r="38" spans="2:52" s="82" customFormat="1" ht="16.8">
      <c r="E38" s="346" t="s">
        <v>804</v>
      </c>
      <c r="G38" s="2" t="s">
        <v>304</v>
      </c>
      <c r="H38" s="82" t="s">
        <v>771</v>
      </c>
      <c r="AJ38" s="92"/>
      <c r="AK38" s="92"/>
      <c r="AL38" s="92"/>
      <c r="AM38" s="92"/>
      <c r="AN38" s="92"/>
      <c r="AO38" s="92"/>
      <c r="AP38" s="92"/>
      <c r="AQ38" s="215"/>
      <c r="AR38" s="8">
        <f>Legacy!AR110</f>
        <v>5.7363247171318611E-2</v>
      </c>
      <c r="AS38" s="8">
        <f>Legacy!AS110</f>
        <v>5.2289682769719244E-2</v>
      </c>
      <c r="AT38" s="8">
        <f>Legacy!AT110</f>
        <v>0</v>
      </c>
      <c r="AU38" s="8">
        <f>Legacy!AU110</f>
        <v>0</v>
      </c>
      <c r="AV38" s="8">
        <f>Legacy!AV110</f>
        <v>0</v>
      </c>
    </row>
    <row r="39" spans="2:52" s="82" customFormat="1" ht="16.8">
      <c r="E39" s="346" t="s">
        <v>805</v>
      </c>
      <c r="G39" s="2" t="s">
        <v>304</v>
      </c>
      <c r="H39" s="82" t="s">
        <v>774</v>
      </c>
      <c r="AJ39" s="92"/>
      <c r="AK39" s="92"/>
      <c r="AL39" s="92"/>
      <c r="AM39" s="92"/>
      <c r="AN39" s="92"/>
      <c r="AO39" s="92"/>
      <c r="AP39" s="92"/>
      <c r="AQ39" s="215"/>
      <c r="AR39" s="8">
        <f>Legacy!AR115</f>
        <v>0</v>
      </c>
      <c r="AS39" s="8">
        <f>Legacy!AS115</f>
        <v>0</v>
      </c>
      <c r="AT39" s="8">
        <f>Legacy!AT115</f>
        <v>0</v>
      </c>
      <c r="AU39" s="8">
        <f>Legacy!AU115</f>
        <v>0</v>
      </c>
      <c r="AV39" s="8">
        <f>Legacy!AV115</f>
        <v>0</v>
      </c>
    </row>
    <row r="40" spans="2:52" s="82" customFormat="1" ht="16.8">
      <c r="E40" s="346" t="s">
        <v>503</v>
      </c>
      <c r="G40" s="2" t="s">
        <v>304</v>
      </c>
      <c r="H40" s="82" t="s">
        <v>777</v>
      </c>
      <c r="AJ40" s="92"/>
      <c r="AK40" s="92"/>
      <c r="AL40" s="92"/>
      <c r="AM40" s="92"/>
      <c r="AN40" s="92"/>
      <c r="AO40" s="92"/>
      <c r="AP40" s="92"/>
      <c r="AQ40" s="215"/>
      <c r="AR40" s="8">
        <f>Legacy!AR120</f>
        <v>0</v>
      </c>
      <c r="AS40" s="8">
        <f>Legacy!AS120</f>
        <v>0</v>
      </c>
      <c r="AT40" s="8">
        <f>Legacy!AT120</f>
        <v>0</v>
      </c>
      <c r="AU40" s="8">
        <f>Legacy!AU120</f>
        <v>0</v>
      </c>
      <c r="AV40" s="8">
        <f>Legacy!AV120</f>
        <v>0</v>
      </c>
    </row>
    <row r="41" spans="2:52" s="82" customFormat="1" ht="16.8">
      <c r="E41" s="346" t="s">
        <v>508</v>
      </c>
      <c r="G41" s="2" t="s">
        <v>304</v>
      </c>
      <c r="H41" s="82" t="s">
        <v>780</v>
      </c>
      <c r="AJ41" s="92"/>
      <c r="AK41" s="92"/>
      <c r="AL41" s="92"/>
      <c r="AM41" s="92"/>
      <c r="AN41" s="92"/>
      <c r="AO41" s="92"/>
      <c r="AP41" s="92"/>
      <c r="AQ41" s="215"/>
      <c r="AR41" s="8">
        <f>Legacy!AR125</f>
        <v>0</v>
      </c>
      <c r="AS41" s="8">
        <f>Legacy!AS125</f>
        <v>0</v>
      </c>
      <c r="AT41" s="8">
        <f>Legacy!AT125</f>
        <v>0</v>
      </c>
      <c r="AU41" s="8">
        <f>Legacy!AU125</f>
        <v>0</v>
      </c>
      <c r="AV41" s="8">
        <f>Legacy!AV125</f>
        <v>0</v>
      </c>
    </row>
    <row r="42" spans="2:52" s="82" customFormat="1" ht="16.8">
      <c r="E42" s="346" t="s">
        <v>806</v>
      </c>
      <c r="G42" s="2" t="s">
        <v>304</v>
      </c>
      <c r="H42" s="82" t="s">
        <v>1212</v>
      </c>
      <c r="AJ42" s="92"/>
      <c r="AK42" s="92"/>
      <c r="AL42" s="92"/>
      <c r="AM42" s="92"/>
      <c r="AN42" s="92"/>
      <c r="AO42" s="92"/>
      <c r="AP42" s="92"/>
      <c r="AQ42" s="215"/>
      <c r="AR42" s="8">
        <f>Legacy!AR130</f>
        <v>1.1988533670569539</v>
      </c>
      <c r="AS42" s="8">
        <f>Legacy!AS130</f>
        <v>2.1111933490812391</v>
      </c>
      <c r="AT42" s="8">
        <f>Legacy!AT130</f>
        <v>0</v>
      </c>
      <c r="AU42" s="8">
        <f>Legacy!AU130</f>
        <v>0</v>
      </c>
      <c r="AV42" s="8">
        <f>Legacy!AV130</f>
        <v>0</v>
      </c>
    </row>
    <row r="43" spans="2:52" s="82" customFormat="1" ht="16.8">
      <c r="E43" s="346" t="s">
        <v>807</v>
      </c>
      <c r="G43" s="2" t="s">
        <v>304</v>
      </c>
      <c r="H43" s="82" t="s">
        <v>788</v>
      </c>
      <c r="AJ43" s="92"/>
      <c r="AK43" s="92"/>
      <c r="AL43" s="92"/>
      <c r="AM43" s="92"/>
      <c r="AN43" s="92"/>
      <c r="AO43" s="92"/>
      <c r="AP43" s="92"/>
      <c r="AQ43" s="215"/>
      <c r="AR43" s="8">
        <f>Legacy!AR135</f>
        <v>1.6535168256739172</v>
      </c>
      <c r="AS43" s="8">
        <f>Legacy!AS135</f>
        <v>4.6213273165396993</v>
      </c>
      <c r="AT43" s="8">
        <f>Legacy!AT135</f>
        <v>-6.657312526438855E-2</v>
      </c>
      <c r="AU43" s="8">
        <f>Legacy!AU135</f>
        <v>0</v>
      </c>
      <c r="AV43" s="8">
        <f>Legacy!AV135</f>
        <v>0</v>
      </c>
    </row>
    <row r="44" spans="2:52" s="82" customFormat="1" ht="16.8">
      <c r="E44" s="346" t="s">
        <v>808</v>
      </c>
      <c r="G44" s="2" t="s">
        <v>304</v>
      </c>
      <c r="H44" s="82" t="s">
        <v>790</v>
      </c>
      <c r="AJ44" s="92"/>
      <c r="AK44" s="92"/>
      <c r="AL44" s="92"/>
      <c r="AM44" s="92"/>
      <c r="AN44" s="92"/>
      <c r="AO44" s="92"/>
      <c r="AP44" s="92"/>
      <c r="AQ44" s="215"/>
      <c r="AR44" s="8">
        <f>Legacy!AR141</f>
        <v>0</v>
      </c>
      <c r="AS44" s="8">
        <f>Legacy!AS141</f>
        <v>0</v>
      </c>
      <c r="AT44" s="8">
        <f>Legacy!AT141</f>
        <v>0</v>
      </c>
      <c r="AU44" s="8">
        <f>Legacy!AU141</f>
        <v>0</v>
      </c>
      <c r="AV44" s="8">
        <f>Legacy!AV141</f>
        <v>0</v>
      </c>
    </row>
    <row r="45" spans="2:52" s="82" customFormat="1" ht="16.8">
      <c r="E45" s="2" t="s">
        <v>1213</v>
      </c>
      <c r="G45" s="2" t="s">
        <v>304</v>
      </c>
      <c r="H45" s="82" t="s">
        <v>1214</v>
      </c>
      <c r="AJ45" s="92"/>
      <c r="AK45" s="92"/>
      <c r="AL45" s="92"/>
      <c r="AM45" s="92"/>
      <c r="AN45" s="92"/>
      <c r="AO45" s="92"/>
      <c r="AP45" s="92"/>
      <c r="AQ45" s="215"/>
      <c r="AR45" s="543">
        <f>SUM(AR22:AR44)</f>
        <v>5.0046102990074441</v>
      </c>
      <c r="AS45" s="544">
        <f t="shared" ref="AS45:AV45" si="1">SUM(AS22:AS44)</f>
        <v>60.267671341841655</v>
      </c>
      <c r="AT45" s="544">
        <f t="shared" si="1"/>
        <v>1.8581642915651901</v>
      </c>
      <c r="AU45" s="544">
        <f t="shared" si="1"/>
        <v>2.0354309506358659</v>
      </c>
      <c r="AV45" s="544">
        <f t="shared" si="1"/>
        <v>2.1581197993287802</v>
      </c>
    </row>
    <row r="46" spans="2:52" s="82" customFormat="1" ht="16.8">
      <c r="E46" s="2"/>
      <c r="G46" s="2"/>
      <c r="AJ46" s="92"/>
      <c r="AK46" s="92"/>
      <c r="AL46" s="92"/>
      <c r="AM46" s="92"/>
      <c r="AN46" s="92"/>
      <c r="AO46" s="92"/>
      <c r="AP46" s="92"/>
      <c r="AQ46" s="215"/>
      <c r="AR46" s="92"/>
      <c r="AS46" s="92"/>
      <c r="AT46" s="92"/>
      <c r="AU46" s="92"/>
      <c r="AV46" s="92"/>
    </row>
    <row r="47" spans="2:52" s="2" customFormat="1" ht="16.8">
      <c r="C47" s="28" t="s">
        <v>1147</v>
      </c>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9"/>
      <c r="AR47" s="28"/>
      <c r="AS47" s="28"/>
      <c r="AT47" s="28"/>
      <c r="AU47" s="28"/>
      <c r="AV47" s="28"/>
      <c r="AW47" s="194"/>
      <c r="AX47"/>
      <c r="AY47"/>
      <c r="AZ47"/>
    </row>
    <row r="48" spans="2:52" s="21" customFormat="1" ht="16.8">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6"/>
      <c r="AR48" s="35"/>
      <c r="AS48" s="34"/>
      <c r="AT48" s="34"/>
      <c r="AU48" s="34"/>
      <c r="AV48" s="34"/>
      <c r="AW48" s="34"/>
      <c r="AX48"/>
      <c r="AY48"/>
      <c r="AZ48"/>
    </row>
    <row r="49" spans="2:52" s="21" customFormat="1" ht="16.8">
      <c r="B49" s="34"/>
      <c r="C49" s="34"/>
      <c r="D49" s="34"/>
      <c r="E49" s="34" t="s">
        <v>1205</v>
      </c>
      <c r="F49" s="34"/>
      <c r="G49" s="34" t="s">
        <v>304</v>
      </c>
      <c r="H49" s="159" t="s">
        <v>1215</v>
      </c>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6"/>
      <c r="AR49" s="35">
        <f>Revenue!AR22 * (AR17/$AO$17)</f>
        <v>599.0631614330407</v>
      </c>
      <c r="AS49" s="35">
        <f>Revenue!AS22 * (AS17/$AO$17)</f>
        <v>589.49266580995618</v>
      </c>
      <c r="AT49" s="35">
        <f>Revenue!AT22 * (AT17/$AO$17)</f>
        <v>598.86571863019935</v>
      </c>
      <c r="AU49" s="35">
        <f>Revenue!AU22 * (AU17/$AO$17)</f>
        <v>603.97963527594391</v>
      </c>
      <c r="AV49" s="35">
        <f>Revenue!AV22 * (AV17/$AO$17)</f>
        <v>611.69342755151831</v>
      </c>
      <c r="AW49" s="34"/>
      <c r="AX49"/>
      <c r="AY49"/>
      <c r="AZ49"/>
    </row>
    <row r="50" spans="2:52" s="21" customFormat="1" ht="16.8">
      <c r="B50" s="34"/>
      <c r="C50" s="34"/>
      <c r="D50" s="34"/>
      <c r="E50" s="141" t="s">
        <v>1216</v>
      </c>
      <c r="F50"/>
      <c r="G50" s="21" t="s">
        <v>304</v>
      </c>
      <c r="H50" t="s">
        <v>1217</v>
      </c>
      <c r="I50" s="159"/>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6"/>
      <c r="AR50" s="35">
        <f>AR69</f>
        <v>8.675026406120816</v>
      </c>
      <c r="AS50" s="35">
        <f>AS69</f>
        <v>73.437224369791252</v>
      </c>
      <c r="AT50" s="35">
        <f>AT69</f>
        <v>-29.635128710322967</v>
      </c>
      <c r="AU50" s="35">
        <f>AU69</f>
        <v>0</v>
      </c>
      <c r="AV50" s="35">
        <f>AV69</f>
        <v>0</v>
      </c>
      <c r="AW50" s="34"/>
      <c r="AX50"/>
      <c r="AY50"/>
      <c r="AZ50"/>
    </row>
    <row r="51" spans="2:52" s="21" customFormat="1" ht="16.8">
      <c r="B51" s="34"/>
      <c r="C51" s="34"/>
      <c r="D51" s="34"/>
      <c r="E51" s="35" t="s">
        <v>1218</v>
      </c>
      <c r="F51" s="35"/>
      <c r="G51" s="21" t="s">
        <v>304</v>
      </c>
      <c r="H51" s="35" t="s">
        <v>1219</v>
      </c>
      <c r="I51" s="35"/>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f>AR105</f>
        <v>0</v>
      </c>
      <c r="AS51" s="35">
        <f t="shared" ref="AS51:AV51" si="2">AS105</f>
        <v>0</v>
      </c>
      <c r="AT51" s="35">
        <f t="shared" si="2"/>
        <v>0</v>
      </c>
      <c r="AU51" s="35">
        <f t="shared" si="2"/>
        <v>0</v>
      </c>
      <c r="AV51" s="35">
        <f t="shared" si="2"/>
        <v>0</v>
      </c>
      <c r="AW51" s="34"/>
      <c r="AX51"/>
      <c r="AY51"/>
      <c r="AZ51"/>
    </row>
    <row r="52" spans="2:52" s="21" customFormat="1" ht="16.8">
      <c r="B52" s="34"/>
      <c r="C52" s="34"/>
      <c r="D52" s="34"/>
      <c r="E52" s="159" t="s">
        <v>1213</v>
      </c>
      <c r="F52" s="159"/>
      <c r="G52" s="21" t="s">
        <v>304</v>
      </c>
      <c r="H52" s="159" t="s">
        <v>1220</v>
      </c>
      <c r="I52" s="159"/>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6"/>
      <c r="AR52" s="35">
        <f>AR45</f>
        <v>5.0046102990074441</v>
      </c>
      <c r="AS52" s="35">
        <f t="shared" ref="AS52:AV52" si="3">AS45</f>
        <v>60.267671341841655</v>
      </c>
      <c r="AT52" s="35">
        <f t="shared" si="3"/>
        <v>1.8581642915651901</v>
      </c>
      <c r="AU52" s="35">
        <f t="shared" si="3"/>
        <v>2.0354309506358659</v>
      </c>
      <c r="AV52" s="35">
        <f t="shared" si="3"/>
        <v>2.1581197993287802</v>
      </c>
      <c r="AW52" s="34"/>
      <c r="AX52"/>
      <c r="AY52"/>
      <c r="AZ52"/>
    </row>
    <row r="53" spans="2:52" s="21" customFormat="1" ht="16.8">
      <c r="B53" s="34"/>
      <c r="C53" s="34"/>
      <c r="D53" s="34"/>
      <c r="E53" s="34" t="s">
        <v>1147</v>
      </c>
      <c r="F53" s="34"/>
      <c r="G53" s="21" t="s">
        <v>304</v>
      </c>
      <c r="H53" s="34" t="s">
        <v>1221</v>
      </c>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545">
        <f>SUM(AR49:AR52)</f>
        <v>612.74279813816895</v>
      </c>
      <c r="AS53" s="546">
        <f t="shared" ref="AS53:AV53" si="4">SUM(AS49:AS52)</f>
        <v>723.19756152158902</v>
      </c>
      <c r="AT53" s="546">
        <f t="shared" si="4"/>
        <v>571.0887542114416</v>
      </c>
      <c r="AU53" s="546">
        <f t="shared" si="4"/>
        <v>606.01506622657973</v>
      </c>
      <c r="AV53" s="546">
        <f t="shared" si="4"/>
        <v>613.85154735084711</v>
      </c>
      <c r="AW53" s="34"/>
      <c r="AX53"/>
      <c r="AY53"/>
      <c r="AZ53"/>
    </row>
    <row r="54" spans="2:52" s="21" customFormat="1" ht="16.8">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6"/>
      <c r="AR54" s="35"/>
      <c r="AS54" s="34"/>
      <c r="AT54" s="34"/>
      <c r="AU54" s="34"/>
      <c r="AV54" s="34"/>
      <c r="AW54" s="34"/>
      <c r="AX54"/>
      <c r="AY54"/>
      <c r="AZ54"/>
    </row>
    <row r="55" spans="2:52" s="2" customFormat="1" ht="16.8">
      <c r="C55" s="28" t="s">
        <v>1216</v>
      </c>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9"/>
      <c r="AR55" s="28"/>
      <c r="AS55" s="28"/>
      <c r="AT55" s="28"/>
      <c r="AU55" s="28"/>
      <c r="AV55" s="28"/>
      <c r="AW55" s="194"/>
      <c r="AX55"/>
      <c r="AY55"/>
      <c r="AZ55"/>
    </row>
    <row r="56" spans="2:52" s="21" customFormat="1" ht="16.8">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6"/>
      <c r="AR56" s="35"/>
      <c r="AS56" s="34"/>
      <c r="AT56" s="34"/>
      <c r="AU56" s="34"/>
      <c r="AV56" s="34"/>
      <c r="AW56" s="34"/>
      <c r="AX56"/>
      <c r="AY56"/>
      <c r="AZ56"/>
    </row>
    <row r="57" spans="2:52" s="21" customFormat="1" ht="16.8">
      <c r="B57" s="34"/>
      <c r="C57" s="34"/>
      <c r="D57" s="34"/>
      <c r="E57" s="34" t="s">
        <v>1222</v>
      </c>
      <c r="F57" s="34"/>
      <c r="G57" s="21" t="s">
        <v>304</v>
      </c>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24">
        <f>Legacy!AQ37</f>
        <v>628.30411520631196</v>
      </c>
      <c r="AR57" s="35"/>
      <c r="AS57" s="34"/>
      <c r="AT57" s="34"/>
      <c r="AU57" s="34"/>
      <c r="AV57" s="34"/>
      <c r="AW57" s="34"/>
      <c r="AX57"/>
      <c r="AY57"/>
      <c r="AZ57"/>
    </row>
    <row r="58" spans="2:52" s="21" customFormat="1" ht="16.8">
      <c r="B58" s="34"/>
      <c r="C58" s="34"/>
      <c r="D58" s="34"/>
      <c r="E58" s="34" t="s">
        <v>1223</v>
      </c>
      <c r="F58" s="34"/>
      <c r="G58" s="21" t="s">
        <v>304</v>
      </c>
      <c r="H58" s="34" t="s">
        <v>1224</v>
      </c>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6">
        <f t="shared" ref="AQ58" si="5">AQ57 + AQ53</f>
        <v>628.30411520631196</v>
      </c>
      <c r="AR58" s="35">
        <f>AR57 + AR53</f>
        <v>612.74279813816895</v>
      </c>
      <c r="AS58" s="34">
        <f t="shared" ref="AS58:AV58" si="6">AS57 + AS53</f>
        <v>723.19756152158902</v>
      </c>
      <c r="AT58" s="34">
        <f t="shared" si="6"/>
        <v>571.0887542114416</v>
      </c>
      <c r="AU58" s="34">
        <f t="shared" si="6"/>
        <v>606.01506622657973</v>
      </c>
      <c r="AV58" s="34">
        <f t="shared" si="6"/>
        <v>613.85154735084711</v>
      </c>
      <c r="AW58" s="34"/>
      <c r="AX58"/>
      <c r="AY58"/>
      <c r="AZ58"/>
    </row>
    <row r="59" spans="2:52" s="21" customFormat="1" ht="16.8">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6"/>
      <c r="AR59" s="35"/>
      <c r="AS59" s="34"/>
      <c r="AT59" s="34"/>
      <c r="AU59" s="34"/>
      <c r="AV59" s="34"/>
      <c r="AW59" s="34"/>
      <c r="AX59"/>
      <c r="AY59"/>
      <c r="AZ59"/>
    </row>
    <row r="60" spans="2:52" s="21" customFormat="1" ht="16.8">
      <c r="B60" s="34"/>
      <c r="C60" s="34"/>
      <c r="D60" s="34"/>
      <c r="E60" s="34" t="s">
        <v>1225</v>
      </c>
      <c r="F60" s="34"/>
      <c r="G60" s="21" t="s">
        <v>304</v>
      </c>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5"/>
      <c r="AQ60" s="224">
        <f>InputSummary!AQ249</f>
        <v>620.46526295000001</v>
      </c>
      <c r="AR60" s="330">
        <f>InputSummary!AR249</f>
        <v>544.20073658592855</v>
      </c>
      <c r="AS60" s="81">
        <f>InputSummary!AS249</f>
        <v>751.17688938908202</v>
      </c>
      <c r="AT60" s="81">
        <f>InputSummary!AT249</f>
        <v>0</v>
      </c>
      <c r="AU60" s="81">
        <f>InputSummary!AU249</f>
        <v>0</v>
      </c>
      <c r="AV60" s="81">
        <f>InputSummary!AV249</f>
        <v>0</v>
      </c>
      <c r="AW60" s="34"/>
      <c r="AX60"/>
      <c r="AY60"/>
      <c r="AZ60"/>
    </row>
    <row r="61" spans="2:52" s="21" customFormat="1" ht="16.8">
      <c r="B61" s="34"/>
      <c r="C61" s="34"/>
      <c r="D61" s="34"/>
      <c r="E61" s="34" t="s">
        <v>1226</v>
      </c>
      <c r="F61" s="34"/>
      <c r="G61" s="21" t="s">
        <v>304</v>
      </c>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6">
        <f>IF(AQ60 = 0, AQ58, 0)</f>
        <v>0</v>
      </c>
      <c r="AR61" s="35">
        <f t="shared" ref="AR61:AV61" si="7">IF(AR60 = 0, AR58, 0)</f>
        <v>0</v>
      </c>
      <c r="AS61" s="34">
        <f t="shared" si="7"/>
        <v>0</v>
      </c>
      <c r="AT61" s="34">
        <f t="shared" si="7"/>
        <v>571.0887542114416</v>
      </c>
      <c r="AU61" s="34">
        <f t="shared" si="7"/>
        <v>606.01506622657973</v>
      </c>
      <c r="AV61" s="34">
        <f t="shared" si="7"/>
        <v>613.85154735084711</v>
      </c>
      <c r="AW61" s="34"/>
      <c r="AX61"/>
      <c r="AY61"/>
      <c r="AZ61"/>
    </row>
    <row r="62" spans="2:52" s="21" customFormat="1" ht="16.8">
      <c r="B62" s="34"/>
      <c r="C62" s="34"/>
      <c r="D62" s="34"/>
      <c r="E62" s="34" t="s">
        <v>1227</v>
      </c>
      <c r="F62" s="34"/>
      <c r="G62" s="21" t="s">
        <v>304</v>
      </c>
      <c r="H62" s="34" t="s">
        <v>619</v>
      </c>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6">
        <f>AQ60+AQ61</f>
        <v>620.46526295000001</v>
      </c>
      <c r="AR62" s="35">
        <f t="shared" ref="AR62:AV62" si="8">AR60+AR61</f>
        <v>544.20073658592855</v>
      </c>
      <c r="AS62" s="35">
        <f t="shared" si="8"/>
        <v>751.17688938908202</v>
      </c>
      <c r="AT62" s="35">
        <f t="shared" si="8"/>
        <v>571.0887542114416</v>
      </c>
      <c r="AU62" s="35">
        <f t="shared" si="8"/>
        <v>606.01506622657973</v>
      </c>
      <c r="AV62" s="35">
        <f t="shared" si="8"/>
        <v>613.85154735084711</v>
      </c>
      <c r="AW62" s="34"/>
      <c r="AX62"/>
      <c r="AY62"/>
      <c r="AZ62"/>
    </row>
    <row r="63" spans="2:52" s="134" customFormat="1" ht="16.8">
      <c r="B63" s="77"/>
      <c r="C63" s="77"/>
      <c r="D63" s="77"/>
      <c r="E63" s="77" t="s">
        <v>1228</v>
      </c>
      <c r="F63" s="77"/>
      <c r="G63" s="134" t="s">
        <v>304</v>
      </c>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374">
        <f t="shared" ref="AQ63:AV63" si="9">AQ58-AQ62</f>
        <v>7.8388522563119523</v>
      </c>
      <c r="AR63" s="365">
        <f t="shared" si="9"/>
        <v>68.542061552240398</v>
      </c>
      <c r="AS63" s="365">
        <f t="shared" si="9"/>
        <v>-27.979327867492998</v>
      </c>
      <c r="AT63" s="365">
        <f t="shared" si="9"/>
        <v>0</v>
      </c>
      <c r="AU63" s="365">
        <f t="shared" si="9"/>
        <v>0</v>
      </c>
      <c r="AV63" s="365">
        <f t="shared" si="9"/>
        <v>0</v>
      </c>
      <c r="AW63" s="77"/>
      <c r="AX63" s="78"/>
      <c r="AY63" s="78"/>
      <c r="AZ63" s="78"/>
    </row>
    <row r="64" spans="2:52" s="21" customFormat="1" ht="16.8">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6"/>
      <c r="AR64" s="35"/>
      <c r="AS64" s="34"/>
      <c r="AT64" s="34"/>
      <c r="AU64" s="34"/>
      <c r="AV64" s="34"/>
      <c r="AW64" s="34"/>
      <c r="AX64"/>
      <c r="AY64"/>
      <c r="AZ64"/>
    </row>
    <row r="65" spans="1:52" ht="16.8">
      <c r="E65" s="7" t="s">
        <v>1229</v>
      </c>
      <c r="F65" s="7"/>
      <c r="G65" s="7" t="s">
        <v>249</v>
      </c>
      <c r="H65" s="141" t="s">
        <v>600</v>
      </c>
      <c r="AJ65" s="8"/>
      <c r="AK65" s="8"/>
      <c r="AL65" s="8"/>
      <c r="AM65" s="8"/>
      <c r="AN65" s="8"/>
      <c r="AO65" s="8"/>
      <c r="AP65" s="8"/>
      <c r="AQ65" s="216">
        <f>InputSummary!AQ182</f>
        <v>2.4934999999999999E-2</v>
      </c>
      <c r="AR65" s="211">
        <f>InputSummary!AR182</f>
        <v>3.97335776E-2</v>
      </c>
      <c r="AS65" s="211">
        <f>InputSummary!AS182</f>
        <v>4.1370183200000001E-2</v>
      </c>
      <c r="AT65" s="211">
        <f>InputSummary!AT182</f>
        <v>4.1450170800000005E-2</v>
      </c>
      <c r="AU65" s="211">
        <f>InputSummary!AU182</f>
        <v>4.15681044E-2</v>
      </c>
      <c r="AV65" s="211">
        <f>InputSummary!AV182</f>
        <v>4.1755693600000005E-2</v>
      </c>
      <c r="AW65" s="8"/>
    </row>
    <row r="66" spans="1:52" ht="16.8">
      <c r="A66" s="21"/>
      <c r="E66" s="21" t="s">
        <v>1230</v>
      </c>
      <c r="F66" s="7"/>
      <c r="G66" s="7" t="s">
        <v>604</v>
      </c>
      <c r="H66" s="141" t="s">
        <v>1231</v>
      </c>
      <c r="AJ66" s="8"/>
      <c r="AK66" s="8"/>
      <c r="AL66" s="8"/>
      <c r="AM66" s="8"/>
      <c r="AN66" s="8"/>
      <c r="AO66" s="8"/>
      <c r="AP66" s="8"/>
      <c r="AQ66" s="227">
        <f t="shared" ref="AQ66:AV66" si="10">IF(AQ12=1,AR17/AQ17 - 1,"")</f>
        <v>7.9746990946746754E-2</v>
      </c>
      <c r="AR66" s="212">
        <f t="shared" si="10"/>
        <v>3.0473960302030534E-2</v>
      </c>
      <c r="AS66" s="212">
        <f t="shared" si="10"/>
        <v>1.7101750257816128E-2</v>
      </c>
      <c r="AT66" s="212">
        <f t="shared" si="10"/>
        <v>1.5421581354723823E-2</v>
      </c>
      <c r="AU66" s="212">
        <f t="shared" si="10"/>
        <v>1.7961851291584452E-2</v>
      </c>
      <c r="AV66" s="212" t="str">
        <f t="shared" si="10"/>
        <v/>
      </c>
      <c r="AW66" s="8"/>
    </row>
    <row r="67" spans="1:52" ht="16.8">
      <c r="A67" s="21"/>
      <c r="E67" s="21" t="s">
        <v>1232</v>
      </c>
      <c r="F67" s="21"/>
      <c r="G67" s="21" t="s">
        <v>1233</v>
      </c>
      <c r="H67" s="21" t="s">
        <v>1234</v>
      </c>
      <c r="AJ67" s="8"/>
      <c r="AK67" s="8"/>
      <c r="AL67" s="8"/>
      <c r="AM67" s="8"/>
      <c r="AN67" s="8"/>
      <c r="AO67" s="8"/>
      <c r="AP67" s="8"/>
      <c r="AQ67" s="547">
        <f t="shared" ref="AQ67:AV67" si="11">IF(AQ12=1,(1 + AQ65) * (1 + AQ66) - 1,"")</f>
        <v>0.10667048216600383</v>
      </c>
      <c r="AR67" s="548">
        <f t="shared" si="11"/>
        <v>7.1418377368470676E-2</v>
      </c>
      <c r="AS67" s="548">
        <f t="shared" si="11"/>
        <v>5.9179435999022534E-2</v>
      </c>
      <c r="AT67" s="548">
        <f t="shared" si="11"/>
        <v>5.7510979335883228E-2</v>
      </c>
      <c r="AU67" s="548">
        <f t="shared" si="11"/>
        <v>6.02765958012903E-2</v>
      </c>
      <c r="AV67" s="548" t="str">
        <f t="shared" si="11"/>
        <v/>
      </c>
      <c r="AW67" s="8"/>
    </row>
    <row r="68" spans="1:52" s="21" customFormat="1" ht="16.8">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6"/>
      <c r="AR68" s="35"/>
      <c r="AS68" s="34"/>
      <c r="AT68" s="34"/>
      <c r="AU68" s="34"/>
      <c r="AV68" s="34"/>
      <c r="AW68" s="34"/>
      <c r="AX68"/>
      <c r="AY68"/>
      <c r="AZ68"/>
    </row>
    <row r="69" spans="1:52" s="21" customFormat="1" ht="16.8">
      <c r="B69" s="34"/>
      <c r="C69" s="34"/>
      <c r="D69" s="34"/>
      <c r="E69" s="367" t="s">
        <v>1235</v>
      </c>
      <c r="F69" s="34"/>
      <c r="G69" s="21" t="s">
        <v>304</v>
      </c>
      <c r="H69" s="34" t="s">
        <v>1217</v>
      </c>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6"/>
      <c r="AR69" s="35">
        <f>(AQ58 - AQ62) * (1 + AQ67)</f>
        <v>8.675026406120816</v>
      </c>
      <c r="AS69" s="34">
        <f>(AR58 - AR62) * (1 + AR67)</f>
        <v>73.437224369791252</v>
      </c>
      <c r="AT69" s="34">
        <f>(AS58 - AS62) * (1 + AS67)</f>
        <v>-29.635128710322967</v>
      </c>
      <c r="AU69" s="34">
        <f>(AT58 - AT62) * (1 + AT67)</f>
        <v>0</v>
      </c>
      <c r="AV69" s="34">
        <f>(AU58 - AU62) * (1 + AU67)</f>
        <v>0</v>
      </c>
      <c r="AW69" s="34"/>
      <c r="AX69"/>
      <c r="AY69"/>
      <c r="AZ69"/>
    </row>
    <row r="70" spans="1:52" s="21" customFormat="1" ht="16.8">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6"/>
      <c r="AR70" s="35"/>
      <c r="AS70" s="34"/>
      <c r="AT70" s="34"/>
      <c r="AU70" s="34"/>
      <c r="AV70" s="34"/>
      <c r="AW70" s="34"/>
      <c r="AX70"/>
      <c r="AY70"/>
      <c r="AZ70"/>
    </row>
    <row r="71" spans="1:52" s="2" customFormat="1" ht="16.8">
      <c r="C71" s="28" t="s">
        <v>1218</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9"/>
      <c r="AR71" s="28"/>
      <c r="AS71" s="28"/>
      <c r="AT71" s="28"/>
      <c r="AU71" s="28"/>
      <c r="AV71" s="28"/>
      <c r="AW71" s="194"/>
      <c r="AX71"/>
      <c r="AY71"/>
      <c r="AZ71"/>
    </row>
    <row r="72" spans="1:52" s="21" customFormat="1" ht="16.8">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6"/>
      <c r="AR72" s="35"/>
      <c r="AS72" s="34"/>
      <c r="AT72" s="34"/>
      <c r="AU72" s="34"/>
      <c r="AV72" s="34"/>
      <c r="AW72" s="34"/>
      <c r="AX72"/>
      <c r="AY72"/>
      <c r="AZ72"/>
    </row>
    <row r="73" spans="1:52" s="21" customFormat="1" ht="16.8">
      <c r="B73" s="34"/>
      <c r="C73" s="34"/>
      <c r="D73" s="366" t="s">
        <v>1236</v>
      </c>
      <c r="E73" s="366"/>
      <c r="F73" s="366"/>
      <c r="G73" s="366"/>
      <c r="H73" s="366"/>
      <c r="I73" s="366"/>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6"/>
      <c r="AR73" s="35"/>
      <c r="AS73" s="34"/>
      <c r="AT73" s="34"/>
      <c r="AU73" s="34"/>
      <c r="AV73" s="34"/>
      <c r="AW73" s="34"/>
      <c r="AX73"/>
      <c r="AY73"/>
      <c r="AZ73"/>
    </row>
    <row r="74" spans="1:52" s="21" customFormat="1" ht="16.8">
      <c r="B74" s="34"/>
      <c r="C74" s="34"/>
      <c r="D74" s="34"/>
      <c r="E74" s="34" t="s">
        <v>1237</v>
      </c>
      <c r="F74" s="34"/>
      <c r="G74" s="2" t="s">
        <v>105</v>
      </c>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6">
        <f>InputSummary!AQ247</f>
        <v>0</v>
      </c>
      <c r="AR74" s="35"/>
      <c r="AS74" s="34"/>
      <c r="AT74" s="34"/>
      <c r="AU74" s="34"/>
      <c r="AV74" s="34"/>
      <c r="AW74" s="34"/>
      <c r="AX74"/>
      <c r="AY74"/>
      <c r="AZ74"/>
    </row>
    <row r="75" spans="1:52" s="21" customFormat="1" ht="16.8">
      <c r="B75" s="34"/>
      <c r="C75" s="34"/>
      <c r="D75" s="34"/>
      <c r="E75" s="34" t="s">
        <v>1238</v>
      </c>
      <c r="F75" s="34"/>
      <c r="G75" s="2" t="s">
        <v>105</v>
      </c>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6"/>
      <c r="AR75" s="35">
        <f>Revenue!AR12</f>
        <v>436.61369721099106</v>
      </c>
      <c r="AS75" s="34">
        <f>Revenue!AS12</f>
        <v>420.64700442445752</v>
      </c>
      <c r="AT75" s="34">
        <f>Revenue!AT12</f>
        <v>419.1455948496527</v>
      </c>
      <c r="AU75" s="34">
        <f>Revenue!AU12</f>
        <v>415.13598662211302</v>
      </c>
      <c r="AV75" s="34">
        <f>Revenue!AV12</f>
        <v>414.18022807522163</v>
      </c>
      <c r="AW75" s="34"/>
      <c r="AX75"/>
      <c r="AY75"/>
      <c r="AZ75"/>
    </row>
    <row r="76" spans="1:52" s="21" customFormat="1" ht="16.8">
      <c r="B76" s="34"/>
      <c r="C76" s="34"/>
      <c r="D76" s="34"/>
      <c r="E76" s="34" t="s">
        <v>1239</v>
      </c>
      <c r="F76" s="34"/>
      <c r="G76" s="2" t="s">
        <v>105</v>
      </c>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6">
        <f t="shared" ref="AQ76" si="12">AQ74 + AQ75</f>
        <v>0</v>
      </c>
      <c r="AR76" s="35">
        <f>AR74 + AR75</f>
        <v>436.61369721099106</v>
      </c>
      <c r="AS76" s="34">
        <f t="shared" ref="AS76:AV76" si="13">AS74 + AS75</f>
        <v>420.64700442445752</v>
      </c>
      <c r="AT76" s="34">
        <f t="shared" si="13"/>
        <v>419.1455948496527</v>
      </c>
      <c r="AU76" s="34">
        <f t="shared" si="13"/>
        <v>415.13598662211302</v>
      </c>
      <c r="AV76" s="34">
        <f t="shared" si="13"/>
        <v>414.18022807522163</v>
      </c>
      <c r="AW76" s="34"/>
      <c r="AX76"/>
      <c r="AY76"/>
      <c r="AZ76"/>
    </row>
    <row r="77" spans="1:52" s="21" customFormat="1" ht="16.8">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6"/>
      <c r="AR77" s="35"/>
      <c r="AS77" s="34"/>
      <c r="AT77" s="34"/>
      <c r="AU77" s="34"/>
      <c r="AV77" s="34"/>
      <c r="AW77" s="34"/>
      <c r="AX77"/>
      <c r="AY77"/>
      <c r="AZ77"/>
    </row>
    <row r="78" spans="1:52" s="21" customFormat="1" ht="16.8">
      <c r="B78" s="34"/>
      <c r="C78" s="34"/>
      <c r="D78" s="34"/>
      <c r="E78" s="34" t="s">
        <v>1240</v>
      </c>
      <c r="F78" s="34"/>
      <c r="G78" s="2" t="s">
        <v>105</v>
      </c>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24">
        <f>InputSummary!AQ251</f>
        <v>0</v>
      </c>
      <c r="AR78" s="330">
        <f>InputSummary!AR251</f>
        <v>0</v>
      </c>
      <c r="AS78" s="81">
        <f>InputSummary!AS251</f>
        <v>0</v>
      </c>
      <c r="AT78" s="81">
        <f>InputSummary!AT251</f>
        <v>419.1455948496527</v>
      </c>
      <c r="AU78" s="81">
        <f>InputSummary!AU251</f>
        <v>0</v>
      </c>
      <c r="AV78" s="81">
        <f>InputSummary!AV251</f>
        <v>0</v>
      </c>
      <c r="AW78" s="34"/>
      <c r="AX78"/>
      <c r="AY78"/>
      <c r="AZ78"/>
    </row>
    <row r="79" spans="1:52" s="21" customFormat="1" ht="16.8">
      <c r="B79" s="34"/>
      <c r="C79" s="34"/>
      <c r="D79" s="34"/>
      <c r="E79" s="34" t="s">
        <v>1241</v>
      </c>
      <c r="F79" s="34"/>
      <c r="G79" s="2" t="s">
        <v>105</v>
      </c>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6">
        <f t="shared" ref="AQ79" si="14">IF(AQ78 = 0, AQ76, 0)</f>
        <v>0</v>
      </c>
      <c r="AR79" s="35">
        <f t="shared" ref="AR79" si="15">IF(AR78 = 0, AR76, 0)</f>
        <v>436.61369721099106</v>
      </c>
      <c r="AS79" s="35">
        <f t="shared" ref="AS79:AV79" si="16">IF(AS78 = 0, AS76, 0)</f>
        <v>420.64700442445752</v>
      </c>
      <c r="AT79" s="35">
        <f t="shared" si="16"/>
        <v>0</v>
      </c>
      <c r="AU79" s="35">
        <f t="shared" si="16"/>
        <v>415.13598662211302</v>
      </c>
      <c r="AV79" s="35">
        <f t="shared" si="16"/>
        <v>414.18022807522163</v>
      </c>
      <c r="AW79" s="34"/>
      <c r="AX79"/>
      <c r="AY79"/>
      <c r="AZ79"/>
    </row>
    <row r="80" spans="1:52" s="21" customFormat="1" ht="16.8">
      <c r="B80" s="34"/>
      <c r="C80" s="34"/>
      <c r="D80" s="34"/>
      <c r="E80" s="34" t="s">
        <v>308</v>
      </c>
      <c r="F80" s="34"/>
      <c r="G80" s="2" t="s">
        <v>105</v>
      </c>
      <c r="H80" s="34" t="s">
        <v>1242</v>
      </c>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6">
        <f t="shared" ref="AQ80:AR80" si="17">AQ78+AQ79</f>
        <v>0</v>
      </c>
      <c r="AR80" s="35">
        <f t="shared" si="17"/>
        <v>436.61369721099106</v>
      </c>
      <c r="AS80" s="35">
        <f t="shared" ref="AS80:AV80" si="18">AS78+AS79</f>
        <v>420.64700442445752</v>
      </c>
      <c r="AT80" s="35">
        <f t="shared" si="18"/>
        <v>419.1455948496527</v>
      </c>
      <c r="AU80" s="35">
        <f t="shared" si="18"/>
        <v>415.13598662211302</v>
      </c>
      <c r="AV80" s="35">
        <f t="shared" si="18"/>
        <v>414.18022807522163</v>
      </c>
      <c r="AW80" s="34"/>
      <c r="AX80"/>
      <c r="AY80"/>
      <c r="AZ80"/>
    </row>
    <row r="81" spans="2:52" s="134" customFormat="1" ht="16.8">
      <c r="B81" s="77"/>
      <c r="C81" s="77"/>
      <c r="D81" s="77"/>
      <c r="E81" s="77" t="s">
        <v>1243</v>
      </c>
      <c r="F81" s="77"/>
      <c r="G81" s="2" t="s">
        <v>105</v>
      </c>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374">
        <f t="shared" ref="AQ81" si="19">AQ76-AQ80</f>
        <v>0</v>
      </c>
      <c r="AR81" s="365">
        <f t="shared" ref="AR81" si="20">AR76-AR80</f>
        <v>0</v>
      </c>
      <c r="AS81" s="365">
        <f t="shared" ref="AS81:AV81" si="21">AS76-AS80</f>
        <v>0</v>
      </c>
      <c r="AT81" s="365">
        <f t="shared" si="21"/>
        <v>0</v>
      </c>
      <c r="AU81" s="365">
        <f t="shared" si="21"/>
        <v>0</v>
      </c>
      <c r="AV81" s="365">
        <f t="shared" si="21"/>
        <v>0</v>
      </c>
      <c r="AW81" s="77"/>
      <c r="AX81" s="78"/>
      <c r="AY81" s="78"/>
      <c r="AZ81" s="78"/>
    </row>
    <row r="82" spans="2:52" s="21" customFormat="1" ht="16.8">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6"/>
      <c r="AR82" s="35"/>
      <c r="AS82" s="34"/>
      <c r="AT82" s="34"/>
      <c r="AU82" s="34"/>
      <c r="AV82" s="34"/>
      <c r="AW82" s="34"/>
      <c r="AX82"/>
      <c r="AY82"/>
      <c r="AZ82"/>
    </row>
    <row r="83" spans="2:52" s="21" customFormat="1" ht="16.8">
      <c r="B83" s="34"/>
      <c r="C83" s="34"/>
      <c r="D83" s="34"/>
      <c r="E83" s="34" t="s">
        <v>314</v>
      </c>
      <c r="F83" s="34"/>
      <c r="G83" s="34" t="s">
        <v>315</v>
      </c>
      <c r="H83" s="34" t="s">
        <v>316</v>
      </c>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75">
        <f>InputSummary!AQ254</f>
        <v>0</v>
      </c>
      <c r="AR83" s="368">
        <f>InputSummary!AR254</f>
        <v>0</v>
      </c>
      <c r="AS83" s="368">
        <f>InputSummary!AS254</f>
        <v>0</v>
      </c>
      <c r="AT83" s="368">
        <f>InputSummary!AT254</f>
        <v>0</v>
      </c>
      <c r="AU83" s="368">
        <f>InputSummary!AU254</f>
        <v>0</v>
      </c>
      <c r="AV83" s="368">
        <f>InputSummary!AV254</f>
        <v>0</v>
      </c>
      <c r="AW83" s="34"/>
      <c r="AX83"/>
      <c r="AY83"/>
      <c r="AZ83"/>
    </row>
    <row r="84" spans="2:52" s="21" customFormat="1" ht="16.8">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6"/>
      <c r="AR84" s="35"/>
      <c r="AS84" s="34"/>
      <c r="AT84" s="34"/>
      <c r="AU84" s="34"/>
      <c r="AV84" s="34"/>
      <c r="AW84" s="34"/>
      <c r="AX84"/>
      <c r="AY84"/>
      <c r="AZ84"/>
    </row>
    <row r="85" spans="2:52" ht="16.8">
      <c r="E85" s="131" t="s">
        <v>319</v>
      </c>
      <c r="F85" s="21"/>
      <c r="G85" s="21" t="s">
        <v>209</v>
      </c>
      <c r="H85" s="21"/>
      <c r="I85" s="370">
        <f>InputSummary!I256</f>
        <v>0.06</v>
      </c>
      <c r="AQ85" s="369"/>
      <c r="AR85" s="143"/>
      <c r="AS85" s="143"/>
      <c r="AT85" s="143"/>
      <c r="AU85" s="143"/>
      <c r="AV85" s="143"/>
    </row>
    <row r="86" spans="2:52" s="21" customFormat="1" ht="16.8">
      <c r="B86" s="34"/>
      <c r="C86" s="34"/>
      <c r="D86" s="34"/>
      <c r="E86" s="34" t="s">
        <v>1243</v>
      </c>
      <c r="F86" s="34"/>
      <c r="G86" s="34" t="s">
        <v>315</v>
      </c>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75">
        <f>IFERROR(AQ80/AQ76,0)</f>
        <v>0</v>
      </c>
      <c r="AR86" s="368">
        <f t="shared" ref="AR86:AV86" si="22">IFERROR(AR80/AR76,0)</f>
        <v>1</v>
      </c>
      <c r="AS86" s="368">
        <f t="shared" si="22"/>
        <v>1</v>
      </c>
      <c r="AT86" s="368">
        <f t="shared" si="22"/>
        <v>1</v>
      </c>
      <c r="AU86" s="368">
        <f t="shared" si="22"/>
        <v>1</v>
      </c>
      <c r="AV86" s="368">
        <f t="shared" si="22"/>
        <v>1</v>
      </c>
      <c r="AW86" s="34"/>
      <c r="AX86"/>
      <c r="AY86"/>
      <c r="AZ86"/>
    </row>
    <row r="87" spans="2:52" s="21" customFormat="1" ht="16.8">
      <c r="B87" s="34"/>
      <c r="C87" s="34"/>
      <c r="D87" s="34"/>
      <c r="E87" s="34" t="s">
        <v>320</v>
      </c>
      <c r="F87" s="34"/>
      <c r="G87" s="21" t="s">
        <v>209</v>
      </c>
      <c r="H87" s="34"/>
      <c r="I87" s="371">
        <v>1.15E-2</v>
      </c>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27">
        <f t="shared" ref="AQ87:AV87" si="23">(IF(AQ86&gt;=1+$I85,1,0) + IF(AQ86&lt;=1-$I85,-1,0)) * $I87</f>
        <v>-1.15E-2</v>
      </c>
      <c r="AR87" s="126">
        <f t="shared" si="23"/>
        <v>0</v>
      </c>
      <c r="AS87" s="126">
        <f t="shared" si="23"/>
        <v>0</v>
      </c>
      <c r="AT87" s="126">
        <f t="shared" si="23"/>
        <v>0</v>
      </c>
      <c r="AU87" s="126">
        <f t="shared" si="23"/>
        <v>0</v>
      </c>
      <c r="AV87" s="126">
        <f t="shared" si="23"/>
        <v>0</v>
      </c>
      <c r="AW87" s="34"/>
      <c r="AX87"/>
      <c r="AY87"/>
      <c r="AZ87"/>
    </row>
    <row r="88" spans="2:52" s="21" customFormat="1" ht="16.8">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6"/>
      <c r="AR88" s="35"/>
      <c r="AS88" s="34"/>
      <c r="AT88" s="34"/>
      <c r="AU88" s="34"/>
      <c r="AV88" s="34"/>
      <c r="AW88" s="34"/>
      <c r="AX88"/>
      <c r="AY88"/>
      <c r="AZ88"/>
    </row>
    <row r="89" spans="2:52" s="133" customFormat="1" ht="16.8">
      <c r="B89" s="367"/>
      <c r="C89" s="367"/>
      <c r="D89" s="367"/>
      <c r="E89" s="367" t="s">
        <v>1244</v>
      </c>
      <c r="F89" s="367"/>
      <c r="G89" s="34" t="s">
        <v>304</v>
      </c>
      <c r="H89" s="367" t="s">
        <v>1245</v>
      </c>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367"/>
      <c r="AJ89" s="367"/>
      <c r="AK89" s="367"/>
      <c r="AL89" s="367"/>
      <c r="AM89" s="367"/>
      <c r="AN89" s="367"/>
      <c r="AO89" s="367"/>
      <c r="AP89" s="367"/>
      <c r="AQ89" s="372"/>
      <c r="AR89" s="373"/>
      <c r="AS89" s="373"/>
      <c r="AT89" s="373"/>
      <c r="AU89" s="373">
        <f>(AT76 - AT80) * (AT16/$AO$16) * AT83 * AT87</f>
        <v>0</v>
      </c>
      <c r="AV89" s="373">
        <f>(AU76 - AU80) * (AU16/$AO$16) * AU83 * AU87</f>
        <v>0</v>
      </c>
      <c r="AW89" s="373"/>
      <c r="AX89" s="319"/>
      <c r="AY89" s="319"/>
      <c r="AZ89" s="319"/>
    </row>
    <row r="90" spans="2:52" s="21" customFormat="1" ht="16.8">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6"/>
      <c r="AR90" s="35"/>
      <c r="AS90" s="34"/>
      <c r="AT90" s="34"/>
      <c r="AU90" s="34"/>
      <c r="AV90" s="34"/>
      <c r="AW90" s="34"/>
      <c r="AX90"/>
      <c r="AY90"/>
      <c r="AZ90"/>
    </row>
    <row r="91" spans="2:52" s="21" customFormat="1" ht="16.8">
      <c r="B91" s="34"/>
      <c r="C91" s="34"/>
      <c r="D91" s="366" t="s">
        <v>1246</v>
      </c>
      <c r="E91" s="366"/>
      <c r="F91" s="366"/>
      <c r="G91" s="366"/>
      <c r="H91" s="366"/>
      <c r="I91" s="366"/>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6"/>
      <c r="AR91" s="35"/>
      <c r="AS91" s="34"/>
      <c r="AT91" s="34"/>
      <c r="AU91" s="34"/>
      <c r="AV91" s="34"/>
      <c r="AW91" s="34"/>
      <c r="AX91"/>
      <c r="AY91"/>
      <c r="AZ91"/>
    </row>
    <row r="92" spans="2:52" s="21" customFormat="1" ht="16.8">
      <c r="B92" s="34"/>
      <c r="C92" s="34"/>
      <c r="D92" s="34"/>
      <c r="E92" s="34" t="s">
        <v>1247</v>
      </c>
      <c r="F92" s="34"/>
      <c r="G92" s="34" t="s">
        <v>304</v>
      </c>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224">
        <f>InputSummary!AQ250</f>
        <v>0</v>
      </c>
      <c r="AR92" s="330">
        <f>InputSummary!AR250</f>
        <v>536.39343154178528</v>
      </c>
      <c r="AS92" s="330">
        <f>InputSummary!AS250</f>
        <v>753.12584288236974</v>
      </c>
      <c r="AT92" s="330">
        <f>InputSummary!AT250</f>
        <v>571.0887542114416</v>
      </c>
      <c r="AU92" s="330">
        <f>InputSummary!AU250</f>
        <v>0</v>
      </c>
      <c r="AV92" s="330">
        <f>InputSummary!AV250</f>
        <v>0</v>
      </c>
      <c r="AW92" s="34"/>
      <c r="AX92"/>
      <c r="AY92"/>
      <c r="AZ92"/>
    </row>
    <row r="93" spans="2:52" s="21" customFormat="1" ht="16.8">
      <c r="B93" s="34"/>
      <c r="C93" s="34"/>
      <c r="D93" s="34"/>
      <c r="E93" s="34" t="s">
        <v>1248</v>
      </c>
      <c r="F93" s="34"/>
      <c r="G93" s="34" t="s">
        <v>304</v>
      </c>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6">
        <f t="shared" ref="AQ93:AV93" si="24">IF(AQ92 = 0, AQ58, 0)</f>
        <v>628.30411520631196</v>
      </c>
      <c r="AR93" s="35">
        <f t="shared" si="24"/>
        <v>0</v>
      </c>
      <c r="AS93" s="35">
        <f t="shared" si="24"/>
        <v>0</v>
      </c>
      <c r="AT93" s="35">
        <f t="shared" si="24"/>
        <v>0</v>
      </c>
      <c r="AU93" s="35">
        <f t="shared" si="24"/>
        <v>606.01506622657973</v>
      </c>
      <c r="AV93" s="35">
        <f t="shared" si="24"/>
        <v>613.85154735084711</v>
      </c>
      <c r="AW93" s="34"/>
      <c r="AX93"/>
      <c r="AY93"/>
      <c r="AZ93"/>
    </row>
    <row r="94" spans="2:52" s="21" customFormat="1" ht="16.8">
      <c r="B94" s="34"/>
      <c r="C94" s="34"/>
      <c r="D94" s="34"/>
      <c r="E94" s="34" t="s">
        <v>306</v>
      </c>
      <c r="F94" s="34"/>
      <c r="G94" s="34" t="s">
        <v>304</v>
      </c>
      <c r="H94" s="34" t="s">
        <v>1249</v>
      </c>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6">
        <f>AQ92+AQ93</f>
        <v>628.30411520631196</v>
      </c>
      <c r="AR94" s="35">
        <f t="shared" ref="AR94:AV94" si="25">AR92+AR93</f>
        <v>536.39343154178528</v>
      </c>
      <c r="AS94" s="35">
        <f t="shared" si="25"/>
        <v>753.12584288236974</v>
      </c>
      <c r="AT94" s="35">
        <f t="shared" si="25"/>
        <v>571.0887542114416</v>
      </c>
      <c r="AU94" s="35">
        <f t="shared" si="25"/>
        <v>606.01506622657973</v>
      </c>
      <c r="AV94" s="35">
        <f t="shared" si="25"/>
        <v>613.85154735084711</v>
      </c>
      <c r="AW94" s="34"/>
      <c r="AX94"/>
      <c r="AY94"/>
      <c r="AZ94"/>
    </row>
    <row r="95" spans="2:52" s="134" customFormat="1" ht="16.8">
      <c r="B95" s="77"/>
      <c r="C95" s="77"/>
      <c r="D95" s="77"/>
      <c r="E95" s="77" t="s">
        <v>1250</v>
      </c>
      <c r="F95" s="77"/>
      <c r="G95" s="34" t="s">
        <v>304</v>
      </c>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374">
        <f t="shared" ref="AQ95:AV95" si="26">AQ62-AQ94</f>
        <v>-7.8388522563119523</v>
      </c>
      <c r="AR95" s="365">
        <f t="shared" si="26"/>
        <v>7.807305044143277</v>
      </c>
      <c r="AS95" s="365">
        <f t="shared" si="26"/>
        <v>-1.9489534932877177</v>
      </c>
      <c r="AT95" s="365">
        <f t="shared" si="26"/>
        <v>0</v>
      </c>
      <c r="AU95" s="365">
        <f t="shared" si="26"/>
        <v>0</v>
      </c>
      <c r="AV95" s="365">
        <f t="shared" si="26"/>
        <v>0</v>
      </c>
      <c r="AW95" s="77"/>
      <c r="AX95" s="78"/>
      <c r="AY95" s="78"/>
      <c r="AZ95" s="78"/>
    </row>
    <row r="96" spans="2:52" s="21" customFormat="1" ht="16.8">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6"/>
      <c r="AR96" s="35"/>
      <c r="AS96" s="34"/>
      <c r="AT96" s="34"/>
      <c r="AU96" s="34"/>
      <c r="AV96" s="34"/>
      <c r="AW96" s="34"/>
      <c r="AX96"/>
      <c r="AY96"/>
      <c r="AZ96"/>
    </row>
    <row r="97" spans="1:52" s="21" customFormat="1" ht="16.8">
      <c r="B97" s="34"/>
      <c r="C97" s="34"/>
      <c r="D97" s="34"/>
      <c r="E97" s="34" t="s">
        <v>317</v>
      </c>
      <c r="F97" s="34"/>
      <c r="G97" s="34" t="s">
        <v>315</v>
      </c>
      <c r="H97" s="34" t="s">
        <v>318</v>
      </c>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75">
        <f>InputSummary!AQ255</f>
        <v>0</v>
      </c>
      <c r="AR97" s="368">
        <f>InputSummary!AR255</f>
        <v>0</v>
      </c>
      <c r="AS97" s="368">
        <f>InputSummary!AS255</f>
        <v>0</v>
      </c>
      <c r="AT97" s="368">
        <f>InputSummary!AT255</f>
        <v>0</v>
      </c>
      <c r="AU97" s="368">
        <f>InputSummary!AU255</f>
        <v>0</v>
      </c>
      <c r="AV97" s="368">
        <f>InputSummary!AV255</f>
        <v>0</v>
      </c>
      <c r="AW97" s="34"/>
      <c r="AX97"/>
      <c r="AY97"/>
      <c r="AZ97"/>
    </row>
    <row r="98" spans="1:52" s="21" customFormat="1" ht="16.8">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6"/>
      <c r="AR98" s="35"/>
      <c r="AS98" s="34"/>
      <c r="AT98" s="34"/>
      <c r="AU98" s="34"/>
      <c r="AV98" s="34"/>
      <c r="AW98" s="34"/>
      <c r="AX98"/>
      <c r="AY98"/>
      <c r="AZ98"/>
    </row>
    <row r="99" spans="1:52" ht="16.8">
      <c r="E99" s="131" t="s">
        <v>319</v>
      </c>
      <c r="F99" s="21"/>
      <c r="G99" s="21" t="s">
        <v>209</v>
      </c>
      <c r="H99" s="21"/>
      <c r="I99" s="370">
        <f>InputSummary!I256</f>
        <v>0.06</v>
      </c>
      <c r="AQ99" s="369"/>
      <c r="AR99" s="143"/>
      <c r="AS99" s="143"/>
      <c r="AT99" s="143"/>
      <c r="AU99" s="143"/>
      <c r="AV99" s="143"/>
    </row>
    <row r="100" spans="1:52" s="21" customFormat="1" ht="16.8">
      <c r="B100" s="34"/>
      <c r="C100" s="34"/>
      <c r="D100" s="34"/>
      <c r="E100" s="34" t="s">
        <v>1251</v>
      </c>
      <c r="F100" s="34"/>
      <c r="G100" s="34" t="s">
        <v>315</v>
      </c>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75">
        <f>IFERROR(AQ94/AQ62,0)</f>
        <v>1.0126338293606352</v>
      </c>
      <c r="AR100" s="368">
        <f t="shared" ref="AR100:AV100" si="27">IFERROR(AR94/AR62,0)</f>
        <v>0.98565363014184282</v>
      </c>
      <c r="AS100" s="368">
        <f t="shared" si="27"/>
        <v>1.0025945333526871</v>
      </c>
      <c r="AT100" s="368">
        <f t="shared" si="27"/>
        <v>1</v>
      </c>
      <c r="AU100" s="368">
        <f t="shared" si="27"/>
        <v>1</v>
      </c>
      <c r="AV100" s="368">
        <f t="shared" si="27"/>
        <v>1</v>
      </c>
      <c r="AW100" s="34"/>
      <c r="AX100"/>
      <c r="AY100"/>
      <c r="AZ100"/>
    </row>
    <row r="101" spans="1:52" s="21" customFormat="1" ht="16.8">
      <c r="B101" s="34"/>
      <c r="C101" s="34"/>
      <c r="D101" s="34"/>
      <c r="E101" s="34" t="s">
        <v>321</v>
      </c>
      <c r="F101" s="34"/>
      <c r="G101" s="21" t="s">
        <v>209</v>
      </c>
      <c r="H101" s="34"/>
      <c r="I101" s="371">
        <v>1.15E-2</v>
      </c>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227">
        <f>(IF(AQ100&gt;=1+$I99,1,0) + IF(AQ100&lt;=1-$I99,-1,0)) * $I101</f>
        <v>0</v>
      </c>
      <c r="AR101" s="126">
        <f t="shared" ref="AR101:AV101" si="28">(IF(AR100&gt;=1+$I99,1,0) + IF(AR100&lt;=1-$I99,-1,0)) * $I101</f>
        <v>0</v>
      </c>
      <c r="AS101" s="126">
        <f t="shared" si="28"/>
        <v>0</v>
      </c>
      <c r="AT101" s="126">
        <f t="shared" si="28"/>
        <v>0</v>
      </c>
      <c r="AU101" s="126">
        <f t="shared" si="28"/>
        <v>0</v>
      </c>
      <c r="AV101" s="126">
        <f t="shared" si="28"/>
        <v>0</v>
      </c>
      <c r="AW101" s="34"/>
      <c r="AX101"/>
      <c r="AY101"/>
      <c r="AZ101"/>
    </row>
    <row r="102" spans="1:52" s="21" customFormat="1" ht="16.8">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6"/>
      <c r="AR102" s="35"/>
      <c r="AS102" s="34"/>
      <c r="AT102" s="34"/>
      <c r="AU102" s="34"/>
      <c r="AV102" s="34"/>
      <c r="AW102" s="34"/>
      <c r="AX102"/>
      <c r="AY102"/>
      <c r="AZ102"/>
    </row>
    <row r="103" spans="1:52" s="133" customFormat="1" ht="16.8">
      <c r="B103" s="367"/>
      <c r="C103" s="367"/>
      <c r="D103" s="367"/>
      <c r="E103" s="367" t="s">
        <v>1252</v>
      </c>
      <c r="F103" s="367"/>
      <c r="G103" s="34" t="s">
        <v>304</v>
      </c>
      <c r="H103" s="367" t="s">
        <v>1253</v>
      </c>
      <c r="I103" s="367"/>
      <c r="J103" s="367"/>
      <c r="K103" s="367"/>
      <c r="L103" s="367"/>
      <c r="M103" s="367"/>
      <c r="N103" s="367"/>
      <c r="O103" s="367"/>
      <c r="P103" s="367"/>
      <c r="Q103" s="367"/>
      <c r="R103" s="367"/>
      <c r="S103" s="367"/>
      <c r="T103" s="367"/>
      <c r="U103" s="367"/>
      <c r="V103" s="367"/>
      <c r="W103" s="367"/>
      <c r="X103" s="367"/>
      <c r="Y103" s="367"/>
      <c r="Z103" s="367"/>
      <c r="AA103" s="367"/>
      <c r="AB103" s="367"/>
      <c r="AC103" s="367"/>
      <c r="AD103" s="367"/>
      <c r="AE103" s="367"/>
      <c r="AF103" s="367"/>
      <c r="AG103" s="367"/>
      <c r="AH103" s="367"/>
      <c r="AI103" s="367"/>
      <c r="AJ103" s="367"/>
      <c r="AK103" s="367"/>
      <c r="AL103" s="367"/>
      <c r="AM103" s="367"/>
      <c r="AN103" s="367"/>
      <c r="AO103" s="367"/>
      <c r="AP103" s="367"/>
      <c r="AQ103" s="372"/>
      <c r="AR103" s="373"/>
      <c r="AS103" s="373"/>
      <c r="AT103" s="373"/>
      <c r="AU103" s="373">
        <f>(AT62-AT94)*AT97*AT101</f>
        <v>0</v>
      </c>
      <c r="AV103" s="373">
        <f t="shared" ref="AV103" si="29">(AU62-AU94)*AU97*AU101</f>
        <v>0</v>
      </c>
      <c r="AW103" s="373"/>
      <c r="AX103" s="319"/>
      <c r="AY103" s="319"/>
      <c r="AZ103" s="319"/>
    </row>
    <row r="104" spans="1:52" s="21" customFormat="1" ht="16.8">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6"/>
      <c r="AR104" s="35"/>
      <c r="AS104" s="34"/>
      <c r="AT104" s="34"/>
      <c r="AU104" s="34"/>
      <c r="AV104" s="34"/>
      <c r="AW104" s="34"/>
      <c r="AX104"/>
      <c r="AY104"/>
      <c r="AZ104"/>
    </row>
    <row r="105" spans="1:52" s="133" customFormat="1" ht="16.8">
      <c r="B105" s="367"/>
      <c r="C105" s="367"/>
      <c r="D105" s="367"/>
      <c r="E105" s="367" t="s">
        <v>1254</v>
      </c>
      <c r="F105" s="367"/>
      <c r="G105" s="367"/>
      <c r="H105" s="367" t="s">
        <v>1219</v>
      </c>
      <c r="I105" s="367"/>
      <c r="J105" s="367"/>
      <c r="K105" s="367"/>
      <c r="L105" s="367"/>
      <c r="M105" s="367"/>
      <c r="N105" s="367"/>
      <c r="O105" s="367"/>
      <c r="P105" s="367"/>
      <c r="Q105" s="367"/>
      <c r="R105" s="367"/>
      <c r="S105" s="367"/>
      <c r="T105" s="367"/>
      <c r="U105" s="367"/>
      <c r="V105" s="367"/>
      <c r="W105" s="367"/>
      <c r="X105" s="367"/>
      <c r="Y105" s="367"/>
      <c r="Z105" s="367"/>
      <c r="AA105" s="367"/>
      <c r="AB105" s="367"/>
      <c r="AC105" s="367"/>
      <c r="AD105" s="367"/>
      <c r="AE105" s="367"/>
      <c r="AF105" s="367"/>
      <c r="AG105" s="367"/>
      <c r="AH105" s="367"/>
      <c r="AI105" s="367"/>
      <c r="AJ105" s="367"/>
      <c r="AK105" s="367"/>
      <c r="AL105" s="367"/>
      <c r="AM105" s="367"/>
      <c r="AN105" s="367"/>
      <c r="AO105" s="367"/>
      <c r="AP105" s="367"/>
      <c r="AQ105" s="372"/>
      <c r="AR105" s="373"/>
      <c r="AS105" s="373"/>
      <c r="AT105" s="373"/>
      <c r="AU105" s="373">
        <f t="shared" ref="AU105:AV105" si="30">AU89 + AU103</f>
        <v>0</v>
      </c>
      <c r="AV105" s="373">
        <f t="shared" si="30"/>
        <v>0</v>
      </c>
      <c r="AW105" s="367"/>
      <c r="AX105" s="319"/>
      <c r="AY105" s="319"/>
      <c r="AZ105" s="319"/>
    </row>
    <row r="106" spans="1:52" s="21" customFormat="1" ht="16.8">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6"/>
      <c r="AR106" s="35"/>
      <c r="AS106" s="34"/>
      <c r="AT106" s="34"/>
      <c r="AU106" s="34"/>
      <c r="AV106" s="34"/>
      <c r="AW106" s="34"/>
      <c r="AX106"/>
      <c r="AY106"/>
      <c r="AZ106"/>
    </row>
    <row r="107" spans="1:52" s="21" customFormat="1" ht="16.8">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6"/>
      <c r="AR107" s="35"/>
      <c r="AS107" s="34"/>
      <c r="AT107" s="34"/>
      <c r="AU107" s="34"/>
      <c r="AV107" s="34"/>
      <c r="AW107" s="34"/>
      <c r="AX107"/>
      <c r="AY107"/>
      <c r="AZ107"/>
    </row>
    <row r="108" spans="1:52" ht="16.8">
      <c r="A108" s="21"/>
      <c r="B108" s="37" t="s">
        <v>79</v>
      </c>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8"/>
      <c r="AR108" s="37"/>
      <c r="AS108" s="37"/>
      <c r="AT108" s="37"/>
      <c r="AU108" s="37"/>
      <c r="AV108" s="37"/>
    </row>
    <row r="109" spans="1:52" ht="12.6"/>
    <row r="110" spans="1:52" ht="12.6"/>
  </sheetData>
  <conditionalFormatting sqref="K11:AV11">
    <cfRule type="cellIs" dxfId="98" priority="5" operator="equal">
      <formula>FALSE()</formula>
    </cfRule>
  </conditionalFormatting>
  <conditionalFormatting sqref="AM2">
    <cfRule type="expression" dxfId="97" priority="1">
      <formula>mac_sensitivity=2</formula>
    </cfRule>
    <cfRule type="expression" dxfId="96" priority="2">
      <formula>mac_sensitivity=1</formula>
    </cfRule>
  </conditionalFormatting>
  <conditionalFormatting sqref="AM3">
    <cfRule type="expression" dxfId="95"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ignoredErrors>
    <ignoredError sqref="AV61:AV63 AR62:AU63 AS69:AV69 AU89:AV89 AR93:AV95 AU105:AV105 AR49:AV49 AS50:AV5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624641" r:id="rId4" name="Drop Down 1">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FFFFCC"/>
    <pageSetUpPr autoPageBreaks="0"/>
  </sheetPr>
  <dimension ref="A1:BB59"/>
  <sheetViews>
    <sheetView zoomScale="60" zoomScaleNormal="60" workbookViewId="0">
      <selection activeCell="E52" sqref="E52"/>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 min="11" max="35" width="9.6328125" hidden="1" customWidth="1" outlineLevel="1"/>
    <col min="36" max="36" width="9.6328125" customWidth="1" collapsed="1"/>
    <col min="37" max="48" width="9.6328125" customWidth="1"/>
    <col min="49" max="49" width="3" customWidth="1"/>
    <col min="50" max="54" width="0" hidden="1" customWidth="1"/>
    <col min="55" max="16384" width="9" hidden="1"/>
  </cols>
  <sheetData>
    <row r="1" spans="1:49" ht="19.2">
      <c r="A1" s="195" t="s">
        <v>72</v>
      </c>
      <c r="B1" s="181"/>
      <c r="C1" s="181"/>
      <c r="D1" s="181"/>
      <c r="E1" s="181"/>
      <c r="F1" s="181"/>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181"/>
      <c r="AK1" s="170"/>
      <c r="AL1" s="170"/>
      <c r="AM1" s="170"/>
      <c r="AN1" s="171"/>
      <c r="AO1" s="170"/>
      <c r="AP1" s="170"/>
      <c r="AQ1" s="16"/>
      <c r="AR1" s="171"/>
      <c r="AS1" s="171"/>
      <c r="AT1" s="181"/>
      <c r="AU1" s="181"/>
      <c r="AV1" s="181"/>
      <c r="AW1" s="181"/>
    </row>
    <row r="2" spans="1:49" ht="16.8">
      <c r="A2" s="181"/>
      <c r="B2" s="157" t="str">
        <f>UserInterface!$E$30</f>
        <v>WMID</v>
      </c>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
      <c r="C6" s="2"/>
      <c r="D6" s="2"/>
      <c r="E6" s="2" t="s">
        <v>1255</v>
      </c>
      <c r="F6" s="2"/>
      <c r="G6" s="2" t="s">
        <v>1256</v>
      </c>
      <c r="H6" s="2"/>
      <c r="I6" s="2"/>
      <c r="J6" s="2"/>
      <c r="K6" s="159">
        <f>YEAR(K4)</f>
        <v>1991</v>
      </c>
      <c r="L6" s="159">
        <f t="shared" ref="L6:AV6" si="0">YEAR(L4)</f>
        <v>1992</v>
      </c>
      <c r="M6" s="159">
        <f t="shared" si="0"/>
        <v>1993</v>
      </c>
      <c r="N6" s="159">
        <f t="shared" si="0"/>
        <v>1994</v>
      </c>
      <c r="O6" s="159">
        <f t="shared" si="0"/>
        <v>1995</v>
      </c>
      <c r="P6" s="159">
        <f t="shared" si="0"/>
        <v>1996</v>
      </c>
      <c r="Q6" s="159">
        <f t="shared" si="0"/>
        <v>1997</v>
      </c>
      <c r="R6" s="159">
        <f t="shared" si="0"/>
        <v>1998</v>
      </c>
      <c r="S6" s="159">
        <f t="shared" si="0"/>
        <v>1999</v>
      </c>
      <c r="T6" s="159">
        <f t="shared" si="0"/>
        <v>2000</v>
      </c>
      <c r="U6" s="159">
        <f t="shared" si="0"/>
        <v>2001</v>
      </c>
      <c r="V6" s="159">
        <f t="shared" si="0"/>
        <v>2002</v>
      </c>
      <c r="W6" s="159">
        <f t="shared" si="0"/>
        <v>2003</v>
      </c>
      <c r="X6" s="159">
        <f t="shared" si="0"/>
        <v>2004</v>
      </c>
      <c r="Y6" s="159">
        <f t="shared" si="0"/>
        <v>2005</v>
      </c>
      <c r="Z6" s="159">
        <f t="shared" si="0"/>
        <v>2006</v>
      </c>
      <c r="AA6" s="159">
        <f t="shared" si="0"/>
        <v>2007</v>
      </c>
      <c r="AB6" s="159">
        <f t="shared" si="0"/>
        <v>2008</v>
      </c>
      <c r="AC6" s="159">
        <f t="shared" si="0"/>
        <v>2009</v>
      </c>
      <c r="AD6" s="159">
        <f t="shared" si="0"/>
        <v>2010</v>
      </c>
      <c r="AE6" s="159">
        <f t="shared" si="0"/>
        <v>2011</v>
      </c>
      <c r="AF6" s="159">
        <f t="shared" si="0"/>
        <v>2012</v>
      </c>
      <c r="AG6" s="159">
        <f t="shared" si="0"/>
        <v>2013</v>
      </c>
      <c r="AH6" s="159">
        <f t="shared" si="0"/>
        <v>2014</v>
      </c>
      <c r="AI6" s="159">
        <f t="shared" si="0"/>
        <v>2015</v>
      </c>
      <c r="AJ6" s="159">
        <f t="shared" si="0"/>
        <v>2016</v>
      </c>
      <c r="AK6" s="159">
        <f t="shared" si="0"/>
        <v>2017</v>
      </c>
      <c r="AL6" s="159">
        <f t="shared" si="0"/>
        <v>2018</v>
      </c>
      <c r="AM6" s="159">
        <f t="shared" si="0"/>
        <v>2019</v>
      </c>
      <c r="AN6" s="159">
        <f t="shared" si="0"/>
        <v>2020</v>
      </c>
      <c r="AO6" s="159">
        <f t="shared" si="0"/>
        <v>2021</v>
      </c>
      <c r="AP6" s="159">
        <f t="shared" si="0"/>
        <v>2022</v>
      </c>
      <c r="AQ6" s="503">
        <f t="shared" si="0"/>
        <v>2023</v>
      </c>
      <c r="AR6" s="159">
        <f t="shared" si="0"/>
        <v>2024</v>
      </c>
      <c r="AS6" s="159">
        <f t="shared" si="0"/>
        <v>2025</v>
      </c>
      <c r="AT6" s="159">
        <f t="shared" si="0"/>
        <v>2026</v>
      </c>
      <c r="AU6" s="159">
        <f t="shared" si="0"/>
        <v>2027</v>
      </c>
      <c r="AV6" s="159">
        <f t="shared" si="0"/>
        <v>2028</v>
      </c>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358">
        <v>1.0779220779220777E-2</v>
      </c>
      <c r="AK7" s="358">
        <v>2.1424900424001248E-2</v>
      </c>
      <c r="AL7" s="358">
        <v>3.7422560457875953E-2</v>
      </c>
      <c r="AM7" s="358">
        <v>3.0555639758707454E-2</v>
      </c>
      <c r="AN7" s="358">
        <v>2.5884636879724532E-2</v>
      </c>
      <c r="AO7" s="358">
        <v>1.2128336726209277E-2</v>
      </c>
      <c r="AP7" s="358">
        <v>5.7762039660056441E-2</v>
      </c>
      <c r="AQ7" s="479">
        <v>0.10903299801751953</v>
      </c>
      <c r="AR7" s="502">
        <v>4.0595818817694251E-2</v>
      </c>
      <c r="AS7" s="358">
        <v>1.694406930493586E-2</v>
      </c>
      <c r="AT7" s="358">
        <v>1.9104788826139751E-2</v>
      </c>
      <c r="AU7" s="358">
        <v>1.9975186831839853E-2</v>
      </c>
      <c r="AV7" s="358">
        <v>2.0000000000000684E-2</v>
      </c>
      <c r="AW7" s="2"/>
    </row>
    <row r="8" spans="1:49" ht="16.8">
      <c r="A8" s="2"/>
      <c r="B8" s="2"/>
      <c r="C8" s="2"/>
      <c r="D8" s="2"/>
      <c r="E8" s="2" t="s">
        <v>1257</v>
      </c>
      <c r="F8" s="2"/>
      <c r="G8" s="2" t="s">
        <v>1256</v>
      </c>
      <c r="H8" s="2"/>
      <c r="I8" s="501">
        <f t="array" ref="I8">YEAR(LARGE(IF('Monthly Inflation'!$H$5:$H$355&lt;&gt;"",'Monthly Inflation'!$E$5:$E$352),1))</f>
        <v>2023</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57"/>
      <c r="AR8" s="2"/>
      <c r="AS8" s="2"/>
      <c r="AT8" s="2"/>
      <c r="AU8" s="2"/>
      <c r="AV8" s="2"/>
      <c r="AW8" s="2"/>
    </row>
    <row r="9" spans="1:49" ht="16.8">
      <c r="A9" s="2"/>
      <c r="B9" s="2"/>
      <c r="C9" s="2"/>
      <c r="D9" s="2"/>
      <c r="E9" s="2" t="s">
        <v>1258</v>
      </c>
      <c r="F9" s="2"/>
      <c r="G9" s="2" t="s">
        <v>1259</v>
      </c>
      <c r="H9" s="2"/>
      <c r="I9" s="250">
        <f t="array" ref="I9">MONTH(LARGE(IF('Monthly Inflation'!$H$5:$H$355&lt;&gt;"",'Monthly Inflation'!$E$5:$E$352),1))</f>
        <v>6</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57"/>
      <c r="AR9" s="2"/>
      <c r="AS9" s="2"/>
      <c r="AT9" s="2"/>
      <c r="AU9" s="2"/>
      <c r="AV9" s="2"/>
      <c r="AW9" s="2"/>
    </row>
    <row r="10" spans="1:49" ht="16.8">
      <c r="A10" s="2"/>
      <c r="B10" s="2"/>
      <c r="C10" s="2"/>
      <c r="D10" s="2"/>
      <c r="E10" s="2"/>
      <c r="F10" s="2"/>
      <c r="G10" s="2"/>
      <c r="H10" s="2"/>
      <c r="I10" s="8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57"/>
      <c r="AR10" s="2"/>
      <c r="AS10" s="2"/>
      <c r="AT10" s="2"/>
      <c r="AU10" s="2"/>
      <c r="AV10" s="2"/>
      <c r="AW10" s="2"/>
    </row>
    <row r="11" spans="1:49" ht="16.8">
      <c r="A11" s="2"/>
      <c r="B11" s="2"/>
      <c r="C11" s="2"/>
      <c r="D11" s="2"/>
      <c r="E11" s="2" t="s">
        <v>1260</v>
      </c>
      <c r="F11" s="2"/>
      <c r="G11" s="2" t="s">
        <v>1259</v>
      </c>
      <c r="H11" s="2"/>
      <c r="I11" s="317">
        <v>4</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57"/>
      <c r="AR11" s="2"/>
      <c r="AS11" s="2"/>
      <c r="AT11" s="2"/>
      <c r="AU11" s="2"/>
      <c r="AV11" s="2"/>
      <c r="AW11" s="2"/>
    </row>
    <row r="12" spans="1:49" ht="16.8">
      <c r="A12" s="2"/>
      <c r="B12" s="2"/>
      <c r="C12" s="2"/>
      <c r="D12" s="2"/>
      <c r="E12" s="2" t="s">
        <v>1261</v>
      </c>
      <c r="F12" s="2"/>
      <c r="G12" s="2" t="s">
        <v>1262</v>
      </c>
      <c r="H12" s="2"/>
      <c r="I12" s="317">
        <v>1</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57"/>
      <c r="AR12" s="2"/>
      <c r="AS12" s="2"/>
      <c r="AT12" s="2"/>
      <c r="AU12" s="2"/>
      <c r="AV12" s="2"/>
      <c r="AW12" s="2"/>
    </row>
    <row r="13" spans="1:49" ht="16.8">
      <c r="A13" s="2"/>
      <c r="B13" s="2"/>
      <c r="C13" s="2"/>
      <c r="D13" s="2"/>
      <c r="E13" s="2"/>
      <c r="F13" s="2"/>
      <c r="G13" s="2"/>
      <c r="H13" s="2"/>
      <c r="I13" s="8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7"/>
      <c r="AR13" s="2"/>
      <c r="AS13" s="2"/>
      <c r="AT13" s="2"/>
      <c r="AU13" s="2"/>
      <c r="AV13" s="2"/>
      <c r="AW13" s="2"/>
    </row>
    <row r="14" spans="1:49" ht="16.8">
      <c r="A14" s="2"/>
      <c r="B14" s="2"/>
      <c r="C14" s="2"/>
      <c r="D14" s="2"/>
      <c r="E14" s="2" t="s">
        <v>1263</v>
      </c>
      <c r="F14" s="2"/>
      <c r="G14" s="2" t="s">
        <v>277</v>
      </c>
      <c r="H14" s="2"/>
      <c r="I14" s="261">
        <f>DATE(m_baseyear,3,31)</f>
        <v>44286</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57"/>
      <c r="AR14" s="2"/>
      <c r="AS14" s="2"/>
      <c r="AT14" s="2"/>
      <c r="AU14" s="2"/>
      <c r="AV14" s="2"/>
      <c r="AW14" s="2"/>
    </row>
    <row r="15" spans="1:49" ht="16.8">
      <c r="A15" s="2"/>
      <c r="B15" s="2"/>
      <c r="C15" s="2"/>
      <c r="D15" s="2"/>
      <c r="E15" s="2" t="s">
        <v>547</v>
      </c>
      <c r="F15" s="2"/>
      <c r="G15" s="2" t="s">
        <v>277</v>
      </c>
      <c r="H15" s="2"/>
      <c r="I15" s="202">
        <f>InputSummary!I13</f>
        <v>45382</v>
      </c>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57"/>
      <c r="AR15" s="2"/>
      <c r="AS15" s="2"/>
      <c r="AT15" s="2"/>
      <c r="AU15" s="2"/>
      <c r="AV15" s="2"/>
      <c r="AW15" s="2"/>
    </row>
    <row r="16" spans="1:49" ht="16.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57"/>
      <c r="AR16" s="2"/>
      <c r="AS16" s="2"/>
      <c r="AT16" s="2"/>
      <c r="AU16" s="2"/>
      <c r="AV16" s="2"/>
      <c r="AW16" s="2"/>
    </row>
    <row r="17" spans="1:49" ht="16.8">
      <c r="A17" s="2"/>
      <c r="B17" s="22" t="s">
        <v>73</v>
      </c>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197"/>
      <c r="AR17" s="22"/>
      <c r="AS17" s="22"/>
      <c r="AT17" s="22"/>
      <c r="AU17" s="22"/>
      <c r="AV17" s="22"/>
      <c r="AW17" s="2"/>
    </row>
    <row r="18" spans="1:49" ht="16.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0" t="s">
        <v>1264</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39"/>
      <c r="AR19" s="20"/>
      <c r="AS19" s="20"/>
      <c r="AT19" s="20"/>
      <c r="AU19" s="20"/>
      <c r="AV19" s="20"/>
      <c r="AW19" s="2"/>
    </row>
    <row r="20" spans="1:49" ht="16.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6"/>
      <c r="AS20" s="6"/>
      <c r="AT20" s="6"/>
      <c r="AU20" s="6"/>
      <c r="AV20" s="6"/>
      <c r="AW20" s="2"/>
    </row>
    <row r="21" spans="1:49" ht="16.8">
      <c r="A21" s="2"/>
      <c r="B21" s="2"/>
      <c r="C21" s="2"/>
      <c r="D21" s="2"/>
      <c r="E21" s="2" t="s">
        <v>1265</v>
      </c>
      <c r="F21" s="2"/>
      <c r="G21" s="2" t="s">
        <v>868</v>
      </c>
      <c r="H21" s="2"/>
      <c r="I21" s="2"/>
      <c r="J21" s="2"/>
      <c r="K21" s="251" t="str">
        <f t="shared" ref="K21:S21" si="1">IF(DATE($I8, $I9, $I12) &gt;= DATE(K$6, $I11 - 1, $I12),"OUTTURN","FORECAST")</f>
        <v>OUTTURN</v>
      </c>
      <c r="L21" s="251" t="str">
        <f t="shared" si="1"/>
        <v>OUTTURN</v>
      </c>
      <c r="M21" s="251" t="str">
        <f t="shared" si="1"/>
        <v>OUTTURN</v>
      </c>
      <c r="N21" s="251" t="str">
        <f t="shared" si="1"/>
        <v>OUTTURN</v>
      </c>
      <c r="O21" s="251" t="str">
        <f t="shared" si="1"/>
        <v>OUTTURN</v>
      </c>
      <c r="P21" s="251" t="str">
        <f t="shared" si="1"/>
        <v>OUTTURN</v>
      </c>
      <c r="Q21" s="251" t="str">
        <f t="shared" si="1"/>
        <v>OUTTURN</v>
      </c>
      <c r="R21" s="251" t="str">
        <f t="shared" si="1"/>
        <v>OUTTURN</v>
      </c>
      <c r="S21" s="251" t="str">
        <f t="shared" si="1"/>
        <v>OUTTURN</v>
      </c>
      <c r="T21" s="251" t="str">
        <f>IF(DATE($I8, $I9, $I12) &gt;= DATE(T$6, $I11 - 1, $I12),"OUTTURN","FORECAST")</f>
        <v>OUTTURN</v>
      </c>
      <c r="U21" s="251" t="str">
        <f t="shared" ref="U21:AV21" si="2">IF(DATE($I8, $I9, $I12) &gt;= DATE(U$6, $I11 - 1, $I12),"OUTTURN","FORECAST")</f>
        <v>OUTTURN</v>
      </c>
      <c r="V21" s="251" t="str">
        <f t="shared" si="2"/>
        <v>OUTTURN</v>
      </c>
      <c r="W21" s="251" t="str">
        <f t="shared" si="2"/>
        <v>OUTTURN</v>
      </c>
      <c r="X21" s="251" t="str">
        <f t="shared" si="2"/>
        <v>OUTTURN</v>
      </c>
      <c r="Y21" s="251" t="str">
        <f t="shared" si="2"/>
        <v>OUTTURN</v>
      </c>
      <c r="Z21" s="251" t="str">
        <f t="shared" si="2"/>
        <v>OUTTURN</v>
      </c>
      <c r="AA21" s="251" t="str">
        <f t="shared" si="2"/>
        <v>OUTTURN</v>
      </c>
      <c r="AB21" s="251" t="str">
        <f t="shared" si="2"/>
        <v>OUTTURN</v>
      </c>
      <c r="AC21" s="251" t="str">
        <f t="shared" si="2"/>
        <v>OUTTURN</v>
      </c>
      <c r="AD21" s="251" t="str">
        <f t="shared" si="2"/>
        <v>OUTTURN</v>
      </c>
      <c r="AE21" s="251" t="str">
        <f t="shared" si="2"/>
        <v>OUTTURN</v>
      </c>
      <c r="AF21" s="251" t="str">
        <f t="shared" si="2"/>
        <v>OUTTURN</v>
      </c>
      <c r="AG21" s="251" t="str">
        <f t="shared" si="2"/>
        <v>OUTTURN</v>
      </c>
      <c r="AH21" s="251" t="str">
        <f t="shared" si="2"/>
        <v>OUTTURN</v>
      </c>
      <c r="AI21" s="251" t="str">
        <f t="shared" si="2"/>
        <v>OUTTURN</v>
      </c>
      <c r="AJ21" s="251" t="str">
        <f t="shared" si="2"/>
        <v>OUTTURN</v>
      </c>
      <c r="AK21" s="251" t="str">
        <f t="shared" si="2"/>
        <v>OUTTURN</v>
      </c>
      <c r="AL21" s="251" t="str">
        <f t="shared" si="2"/>
        <v>OUTTURN</v>
      </c>
      <c r="AM21" s="251" t="str">
        <f t="shared" si="2"/>
        <v>OUTTURN</v>
      </c>
      <c r="AN21" s="251" t="str">
        <f t="shared" si="2"/>
        <v>OUTTURN</v>
      </c>
      <c r="AO21" s="251" t="str">
        <f t="shared" si="2"/>
        <v>OUTTURN</v>
      </c>
      <c r="AP21" s="251" t="str">
        <f t="shared" si="2"/>
        <v>OUTTURN</v>
      </c>
      <c r="AQ21" s="348" t="str">
        <f t="shared" si="2"/>
        <v>OUTTURN</v>
      </c>
      <c r="AR21" s="251" t="str">
        <f t="shared" si="2"/>
        <v>FORECAST</v>
      </c>
      <c r="AS21" s="251" t="str">
        <f t="shared" si="2"/>
        <v>FORECAST</v>
      </c>
      <c r="AT21" s="251" t="str">
        <f t="shared" si="2"/>
        <v>FORECAST</v>
      </c>
      <c r="AU21" s="251" t="str">
        <f t="shared" si="2"/>
        <v>FORECAST</v>
      </c>
      <c r="AV21" s="251" t="str">
        <f t="shared" si="2"/>
        <v>FORECAST</v>
      </c>
      <c r="AW21" s="2"/>
    </row>
    <row r="22" spans="1:49" ht="16.8">
      <c r="A22" s="2"/>
      <c r="B22" s="2"/>
      <c r="C22" s="2"/>
      <c r="D22" s="2"/>
      <c r="E22" s="2"/>
      <c r="F22" s="2"/>
      <c r="G22" s="2"/>
      <c r="H22" s="2"/>
      <c r="I22" s="2"/>
      <c r="J22" s="2"/>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348"/>
      <c r="AR22" s="251"/>
      <c r="AS22" s="251"/>
      <c r="AT22" s="251"/>
      <c r="AU22" s="251"/>
      <c r="AV22" s="251"/>
      <c r="AW22" s="2"/>
    </row>
    <row r="23" spans="1:49" ht="16.8">
      <c r="A23" s="2"/>
      <c r="B23" s="2"/>
      <c r="C23" s="2"/>
      <c r="D23" s="2"/>
      <c r="E23" s="2" t="s">
        <v>1266</v>
      </c>
      <c r="F23" s="2"/>
      <c r="G23" s="2" t="s">
        <v>540</v>
      </c>
      <c r="H23" s="2" t="s">
        <v>1267</v>
      </c>
      <c r="I23" s="2"/>
      <c r="J23" s="2"/>
      <c r="K23" s="252" t="str">
        <f>IFERROR(AVERAGEIFS('Monthly Inflation'!$M:$M,'Monthly Inflation'!$E:$E,"&gt;="&amp;DATE(K$6 - 1, $I11, $I12),'Monthly Inflation'!$E:$E,"&lt;="&amp;DATE(K$6, $I11 - 1, $I12)),"")</f>
        <v/>
      </c>
      <c r="L23" s="252" t="str">
        <f>IFERROR(AVERAGEIFS('Monthly Inflation'!$M:$M,'Monthly Inflation'!$E:$E,"&gt;="&amp;DATE(L$6 - 1, $I11, $I12),'Monthly Inflation'!$E:$E,"&lt;="&amp;DATE(L$6, $I11 - 1, $I12)),"")</f>
        <v/>
      </c>
      <c r="M23" s="252" t="str">
        <f>IFERROR(AVERAGEIFS('Monthly Inflation'!$M:$M,'Monthly Inflation'!$E:$E,"&gt;="&amp;DATE(M$6 - 1, $I11, $I12),'Monthly Inflation'!$E:$E,"&lt;="&amp;DATE(M$6, $I11 - 1, $I12)),"")</f>
        <v/>
      </c>
      <c r="N23" s="252" t="str">
        <f>IFERROR(AVERAGEIFS('Monthly Inflation'!$M:$M,'Monthly Inflation'!$E:$E,"&gt;="&amp;DATE(N$6 - 1, $I11, $I12),'Monthly Inflation'!$E:$E,"&lt;="&amp;DATE(N$6, $I11 - 1, $I12)),"")</f>
        <v/>
      </c>
      <c r="O23" s="252" t="str">
        <f>IFERROR(AVERAGEIFS('Monthly Inflation'!$M:$M,'Monthly Inflation'!$E:$E,"&gt;="&amp;DATE(O$6 - 1, $I11, $I12),'Monthly Inflation'!$E:$E,"&lt;="&amp;DATE(O$6, $I11 - 1, $I12)),"")</f>
        <v/>
      </c>
      <c r="P23" s="252" t="str">
        <f>IFERROR(AVERAGEIFS('Monthly Inflation'!$M:$M,'Monthly Inflation'!$E:$E,"&gt;="&amp;DATE(P$6 - 1, $I11, $I12),'Monthly Inflation'!$E:$E,"&lt;="&amp;DATE(P$6, $I11 - 1, $I12)),"")</f>
        <v/>
      </c>
      <c r="Q23" s="252" t="str">
        <f>IFERROR(AVERAGEIFS('Monthly Inflation'!$M:$M,'Monthly Inflation'!$E:$E,"&gt;="&amp;DATE(Q$6 - 1, $I11, $I12),'Monthly Inflation'!$E:$E,"&lt;="&amp;DATE(Q$6, $I11 - 1, $I12)),"")</f>
        <v/>
      </c>
      <c r="R23" s="252" t="str">
        <f>IFERROR(AVERAGEIFS('Monthly Inflation'!$M:$M,'Monthly Inflation'!$E:$E,"&gt;="&amp;DATE(R$6 - 1, $I11, $I12),'Monthly Inflation'!$E:$E,"&lt;="&amp;DATE(R$6, $I11 - 1, $I12)),"")</f>
        <v/>
      </c>
      <c r="S23" s="252" t="str">
        <f>IFERROR(AVERAGEIFS('Monthly Inflation'!$M:$M,'Monthly Inflation'!$E:$E,"&gt;="&amp;DATE(S$6 - 1, $I11, $I12),'Monthly Inflation'!$E:$E,"&lt;="&amp;DATE(S$6, $I11 - 1, $I12)),"")</f>
        <v/>
      </c>
      <c r="T23" s="252">
        <f>IFERROR(AVERAGEIFS('Monthly Inflation'!$M:$M,'Monthly Inflation'!$E:$E,"&gt;="&amp;DATE(T$6 - 1, $I11, $I12),'Monthly Inflation'!$E:$E,"&lt;="&amp;DATE(T$6, $I11 - 1, $I12)),"")</f>
        <v>166.35</v>
      </c>
      <c r="U23" s="252">
        <f>IFERROR(AVERAGEIFS('Monthly Inflation'!$M:$M,'Monthly Inflation'!$E:$E,"&gt;="&amp;DATE(U$6 - 1, $I11, $I12),'Monthly Inflation'!$E:$E,"&lt;="&amp;DATE(U$6, $I11 - 1, $I12)),"")</f>
        <v>171.31666666666663</v>
      </c>
      <c r="V23" s="252">
        <f>IFERROR(AVERAGEIFS('Monthly Inflation'!$M:$M,'Monthly Inflation'!$E:$E,"&gt;="&amp;DATE(V$6 - 1, $I11, $I12),'Monthly Inflation'!$E:$E,"&lt;="&amp;DATE(V$6, $I11 - 1, $I12)),"")</f>
        <v>173.875</v>
      </c>
      <c r="W23" s="252">
        <f>IFERROR(AVERAGEIFS('Monthly Inflation'!$M:$M,'Monthly Inflation'!$E:$E,"&gt;="&amp;DATE(W$6 - 1, $I11, $I12),'Monthly Inflation'!$E:$E,"&lt;="&amp;DATE(W$6, $I11 - 1, $I12)),"")</f>
        <v>177.51666666666665</v>
      </c>
      <c r="X23" s="252">
        <f>IFERROR(AVERAGEIFS('Monthly Inflation'!$M:$M,'Monthly Inflation'!$E:$E,"&gt;="&amp;DATE(X$6 - 1, $I11, $I12),'Monthly Inflation'!$E:$E,"&lt;="&amp;DATE(X$6, $I11 - 1, $I12)),"")</f>
        <v>182.47499999999999</v>
      </c>
      <c r="Y23" s="252">
        <f>IFERROR(AVERAGEIFS('Monthly Inflation'!$M:$M,'Monthly Inflation'!$E:$E,"&gt;="&amp;DATE(Y$6 - 1, $I11, $I12),'Monthly Inflation'!$E:$E,"&lt;="&amp;DATE(Y$6, $I11 - 1, $I12)),"")</f>
        <v>188.15</v>
      </c>
      <c r="Z23" s="252">
        <f>IFERROR(AVERAGEIFS('Monthly Inflation'!$M:$M,'Monthly Inflation'!$E:$E,"&gt;="&amp;DATE(Z$6 - 1, $I11, $I12),'Monthly Inflation'!$E:$E,"&lt;="&amp;DATE(Z$6, $I11 - 1, $I12)),"")</f>
        <v>193.10833333333332</v>
      </c>
      <c r="AA23" s="252">
        <f>IFERROR(AVERAGEIFS('Monthly Inflation'!$M:$M,'Monthly Inflation'!$E:$E,"&gt;="&amp;DATE(AA$6 - 1, $I11, $I12),'Monthly Inflation'!$E:$E,"&lt;="&amp;DATE(AA$6, $I11 - 1, $I12)),"")</f>
        <v>200.31666666666669</v>
      </c>
      <c r="AB23" s="252">
        <f>IFERROR(AVERAGEIFS('Monthly Inflation'!$M:$M,'Monthly Inflation'!$E:$E,"&gt;="&amp;DATE(AB$6 - 1, $I11, $I12),'Monthly Inflation'!$E:$E,"&lt;="&amp;DATE(AB$6, $I11 - 1, $I12)),"")</f>
        <v>208.5916666666667</v>
      </c>
      <c r="AC23" s="252">
        <f>IFERROR(AVERAGEIFS('Monthly Inflation'!$M:$M,'Monthly Inflation'!$E:$E,"&gt;="&amp;DATE(AC$6 - 1, $I11, $I12),'Monthly Inflation'!$E:$E,"&lt;="&amp;DATE(AC$6, $I11 - 1, $I12)),"")</f>
        <v>214.78333333333339</v>
      </c>
      <c r="AD23" s="252">
        <f>IFERROR(AVERAGEIFS('Monthly Inflation'!$M:$M,'Monthly Inflation'!$E:$E,"&gt;="&amp;DATE(AD$6 - 1, $I11, $I12),'Monthly Inflation'!$E:$E,"&lt;="&amp;DATE(AD$6, $I11 - 1, $I12)),"")</f>
        <v>215.76666666666662</v>
      </c>
      <c r="AE23" s="252">
        <f>IFERROR(AVERAGEIFS('Monthly Inflation'!$M:$M,'Monthly Inflation'!$E:$E,"&gt;="&amp;DATE(AE$6 - 1, $I11, $I12),'Monthly Inflation'!$E:$E,"&lt;="&amp;DATE(AE$6, $I11 - 1, $I12)),"")</f>
        <v>226.47499999999999</v>
      </c>
      <c r="AF23" s="252">
        <f>IFERROR(AVERAGEIFS('Monthly Inflation'!$M:$M,'Monthly Inflation'!$E:$E,"&gt;="&amp;DATE(AF$6 - 1, $I11, $I12),'Monthly Inflation'!$E:$E,"&lt;="&amp;DATE(AF$6, $I11 - 1, $I12)),"")</f>
        <v>237.3416666666667</v>
      </c>
      <c r="AG23" s="252">
        <f>IFERROR(AVERAGEIFS('Monthly Inflation'!$M:$M,'Monthly Inflation'!$E:$E,"&gt;="&amp;DATE(AG$6 - 1, $I11, $I12),'Monthly Inflation'!$E:$E,"&lt;="&amp;DATE(AG$6, $I11 - 1, $I12)),"")</f>
        <v>244.67499999999998</v>
      </c>
      <c r="AH23" s="252">
        <f>IFERROR(AVERAGEIFS('Monthly Inflation'!$M:$M,'Monthly Inflation'!$E:$E,"&gt;="&amp;DATE(AH$6 - 1, $I11, $I12),'Monthly Inflation'!$E:$E,"&lt;="&amp;DATE(AH$6, $I11 - 1, $I12)),"")</f>
        <v>251.73333333333335</v>
      </c>
      <c r="AI23" s="252">
        <f>IFERROR(AVERAGEIFS('Monthly Inflation'!$M:$M,'Monthly Inflation'!$E:$E,"&gt;="&amp;DATE(AI$6 - 1, $I11, $I12),'Monthly Inflation'!$E:$E,"&lt;="&amp;DATE(AI$6, $I11 - 1, $I12)),"")</f>
        <v>256.66666666666669</v>
      </c>
      <c r="AJ23" s="252">
        <f>IFERROR(AVERAGEIFS('Monthly Inflation'!$M:$M,'Monthly Inflation'!$E:$E,"&gt;="&amp;DATE(AJ$6 - 1, $I11, $I12),'Monthly Inflation'!$E:$E,"&lt;="&amp;DATE(AJ$6, $I11 - 1, $I12)),"")</f>
        <v>259.43333333333334</v>
      </c>
      <c r="AK23" s="252">
        <f>IFERROR(AVERAGEIFS('Monthly Inflation'!$M:$M,'Monthly Inflation'!$E:$E,"&gt;="&amp;DATE(AK$6 - 1, $I11, $I12),'Monthly Inflation'!$E:$E,"&lt;="&amp;DATE(AK$6, $I11 - 1, $I12)),"")</f>
        <v>264.99166666666673</v>
      </c>
      <c r="AL23" s="252">
        <f>IFERROR(AVERAGEIFS('Monthly Inflation'!$M:$M,'Monthly Inflation'!$E:$E,"&gt;="&amp;DATE(AL$6 - 1, $I11, $I12),'Monthly Inflation'!$E:$E,"&lt;="&amp;DATE(AL$6, $I11 - 1, $I12)),"")</f>
        <v>274.90833333333336</v>
      </c>
      <c r="AM23" s="252">
        <f>IFERROR(AVERAGEIFS('Monthly Inflation'!$M:$M,'Monthly Inflation'!$E:$E,"&gt;="&amp;DATE(AM$6 - 1, $I11, $I12),'Monthly Inflation'!$E:$E,"&lt;="&amp;DATE(AM$6, $I11 - 1, $I12)),"")</f>
        <v>283.30833333333334</v>
      </c>
      <c r="AN23" s="252">
        <f>IFERROR(AVERAGEIFS('Monthly Inflation'!$M:$M,'Monthly Inflation'!$E:$E,"&gt;="&amp;DATE(AN$6 - 1, $I11, $I12),'Monthly Inflation'!$E:$E,"&lt;="&amp;DATE(AN$6, $I11 - 1, $I12)),"")</f>
        <v>290.64166666666665</v>
      </c>
      <c r="AO23" s="252">
        <f>IFERROR(AVERAGEIFS('Monthly Inflation'!$M:$M,'Monthly Inflation'!$E:$E,"&gt;="&amp;DATE(AO$6 - 1, $I11, $I12),'Monthly Inflation'!$E:$E,"&lt;="&amp;DATE(AO$6, $I11 - 1, $I12)),"")</f>
        <v>294.16666666666669</v>
      </c>
      <c r="AP23" s="252">
        <f>IFERROR(AVERAGEIFS('Monthly Inflation'!$M:$M,'Monthly Inflation'!$E:$E,"&gt;="&amp;DATE(AP$6 - 1, $I11, $I12),'Monthly Inflation'!$E:$E,"&lt;="&amp;DATE(AP$6, $I11 - 1, $I12)),"")</f>
        <v>311.1583333333333</v>
      </c>
      <c r="AQ23" s="504">
        <f>IFERROR(AVERAGEIFS('Monthly Inflation'!$M:$M,'Monthly Inflation'!$E:$E,"&gt;="&amp;DATE(AQ$6 - 1, $I11, $I12),'Monthly Inflation'!$E:$E,"&lt;="&amp;DATE(AQ$6, $I11 - 1, $I12)),"")</f>
        <v>351.2166666666667</v>
      </c>
      <c r="AR23" s="252">
        <f>IFERROR(AVERAGEIFS('Monthly Inflation'!$M:$M,'Monthly Inflation'!$E:$E,"&gt;="&amp;DATE(AR$6 - 1, $I11, $I12),'Monthly Inflation'!$E:$E,"&lt;="&amp;DATE(AR$6, $I11 - 1, $I12)),"")</f>
        <v>381.95897726676139</v>
      </c>
      <c r="AS23" s="252">
        <f>IFERROR(AVERAGEIFS('Monthly Inflation'!$M:$M,'Monthly Inflation'!$E:$E,"&gt;="&amp;DATE(AS$6 - 1, $I11, $I12),'Monthly Inflation'!$E:$E,"&lt;="&amp;DATE(AS$6, $I11 - 1, $I12)),"")</f>
        <v>398.45378776422496</v>
      </c>
      <c r="AT23" s="252">
        <f>IFERROR(AVERAGEIFS('Monthly Inflation'!$M:$M,'Monthly Inflation'!$E:$E,"&gt;="&amp;DATE(AT$6 - 1, $I11, $I12),'Monthly Inflation'!$E:$E,"&lt;="&amp;DATE(AT$6, $I11 - 1, $I12)),"")</f>
        <v>408.90659996278873</v>
      </c>
      <c r="AU23" s="252">
        <f>IFERROR(AVERAGEIFS('Monthly Inflation'!$M:$M,'Monthly Inflation'!$E:$E,"&gt;="&amp;DATE(AU$6 - 1, $I11, $I12),'Monthly Inflation'!$E:$E,"&lt;="&amp;DATE(AU$6, $I11 - 1, $I12)),"")</f>
        <v>419.5608531153016</v>
      </c>
      <c r="AV23" s="252">
        <f>IFERROR(AVERAGEIFS('Monthly Inflation'!$M:$M,'Monthly Inflation'!$E:$E,"&gt;="&amp;DATE(AV$6 - 1, $I11, $I12),'Monthly Inflation'!$E:$E,"&lt;="&amp;DATE(AV$6, $I11 - 1, $I12)),"")</f>
        <v>431.36994090971933</v>
      </c>
      <c r="AW23" s="2"/>
    </row>
    <row r="24" spans="1:49" ht="16.8">
      <c r="A24" s="2"/>
      <c r="B24" s="2"/>
      <c r="C24" s="2"/>
      <c r="D24" s="2"/>
      <c r="E24" s="2" t="s">
        <v>1268</v>
      </c>
      <c r="F24" s="2"/>
      <c r="G24" s="2" t="s">
        <v>604</v>
      </c>
      <c r="H24" s="2"/>
      <c r="I24" s="2"/>
      <c r="J24" s="2"/>
      <c r="K24" s="254" t="str">
        <f>IFERROR(K23/J23 - 1,"")</f>
        <v/>
      </c>
      <c r="L24" s="254" t="str">
        <f t="shared" ref="L24:AV24" si="3">IFERROR(L23/K23 - 1,"")</f>
        <v/>
      </c>
      <c r="M24" s="254" t="str">
        <f t="shared" si="3"/>
        <v/>
      </c>
      <c r="N24" s="254" t="str">
        <f t="shared" si="3"/>
        <v/>
      </c>
      <c r="O24" s="254" t="str">
        <f t="shared" si="3"/>
        <v/>
      </c>
      <c r="P24" s="254" t="str">
        <f t="shared" si="3"/>
        <v/>
      </c>
      <c r="Q24" s="254" t="str">
        <f t="shared" si="3"/>
        <v/>
      </c>
      <c r="R24" s="254" t="str">
        <f t="shared" si="3"/>
        <v/>
      </c>
      <c r="S24" s="254" t="str">
        <f t="shared" si="3"/>
        <v/>
      </c>
      <c r="T24" s="254" t="str">
        <f t="shared" si="3"/>
        <v/>
      </c>
      <c r="U24" s="322">
        <f t="shared" si="3"/>
        <v>2.9856727782787029E-2</v>
      </c>
      <c r="V24" s="322">
        <f t="shared" si="3"/>
        <v>1.4933359276194436E-2</v>
      </c>
      <c r="W24" s="322">
        <f t="shared" si="3"/>
        <v>2.0944164869398429E-2</v>
      </c>
      <c r="X24" s="322">
        <f t="shared" si="3"/>
        <v>2.7931649610365206E-2</v>
      </c>
      <c r="Y24" s="322">
        <f t="shared" si="3"/>
        <v>3.1100150705576146E-2</v>
      </c>
      <c r="Z24" s="322">
        <f t="shared" si="3"/>
        <v>2.635308707591455E-2</v>
      </c>
      <c r="AA24" s="322">
        <f t="shared" si="3"/>
        <v>3.7327924739999352E-2</v>
      </c>
      <c r="AB24" s="322">
        <f t="shared" si="3"/>
        <v>4.1309593144188472E-2</v>
      </c>
      <c r="AC24" s="322">
        <f t="shared" si="3"/>
        <v>2.9683192840877393E-2</v>
      </c>
      <c r="AD24" s="322">
        <f t="shared" si="3"/>
        <v>4.57825715837612E-3</v>
      </c>
      <c r="AE24" s="322">
        <f t="shared" si="3"/>
        <v>4.9629229105515371E-2</v>
      </c>
      <c r="AF24" s="322">
        <f t="shared" si="3"/>
        <v>4.7981749273282803E-2</v>
      </c>
      <c r="AG24" s="322">
        <f t="shared" si="3"/>
        <v>3.0897791510129391E-2</v>
      </c>
      <c r="AH24" s="322">
        <f t="shared" si="3"/>
        <v>2.8847791287762714E-2</v>
      </c>
      <c r="AI24" s="322">
        <f t="shared" si="3"/>
        <v>1.9597457627118731E-2</v>
      </c>
      <c r="AJ24" s="322">
        <f t="shared" si="3"/>
        <v>1.0779220779220777E-2</v>
      </c>
      <c r="AK24" s="322">
        <f t="shared" si="3"/>
        <v>2.1424900424001248E-2</v>
      </c>
      <c r="AL24" s="322">
        <f t="shared" si="3"/>
        <v>3.7422560457875953E-2</v>
      </c>
      <c r="AM24" s="322">
        <f t="shared" si="3"/>
        <v>3.0555639758707454E-2</v>
      </c>
      <c r="AN24" s="322">
        <f t="shared" si="3"/>
        <v>2.5884636879724532E-2</v>
      </c>
      <c r="AO24" s="322">
        <f t="shared" si="3"/>
        <v>1.2128336726209277E-2</v>
      </c>
      <c r="AP24" s="322">
        <f t="shared" si="3"/>
        <v>5.7762039660056441E-2</v>
      </c>
      <c r="AQ24" s="505">
        <f t="shared" si="3"/>
        <v>0.12873938777149907</v>
      </c>
      <c r="AR24" s="322">
        <f t="shared" si="3"/>
        <v>8.7530899065423995E-2</v>
      </c>
      <c r="AS24" s="322">
        <f t="shared" si="3"/>
        <v>4.3184769776843268E-2</v>
      </c>
      <c r="AT24" s="322">
        <f t="shared" si="3"/>
        <v>2.6233436648239294E-2</v>
      </c>
      <c r="AU24" s="322">
        <f t="shared" si="3"/>
        <v>2.6055468787939295E-2</v>
      </c>
      <c r="AV24" s="322">
        <f t="shared" si="3"/>
        <v>2.814630513484162E-2</v>
      </c>
      <c r="AW24" s="2"/>
    </row>
    <row r="25" spans="1:49" ht="16.8">
      <c r="A25" s="2"/>
      <c r="B25" s="2"/>
      <c r="C25" s="2"/>
      <c r="D25" s="2"/>
      <c r="E25" s="2"/>
      <c r="F25" s="2"/>
      <c r="G25" s="2"/>
      <c r="H25" s="2"/>
      <c r="I25" s="2"/>
      <c r="J25" s="2"/>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359"/>
      <c r="AR25" s="206"/>
      <c r="AS25" s="206"/>
      <c r="AT25" s="206"/>
      <c r="AU25" s="206"/>
      <c r="AV25" s="289"/>
      <c r="AW25" s="2"/>
    </row>
    <row r="26" spans="1:49" ht="16.8">
      <c r="A26" s="2"/>
      <c r="B26" s="2"/>
      <c r="C26" s="2"/>
      <c r="D26" s="2"/>
      <c r="E26" s="2" t="s">
        <v>1269</v>
      </c>
      <c r="F26" s="2"/>
      <c r="G26" s="2" t="s">
        <v>540</v>
      </c>
      <c r="H26" s="2" t="s">
        <v>1270</v>
      </c>
      <c r="I26" s="2"/>
      <c r="J26" s="2"/>
      <c r="K26" s="252" t="str">
        <f>IFERROR(AVERAGEIFS('Monthly Inflation'!$L:$L,'Monthly Inflation'!$E:$E,"&gt;="&amp;DATE(K$6-1,$I11, $I12),'Monthly Inflation'!$E:$E,"&lt;="&amp;DATE(K$6,$I11-1,$I12)),"")</f>
        <v/>
      </c>
      <c r="L26" s="252" t="str">
        <f>IFERROR(AVERAGEIFS('Monthly Inflation'!$L:$L,'Monthly Inflation'!$E:$E,"&gt;="&amp;DATE(L$6-1,$I11, $I12),'Monthly Inflation'!$E:$E,"&lt;="&amp;DATE(L$6,$I11-1,$I12)),"")</f>
        <v/>
      </c>
      <c r="M26" s="252" t="str">
        <f>IFERROR(AVERAGEIFS('Monthly Inflation'!$L:$L,'Monthly Inflation'!$E:$E,"&gt;="&amp;DATE(M$6-1,$I11, $I12),'Monthly Inflation'!$E:$E,"&lt;="&amp;DATE(M$6,$I11-1,$I12)),"")</f>
        <v/>
      </c>
      <c r="N26" s="252" t="str">
        <f>IFERROR(AVERAGEIFS('Monthly Inflation'!$L:$L,'Monthly Inflation'!$E:$E,"&gt;="&amp;DATE(N$6-1,$I11, $I12),'Monthly Inflation'!$E:$E,"&lt;="&amp;DATE(N$6,$I11-1,$I12)),"")</f>
        <v/>
      </c>
      <c r="O26" s="252" t="str">
        <f>IFERROR(AVERAGEIFS('Monthly Inflation'!$L:$L,'Monthly Inflation'!$E:$E,"&gt;="&amp;DATE(O$6-1,$I11, $I12),'Monthly Inflation'!$E:$E,"&lt;="&amp;DATE(O$6,$I11-1,$I12)),"")</f>
        <v/>
      </c>
      <c r="P26" s="252" t="str">
        <f>IFERROR(AVERAGEIFS('Monthly Inflation'!$L:$L,'Monthly Inflation'!$E:$E,"&gt;="&amp;DATE(P$6-1,$I11, $I12),'Monthly Inflation'!$E:$E,"&lt;="&amp;DATE(P$6,$I11-1,$I12)),"")</f>
        <v/>
      </c>
      <c r="Q26" s="252" t="str">
        <f>IFERROR(AVERAGEIFS('Monthly Inflation'!$L:$L,'Monthly Inflation'!$E:$E,"&gt;="&amp;DATE(Q$6-1,$I11, $I12),'Monthly Inflation'!$E:$E,"&lt;="&amp;DATE(Q$6,$I11-1,$I12)),"")</f>
        <v/>
      </c>
      <c r="R26" s="252" t="str">
        <f>IFERROR(AVERAGEIFS('Monthly Inflation'!$L:$L,'Monthly Inflation'!$E:$E,"&gt;="&amp;DATE(R$6-1,$I11, $I12),'Monthly Inflation'!$E:$E,"&lt;="&amp;DATE(R$6,$I11-1,$I12)),"")</f>
        <v/>
      </c>
      <c r="S26" s="252" t="str">
        <f>IFERROR(AVERAGEIFS('Monthly Inflation'!$L:$L,'Monthly Inflation'!$E:$E,"&gt;="&amp;DATE(S$6-1,$I11, $I12),'Monthly Inflation'!$E:$E,"&lt;="&amp;DATE(S$6,$I11-1,$I12)),"")</f>
        <v/>
      </c>
      <c r="T26" s="252">
        <f>IFERROR(AVERAGEIFS('Monthly Inflation'!$L:$L,'Monthly Inflation'!$E:$E,"&gt;="&amp;DATE(T$6-1,$I11, $I12),'Monthly Inflation'!$E:$E,"&lt;="&amp;DATE(T$6,$I11-1,$I12)),"")</f>
        <v>72.75833333333334</v>
      </c>
      <c r="U26" s="252">
        <f>IFERROR(AVERAGEIFS('Monthly Inflation'!$L:$L,'Monthly Inflation'!$E:$E,"&gt;="&amp;DATE(U$6-1,$I11, $I12),'Monthly Inflation'!$E:$E,"&lt;="&amp;DATE(U$6,$I11-1,$I12)),"")</f>
        <v>73.641666666666666</v>
      </c>
      <c r="V26" s="252">
        <f>IFERROR(AVERAGEIFS('Monthly Inflation'!$L:$L,'Monthly Inflation'!$E:$E,"&gt;="&amp;DATE(V$6-1,$I11, $I12),'Monthly Inflation'!$E:$E,"&lt;="&amp;DATE(V$6,$I11-1,$I12)),"")</f>
        <v>74.86666666666666</v>
      </c>
      <c r="W26" s="252">
        <f>IFERROR(AVERAGEIFS('Monthly Inflation'!$L:$L,'Monthly Inflation'!$E:$E,"&gt;="&amp;DATE(W$6-1,$I11, $I12),'Monthly Inflation'!$E:$E,"&lt;="&amp;DATE(W$6,$I11-1,$I12)),"")</f>
        <v>75.958333333333329</v>
      </c>
      <c r="X26" s="252">
        <f>IFERROR(AVERAGEIFS('Monthly Inflation'!$L:$L,'Monthly Inflation'!$E:$E,"&gt;="&amp;DATE(X$6-1,$I11, $I12),'Monthly Inflation'!$E:$E,"&lt;="&amp;DATE(X$6,$I11-1,$I12)),"")</f>
        <v>76.974999999999994</v>
      </c>
      <c r="Y26" s="252">
        <f>IFERROR(AVERAGEIFS('Monthly Inflation'!$L:$L,'Monthly Inflation'!$E:$E,"&gt;="&amp;DATE(Y$6-1,$I11, $I12),'Monthly Inflation'!$E:$E,"&lt;="&amp;DATE(Y$6,$I11-1,$I12)),"")</f>
        <v>78.124999999999986</v>
      </c>
      <c r="Z26" s="252">
        <f>IFERROR(AVERAGEIFS('Monthly Inflation'!$L:$L,'Monthly Inflation'!$E:$E,"&gt;="&amp;DATE(Z$6-1,$I11, $I12),'Monthly Inflation'!$E:$E,"&lt;="&amp;DATE(Z$6,$I11-1,$I12)),"")</f>
        <v>79.825000000000003</v>
      </c>
      <c r="AA26" s="252">
        <f>IFERROR(AVERAGEIFS('Monthly Inflation'!$L:$L,'Monthly Inflation'!$E:$E,"&gt;="&amp;DATE(AA$6-1,$I11, $I12),'Monthly Inflation'!$E:$E,"&lt;="&amp;DATE(AA$6,$I11-1,$I12)),"")</f>
        <v>81.916666666666671</v>
      </c>
      <c r="AB26" s="252">
        <f>IFERROR(AVERAGEIFS('Monthly Inflation'!$L:$L,'Monthly Inflation'!$E:$E,"&gt;="&amp;DATE(AB$6-1,$I11, $I12),'Monthly Inflation'!$E:$E,"&lt;="&amp;DATE(AB$6,$I11-1,$I12)),"")</f>
        <v>83.825000000000003</v>
      </c>
      <c r="AC26" s="252">
        <f>IFERROR(AVERAGEIFS('Monthly Inflation'!$L:$L,'Monthly Inflation'!$E:$E,"&gt;="&amp;DATE(AC$6-1,$I11, $I12),'Monthly Inflation'!$E:$E,"&lt;="&amp;DATE(AC$6,$I11-1,$I12)),"")</f>
        <v>86.858333333333334</v>
      </c>
      <c r="AD26" s="252">
        <f>IFERROR(AVERAGEIFS('Monthly Inflation'!$L:$L,'Monthly Inflation'!$E:$E,"&gt;="&amp;DATE(AD$6-1,$I11, $I12),'Monthly Inflation'!$E:$E,"&lt;="&amp;DATE(AD$6,$I11-1,$I12)),"")</f>
        <v>88.433333333333337</v>
      </c>
      <c r="AE26" s="252">
        <f>IFERROR(AVERAGEIFS('Monthly Inflation'!$L:$L,'Monthly Inflation'!$E:$E,"&gt;="&amp;DATE(AE$6-1,$I11, $I12),'Monthly Inflation'!$E:$E,"&lt;="&amp;DATE(AE$6,$I11-1,$I12)),"")</f>
        <v>90.908333333333317</v>
      </c>
      <c r="AF26" s="252">
        <f>IFERROR(AVERAGEIFS('Monthly Inflation'!$L:$L,'Monthly Inflation'!$E:$E,"&gt;="&amp;DATE(AF$6-1,$I11, $I12),'Monthly Inflation'!$E:$E,"&lt;="&amp;DATE(AF$6,$I11-1,$I12)),"")</f>
        <v>94.308333333333351</v>
      </c>
      <c r="AG26" s="252">
        <f>IFERROR(AVERAGEIFS('Monthly Inflation'!$L:$L,'Monthly Inflation'!$E:$E,"&gt;="&amp;DATE(AG$6-1,$I11, $I12),'Monthly Inflation'!$E:$E,"&lt;="&amp;DATE(AG$6,$I11-1,$I12)),"")</f>
        <v>96.583333333333314</v>
      </c>
      <c r="AH26" s="252">
        <f>IFERROR(AVERAGEIFS('Monthly Inflation'!$L:$L,'Monthly Inflation'!$E:$E,"&gt;="&amp;DATE(AH$6-1,$I11, $I12),'Monthly Inflation'!$E:$E,"&lt;="&amp;DATE(AH$6,$I11-1,$I12)),"")</f>
        <v>98.600000000000009</v>
      </c>
      <c r="AI26" s="252">
        <f>IFERROR(AVERAGEIFS('Monthly Inflation'!$L:$L,'Monthly Inflation'!$E:$E,"&gt;="&amp;DATE(AI$6-1,$I11, $I12),'Monthly Inflation'!$E:$E,"&lt;="&amp;DATE(AI$6,$I11-1,$I12)),"")</f>
        <v>99.72499999999998</v>
      </c>
      <c r="AJ26" s="252">
        <f>IFERROR(AVERAGEIFS('Monthly Inflation'!$L:$L,'Monthly Inflation'!$E:$E,"&gt;="&amp;DATE(AJ$6-1,$I11, $I12),'Monthly Inflation'!$E:$E,"&lt;="&amp;DATE(AJ$6,$I11-1,$I12)),"")</f>
        <v>100.16666666666667</v>
      </c>
      <c r="AK26" s="252">
        <f>IFERROR(AVERAGEIFS('Monthly Inflation'!$L:$L,'Monthly Inflation'!$E:$E,"&gt;="&amp;DATE(AK$6-1,$I11, $I12),'Monthly Inflation'!$E:$E,"&lt;="&amp;DATE(AK$6,$I11-1,$I12)),"")</f>
        <v>101.54166666666667</v>
      </c>
      <c r="AL26" s="252">
        <f>IFERROR(AVERAGEIFS('Monthly Inflation'!$L:$L,'Monthly Inflation'!$E:$E,"&gt;="&amp;DATE(AL$6-1,$I11, $I12),'Monthly Inflation'!$E:$E,"&lt;="&amp;DATE(AL$6,$I11-1,$I12)),"")</f>
        <v>104.21666666666665</v>
      </c>
      <c r="AM26" s="252">
        <f>IFERROR(AVERAGEIFS('Monthly Inflation'!$L:$L,'Monthly Inflation'!$E:$E,"&gt;="&amp;DATE(AM$6-1,$I11, $I12),'Monthly Inflation'!$E:$E,"&lt;="&amp;DATE(AM$6,$I11-1,$I12)),"")</f>
        <v>106.43333333333334</v>
      </c>
      <c r="AN26" s="252">
        <f>IFERROR(AVERAGEIFS('Monthly Inflation'!$L:$L,'Monthly Inflation'!$E:$E,"&gt;="&amp;DATE(AN$6-1,$I11, $I12),'Monthly Inflation'!$E:$E,"&lt;="&amp;DATE(AN$6,$I11-1,$I12)),"")</f>
        <v>108.24166666666663</v>
      </c>
      <c r="AO26" s="252">
        <f>IFERROR(AVERAGEIFS('Monthly Inflation'!$L:$L,'Monthly Inflation'!$E:$E,"&gt;="&amp;DATE(AO$6-1,$I11, $I12),'Monthly Inflation'!$E:$E,"&lt;="&amp;DATE(AO$6,$I11-1,$I12)),"")</f>
        <v>109.10833333333335</v>
      </c>
      <c r="AP26" s="252">
        <f>IFERROR(AVERAGEIFS('Monthly Inflation'!$L:$L,'Monthly Inflation'!$E:$E,"&gt;="&amp;DATE(AP$6-1,$I11, $I12),'Monthly Inflation'!$E:$E,"&lt;="&amp;DATE(AP$6,$I11-1,$I12)),"")</f>
        <v>113.11666666666667</v>
      </c>
      <c r="AQ26" s="504">
        <f>IFERROR(AVERAGEIFS('Monthly Inflation'!$L:$L,'Monthly Inflation'!$E:$E,"&gt;="&amp;DATE(AQ$6-1,$I11, $I12),'Monthly Inflation'!$E:$E,"&lt;="&amp;DATE(AQ$6,$I11-1,$I12)),"")</f>
        <v>123.04166666666664</v>
      </c>
      <c r="AR26" s="252">
        <f>IFERROR(AVERAGEIFS('Monthly Inflation'!$L:$L,'Monthly Inflation'!$E:$E,"&gt;="&amp;DATE(AR$6-1,$I11, $I12),'Monthly Inflation'!$E:$E,"&lt;="&amp;DATE(AR$6,$I11-1,$I12)),"")</f>
        <v>130.73147692954706</v>
      </c>
      <c r="AS26" s="252">
        <f>IFERROR(AVERAGEIFS('Monthly Inflation'!$L:$L,'Monthly Inflation'!$E:$E,"&gt;="&amp;DATE(AS$6-1,$I11, $I12),'Monthly Inflation'!$E:$E,"&lt;="&amp;DATE(AS$6,$I11-1,$I12)),"")</f>
        <v>134.71538276772398</v>
      </c>
      <c r="AT26" s="252">
        <f>IFERROR(AVERAGEIFS('Monthly Inflation'!$L:$L,'Monthly Inflation'!$E:$E,"&gt;="&amp;DATE(AT$6-1,$I11, $I12),'Monthly Inflation'!$E:$E,"&lt;="&amp;DATE(AT$6,$I11-1,$I12)),"")</f>
        <v>137.01925159970372</v>
      </c>
      <c r="AU26" s="252">
        <f>IFERROR(AVERAGEIFS('Monthly Inflation'!$L:$L,'Monthly Inflation'!$E:$E,"&gt;="&amp;DATE(AU$6-1,$I11, $I12),'Monthly Inflation'!$E:$E,"&lt;="&amp;DATE(AU$6,$I11-1,$I12)),"")</f>
        <v>139.13230513541188</v>
      </c>
      <c r="AV26" s="252">
        <f>IFERROR(AVERAGEIFS('Monthly Inflation'!$L:$L,'Monthly Inflation'!$E:$E,"&gt;="&amp;DATE(AV$6-1,$I11, $I12),'Monthly Inflation'!$E:$E,"&lt;="&amp;DATE(AV$6,$I11-1,$I12)),"")</f>
        <v>141.63137891010953</v>
      </c>
      <c r="AW26" s="2"/>
    </row>
    <row r="27" spans="1:49" ht="16.8">
      <c r="A27" s="2"/>
      <c r="B27" s="2"/>
      <c r="C27" s="2"/>
      <c r="D27" s="2"/>
      <c r="E27" s="2" t="s">
        <v>1271</v>
      </c>
      <c r="F27" s="2"/>
      <c r="G27" s="2" t="s">
        <v>604</v>
      </c>
      <c r="H27" s="2"/>
      <c r="I27" s="2"/>
      <c r="J27" s="2"/>
      <c r="K27" s="254" t="str">
        <f>IFERROR(K26/J26 - 1,"")</f>
        <v/>
      </c>
      <c r="L27" s="254" t="str">
        <f t="shared" ref="L27:AV27" si="4">IFERROR(L26/K26 - 1,"")</f>
        <v/>
      </c>
      <c r="M27" s="254" t="str">
        <f t="shared" si="4"/>
        <v/>
      </c>
      <c r="N27" s="254" t="str">
        <f t="shared" si="4"/>
        <v/>
      </c>
      <c r="O27" s="254" t="str">
        <f t="shared" si="4"/>
        <v/>
      </c>
      <c r="P27" s="254" t="str">
        <f t="shared" si="4"/>
        <v/>
      </c>
      <c r="Q27" s="254" t="str">
        <f t="shared" si="4"/>
        <v/>
      </c>
      <c r="R27" s="254" t="str">
        <f t="shared" si="4"/>
        <v/>
      </c>
      <c r="S27" s="254" t="str">
        <f t="shared" si="4"/>
        <v/>
      </c>
      <c r="T27" s="254" t="str">
        <f t="shared" si="4"/>
        <v/>
      </c>
      <c r="U27" s="322">
        <f t="shared" si="4"/>
        <v>1.2140648264803433E-2</v>
      </c>
      <c r="V27" s="322">
        <f t="shared" si="4"/>
        <v>1.663460450379084E-2</v>
      </c>
      <c r="W27" s="322">
        <f t="shared" si="4"/>
        <v>1.4581478183437246E-2</v>
      </c>
      <c r="X27" s="322">
        <f t="shared" si="4"/>
        <v>1.3384530992868848E-2</v>
      </c>
      <c r="Y27" s="322">
        <f t="shared" si="4"/>
        <v>1.4939915556998917E-2</v>
      </c>
      <c r="Z27" s="322">
        <f t="shared" si="4"/>
        <v>2.1760000000000224E-2</v>
      </c>
      <c r="AA27" s="322">
        <f t="shared" si="4"/>
        <v>2.6203152729930013E-2</v>
      </c>
      <c r="AB27" s="322">
        <f t="shared" si="4"/>
        <v>2.3296032553407953E-2</v>
      </c>
      <c r="AC27" s="322">
        <f t="shared" si="4"/>
        <v>3.6186499652052895E-2</v>
      </c>
      <c r="AD27" s="322">
        <f t="shared" si="4"/>
        <v>1.8132975151108122E-2</v>
      </c>
      <c r="AE27" s="322">
        <f t="shared" si="4"/>
        <v>2.7987184319637981E-2</v>
      </c>
      <c r="AF27" s="322">
        <f t="shared" si="4"/>
        <v>3.7400311669264275E-2</v>
      </c>
      <c r="AG27" s="322">
        <f t="shared" si="4"/>
        <v>2.4123000795263305E-2</v>
      </c>
      <c r="AH27" s="322">
        <f t="shared" si="4"/>
        <v>2.088006902502193E-2</v>
      </c>
      <c r="AI27" s="322">
        <f t="shared" si="4"/>
        <v>1.1409736308316099E-2</v>
      </c>
      <c r="AJ27" s="322">
        <f t="shared" si="4"/>
        <v>4.4288459931480784E-3</v>
      </c>
      <c r="AK27" s="322">
        <f t="shared" si="4"/>
        <v>1.3727121464226277E-2</v>
      </c>
      <c r="AL27" s="322">
        <f t="shared" si="4"/>
        <v>2.6343865408288814E-2</v>
      </c>
      <c r="AM27" s="322">
        <f t="shared" si="4"/>
        <v>2.1269790500559882E-2</v>
      </c>
      <c r="AN27" s="322">
        <f t="shared" si="4"/>
        <v>1.6990291262135582E-2</v>
      </c>
      <c r="AO27" s="322">
        <f t="shared" si="4"/>
        <v>8.0067749634311625E-3</v>
      </c>
      <c r="AP27" s="322">
        <f t="shared" si="4"/>
        <v>3.6737187810280236E-2</v>
      </c>
      <c r="AQ27" s="505">
        <f t="shared" si="4"/>
        <v>8.7741270075143429E-2</v>
      </c>
      <c r="AR27" s="322">
        <f t="shared" si="4"/>
        <v>6.2497611347487325E-2</v>
      </c>
      <c r="AS27" s="322">
        <f t="shared" si="4"/>
        <v>3.04739603020312E-2</v>
      </c>
      <c r="AT27" s="322">
        <f t="shared" si="4"/>
        <v>1.710175025781635E-2</v>
      </c>
      <c r="AU27" s="322">
        <f t="shared" si="4"/>
        <v>1.5421581354723601E-2</v>
      </c>
      <c r="AV27" s="322">
        <f t="shared" si="4"/>
        <v>1.7961851291584674E-2</v>
      </c>
      <c r="AW27" s="2"/>
    </row>
    <row r="28" spans="1:49" ht="16.8">
      <c r="A28" s="2"/>
      <c r="B28" s="2"/>
      <c r="C28" s="2"/>
      <c r="D28" s="2"/>
      <c r="E28" s="2"/>
      <c r="F28" s="2"/>
      <c r="G28" s="2"/>
      <c r="H28" s="2"/>
      <c r="I28" s="2"/>
      <c r="J28" s="2"/>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359"/>
      <c r="AR28" s="206"/>
      <c r="AS28" s="206"/>
      <c r="AT28" s="206"/>
      <c r="AU28" s="206"/>
      <c r="AV28" s="206"/>
      <c r="AW28" s="2"/>
    </row>
    <row r="29" spans="1:49" ht="16.8">
      <c r="A29" s="2"/>
      <c r="B29" s="2"/>
      <c r="C29" s="2"/>
      <c r="D29" s="2"/>
      <c r="E29" s="2" t="s">
        <v>1272</v>
      </c>
      <c r="F29" s="2"/>
      <c r="G29" s="2" t="s">
        <v>540</v>
      </c>
      <c r="H29" s="2" t="s">
        <v>1209</v>
      </c>
      <c r="I29" s="2"/>
      <c r="J29" s="2"/>
      <c r="K29" s="252" t="str">
        <f>IFERROR(AVERAGEIFS('Monthly Inflation'!$N:$N,'Monthly Inflation'!$E:$E,"&gt;="&amp;DATE(K$6-1, $I11, $I12),'Monthly Inflation'!$E:$E,"&lt;="&amp;DATE(K$6, $I11 - 1, $I12)),"")</f>
        <v/>
      </c>
      <c r="L29" s="252" t="str">
        <f>IFERROR(AVERAGEIFS('Monthly Inflation'!$N:$N,'Monthly Inflation'!$E:$E,"&gt;="&amp;DATE(L$6-1, $I11, $I12),'Monthly Inflation'!$E:$E,"&lt;="&amp;DATE(L$6, $I11 - 1, $I12)),"")</f>
        <v/>
      </c>
      <c r="M29" s="252" t="str">
        <f>IFERROR(AVERAGEIFS('Monthly Inflation'!$N:$N,'Monthly Inflation'!$E:$E,"&gt;="&amp;DATE(M$6-1, $I11, $I12),'Monthly Inflation'!$E:$E,"&lt;="&amp;DATE(M$6, $I11 - 1, $I12)),"")</f>
        <v/>
      </c>
      <c r="N29" s="252" t="str">
        <f>IFERROR(AVERAGEIFS('Monthly Inflation'!$N:$N,'Monthly Inflation'!$E:$E,"&gt;="&amp;DATE(N$6-1, $I11, $I12),'Monthly Inflation'!$E:$E,"&lt;="&amp;DATE(N$6, $I11 - 1, $I12)),"")</f>
        <v/>
      </c>
      <c r="O29" s="252" t="str">
        <f>IFERROR(AVERAGEIFS('Monthly Inflation'!$N:$N,'Monthly Inflation'!$E:$E,"&gt;="&amp;DATE(O$6-1, $I11, $I12),'Monthly Inflation'!$E:$E,"&lt;="&amp;DATE(O$6, $I11 - 1, $I12)),"")</f>
        <v/>
      </c>
      <c r="P29" s="252" t="str">
        <f>IFERROR(AVERAGEIFS('Monthly Inflation'!$N:$N,'Monthly Inflation'!$E:$E,"&gt;="&amp;DATE(P$6-1, $I11, $I12),'Monthly Inflation'!$E:$E,"&lt;="&amp;DATE(P$6, $I11 - 1, $I12)),"")</f>
        <v/>
      </c>
      <c r="Q29" s="252" t="str">
        <f>IFERROR(AVERAGEIFS('Monthly Inflation'!$N:$N,'Monthly Inflation'!$E:$E,"&gt;="&amp;DATE(Q$6-1, $I11, $I12),'Monthly Inflation'!$E:$E,"&lt;="&amp;DATE(Q$6, $I11 - 1, $I12)),"")</f>
        <v/>
      </c>
      <c r="R29" s="252" t="str">
        <f>IFERROR(AVERAGEIFS('Monthly Inflation'!$N:$N,'Monthly Inflation'!$E:$E,"&gt;="&amp;DATE(R$6-1, $I11, $I12),'Monthly Inflation'!$E:$E,"&lt;="&amp;DATE(R$6, $I11 - 1, $I12)),"")</f>
        <v/>
      </c>
      <c r="S29" s="252" t="str">
        <f>IFERROR(AVERAGEIFS('Monthly Inflation'!$N:$N,'Monthly Inflation'!$E:$E,"&gt;="&amp;DATE(S$6-1, $I11, $I12),'Monthly Inflation'!$E:$E,"&lt;="&amp;DATE(S$6, $I11 - 1, $I12)),"")</f>
        <v/>
      </c>
      <c r="T29" s="252">
        <f>IFERROR(AVERAGEIFS('Monthly Inflation'!$N:$N,'Monthly Inflation'!$E:$E,"&gt;="&amp;DATE(T$6-1, $I11, $I12),'Monthly Inflation'!$E:$E,"&lt;="&amp;DATE(T$6, $I11 - 1, $I12)),"")</f>
        <v>166.35</v>
      </c>
      <c r="U29" s="252">
        <f>IFERROR(AVERAGEIFS('Monthly Inflation'!$N:$N,'Monthly Inflation'!$E:$E,"&gt;="&amp;DATE(U$6-1, $I11, $I12),'Monthly Inflation'!$E:$E,"&lt;="&amp;DATE(U$6, $I11 - 1, $I12)),"")</f>
        <v>171.31666666666663</v>
      </c>
      <c r="V29" s="252">
        <f>IFERROR(AVERAGEIFS('Monthly Inflation'!$N:$N,'Monthly Inflation'!$E:$E,"&gt;="&amp;DATE(V$6-1, $I11, $I12),'Monthly Inflation'!$E:$E,"&lt;="&amp;DATE(V$6, $I11 - 1, $I12)),"")</f>
        <v>173.875</v>
      </c>
      <c r="W29" s="252">
        <f>IFERROR(AVERAGEIFS('Monthly Inflation'!$N:$N,'Monthly Inflation'!$E:$E,"&gt;="&amp;DATE(W$6-1, $I11, $I12),'Monthly Inflation'!$E:$E,"&lt;="&amp;DATE(W$6, $I11 - 1, $I12)),"")</f>
        <v>177.51666666666665</v>
      </c>
      <c r="X29" s="252">
        <f>IFERROR(AVERAGEIFS('Monthly Inflation'!$N:$N,'Monthly Inflation'!$E:$E,"&gt;="&amp;DATE(X$6-1, $I11, $I12),'Monthly Inflation'!$E:$E,"&lt;="&amp;DATE(X$6, $I11 - 1, $I12)),"")</f>
        <v>182.47499999999999</v>
      </c>
      <c r="Y29" s="252">
        <f>IFERROR(AVERAGEIFS('Monthly Inflation'!$N:$N,'Monthly Inflation'!$E:$E,"&gt;="&amp;DATE(Y$6-1, $I11, $I12),'Monthly Inflation'!$E:$E,"&lt;="&amp;DATE(Y$6, $I11 - 1, $I12)),"")</f>
        <v>188.15</v>
      </c>
      <c r="Z29" s="252">
        <f>IFERROR(AVERAGEIFS('Monthly Inflation'!$N:$N,'Monthly Inflation'!$E:$E,"&gt;="&amp;DATE(Z$6-1, $I11, $I12),'Monthly Inflation'!$E:$E,"&lt;="&amp;DATE(Z$6, $I11 - 1, $I12)),"")</f>
        <v>193.10833333333332</v>
      </c>
      <c r="AA29" s="252">
        <f>IFERROR(AVERAGEIFS('Monthly Inflation'!$N:$N,'Monthly Inflation'!$E:$E,"&gt;="&amp;DATE(AA$6-1, $I11, $I12),'Monthly Inflation'!$E:$E,"&lt;="&amp;DATE(AA$6, $I11 - 1, $I12)),"")</f>
        <v>200.31666666666669</v>
      </c>
      <c r="AB29" s="252">
        <f>IFERROR(AVERAGEIFS('Monthly Inflation'!$N:$N,'Monthly Inflation'!$E:$E,"&gt;="&amp;DATE(AB$6-1, $I11, $I12),'Monthly Inflation'!$E:$E,"&lt;="&amp;DATE(AB$6, $I11 - 1, $I12)),"")</f>
        <v>208.5916666666667</v>
      </c>
      <c r="AC29" s="252">
        <f>IFERROR(AVERAGEIFS('Monthly Inflation'!$N:$N,'Monthly Inflation'!$E:$E,"&gt;="&amp;DATE(AC$6-1, $I11, $I12),'Monthly Inflation'!$E:$E,"&lt;="&amp;DATE(AC$6, $I11 - 1, $I12)),"")</f>
        <v>214.78333333333339</v>
      </c>
      <c r="AD29" s="252">
        <f>IFERROR(AVERAGEIFS('Monthly Inflation'!$N:$N,'Monthly Inflation'!$E:$E,"&gt;="&amp;DATE(AD$6-1, $I11, $I12),'Monthly Inflation'!$E:$E,"&lt;="&amp;DATE(AD$6, $I11 - 1, $I12)),"")</f>
        <v>215.76666666666662</v>
      </c>
      <c r="AE29" s="252">
        <f>IFERROR(AVERAGEIFS('Monthly Inflation'!$N:$N,'Monthly Inflation'!$E:$E,"&gt;="&amp;DATE(AE$6-1, $I11, $I12),'Monthly Inflation'!$E:$E,"&lt;="&amp;DATE(AE$6, $I11 - 1, $I12)),"")</f>
        <v>226.47499999999999</v>
      </c>
      <c r="AF29" s="252">
        <f>IFERROR(AVERAGEIFS('Monthly Inflation'!$N:$N,'Monthly Inflation'!$E:$E,"&gt;="&amp;DATE(AF$6-1, $I11, $I12),'Monthly Inflation'!$E:$E,"&lt;="&amp;DATE(AF$6, $I11 - 1, $I12)),"")</f>
        <v>237.3416666666667</v>
      </c>
      <c r="AG29" s="252">
        <f>IFERROR(AVERAGEIFS('Monthly Inflation'!$N:$N,'Monthly Inflation'!$E:$E,"&gt;="&amp;DATE(AG$6-1, $I11, $I12),'Monthly Inflation'!$E:$E,"&lt;="&amp;DATE(AG$6, $I11 - 1, $I12)),"")</f>
        <v>244.67499999999998</v>
      </c>
      <c r="AH29" s="252">
        <f>IFERROR(AVERAGEIFS('Monthly Inflation'!$N:$N,'Monthly Inflation'!$E:$E,"&gt;="&amp;DATE(AH$6-1, $I11, $I12),'Monthly Inflation'!$E:$E,"&lt;="&amp;DATE(AH$6, $I11 - 1, $I12)),"")</f>
        <v>251.73333333333335</v>
      </c>
      <c r="AI29" s="252">
        <f>IFERROR(AVERAGEIFS('Monthly Inflation'!$N:$N,'Monthly Inflation'!$E:$E,"&gt;="&amp;DATE(AI$6-1, $I11, $I12),'Monthly Inflation'!$E:$E,"&lt;="&amp;DATE(AI$6, $I11 - 1, $I12)),"")</f>
        <v>256.66666666666669</v>
      </c>
      <c r="AJ29" s="252">
        <f>IFERROR(AVERAGEIFS('Monthly Inflation'!$N:$N,'Monthly Inflation'!$E:$E,"&gt;="&amp;DATE(AJ$6-1, $I11, $I12),'Monthly Inflation'!$E:$E,"&lt;="&amp;DATE(AJ$6, $I11 - 1, $I12)),"")</f>
        <v>259.43333333333334</v>
      </c>
      <c r="AK29" s="252">
        <f>IFERROR(AVERAGEIFS('Monthly Inflation'!$N:$N,'Monthly Inflation'!$E:$E,"&gt;="&amp;DATE(AK$6-1, $I11, $I12),'Monthly Inflation'!$E:$E,"&lt;="&amp;DATE(AK$6, $I11 - 1, $I12)),"")</f>
        <v>264.99166666666673</v>
      </c>
      <c r="AL29" s="252">
        <f>IFERROR(AVERAGEIFS('Monthly Inflation'!$N:$N,'Monthly Inflation'!$E:$E,"&gt;="&amp;DATE(AL$6-1, $I11, $I12),'Monthly Inflation'!$E:$E,"&lt;="&amp;DATE(AL$6, $I11 - 1, $I12)),"")</f>
        <v>274.90833333333336</v>
      </c>
      <c r="AM29" s="252">
        <f>IFERROR(AVERAGEIFS('Monthly Inflation'!$N:$N,'Monthly Inflation'!$E:$E,"&gt;="&amp;DATE(AM$6-1, $I11, $I12),'Monthly Inflation'!$E:$E,"&lt;="&amp;DATE(AM$6, $I11 - 1, $I12)),"")</f>
        <v>283.30833333333334</v>
      </c>
      <c r="AN29" s="252">
        <f>IFERROR(AVERAGEIFS('Monthly Inflation'!$N:$N,'Monthly Inflation'!$E:$E,"&gt;="&amp;DATE(AN$6-1, $I11, $I12),'Monthly Inflation'!$E:$E,"&lt;="&amp;DATE(AN$6, $I11 - 1, $I12)),"")</f>
        <v>290.64166666666665</v>
      </c>
      <c r="AO29" s="252">
        <f>IFERROR(AVERAGEIFS('Monthly Inflation'!$N:$N,'Monthly Inflation'!$E:$E,"&gt;="&amp;DATE(AO$6-1, $I11, $I12),'Monthly Inflation'!$E:$E,"&lt;="&amp;DATE(AO$6, $I11 - 1, $I12)),"")</f>
        <v>294.16666666666669</v>
      </c>
      <c r="AP29" s="252">
        <f>IFERROR(AVERAGEIFS('Monthly Inflation'!$N:$N,'Monthly Inflation'!$E:$E,"&gt;="&amp;DATE(AP$6-1, $I11, $I12),'Monthly Inflation'!$E:$E,"&lt;="&amp;DATE(AP$6, $I11 - 1, $I12)),"")</f>
        <v>311.1583333333333</v>
      </c>
      <c r="AQ29" s="504">
        <f>IFERROR(AVERAGEIFS('Monthly Inflation'!$N:$N,'Monthly Inflation'!$E:$E,"&gt;="&amp;DATE(AQ$6-1, $I11, $I12),'Monthly Inflation'!$E:$E,"&lt;="&amp;DATE(AQ$6, $I11 - 1, $I12)),"")</f>
        <v>351.2166666666667</v>
      </c>
      <c r="AR29" s="252">
        <f>IFERROR(AVERAGEIFS('Monthly Inflation'!$N:$N,'Monthly Inflation'!$E:$E,"&gt;="&amp;DATE(AR$6-1, $I11, $I12),'Monthly Inflation'!$E:$E,"&lt;="&amp;DATE(AR$6, $I11 - 1, $I12)),"")</f>
        <v>379.22513900367994</v>
      </c>
      <c r="AS29" s="252">
        <f>IFERROR(AVERAGEIFS('Monthly Inflation'!$N:$N,'Monthly Inflation'!$E:$E,"&gt;="&amp;DATE(AS$6-1, $I11, $I12),'Monthly Inflation'!$E:$E,"&lt;="&amp;DATE(AS$6, $I11 - 1, $I12)),"")</f>
        <v>390.78163083521014</v>
      </c>
      <c r="AT29" s="252">
        <f>IFERROR(AVERAGEIFS('Monthly Inflation'!$N:$N,'Monthly Inflation'!$E:$E,"&gt;="&amp;DATE(AT$6-1, $I11, $I12),'Monthly Inflation'!$E:$E,"&lt;="&amp;DATE(AT$6, $I11 - 1, $I12)),"")</f>
        <v>397.46468069109602</v>
      </c>
      <c r="AU29" s="252">
        <f>IFERROR(AVERAGEIFS('Monthly Inflation'!$N:$N,'Monthly Inflation'!$E:$E,"&gt;="&amp;DATE(AU$6-1, $I11, $I12),'Monthly Inflation'!$E:$E,"&lt;="&amp;DATE(AU$6, $I11 - 1, $I12)),"")</f>
        <v>403.59421460000311</v>
      </c>
      <c r="AV29" s="252">
        <f>IFERROR(AVERAGEIFS('Monthly Inflation'!$N:$N,'Monthly Inflation'!$E:$E,"&gt;="&amp;DATE(AV$6-1, $I11, $I12),'Monthly Inflation'!$E:$E,"&lt;="&amp;DATE(AV$6, $I11 - 1, $I12)),"")</f>
        <v>410.84351386479216</v>
      </c>
      <c r="AW29" s="2"/>
    </row>
    <row r="30" spans="1:49" ht="16.8">
      <c r="A30" s="2"/>
      <c r="B30" s="2"/>
      <c r="C30" s="2"/>
      <c r="D30" s="2"/>
      <c r="E30" s="2" t="s">
        <v>1273</v>
      </c>
      <c r="F30" s="2"/>
      <c r="G30" s="2" t="s">
        <v>604</v>
      </c>
      <c r="H30" s="2"/>
      <c r="I30" s="2"/>
      <c r="J30" s="2"/>
      <c r="K30" s="254" t="str">
        <f>IFERROR(K29/J29 - 1,"")</f>
        <v/>
      </c>
      <c r="L30" s="254" t="str">
        <f t="shared" ref="L30:AV30" si="5">IFERROR(L29/K29 - 1,"")</f>
        <v/>
      </c>
      <c r="M30" s="254" t="str">
        <f t="shared" si="5"/>
        <v/>
      </c>
      <c r="N30" s="254" t="str">
        <f t="shared" si="5"/>
        <v/>
      </c>
      <c r="O30" s="254" t="str">
        <f t="shared" si="5"/>
        <v/>
      </c>
      <c r="P30" s="254" t="str">
        <f t="shared" si="5"/>
        <v/>
      </c>
      <c r="Q30" s="254" t="str">
        <f t="shared" si="5"/>
        <v/>
      </c>
      <c r="R30" s="254" t="str">
        <f t="shared" si="5"/>
        <v/>
      </c>
      <c r="S30" s="254" t="str">
        <f t="shared" si="5"/>
        <v/>
      </c>
      <c r="T30" s="254" t="str">
        <f t="shared" si="5"/>
        <v/>
      </c>
      <c r="U30" s="322">
        <f t="shared" si="5"/>
        <v>2.9856727782787029E-2</v>
      </c>
      <c r="V30" s="322">
        <f t="shared" si="5"/>
        <v>1.4933359276194436E-2</v>
      </c>
      <c r="W30" s="322">
        <f t="shared" si="5"/>
        <v>2.0944164869398429E-2</v>
      </c>
      <c r="X30" s="322">
        <f t="shared" si="5"/>
        <v>2.7931649610365206E-2</v>
      </c>
      <c r="Y30" s="322">
        <f t="shared" si="5"/>
        <v>3.1100150705576146E-2</v>
      </c>
      <c r="Z30" s="322">
        <f t="shared" si="5"/>
        <v>2.635308707591455E-2</v>
      </c>
      <c r="AA30" s="322">
        <f t="shared" si="5"/>
        <v>3.7327924739999352E-2</v>
      </c>
      <c r="AB30" s="322">
        <f t="shared" si="5"/>
        <v>4.1309593144188472E-2</v>
      </c>
      <c r="AC30" s="322">
        <f t="shared" si="5"/>
        <v>2.9683192840877393E-2</v>
      </c>
      <c r="AD30" s="322">
        <f t="shared" si="5"/>
        <v>4.57825715837612E-3</v>
      </c>
      <c r="AE30" s="322">
        <f t="shared" si="5"/>
        <v>4.9629229105515371E-2</v>
      </c>
      <c r="AF30" s="322">
        <f t="shared" si="5"/>
        <v>4.7981749273282803E-2</v>
      </c>
      <c r="AG30" s="322">
        <f t="shared" si="5"/>
        <v>3.0897791510129391E-2</v>
      </c>
      <c r="AH30" s="322">
        <f t="shared" si="5"/>
        <v>2.8847791287762714E-2</v>
      </c>
      <c r="AI30" s="322">
        <f t="shared" si="5"/>
        <v>1.9597457627118731E-2</v>
      </c>
      <c r="AJ30" s="322">
        <f t="shared" si="5"/>
        <v>1.0779220779220777E-2</v>
      </c>
      <c r="AK30" s="322">
        <f t="shared" si="5"/>
        <v>2.1424900424001248E-2</v>
      </c>
      <c r="AL30" s="322">
        <f t="shared" si="5"/>
        <v>3.7422560457875953E-2</v>
      </c>
      <c r="AM30" s="322">
        <f t="shared" si="5"/>
        <v>3.0555639758707454E-2</v>
      </c>
      <c r="AN30" s="322">
        <f t="shared" si="5"/>
        <v>2.5884636879724532E-2</v>
      </c>
      <c r="AO30" s="322">
        <f t="shared" si="5"/>
        <v>1.2128336726209277E-2</v>
      </c>
      <c r="AP30" s="322">
        <f t="shared" si="5"/>
        <v>5.7762039660056441E-2</v>
      </c>
      <c r="AQ30" s="505">
        <f t="shared" si="5"/>
        <v>0.12873938777149907</v>
      </c>
      <c r="AR30" s="322">
        <f t="shared" si="5"/>
        <v>7.9746990946746754E-2</v>
      </c>
      <c r="AS30" s="322">
        <f t="shared" si="5"/>
        <v>3.0473960302030534E-2</v>
      </c>
      <c r="AT30" s="322">
        <f t="shared" si="5"/>
        <v>1.7101750257816128E-2</v>
      </c>
      <c r="AU30" s="322">
        <f t="shared" si="5"/>
        <v>1.5421581354723823E-2</v>
      </c>
      <c r="AV30" s="322">
        <f t="shared" si="5"/>
        <v>1.7961851291584452E-2</v>
      </c>
      <c r="AW30" s="2"/>
    </row>
    <row r="31" spans="1:49" ht="16.8">
      <c r="A31" s="2"/>
      <c r="B31" s="2"/>
      <c r="C31" s="2"/>
      <c r="D31" s="2"/>
      <c r="E31" s="2"/>
      <c r="F31" s="2"/>
      <c r="G31" s="2"/>
      <c r="H31" s="2"/>
      <c r="I31" s="2"/>
      <c r="J31" s="2"/>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359"/>
      <c r="AR31" s="206"/>
      <c r="AS31" s="206"/>
      <c r="AT31" s="206"/>
      <c r="AU31" s="206"/>
      <c r="AV31" s="206"/>
      <c r="AW31" s="2"/>
    </row>
    <row r="32" spans="1:49" ht="16.8">
      <c r="A32" s="2"/>
      <c r="B32" s="2"/>
      <c r="C32" s="2"/>
      <c r="D32" s="2"/>
      <c r="E32" s="2" t="s">
        <v>99</v>
      </c>
      <c r="F32" s="2"/>
      <c r="G32" s="2" t="s">
        <v>100</v>
      </c>
      <c r="H32" s="2"/>
      <c r="I32" s="2"/>
      <c r="J32" s="2"/>
      <c r="K32" s="253" t="str">
        <f>IFERROR(K29/INDEX($T$29:$AV$29,MATCH($I$14,$T$4:$AV$4,0)),"")</f>
        <v/>
      </c>
      <c r="L32" s="253" t="str">
        <f t="shared" ref="L32:AV32" si="6">IFERROR(L29/INDEX($T$29:$AV$29,MATCH($I$14,$T$4:$AV$4,0)),"")</f>
        <v/>
      </c>
      <c r="M32" s="253" t="str">
        <f t="shared" si="6"/>
        <v/>
      </c>
      <c r="N32" s="253" t="str">
        <f t="shared" si="6"/>
        <v/>
      </c>
      <c r="O32" s="253" t="str">
        <f t="shared" si="6"/>
        <v/>
      </c>
      <c r="P32" s="253" t="str">
        <f t="shared" si="6"/>
        <v/>
      </c>
      <c r="Q32" s="253" t="str">
        <f t="shared" si="6"/>
        <v/>
      </c>
      <c r="R32" s="253" t="str">
        <f t="shared" si="6"/>
        <v/>
      </c>
      <c r="S32" s="253" t="str">
        <f t="shared" si="6"/>
        <v/>
      </c>
      <c r="T32" s="253">
        <f t="shared" si="6"/>
        <v>0.56549575070821523</v>
      </c>
      <c r="U32" s="253">
        <f t="shared" si="6"/>
        <v>0.58237960339943329</v>
      </c>
      <c r="V32" s="253">
        <f t="shared" si="6"/>
        <v>0.59107648725212458</v>
      </c>
      <c r="W32" s="253">
        <f t="shared" si="6"/>
        <v>0.60345609065155803</v>
      </c>
      <c r="X32" s="253">
        <f t="shared" si="6"/>
        <v>0.62031161473087815</v>
      </c>
      <c r="Y32" s="253">
        <f t="shared" si="6"/>
        <v>0.6396033994334277</v>
      </c>
      <c r="Z32" s="253">
        <f t="shared" si="6"/>
        <v>0.65645892351274782</v>
      </c>
      <c r="AA32" s="253">
        <f t="shared" si="6"/>
        <v>0.68096317280453267</v>
      </c>
      <c r="AB32" s="253">
        <f t="shared" si="6"/>
        <v>0.70909348441926356</v>
      </c>
      <c r="AC32" s="253">
        <f t="shared" si="6"/>
        <v>0.73014164305949025</v>
      </c>
      <c r="AD32" s="253">
        <f t="shared" si="6"/>
        <v>0.73348441926345587</v>
      </c>
      <c r="AE32" s="253">
        <f t="shared" si="6"/>
        <v>0.76988668555240791</v>
      </c>
      <c r="AF32" s="253">
        <f t="shared" si="6"/>
        <v>0.8068271954674221</v>
      </c>
      <c r="AG32" s="253">
        <f t="shared" si="6"/>
        <v>0.83175637393767698</v>
      </c>
      <c r="AH32" s="253">
        <f t="shared" si="6"/>
        <v>0.85575070821529742</v>
      </c>
      <c r="AI32" s="253">
        <f t="shared" si="6"/>
        <v>0.87252124645892348</v>
      </c>
      <c r="AJ32" s="253">
        <f t="shared" si="6"/>
        <v>0.88192634560906513</v>
      </c>
      <c r="AK32" s="253">
        <f t="shared" si="6"/>
        <v>0.9008215297450427</v>
      </c>
      <c r="AL32" s="253">
        <f t="shared" si="6"/>
        <v>0.93453257790368272</v>
      </c>
      <c r="AM32" s="253">
        <f t="shared" si="6"/>
        <v>0.96308781869688376</v>
      </c>
      <c r="AN32" s="253">
        <f t="shared" si="6"/>
        <v>0.98801699716713864</v>
      </c>
      <c r="AO32" s="253">
        <f t="shared" si="6"/>
        <v>1</v>
      </c>
      <c r="AP32" s="253">
        <f t="shared" si="6"/>
        <v>1.0577620396600564</v>
      </c>
      <c r="AQ32" s="506">
        <f t="shared" si="6"/>
        <v>1.1939376770538244</v>
      </c>
      <c r="AR32" s="253">
        <f t="shared" si="6"/>
        <v>1.2891506141768156</v>
      </c>
      <c r="AS32" s="253">
        <f t="shared" si="6"/>
        <v>1.3284361388165782</v>
      </c>
      <c r="AT32" s="253">
        <f t="shared" si="6"/>
        <v>1.3511547218960771</v>
      </c>
      <c r="AU32" s="253">
        <f t="shared" si="6"/>
        <v>1.3719916643626167</v>
      </c>
      <c r="AV32" s="253">
        <f t="shared" si="6"/>
        <v>1.3966351746111914</v>
      </c>
      <c r="AW32" s="2"/>
    </row>
    <row r="33" spans="1:49" ht="16.8">
      <c r="A33" s="2"/>
      <c r="B33" s="2"/>
      <c r="C33" s="2"/>
      <c r="D33" s="2"/>
      <c r="E33" s="7"/>
      <c r="F33" s="2"/>
      <c r="G33" s="2"/>
      <c r="H33" s="2"/>
      <c r="I33" s="2"/>
      <c r="J33" s="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311"/>
      <c r="AL33" s="311"/>
      <c r="AM33" s="311"/>
      <c r="AN33" s="311"/>
      <c r="AO33" s="311"/>
      <c r="AP33" s="82"/>
      <c r="AQ33" s="147"/>
      <c r="AR33" s="82"/>
      <c r="AS33" s="82"/>
      <c r="AT33" s="82"/>
      <c r="AU33" s="82"/>
      <c r="AV33" s="82"/>
      <c r="AW33" s="2"/>
    </row>
    <row r="34" spans="1:49" ht="16.8">
      <c r="A34" s="2"/>
      <c r="B34" s="2"/>
      <c r="C34" s="2"/>
      <c r="D34" s="2"/>
      <c r="E34" s="7" t="s">
        <v>1274</v>
      </c>
      <c r="F34" s="2"/>
      <c r="G34" s="2" t="s">
        <v>604</v>
      </c>
      <c r="H34" s="2" t="s">
        <v>1275</v>
      </c>
      <c r="I34" s="2"/>
      <c r="J34" s="2"/>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05"/>
      <c r="AK34" s="305"/>
      <c r="AL34" s="305"/>
      <c r="AM34" s="305"/>
      <c r="AN34" s="305"/>
      <c r="AO34" s="305"/>
      <c r="AP34" s="305"/>
      <c r="AQ34" s="507"/>
      <c r="AR34" s="305">
        <v>0.03</v>
      </c>
      <c r="AS34" s="305">
        <v>0.03</v>
      </c>
      <c r="AT34" s="305">
        <v>0.03</v>
      </c>
      <c r="AU34" s="305">
        <v>0.03</v>
      </c>
      <c r="AV34" s="305">
        <v>0.03</v>
      </c>
      <c r="AW34" s="2"/>
    </row>
    <row r="35" spans="1:49" ht="16.8">
      <c r="A35" s="2"/>
      <c r="B35" s="2"/>
      <c r="C35" s="2"/>
      <c r="D35" s="2"/>
      <c r="E35" s="7" t="s">
        <v>1276</v>
      </c>
      <c r="F35" s="2"/>
      <c r="G35" s="2" t="s">
        <v>604</v>
      </c>
      <c r="H35" s="2" t="s">
        <v>1277</v>
      </c>
      <c r="I35" s="2"/>
      <c r="J35" s="2"/>
      <c r="K35" s="305">
        <v>0</v>
      </c>
      <c r="L35" s="305">
        <v>0</v>
      </c>
      <c r="M35" s="305">
        <v>0</v>
      </c>
      <c r="N35" s="305">
        <v>0</v>
      </c>
      <c r="O35" s="305">
        <v>0</v>
      </c>
      <c r="P35" s="305">
        <v>0</v>
      </c>
      <c r="Q35" s="305">
        <v>0</v>
      </c>
      <c r="R35" s="305">
        <v>0</v>
      </c>
      <c r="S35" s="305">
        <v>0</v>
      </c>
      <c r="T35" s="305">
        <v>0</v>
      </c>
      <c r="U35" s="305">
        <v>0</v>
      </c>
      <c r="V35" s="305">
        <v>0</v>
      </c>
      <c r="W35" s="305">
        <v>0</v>
      </c>
      <c r="X35" s="305">
        <v>0</v>
      </c>
      <c r="Y35" s="305">
        <v>0</v>
      </c>
      <c r="Z35" s="305">
        <v>0</v>
      </c>
      <c r="AA35" s="305">
        <v>0</v>
      </c>
      <c r="AB35" s="305">
        <v>0</v>
      </c>
      <c r="AC35" s="305">
        <v>0</v>
      </c>
      <c r="AD35" s="305">
        <v>0</v>
      </c>
      <c r="AE35" s="305">
        <v>0</v>
      </c>
      <c r="AF35" s="305">
        <v>0</v>
      </c>
      <c r="AG35" s="305">
        <v>0</v>
      </c>
      <c r="AH35" s="305">
        <v>0</v>
      </c>
      <c r="AI35" s="305">
        <v>0</v>
      </c>
      <c r="AJ35" s="305"/>
      <c r="AK35" s="305"/>
      <c r="AL35" s="305"/>
      <c r="AM35" s="305"/>
      <c r="AN35" s="305"/>
      <c r="AO35" s="305"/>
      <c r="AP35" s="305"/>
      <c r="AQ35" s="507"/>
      <c r="AR35" s="305">
        <v>0.02</v>
      </c>
      <c r="AS35" s="305">
        <v>0.02</v>
      </c>
      <c r="AT35" s="305">
        <v>0.02</v>
      </c>
      <c r="AU35" s="305">
        <v>0.02</v>
      </c>
      <c r="AV35" s="305">
        <v>0.02</v>
      </c>
      <c r="AW35" s="2"/>
    </row>
    <row r="36" spans="1:49" ht="16.8">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8"/>
      <c r="AK36" s="8"/>
      <c r="AL36" s="8"/>
      <c r="AM36" s="8"/>
      <c r="AN36" s="8"/>
      <c r="AO36" s="8"/>
      <c r="AP36" s="8"/>
      <c r="AQ36" s="9"/>
      <c r="AR36" s="8"/>
      <c r="AS36" s="8"/>
      <c r="AT36" s="8"/>
      <c r="AU36" s="8"/>
      <c r="AV36" s="8"/>
      <c r="AW36" s="2"/>
    </row>
    <row r="37" spans="1:49" ht="16.8">
      <c r="A37" s="2"/>
      <c r="B37" s="2"/>
      <c r="C37" s="20" t="s">
        <v>1278</v>
      </c>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64"/>
      <c r="AG37" s="20"/>
      <c r="AH37" s="391"/>
      <c r="AI37" s="20"/>
      <c r="AJ37" s="20"/>
      <c r="AK37" s="20"/>
      <c r="AL37" s="20"/>
      <c r="AM37" s="20"/>
      <c r="AN37" s="20"/>
      <c r="AO37" s="20"/>
      <c r="AP37" s="20"/>
      <c r="AQ37" s="39"/>
      <c r="AR37" s="20"/>
      <c r="AS37" s="20"/>
      <c r="AT37" s="20"/>
      <c r="AU37" s="20"/>
      <c r="AV37" s="20"/>
      <c r="AW37" s="2"/>
    </row>
    <row r="38" spans="1:49" ht="16.8">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8"/>
      <c r="AK38" s="8"/>
      <c r="AL38" s="8"/>
      <c r="AM38" s="8"/>
      <c r="AN38" s="8"/>
      <c r="AO38" s="8"/>
      <c r="AP38" s="8"/>
      <c r="AQ38" s="9"/>
      <c r="AR38" s="8"/>
      <c r="AS38" s="8"/>
      <c r="AT38" s="8"/>
      <c r="AU38" s="8"/>
      <c r="AV38" s="8"/>
      <c r="AW38" s="2"/>
    </row>
    <row r="39" spans="1:49" ht="16.8">
      <c r="A39" s="2"/>
      <c r="B39" s="2"/>
      <c r="C39" s="2"/>
      <c r="D39" s="2"/>
      <c r="E39" s="7" t="s">
        <v>1279</v>
      </c>
      <c r="F39" s="2"/>
      <c r="G39" s="2" t="s">
        <v>868</v>
      </c>
      <c r="H39" s="2"/>
      <c r="I39" s="2"/>
      <c r="J39" s="2"/>
      <c r="K39" s="251" t="str">
        <f t="shared" ref="K39:S39" si="7">IF(DATE($I8, $I9, $I12) &gt;= DATE(K$6 - 1, $I11, $I12),"OUTTURN","FORECAST")</f>
        <v>OUTTURN</v>
      </c>
      <c r="L39" s="251" t="str">
        <f t="shared" si="7"/>
        <v>OUTTURN</v>
      </c>
      <c r="M39" s="251" t="str">
        <f t="shared" si="7"/>
        <v>OUTTURN</v>
      </c>
      <c r="N39" s="251" t="str">
        <f t="shared" si="7"/>
        <v>OUTTURN</v>
      </c>
      <c r="O39" s="251" t="str">
        <f t="shared" si="7"/>
        <v>OUTTURN</v>
      </c>
      <c r="P39" s="251" t="str">
        <f t="shared" si="7"/>
        <v>OUTTURN</v>
      </c>
      <c r="Q39" s="251" t="str">
        <f t="shared" si="7"/>
        <v>OUTTURN</v>
      </c>
      <c r="R39" s="251" t="str">
        <f t="shared" si="7"/>
        <v>OUTTURN</v>
      </c>
      <c r="S39" s="251" t="str">
        <f t="shared" si="7"/>
        <v>OUTTURN</v>
      </c>
      <c r="T39" s="251" t="str">
        <f>IF(DATE($I8, $I9, $I12) &gt;= DATE(T$6 - 1, $I11, $I12),"OUTTURN","FORECAST")</f>
        <v>OUTTURN</v>
      </c>
      <c r="U39" s="251" t="str">
        <f t="shared" ref="U39:AV39" si="8">IF(DATE($I8, $I9, $I12) &gt;= DATE(U$6 - 1, $I11, $I12),"OUTTURN","FORECAST")</f>
        <v>OUTTURN</v>
      </c>
      <c r="V39" s="251" t="str">
        <f t="shared" si="8"/>
        <v>OUTTURN</v>
      </c>
      <c r="W39" s="251" t="str">
        <f t="shared" si="8"/>
        <v>OUTTURN</v>
      </c>
      <c r="X39" s="251" t="str">
        <f t="shared" si="8"/>
        <v>OUTTURN</v>
      </c>
      <c r="Y39" s="251" t="str">
        <f t="shared" si="8"/>
        <v>OUTTURN</v>
      </c>
      <c r="Z39" s="251" t="str">
        <f t="shared" si="8"/>
        <v>OUTTURN</v>
      </c>
      <c r="AA39" s="251" t="str">
        <f t="shared" si="8"/>
        <v>OUTTURN</v>
      </c>
      <c r="AB39" s="251" t="str">
        <f t="shared" si="8"/>
        <v>OUTTURN</v>
      </c>
      <c r="AC39" s="251" t="str">
        <f t="shared" si="8"/>
        <v>OUTTURN</v>
      </c>
      <c r="AD39" s="251" t="str">
        <f t="shared" si="8"/>
        <v>OUTTURN</v>
      </c>
      <c r="AE39" s="251" t="str">
        <f t="shared" si="8"/>
        <v>OUTTURN</v>
      </c>
      <c r="AF39" s="251" t="str">
        <f t="shared" si="8"/>
        <v>OUTTURN</v>
      </c>
      <c r="AG39" s="251" t="str">
        <f t="shared" si="8"/>
        <v>OUTTURN</v>
      </c>
      <c r="AH39" s="251" t="str">
        <f t="shared" si="8"/>
        <v>OUTTURN</v>
      </c>
      <c r="AI39" s="251" t="str">
        <f t="shared" si="8"/>
        <v>OUTTURN</v>
      </c>
      <c r="AJ39" s="251" t="str">
        <f t="shared" si="8"/>
        <v>OUTTURN</v>
      </c>
      <c r="AK39" s="251" t="str">
        <f t="shared" si="8"/>
        <v>OUTTURN</v>
      </c>
      <c r="AL39" s="251" t="str">
        <f t="shared" si="8"/>
        <v>OUTTURN</v>
      </c>
      <c r="AM39" s="251" t="str">
        <f t="shared" si="8"/>
        <v>OUTTURN</v>
      </c>
      <c r="AN39" s="251" t="str">
        <f t="shared" si="8"/>
        <v>OUTTURN</v>
      </c>
      <c r="AO39" s="251" t="str">
        <f t="shared" si="8"/>
        <v>OUTTURN</v>
      </c>
      <c r="AP39" s="251" t="str">
        <f t="shared" si="8"/>
        <v>OUTTURN</v>
      </c>
      <c r="AQ39" s="348" t="str">
        <f t="shared" si="8"/>
        <v>OUTTURN</v>
      </c>
      <c r="AR39" s="251" t="str">
        <f t="shared" si="8"/>
        <v>OUTTURN</v>
      </c>
      <c r="AS39" s="251" t="str">
        <f t="shared" si="8"/>
        <v>FORECAST</v>
      </c>
      <c r="AT39" s="251" t="str">
        <f t="shared" si="8"/>
        <v>FORECAST</v>
      </c>
      <c r="AU39" s="251" t="str">
        <f t="shared" si="8"/>
        <v>FORECAST</v>
      </c>
      <c r="AV39" s="251" t="str">
        <f t="shared" si="8"/>
        <v>FORECAST</v>
      </c>
      <c r="AW39" s="2"/>
    </row>
    <row r="40" spans="1:49" ht="16.8">
      <c r="A40" s="2"/>
      <c r="B40" s="2"/>
      <c r="C40" s="2"/>
      <c r="D40" s="2"/>
      <c r="E40" s="7" t="s">
        <v>1280</v>
      </c>
      <c r="F40" s="2"/>
      <c r="G40" s="2" t="s">
        <v>540</v>
      </c>
      <c r="H40" s="2"/>
      <c r="I40" s="2"/>
      <c r="J40" s="2"/>
      <c r="K40" s="206" t="str">
        <f>IFERROR(AVERAGEIFS('Monthly Inflation'!$N:$N,'Monthly Inflation'!$E:$E,"&gt;="&amp;DATE(K$6 - 1, $I11 - 1, $I12),'Monthly Inflation'!$E:$E,"&lt;="&amp;DATE(K$6 - 1, $I11, $I12)),"")</f>
        <v/>
      </c>
      <c r="L40" s="206" t="str">
        <f>IFERROR(AVERAGEIFS('Monthly Inflation'!$N:$N,'Monthly Inflation'!$E:$E,"&gt;="&amp;DATE(L$6 - 1, $I11 - 1, $I12),'Monthly Inflation'!$E:$E,"&lt;="&amp;DATE(L$6 - 1, $I11, $I12)),"")</f>
        <v/>
      </c>
      <c r="M40" s="206" t="str">
        <f>IFERROR(AVERAGEIFS('Monthly Inflation'!$N:$N,'Monthly Inflation'!$E:$E,"&gt;="&amp;DATE(M$6 - 1, $I11 - 1, $I12),'Monthly Inflation'!$E:$E,"&lt;="&amp;DATE(M$6 - 1, $I11, $I12)),"")</f>
        <v/>
      </c>
      <c r="N40" s="206" t="str">
        <f>IFERROR(AVERAGEIFS('Monthly Inflation'!$N:$N,'Monthly Inflation'!$E:$E,"&gt;="&amp;DATE(N$6 - 1, $I11 - 1, $I12),'Monthly Inflation'!$E:$E,"&lt;="&amp;DATE(N$6 - 1, $I11, $I12)),"")</f>
        <v/>
      </c>
      <c r="O40" s="206" t="str">
        <f>IFERROR(AVERAGEIFS('Monthly Inflation'!$N:$N,'Monthly Inflation'!$E:$E,"&gt;="&amp;DATE(O$6 - 1, $I11 - 1, $I12),'Monthly Inflation'!$E:$E,"&lt;="&amp;DATE(O$6 - 1, $I11, $I12)),"")</f>
        <v/>
      </c>
      <c r="P40" s="206" t="str">
        <f>IFERROR(AVERAGEIFS('Monthly Inflation'!$N:$N,'Monthly Inflation'!$E:$E,"&gt;="&amp;DATE(P$6 - 1, $I11 - 1, $I12),'Monthly Inflation'!$E:$E,"&lt;="&amp;DATE(P$6 - 1, $I11, $I12)),"")</f>
        <v/>
      </c>
      <c r="Q40" s="206" t="str">
        <f>IFERROR(AVERAGEIFS('Monthly Inflation'!$N:$N,'Monthly Inflation'!$E:$E,"&gt;="&amp;DATE(Q$6 - 1, $I11 - 1, $I12),'Monthly Inflation'!$E:$E,"&lt;="&amp;DATE(Q$6 - 1, $I11, $I12)),"")</f>
        <v/>
      </c>
      <c r="R40" s="206" t="str">
        <f>IFERROR(AVERAGEIFS('Monthly Inflation'!$N:$N,'Monthly Inflation'!$E:$E,"&gt;="&amp;DATE(R$6 - 1, $I11 - 1, $I12),'Monthly Inflation'!$E:$E,"&lt;="&amp;DATE(R$6 - 1, $I11, $I12)),"")</f>
        <v/>
      </c>
      <c r="S40" s="206" t="str">
        <f>IFERROR(AVERAGEIFS('Monthly Inflation'!$N:$N,'Monthly Inflation'!$E:$E,"&gt;="&amp;DATE(S$6 - 1, $I11 - 1, $I12),'Monthly Inflation'!$E:$E,"&lt;="&amp;DATE(S$6 - 1, $I11, $I12)),"")</f>
        <v/>
      </c>
      <c r="T40" s="206">
        <f>IFERROR(AVERAGEIFS('Monthly Inflation'!$N:$N,'Monthly Inflation'!$E:$E,"&gt;="&amp;DATE(T$6 - 1, $I11 - 1, $I12),'Monthly Inflation'!$E:$E,"&lt;="&amp;DATE(T$6 - 1, $I11, $I12)),"")</f>
        <v>165.2</v>
      </c>
      <c r="U40" s="206">
        <f>IFERROR(AVERAGEIFS('Monthly Inflation'!$N:$N,'Monthly Inflation'!$E:$E,"&gt;="&amp;DATE(U$6 - 1, $I11 - 1, $I12),'Monthly Inflation'!$E:$E,"&lt;="&amp;DATE(U$6 - 1, $I11, $I12)),"")</f>
        <v>169.25</v>
      </c>
      <c r="V40" s="206">
        <f>IFERROR(AVERAGEIFS('Monthly Inflation'!$N:$N,'Monthly Inflation'!$E:$E,"&gt;="&amp;DATE(V$6 - 1, $I11 - 1, $I12),'Monthly Inflation'!$E:$E,"&lt;="&amp;DATE(V$6 - 1, $I11, $I12)),"")</f>
        <v>172.64999999999998</v>
      </c>
      <c r="W40" s="206">
        <f>IFERROR(AVERAGEIFS('Monthly Inflation'!$N:$N,'Monthly Inflation'!$E:$E,"&gt;="&amp;DATE(W$6 - 1, $I11 - 1, $I12),'Monthly Inflation'!$E:$E,"&lt;="&amp;DATE(W$6 - 1, $I11, $I12)),"")</f>
        <v>175.1</v>
      </c>
      <c r="X40" s="206">
        <f>IFERROR(AVERAGEIFS('Monthly Inflation'!$N:$N,'Monthly Inflation'!$E:$E,"&gt;="&amp;DATE(X$6 - 1, $I11 - 1, $I12),'Monthly Inflation'!$E:$E,"&lt;="&amp;DATE(X$6 - 1, $I11, $I12)),"")</f>
        <v>180.55</v>
      </c>
      <c r="Y40" s="206">
        <f>IFERROR(AVERAGEIFS('Monthly Inflation'!$N:$N,'Monthly Inflation'!$E:$E,"&gt;="&amp;DATE(Y$6 - 1, $I11 - 1, $I12),'Monthly Inflation'!$E:$E,"&lt;="&amp;DATE(Y$6 - 1, $I11, $I12)),"")</f>
        <v>185.14999999999998</v>
      </c>
      <c r="Z40" s="206">
        <f>IFERROR(AVERAGEIFS('Monthly Inflation'!$N:$N,'Monthly Inflation'!$E:$E,"&gt;="&amp;DATE(Z$6 - 1, $I11 - 1, $I12),'Monthly Inflation'!$E:$E,"&lt;="&amp;DATE(Z$6 - 1, $I11, $I12)),"")</f>
        <v>191.05</v>
      </c>
      <c r="AA40" s="206">
        <f>IFERROR(AVERAGEIFS('Monthly Inflation'!$N:$N,'Monthly Inflation'!$E:$E,"&gt;="&amp;DATE(AA$6 - 1, $I11 - 1, $I12),'Monthly Inflation'!$E:$E,"&lt;="&amp;DATE(AA$6 - 1, $I11, $I12)),"")</f>
        <v>195.75</v>
      </c>
      <c r="AB40" s="206">
        <f>IFERROR(AVERAGEIFS('Monthly Inflation'!$N:$N,'Monthly Inflation'!$E:$E,"&gt;="&amp;DATE(AB$6 - 1, $I11 - 1, $I12),'Monthly Inflation'!$E:$E,"&lt;="&amp;DATE(AB$6 - 1, $I11, $I12)),"")</f>
        <v>204.9</v>
      </c>
      <c r="AC40" s="206">
        <f>IFERROR(AVERAGEIFS('Monthly Inflation'!$N:$N,'Monthly Inflation'!$E:$E,"&gt;="&amp;DATE(AC$6 - 1, $I11 - 1, $I12),'Monthly Inflation'!$E:$E,"&lt;="&amp;DATE(AC$6 - 1, $I11, $I12)),"")</f>
        <v>213.05</v>
      </c>
      <c r="AD40" s="206">
        <f>IFERROR(AVERAGEIFS('Monthly Inflation'!$N:$N,'Monthly Inflation'!$E:$E,"&gt;="&amp;DATE(AD$6 - 1, $I11 - 1, $I12),'Monthly Inflation'!$E:$E,"&lt;="&amp;DATE(AD$6 - 1, $I11, $I12)),"")</f>
        <v>211.4</v>
      </c>
      <c r="AE40" s="206">
        <f>IFERROR(AVERAGEIFS('Monthly Inflation'!$N:$N,'Monthly Inflation'!$E:$E,"&gt;="&amp;DATE(AE$6 - 1, $I11 - 1, $I12),'Monthly Inflation'!$E:$E,"&lt;="&amp;DATE(AE$6 - 1, $I11, $I12)),"")</f>
        <v>221.75</v>
      </c>
      <c r="AF40" s="206">
        <f>IFERROR(AVERAGEIFS('Monthly Inflation'!$N:$N,'Monthly Inflation'!$E:$E,"&gt;="&amp;DATE(AF$6 - 1, $I11 - 1, $I12),'Monthly Inflation'!$E:$E,"&lt;="&amp;DATE(AF$6 - 1, $I11, $I12)),"")</f>
        <v>233.45</v>
      </c>
      <c r="AG40" s="206">
        <f>IFERROR(AVERAGEIFS('Monthly Inflation'!$N:$N,'Monthly Inflation'!$E:$E,"&gt;="&amp;DATE(AG$6 - 1, $I11 - 1, $I12),'Monthly Inflation'!$E:$E,"&lt;="&amp;DATE(AG$6 - 1, $I11, $I12)),"")</f>
        <v>241.65</v>
      </c>
      <c r="AH40" s="206">
        <f>IFERROR(AVERAGEIFS('Monthly Inflation'!$N:$N,'Monthly Inflation'!$E:$E,"&gt;="&amp;DATE(AH$6 - 1, $I11 - 1, $I12),'Monthly Inflation'!$E:$E,"&lt;="&amp;DATE(AH$6 - 1, $I11, $I12)),"")</f>
        <v>249.1</v>
      </c>
      <c r="AI40" s="206">
        <f>IFERROR(AVERAGEIFS('Monthly Inflation'!$N:$N,'Monthly Inflation'!$E:$E,"&gt;="&amp;DATE(AI$6 - 1, $I11 - 1, $I12),'Monthly Inflation'!$E:$E,"&lt;="&amp;DATE(AI$6 - 1, $I11, $I12)),"")</f>
        <v>255.25</v>
      </c>
      <c r="AJ40" s="206">
        <f>IFERROR(AVERAGEIFS('Monthly Inflation'!$N:$N,'Monthly Inflation'!$E:$E,"&gt;="&amp;DATE(AJ$6 - 1, $I11 - 1, $I12),'Monthly Inflation'!$E:$E,"&lt;="&amp;DATE(AJ$6 - 1, $I11, $I12)),"")</f>
        <v>257.55</v>
      </c>
      <c r="AK40" s="206">
        <f>IFERROR(AVERAGEIFS('Monthly Inflation'!$N:$N,'Monthly Inflation'!$E:$E,"&gt;="&amp;DATE(AK$6 - 1, $I11 - 1, $I12),'Monthly Inflation'!$E:$E,"&lt;="&amp;DATE(AK$6 - 1, $I11, $I12)),"")</f>
        <v>261.25</v>
      </c>
      <c r="AL40" s="206">
        <f>IFERROR(AVERAGEIFS('Monthly Inflation'!$N:$N,'Monthly Inflation'!$E:$E,"&gt;="&amp;DATE(AL$6 - 1, $I11 - 1, $I12),'Monthly Inflation'!$E:$E,"&lt;="&amp;DATE(AL$6 - 1, $I11, $I12)),"")</f>
        <v>269.95000000000005</v>
      </c>
      <c r="AM40" s="206">
        <f>IFERROR(AVERAGEIFS('Monthly Inflation'!$N:$N,'Monthly Inflation'!$E:$E,"&gt;="&amp;DATE(AM$6 - 1, $I11 - 1, $I12),'Monthly Inflation'!$E:$E,"&lt;="&amp;DATE(AM$6 - 1, $I11, $I12)),"")</f>
        <v>279</v>
      </c>
      <c r="AN40" s="206">
        <f>IFERROR(AVERAGEIFS('Monthly Inflation'!$N:$N,'Monthly Inflation'!$E:$E,"&gt;="&amp;DATE(AN$6 - 1, $I11 - 1, $I12),'Monthly Inflation'!$E:$E,"&lt;="&amp;DATE(AN$6 - 1, $I11, $I12)),"")</f>
        <v>286.64999999999998</v>
      </c>
      <c r="AO40" s="206">
        <f>IFERROR(AVERAGEIFS('Monthly Inflation'!$N:$N,'Monthly Inflation'!$E:$E,"&gt;="&amp;DATE(AO$6 - 1, $I11 - 1, $I12),'Monthly Inflation'!$E:$E,"&lt;="&amp;DATE(AO$6 - 1, $I11, $I12)),"")</f>
        <v>292.60000000000002</v>
      </c>
      <c r="AP40" s="206">
        <f>IFERROR(AVERAGEIFS('Monthly Inflation'!$N:$N,'Monthly Inflation'!$E:$E,"&gt;="&amp;DATE(AP$6 - 1, $I11 - 1, $I12),'Monthly Inflation'!$E:$E,"&lt;="&amp;DATE(AP$6 - 1, $I11, $I12)),"")</f>
        <v>299</v>
      </c>
      <c r="AQ40" s="359">
        <f>IFERROR(AVERAGEIFS('Monthly Inflation'!$N:$N,'Monthly Inflation'!$E:$E,"&gt;="&amp;DATE(AQ$6 - 1, $I11 - 1, $I12),'Monthly Inflation'!$E:$E,"&lt;="&amp;DATE(AQ$6 - 1, $I11, $I12)),"")</f>
        <v>329.05</v>
      </c>
      <c r="AR40" s="206">
        <f>IFERROR(AVERAGEIFS('Monthly Inflation'!$N:$N,'Monthly Inflation'!$E:$E,"&gt;="&amp;DATE(AR$6 - 1, $I11 - 1, $I12),'Monthly Inflation'!$E:$E,"&lt;="&amp;DATE(AR$6 - 1, $I11, $I12)),"")</f>
        <v>369.68596214511041</v>
      </c>
      <c r="AS40" s="206">
        <f>IFERROR(AVERAGEIFS('Monthly Inflation'!$N:$N,'Monthly Inflation'!$E:$E,"&gt;="&amp;DATE(AS$6 - 1, $I11 - 1, $I12),'Monthly Inflation'!$E:$E,"&lt;="&amp;DATE(AS$6 - 1, $I11, $I12)),"")</f>
        <v>386.05521369596647</v>
      </c>
      <c r="AT40" s="206">
        <f>IFERROR(AVERAGEIFS('Monthly Inflation'!$N:$N,'Monthly Inflation'!$E:$E,"&gt;="&amp;DATE(AT$6 - 1, $I11 - 1, $I12),'Monthly Inflation'!$E:$E,"&lt;="&amp;DATE(AT$6 - 1, $I11, $I12)),"")</f>
        <v>394.3772720003775</v>
      </c>
      <c r="AU40" s="206">
        <f>IFERROR(AVERAGEIFS('Monthly Inflation'!$N:$N,'Monthly Inflation'!$E:$E,"&gt;="&amp;DATE(AU$6 - 1, $I11 - 1, $I12),'Monthly Inflation'!$E:$E,"&lt;="&amp;DATE(AU$6 - 1, $I11, $I12)),"")</f>
        <v>400.3528760091906</v>
      </c>
      <c r="AV40" s="206">
        <f>IFERROR(AVERAGEIFS('Monthly Inflation'!$N:$N,'Monthly Inflation'!$E:$E,"&gt;="&amp;DATE(AV$6 - 1, $I11 - 1, $I12),'Monthly Inflation'!$E:$E,"&lt;="&amp;DATE(AV$6 - 1, $I11, $I12)),"")</f>
        <v>407.04134692098194</v>
      </c>
      <c r="AW40" s="2"/>
    </row>
    <row r="41" spans="1:49" ht="16.8">
      <c r="A41" s="2"/>
      <c r="B41" s="2"/>
      <c r="C41" s="2"/>
      <c r="D41" s="2"/>
      <c r="E41" s="7"/>
      <c r="F41" s="2"/>
      <c r="G41" s="2"/>
      <c r="H41" s="2"/>
      <c r="I41" s="2"/>
      <c r="J41" s="2"/>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350"/>
      <c r="AR41" s="255"/>
      <c r="AS41" s="255"/>
      <c r="AT41" s="255"/>
      <c r="AU41" s="255"/>
      <c r="AV41" s="255"/>
      <c r="AW41" s="2"/>
    </row>
    <row r="42" spans="1:49" ht="16.8">
      <c r="A42" s="2"/>
      <c r="B42" s="2"/>
      <c r="C42" s="2"/>
      <c r="D42" s="2"/>
      <c r="E42" s="7" t="s">
        <v>1281</v>
      </c>
      <c r="F42" s="2"/>
      <c r="G42" s="2" t="s">
        <v>868</v>
      </c>
      <c r="H42" s="2"/>
      <c r="I42" s="2"/>
      <c r="J42" s="2"/>
      <c r="K42" s="251" t="str">
        <f t="shared" ref="K42:S42" si="9">IF(DATE($I8, $I9, $I12) &gt;= DATE(K$6, $I11, $I12),"OUTTURN","FORECAST")</f>
        <v>OUTTURN</v>
      </c>
      <c r="L42" s="251" t="str">
        <f t="shared" si="9"/>
        <v>OUTTURN</v>
      </c>
      <c r="M42" s="251" t="str">
        <f t="shared" si="9"/>
        <v>OUTTURN</v>
      </c>
      <c r="N42" s="251" t="str">
        <f t="shared" si="9"/>
        <v>OUTTURN</v>
      </c>
      <c r="O42" s="251" t="str">
        <f t="shared" si="9"/>
        <v>OUTTURN</v>
      </c>
      <c r="P42" s="251" t="str">
        <f t="shared" si="9"/>
        <v>OUTTURN</v>
      </c>
      <c r="Q42" s="251" t="str">
        <f t="shared" si="9"/>
        <v>OUTTURN</v>
      </c>
      <c r="R42" s="251" t="str">
        <f t="shared" si="9"/>
        <v>OUTTURN</v>
      </c>
      <c r="S42" s="251" t="str">
        <f t="shared" si="9"/>
        <v>OUTTURN</v>
      </c>
      <c r="T42" s="251" t="str">
        <f>IF(DATE($I8, $I9, $I12) &gt;= DATE(T$6, $I11, $I12),"OUTTURN","FORECAST")</f>
        <v>OUTTURN</v>
      </c>
      <c r="U42" s="251" t="str">
        <f t="shared" ref="U42:AV42" si="10">IF(DATE($I8, $I9, $I12) &gt;= DATE(U$6, $I11, $I12),"OUTTURN","FORECAST")</f>
        <v>OUTTURN</v>
      </c>
      <c r="V42" s="251" t="str">
        <f t="shared" si="10"/>
        <v>OUTTURN</v>
      </c>
      <c r="W42" s="251" t="str">
        <f t="shared" si="10"/>
        <v>OUTTURN</v>
      </c>
      <c r="X42" s="251" t="str">
        <f t="shared" si="10"/>
        <v>OUTTURN</v>
      </c>
      <c r="Y42" s="251" t="str">
        <f t="shared" si="10"/>
        <v>OUTTURN</v>
      </c>
      <c r="Z42" s="251" t="str">
        <f t="shared" si="10"/>
        <v>OUTTURN</v>
      </c>
      <c r="AA42" s="251" t="str">
        <f t="shared" si="10"/>
        <v>OUTTURN</v>
      </c>
      <c r="AB42" s="251" t="str">
        <f t="shared" si="10"/>
        <v>OUTTURN</v>
      </c>
      <c r="AC42" s="251" t="str">
        <f t="shared" si="10"/>
        <v>OUTTURN</v>
      </c>
      <c r="AD42" s="251" t="str">
        <f t="shared" si="10"/>
        <v>OUTTURN</v>
      </c>
      <c r="AE42" s="251" t="str">
        <f t="shared" si="10"/>
        <v>OUTTURN</v>
      </c>
      <c r="AF42" s="251" t="str">
        <f t="shared" si="10"/>
        <v>OUTTURN</v>
      </c>
      <c r="AG42" s="251" t="str">
        <f t="shared" si="10"/>
        <v>OUTTURN</v>
      </c>
      <c r="AH42" s="251" t="str">
        <f t="shared" si="10"/>
        <v>OUTTURN</v>
      </c>
      <c r="AI42" s="251" t="str">
        <f t="shared" si="10"/>
        <v>OUTTURN</v>
      </c>
      <c r="AJ42" s="251" t="str">
        <f t="shared" si="10"/>
        <v>OUTTURN</v>
      </c>
      <c r="AK42" s="251" t="str">
        <f t="shared" si="10"/>
        <v>OUTTURN</v>
      </c>
      <c r="AL42" s="251" t="str">
        <f t="shared" si="10"/>
        <v>OUTTURN</v>
      </c>
      <c r="AM42" s="251" t="str">
        <f t="shared" si="10"/>
        <v>OUTTURN</v>
      </c>
      <c r="AN42" s="251" t="str">
        <f t="shared" si="10"/>
        <v>OUTTURN</v>
      </c>
      <c r="AO42" s="251" t="str">
        <f t="shared" si="10"/>
        <v>OUTTURN</v>
      </c>
      <c r="AP42" s="251" t="str">
        <f t="shared" si="10"/>
        <v>OUTTURN</v>
      </c>
      <c r="AQ42" s="348" t="str">
        <f t="shared" si="10"/>
        <v>OUTTURN</v>
      </c>
      <c r="AR42" s="251" t="str">
        <f t="shared" si="10"/>
        <v>FORECAST</v>
      </c>
      <c r="AS42" s="251" t="str">
        <f t="shared" si="10"/>
        <v>FORECAST</v>
      </c>
      <c r="AT42" s="251" t="str">
        <f t="shared" si="10"/>
        <v>FORECAST</v>
      </c>
      <c r="AU42" s="251" t="str">
        <f t="shared" si="10"/>
        <v>FORECAST</v>
      </c>
      <c r="AV42" s="251" t="str">
        <f t="shared" si="10"/>
        <v>FORECAST</v>
      </c>
      <c r="AW42" s="2"/>
    </row>
    <row r="43" spans="1:49" ht="16.8">
      <c r="A43" s="2"/>
      <c r="B43" s="2"/>
      <c r="C43" s="2"/>
      <c r="D43" s="2"/>
      <c r="E43" s="7" t="s">
        <v>0</v>
      </c>
      <c r="F43" s="2"/>
      <c r="G43" s="2" t="s">
        <v>540</v>
      </c>
      <c r="H43" s="2"/>
      <c r="I43" s="2"/>
      <c r="J43" s="2"/>
      <c r="K43" s="206" t="str">
        <f>IFERROR(AVERAGEIFS('Monthly Inflation'!$N:$N,'Monthly Inflation'!$E:$E,"&gt;="&amp;DATE(K$6,$I11 - 1, $I12),'Monthly Inflation'!$E:$E,"&lt;="&amp;DATE(K$6, $I11, $I12)),"")</f>
        <v/>
      </c>
      <c r="L43" s="206" t="str">
        <f>IFERROR(AVERAGEIFS('Monthly Inflation'!$N:$N,'Monthly Inflation'!$E:$E,"&gt;="&amp;DATE(L$6,$I11 - 1, $I12),'Monthly Inflation'!$E:$E,"&lt;="&amp;DATE(L$6, $I11, $I12)),"")</f>
        <v/>
      </c>
      <c r="M43" s="206" t="str">
        <f>IFERROR(AVERAGEIFS('Monthly Inflation'!$N:$N,'Monthly Inflation'!$E:$E,"&gt;="&amp;DATE(M$6,$I11 - 1, $I12),'Monthly Inflation'!$E:$E,"&lt;="&amp;DATE(M$6, $I11, $I12)),"")</f>
        <v/>
      </c>
      <c r="N43" s="206" t="str">
        <f>IFERROR(AVERAGEIFS('Monthly Inflation'!$N:$N,'Monthly Inflation'!$E:$E,"&gt;="&amp;DATE(N$6,$I11 - 1, $I12),'Monthly Inflation'!$E:$E,"&lt;="&amp;DATE(N$6, $I11, $I12)),"")</f>
        <v/>
      </c>
      <c r="O43" s="206" t="str">
        <f>IFERROR(AVERAGEIFS('Monthly Inflation'!$N:$N,'Monthly Inflation'!$E:$E,"&gt;="&amp;DATE(O$6,$I11 - 1, $I12),'Monthly Inflation'!$E:$E,"&lt;="&amp;DATE(O$6, $I11, $I12)),"")</f>
        <v/>
      </c>
      <c r="P43" s="206" t="str">
        <f>IFERROR(AVERAGEIFS('Monthly Inflation'!$N:$N,'Monthly Inflation'!$E:$E,"&gt;="&amp;DATE(P$6,$I11 - 1, $I12),'Monthly Inflation'!$E:$E,"&lt;="&amp;DATE(P$6, $I11, $I12)),"")</f>
        <v/>
      </c>
      <c r="Q43" s="206" t="str">
        <f>IFERROR(AVERAGEIFS('Monthly Inflation'!$N:$N,'Monthly Inflation'!$E:$E,"&gt;="&amp;DATE(Q$6,$I11 - 1, $I12),'Monthly Inflation'!$E:$E,"&lt;="&amp;DATE(Q$6, $I11, $I12)),"")</f>
        <v/>
      </c>
      <c r="R43" s="206" t="str">
        <f>IFERROR(AVERAGEIFS('Monthly Inflation'!$N:$N,'Monthly Inflation'!$E:$E,"&gt;="&amp;DATE(R$6,$I11 - 1, $I12),'Monthly Inflation'!$E:$E,"&lt;="&amp;DATE(R$6, $I11, $I12)),"")</f>
        <v/>
      </c>
      <c r="S43" s="206">
        <f>IFERROR(AVERAGEIFS('Monthly Inflation'!$N:$N,'Monthly Inflation'!$E:$E,"&gt;="&amp;DATE(S$6,$I11 - 1, $I12),'Monthly Inflation'!$E:$E,"&lt;="&amp;DATE(S$6, $I11, $I12)),"")</f>
        <v>165.2</v>
      </c>
      <c r="T43" s="206">
        <f>IFERROR(AVERAGEIFS('Monthly Inflation'!$N:$N,'Monthly Inflation'!$E:$E,"&gt;="&amp;DATE(T$6,$I11 - 1, $I12),'Monthly Inflation'!$E:$E,"&lt;="&amp;DATE(T$6, $I11, $I12)),"")</f>
        <v>169.25</v>
      </c>
      <c r="U43" s="206">
        <f>IFERROR(AVERAGEIFS('Monthly Inflation'!$N:$N,'Monthly Inflation'!$E:$E,"&gt;="&amp;DATE(U$6,$I11 - 1, $I12),'Monthly Inflation'!$E:$E,"&lt;="&amp;DATE(U$6, $I11, $I12)),"")</f>
        <v>172.64999999999998</v>
      </c>
      <c r="V43" s="206">
        <f>IFERROR(AVERAGEIFS('Monthly Inflation'!$N:$N,'Monthly Inflation'!$E:$E,"&gt;="&amp;DATE(V$6,$I11 - 1, $I12),'Monthly Inflation'!$E:$E,"&lt;="&amp;DATE(V$6, $I11, $I12)),"")</f>
        <v>175.1</v>
      </c>
      <c r="W43" s="206">
        <f>IFERROR(AVERAGEIFS('Monthly Inflation'!$N:$N,'Monthly Inflation'!$E:$E,"&gt;="&amp;DATE(W$6,$I11 - 1, $I12),'Monthly Inflation'!$E:$E,"&lt;="&amp;DATE(W$6, $I11, $I12)),"")</f>
        <v>180.55</v>
      </c>
      <c r="X43" s="206">
        <f>IFERROR(AVERAGEIFS('Monthly Inflation'!$N:$N,'Monthly Inflation'!$E:$E,"&gt;="&amp;DATE(X$6,$I11 - 1, $I12),'Monthly Inflation'!$E:$E,"&lt;="&amp;DATE(X$6, $I11, $I12)),"")</f>
        <v>185.14999999999998</v>
      </c>
      <c r="Y43" s="206">
        <f>IFERROR(AVERAGEIFS('Monthly Inflation'!$N:$N,'Monthly Inflation'!$E:$E,"&gt;="&amp;DATE(Y$6,$I11 - 1, $I12),'Monthly Inflation'!$E:$E,"&lt;="&amp;DATE(Y$6, $I11, $I12)),"")</f>
        <v>191.05</v>
      </c>
      <c r="Z43" s="206">
        <f>IFERROR(AVERAGEIFS('Monthly Inflation'!$N:$N,'Monthly Inflation'!$E:$E,"&gt;="&amp;DATE(Z$6,$I11 - 1, $I12),'Monthly Inflation'!$E:$E,"&lt;="&amp;DATE(Z$6, $I11, $I12)),"")</f>
        <v>195.75</v>
      </c>
      <c r="AA43" s="206">
        <f>IFERROR(AVERAGEIFS('Monthly Inflation'!$N:$N,'Monthly Inflation'!$E:$E,"&gt;="&amp;DATE(AA$6,$I11 - 1, $I12),'Monthly Inflation'!$E:$E,"&lt;="&amp;DATE(AA$6, $I11, $I12)),"")</f>
        <v>204.9</v>
      </c>
      <c r="AB43" s="206">
        <f>IFERROR(AVERAGEIFS('Monthly Inflation'!$N:$N,'Monthly Inflation'!$E:$E,"&gt;="&amp;DATE(AB$6,$I11 - 1, $I12),'Monthly Inflation'!$E:$E,"&lt;="&amp;DATE(AB$6, $I11, $I12)),"")</f>
        <v>213.05</v>
      </c>
      <c r="AC43" s="206">
        <f>IFERROR(AVERAGEIFS('Monthly Inflation'!$N:$N,'Monthly Inflation'!$E:$E,"&gt;="&amp;DATE(AC$6,$I11 - 1, $I12),'Monthly Inflation'!$E:$E,"&lt;="&amp;DATE(AC$6, $I11, $I12)),"")</f>
        <v>211.4</v>
      </c>
      <c r="AD43" s="206">
        <f>IFERROR(AVERAGEIFS('Monthly Inflation'!$N:$N,'Monthly Inflation'!$E:$E,"&gt;="&amp;DATE(AD$6,$I11 - 1, $I12),'Monthly Inflation'!$E:$E,"&lt;="&amp;DATE(AD$6, $I11, $I12)),"")</f>
        <v>221.75</v>
      </c>
      <c r="AE43" s="206">
        <f>IFERROR(AVERAGEIFS('Monthly Inflation'!$N:$N,'Monthly Inflation'!$E:$E,"&gt;="&amp;DATE(AE$6,$I11 - 1, $I12),'Monthly Inflation'!$E:$E,"&lt;="&amp;DATE(AE$6, $I11, $I12)),"")</f>
        <v>233.45</v>
      </c>
      <c r="AF43" s="206">
        <f>IFERROR(AVERAGEIFS('Monthly Inflation'!$N:$N,'Monthly Inflation'!$E:$E,"&gt;="&amp;DATE(AF$6,$I11 - 1, $I12),'Monthly Inflation'!$E:$E,"&lt;="&amp;DATE(AF$6, $I11, $I12)),"")</f>
        <v>241.65</v>
      </c>
      <c r="AG43" s="206">
        <f>IFERROR(AVERAGEIFS('Monthly Inflation'!$N:$N,'Monthly Inflation'!$E:$E,"&gt;="&amp;DATE(AG$6,$I11 - 1, $I12),'Monthly Inflation'!$E:$E,"&lt;="&amp;DATE(AG$6, $I11, $I12)),"")</f>
        <v>249.1</v>
      </c>
      <c r="AH43" s="206">
        <f>IFERROR(AVERAGEIFS('Monthly Inflation'!$N:$N,'Monthly Inflation'!$E:$E,"&gt;="&amp;DATE(AH$6,$I11 - 1, $I12),'Monthly Inflation'!$E:$E,"&lt;="&amp;DATE(AH$6, $I11, $I12)),"")</f>
        <v>255.25</v>
      </c>
      <c r="AI43" s="206">
        <f>IFERROR(AVERAGEIFS('Monthly Inflation'!$N:$N,'Monthly Inflation'!$E:$E,"&gt;="&amp;DATE(AI$6,$I11 - 1, $I12),'Monthly Inflation'!$E:$E,"&lt;="&amp;DATE(AI$6, $I11, $I12)),"")</f>
        <v>257.55</v>
      </c>
      <c r="AJ43" s="206">
        <f>IFERROR(AVERAGEIFS('Monthly Inflation'!$N:$N,'Monthly Inflation'!$E:$E,"&gt;="&amp;DATE(AJ$6,$I11 - 1, $I12),'Monthly Inflation'!$E:$E,"&lt;="&amp;DATE(AJ$6, $I11, $I12)),"")</f>
        <v>261.25</v>
      </c>
      <c r="AK43" s="206">
        <f>IFERROR(AVERAGEIFS('Monthly Inflation'!$N:$N,'Monthly Inflation'!$E:$E,"&gt;="&amp;DATE(AK$6,$I11 - 1, $I12),'Monthly Inflation'!$E:$E,"&lt;="&amp;DATE(AK$6, $I11, $I12)),"")</f>
        <v>269.95000000000005</v>
      </c>
      <c r="AL43" s="206">
        <f>IFERROR(AVERAGEIFS('Monthly Inflation'!$N:$N,'Monthly Inflation'!$E:$E,"&gt;="&amp;DATE(AL$6,$I11 - 1, $I12),'Monthly Inflation'!$E:$E,"&lt;="&amp;DATE(AL$6, $I11, $I12)),"")</f>
        <v>279</v>
      </c>
      <c r="AM43" s="206">
        <f>IFERROR(AVERAGEIFS('Monthly Inflation'!$N:$N,'Monthly Inflation'!$E:$E,"&gt;="&amp;DATE(AM$6,$I11 - 1, $I12),'Monthly Inflation'!$E:$E,"&lt;="&amp;DATE(AM$6, $I11, $I12)),"")</f>
        <v>286.64999999999998</v>
      </c>
      <c r="AN43" s="206">
        <f>IFERROR(AVERAGEIFS('Monthly Inflation'!$N:$N,'Monthly Inflation'!$E:$E,"&gt;="&amp;DATE(AN$6,$I11 - 1, $I12),'Monthly Inflation'!$E:$E,"&lt;="&amp;DATE(AN$6, $I11, $I12)),"")</f>
        <v>292.60000000000002</v>
      </c>
      <c r="AO43" s="206">
        <f>IFERROR(AVERAGEIFS('Monthly Inflation'!$N:$N,'Monthly Inflation'!$E:$E,"&gt;="&amp;DATE(AO$6,$I11 - 1, $I12),'Monthly Inflation'!$E:$E,"&lt;="&amp;DATE(AO$6, $I11, $I12)),"")</f>
        <v>299</v>
      </c>
      <c r="AP43" s="206">
        <f>IFERROR(AVERAGEIFS('Monthly Inflation'!$N:$N,'Monthly Inflation'!$E:$E,"&gt;="&amp;DATE(AP$6,$I11 - 1, $I12),'Monthly Inflation'!$E:$E,"&lt;="&amp;DATE(AP$6, $I11, $I12)),"")</f>
        <v>329.05</v>
      </c>
      <c r="AQ43" s="359">
        <f>IFERROR(AVERAGEIFS('Monthly Inflation'!$N:$N,'Monthly Inflation'!$E:$E,"&gt;="&amp;DATE(AQ$6,$I11 - 1, $I12),'Monthly Inflation'!$E:$E,"&lt;="&amp;DATE(AQ$6, $I11, $I12)),"")</f>
        <v>369.68596214511041</v>
      </c>
      <c r="AR43" s="206">
        <f>IFERROR(AVERAGEIFS('Monthly Inflation'!$N:$N,'Monthly Inflation'!$E:$E,"&gt;="&amp;DATE(AR$6,$I11 - 1, $I12),'Monthly Inflation'!$E:$E,"&lt;="&amp;DATE(AR$6, $I11, $I12)),"")</f>
        <v>386.05521369596647</v>
      </c>
      <c r="AS43" s="206">
        <f>IFERROR(AVERAGEIFS('Monthly Inflation'!$N:$N,'Monthly Inflation'!$E:$E,"&gt;="&amp;DATE(AS$6,$I11 - 1, $I12),'Monthly Inflation'!$E:$E,"&lt;="&amp;DATE(AS$6, $I11, $I12)),"")</f>
        <v>394.3772720003775</v>
      </c>
      <c r="AT43" s="206">
        <f>IFERROR(AVERAGEIFS('Monthly Inflation'!$N:$N,'Monthly Inflation'!$E:$E,"&gt;="&amp;DATE(AT$6,$I11 - 1, $I12),'Monthly Inflation'!$E:$E,"&lt;="&amp;DATE(AT$6, $I11, $I12)),"")</f>
        <v>400.3528760091906</v>
      </c>
      <c r="AU43" s="206">
        <f>IFERROR(AVERAGEIFS('Monthly Inflation'!$N:$N,'Monthly Inflation'!$E:$E,"&gt;="&amp;DATE(AU$6,$I11 - 1, $I12),'Monthly Inflation'!$E:$E,"&lt;="&amp;DATE(AU$6, $I11, $I12)),"")</f>
        <v>407.04134692098194</v>
      </c>
      <c r="AV43" s="206">
        <f>IFERROR(AVERAGEIFS('Monthly Inflation'!$N:$N,'Monthly Inflation'!$E:$E,"&gt;="&amp;DATE(AV$6,$I11 - 1, $I12),'Monthly Inflation'!$E:$E,"&lt;="&amp;DATE(AV$6, $I11, $I12)),"")</f>
        <v>414.48992277418103</v>
      </c>
      <c r="AW43" s="2"/>
    </row>
    <row r="44" spans="1:49" ht="16.8">
      <c r="A44" s="2"/>
      <c r="B44" s="2"/>
      <c r="C44" s="2"/>
      <c r="D44" s="2"/>
      <c r="E44" s="7"/>
      <c r="F44" s="2"/>
      <c r="G44" s="2"/>
      <c r="H44" s="2"/>
      <c r="I44" s="2"/>
      <c r="J44" s="2"/>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350"/>
      <c r="AR44" s="255"/>
      <c r="AS44" s="255"/>
      <c r="AT44" s="255"/>
      <c r="AU44" s="255"/>
      <c r="AV44" s="255"/>
      <c r="AW44" s="2"/>
    </row>
    <row r="45" spans="1:49" ht="16.8">
      <c r="A45" s="2"/>
      <c r="B45" s="2"/>
      <c r="C45" s="2"/>
      <c r="D45" s="2"/>
      <c r="E45" s="7" t="s">
        <v>1282</v>
      </c>
      <c r="F45" s="2"/>
      <c r="G45" s="2" t="s">
        <v>100</v>
      </c>
      <c r="H45" s="2"/>
      <c r="I45" s="2"/>
      <c r="J45" s="2"/>
      <c r="K45" s="256" t="str">
        <f>IFERROR(K40/INDEX($T$29:$AV$29,MATCH($I$14,$T$4:$AV$4,0)),"")</f>
        <v/>
      </c>
      <c r="L45" s="256" t="str">
        <f t="shared" ref="L45:AV45" si="11">IFERROR(L40/INDEX($T$29:$AV$29,MATCH($I$14,$T$4:$AV$4,0)),"")</f>
        <v/>
      </c>
      <c r="M45" s="256" t="str">
        <f t="shared" si="11"/>
        <v/>
      </c>
      <c r="N45" s="256" t="str">
        <f t="shared" si="11"/>
        <v/>
      </c>
      <c r="O45" s="256" t="str">
        <f t="shared" si="11"/>
        <v/>
      </c>
      <c r="P45" s="256" t="str">
        <f t="shared" si="11"/>
        <v/>
      </c>
      <c r="Q45" s="256" t="str">
        <f t="shared" si="11"/>
        <v/>
      </c>
      <c r="R45" s="256" t="str">
        <f t="shared" si="11"/>
        <v/>
      </c>
      <c r="S45" s="256" t="str">
        <f t="shared" si="11"/>
        <v/>
      </c>
      <c r="T45" s="256">
        <f t="shared" si="11"/>
        <v>0.56158640226628886</v>
      </c>
      <c r="U45" s="256">
        <f t="shared" si="11"/>
        <v>0.57535410764872519</v>
      </c>
      <c r="V45" s="256">
        <f t="shared" si="11"/>
        <v>0.58691218130311607</v>
      </c>
      <c r="W45" s="256">
        <f t="shared" si="11"/>
        <v>0.5952407932011331</v>
      </c>
      <c r="X45" s="256">
        <f t="shared" si="11"/>
        <v>0.6137677053824363</v>
      </c>
      <c r="Y45" s="256">
        <f t="shared" si="11"/>
        <v>0.62940509915014153</v>
      </c>
      <c r="Z45" s="256">
        <f t="shared" si="11"/>
        <v>0.64946175637393766</v>
      </c>
      <c r="AA45" s="256">
        <f t="shared" si="11"/>
        <v>0.66543909348441921</v>
      </c>
      <c r="AB45" s="256">
        <f t="shared" si="11"/>
        <v>0.6965439093484419</v>
      </c>
      <c r="AC45" s="256">
        <f t="shared" si="11"/>
        <v>0.72424929178470254</v>
      </c>
      <c r="AD45" s="256">
        <f t="shared" si="11"/>
        <v>0.71864022662889515</v>
      </c>
      <c r="AE45" s="256">
        <f t="shared" si="11"/>
        <v>0.7538243626062322</v>
      </c>
      <c r="AF45" s="256">
        <f t="shared" si="11"/>
        <v>0.79359773371104803</v>
      </c>
      <c r="AG45" s="256">
        <f t="shared" si="11"/>
        <v>0.82147308781869688</v>
      </c>
      <c r="AH45" s="256">
        <f t="shared" si="11"/>
        <v>0.84679886685552397</v>
      </c>
      <c r="AI45" s="256">
        <f t="shared" si="11"/>
        <v>0.86770538243626061</v>
      </c>
      <c r="AJ45" s="256">
        <f t="shared" si="11"/>
        <v>0.87552407932011334</v>
      </c>
      <c r="AK45" s="256">
        <f t="shared" si="11"/>
        <v>0.88810198300283283</v>
      </c>
      <c r="AL45" s="256">
        <f t="shared" si="11"/>
        <v>0.91767705382436271</v>
      </c>
      <c r="AM45" s="256">
        <f t="shared" si="11"/>
        <v>0.94844192634560898</v>
      </c>
      <c r="AN45" s="256">
        <f t="shared" si="11"/>
        <v>0.97444759206798848</v>
      </c>
      <c r="AO45" s="256">
        <f t="shared" si="11"/>
        <v>0.99467422096317282</v>
      </c>
      <c r="AP45" s="256">
        <f t="shared" si="11"/>
        <v>1.0164305949008499</v>
      </c>
      <c r="AQ45" s="297">
        <f t="shared" si="11"/>
        <v>1.1185835694050992</v>
      </c>
      <c r="AR45" s="256">
        <f t="shared" si="11"/>
        <v>1.2567228174904603</v>
      </c>
      <c r="AS45" s="256">
        <f t="shared" si="11"/>
        <v>1.3123689983998859</v>
      </c>
      <c r="AT45" s="256">
        <f t="shared" si="11"/>
        <v>1.3406592815876854</v>
      </c>
      <c r="AU45" s="256">
        <f t="shared" si="11"/>
        <v>1.3609729496063137</v>
      </c>
      <c r="AV45" s="256">
        <f t="shared" si="11"/>
        <v>1.383709961204471</v>
      </c>
      <c r="AW45" s="2"/>
    </row>
    <row r="46" spans="1:49" ht="16.8">
      <c r="A46" s="2"/>
      <c r="B46" s="2"/>
      <c r="C46" s="2"/>
      <c r="D46" s="2"/>
      <c r="E46" s="7" t="s">
        <v>1283</v>
      </c>
      <c r="F46" s="2"/>
      <c r="G46" s="2" t="s">
        <v>100</v>
      </c>
      <c r="H46" s="2"/>
      <c r="I46" s="2"/>
      <c r="J46" s="2"/>
      <c r="K46" s="256" t="str">
        <f>IFERROR(K43/INDEX($T$29:$AV$29,MATCH($I$14,$T$4:$AV$4,0)),"")</f>
        <v/>
      </c>
      <c r="L46" s="256" t="str">
        <f t="shared" ref="L46:AV46" si="12">IFERROR(L43/INDEX($T$29:$AV$29,MATCH($I$14,$T$4:$AV$4,0)),"")</f>
        <v/>
      </c>
      <c r="M46" s="256" t="str">
        <f t="shared" si="12"/>
        <v/>
      </c>
      <c r="N46" s="256" t="str">
        <f t="shared" si="12"/>
        <v/>
      </c>
      <c r="O46" s="256" t="str">
        <f t="shared" si="12"/>
        <v/>
      </c>
      <c r="P46" s="256" t="str">
        <f t="shared" si="12"/>
        <v/>
      </c>
      <c r="Q46" s="256" t="str">
        <f t="shared" si="12"/>
        <v/>
      </c>
      <c r="R46" s="256" t="str">
        <f t="shared" si="12"/>
        <v/>
      </c>
      <c r="S46" s="256">
        <f t="shared" si="12"/>
        <v>0.56158640226628886</v>
      </c>
      <c r="T46" s="256">
        <f t="shared" si="12"/>
        <v>0.57535410764872519</v>
      </c>
      <c r="U46" s="256">
        <f t="shared" si="12"/>
        <v>0.58691218130311607</v>
      </c>
      <c r="V46" s="256">
        <f t="shared" si="12"/>
        <v>0.5952407932011331</v>
      </c>
      <c r="W46" s="256">
        <f t="shared" si="12"/>
        <v>0.6137677053824363</v>
      </c>
      <c r="X46" s="256">
        <f t="shared" si="12"/>
        <v>0.62940509915014153</v>
      </c>
      <c r="Y46" s="256">
        <f t="shared" si="12"/>
        <v>0.64946175637393766</v>
      </c>
      <c r="Z46" s="256">
        <f t="shared" si="12"/>
        <v>0.66543909348441921</v>
      </c>
      <c r="AA46" s="256">
        <f t="shared" si="12"/>
        <v>0.6965439093484419</v>
      </c>
      <c r="AB46" s="256">
        <f t="shared" si="12"/>
        <v>0.72424929178470254</v>
      </c>
      <c r="AC46" s="256">
        <f t="shared" si="12"/>
        <v>0.71864022662889515</v>
      </c>
      <c r="AD46" s="256">
        <f t="shared" si="12"/>
        <v>0.7538243626062322</v>
      </c>
      <c r="AE46" s="256">
        <f t="shared" si="12"/>
        <v>0.79359773371104803</v>
      </c>
      <c r="AF46" s="256">
        <f t="shared" si="12"/>
        <v>0.82147308781869688</v>
      </c>
      <c r="AG46" s="256">
        <f t="shared" si="12"/>
        <v>0.84679886685552397</v>
      </c>
      <c r="AH46" s="256">
        <f t="shared" si="12"/>
        <v>0.86770538243626061</v>
      </c>
      <c r="AI46" s="256">
        <f t="shared" si="12"/>
        <v>0.87552407932011334</v>
      </c>
      <c r="AJ46" s="256">
        <f t="shared" si="12"/>
        <v>0.88810198300283283</v>
      </c>
      <c r="AK46" s="256">
        <f t="shared" si="12"/>
        <v>0.91767705382436271</v>
      </c>
      <c r="AL46" s="256">
        <f t="shared" si="12"/>
        <v>0.94844192634560898</v>
      </c>
      <c r="AM46" s="256">
        <f t="shared" si="12"/>
        <v>0.97444759206798848</v>
      </c>
      <c r="AN46" s="256">
        <f t="shared" si="12"/>
        <v>0.99467422096317282</v>
      </c>
      <c r="AO46" s="256">
        <f t="shared" si="12"/>
        <v>1.0164305949008499</v>
      </c>
      <c r="AP46" s="256">
        <f t="shared" si="12"/>
        <v>1.1185835694050992</v>
      </c>
      <c r="AQ46" s="297">
        <f t="shared" si="12"/>
        <v>1.2567228174904603</v>
      </c>
      <c r="AR46" s="256">
        <f t="shared" si="12"/>
        <v>1.3123689983998859</v>
      </c>
      <c r="AS46" s="256">
        <f t="shared" si="12"/>
        <v>1.3406592815876854</v>
      </c>
      <c r="AT46" s="256">
        <f t="shared" si="12"/>
        <v>1.3609729496063137</v>
      </c>
      <c r="AU46" s="256">
        <f t="shared" si="12"/>
        <v>1.383709961204471</v>
      </c>
      <c r="AV46" s="256">
        <f t="shared" si="12"/>
        <v>1.4090308989490572</v>
      </c>
      <c r="AW46" s="2"/>
    </row>
    <row r="47" spans="1:49" ht="16.8">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8"/>
      <c r="AK47" s="8"/>
      <c r="AL47" s="8"/>
      <c r="AM47" s="8"/>
      <c r="AN47" s="8"/>
      <c r="AO47" s="8"/>
      <c r="AP47" s="8"/>
      <c r="AQ47" s="9"/>
      <c r="AR47" s="8"/>
      <c r="AS47" s="8"/>
      <c r="AT47" s="8"/>
      <c r="AU47" s="8"/>
      <c r="AV47" s="8"/>
      <c r="AW47" s="2"/>
    </row>
    <row r="48" spans="1:49" ht="16.8">
      <c r="A48" s="2"/>
      <c r="B48" s="2"/>
      <c r="C48" s="20" t="s">
        <v>1284</v>
      </c>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9"/>
      <c r="AR48" s="20"/>
      <c r="AS48" s="20"/>
      <c r="AT48" s="20"/>
      <c r="AU48" s="20"/>
      <c r="AV48" s="20"/>
      <c r="AW48" s="2"/>
    </row>
    <row r="49" spans="1:49" ht="16.8">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8"/>
      <c r="AK49" s="8"/>
      <c r="AL49" s="8"/>
      <c r="AM49" s="8"/>
      <c r="AN49" s="8"/>
      <c r="AO49" s="8"/>
      <c r="AP49" s="8"/>
      <c r="AQ49" s="9"/>
      <c r="AR49" s="8"/>
      <c r="AS49" s="8"/>
      <c r="AT49" s="8"/>
      <c r="AU49" s="8"/>
      <c r="AV49" s="8"/>
      <c r="AW49" s="2"/>
    </row>
    <row r="50" spans="1:49" ht="16.8">
      <c r="A50" s="2"/>
      <c r="B50" s="2"/>
      <c r="C50" s="2"/>
      <c r="D50" s="2"/>
      <c r="E50" s="7" t="s">
        <v>1285</v>
      </c>
      <c r="F50" s="2"/>
      <c r="G50" s="2" t="s">
        <v>100</v>
      </c>
      <c r="H50" s="2" t="s">
        <v>1286</v>
      </c>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498">
        <v>0</v>
      </c>
      <c r="AK50" s="498">
        <v>0</v>
      </c>
      <c r="AL50" s="498">
        <v>0</v>
      </c>
      <c r="AM50" s="441">
        <v>2.5628884588821732</v>
      </c>
      <c r="AN50" s="441">
        <v>1.5033471260387901</v>
      </c>
      <c r="AO50" s="441">
        <v>4.0452569031158125</v>
      </c>
      <c r="AP50" s="441">
        <v>11.584699426229506</v>
      </c>
      <c r="AQ50" s="443">
        <v>10.007381931931292</v>
      </c>
      <c r="AR50" s="441">
        <v>5.1192952208696019</v>
      </c>
      <c r="AS50" s="441">
        <v>2.5996271122782799</v>
      </c>
      <c r="AT50" s="441">
        <v>2.5121856232399598</v>
      </c>
      <c r="AU50" s="441">
        <v>2.8036598929437329</v>
      </c>
      <c r="AV50" s="441">
        <v>2.8576541255967536</v>
      </c>
      <c r="AW50" s="2"/>
    </row>
    <row r="51" spans="1:49" ht="16.8">
      <c r="A51" s="2"/>
      <c r="B51" s="2"/>
      <c r="C51" s="2"/>
      <c r="D51" s="2"/>
      <c r="E51" s="7" t="s">
        <v>1287</v>
      </c>
      <c r="F51" s="2"/>
      <c r="G51" s="2" t="s">
        <v>604</v>
      </c>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8"/>
      <c r="AK51" s="8"/>
      <c r="AL51" s="8"/>
      <c r="AM51" s="8"/>
      <c r="AN51" s="291">
        <f>0.75*(AM50/100)+0.25*(AN50/100)</f>
        <v>2.2980031256713274E-2</v>
      </c>
      <c r="AO51" s="291">
        <f t="shared" ref="AO51:AV51" si="13">0.75*(AN50/100)+0.25*(AO50/100)</f>
        <v>2.1388245703080455E-2</v>
      </c>
      <c r="AP51" s="291">
        <f t="shared" si="13"/>
        <v>5.9301175338942358E-2</v>
      </c>
      <c r="AQ51" s="295">
        <f t="shared" si="13"/>
        <v>0.11190370052654952</v>
      </c>
      <c r="AR51" s="291">
        <f t="shared" si="13"/>
        <v>8.7853602541658693E-2</v>
      </c>
      <c r="AS51" s="291">
        <f t="shared" si="13"/>
        <v>4.4893781937217714E-2</v>
      </c>
      <c r="AT51" s="291">
        <f t="shared" si="13"/>
        <v>2.5777667400186999E-2</v>
      </c>
      <c r="AU51" s="291">
        <f t="shared" si="13"/>
        <v>2.585054190665903E-2</v>
      </c>
      <c r="AV51" s="291">
        <f t="shared" si="13"/>
        <v>2.817158451106988E-2</v>
      </c>
      <c r="AW51" s="2"/>
    </row>
    <row r="52" spans="1:49" ht="16.8">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8"/>
      <c r="AK52" s="8"/>
      <c r="AL52" s="8"/>
      <c r="AM52" s="8"/>
      <c r="AN52" s="8"/>
      <c r="AO52" s="8"/>
      <c r="AP52" s="8"/>
      <c r="AQ52" s="9"/>
      <c r="AR52" s="8"/>
      <c r="AS52" s="8"/>
      <c r="AT52" s="8"/>
      <c r="AU52" s="8"/>
      <c r="AV52" s="8"/>
      <c r="AW52" s="2"/>
    </row>
    <row r="53" spans="1:49" ht="16.8">
      <c r="A53" s="2"/>
      <c r="B53" s="2"/>
      <c r="C53" s="2"/>
      <c r="D53" s="2"/>
      <c r="E53" s="7" t="s">
        <v>1288</v>
      </c>
      <c r="F53" s="2"/>
      <c r="G53" s="2" t="s">
        <v>100</v>
      </c>
      <c r="H53" s="2" t="s">
        <v>1289</v>
      </c>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498">
        <v>0</v>
      </c>
      <c r="AK53" s="498">
        <v>0</v>
      </c>
      <c r="AL53" s="498">
        <v>0</v>
      </c>
      <c r="AM53" s="441">
        <v>1.7910205867057716</v>
      </c>
      <c r="AN53" s="441">
        <v>0.85065402820156999</v>
      </c>
      <c r="AO53" s="441">
        <v>2.5882219500718202</v>
      </c>
      <c r="AP53" s="441">
        <v>9.0667455547039033</v>
      </c>
      <c r="AQ53" s="443">
        <v>7.4553979567326234</v>
      </c>
      <c r="AR53" s="441">
        <v>3.6114247777982333</v>
      </c>
      <c r="AS53" s="441">
        <v>1.7760878895190846</v>
      </c>
      <c r="AT53" s="441">
        <v>1.446667906451915</v>
      </c>
      <c r="AU53" s="441">
        <v>1.7296573062324683</v>
      </c>
      <c r="AV53" s="441">
        <v>1.960504241247718</v>
      </c>
      <c r="AW53" s="2"/>
    </row>
    <row r="54" spans="1:49" ht="16.8">
      <c r="A54" s="2"/>
      <c r="B54" s="2"/>
      <c r="C54" s="2"/>
      <c r="D54" s="2"/>
      <c r="E54" s="7" t="s">
        <v>1290</v>
      </c>
      <c r="F54" s="2"/>
      <c r="G54" s="2" t="s">
        <v>604</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8"/>
      <c r="AK54" s="8"/>
      <c r="AL54" s="8"/>
      <c r="AM54" s="8"/>
      <c r="AN54" s="291">
        <f>0.75*(AM53/100)+0.25*(AN53/100)</f>
        <v>1.5559289470797212E-2</v>
      </c>
      <c r="AO54" s="291">
        <f t="shared" ref="AO54:AV54" si="14">0.75*(AN53/100)+0.25*(AO53/100)</f>
        <v>1.2850460086691325E-2</v>
      </c>
      <c r="AP54" s="291">
        <f t="shared" si="14"/>
        <v>4.2078528512298409E-2</v>
      </c>
      <c r="AQ54" s="295">
        <f t="shared" si="14"/>
        <v>8.6639086552110833E-2</v>
      </c>
      <c r="AR54" s="291">
        <f t="shared" si="14"/>
        <v>6.4944046619990259E-2</v>
      </c>
      <c r="AS54" s="291">
        <f t="shared" si="14"/>
        <v>3.1525905557284462E-2</v>
      </c>
      <c r="AT54" s="291">
        <f t="shared" si="14"/>
        <v>1.6937328937522922E-2</v>
      </c>
      <c r="AU54" s="291">
        <f t="shared" si="14"/>
        <v>1.5174152563970533E-2</v>
      </c>
      <c r="AV54" s="291">
        <f t="shared" si="14"/>
        <v>1.7873690399862807E-2</v>
      </c>
      <c r="AW54" s="2"/>
    </row>
    <row r="55" spans="1:49" ht="16.8">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c r="AS55" s="2"/>
      <c r="AT55" s="2"/>
      <c r="AU55" s="2"/>
      <c r="AV55" s="2"/>
      <c r="AW55" s="2"/>
    </row>
    <row r="56" spans="1:49" ht="16.8">
      <c r="A56" s="94"/>
      <c r="B56" s="37" t="s">
        <v>79</v>
      </c>
      <c r="C56" s="37"/>
      <c r="D56" s="37"/>
      <c r="E56" s="37"/>
      <c r="F56" s="37"/>
      <c r="G56" s="37"/>
      <c r="H56" s="37"/>
      <c r="I56" s="37"/>
      <c r="J56" s="37"/>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8"/>
      <c r="AR56" s="37"/>
      <c r="AS56" s="37"/>
      <c r="AT56" s="37"/>
      <c r="AU56" s="37"/>
      <c r="AV56" s="37"/>
    </row>
    <row r="57" spans="1:49" ht="16.8">
      <c r="A57" s="2"/>
      <c r="B57" s="2"/>
      <c r="C57" s="2"/>
      <c r="D57" s="2"/>
      <c r="E57" s="13"/>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49" ht="16.8">
      <c r="A58" s="2"/>
      <c r="B58" s="2"/>
      <c r="C58" s="2"/>
      <c r="D58" s="2"/>
      <c r="E58" s="13"/>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16.8" hidden="1">
      <c r="A59" s="2"/>
      <c r="B59" s="2"/>
      <c r="C59" s="2"/>
      <c r="D59" s="2"/>
      <c r="E59" s="13"/>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sheetData>
  <conditionalFormatting sqref="K21:T25">
    <cfRule type="cellIs" dxfId="94" priority="21" operator="equal">
      <formula>"FORECAST"</formula>
    </cfRule>
  </conditionalFormatting>
  <conditionalFormatting sqref="K23:T26">
    <cfRule type="expression" dxfId="93" priority="20">
      <formula>K$21 = "FORECAST"</formula>
    </cfRule>
  </conditionalFormatting>
  <conditionalFormatting sqref="K23:AV24">
    <cfRule type="expression" dxfId="92" priority="17">
      <formula>K$21 = "FORECAST"</formula>
    </cfRule>
    <cfRule type="cellIs" dxfId="91" priority="18" operator="equal">
      <formula>"FORECAST"</formula>
    </cfRule>
  </conditionalFormatting>
  <conditionalFormatting sqref="K26:AV30">
    <cfRule type="expression" dxfId="90" priority="5">
      <formula>K$21 = "FORECAST"</formula>
    </cfRule>
  </conditionalFormatting>
  <conditionalFormatting sqref="K27:AV27">
    <cfRule type="cellIs" dxfId="89" priority="12" operator="equal">
      <formula>"FORECAST"</formula>
    </cfRule>
  </conditionalFormatting>
  <conditionalFormatting sqref="K30:AV30">
    <cfRule type="cellIs" dxfId="88" priority="6" operator="equal">
      <formula>"FORECAST"</formula>
    </cfRule>
  </conditionalFormatting>
  <conditionalFormatting sqref="K32:AV32">
    <cfRule type="expression" dxfId="87" priority="19">
      <formula>K$21 = "FORECAST"</formula>
    </cfRule>
  </conditionalFormatting>
  <conditionalFormatting sqref="K39:AV39">
    <cfRule type="cellIs" dxfId="86" priority="1" operator="equal">
      <formula>"FORECAST"</formula>
    </cfRule>
  </conditionalFormatting>
  <conditionalFormatting sqref="K40:AV41">
    <cfRule type="expression" dxfId="85" priority="4">
      <formula>K$39 = "FORECAST"</formula>
    </cfRule>
  </conditionalFormatting>
  <conditionalFormatting sqref="K42:AV46">
    <cfRule type="cellIs" dxfId="84" priority="3" operator="equal">
      <formula>"FORECAST"</formula>
    </cfRule>
  </conditionalFormatting>
  <conditionalFormatting sqref="K43:AV46">
    <cfRule type="expression" dxfId="83" priority="2">
      <formula>K$42 = "FORECAST"</formula>
    </cfRule>
  </conditionalFormatting>
  <conditionalFormatting sqref="U27:V27 X27:AV27">
    <cfRule type="expression" dxfId="82" priority="15">
      <formula>U$21 = "FORECAST"</formula>
    </cfRule>
  </conditionalFormatting>
  <conditionalFormatting sqref="U30:V30 X30:AV30">
    <cfRule type="expression" dxfId="81" priority="9">
      <formula>U$21 = "FORECAST"</formula>
    </cfRule>
  </conditionalFormatting>
  <conditionalFormatting sqref="U21:AV23 U24:V24 X24:AV24 U25:AV25">
    <cfRule type="cellIs" dxfId="80" priority="24" operator="equal">
      <formula>"FORECAST"</formula>
    </cfRule>
  </conditionalFormatting>
  <conditionalFormatting sqref="U23:AV23 U24:V24 X24:AV24 U25:AV26 U28:AV29">
    <cfRule type="expression" dxfId="79" priority="23">
      <formula>U$21 = "FORECAST"</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FFFFCC"/>
    <pageSetUpPr autoPageBreaks="0"/>
  </sheetPr>
  <dimension ref="A1:BE356"/>
  <sheetViews>
    <sheetView zoomScale="85" zoomScaleNormal="85" workbookViewId="0"/>
  </sheetViews>
  <sheetFormatPr defaultColWidth="0" defaultRowHeight="12.6" zeroHeight="1"/>
  <cols>
    <col min="1" max="4" width="1.453125" customWidth="1"/>
    <col min="5" max="14" width="22.7265625" customWidth="1"/>
    <col min="15" max="16" width="9" customWidth="1"/>
    <col min="17" max="18" width="9.6328125" customWidth="1"/>
    <col min="19" max="38" width="9.6328125" hidden="1" customWidth="1"/>
    <col min="39" max="55" width="9" hidden="1" customWidth="1"/>
    <col min="56" max="57" width="0" hidden="1" customWidth="1"/>
    <col min="58" max="16384" width="9" hidden="1"/>
  </cols>
  <sheetData>
    <row r="1" spans="1:14" ht="19.2">
      <c r="A1" s="195" t="s">
        <v>74</v>
      </c>
      <c r="B1" s="181"/>
      <c r="C1" s="181"/>
      <c r="D1" s="181"/>
      <c r="E1" s="181"/>
      <c r="F1" s="181"/>
      <c r="G1" s="181"/>
      <c r="H1" s="181"/>
      <c r="I1" s="181"/>
      <c r="J1" s="181"/>
      <c r="K1" s="181"/>
      <c r="L1" s="247"/>
      <c r="M1" s="247"/>
      <c r="N1" s="247"/>
    </row>
    <row r="2" spans="1:14" ht="16.8">
      <c r="A2" s="181"/>
      <c r="B2" s="157"/>
      <c r="C2" s="181"/>
      <c r="D2" s="181"/>
      <c r="E2" s="181"/>
      <c r="F2" s="181"/>
      <c r="G2" s="181"/>
      <c r="H2" s="181"/>
      <c r="I2" s="181"/>
      <c r="J2" s="181"/>
      <c r="K2" s="181"/>
      <c r="L2" s="247"/>
      <c r="M2" s="247"/>
      <c r="N2" s="247"/>
    </row>
    <row r="3" spans="1:14" ht="16.8">
      <c r="A3" s="181"/>
      <c r="B3" s="181"/>
      <c r="C3" s="181"/>
      <c r="D3" s="181"/>
      <c r="E3" s="179"/>
      <c r="F3" s="179"/>
      <c r="G3" s="179"/>
      <c r="H3" s="478" t="s">
        <v>1291</v>
      </c>
      <c r="I3" s="478" t="s">
        <v>1292</v>
      </c>
      <c r="J3" s="179"/>
      <c r="K3" s="179"/>
      <c r="L3" s="247"/>
      <c r="M3" s="247"/>
      <c r="N3" s="247"/>
    </row>
    <row r="4" spans="1:14" ht="33.6">
      <c r="A4" s="181"/>
      <c r="B4" s="181"/>
      <c r="C4" s="181"/>
      <c r="D4" s="181"/>
      <c r="E4" s="324" t="s">
        <v>1293</v>
      </c>
      <c r="F4" s="325" t="s">
        <v>1294</v>
      </c>
      <c r="G4" s="324" t="s">
        <v>1295</v>
      </c>
      <c r="H4" s="326" t="s">
        <v>1296</v>
      </c>
      <c r="I4" s="326" t="s">
        <v>1297</v>
      </c>
      <c r="J4" s="326" t="s">
        <v>1298</v>
      </c>
      <c r="K4" s="326" t="s">
        <v>1299</v>
      </c>
      <c r="L4" s="327" t="s">
        <v>1300</v>
      </c>
      <c r="M4" s="327" t="s">
        <v>1301</v>
      </c>
      <c r="N4" s="327" t="s">
        <v>1302</v>
      </c>
    </row>
    <row r="5" spans="1:14" ht="16.8">
      <c r="A5" s="2"/>
      <c r="B5" s="2"/>
      <c r="C5" s="2"/>
      <c r="D5" s="2"/>
      <c r="E5" s="248">
        <v>36251</v>
      </c>
      <c r="F5" s="323">
        <f>EOMONTH(E5, 0)</f>
        <v>36280</v>
      </c>
      <c r="G5" s="159">
        <f>IF(MONTH(E5)&gt;=4,YEAR(E5)+1,YEAR(E5))</f>
        <v>2000</v>
      </c>
      <c r="H5" s="290">
        <v>72.599999999999994</v>
      </c>
      <c r="I5" s="249">
        <v>165.2</v>
      </c>
      <c r="J5" s="257" t="str">
        <f>IF($E5&lt;DATE(2018,7,1),"-",INDEX('Annual Inflation'!$AM$53:$BA$53, MATCH(YEAR(EOMONTH($E5,6)), 'Annual Inflation'!$AM$6:$BA$6, 0))/100)</f>
        <v>-</v>
      </c>
      <c r="K5" s="257" t="str">
        <f>IF($E5&lt;DATE(2018,7,1),"-",INDEX('Annual Inflation'!$AM$50:$BA$50, MATCH(YEAR(EOMONTH($E5,6)), 'Annual Inflation'!$AM$6:$BA$6, 0))/100)</f>
        <v>-</v>
      </c>
      <c r="L5" s="258">
        <f>IF(ISBLANK(H5),L4*((1+J5)^(1/12)),H5)</f>
        <v>72.599999999999994</v>
      </c>
      <c r="M5" s="258">
        <f>IF(ISBLANK(I5),M4*((1+K5)^(1/12)),I5)</f>
        <v>165.2</v>
      </c>
      <c r="N5" s="258">
        <f>IF($E5 &lt; DATE(2023,4,1),  M5,  IF($E5 = DATE(2023,4,1), N4 * ((0.5*L5/L4) + (0.5*M5/M4)), N4*(L5/L4)))</f>
        <v>165.2</v>
      </c>
    </row>
    <row r="6" spans="1:14" ht="16.8">
      <c r="A6" s="2"/>
      <c r="B6" s="2"/>
      <c r="C6" s="2"/>
      <c r="D6" s="2"/>
      <c r="E6" s="248">
        <v>36281</v>
      </c>
      <c r="F6" s="323">
        <f t="shared" ref="F6:F69" si="0">EOMONTH(E6, 0)</f>
        <v>36311</v>
      </c>
      <c r="G6" s="159">
        <f t="shared" ref="G6:G69" si="1">IF(MONTH(E6)&gt;=4,YEAR(E6)+1,YEAR(E6))</f>
        <v>2000</v>
      </c>
      <c r="H6" s="290">
        <v>72.8</v>
      </c>
      <c r="I6" s="249">
        <v>165.6</v>
      </c>
      <c r="J6" s="257" t="str">
        <f>IF($E6&lt;DATE(2018,7,1),"-",INDEX('Annual Inflation'!$AM$53:$BA$53, MATCH(YEAR(EOMONTH($E6,6)), 'Annual Inflation'!$AM$6:$BA$6, 0))/100)</f>
        <v>-</v>
      </c>
      <c r="K6" s="257" t="str">
        <f>IF($E6&lt;DATE(2018,7,1),"-",INDEX('Annual Inflation'!$AM$50:$BA$50, MATCH(YEAR(EOMONTH($E6,6)), 'Annual Inflation'!$AM$6:$BA$6, 0))/100)</f>
        <v>-</v>
      </c>
      <c r="L6" s="258">
        <f t="shared" ref="L6:L69" si="2">IF(ISBLANK(H6),L5*((1+J6)^(1/12)),H6)</f>
        <v>72.8</v>
      </c>
      <c r="M6" s="258">
        <f t="shared" ref="M6:M69" si="3">IF(ISBLANK(I6),M5*((1+K6)^(1/12)),I6)</f>
        <v>165.6</v>
      </c>
      <c r="N6" s="258">
        <f t="shared" ref="N6:N69" si="4">IF($E6 &lt; DATE(2023,4,1),  M6,  IF($E6 = DATE(2023,4,1), N5 * ((0.5*L6/L5) + (0.5*M6/M5)), N5*(L6/L5)))</f>
        <v>165.6</v>
      </c>
    </row>
    <row r="7" spans="1:14" ht="16.8">
      <c r="A7" s="2"/>
      <c r="B7" s="2"/>
      <c r="C7" s="2"/>
      <c r="D7" s="2"/>
      <c r="E7" s="248">
        <v>36312</v>
      </c>
      <c r="F7" s="323">
        <f t="shared" si="0"/>
        <v>36341</v>
      </c>
      <c r="G7" s="159">
        <f t="shared" si="1"/>
        <v>2000</v>
      </c>
      <c r="H7" s="290">
        <v>72.7</v>
      </c>
      <c r="I7" s="249">
        <v>165.6</v>
      </c>
      <c r="J7" s="257" t="str">
        <f>IF($E7&lt;DATE(2018,7,1),"-",INDEX('Annual Inflation'!$AM$53:$BA$53, MATCH(YEAR(EOMONTH($E7,6)), 'Annual Inflation'!$AM$6:$BA$6, 0))/100)</f>
        <v>-</v>
      </c>
      <c r="K7" s="257" t="str">
        <f>IF($E7&lt;DATE(2018,7,1),"-",INDEX('Annual Inflation'!$AM$50:$BA$50, MATCH(YEAR(EOMONTH($E7,6)), 'Annual Inflation'!$AM$6:$BA$6, 0))/100)</f>
        <v>-</v>
      </c>
      <c r="L7" s="258">
        <f t="shared" si="2"/>
        <v>72.7</v>
      </c>
      <c r="M7" s="258">
        <f t="shared" si="3"/>
        <v>165.6</v>
      </c>
      <c r="N7" s="258">
        <f t="shared" si="4"/>
        <v>165.6</v>
      </c>
    </row>
    <row r="8" spans="1:14" ht="16.8">
      <c r="A8" s="2"/>
      <c r="B8" s="2"/>
      <c r="C8" s="2"/>
      <c r="D8" s="2"/>
      <c r="E8" s="248">
        <v>36342</v>
      </c>
      <c r="F8" s="323">
        <f t="shared" si="0"/>
        <v>36372</v>
      </c>
      <c r="G8" s="159">
        <f t="shared" si="1"/>
        <v>2000</v>
      </c>
      <c r="H8" s="290">
        <v>72.400000000000006</v>
      </c>
      <c r="I8" s="249">
        <v>165.1</v>
      </c>
      <c r="J8" s="257" t="str">
        <f>IF($E8&lt;DATE(2018,7,1),"-",INDEX('Annual Inflation'!$AM$53:$BA$53, MATCH(YEAR(EOMONTH($E8,6)), 'Annual Inflation'!$AM$6:$BA$6, 0))/100)</f>
        <v>-</v>
      </c>
      <c r="K8" s="257" t="str">
        <f>IF($E8&lt;DATE(2018,7,1),"-",INDEX('Annual Inflation'!$AM$50:$BA$50, MATCH(YEAR(EOMONTH($E8,6)), 'Annual Inflation'!$AM$6:$BA$6, 0))/100)</f>
        <v>-</v>
      </c>
      <c r="L8" s="258">
        <f t="shared" si="2"/>
        <v>72.400000000000006</v>
      </c>
      <c r="M8" s="258">
        <f t="shared" si="3"/>
        <v>165.1</v>
      </c>
      <c r="N8" s="258">
        <f t="shared" si="4"/>
        <v>165.1</v>
      </c>
    </row>
    <row r="9" spans="1:14" ht="16.8">
      <c r="A9" s="2"/>
      <c r="B9" s="2"/>
      <c r="C9" s="2"/>
      <c r="D9" s="2"/>
      <c r="E9" s="248">
        <v>36373</v>
      </c>
      <c r="F9" s="323">
        <f t="shared" si="0"/>
        <v>36403</v>
      </c>
      <c r="G9" s="159">
        <f t="shared" si="1"/>
        <v>2000</v>
      </c>
      <c r="H9" s="290">
        <v>72.599999999999994</v>
      </c>
      <c r="I9" s="249">
        <v>165.5</v>
      </c>
      <c r="J9" s="257" t="str">
        <f>IF($E9&lt;DATE(2018,7,1),"-",INDEX('Annual Inflation'!$AM$53:$BA$53, MATCH(YEAR(EOMONTH($E9,6)), 'Annual Inflation'!$AM$6:$BA$6, 0))/100)</f>
        <v>-</v>
      </c>
      <c r="K9" s="257" t="str">
        <f>IF($E9&lt;DATE(2018,7,1),"-",INDEX('Annual Inflation'!$AM$50:$BA$50, MATCH(YEAR(EOMONTH($E9,6)), 'Annual Inflation'!$AM$6:$BA$6, 0))/100)</f>
        <v>-</v>
      </c>
      <c r="L9" s="258">
        <f t="shared" si="2"/>
        <v>72.599999999999994</v>
      </c>
      <c r="M9" s="258">
        <f t="shared" si="3"/>
        <v>165.5</v>
      </c>
      <c r="N9" s="258">
        <f t="shared" si="4"/>
        <v>165.5</v>
      </c>
    </row>
    <row r="10" spans="1:14" ht="16.8">
      <c r="A10" s="2"/>
      <c r="B10" s="2"/>
      <c r="C10" s="2"/>
      <c r="D10" s="2"/>
      <c r="E10" s="248">
        <v>36404</v>
      </c>
      <c r="F10" s="323">
        <f t="shared" si="0"/>
        <v>36433</v>
      </c>
      <c r="G10" s="159">
        <f t="shared" si="1"/>
        <v>2000</v>
      </c>
      <c r="H10" s="290">
        <v>72.8</v>
      </c>
      <c r="I10" s="249">
        <v>166.2</v>
      </c>
      <c r="J10" s="257" t="str">
        <f>IF($E10&lt;DATE(2018,7,1),"-",INDEX('Annual Inflation'!$AM$53:$BA$53, MATCH(YEAR(EOMONTH($E10,6)), 'Annual Inflation'!$AM$6:$BA$6, 0))/100)</f>
        <v>-</v>
      </c>
      <c r="K10" s="257" t="str">
        <f>IF($E10&lt;DATE(2018,7,1),"-",INDEX('Annual Inflation'!$AM$50:$BA$50, MATCH(YEAR(EOMONTH($E10,6)), 'Annual Inflation'!$AM$6:$BA$6, 0))/100)</f>
        <v>-</v>
      </c>
      <c r="L10" s="258">
        <f t="shared" si="2"/>
        <v>72.8</v>
      </c>
      <c r="M10" s="258">
        <f t="shared" si="3"/>
        <v>166.2</v>
      </c>
      <c r="N10" s="258">
        <f t="shared" si="4"/>
        <v>166.2</v>
      </c>
    </row>
    <row r="11" spans="1:14" ht="16.8">
      <c r="A11" s="2"/>
      <c r="B11" s="2"/>
      <c r="C11" s="2"/>
      <c r="D11" s="2"/>
      <c r="E11" s="248">
        <v>36434</v>
      </c>
      <c r="F11" s="323">
        <f t="shared" si="0"/>
        <v>36464</v>
      </c>
      <c r="G11" s="159">
        <f t="shared" si="1"/>
        <v>2000</v>
      </c>
      <c r="H11" s="290">
        <v>72.8</v>
      </c>
      <c r="I11" s="249">
        <v>166.5</v>
      </c>
      <c r="J11" s="257" t="str">
        <f>IF($E11&lt;DATE(2018,7,1),"-",INDEX('Annual Inflation'!$AM$53:$BA$53, MATCH(YEAR(EOMONTH($E11,6)), 'Annual Inflation'!$AM$6:$BA$6, 0))/100)</f>
        <v>-</v>
      </c>
      <c r="K11" s="257" t="str">
        <f>IF($E11&lt;DATE(2018,7,1),"-",INDEX('Annual Inflation'!$AM$50:$BA$50, MATCH(YEAR(EOMONTH($E11,6)), 'Annual Inflation'!$AM$6:$BA$6, 0))/100)</f>
        <v>-</v>
      </c>
      <c r="L11" s="258">
        <f t="shared" si="2"/>
        <v>72.8</v>
      </c>
      <c r="M11" s="258">
        <f t="shared" si="3"/>
        <v>166.5</v>
      </c>
      <c r="N11" s="258">
        <f t="shared" si="4"/>
        <v>166.5</v>
      </c>
    </row>
    <row r="12" spans="1:14" ht="16.8">
      <c r="A12" s="2"/>
      <c r="B12" s="2"/>
      <c r="C12" s="2"/>
      <c r="D12" s="2"/>
      <c r="E12" s="248">
        <v>36465</v>
      </c>
      <c r="F12" s="323">
        <f t="shared" si="0"/>
        <v>36494</v>
      </c>
      <c r="G12" s="159">
        <f t="shared" si="1"/>
        <v>2000</v>
      </c>
      <c r="H12" s="290">
        <v>72.900000000000006</v>
      </c>
      <c r="I12" s="249">
        <v>166.7</v>
      </c>
      <c r="J12" s="257" t="str">
        <f>IF($E12&lt;DATE(2018,7,1),"-",INDEX('Annual Inflation'!$AM$53:$BA$53, MATCH(YEAR(EOMONTH($E12,6)), 'Annual Inflation'!$AM$6:$BA$6, 0))/100)</f>
        <v>-</v>
      </c>
      <c r="K12" s="257" t="str">
        <f>IF($E12&lt;DATE(2018,7,1),"-",INDEX('Annual Inflation'!$AM$50:$BA$50, MATCH(YEAR(EOMONTH($E12,6)), 'Annual Inflation'!$AM$6:$BA$6, 0))/100)</f>
        <v>-</v>
      </c>
      <c r="L12" s="258">
        <f t="shared" si="2"/>
        <v>72.900000000000006</v>
      </c>
      <c r="M12" s="258">
        <f t="shared" si="3"/>
        <v>166.7</v>
      </c>
      <c r="N12" s="258">
        <f t="shared" si="4"/>
        <v>166.7</v>
      </c>
    </row>
    <row r="13" spans="1:14" ht="16.8">
      <c r="A13" s="2"/>
      <c r="B13" s="2"/>
      <c r="C13" s="2"/>
      <c r="D13" s="2"/>
      <c r="E13" s="248">
        <v>36495</v>
      </c>
      <c r="F13" s="323">
        <f t="shared" si="0"/>
        <v>36525</v>
      </c>
      <c r="G13" s="159">
        <f t="shared" si="1"/>
        <v>2000</v>
      </c>
      <c r="H13" s="290">
        <v>73.099999999999994</v>
      </c>
      <c r="I13" s="249">
        <v>167.3</v>
      </c>
      <c r="J13" s="257" t="str">
        <f>IF($E13&lt;DATE(2018,7,1),"-",INDEX('Annual Inflation'!$AM$53:$BA$53, MATCH(YEAR(EOMONTH($E13,6)), 'Annual Inflation'!$AM$6:$BA$6, 0))/100)</f>
        <v>-</v>
      </c>
      <c r="K13" s="257" t="str">
        <f>IF($E13&lt;DATE(2018,7,1),"-",INDEX('Annual Inflation'!$AM$50:$BA$50, MATCH(YEAR(EOMONTH($E13,6)), 'Annual Inflation'!$AM$6:$BA$6, 0))/100)</f>
        <v>-</v>
      </c>
      <c r="L13" s="258">
        <f t="shared" si="2"/>
        <v>73.099999999999994</v>
      </c>
      <c r="M13" s="258">
        <f t="shared" si="3"/>
        <v>167.3</v>
      </c>
      <c r="N13" s="258">
        <f t="shared" si="4"/>
        <v>167.3</v>
      </c>
    </row>
    <row r="14" spans="1:14" ht="16.8">
      <c r="A14" s="2"/>
      <c r="B14" s="2"/>
      <c r="C14" s="2"/>
      <c r="D14" s="2"/>
      <c r="E14" s="248">
        <v>36526</v>
      </c>
      <c r="F14" s="323">
        <f t="shared" si="0"/>
        <v>36556</v>
      </c>
      <c r="G14" s="159">
        <f t="shared" si="1"/>
        <v>2000</v>
      </c>
      <c r="H14" s="290">
        <v>72.599999999999994</v>
      </c>
      <c r="I14" s="249">
        <v>166.6</v>
      </c>
      <c r="J14" s="257" t="str">
        <f>IF($E14&lt;DATE(2018,7,1),"-",INDEX('Annual Inflation'!$AM$53:$BA$53, MATCH(YEAR(EOMONTH($E14,6)), 'Annual Inflation'!$AM$6:$BA$6, 0))/100)</f>
        <v>-</v>
      </c>
      <c r="K14" s="257" t="str">
        <f>IF($E14&lt;DATE(2018,7,1),"-",INDEX('Annual Inflation'!$AM$50:$BA$50, MATCH(YEAR(EOMONTH($E14,6)), 'Annual Inflation'!$AM$6:$BA$6, 0))/100)</f>
        <v>-</v>
      </c>
      <c r="L14" s="258">
        <f t="shared" si="2"/>
        <v>72.599999999999994</v>
      </c>
      <c r="M14" s="258">
        <f t="shared" si="3"/>
        <v>166.6</v>
      </c>
      <c r="N14" s="258">
        <f t="shared" si="4"/>
        <v>166.6</v>
      </c>
    </row>
    <row r="15" spans="1:14" ht="16.8">
      <c r="A15" s="2"/>
      <c r="B15" s="2"/>
      <c r="C15" s="2"/>
      <c r="D15" s="2"/>
      <c r="E15" s="248">
        <v>36557</v>
      </c>
      <c r="F15" s="323">
        <f t="shared" si="0"/>
        <v>36585</v>
      </c>
      <c r="G15" s="159">
        <f t="shared" si="1"/>
        <v>2000</v>
      </c>
      <c r="H15" s="290">
        <v>72.8</v>
      </c>
      <c r="I15" s="249">
        <v>167.5</v>
      </c>
      <c r="J15" s="257" t="str">
        <f>IF($E15&lt;DATE(2018,7,1),"-",INDEX('Annual Inflation'!$AM$53:$BA$53, MATCH(YEAR(EOMONTH($E15,6)), 'Annual Inflation'!$AM$6:$BA$6, 0))/100)</f>
        <v>-</v>
      </c>
      <c r="K15" s="257" t="str">
        <f>IF($E15&lt;DATE(2018,7,1),"-",INDEX('Annual Inflation'!$AM$50:$BA$50, MATCH(YEAR(EOMONTH($E15,6)), 'Annual Inflation'!$AM$6:$BA$6, 0))/100)</f>
        <v>-</v>
      </c>
      <c r="L15" s="258">
        <f t="shared" si="2"/>
        <v>72.8</v>
      </c>
      <c r="M15" s="258">
        <f t="shared" si="3"/>
        <v>167.5</v>
      </c>
      <c r="N15" s="258">
        <f t="shared" si="4"/>
        <v>167.5</v>
      </c>
    </row>
    <row r="16" spans="1:14" ht="16.8">
      <c r="A16" s="2"/>
      <c r="B16" s="2"/>
      <c r="C16" s="2"/>
      <c r="D16" s="2"/>
      <c r="E16" s="248">
        <v>36586</v>
      </c>
      <c r="F16" s="323">
        <f t="shared" si="0"/>
        <v>36616</v>
      </c>
      <c r="G16" s="159">
        <f t="shared" si="1"/>
        <v>2000</v>
      </c>
      <c r="H16" s="290">
        <v>73</v>
      </c>
      <c r="I16" s="249">
        <v>168.4</v>
      </c>
      <c r="J16" s="257" t="str">
        <f>IF($E16&lt;DATE(2018,7,1),"-",INDEX('Annual Inflation'!$AM$53:$BA$53, MATCH(YEAR(EOMONTH($E16,6)), 'Annual Inflation'!$AM$6:$BA$6, 0))/100)</f>
        <v>-</v>
      </c>
      <c r="K16" s="257" t="str">
        <f>IF($E16&lt;DATE(2018,7,1),"-",INDEX('Annual Inflation'!$AM$50:$BA$50, MATCH(YEAR(EOMONTH($E16,6)), 'Annual Inflation'!$AM$6:$BA$6, 0))/100)</f>
        <v>-</v>
      </c>
      <c r="L16" s="258">
        <f t="shared" si="2"/>
        <v>73</v>
      </c>
      <c r="M16" s="258">
        <f t="shared" si="3"/>
        <v>168.4</v>
      </c>
      <c r="N16" s="258">
        <f t="shared" si="4"/>
        <v>168.4</v>
      </c>
    </row>
    <row r="17" spans="1:14" ht="16.8">
      <c r="A17" s="2"/>
      <c r="B17" s="15"/>
      <c r="C17" s="15"/>
      <c r="D17" s="15"/>
      <c r="E17" s="248">
        <v>36617</v>
      </c>
      <c r="F17" s="323">
        <f t="shared" si="0"/>
        <v>36646</v>
      </c>
      <c r="G17" s="159">
        <f t="shared" si="1"/>
        <v>2001</v>
      </c>
      <c r="H17" s="290">
        <v>73.3</v>
      </c>
      <c r="I17" s="249">
        <v>170.1</v>
      </c>
      <c r="J17" s="257" t="str">
        <f>IF($E17&lt;DATE(2018,7,1),"-",INDEX('Annual Inflation'!$AM$53:$BA$53, MATCH(YEAR(EOMONTH($E17,6)), 'Annual Inflation'!$AM$6:$BA$6, 0))/100)</f>
        <v>-</v>
      </c>
      <c r="K17" s="257" t="str">
        <f>IF($E17&lt;DATE(2018,7,1),"-",INDEX('Annual Inflation'!$AM$50:$BA$50, MATCH(YEAR(EOMONTH($E17,6)), 'Annual Inflation'!$AM$6:$BA$6, 0))/100)</f>
        <v>-</v>
      </c>
      <c r="L17" s="258">
        <f t="shared" si="2"/>
        <v>73.3</v>
      </c>
      <c r="M17" s="258">
        <f t="shared" si="3"/>
        <v>170.1</v>
      </c>
      <c r="N17" s="258">
        <f t="shared" si="4"/>
        <v>170.1</v>
      </c>
    </row>
    <row r="18" spans="1:14" ht="16.8">
      <c r="A18" s="2"/>
      <c r="B18" s="2"/>
      <c r="C18" s="2"/>
      <c r="D18" s="2"/>
      <c r="E18" s="248">
        <v>36647</v>
      </c>
      <c r="F18" s="323">
        <f t="shared" si="0"/>
        <v>36677</v>
      </c>
      <c r="G18" s="159">
        <f t="shared" si="1"/>
        <v>2001</v>
      </c>
      <c r="H18" s="290">
        <v>73.5</v>
      </c>
      <c r="I18" s="249">
        <v>170.7</v>
      </c>
      <c r="J18" s="257" t="str">
        <f>IF($E18&lt;DATE(2018,7,1),"-",INDEX('Annual Inflation'!$AM$53:$BA$53, MATCH(YEAR(EOMONTH($E18,6)), 'Annual Inflation'!$AM$6:$BA$6, 0))/100)</f>
        <v>-</v>
      </c>
      <c r="K18" s="257" t="str">
        <f>IF($E18&lt;DATE(2018,7,1),"-",INDEX('Annual Inflation'!$AM$50:$BA$50, MATCH(YEAR(EOMONTH($E18,6)), 'Annual Inflation'!$AM$6:$BA$6, 0))/100)</f>
        <v>-</v>
      </c>
      <c r="L18" s="258">
        <f t="shared" si="2"/>
        <v>73.5</v>
      </c>
      <c r="M18" s="258">
        <f t="shared" si="3"/>
        <v>170.7</v>
      </c>
      <c r="N18" s="258">
        <f t="shared" si="4"/>
        <v>170.7</v>
      </c>
    </row>
    <row r="19" spans="1:14" ht="16.8">
      <c r="A19" s="2"/>
      <c r="B19" s="2"/>
      <c r="C19" s="141"/>
      <c r="D19" s="141"/>
      <c r="E19" s="248">
        <v>36678</v>
      </c>
      <c r="F19" s="323">
        <f t="shared" si="0"/>
        <v>36707</v>
      </c>
      <c r="G19" s="159">
        <f t="shared" si="1"/>
        <v>2001</v>
      </c>
      <c r="H19" s="290">
        <v>73.599999999999994</v>
      </c>
      <c r="I19" s="249">
        <v>171.1</v>
      </c>
      <c r="J19" s="257" t="str">
        <f>IF($E19&lt;DATE(2018,7,1),"-",INDEX('Annual Inflation'!$AM$53:$BA$53, MATCH(YEAR(EOMONTH($E19,6)), 'Annual Inflation'!$AM$6:$BA$6, 0))/100)</f>
        <v>-</v>
      </c>
      <c r="K19" s="257" t="str">
        <f>IF($E19&lt;DATE(2018,7,1),"-",INDEX('Annual Inflation'!$AM$50:$BA$50, MATCH(YEAR(EOMONTH($E19,6)), 'Annual Inflation'!$AM$6:$BA$6, 0))/100)</f>
        <v>-</v>
      </c>
      <c r="L19" s="258">
        <f t="shared" si="2"/>
        <v>73.599999999999994</v>
      </c>
      <c r="M19" s="258">
        <f t="shared" si="3"/>
        <v>171.1</v>
      </c>
      <c r="N19" s="258">
        <f t="shared" si="4"/>
        <v>171.1</v>
      </c>
    </row>
    <row r="20" spans="1:14" ht="16.8">
      <c r="A20" s="2"/>
      <c r="B20" s="2"/>
      <c r="C20" s="34"/>
      <c r="D20" s="34"/>
      <c r="E20" s="248">
        <v>36708</v>
      </c>
      <c r="F20" s="323">
        <f t="shared" si="0"/>
        <v>36738</v>
      </c>
      <c r="G20" s="159">
        <f t="shared" si="1"/>
        <v>2001</v>
      </c>
      <c r="H20" s="290">
        <v>73.3</v>
      </c>
      <c r="I20" s="249">
        <v>170.5</v>
      </c>
      <c r="J20" s="257" t="str">
        <f>IF($E20&lt;DATE(2018,7,1),"-",INDEX('Annual Inflation'!$AM$53:$BA$53, MATCH(YEAR(EOMONTH($E20,6)), 'Annual Inflation'!$AM$6:$BA$6, 0))/100)</f>
        <v>-</v>
      </c>
      <c r="K20" s="257" t="str">
        <f>IF($E20&lt;DATE(2018,7,1),"-",INDEX('Annual Inflation'!$AM$50:$BA$50, MATCH(YEAR(EOMONTH($E20,6)), 'Annual Inflation'!$AM$6:$BA$6, 0))/100)</f>
        <v>-</v>
      </c>
      <c r="L20" s="258">
        <f t="shared" si="2"/>
        <v>73.3</v>
      </c>
      <c r="M20" s="258">
        <f t="shared" si="3"/>
        <v>170.5</v>
      </c>
      <c r="N20" s="258">
        <f t="shared" si="4"/>
        <v>170.5</v>
      </c>
    </row>
    <row r="21" spans="1:14" ht="16.8">
      <c r="A21" s="2"/>
      <c r="B21" s="2"/>
      <c r="C21" s="2"/>
      <c r="D21" s="2"/>
      <c r="E21" s="248">
        <v>36739</v>
      </c>
      <c r="F21" s="323">
        <f t="shared" si="0"/>
        <v>36769</v>
      </c>
      <c r="G21" s="159">
        <f t="shared" si="1"/>
        <v>2001</v>
      </c>
      <c r="H21" s="290">
        <v>73.3</v>
      </c>
      <c r="I21" s="249">
        <v>170.5</v>
      </c>
      <c r="J21" s="257" t="str">
        <f>IF($E21&lt;DATE(2018,7,1),"-",INDEX('Annual Inflation'!$AM$53:$BA$53, MATCH(YEAR(EOMONTH($E21,6)), 'Annual Inflation'!$AM$6:$BA$6, 0))/100)</f>
        <v>-</v>
      </c>
      <c r="K21" s="257" t="str">
        <f>IF($E21&lt;DATE(2018,7,1),"-",INDEX('Annual Inflation'!$AM$50:$BA$50, MATCH(YEAR(EOMONTH($E21,6)), 'Annual Inflation'!$AM$6:$BA$6, 0))/100)</f>
        <v>-</v>
      </c>
      <c r="L21" s="258">
        <f t="shared" si="2"/>
        <v>73.3</v>
      </c>
      <c r="M21" s="258">
        <f t="shared" si="3"/>
        <v>170.5</v>
      </c>
      <c r="N21" s="258">
        <f t="shared" si="4"/>
        <v>170.5</v>
      </c>
    </row>
    <row r="22" spans="1:14" ht="16.8">
      <c r="A22" s="2"/>
      <c r="B22" s="2"/>
      <c r="C22" s="2"/>
      <c r="D22" s="27"/>
      <c r="E22" s="248">
        <v>36770</v>
      </c>
      <c r="F22" s="323">
        <f t="shared" si="0"/>
        <v>36799</v>
      </c>
      <c r="G22" s="159">
        <f t="shared" si="1"/>
        <v>2001</v>
      </c>
      <c r="H22" s="290">
        <v>73.8</v>
      </c>
      <c r="I22" s="249">
        <v>171.7</v>
      </c>
      <c r="J22" s="257" t="str">
        <f>IF($E22&lt;DATE(2018,7,1),"-",INDEX('Annual Inflation'!$AM$53:$BA$53, MATCH(YEAR(EOMONTH($E22,6)), 'Annual Inflation'!$AM$6:$BA$6, 0))/100)</f>
        <v>-</v>
      </c>
      <c r="K22" s="257" t="str">
        <f>IF($E22&lt;DATE(2018,7,1),"-",INDEX('Annual Inflation'!$AM$50:$BA$50, MATCH(YEAR(EOMONTH($E22,6)), 'Annual Inflation'!$AM$6:$BA$6, 0))/100)</f>
        <v>-</v>
      </c>
      <c r="L22" s="258">
        <f t="shared" si="2"/>
        <v>73.8</v>
      </c>
      <c r="M22" s="258">
        <f t="shared" si="3"/>
        <v>171.7</v>
      </c>
      <c r="N22" s="258">
        <f t="shared" si="4"/>
        <v>171.7</v>
      </c>
    </row>
    <row r="23" spans="1:14" ht="16.8">
      <c r="A23" s="2"/>
      <c r="B23" s="2"/>
      <c r="C23" s="2"/>
      <c r="D23" s="34"/>
      <c r="E23" s="248">
        <v>36800</v>
      </c>
      <c r="F23" s="323">
        <f t="shared" si="0"/>
        <v>36830</v>
      </c>
      <c r="G23" s="159">
        <f t="shared" si="1"/>
        <v>2001</v>
      </c>
      <c r="H23" s="290">
        <v>73.8</v>
      </c>
      <c r="I23" s="249">
        <v>171.6</v>
      </c>
      <c r="J23" s="257" t="str">
        <f>IF($E23&lt;DATE(2018,7,1),"-",INDEX('Annual Inflation'!$AM$53:$BA$53, MATCH(YEAR(EOMONTH($E23,6)), 'Annual Inflation'!$AM$6:$BA$6, 0))/100)</f>
        <v>-</v>
      </c>
      <c r="K23" s="257" t="str">
        <f>IF($E23&lt;DATE(2018,7,1),"-",INDEX('Annual Inflation'!$AM$50:$BA$50, MATCH(YEAR(EOMONTH($E23,6)), 'Annual Inflation'!$AM$6:$BA$6, 0))/100)</f>
        <v>-</v>
      </c>
      <c r="L23" s="258">
        <f t="shared" si="2"/>
        <v>73.8</v>
      </c>
      <c r="M23" s="258">
        <f t="shared" si="3"/>
        <v>171.6</v>
      </c>
      <c r="N23" s="258">
        <f t="shared" si="4"/>
        <v>171.6</v>
      </c>
    </row>
    <row r="24" spans="1:14" ht="16.8">
      <c r="A24" s="2"/>
      <c r="B24" s="2"/>
      <c r="C24" s="2"/>
      <c r="D24" s="2"/>
      <c r="E24" s="248">
        <v>36831</v>
      </c>
      <c r="F24" s="323">
        <f t="shared" si="0"/>
        <v>36860</v>
      </c>
      <c r="G24" s="159">
        <f t="shared" si="1"/>
        <v>2001</v>
      </c>
      <c r="H24" s="290">
        <v>74</v>
      </c>
      <c r="I24" s="249">
        <v>172.1</v>
      </c>
      <c r="J24" s="257" t="str">
        <f>IF($E24&lt;DATE(2018,7,1),"-",INDEX('Annual Inflation'!$AM$53:$BA$53, MATCH(YEAR(EOMONTH($E24,6)), 'Annual Inflation'!$AM$6:$BA$6, 0))/100)</f>
        <v>-</v>
      </c>
      <c r="K24" s="257" t="str">
        <f>IF($E24&lt;DATE(2018,7,1),"-",INDEX('Annual Inflation'!$AM$50:$BA$50, MATCH(YEAR(EOMONTH($E24,6)), 'Annual Inflation'!$AM$6:$BA$6, 0))/100)</f>
        <v>-</v>
      </c>
      <c r="L24" s="258">
        <f t="shared" si="2"/>
        <v>74</v>
      </c>
      <c r="M24" s="258">
        <f t="shared" si="3"/>
        <v>172.1</v>
      </c>
      <c r="N24" s="258">
        <f t="shared" si="4"/>
        <v>172.1</v>
      </c>
    </row>
    <row r="25" spans="1:14" ht="16.8">
      <c r="A25" s="2"/>
      <c r="B25" s="2"/>
      <c r="C25" s="2"/>
      <c r="D25" s="2"/>
      <c r="E25" s="248">
        <v>36861</v>
      </c>
      <c r="F25" s="323">
        <f t="shared" si="0"/>
        <v>36891</v>
      </c>
      <c r="G25" s="159">
        <f t="shared" si="1"/>
        <v>2001</v>
      </c>
      <c r="H25" s="290">
        <v>74</v>
      </c>
      <c r="I25" s="249">
        <v>172.2</v>
      </c>
      <c r="J25" s="257" t="str">
        <f>IF($E25&lt;DATE(2018,7,1),"-",INDEX('Annual Inflation'!$AM$53:$BA$53, MATCH(YEAR(EOMONTH($E25,6)), 'Annual Inflation'!$AM$6:$BA$6, 0))/100)</f>
        <v>-</v>
      </c>
      <c r="K25" s="257" t="str">
        <f>IF($E25&lt;DATE(2018,7,1),"-",INDEX('Annual Inflation'!$AM$50:$BA$50, MATCH(YEAR(EOMONTH($E25,6)), 'Annual Inflation'!$AM$6:$BA$6, 0))/100)</f>
        <v>-</v>
      </c>
      <c r="L25" s="258">
        <f t="shared" si="2"/>
        <v>74</v>
      </c>
      <c r="M25" s="258">
        <f t="shared" si="3"/>
        <v>172.2</v>
      </c>
      <c r="N25" s="258">
        <f t="shared" si="4"/>
        <v>172.2</v>
      </c>
    </row>
    <row r="26" spans="1:14" ht="16.8">
      <c r="A26" s="2"/>
      <c r="B26" s="2"/>
      <c r="C26" s="2"/>
      <c r="D26" s="2"/>
      <c r="E26" s="248">
        <v>36892</v>
      </c>
      <c r="F26" s="323">
        <f t="shared" si="0"/>
        <v>36922</v>
      </c>
      <c r="G26" s="159">
        <f t="shared" si="1"/>
        <v>2001</v>
      </c>
      <c r="H26" s="290">
        <v>73.5</v>
      </c>
      <c r="I26" s="249">
        <v>171.1</v>
      </c>
      <c r="J26" s="257" t="str">
        <f>IF($E26&lt;DATE(2018,7,1),"-",INDEX('Annual Inflation'!$AM$53:$BA$53, MATCH(YEAR(EOMONTH($E26,6)), 'Annual Inflation'!$AM$6:$BA$6, 0))/100)</f>
        <v>-</v>
      </c>
      <c r="K26" s="257" t="str">
        <f>IF($E26&lt;DATE(2018,7,1),"-",INDEX('Annual Inflation'!$AM$50:$BA$50, MATCH(YEAR(EOMONTH($E26,6)), 'Annual Inflation'!$AM$6:$BA$6, 0))/100)</f>
        <v>-</v>
      </c>
      <c r="L26" s="258">
        <f t="shared" si="2"/>
        <v>73.5</v>
      </c>
      <c r="M26" s="258">
        <f t="shared" si="3"/>
        <v>171.1</v>
      </c>
      <c r="N26" s="258">
        <f t="shared" si="4"/>
        <v>171.1</v>
      </c>
    </row>
    <row r="27" spans="1:14" ht="16.8">
      <c r="A27" s="2"/>
      <c r="B27" s="2"/>
      <c r="C27" s="2"/>
      <c r="D27" s="2"/>
      <c r="E27" s="248">
        <v>36923</v>
      </c>
      <c r="F27" s="323">
        <f t="shared" si="0"/>
        <v>36950</v>
      </c>
      <c r="G27" s="159">
        <f t="shared" si="1"/>
        <v>2001</v>
      </c>
      <c r="H27" s="290">
        <v>73.7</v>
      </c>
      <c r="I27" s="249">
        <v>172</v>
      </c>
      <c r="J27" s="257" t="str">
        <f>IF($E27&lt;DATE(2018,7,1),"-",INDEX('Annual Inflation'!$AM$53:$BA$53, MATCH(YEAR(EOMONTH($E27,6)), 'Annual Inflation'!$AM$6:$BA$6, 0))/100)</f>
        <v>-</v>
      </c>
      <c r="K27" s="257" t="str">
        <f>IF($E27&lt;DATE(2018,7,1),"-",INDEX('Annual Inflation'!$AM$50:$BA$50, MATCH(YEAR(EOMONTH($E27,6)), 'Annual Inflation'!$AM$6:$BA$6, 0))/100)</f>
        <v>-</v>
      </c>
      <c r="L27" s="258">
        <f t="shared" si="2"/>
        <v>73.7</v>
      </c>
      <c r="M27" s="258">
        <f t="shared" si="3"/>
        <v>172</v>
      </c>
      <c r="N27" s="258">
        <f t="shared" si="4"/>
        <v>172</v>
      </c>
    </row>
    <row r="28" spans="1:14" ht="16.8">
      <c r="A28" s="2"/>
      <c r="B28" s="2"/>
      <c r="C28" s="2"/>
      <c r="D28" s="2"/>
      <c r="E28" s="248">
        <v>36951</v>
      </c>
      <c r="F28" s="323">
        <f t="shared" si="0"/>
        <v>36981</v>
      </c>
      <c r="G28" s="159">
        <f t="shared" si="1"/>
        <v>2001</v>
      </c>
      <c r="H28" s="290">
        <v>73.900000000000006</v>
      </c>
      <c r="I28" s="249">
        <v>172.2</v>
      </c>
      <c r="J28" s="257" t="str">
        <f>IF($E28&lt;DATE(2018,7,1),"-",INDEX('Annual Inflation'!$AM$53:$BA$53, MATCH(YEAR(EOMONTH($E28,6)), 'Annual Inflation'!$AM$6:$BA$6, 0))/100)</f>
        <v>-</v>
      </c>
      <c r="K28" s="257" t="str">
        <f>IF($E28&lt;DATE(2018,7,1),"-",INDEX('Annual Inflation'!$AM$50:$BA$50, MATCH(YEAR(EOMONTH($E28,6)), 'Annual Inflation'!$AM$6:$BA$6, 0))/100)</f>
        <v>-</v>
      </c>
      <c r="L28" s="258">
        <f t="shared" si="2"/>
        <v>73.900000000000006</v>
      </c>
      <c r="M28" s="258">
        <f t="shared" si="3"/>
        <v>172.2</v>
      </c>
      <c r="N28" s="258">
        <f t="shared" si="4"/>
        <v>172.2</v>
      </c>
    </row>
    <row r="29" spans="1:14" ht="16.8">
      <c r="A29" s="2"/>
      <c r="B29" s="2"/>
      <c r="C29" s="2"/>
      <c r="D29" s="2"/>
      <c r="E29" s="248">
        <v>36982</v>
      </c>
      <c r="F29" s="323">
        <f t="shared" si="0"/>
        <v>37011</v>
      </c>
      <c r="G29" s="159">
        <f t="shared" si="1"/>
        <v>2002</v>
      </c>
      <c r="H29" s="290">
        <v>74.400000000000006</v>
      </c>
      <c r="I29" s="249">
        <v>173.1</v>
      </c>
      <c r="J29" s="257" t="str">
        <f>IF($E29&lt;DATE(2018,7,1),"-",INDEX('Annual Inflation'!$AM$53:$BA$53, MATCH(YEAR(EOMONTH($E29,6)), 'Annual Inflation'!$AM$6:$BA$6, 0))/100)</f>
        <v>-</v>
      </c>
      <c r="K29" s="257" t="str">
        <f>IF($E29&lt;DATE(2018,7,1),"-",INDEX('Annual Inflation'!$AM$50:$BA$50, MATCH(YEAR(EOMONTH($E29,6)), 'Annual Inflation'!$AM$6:$BA$6, 0))/100)</f>
        <v>-</v>
      </c>
      <c r="L29" s="258">
        <f t="shared" si="2"/>
        <v>74.400000000000006</v>
      </c>
      <c r="M29" s="258">
        <f t="shared" si="3"/>
        <v>173.1</v>
      </c>
      <c r="N29" s="258">
        <f t="shared" si="4"/>
        <v>173.1</v>
      </c>
    </row>
    <row r="30" spans="1:14" ht="16.8">
      <c r="A30" s="2"/>
      <c r="B30" s="2"/>
      <c r="C30" s="2"/>
      <c r="D30" s="2"/>
      <c r="E30" s="248">
        <v>37012</v>
      </c>
      <c r="F30" s="323">
        <f t="shared" si="0"/>
        <v>37042</v>
      </c>
      <c r="G30" s="159">
        <f t="shared" si="1"/>
        <v>2002</v>
      </c>
      <c r="H30" s="290">
        <v>74.900000000000006</v>
      </c>
      <c r="I30" s="249">
        <v>174.2</v>
      </c>
      <c r="J30" s="257" t="str">
        <f>IF($E30&lt;DATE(2018,7,1),"-",INDEX('Annual Inflation'!$AM$53:$BA$53, MATCH(YEAR(EOMONTH($E30,6)), 'Annual Inflation'!$AM$6:$BA$6, 0))/100)</f>
        <v>-</v>
      </c>
      <c r="K30" s="257" t="str">
        <f>IF($E30&lt;DATE(2018,7,1),"-",INDEX('Annual Inflation'!$AM$50:$BA$50, MATCH(YEAR(EOMONTH($E30,6)), 'Annual Inflation'!$AM$6:$BA$6, 0))/100)</f>
        <v>-</v>
      </c>
      <c r="L30" s="258">
        <f t="shared" si="2"/>
        <v>74.900000000000006</v>
      </c>
      <c r="M30" s="258">
        <f t="shared" si="3"/>
        <v>174.2</v>
      </c>
      <c r="N30" s="258">
        <f t="shared" si="4"/>
        <v>174.2</v>
      </c>
    </row>
    <row r="31" spans="1:14" ht="16.8">
      <c r="A31" s="2"/>
      <c r="B31" s="2"/>
      <c r="C31" s="2"/>
      <c r="D31" s="27"/>
      <c r="E31" s="248">
        <v>37043</v>
      </c>
      <c r="F31" s="323">
        <f t="shared" si="0"/>
        <v>37072</v>
      </c>
      <c r="G31" s="159">
        <f t="shared" si="1"/>
        <v>2002</v>
      </c>
      <c r="H31" s="290">
        <v>75</v>
      </c>
      <c r="I31" s="249">
        <v>174.4</v>
      </c>
      <c r="J31" s="257" t="str">
        <f>IF($E31&lt;DATE(2018,7,1),"-",INDEX('Annual Inflation'!$AM$53:$BA$53, MATCH(YEAR(EOMONTH($E31,6)), 'Annual Inflation'!$AM$6:$BA$6, 0))/100)</f>
        <v>-</v>
      </c>
      <c r="K31" s="257" t="str">
        <f>IF($E31&lt;DATE(2018,7,1),"-",INDEX('Annual Inflation'!$AM$50:$BA$50, MATCH(YEAR(EOMONTH($E31,6)), 'Annual Inflation'!$AM$6:$BA$6, 0))/100)</f>
        <v>-</v>
      </c>
      <c r="L31" s="258">
        <f t="shared" si="2"/>
        <v>75</v>
      </c>
      <c r="M31" s="258">
        <f t="shared" si="3"/>
        <v>174.4</v>
      </c>
      <c r="N31" s="258">
        <f t="shared" si="4"/>
        <v>174.4</v>
      </c>
    </row>
    <row r="32" spans="1:14" ht="16.8">
      <c r="A32" s="2"/>
      <c r="B32" s="2"/>
      <c r="C32" s="2"/>
      <c r="D32" s="34"/>
      <c r="E32" s="248">
        <v>37073</v>
      </c>
      <c r="F32" s="323">
        <f t="shared" si="0"/>
        <v>37103</v>
      </c>
      <c r="G32" s="159">
        <f t="shared" si="1"/>
        <v>2002</v>
      </c>
      <c r="H32" s="290">
        <v>74.5</v>
      </c>
      <c r="I32" s="249">
        <v>173.3</v>
      </c>
      <c r="J32" s="257" t="str">
        <f>IF($E32&lt;DATE(2018,7,1),"-",INDEX('Annual Inflation'!$AM$53:$BA$53, MATCH(YEAR(EOMONTH($E32,6)), 'Annual Inflation'!$AM$6:$BA$6, 0))/100)</f>
        <v>-</v>
      </c>
      <c r="K32" s="257" t="str">
        <f>IF($E32&lt;DATE(2018,7,1),"-",INDEX('Annual Inflation'!$AM$50:$BA$50, MATCH(YEAR(EOMONTH($E32,6)), 'Annual Inflation'!$AM$6:$BA$6, 0))/100)</f>
        <v>-</v>
      </c>
      <c r="L32" s="258">
        <f t="shared" si="2"/>
        <v>74.5</v>
      </c>
      <c r="M32" s="258">
        <f t="shared" si="3"/>
        <v>173.3</v>
      </c>
      <c r="N32" s="258">
        <f t="shared" si="4"/>
        <v>173.3</v>
      </c>
    </row>
    <row r="33" spans="1:14" ht="16.8">
      <c r="A33" s="2"/>
      <c r="B33" s="2"/>
      <c r="C33" s="2"/>
      <c r="D33" s="2"/>
      <c r="E33" s="248">
        <v>37104</v>
      </c>
      <c r="F33" s="323">
        <f t="shared" si="0"/>
        <v>37134</v>
      </c>
      <c r="G33" s="159">
        <f t="shared" si="1"/>
        <v>2002</v>
      </c>
      <c r="H33" s="290">
        <v>74.8</v>
      </c>
      <c r="I33" s="249">
        <v>174</v>
      </c>
      <c r="J33" s="257" t="str">
        <f>IF($E33&lt;DATE(2018,7,1),"-",INDEX('Annual Inflation'!$AM$53:$BA$53, MATCH(YEAR(EOMONTH($E33,6)), 'Annual Inflation'!$AM$6:$BA$6, 0))/100)</f>
        <v>-</v>
      </c>
      <c r="K33" s="257" t="str">
        <f>IF($E33&lt;DATE(2018,7,1),"-",INDEX('Annual Inflation'!$AM$50:$BA$50, MATCH(YEAR(EOMONTH($E33,6)), 'Annual Inflation'!$AM$6:$BA$6, 0))/100)</f>
        <v>-</v>
      </c>
      <c r="L33" s="258">
        <f t="shared" si="2"/>
        <v>74.8</v>
      </c>
      <c r="M33" s="258">
        <f t="shared" si="3"/>
        <v>174</v>
      </c>
      <c r="N33" s="258">
        <f t="shared" si="4"/>
        <v>174</v>
      </c>
    </row>
    <row r="34" spans="1:14" ht="16.8">
      <c r="A34" s="2"/>
      <c r="B34" s="2"/>
      <c r="C34" s="2"/>
      <c r="D34" s="2"/>
      <c r="E34" s="248">
        <v>37135</v>
      </c>
      <c r="F34" s="323">
        <f t="shared" si="0"/>
        <v>37164</v>
      </c>
      <c r="G34" s="159">
        <f t="shared" si="1"/>
        <v>2002</v>
      </c>
      <c r="H34" s="290">
        <v>75</v>
      </c>
      <c r="I34" s="249">
        <v>174.6</v>
      </c>
      <c r="J34" s="257" t="str">
        <f>IF($E34&lt;DATE(2018,7,1),"-",INDEX('Annual Inflation'!$AM$53:$BA$53, MATCH(YEAR(EOMONTH($E34,6)), 'Annual Inflation'!$AM$6:$BA$6, 0))/100)</f>
        <v>-</v>
      </c>
      <c r="K34" s="257" t="str">
        <f>IF($E34&lt;DATE(2018,7,1),"-",INDEX('Annual Inflation'!$AM$50:$BA$50, MATCH(YEAR(EOMONTH($E34,6)), 'Annual Inflation'!$AM$6:$BA$6, 0))/100)</f>
        <v>-</v>
      </c>
      <c r="L34" s="258">
        <f t="shared" si="2"/>
        <v>75</v>
      </c>
      <c r="M34" s="258">
        <f t="shared" si="3"/>
        <v>174.6</v>
      </c>
      <c r="N34" s="258">
        <f t="shared" si="4"/>
        <v>174.6</v>
      </c>
    </row>
    <row r="35" spans="1:14" ht="16.8">
      <c r="A35" s="2"/>
      <c r="B35" s="2"/>
      <c r="C35" s="2"/>
      <c r="D35" s="2"/>
      <c r="E35" s="248">
        <v>37165</v>
      </c>
      <c r="F35" s="323">
        <f t="shared" si="0"/>
        <v>37195</v>
      </c>
      <c r="G35" s="159">
        <f t="shared" si="1"/>
        <v>2002</v>
      </c>
      <c r="H35" s="290">
        <v>74.900000000000006</v>
      </c>
      <c r="I35" s="249">
        <v>174.3</v>
      </c>
      <c r="J35" s="257" t="str">
        <f>IF($E35&lt;DATE(2018,7,1),"-",INDEX('Annual Inflation'!$AM$53:$BA$53, MATCH(YEAR(EOMONTH($E35,6)), 'Annual Inflation'!$AM$6:$BA$6, 0))/100)</f>
        <v>-</v>
      </c>
      <c r="K35" s="257" t="str">
        <f>IF($E35&lt;DATE(2018,7,1),"-",INDEX('Annual Inflation'!$AM$50:$BA$50, MATCH(YEAR(EOMONTH($E35,6)), 'Annual Inflation'!$AM$6:$BA$6, 0))/100)</f>
        <v>-</v>
      </c>
      <c r="L35" s="258">
        <f t="shared" si="2"/>
        <v>74.900000000000006</v>
      </c>
      <c r="M35" s="258">
        <f t="shared" si="3"/>
        <v>174.3</v>
      </c>
      <c r="N35" s="258">
        <f t="shared" si="4"/>
        <v>174.3</v>
      </c>
    </row>
    <row r="36" spans="1:14" ht="16.8">
      <c r="A36" s="2"/>
      <c r="B36" s="2"/>
      <c r="C36" s="2"/>
      <c r="D36" s="2"/>
      <c r="E36" s="248">
        <v>37196</v>
      </c>
      <c r="F36" s="323">
        <f t="shared" si="0"/>
        <v>37225</v>
      </c>
      <c r="G36" s="159">
        <f t="shared" si="1"/>
        <v>2002</v>
      </c>
      <c r="H36" s="290">
        <v>74.900000000000006</v>
      </c>
      <c r="I36" s="249">
        <v>173.6</v>
      </c>
      <c r="J36" s="257" t="str">
        <f>IF($E36&lt;DATE(2018,7,1),"-",INDEX('Annual Inflation'!$AM$53:$BA$53, MATCH(YEAR(EOMONTH($E36,6)), 'Annual Inflation'!$AM$6:$BA$6, 0))/100)</f>
        <v>-</v>
      </c>
      <c r="K36" s="257" t="str">
        <f>IF($E36&lt;DATE(2018,7,1),"-",INDEX('Annual Inflation'!$AM$50:$BA$50, MATCH(YEAR(EOMONTH($E36,6)), 'Annual Inflation'!$AM$6:$BA$6, 0))/100)</f>
        <v>-</v>
      </c>
      <c r="L36" s="258">
        <f t="shared" si="2"/>
        <v>74.900000000000006</v>
      </c>
      <c r="M36" s="258">
        <f t="shared" si="3"/>
        <v>173.6</v>
      </c>
      <c r="N36" s="258">
        <f t="shared" si="4"/>
        <v>173.6</v>
      </c>
    </row>
    <row r="37" spans="1:14" ht="16.8">
      <c r="A37" s="2"/>
      <c r="B37" s="2"/>
      <c r="C37" s="2"/>
      <c r="D37" s="2"/>
      <c r="E37" s="248">
        <v>37226</v>
      </c>
      <c r="F37" s="323">
        <f t="shared" si="0"/>
        <v>37256</v>
      </c>
      <c r="G37" s="159">
        <f t="shared" si="1"/>
        <v>2002</v>
      </c>
      <c r="H37" s="290">
        <v>75</v>
      </c>
      <c r="I37" s="249">
        <v>173.4</v>
      </c>
      <c r="J37" s="257" t="str">
        <f>IF($E37&lt;DATE(2018,7,1),"-",INDEX('Annual Inflation'!$AM$53:$BA$53, MATCH(YEAR(EOMONTH($E37,6)), 'Annual Inflation'!$AM$6:$BA$6, 0))/100)</f>
        <v>-</v>
      </c>
      <c r="K37" s="257" t="str">
        <f>IF($E37&lt;DATE(2018,7,1),"-",INDEX('Annual Inflation'!$AM$50:$BA$50, MATCH(YEAR(EOMONTH($E37,6)), 'Annual Inflation'!$AM$6:$BA$6, 0))/100)</f>
        <v>-</v>
      </c>
      <c r="L37" s="258">
        <f t="shared" si="2"/>
        <v>75</v>
      </c>
      <c r="M37" s="258">
        <f t="shared" si="3"/>
        <v>173.4</v>
      </c>
      <c r="N37" s="258">
        <f t="shared" si="4"/>
        <v>173.4</v>
      </c>
    </row>
    <row r="38" spans="1:14" ht="16.8">
      <c r="A38" s="2"/>
      <c r="B38" s="2"/>
      <c r="C38" s="2"/>
      <c r="D38" s="2"/>
      <c r="E38" s="248">
        <v>37257</v>
      </c>
      <c r="F38" s="323">
        <f t="shared" si="0"/>
        <v>37287</v>
      </c>
      <c r="G38" s="159">
        <f t="shared" si="1"/>
        <v>2002</v>
      </c>
      <c r="H38" s="290">
        <v>74.8</v>
      </c>
      <c r="I38" s="249">
        <v>173.3</v>
      </c>
      <c r="J38" s="257" t="str">
        <f>IF($E38&lt;DATE(2018,7,1),"-",INDEX('Annual Inflation'!$AM$53:$BA$53, MATCH(YEAR(EOMONTH($E38,6)), 'Annual Inflation'!$AM$6:$BA$6, 0))/100)</f>
        <v>-</v>
      </c>
      <c r="K38" s="257" t="str">
        <f>IF($E38&lt;DATE(2018,7,1),"-",INDEX('Annual Inflation'!$AM$50:$BA$50, MATCH(YEAR(EOMONTH($E38,6)), 'Annual Inflation'!$AM$6:$BA$6, 0))/100)</f>
        <v>-</v>
      </c>
      <c r="L38" s="258">
        <f t="shared" si="2"/>
        <v>74.8</v>
      </c>
      <c r="M38" s="258">
        <f t="shared" si="3"/>
        <v>173.3</v>
      </c>
      <c r="N38" s="258">
        <f t="shared" si="4"/>
        <v>173.3</v>
      </c>
    </row>
    <row r="39" spans="1:14" ht="16.8">
      <c r="A39" s="2"/>
      <c r="B39" s="2"/>
      <c r="C39" s="2"/>
      <c r="D39" s="2"/>
      <c r="E39" s="248">
        <v>37288</v>
      </c>
      <c r="F39" s="323">
        <f t="shared" si="0"/>
        <v>37315</v>
      </c>
      <c r="G39" s="159">
        <f t="shared" si="1"/>
        <v>2002</v>
      </c>
      <c r="H39" s="290">
        <v>75</v>
      </c>
      <c r="I39" s="249">
        <v>173.8</v>
      </c>
      <c r="J39" s="257" t="str">
        <f>IF($E39&lt;DATE(2018,7,1),"-",INDEX('Annual Inflation'!$AM$53:$BA$53, MATCH(YEAR(EOMONTH($E39,6)), 'Annual Inflation'!$AM$6:$BA$6, 0))/100)</f>
        <v>-</v>
      </c>
      <c r="K39" s="257" t="str">
        <f>IF($E39&lt;DATE(2018,7,1),"-",INDEX('Annual Inflation'!$AM$50:$BA$50, MATCH(YEAR(EOMONTH($E39,6)), 'Annual Inflation'!$AM$6:$BA$6, 0))/100)</f>
        <v>-</v>
      </c>
      <c r="L39" s="258">
        <f t="shared" si="2"/>
        <v>75</v>
      </c>
      <c r="M39" s="258">
        <f t="shared" si="3"/>
        <v>173.8</v>
      </c>
      <c r="N39" s="258">
        <f t="shared" si="4"/>
        <v>173.8</v>
      </c>
    </row>
    <row r="40" spans="1:14" ht="16.8">
      <c r="A40" s="2"/>
      <c r="B40" s="2"/>
      <c r="C40" s="2"/>
      <c r="D40" s="27"/>
      <c r="E40" s="248">
        <v>37316</v>
      </c>
      <c r="F40" s="323">
        <f t="shared" si="0"/>
        <v>37346</v>
      </c>
      <c r="G40" s="159">
        <f t="shared" si="1"/>
        <v>2002</v>
      </c>
      <c r="H40" s="290">
        <v>75.2</v>
      </c>
      <c r="I40" s="249">
        <v>174.5</v>
      </c>
      <c r="J40" s="257" t="str">
        <f>IF($E40&lt;DATE(2018,7,1),"-",INDEX('Annual Inflation'!$AM$53:$BA$53, MATCH(YEAR(EOMONTH($E40,6)), 'Annual Inflation'!$AM$6:$BA$6, 0))/100)</f>
        <v>-</v>
      </c>
      <c r="K40" s="257" t="str">
        <f>IF($E40&lt;DATE(2018,7,1),"-",INDEX('Annual Inflation'!$AM$50:$BA$50, MATCH(YEAR(EOMONTH($E40,6)), 'Annual Inflation'!$AM$6:$BA$6, 0))/100)</f>
        <v>-</v>
      </c>
      <c r="L40" s="258">
        <f t="shared" si="2"/>
        <v>75.2</v>
      </c>
      <c r="M40" s="258">
        <f t="shared" si="3"/>
        <v>174.5</v>
      </c>
      <c r="N40" s="258">
        <f t="shared" si="4"/>
        <v>174.5</v>
      </c>
    </row>
    <row r="41" spans="1:14" ht="16.8">
      <c r="A41" s="2"/>
      <c r="B41" s="2"/>
      <c r="C41" s="2"/>
      <c r="D41" s="35"/>
      <c r="E41" s="248">
        <v>37347</v>
      </c>
      <c r="F41" s="323">
        <f t="shared" si="0"/>
        <v>37376</v>
      </c>
      <c r="G41" s="159">
        <f t="shared" si="1"/>
        <v>2003</v>
      </c>
      <c r="H41" s="290">
        <v>75.599999999999994</v>
      </c>
      <c r="I41" s="249">
        <v>175.7</v>
      </c>
      <c r="J41" s="257" t="str">
        <f>IF($E41&lt;DATE(2018,7,1),"-",INDEX('Annual Inflation'!$AM$53:$BA$53, MATCH(YEAR(EOMONTH($E41,6)), 'Annual Inflation'!$AM$6:$BA$6, 0))/100)</f>
        <v>-</v>
      </c>
      <c r="K41" s="257" t="str">
        <f>IF($E41&lt;DATE(2018,7,1),"-",INDEX('Annual Inflation'!$AM$50:$BA$50, MATCH(YEAR(EOMONTH($E41,6)), 'Annual Inflation'!$AM$6:$BA$6, 0))/100)</f>
        <v>-</v>
      </c>
      <c r="L41" s="258">
        <f t="shared" si="2"/>
        <v>75.599999999999994</v>
      </c>
      <c r="M41" s="258">
        <f t="shared" si="3"/>
        <v>175.7</v>
      </c>
      <c r="N41" s="258">
        <f t="shared" si="4"/>
        <v>175.7</v>
      </c>
    </row>
    <row r="42" spans="1:14" ht="16.8">
      <c r="A42" s="2"/>
      <c r="B42" s="2"/>
      <c r="C42" s="2"/>
      <c r="D42" s="2"/>
      <c r="E42" s="248">
        <v>37377</v>
      </c>
      <c r="F42" s="323">
        <f t="shared" si="0"/>
        <v>37407</v>
      </c>
      <c r="G42" s="159">
        <f t="shared" si="1"/>
        <v>2003</v>
      </c>
      <c r="H42" s="290">
        <v>75.8</v>
      </c>
      <c r="I42" s="249">
        <v>176.2</v>
      </c>
      <c r="J42" s="257" t="str">
        <f>IF($E42&lt;DATE(2018,7,1),"-",INDEX('Annual Inflation'!$AM$53:$BA$53, MATCH(YEAR(EOMONTH($E42,6)), 'Annual Inflation'!$AM$6:$BA$6, 0))/100)</f>
        <v>-</v>
      </c>
      <c r="K42" s="257" t="str">
        <f>IF($E42&lt;DATE(2018,7,1),"-",INDEX('Annual Inflation'!$AM$50:$BA$50, MATCH(YEAR(EOMONTH($E42,6)), 'Annual Inflation'!$AM$6:$BA$6, 0))/100)</f>
        <v>-</v>
      </c>
      <c r="L42" s="258">
        <f t="shared" si="2"/>
        <v>75.8</v>
      </c>
      <c r="M42" s="258">
        <f t="shared" si="3"/>
        <v>176.2</v>
      </c>
      <c r="N42" s="258">
        <f t="shared" si="4"/>
        <v>176.2</v>
      </c>
    </row>
    <row r="43" spans="1:14" ht="16.8">
      <c r="A43" s="2"/>
      <c r="B43" s="2"/>
      <c r="C43" s="2"/>
      <c r="D43" s="2"/>
      <c r="E43" s="248">
        <v>37408</v>
      </c>
      <c r="F43" s="323">
        <f t="shared" si="0"/>
        <v>37437</v>
      </c>
      <c r="G43" s="159">
        <f t="shared" si="1"/>
        <v>2003</v>
      </c>
      <c r="H43" s="290">
        <v>75.8</v>
      </c>
      <c r="I43" s="249">
        <v>176.2</v>
      </c>
      <c r="J43" s="257" t="str">
        <f>IF($E43&lt;DATE(2018,7,1),"-",INDEX('Annual Inflation'!$AM$53:$BA$53, MATCH(YEAR(EOMONTH($E43,6)), 'Annual Inflation'!$AM$6:$BA$6, 0))/100)</f>
        <v>-</v>
      </c>
      <c r="K43" s="257" t="str">
        <f>IF($E43&lt;DATE(2018,7,1),"-",INDEX('Annual Inflation'!$AM$50:$BA$50, MATCH(YEAR(EOMONTH($E43,6)), 'Annual Inflation'!$AM$6:$BA$6, 0))/100)</f>
        <v>-</v>
      </c>
      <c r="L43" s="258">
        <f t="shared" si="2"/>
        <v>75.8</v>
      </c>
      <c r="M43" s="258">
        <f t="shared" si="3"/>
        <v>176.2</v>
      </c>
      <c r="N43" s="258">
        <f t="shared" si="4"/>
        <v>176.2</v>
      </c>
    </row>
    <row r="44" spans="1:14" ht="16.8">
      <c r="A44" s="2"/>
      <c r="B44" s="2"/>
      <c r="C44" s="2"/>
      <c r="D44" s="2"/>
      <c r="E44" s="248">
        <v>37438</v>
      </c>
      <c r="F44" s="323">
        <f t="shared" si="0"/>
        <v>37468</v>
      </c>
      <c r="G44" s="159">
        <f t="shared" si="1"/>
        <v>2003</v>
      </c>
      <c r="H44" s="290">
        <v>75.599999999999994</v>
      </c>
      <c r="I44" s="249">
        <v>175.9</v>
      </c>
      <c r="J44" s="257" t="str">
        <f>IF($E44&lt;DATE(2018,7,1),"-",INDEX('Annual Inflation'!$AM$53:$BA$53, MATCH(YEAR(EOMONTH($E44,6)), 'Annual Inflation'!$AM$6:$BA$6, 0))/100)</f>
        <v>-</v>
      </c>
      <c r="K44" s="257" t="str">
        <f>IF($E44&lt;DATE(2018,7,1),"-",INDEX('Annual Inflation'!$AM$50:$BA$50, MATCH(YEAR(EOMONTH($E44,6)), 'Annual Inflation'!$AM$6:$BA$6, 0))/100)</f>
        <v>-</v>
      </c>
      <c r="L44" s="258">
        <f t="shared" si="2"/>
        <v>75.599999999999994</v>
      </c>
      <c r="M44" s="258">
        <f t="shared" si="3"/>
        <v>175.9</v>
      </c>
      <c r="N44" s="258">
        <f t="shared" si="4"/>
        <v>175.9</v>
      </c>
    </row>
    <row r="45" spans="1:14" ht="16.8">
      <c r="A45" s="2"/>
      <c r="B45" s="2"/>
      <c r="C45" s="2"/>
      <c r="D45" s="2"/>
      <c r="E45" s="248">
        <v>37469</v>
      </c>
      <c r="F45" s="323">
        <f t="shared" si="0"/>
        <v>37499</v>
      </c>
      <c r="G45" s="159">
        <f t="shared" si="1"/>
        <v>2003</v>
      </c>
      <c r="H45" s="290">
        <v>75.8</v>
      </c>
      <c r="I45" s="249">
        <v>176.4</v>
      </c>
      <c r="J45" s="257" t="str">
        <f>IF($E45&lt;DATE(2018,7,1),"-",INDEX('Annual Inflation'!$AM$53:$BA$53, MATCH(YEAR(EOMONTH($E45,6)), 'Annual Inflation'!$AM$6:$BA$6, 0))/100)</f>
        <v>-</v>
      </c>
      <c r="K45" s="257" t="str">
        <f>IF($E45&lt;DATE(2018,7,1),"-",INDEX('Annual Inflation'!$AM$50:$BA$50, MATCH(YEAR(EOMONTH($E45,6)), 'Annual Inflation'!$AM$6:$BA$6, 0))/100)</f>
        <v>-</v>
      </c>
      <c r="L45" s="258">
        <f t="shared" si="2"/>
        <v>75.8</v>
      </c>
      <c r="M45" s="258">
        <f t="shared" si="3"/>
        <v>176.4</v>
      </c>
      <c r="N45" s="258">
        <f t="shared" si="4"/>
        <v>176.4</v>
      </c>
    </row>
    <row r="46" spans="1:14" ht="16.8">
      <c r="A46" s="2"/>
      <c r="B46" s="2"/>
      <c r="C46" s="2"/>
      <c r="D46" s="2"/>
      <c r="E46" s="248">
        <v>37500</v>
      </c>
      <c r="F46" s="323">
        <f t="shared" si="0"/>
        <v>37529</v>
      </c>
      <c r="G46" s="159">
        <f t="shared" si="1"/>
        <v>2003</v>
      </c>
      <c r="H46" s="290">
        <v>76</v>
      </c>
      <c r="I46" s="249">
        <v>177.6</v>
      </c>
      <c r="J46" s="257" t="str">
        <f>IF($E46&lt;DATE(2018,7,1),"-",INDEX('Annual Inflation'!$AM$53:$BA$53, MATCH(YEAR(EOMONTH($E46,6)), 'Annual Inflation'!$AM$6:$BA$6, 0))/100)</f>
        <v>-</v>
      </c>
      <c r="K46" s="257" t="str">
        <f>IF($E46&lt;DATE(2018,7,1),"-",INDEX('Annual Inflation'!$AM$50:$BA$50, MATCH(YEAR(EOMONTH($E46,6)), 'Annual Inflation'!$AM$6:$BA$6, 0))/100)</f>
        <v>-</v>
      </c>
      <c r="L46" s="258">
        <f t="shared" si="2"/>
        <v>76</v>
      </c>
      <c r="M46" s="258">
        <f t="shared" si="3"/>
        <v>177.6</v>
      </c>
      <c r="N46" s="258">
        <f t="shared" si="4"/>
        <v>177.6</v>
      </c>
    </row>
    <row r="47" spans="1:14" ht="16.8">
      <c r="A47" s="2"/>
      <c r="B47" s="2"/>
      <c r="C47" s="2"/>
      <c r="D47" s="2"/>
      <c r="E47" s="248">
        <v>37530</v>
      </c>
      <c r="F47" s="323">
        <f t="shared" si="0"/>
        <v>37560</v>
      </c>
      <c r="G47" s="159">
        <f t="shared" si="1"/>
        <v>2003</v>
      </c>
      <c r="H47" s="290">
        <v>76.099999999999994</v>
      </c>
      <c r="I47" s="249">
        <v>177.9</v>
      </c>
      <c r="J47" s="257" t="str">
        <f>IF($E47&lt;DATE(2018,7,1),"-",INDEX('Annual Inflation'!$AM$53:$BA$53, MATCH(YEAR(EOMONTH($E47,6)), 'Annual Inflation'!$AM$6:$BA$6, 0))/100)</f>
        <v>-</v>
      </c>
      <c r="K47" s="257" t="str">
        <f>IF($E47&lt;DATE(2018,7,1),"-",INDEX('Annual Inflation'!$AM$50:$BA$50, MATCH(YEAR(EOMONTH($E47,6)), 'Annual Inflation'!$AM$6:$BA$6, 0))/100)</f>
        <v>-</v>
      </c>
      <c r="L47" s="258">
        <f t="shared" si="2"/>
        <v>76.099999999999994</v>
      </c>
      <c r="M47" s="258">
        <f t="shared" si="3"/>
        <v>177.9</v>
      </c>
      <c r="N47" s="258">
        <f t="shared" si="4"/>
        <v>177.9</v>
      </c>
    </row>
    <row r="48" spans="1:14" ht="16.8">
      <c r="A48" s="2"/>
      <c r="B48" s="2"/>
      <c r="C48" s="2"/>
      <c r="D48" s="2"/>
      <c r="E48" s="248">
        <v>37561</v>
      </c>
      <c r="F48" s="323">
        <f t="shared" si="0"/>
        <v>37590</v>
      </c>
      <c r="G48" s="159">
        <f t="shared" si="1"/>
        <v>2003</v>
      </c>
      <c r="H48" s="290">
        <v>76.099999999999994</v>
      </c>
      <c r="I48" s="249">
        <v>178.2</v>
      </c>
      <c r="J48" s="257" t="str">
        <f>IF($E48&lt;DATE(2018,7,1),"-",INDEX('Annual Inflation'!$AM$53:$BA$53, MATCH(YEAR(EOMONTH($E48,6)), 'Annual Inflation'!$AM$6:$BA$6, 0))/100)</f>
        <v>-</v>
      </c>
      <c r="K48" s="257" t="str">
        <f>IF($E48&lt;DATE(2018,7,1),"-",INDEX('Annual Inflation'!$AM$50:$BA$50, MATCH(YEAR(EOMONTH($E48,6)), 'Annual Inflation'!$AM$6:$BA$6, 0))/100)</f>
        <v>-</v>
      </c>
      <c r="L48" s="258">
        <f t="shared" si="2"/>
        <v>76.099999999999994</v>
      </c>
      <c r="M48" s="258">
        <f t="shared" si="3"/>
        <v>178.2</v>
      </c>
      <c r="N48" s="258">
        <f t="shared" si="4"/>
        <v>178.2</v>
      </c>
    </row>
    <row r="49" spans="1:14" ht="16.8">
      <c r="A49" s="2"/>
      <c r="B49" s="2"/>
      <c r="C49" s="2"/>
      <c r="D49" s="2"/>
      <c r="E49" s="248">
        <v>37591</v>
      </c>
      <c r="F49" s="323">
        <f t="shared" si="0"/>
        <v>37621</v>
      </c>
      <c r="G49" s="159">
        <f t="shared" si="1"/>
        <v>2003</v>
      </c>
      <c r="H49" s="290">
        <v>76.3</v>
      </c>
      <c r="I49" s="249">
        <v>178.5</v>
      </c>
      <c r="J49" s="257" t="str">
        <f>IF($E49&lt;DATE(2018,7,1),"-",INDEX('Annual Inflation'!$AM$53:$BA$53, MATCH(YEAR(EOMONTH($E49,6)), 'Annual Inflation'!$AM$6:$BA$6, 0))/100)</f>
        <v>-</v>
      </c>
      <c r="K49" s="257" t="str">
        <f>IF($E49&lt;DATE(2018,7,1),"-",INDEX('Annual Inflation'!$AM$50:$BA$50, MATCH(YEAR(EOMONTH($E49,6)), 'Annual Inflation'!$AM$6:$BA$6, 0))/100)</f>
        <v>-</v>
      </c>
      <c r="L49" s="258">
        <f t="shared" si="2"/>
        <v>76.3</v>
      </c>
      <c r="M49" s="258">
        <f t="shared" si="3"/>
        <v>178.5</v>
      </c>
      <c r="N49" s="258">
        <f t="shared" si="4"/>
        <v>178.5</v>
      </c>
    </row>
    <row r="50" spans="1:14" ht="16.8">
      <c r="E50" s="248">
        <v>37622</v>
      </c>
      <c r="F50" s="323">
        <f t="shared" si="0"/>
        <v>37652</v>
      </c>
      <c r="G50" s="159">
        <f t="shared" si="1"/>
        <v>2003</v>
      </c>
      <c r="H50" s="290">
        <v>75.900000000000006</v>
      </c>
      <c r="I50" s="249">
        <v>178.4</v>
      </c>
      <c r="J50" s="257" t="str">
        <f>IF($E50&lt;DATE(2018,7,1),"-",INDEX('Annual Inflation'!$AM$53:$BA$53, MATCH(YEAR(EOMONTH($E50,6)), 'Annual Inflation'!$AM$6:$BA$6, 0))/100)</f>
        <v>-</v>
      </c>
      <c r="K50" s="257" t="str">
        <f>IF($E50&lt;DATE(2018,7,1),"-",INDEX('Annual Inflation'!$AM$50:$BA$50, MATCH(YEAR(EOMONTH($E50,6)), 'Annual Inflation'!$AM$6:$BA$6, 0))/100)</f>
        <v>-</v>
      </c>
      <c r="L50" s="258">
        <f t="shared" si="2"/>
        <v>75.900000000000006</v>
      </c>
      <c r="M50" s="258">
        <f t="shared" si="3"/>
        <v>178.4</v>
      </c>
      <c r="N50" s="258">
        <f t="shared" si="4"/>
        <v>178.4</v>
      </c>
    </row>
    <row r="51" spans="1:14" ht="16.8">
      <c r="E51" s="248">
        <v>37653</v>
      </c>
      <c r="F51" s="323">
        <f t="shared" si="0"/>
        <v>37680</v>
      </c>
      <c r="G51" s="159">
        <f t="shared" si="1"/>
        <v>2003</v>
      </c>
      <c r="H51" s="290">
        <v>76.099999999999994</v>
      </c>
      <c r="I51" s="249">
        <v>179.3</v>
      </c>
      <c r="J51" s="257" t="str">
        <f>IF($E51&lt;DATE(2018,7,1),"-",INDEX('Annual Inflation'!$AM$53:$BA$53, MATCH(YEAR(EOMONTH($E51,6)), 'Annual Inflation'!$AM$6:$BA$6, 0))/100)</f>
        <v>-</v>
      </c>
      <c r="K51" s="257" t="str">
        <f>IF($E51&lt;DATE(2018,7,1),"-",INDEX('Annual Inflation'!$AM$50:$BA$50, MATCH(YEAR(EOMONTH($E51,6)), 'Annual Inflation'!$AM$6:$BA$6, 0))/100)</f>
        <v>-</v>
      </c>
      <c r="L51" s="258">
        <f t="shared" si="2"/>
        <v>76.099999999999994</v>
      </c>
      <c r="M51" s="258">
        <f t="shared" si="3"/>
        <v>179.3</v>
      </c>
      <c r="N51" s="258">
        <f t="shared" si="4"/>
        <v>179.3</v>
      </c>
    </row>
    <row r="52" spans="1:14" ht="16.8">
      <c r="E52" s="248">
        <v>37681</v>
      </c>
      <c r="F52" s="323">
        <f t="shared" si="0"/>
        <v>37711</v>
      </c>
      <c r="G52" s="159">
        <f t="shared" si="1"/>
        <v>2003</v>
      </c>
      <c r="H52" s="290">
        <v>76.400000000000006</v>
      </c>
      <c r="I52" s="249">
        <v>179.9</v>
      </c>
      <c r="J52" s="257" t="str">
        <f>IF($E52&lt;DATE(2018,7,1),"-",INDEX('Annual Inflation'!$AM$53:$BA$53, MATCH(YEAR(EOMONTH($E52,6)), 'Annual Inflation'!$AM$6:$BA$6, 0))/100)</f>
        <v>-</v>
      </c>
      <c r="K52" s="257" t="str">
        <f>IF($E52&lt;DATE(2018,7,1),"-",INDEX('Annual Inflation'!$AM$50:$BA$50, MATCH(YEAR(EOMONTH($E52,6)), 'Annual Inflation'!$AM$6:$BA$6, 0))/100)</f>
        <v>-</v>
      </c>
      <c r="L52" s="258">
        <f t="shared" si="2"/>
        <v>76.400000000000006</v>
      </c>
      <c r="M52" s="258">
        <f t="shared" si="3"/>
        <v>179.9</v>
      </c>
      <c r="N52" s="258">
        <f t="shared" si="4"/>
        <v>179.9</v>
      </c>
    </row>
    <row r="53" spans="1:14" ht="16.8">
      <c r="E53" s="248">
        <v>37712</v>
      </c>
      <c r="F53" s="323">
        <f t="shared" si="0"/>
        <v>37741</v>
      </c>
      <c r="G53" s="159">
        <f t="shared" si="1"/>
        <v>2004</v>
      </c>
      <c r="H53" s="290">
        <v>76.8</v>
      </c>
      <c r="I53" s="249">
        <v>181.2</v>
      </c>
      <c r="J53" s="257" t="str">
        <f>IF($E53&lt;DATE(2018,7,1),"-",INDEX('Annual Inflation'!$AM$53:$BA$53, MATCH(YEAR(EOMONTH($E53,6)), 'Annual Inflation'!$AM$6:$BA$6, 0))/100)</f>
        <v>-</v>
      </c>
      <c r="K53" s="257" t="str">
        <f>IF($E53&lt;DATE(2018,7,1),"-",INDEX('Annual Inflation'!$AM$50:$BA$50, MATCH(YEAR(EOMONTH($E53,6)), 'Annual Inflation'!$AM$6:$BA$6, 0))/100)</f>
        <v>-</v>
      </c>
      <c r="L53" s="258">
        <f t="shared" si="2"/>
        <v>76.8</v>
      </c>
      <c r="M53" s="258">
        <f t="shared" si="3"/>
        <v>181.2</v>
      </c>
      <c r="N53" s="258">
        <f t="shared" si="4"/>
        <v>181.2</v>
      </c>
    </row>
    <row r="54" spans="1:14" ht="16.8">
      <c r="E54" s="248">
        <v>37742</v>
      </c>
      <c r="F54" s="323">
        <f t="shared" si="0"/>
        <v>37772</v>
      </c>
      <c r="G54" s="159">
        <f t="shared" si="1"/>
        <v>2004</v>
      </c>
      <c r="H54" s="290">
        <v>76.8</v>
      </c>
      <c r="I54" s="249">
        <v>181.5</v>
      </c>
      <c r="J54" s="257" t="str">
        <f>IF($E54&lt;DATE(2018,7,1),"-",INDEX('Annual Inflation'!$AM$53:$BA$53, MATCH(YEAR(EOMONTH($E54,6)), 'Annual Inflation'!$AM$6:$BA$6, 0))/100)</f>
        <v>-</v>
      </c>
      <c r="K54" s="257" t="str">
        <f>IF($E54&lt;DATE(2018,7,1),"-",INDEX('Annual Inflation'!$AM$50:$BA$50, MATCH(YEAR(EOMONTH($E54,6)), 'Annual Inflation'!$AM$6:$BA$6, 0))/100)</f>
        <v>-</v>
      </c>
      <c r="L54" s="258">
        <f t="shared" si="2"/>
        <v>76.8</v>
      </c>
      <c r="M54" s="258">
        <f t="shared" si="3"/>
        <v>181.5</v>
      </c>
      <c r="N54" s="258">
        <f t="shared" si="4"/>
        <v>181.5</v>
      </c>
    </row>
    <row r="55" spans="1:14" ht="16.8">
      <c r="E55" s="248">
        <v>37773</v>
      </c>
      <c r="F55" s="323">
        <f t="shared" si="0"/>
        <v>37802</v>
      </c>
      <c r="G55" s="159">
        <f t="shared" si="1"/>
        <v>2004</v>
      </c>
      <c r="H55" s="290">
        <v>76.7</v>
      </c>
      <c r="I55" s="249">
        <v>181.3</v>
      </c>
      <c r="J55" s="257" t="str">
        <f>IF($E55&lt;DATE(2018,7,1),"-",INDEX('Annual Inflation'!$AM$53:$BA$53, MATCH(YEAR(EOMONTH($E55,6)), 'Annual Inflation'!$AM$6:$BA$6, 0))/100)</f>
        <v>-</v>
      </c>
      <c r="K55" s="257" t="str">
        <f>IF($E55&lt;DATE(2018,7,1),"-",INDEX('Annual Inflation'!$AM$50:$BA$50, MATCH(YEAR(EOMONTH($E55,6)), 'Annual Inflation'!$AM$6:$BA$6, 0))/100)</f>
        <v>-</v>
      </c>
      <c r="L55" s="258">
        <f t="shared" si="2"/>
        <v>76.7</v>
      </c>
      <c r="M55" s="258">
        <f t="shared" si="3"/>
        <v>181.3</v>
      </c>
      <c r="N55" s="258">
        <f t="shared" si="4"/>
        <v>181.3</v>
      </c>
    </row>
    <row r="56" spans="1:14" ht="16.8">
      <c r="E56" s="248">
        <v>37803</v>
      </c>
      <c r="F56" s="323">
        <f t="shared" si="0"/>
        <v>37833</v>
      </c>
      <c r="G56" s="159">
        <f t="shared" si="1"/>
        <v>2004</v>
      </c>
      <c r="H56" s="290">
        <v>76.599999999999994</v>
      </c>
      <c r="I56" s="249">
        <v>181.3</v>
      </c>
      <c r="J56" s="257" t="str">
        <f>IF($E56&lt;DATE(2018,7,1),"-",INDEX('Annual Inflation'!$AM$53:$BA$53, MATCH(YEAR(EOMONTH($E56,6)), 'Annual Inflation'!$AM$6:$BA$6, 0))/100)</f>
        <v>-</v>
      </c>
      <c r="K56" s="257" t="str">
        <f>IF($E56&lt;DATE(2018,7,1),"-",INDEX('Annual Inflation'!$AM$50:$BA$50, MATCH(YEAR(EOMONTH($E56,6)), 'Annual Inflation'!$AM$6:$BA$6, 0))/100)</f>
        <v>-</v>
      </c>
      <c r="L56" s="258">
        <f t="shared" si="2"/>
        <v>76.599999999999994</v>
      </c>
      <c r="M56" s="258">
        <f t="shared" si="3"/>
        <v>181.3</v>
      </c>
      <c r="N56" s="258">
        <f t="shared" si="4"/>
        <v>181.3</v>
      </c>
    </row>
    <row r="57" spans="1:14" ht="16.8">
      <c r="E57" s="248">
        <v>37834</v>
      </c>
      <c r="F57" s="323">
        <f t="shared" si="0"/>
        <v>37864</v>
      </c>
      <c r="G57" s="159">
        <f t="shared" si="1"/>
        <v>2004</v>
      </c>
      <c r="H57" s="290">
        <v>76.8</v>
      </c>
      <c r="I57" s="249">
        <v>181.6</v>
      </c>
      <c r="J57" s="257" t="str">
        <f>IF($E57&lt;DATE(2018,7,1),"-",INDEX('Annual Inflation'!$AM$53:$BA$53, MATCH(YEAR(EOMONTH($E57,6)), 'Annual Inflation'!$AM$6:$BA$6, 0))/100)</f>
        <v>-</v>
      </c>
      <c r="K57" s="257" t="str">
        <f>IF($E57&lt;DATE(2018,7,1),"-",INDEX('Annual Inflation'!$AM$50:$BA$50, MATCH(YEAR(EOMONTH($E57,6)), 'Annual Inflation'!$AM$6:$BA$6, 0))/100)</f>
        <v>-</v>
      </c>
      <c r="L57" s="258">
        <f t="shared" si="2"/>
        <v>76.8</v>
      </c>
      <c r="M57" s="258">
        <f t="shared" si="3"/>
        <v>181.6</v>
      </c>
      <c r="N57" s="258">
        <f t="shared" si="4"/>
        <v>181.6</v>
      </c>
    </row>
    <row r="58" spans="1:14" ht="16.8">
      <c r="E58" s="248">
        <v>37865</v>
      </c>
      <c r="F58" s="323">
        <f t="shared" si="0"/>
        <v>37894</v>
      </c>
      <c r="G58" s="159">
        <f t="shared" si="1"/>
        <v>2004</v>
      </c>
      <c r="H58" s="290">
        <v>77</v>
      </c>
      <c r="I58" s="249">
        <v>182.5</v>
      </c>
      <c r="J58" s="257" t="str">
        <f>IF($E58&lt;DATE(2018,7,1),"-",INDEX('Annual Inflation'!$AM$53:$BA$53, MATCH(YEAR(EOMONTH($E58,6)), 'Annual Inflation'!$AM$6:$BA$6, 0))/100)</f>
        <v>-</v>
      </c>
      <c r="K58" s="257" t="str">
        <f>IF($E58&lt;DATE(2018,7,1),"-",INDEX('Annual Inflation'!$AM$50:$BA$50, MATCH(YEAR(EOMONTH($E58,6)), 'Annual Inflation'!$AM$6:$BA$6, 0))/100)</f>
        <v>-</v>
      </c>
      <c r="L58" s="258">
        <f t="shared" si="2"/>
        <v>77</v>
      </c>
      <c r="M58" s="258">
        <f t="shared" si="3"/>
        <v>182.5</v>
      </c>
      <c r="N58" s="258">
        <f t="shared" si="4"/>
        <v>182.5</v>
      </c>
    </row>
    <row r="59" spans="1:14" ht="16.8">
      <c r="E59" s="248">
        <v>37895</v>
      </c>
      <c r="F59" s="323">
        <f t="shared" si="0"/>
        <v>37925</v>
      </c>
      <c r="G59" s="159">
        <f t="shared" si="1"/>
        <v>2004</v>
      </c>
      <c r="H59" s="290">
        <v>77.099999999999994</v>
      </c>
      <c r="I59" s="249">
        <v>182.6</v>
      </c>
      <c r="J59" s="257" t="str">
        <f>IF($E59&lt;DATE(2018,7,1),"-",INDEX('Annual Inflation'!$AM$53:$BA$53, MATCH(YEAR(EOMONTH($E59,6)), 'Annual Inflation'!$AM$6:$BA$6, 0))/100)</f>
        <v>-</v>
      </c>
      <c r="K59" s="257" t="str">
        <f>IF($E59&lt;DATE(2018,7,1),"-",INDEX('Annual Inflation'!$AM$50:$BA$50, MATCH(YEAR(EOMONTH($E59,6)), 'Annual Inflation'!$AM$6:$BA$6, 0))/100)</f>
        <v>-</v>
      </c>
      <c r="L59" s="258">
        <f t="shared" si="2"/>
        <v>77.099999999999994</v>
      </c>
      <c r="M59" s="258">
        <f t="shared" si="3"/>
        <v>182.6</v>
      </c>
      <c r="N59" s="258">
        <f t="shared" si="4"/>
        <v>182.6</v>
      </c>
    </row>
    <row r="60" spans="1:14" ht="16.8">
      <c r="E60" s="248">
        <v>37926</v>
      </c>
      <c r="F60" s="323">
        <f t="shared" si="0"/>
        <v>37955</v>
      </c>
      <c r="G60" s="159">
        <f t="shared" si="1"/>
        <v>2004</v>
      </c>
      <c r="H60" s="290">
        <v>77.099999999999994</v>
      </c>
      <c r="I60" s="249">
        <v>182.7</v>
      </c>
      <c r="J60" s="257" t="str">
        <f>IF($E60&lt;DATE(2018,7,1),"-",INDEX('Annual Inflation'!$AM$53:$BA$53, MATCH(YEAR(EOMONTH($E60,6)), 'Annual Inflation'!$AM$6:$BA$6, 0))/100)</f>
        <v>-</v>
      </c>
      <c r="K60" s="257" t="str">
        <f>IF($E60&lt;DATE(2018,7,1),"-",INDEX('Annual Inflation'!$AM$50:$BA$50, MATCH(YEAR(EOMONTH($E60,6)), 'Annual Inflation'!$AM$6:$BA$6, 0))/100)</f>
        <v>-</v>
      </c>
      <c r="L60" s="258">
        <f t="shared" si="2"/>
        <v>77.099999999999994</v>
      </c>
      <c r="M60" s="258">
        <f t="shared" si="3"/>
        <v>182.7</v>
      </c>
      <c r="N60" s="258">
        <f t="shared" si="4"/>
        <v>182.7</v>
      </c>
    </row>
    <row r="61" spans="1:14" ht="16.8">
      <c r="E61" s="248">
        <v>37956</v>
      </c>
      <c r="F61" s="323">
        <f t="shared" si="0"/>
        <v>37986</v>
      </c>
      <c r="G61" s="159">
        <f t="shared" si="1"/>
        <v>2004</v>
      </c>
      <c r="H61" s="290">
        <v>77.3</v>
      </c>
      <c r="I61" s="249">
        <v>183.5</v>
      </c>
      <c r="J61" s="257" t="str">
        <f>IF($E61&lt;DATE(2018,7,1),"-",INDEX('Annual Inflation'!$AM$53:$BA$53, MATCH(YEAR(EOMONTH($E61,6)), 'Annual Inflation'!$AM$6:$BA$6, 0))/100)</f>
        <v>-</v>
      </c>
      <c r="K61" s="257" t="str">
        <f>IF($E61&lt;DATE(2018,7,1),"-",INDEX('Annual Inflation'!$AM$50:$BA$50, MATCH(YEAR(EOMONTH($E61,6)), 'Annual Inflation'!$AM$6:$BA$6, 0))/100)</f>
        <v>-</v>
      </c>
      <c r="L61" s="258">
        <f t="shared" si="2"/>
        <v>77.3</v>
      </c>
      <c r="M61" s="258">
        <f t="shared" si="3"/>
        <v>183.5</v>
      </c>
      <c r="N61" s="258">
        <f t="shared" si="4"/>
        <v>183.5</v>
      </c>
    </row>
    <row r="62" spans="1:14" ht="16.8">
      <c r="E62" s="248">
        <v>37987</v>
      </c>
      <c r="F62" s="323">
        <f t="shared" si="0"/>
        <v>38017</v>
      </c>
      <c r="G62" s="159">
        <f t="shared" si="1"/>
        <v>2004</v>
      </c>
      <c r="H62" s="290">
        <v>77</v>
      </c>
      <c r="I62" s="249">
        <v>183.1</v>
      </c>
      <c r="J62" s="257" t="str">
        <f>IF($E62&lt;DATE(2018,7,1),"-",INDEX('Annual Inflation'!$AM$53:$BA$53, MATCH(YEAR(EOMONTH($E62,6)), 'Annual Inflation'!$AM$6:$BA$6, 0))/100)</f>
        <v>-</v>
      </c>
      <c r="K62" s="257" t="str">
        <f>IF($E62&lt;DATE(2018,7,1),"-",INDEX('Annual Inflation'!$AM$50:$BA$50, MATCH(YEAR(EOMONTH($E62,6)), 'Annual Inflation'!$AM$6:$BA$6, 0))/100)</f>
        <v>-</v>
      </c>
      <c r="L62" s="258">
        <f t="shared" si="2"/>
        <v>77</v>
      </c>
      <c r="M62" s="258">
        <f t="shared" si="3"/>
        <v>183.1</v>
      </c>
      <c r="N62" s="258">
        <f t="shared" si="4"/>
        <v>183.1</v>
      </c>
    </row>
    <row r="63" spans="1:14" ht="16.8">
      <c r="E63" s="248">
        <v>38018</v>
      </c>
      <c r="F63" s="323">
        <f t="shared" si="0"/>
        <v>38046</v>
      </c>
      <c r="G63" s="159">
        <f t="shared" si="1"/>
        <v>2004</v>
      </c>
      <c r="H63" s="290">
        <v>77.2</v>
      </c>
      <c r="I63" s="249">
        <v>183.8</v>
      </c>
      <c r="J63" s="257" t="str">
        <f>IF($E63&lt;DATE(2018,7,1),"-",INDEX('Annual Inflation'!$AM$53:$BA$53, MATCH(YEAR(EOMONTH($E63,6)), 'Annual Inflation'!$AM$6:$BA$6, 0))/100)</f>
        <v>-</v>
      </c>
      <c r="K63" s="257" t="str">
        <f>IF($E63&lt;DATE(2018,7,1),"-",INDEX('Annual Inflation'!$AM$50:$BA$50, MATCH(YEAR(EOMONTH($E63,6)), 'Annual Inflation'!$AM$6:$BA$6, 0))/100)</f>
        <v>-</v>
      </c>
      <c r="L63" s="258">
        <f t="shared" si="2"/>
        <v>77.2</v>
      </c>
      <c r="M63" s="258">
        <f t="shared" si="3"/>
        <v>183.8</v>
      </c>
      <c r="N63" s="258">
        <f t="shared" si="4"/>
        <v>183.8</v>
      </c>
    </row>
    <row r="64" spans="1:14" ht="16.8">
      <c r="E64" s="248">
        <v>38047</v>
      </c>
      <c r="F64" s="323">
        <f t="shared" si="0"/>
        <v>38077</v>
      </c>
      <c r="G64" s="159">
        <f t="shared" si="1"/>
        <v>2004</v>
      </c>
      <c r="H64" s="290">
        <v>77.3</v>
      </c>
      <c r="I64" s="249">
        <v>184.6</v>
      </c>
      <c r="J64" s="257" t="str">
        <f>IF($E64&lt;DATE(2018,7,1),"-",INDEX('Annual Inflation'!$AM$53:$BA$53, MATCH(YEAR(EOMONTH($E64,6)), 'Annual Inflation'!$AM$6:$BA$6, 0))/100)</f>
        <v>-</v>
      </c>
      <c r="K64" s="257" t="str">
        <f>IF($E64&lt;DATE(2018,7,1),"-",INDEX('Annual Inflation'!$AM$50:$BA$50, MATCH(YEAR(EOMONTH($E64,6)), 'Annual Inflation'!$AM$6:$BA$6, 0))/100)</f>
        <v>-</v>
      </c>
      <c r="L64" s="258">
        <f t="shared" si="2"/>
        <v>77.3</v>
      </c>
      <c r="M64" s="258">
        <f t="shared" si="3"/>
        <v>184.6</v>
      </c>
      <c r="N64" s="258">
        <f t="shared" si="4"/>
        <v>184.6</v>
      </c>
    </row>
    <row r="65" spans="5:14" ht="16.8">
      <c r="E65" s="248">
        <v>38078</v>
      </c>
      <c r="F65" s="323">
        <f t="shared" si="0"/>
        <v>38107</v>
      </c>
      <c r="G65" s="159">
        <f t="shared" si="1"/>
        <v>2005</v>
      </c>
      <c r="H65" s="290">
        <v>77.599999999999994</v>
      </c>
      <c r="I65" s="249">
        <v>185.7</v>
      </c>
      <c r="J65" s="257" t="str">
        <f>IF($E65&lt;DATE(2018,7,1),"-",INDEX('Annual Inflation'!$AM$53:$BA$53, MATCH(YEAR(EOMONTH($E65,6)), 'Annual Inflation'!$AM$6:$BA$6, 0))/100)</f>
        <v>-</v>
      </c>
      <c r="K65" s="257" t="str">
        <f>IF($E65&lt;DATE(2018,7,1),"-",INDEX('Annual Inflation'!$AM$50:$BA$50, MATCH(YEAR(EOMONTH($E65,6)), 'Annual Inflation'!$AM$6:$BA$6, 0))/100)</f>
        <v>-</v>
      </c>
      <c r="L65" s="258">
        <f t="shared" si="2"/>
        <v>77.599999999999994</v>
      </c>
      <c r="M65" s="258">
        <f t="shared" si="3"/>
        <v>185.7</v>
      </c>
      <c r="N65" s="258">
        <f t="shared" si="4"/>
        <v>185.7</v>
      </c>
    </row>
    <row r="66" spans="5:14" ht="16.8">
      <c r="E66" s="248">
        <v>38108</v>
      </c>
      <c r="F66" s="323">
        <f t="shared" si="0"/>
        <v>38138</v>
      </c>
      <c r="G66" s="159">
        <f t="shared" si="1"/>
        <v>2005</v>
      </c>
      <c r="H66" s="290">
        <v>77.900000000000006</v>
      </c>
      <c r="I66" s="249">
        <v>186.5</v>
      </c>
      <c r="J66" s="257" t="str">
        <f>IF($E66&lt;DATE(2018,7,1),"-",INDEX('Annual Inflation'!$AM$53:$BA$53, MATCH(YEAR(EOMONTH($E66,6)), 'Annual Inflation'!$AM$6:$BA$6, 0))/100)</f>
        <v>-</v>
      </c>
      <c r="K66" s="257" t="str">
        <f>IF($E66&lt;DATE(2018,7,1),"-",INDEX('Annual Inflation'!$AM$50:$BA$50, MATCH(YEAR(EOMONTH($E66,6)), 'Annual Inflation'!$AM$6:$BA$6, 0))/100)</f>
        <v>-</v>
      </c>
      <c r="L66" s="258">
        <f t="shared" si="2"/>
        <v>77.900000000000006</v>
      </c>
      <c r="M66" s="258">
        <f t="shared" si="3"/>
        <v>186.5</v>
      </c>
      <c r="N66" s="258">
        <f t="shared" si="4"/>
        <v>186.5</v>
      </c>
    </row>
    <row r="67" spans="5:14" ht="16.8">
      <c r="E67" s="248">
        <v>38139</v>
      </c>
      <c r="F67" s="323">
        <f t="shared" si="0"/>
        <v>38168</v>
      </c>
      <c r="G67" s="159">
        <f t="shared" si="1"/>
        <v>2005</v>
      </c>
      <c r="H67" s="290">
        <v>77.900000000000006</v>
      </c>
      <c r="I67" s="249">
        <v>186.8</v>
      </c>
      <c r="J67" s="257" t="str">
        <f>IF($E67&lt;DATE(2018,7,1),"-",INDEX('Annual Inflation'!$AM$53:$BA$53, MATCH(YEAR(EOMONTH($E67,6)), 'Annual Inflation'!$AM$6:$BA$6, 0))/100)</f>
        <v>-</v>
      </c>
      <c r="K67" s="257" t="str">
        <f>IF($E67&lt;DATE(2018,7,1),"-",INDEX('Annual Inflation'!$AM$50:$BA$50, MATCH(YEAR(EOMONTH($E67,6)), 'Annual Inflation'!$AM$6:$BA$6, 0))/100)</f>
        <v>-</v>
      </c>
      <c r="L67" s="258">
        <f t="shared" si="2"/>
        <v>77.900000000000006</v>
      </c>
      <c r="M67" s="258">
        <f t="shared" si="3"/>
        <v>186.8</v>
      </c>
      <c r="N67" s="258">
        <f t="shared" si="4"/>
        <v>186.8</v>
      </c>
    </row>
    <row r="68" spans="5:14" ht="16.8">
      <c r="E68" s="248">
        <v>38169</v>
      </c>
      <c r="F68" s="323">
        <f t="shared" si="0"/>
        <v>38199</v>
      </c>
      <c r="G68" s="159">
        <f t="shared" si="1"/>
        <v>2005</v>
      </c>
      <c r="H68" s="290">
        <v>77.7</v>
      </c>
      <c r="I68" s="249">
        <v>186.8</v>
      </c>
      <c r="J68" s="257" t="str">
        <f>IF($E68&lt;DATE(2018,7,1),"-",INDEX('Annual Inflation'!$AM$53:$BA$53, MATCH(YEAR(EOMONTH($E68,6)), 'Annual Inflation'!$AM$6:$BA$6, 0))/100)</f>
        <v>-</v>
      </c>
      <c r="K68" s="257" t="str">
        <f>IF($E68&lt;DATE(2018,7,1),"-",INDEX('Annual Inflation'!$AM$50:$BA$50, MATCH(YEAR(EOMONTH($E68,6)), 'Annual Inflation'!$AM$6:$BA$6, 0))/100)</f>
        <v>-</v>
      </c>
      <c r="L68" s="258">
        <f t="shared" si="2"/>
        <v>77.7</v>
      </c>
      <c r="M68" s="258">
        <f t="shared" si="3"/>
        <v>186.8</v>
      </c>
      <c r="N68" s="258">
        <f t="shared" si="4"/>
        <v>186.8</v>
      </c>
    </row>
    <row r="69" spans="5:14" ht="16.8">
      <c r="E69" s="248">
        <v>38200</v>
      </c>
      <c r="F69" s="323">
        <f t="shared" si="0"/>
        <v>38230</v>
      </c>
      <c r="G69" s="159">
        <f t="shared" si="1"/>
        <v>2005</v>
      </c>
      <c r="H69" s="290">
        <v>77.900000000000006</v>
      </c>
      <c r="I69" s="249">
        <v>187.4</v>
      </c>
      <c r="J69" s="257" t="str">
        <f>IF($E69&lt;DATE(2018,7,1),"-",INDEX('Annual Inflation'!$AM$53:$BA$53, MATCH(YEAR(EOMONTH($E69,6)), 'Annual Inflation'!$AM$6:$BA$6, 0))/100)</f>
        <v>-</v>
      </c>
      <c r="K69" s="257" t="str">
        <f>IF($E69&lt;DATE(2018,7,1),"-",INDEX('Annual Inflation'!$AM$50:$BA$50, MATCH(YEAR(EOMONTH($E69,6)), 'Annual Inflation'!$AM$6:$BA$6, 0))/100)</f>
        <v>-</v>
      </c>
      <c r="L69" s="258">
        <f t="shared" si="2"/>
        <v>77.900000000000006</v>
      </c>
      <c r="M69" s="258">
        <f t="shared" si="3"/>
        <v>187.4</v>
      </c>
      <c r="N69" s="258">
        <f t="shared" si="4"/>
        <v>187.4</v>
      </c>
    </row>
    <row r="70" spans="5:14" ht="16.8">
      <c r="E70" s="248">
        <v>38231</v>
      </c>
      <c r="F70" s="323">
        <f t="shared" ref="F70:F133" si="5">EOMONTH(E70, 0)</f>
        <v>38260</v>
      </c>
      <c r="G70" s="159">
        <f t="shared" ref="G70:G133" si="6">IF(MONTH(E70)&gt;=4,YEAR(E70)+1,YEAR(E70))</f>
        <v>2005</v>
      </c>
      <c r="H70" s="290">
        <v>77.900000000000006</v>
      </c>
      <c r="I70" s="249">
        <v>188.1</v>
      </c>
      <c r="J70" s="257" t="str">
        <f>IF($E70&lt;DATE(2018,7,1),"-",INDEX('Annual Inflation'!$AM$53:$BA$53, MATCH(YEAR(EOMONTH($E70,6)), 'Annual Inflation'!$AM$6:$BA$6, 0))/100)</f>
        <v>-</v>
      </c>
      <c r="K70" s="257" t="str">
        <f>IF($E70&lt;DATE(2018,7,1),"-",INDEX('Annual Inflation'!$AM$50:$BA$50, MATCH(YEAR(EOMONTH($E70,6)), 'Annual Inflation'!$AM$6:$BA$6, 0))/100)</f>
        <v>-</v>
      </c>
      <c r="L70" s="258">
        <f t="shared" ref="L70:L133" si="7">IF(ISBLANK(H70),L69*((1+J70)^(1/12)),H70)</f>
        <v>77.900000000000006</v>
      </c>
      <c r="M70" s="258">
        <f t="shared" ref="M70:M133" si="8">IF(ISBLANK(I70),M69*((1+K70)^(1/12)),I70)</f>
        <v>188.1</v>
      </c>
      <c r="N70" s="258">
        <f t="shared" ref="N70:N133" si="9">IF($E70 &lt; DATE(2023,4,1),  M70,  IF($E70 = DATE(2023,4,1), N69 * ((0.5*L70/L69) + (0.5*M70/M69)), N69*(L70/L69)))</f>
        <v>188.1</v>
      </c>
    </row>
    <row r="71" spans="5:14" ht="16.8">
      <c r="E71" s="248">
        <v>38261</v>
      </c>
      <c r="F71" s="323">
        <f t="shared" si="5"/>
        <v>38291</v>
      </c>
      <c r="G71" s="159">
        <f t="shared" si="6"/>
        <v>2005</v>
      </c>
      <c r="H71" s="290">
        <v>78.099999999999994</v>
      </c>
      <c r="I71" s="249">
        <v>188.6</v>
      </c>
      <c r="J71" s="257" t="str">
        <f>IF($E71&lt;DATE(2018,7,1),"-",INDEX('Annual Inflation'!$AM$53:$BA$53, MATCH(YEAR(EOMONTH($E71,6)), 'Annual Inflation'!$AM$6:$BA$6, 0))/100)</f>
        <v>-</v>
      </c>
      <c r="K71" s="257" t="str">
        <f>IF($E71&lt;DATE(2018,7,1),"-",INDEX('Annual Inflation'!$AM$50:$BA$50, MATCH(YEAR(EOMONTH($E71,6)), 'Annual Inflation'!$AM$6:$BA$6, 0))/100)</f>
        <v>-</v>
      </c>
      <c r="L71" s="258">
        <f t="shared" si="7"/>
        <v>78.099999999999994</v>
      </c>
      <c r="M71" s="258">
        <f t="shared" si="8"/>
        <v>188.6</v>
      </c>
      <c r="N71" s="258">
        <f t="shared" si="9"/>
        <v>188.6</v>
      </c>
    </row>
    <row r="72" spans="5:14" ht="16.8">
      <c r="E72" s="248">
        <v>38292</v>
      </c>
      <c r="F72" s="323">
        <f t="shared" si="5"/>
        <v>38321</v>
      </c>
      <c r="G72" s="159">
        <f t="shared" si="6"/>
        <v>2005</v>
      </c>
      <c r="H72" s="290">
        <v>78.3</v>
      </c>
      <c r="I72" s="249">
        <v>189</v>
      </c>
      <c r="J72" s="257" t="str">
        <f>IF($E72&lt;DATE(2018,7,1),"-",INDEX('Annual Inflation'!$AM$53:$BA$53, MATCH(YEAR(EOMONTH($E72,6)), 'Annual Inflation'!$AM$6:$BA$6, 0))/100)</f>
        <v>-</v>
      </c>
      <c r="K72" s="257" t="str">
        <f>IF($E72&lt;DATE(2018,7,1),"-",INDEX('Annual Inflation'!$AM$50:$BA$50, MATCH(YEAR(EOMONTH($E72,6)), 'Annual Inflation'!$AM$6:$BA$6, 0))/100)</f>
        <v>-</v>
      </c>
      <c r="L72" s="258">
        <f t="shared" si="7"/>
        <v>78.3</v>
      </c>
      <c r="M72" s="258">
        <f t="shared" si="8"/>
        <v>189</v>
      </c>
      <c r="N72" s="258">
        <f t="shared" si="9"/>
        <v>189</v>
      </c>
    </row>
    <row r="73" spans="5:14" ht="16.8">
      <c r="E73" s="248">
        <v>38322</v>
      </c>
      <c r="F73" s="323">
        <f t="shared" si="5"/>
        <v>38352</v>
      </c>
      <c r="G73" s="159">
        <f t="shared" si="6"/>
        <v>2005</v>
      </c>
      <c r="H73" s="290">
        <v>78.599999999999994</v>
      </c>
      <c r="I73" s="249">
        <v>189.9</v>
      </c>
      <c r="J73" s="257" t="str">
        <f>IF($E73&lt;DATE(2018,7,1),"-",INDEX('Annual Inflation'!$AM$53:$BA$53, MATCH(YEAR(EOMONTH($E73,6)), 'Annual Inflation'!$AM$6:$BA$6, 0))/100)</f>
        <v>-</v>
      </c>
      <c r="K73" s="257" t="str">
        <f>IF($E73&lt;DATE(2018,7,1),"-",INDEX('Annual Inflation'!$AM$50:$BA$50, MATCH(YEAR(EOMONTH($E73,6)), 'Annual Inflation'!$AM$6:$BA$6, 0))/100)</f>
        <v>-</v>
      </c>
      <c r="L73" s="258">
        <f t="shared" si="7"/>
        <v>78.599999999999994</v>
      </c>
      <c r="M73" s="258">
        <f t="shared" si="8"/>
        <v>189.9</v>
      </c>
      <c r="N73" s="258">
        <f t="shared" si="9"/>
        <v>189.9</v>
      </c>
    </row>
    <row r="74" spans="5:14" ht="16.8">
      <c r="E74" s="248">
        <v>38353</v>
      </c>
      <c r="F74" s="323">
        <f t="shared" si="5"/>
        <v>38383</v>
      </c>
      <c r="G74" s="159">
        <f t="shared" si="6"/>
        <v>2005</v>
      </c>
      <c r="H74" s="290">
        <v>78.3</v>
      </c>
      <c r="I74" s="249">
        <v>188.9</v>
      </c>
      <c r="J74" s="257" t="str">
        <f>IF($E74&lt;DATE(2018,7,1),"-",INDEX('Annual Inflation'!$AM$53:$BA$53, MATCH(YEAR(EOMONTH($E74,6)), 'Annual Inflation'!$AM$6:$BA$6, 0))/100)</f>
        <v>-</v>
      </c>
      <c r="K74" s="257" t="str">
        <f>IF($E74&lt;DATE(2018,7,1),"-",INDEX('Annual Inflation'!$AM$50:$BA$50, MATCH(YEAR(EOMONTH($E74,6)), 'Annual Inflation'!$AM$6:$BA$6, 0))/100)</f>
        <v>-</v>
      </c>
      <c r="L74" s="258">
        <f t="shared" si="7"/>
        <v>78.3</v>
      </c>
      <c r="M74" s="258">
        <f t="shared" si="8"/>
        <v>188.9</v>
      </c>
      <c r="N74" s="258">
        <f t="shared" si="9"/>
        <v>188.9</v>
      </c>
    </row>
    <row r="75" spans="5:14" ht="16.8">
      <c r="E75" s="248">
        <v>38384</v>
      </c>
      <c r="F75" s="323">
        <f t="shared" si="5"/>
        <v>38411</v>
      </c>
      <c r="G75" s="159">
        <f t="shared" si="6"/>
        <v>2005</v>
      </c>
      <c r="H75" s="290">
        <v>78.5</v>
      </c>
      <c r="I75" s="249">
        <v>189.6</v>
      </c>
      <c r="J75" s="257" t="str">
        <f>IF($E75&lt;DATE(2018,7,1),"-",INDEX('Annual Inflation'!$AM$53:$BA$53, MATCH(YEAR(EOMONTH($E75,6)), 'Annual Inflation'!$AM$6:$BA$6, 0))/100)</f>
        <v>-</v>
      </c>
      <c r="K75" s="257" t="str">
        <f>IF($E75&lt;DATE(2018,7,1),"-",INDEX('Annual Inflation'!$AM$50:$BA$50, MATCH(YEAR(EOMONTH($E75,6)), 'Annual Inflation'!$AM$6:$BA$6, 0))/100)</f>
        <v>-</v>
      </c>
      <c r="L75" s="258">
        <f t="shared" si="7"/>
        <v>78.5</v>
      </c>
      <c r="M75" s="258">
        <f t="shared" si="8"/>
        <v>189.6</v>
      </c>
      <c r="N75" s="258">
        <f t="shared" si="9"/>
        <v>189.6</v>
      </c>
    </row>
    <row r="76" spans="5:14" ht="16.8">
      <c r="E76" s="248">
        <v>38412</v>
      </c>
      <c r="F76" s="323">
        <f t="shared" si="5"/>
        <v>38442</v>
      </c>
      <c r="G76" s="159">
        <f t="shared" si="6"/>
        <v>2005</v>
      </c>
      <c r="H76" s="290">
        <v>78.8</v>
      </c>
      <c r="I76" s="249">
        <v>190.5</v>
      </c>
      <c r="J76" s="257" t="str">
        <f>IF($E76&lt;DATE(2018,7,1),"-",INDEX('Annual Inflation'!$AM$53:$BA$53, MATCH(YEAR(EOMONTH($E76,6)), 'Annual Inflation'!$AM$6:$BA$6, 0))/100)</f>
        <v>-</v>
      </c>
      <c r="K76" s="257" t="str">
        <f>IF($E76&lt;DATE(2018,7,1),"-",INDEX('Annual Inflation'!$AM$50:$BA$50, MATCH(YEAR(EOMONTH($E76,6)), 'Annual Inflation'!$AM$6:$BA$6, 0))/100)</f>
        <v>-</v>
      </c>
      <c r="L76" s="258">
        <f t="shared" si="7"/>
        <v>78.8</v>
      </c>
      <c r="M76" s="258">
        <f t="shared" si="8"/>
        <v>190.5</v>
      </c>
      <c r="N76" s="258">
        <f t="shared" si="9"/>
        <v>190.5</v>
      </c>
    </row>
    <row r="77" spans="5:14" ht="16.8">
      <c r="E77" s="248">
        <v>38443</v>
      </c>
      <c r="F77" s="323">
        <f t="shared" si="5"/>
        <v>38472</v>
      </c>
      <c r="G77" s="159">
        <f t="shared" si="6"/>
        <v>2006</v>
      </c>
      <c r="H77" s="290">
        <v>79.099999999999994</v>
      </c>
      <c r="I77" s="249">
        <v>191.6</v>
      </c>
      <c r="J77" s="257" t="str">
        <f>IF($E77&lt;DATE(2018,7,1),"-",INDEX('Annual Inflation'!$AM$53:$BA$53, MATCH(YEAR(EOMONTH($E77,6)), 'Annual Inflation'!$AM$6:$BA$6, 0))/100)</f>
        <v>-</v>
      </c>
      <c r="K77" s="257" t="str">
        <f>IF($E77&lt;DATE(2018,7,1),"-",INDEX('Annual Inflation'!$AM$50:$BA$50, MATCH(YEAR(EOMONTH($E77,6)), 'Annual Inflation'!$AM$6:$BA$6, 0))/100)</f>
        <v>-</v>
      </c>
      <c r="L77" s="258">
        <f t="shared" si="7"/>
        <v>79.099999999999994</v>
      </c>
      <c r="M77" s="258">
        <f t="shared" si="8"/>
        <v>191.6</v>
      </c>
      <c r="N77" s="258">
        <f t="shared" si="9"/>
        <v>191.6</v>
      </c>
    </row>
    <row r="78" spans="5:14" ht="16.8">
      <c r="E78" s="248">
        <v>38473</v>
      </c>
      <c r="F78" s="323">
        <f t="shared" si="5"/>
        <v>38503</v>
      </c>
      <c r="G78" s="159">
        <f t="shared" si="6"/>
        <v>2006</v>
      </c>
      <c r="H78" s="290">
        <v>79.400000000000006</v>
      </c>
      <c r="I78" s="249">
        <v>192</v>
      </c>
      <c r="J78" s="257" t="str">
        <f>IF($E78&lt;DATE(2018,7,1),"-",INDEX('Annual Inflation'!$AM$53:$BA$53, MATCH(YEAR(EOMONTH($E78,6)), 'Annual Inflation'!$AM$6:$BA$6, 0))/100)</f>
        <v>-</v>
      </c>
      <c r="K78" s="257" t="str">
        <f>IF($E78&lt;DATE(2018,7,1),"-",INDEX('Annual Inflation'!$AM$50:$BA$50, MATCH(YEAR(EOMONTH($E78,6)), 'Annual Inflation'!$AM$6:$BA$6, 0))/100)</f>
        <v>-</v>
      </c>
      <c r="L78" s="258">
        <f t="shared" si="7"/>
        <v>79.400000000000006</v>
      </c>
      <c r="M78" s="258">
        <f t="shared" si="8"/>
        <v>192</v>
      </c>
      <c r="N78" s="258">
        <f t="shared" si="9"/>
        <v>192</v>
      </c>
    </row>
    <row r="79" spans="5:14" ht="16.8">
      <c r="E79" s="248">
        <v>38504</v>
      </c>
      <c r="F79" s="323">
        <f t="shared" si="5"/>
        <v>38533</v>
      </c>
      <c r="G79" s="159">
        <f t="shared" si="6"/>
        <v>2006</v>
      </c>
      <c r="H79" s="290">
        <v>79.400000000000006</v>
      </c>
      <c r="I79" s="249">
        <v>192.2</v>
      </c>
      <c r="J79" s="257" t="str">
        <f>IF($E79&lt;DATE(2018,7,1),"-",INDEX('Annual Inflation'!$AM$53:$BA$53, MATCH(YEAR(EOMONTH($E79,6)), 'Annual Inflation'!$AM$6:$BA$6, 0))/100)</f>
        <v>-</v>
      </c>
      <c r="K79" s="257" t="str">
        <f>IF($E79&lt;DATE(2018,7,1),"-",INDEX('Annual Inflation'!$AM$50:$BA$50, MATCH(YEAR(EOMONTH($E79,6)), 'Annual Inflation'!$AM$6:$BA$6, 0))/100)</f>
        <v>-</v>
      </c>
      <c r="L79" s="258">
        <f t="shared" si="7"/>
        <v>79.400000000000006</v>
      </c>
      <c r="M79" s="258">
        <f t="shared" si="8"/>
        <v>192.2</v>
      </c>
      <c r="N79" s="258">
        <f t="shared" si="9"/>
        <v>192.2</v>
      </c>
    </row>
    <row r="80" spans="5:14" ht="16.8">
      <c r="E80" s="248">
        <v>38534</v>
      </c>
      <c r="F80" s="323">
        <f t="shared" si="5"/>
        <v>38564</v>
      </c>
      <c r="G80" s="159">
        <f t="shared" si="6"/>
        <v>2006</v>
      </c>
      <c r="H80" s="290">
        <v>79.5</v>
      </c>
      <c r="I80" s="249">
        <v>192.2</v>
      </c>
      <c r="J80" s="257" t="str">
        <f>IF($E80&lt;DATE(2018,7,1),"-",INDEX('Annual Inflation'!$AM$53:$BA$53, MATCH(YEAR(EOMONTH($E80,6)), 'Annual Inflation'!$AM$6:$BA$6, 0))/100)</f>
        <v>-</v>
      </c>
      <c r="K80" s="257" t="str">
        <f>IF($E80&lt;DATE(2018,7,1),"-",INDEX('Annual Inflation'!$AM$50:$BA$50, MATCH(YEAR(EOMONTH($E80,6)), 'Annual Inflation'!$AM$6:$BA$6, 0))/100)</f>
        <v>-</v>
      </c>
      <c r="L80" s="258">
        <f t="shared" si="7"/>
        <v>79.5</v>
      </c>
      <c r="M80" s="258">
        <f t="shared" si="8"/>
        <v>192.2</v>
      </c>
      <c r="N80" s="258">
        <f t="shared" si="9"/>
        <v>192.2</v>
      </c>
    </row>
    <row r="81" spans="5:14" ht="16.8">
      <c r="E81" s="248">
        <v>38565</v>
      </c>
      <c r="F81" s="323">
        <f t="shared" si="5"/>
        <v>38595</v>
      </c>
      <c r="G81" s="159">
        <f t="shared" si="6"/>
        <v>2006</v>
      </c>
      <c r="H81" s="290">
        <v>79.7</v>
      </c>
      <c r="I81" s="249">
        <v>192.6</v>
      </c>
      <c r="J81" s="257" t="str">
        <f>IF($E81&lt;DATE(2018,7,1),"-",INDEX('Annual Inflation'!$AM$53:$BA$53, MATCH(YEAR(EOMONTH($E81,6)), 'Annual Inflation'!$AM$6:$BA$6, 0))/100)</f>
        <v>-</v>
      </c>
      <c r="K81" s="257" t="str">
        <f>IF($E81&lt;DATE(2018,7,1),"-",INDEX('Annual Inflation'!$AM$50:$BA$50, MATCH(YEAR(EOMONTH($E81,6)), 'Annual Inflation'!$AM$6:$BA$6, 0))/100)</f>
        <v>-</v>
      </c>
      <c r="L81" s="258">
        <f t="shared" si="7"/>
        <v>79.7</v>
      </c>
      <c r="M81" s="258">
        <f t="shared" si="8"/>
        <v>192.6</v>
      </c>
      <c r="N81" s="258">
        <f t="shared" si="9"/>
        <v>192.6</v>
      </c>
    </row>
    <row r="82" spans="5:14" ht="16.8">
      <c r="E82" s="248">
        <v>38596</v>
      </c>
      <c r="F82" s="323">
        <f t="shared" si="5"/>
        <v>38625</v>
      </c>
      <c r="G82" s="159">
        <f t="shared" si="6"/>
        <v>2006</v>
      </c>
      <c r="H82" s="290">
        <v>79.900000000000006</v>
      </c>
      <c r="I82" s="249">
        <v>193.1</v>
      </c>
      <c r="J82" s="257" t="str">
        <f>IF($E82&lt;DATE(2018,7,1),"-",INDEX('Annual Inflation'!$AM$53:$BA$53, MATCH(YEAR(EOMONTH($E82,6)), 'Annual Inflation'!$AM$6:$BA$6, 0))/100)</f>
        <v>-</v>
      </c>
      <c r="K82" s="257" t="str">
        <f>IF($E82&lt;DATE(2018,7,1),"-",INDEX('Annual Inflation'!$AM$50:$BA$50, MATCH(YEAR(EOMONTH($E82,6)), 'Annual Inflation'!$AM$6:$BA$6, 0))/100)</f>
        <v>-</v>
      </c>
      <c r="L82" s="258">
        <f t="shared" si="7"/>
        <v>79.900000000000006</v>
      </c>
      <c r="M82" s="258">
        <f t="shared" si="8"/>
        <v>193.1</v>
      </c>
      <c r="N82" s="258">
        <f t="shared" si="9"/>
        <v>193.1</v>
      </c>
    </row>
    <row r="83" spans="5:14" ht="16.8">
      <c r="E83" s="248">
        <v>38626</v>
      </c>
      <c r="F83" s="323">
        <f t="shared" si="5"/>
        <v>38656</v>
      </c>
      <c r="G83" s="159">
        <f t="shared" si="6"/>
        <v>2006</v>
      </c>
      <c r="H83" s="290">
        <v>80</v>
      </c>
      <c r="I83" s="249">
        <v>193.3</v>
      </c>
      <c r="J83" s="257" t="str">
        <f>IF($E83&lt;DATE(2018,7,1),"-",INDEX('Annual Inflation'!$AM$53:$BA$53, MATCH(YEAR(EOMONTH($E83,6)), 'Annual Inflation'!$AM$6:$BA$6, 0))/100)</f>
        <v>-</v>
      </c>
      <c r="K83" s="257" t="str">
        <f>IF($E83&lt;DATE(2018,7,1),"-",INDEX('Annual Inflation'!$AM$50:$BA$50, MATCH(YEAR(EOMONTH($E83,6)), 'Annual Inflation'!$AM$6:$BA$6, 0))/100)</f>
        <v>-</v>
      </c>
      <c r="L83" s="258">
        <f t="shared" si="7"/>
        <v>80</v>
      </c>
      <c r="M83" s="258">
        <f t="shared" si="8"/>
        <v>193.3</v>
      </c>
      <c r="N83" s="258">
        <f t="shared" si="9"/>
        <v>193.3</v>
      </c>
    </row>
    <row r="84" spans="5:14" ht="16.8">
      <c r="E84" s="248">
        <v>38657</v>
      </c>
      <c r="F84" s="323">
        <f t="shared" si="5"/>
        <v>38686</v>
      </c>
      <c r="G84" s="159">
        <f t="shared" si="6"/>
        <v>2006</v>
      </c>
      <c r="H84" s="290">
        <v>80</v>
      </c>
      <c r="I84" s="249">
        <v>193.6</v>
      </c>
      <c r="J84" s="257" t="str">
        <f>IF($E84&lt;DATE(2018,7,1),"-",INDEX('Annual Inflation'!$AM$53:$BA$53, MATCH(YEAR(EOMONTH($E84,6)), 'Annual Inflation'!$AM$6:$BA$6, 0))/100)</f>
        <v>-</v>
      </c>
      <c r="K84" s="257" t="str">
        <f>IF($E84&lt;DATE(2018,7,1),"-",INDEX('Annual Inflation'!$AM$50:$BA$50, MATCH(YEAR(EOMONTH($E84,6)), 'Annual Inflation'!$AM$6:$BA$6, 0))/100)</f>
        <v>-</v>
      </c>
      <c r="L84" s="258">
        <f t="shared" si="7"/>
        <v>80</v>
      </c>
      <c r="M84" s="258">
        <f t="shared" si="8"/>
        <v>193.6</v>
      </c>
      <c r="N84" s="258">
        <f t="shared" si="9"/>
        <v>193.6</v>
      </c>
    </row>
    <row r="85" spans="5:14" ht="16.8">
      <c r="E85" s="248">
        <v>38687</v>
      </c>
      <c r="F85" s="323">
        <f t="shared" si="5"/>
        <v>38717</v>
      </c>
      <c r="G85" s="159">
        <f t="shared" si="6"/>
        <v>2006</v>
      </c>
      <c r="H85" s="290">
        <v>80.3</v>
      </c>
      <c r="I85" s="249">
        <v>194.1</v>
      </c>
      <c r="J85" s="257" t="str">
        <f>IF($E85&lt;DATE(2018,7,1),"-",INDEX('Annual Inflation'!$AM$53:$BA$53, MATCH(YEAR(EOMONTH($E85,6)), 'Annual Inflation'!$AM$6:$BA$6, 0))/100)</f>
        <v>-</v>
      </c>
      <c r="K85" s="257" t="str">
        <f>IF($E85&lt;DATE(2018,7,1),"-",INDEX('Annual Inflation'!$AM$50:$BA$50, MATCH(YEAR(EOMONTH($E85,6)), 'Annual Inflation'!$AM$6:$BA$6, 0))/100)</f>
        <v>-</v>
      </c>
      <c r="L85" s="258">
        <f t="shared" si="7"/>
        <v>80.3</v>
      </c>
      <c r="M85" s="258">
        <f t="shared" si="8"/>
        <v>194.1</v>
      </c>
      <c r="N85" s="258">
        <f t="shared" si="9"/>
        <v>194.1</v>
      </c>
    </row>
    <row r="86" spans="5:14" ht="16.8">
      <c r="E86" s="248">
        <v>38718</v>
      </c>
      <c r="F86" s="323">
        <f t="shared" si="5"/>
        <v>38748</v>
      </c>
      <c r="G86" s="159">
        <f t="shared" si="6"/>
        <v>2006</v>
      </c>
      <c r="H86" s="290">
        <v>80</v>
      </c>
      <c r="I86" s="249">
        <v>193.4</v>
      </c>
      <c r="J86" s="257" t="str">
        <f>IF($E86&lt;DATE(2018,7,1),"-",INDEX('Annual Inflation'!$AM$53:$BA$53, MATCH(YEAR(EOMONTH($E86,6)), 'Annual Inflation'!$AM$6:$BA$6, 0))/100)</f>
        <v>-</v>
      </c>
      <c r="K86" s="257" t="str">
        <f>IF($E86&lt;DATE(2018,7,1),"-",INDEX('Annual Inflation'!$AM$50:$BA$50, MATCH(YEAR(EOMONTH($E86,6)), 'Annual Inflation'!$AM$6:$BA$6, 0))/100)</f>
        <v>-</v>
      </c>
      <c r="L86" s="258">
        <f t="shared" si="7"/>
        <v>80</v>
      </c>
      <c r="M86" s="258">
        <f t="shared" si="8"/>
        <v>193.4</v>
      </c>
      <c r="N86" s="258">
        <f t="shared" si="9"/>
        <v>193.4</v>
      </c>
    </row>
    <row r="87" spans="5:14" ht="16.8">
      <c r="E87" s="248">
        <v>38749</v>
      </c>
      <c r="F87" s="323">
        <f t="shared" si="5"/>
        <v>38776</v>
      </c>
      <c r="G87" s="159">
        <f t="shared" si="6"/>
        <v>2006</v>
      </c>
      <c r="H87" s="290">
        <v>80.2</v>
      </c>
      <c r="I87" s="249">
        <v>194.2</v>
      </c>
      <c r="J87" s="257" t="str">
        <f>IF($E87&lt;DATE(2018,7,1),"-",INDEX('Annual Inflation'!$AM$53:$BA$53, MATCH(YEAR(EOMONTH($E87,6)), 'Annual Inflation'!$AM$6:$BA$6, 0))/100)</f>
        <v>-</v>
      </c>
      <c r="K87" s="257" t="str">
        <f>IF($E87&lt;DATE(2018,7,1),"-",INDEX('Annual Inflation'!$AM$50:$BA$50, MATCH(YEAR(EOMONTH($E87,6)), 'Annual Inflation'!$AM$6:$BA$6, 0))/100)</f>
        <v>-</v>
      </c>
      <c r="L87" s="258">
        <f t="shared" si="7"/>
        <v>80.2</v>
      </c>
      <c r="M87" s="258">
        <f t="shared" si="8"/>
        <v>194.2</v>
      </c>
      <c r="N87" s="258">
        <f t="shared" si="9"/>
        <v>194.2</v>
      </c>
    </row>
    <row r="88" spans="5:14" ht="16.8">
      <c r="E88" s="248">
        <v>38777</v>
      </c>
      <c r="F88" s="323">
        <f t="shared" si="5"/>
        <v>38807</v>
      </c>
      <c r="G88" s="159">
        <f t="shared" si="6"/>
        <v>2006</v>
      </c>
      <c r="H88" s="290">
        <v>80.400000000000006</v>
      </c>
      <c r="I88" s="249">
        <v>195</v>
      </c>
      <c r="J88" s="257" t="str">
        <f>IF($E88&lt;DATE(2018,7,1),"-",INDEX('Annual Inflation'!$AM$53:$BA$53, MATCH(YEAR(EOMONTH($E88,6)), 'Annual Inflation'!$AM$6:$BA$6, 0))/100)</f>
        <v>-</v>
      </c>
      <c r="K88" s="257" t="str">
        <f>IF($E88&lt;DATE(2018,7,1),"-",INDEX('Annual Inflation'!$AM$50:$BA$50, MATCH(YEAR(EOMONTH($E88,6)), 'Annual Inflation'!$AM$6:$BA$6, 0))/100)</f>
        <v>-</v>
      </c>
      <c r="L88" s="258">
        <f t="shared" si="7"/>
        <v>80.400000000000006</v>
      </c>
      <c r="M88" s="258">
        <f t="shared" si="8"/>
        <v>195</v>
      </c>
      <c r="N88" s="258">
        <f t="shared" si="9"/>
        <v>195</v>
      </c>
    </row>
    <row r="89" spans="5:14" ht="16.8">
      <c r="E89" s="248">
        <v>38808</v>
      </c>
      <c r="F89" s="323">
        <f t="shared" si="5"/>
        <v>38837</v>
      </c>
      <c r="G89" s="159">
        <f t="shared" si="6"/>
        <v>2007</v>
      </c>
      <c r="H89" s="290">
        <v>80.900000000000006</v>
      </c>
      <c r="I89" s="249">
        <v>196.5</v>
      </c>
      <c r="J89" s="257" t="str">
        <f>IF($E89&lt;DATE(2018,7,1),"-",INDEX('Annual Inflation'!$AM$53:$BA$53, MATCH(YEAR(EOMONTH($E89,6)), 'Annual Inflation'!$AM$6:$BA$6, 0))/100)</f>
        <v>-</v>
      </c>
      <c r="K89" s="257" t="str">
        <f>IF($E89&lt;DATE(2018,7,1),"-",INDEX('Annual Inflation'!$AM$50:$BA$50, MATCH(YEAR(EOMONTH($E89,6)), 'Annual Inflation'!$AM$6:$BA$6, 0))/100)</f>
        <v>-</v>
      </c>
      <c r="L89" s="258">
        <f t="shared" si="7"/>
        <v>80.900000000000006</v>
      </c>
      <c r="M89" s="258">
        <f t="shared" si="8"/>
        <v>196.5</v>
      </c>
      <c r="N89" s="258">
        <f t="shared" si="9"/>
        <v>196.5</v>
      </c>
    </row>
    <row r="90" spans="5:14" ht="16.8">
      <c r="E90" s="248">
        <v>38838</v>
      </c>
      <c r="F90" s="323">
        <f t="shared" si="5"/>
        <v>38868</v>
      </c>
      <c r="G90" s="159">
        <f t="shared" si="6"/>
        <v>2007</v>
      </c>
      <c r="H90" s="290">
        <v>81.3</v>
      </c>
      <c r="I90" s="249">
        <v>197.7</v>
      </c>
      <c r="J90" s="257" t="str">
        <f>IF($E90&lt;DATE(2018,7,1),"-",INDEX('Annual Inflation'!$AM$53:$BA$53, MATCH(YEAR(EOMONTH($E90,6)), 'Annual Inflation'!$AM$6:$BA$6, 0))/100)</f>
        <v>-</v>
      </c>
      <c r="K90" s="257" t="str">
        <f>IF($E90&lt;DATE(2018,7,1),"-",INDEX('Annual Inflation'!$AM$50:$BA$50, MATCH(YEAR(EOMONTH($E90,6)), 'Annual Inflation'!$AM$6:$BA$6, 0))/100)</f>
        <v>-</v>
      </c>
      <c r="L90" s="258">
        <f t="shared" si="7"/>
        <v>81.3</v>
      </c>
      <c r="M90" s="258">
        <f t="shared" si="8"/>
        <v>197.7</v>
      </c>
      <c r="N90" s="258">
        <f t="shared" si="9"/>
        <v>197.7</v>
      </c>
    </row>
    <row r="91" spans="5:14" ht="16.8">
      <c r="E91" s="248">
        <v>38869</v>
      </c>
      <c r="F91" s="323">
        <f t="shared" si="5"/>
        <v>38898</v>
      </c>
      <c r="G91" s="159">
        <f t="shared" si="6"/>
        <v>2007</v>
      </c>
      <c r="H91" s="290">
        <v>81.5</v>
      </c>
      <c r="I91" s="249">
        <v>198.5</v>
      </c>
      <c r="J91" s="257" t="str">
        <f>IF($E91&lt;DATE(2018,7,1),"-",INDEX('Annual Inflation'!$AM$53:$BA$53, MATCH(YEAR(EOMONTH($E91,6)), 'Annual Inflation'!$AM$6:$BA$6, 0))/100)</f>
        <v>-</v>
      </c>
      <c r="K91" s="257" t="str">
        <f>IF($E91&lt;DATE(2018,7,1),"-",INDEX('Annual Inflation'!$AM$50:$BA$50, MATCH(YEAR(EOMONTH($E91,6)), 'Annual Inflation'!$AM$6:$BA$6, 0))/100)</f>
        <v>-</v>
      </c>
      <c r="L91" s="258">
        <f t="shared" si="7"/>
        <v>81.5</v>
      </c>
      <c r="M91" s="258">
        <f t="shared" si="8"/>
        <v>198.5</v>
      </c>
      <c r="N91" s="258">
        <f t="shared" si="9"/>
        <v>198.5</v>
      </c>
    </row>
    <row r="92" spans="5:14" ht="16.8">
      <c r="E92" s="248">
        <v>38899</v>
      </c>
      <c r="F92" s="323">
        <f t="shared" si="5"/>
        <v>38929</v>
      </c>
      <c r="G92" s="159">
        <f t="shared" si="6"/>
        <v>2007</v>
      </c>
      <c r="H92" s="290">
        <v>81.5</v>
      </c>
      <c r="I92" s="249">
        <v>198.5</v>
      </c>
      <c r="J92" s="257" t="str">
        <f>IF($E92&lt;DATE(2018,7,1),"-",INDEX('Annual Inflation'!$AM$53:$BA$53, MATCH(YEAR(EOMONTH($E92,6)), 'Annual Inflation'!$AM$6:$BA$6, 0))/100)</f>
        <v>-</v>
      </c>
      <c r="K92" s="257" t="str">
        <f>IF($E92&lt;DATE(2018,7,1),"-",INDEX('Annual Inflation'!$AM$50:$BA$50, MATCH(YEAR(EOMONTH($E92,6)), 'Annual Inflation'!$AM$6:$BA$6, 0))/100)</f>
        <v>-</v>
      </c>
      <c r="L92" s="258">
        <f t="shared" si="7"/>
        <v>81.5</v>
      </c>
      <c r="M92" s="258">
        <f t="shared" si="8"/>
        <v>198.5</v>
      </c>
      <c r="N92" s="258">
        <f t="shared" si="9"/>
        <v>198.5</v>
      </c>
    </row>
    <row r="93" spans="5:14" ht="16.8">
      <c r="E93" s="248">
        <v>38930</v>
      </c>
      <c r="F93" s="323">
        <f t="shared" si="5"/>
        <v>38960</v>
      </c>
      <c r="G93" s="159">
        <f t="shared" si="6"/>
        <v>2007</v>
      </c>
      <c r="H93" s="290">
        <v>81.8</v>
      </c>
      <c r="I93" s="249">
        <v>199.2</v>
      </c>
      <c r="J93" s="257" t="str">
        <f>IF($E93&lt;DATE(2018,7,1),"-",INDEX('Annual Inflation'!$AM$53:$BA$53, MATCH(YEAR(EOMONTH($E93,6)), 'Annual Inflation'!$AM$6:$BA$6, 0))/100)</f>
        <v>-</v>
      </c>
      <c r="K93" s="257" t="str">
        <f>IF($E93&lt;DATE(2018,7,1),"-",INDEX('Annual Inflation'!$AM$50:$BA$50, MATCH(YEAR(EOMONTH($E93,6)), 'Annual Inflation'!$AM$6:$BA$6, 0))/100)</f>
        <v>-</v>
      </c>
      <c r="L93" s="258">
        <f t="shared" si="7"/>
        <v>81.8</v>
      </c>
      <c r="M93" s="258">
        <f t="shared" si="8"/>
        <v>199.2</v>
      </c>
      <c r="N93" s="258">
        <f t="shared" si="9"/>
        <v>199.2</v>
      </c>
    </row>
    <row r="94" spans="5:14" ht="16.8">
      <c r="E94" s="248">
        <v>38961</v>
      </c>
      <c r="F94" s="323">
        <f t="shared" si="5"/>
        <v>38990</v>
      </c>
      <c r="G94" s="159">
        <f t="shared" si="6"/>
        <v>2007</v>
      </c>
      <c r="H94" s="290">
        <v>81.900000000000006</v>
      </c>
      <c r="I94" s="249">
        <v>200.1</v>
      </c>
      <c r="J94" s="257" t="str">
        <f>IF($E94&lt;DATE(2018,7,1),"-",INDEX('Annual Inflation'!$AM$53:$BA$53, MATCH(YEAR(EOMONTH($E94,6)), 'Annual Inflation'!$AM$6:$BA$6, 0))/100)</f>
        <v>-</v>
      </c>
      <c r="K94" s="257" t="str">
        <f>IF($E94&lt;DATE(2018,7,1),"-",INDEX('Annual Inflation'!$AM$50:$BA$50, MATCH(YEAR(EOMONTH($E94,6)), 'Annual Inflation'!$AM$6:$BA$6, 0))/100)</f>
        <v>-</v>
      </c>
      <c r="L94" s="258">
        <f t="shared" si="7"/>
        <v>81.900000000000006</v>
      </c>
      <c r="M94" s="258">
        <f t="shared" si="8"/>
        <v>200.1</v>
      </c>
      <c r="N94" s="258">
        <f t="shared" si="9"/>
        <v>200.1</v>
      </c>
    </row>
    <row r="95" spans="5:14" ht="16.8">
      <c r="E95" s="248">
        <v>38991</v>
      </c>
      <c r="F95" s="323">
        <f t="shared" si="5"/>
        <v>39021</v>
      </c>
      <c r="G95" s="159">
        <f t="shared" si="6"/>
        <v>2007</v>
      </c>
      <c r="H95" s="290">
        <v>82</v>
      </c>
      <c r="I95" s="249">
        <v>200.4</v>
      </c>
      <c r="J95" s="257" t="str">
        <f>IF($E95&lt;DATE(2018,7,1),"-",INDEX('Annual Inflation'!$AM$53:$BA$53, MATCH(YEAR(EOMONTH($E95,6)), 'Annual Inflation'!$AM$6:$BA$6, 0))/100)</f>
        <v>-</v>
      </c>
      <c r="K95" s="257" t="str">
        <f>IF($E95&lt;DATE(2018,7,1),"-",INDEX('Annual Inflation'!$AM$50:$BA$50, MATCH(YEAR(EOMONTH($E95,6)), 'Annual Inflation'!$AM$6:$BA$6, 0))/100)</f>
        <v>-</v>
      </c>
      <c r="L95" s="258">
        <f t="shared" si="7"/>
        <v>82</v>
      </c>
      <c r="M95" s="258">
        <f t="shared" si="8"/>
        <v>200.4</v>
      </c>
      <c r="N95" s="258">
        <f t="shared" si="9"/>
        <v>200.4</v>
      </c>
    </row>
    <row r="96" spans="5:14" ht="16.8">
      <c r="E96" s="248">
        <v>39022</v>
      </c>
      <c r="F96" s="323">
        <f t="shared" si="5"/>
        <v>39051</v>
      </c>
      <c r="G96" s="159">
        <f t="shared" si="6"/>
        <v>2007</v>
      </c>
      <c r="H96" s="290">
        <v>82.2</v>
      </c>
      <c r="I96" s="249">
        <v>201.1</v>
      </c>
      <c r="J96" s="257" t="str">
        <f>IF($E96&lt;DATE(2018,7,1),"-",INDEX('Annual Inflation'!$AM$53:$BA$53, MATCH(YEAR(EOMONTH($E96,6)), 'Annual Inflation'!$AM$6:$BA$6, 0))/100)</f>
        <v>-</v>
      </c>
      <c r="K96" s="257" t="str">
        <f>IF($E96&lt;DATE(2018,7,1),"-",INDEX('Annual Inflation'!$AM$50:$BA$50, MATCH(YEAR(EOMONTH($E96,6)), 'Annual Inflation'!$AM$6:$BA$6, 0))/100)</f>
        <v>-</v>
      </c>
      <c r="L96" s="258">
        <f t="shared" si="7"/>
        <v>82.2</v>
      </c>
      <c r="M96" s="258">
        <f t="shared" si="8"/>
        <v>201.1</v>
      </c>
      <c r="N96" s="258">
        <f t="shared" si="9"/>
        <v>201.1</v>
      </c>
    </row>
    <row r="97" spans="5:14" ht="16.8">
      <c r="E97" s="248">
        <v>39052</v>
      </c>
      <c r="F97" s="323">
        <f t="shared" si="5"/>
        <v>39082</v>
      </c>
      <c r="G97" s="159">
        <f t="shared" si="6"/>
        <v>2007</v>
      </c>
      <c r="H97" s="290">
        <v>82.6</v>
      </c>
      <c r="I97" s="249">
        <v>202.7</v>
      </c>
      <c r="J97" s="257" t="str">
        <f>IF($E97&lt;DATE(2018,7,1),"-",INDEX('Annual Inflation'!$AM$53:$BA$53, MATCH(YEAR(EOMONTH($E97,6)), 'Annual Inflation'!$AM$6:$BA$6, 0))/100)</f>
        <v>-</v>
      </c>
      <c r="K97" s="257" t="str">
        <f>IF($E97&lt;DATE(2018,7,1),"-",INDEX('Annual Inflation'!$AM$50:$BA$50, MATCH(YEAR(EOMONTH($E97,6)), 'Annual Inflation'!$AM$6:$BA$6, 0))/100)</f>
        <v>-</v>
      </c>
      <c r="L97" s="258">
        <f t="shared" si="7"/>
        <v>82.6</v>
      </c>
      <c r="M97" s="258">
        <f t="shared" si="8"/>
        <v>202.7</v>
      </c>
      <c r="N97" s="258">
        <f t="shared" si="9"/>
        <v>202.7</v>
      </c>
    </row>
    <row r="98" spans="5:14" ht="16.8">
      <c r="E98" s="248">
        <v>39083</v>
      </c>
      <c r="F98" s="323">
        <f t="shared" si="5"/>
        <v>39113</v>
      </c>
      <c r="G98" s="159">
        <f t="shared" si="6"/>
        <v>2007</v>
      </c>
      <c r="H98" s="290">
        <v>82.1</v>
      </c>
      <c r="I98" s="249">
        <v>201.6</v>
      </c>
      <c r="J98" s="257" t="str">
        <f>IF($E98&lt;DATE(2018,7,1),"-",INDEX('Annual Inflation'!$AM$53:$BA$53, MATCH(YEAR(EOMONTH($E98,6)), 'Annual Inflation'!$AM$6:$BA$6, 0))/100)</f>
        <v>-</v>
      </c>
      <c r="K98" s="257" t="str">
        <f>IF($E98&lt;DATE(2018,7,1),"-",INDEX('Annual Inflation'!$AM$50:$BA$50, MATCH(YEAR(EOMONTH($E98,6)), 'Annual Inflation'!$AM$6:$BA$6, 0))/100)</f>
        <v>-</v>
      </c>
      <c r="L98" s="258">
        <f t="shared" si="7"/>
        <v>82.1</v>
      </c>
      <c r="M98" s="258">
        <f t="shared" si="8"/>
        <v>201.6</v>
      </c>
      <c r="N98" s="258">
        <f t="shared" si="9"/>
        <v>201.6</v>
      </c>
    </row>
    <row r="99" spans="5:14" ht="16.8">
      <c r="E99" s="248">
        <v>39114</v>
      </c>
      <c r="F99" s="323">
        <f t="shared" si="5"/>
        <v>39141</v>
      </c>
      <c r="G99" s="159">
        <f t="shared" si="6"/>
        <v>2007</v>
      </c>
      <c r="H99" s="290">
        <v>82.4</v>
      </c>
      <c r="I99" s="249">
        <v>203.1</v>
      </c>
      <c r="J99" s="257" t="str">
        <f>IF($E99&lt;DATE(2018,7,1),"-",INDEX('Annual Inflation'!$AM$53:$BA$53, MATCH(YEAR(EOMONTH($E99,6)), 'Annual Inflation'!$AM$6:$BA$6, 0))/100)</f>
        <v>-</v>
      </c>
      <c r="K99" s="257" t="str">
        <f>IF($E99&lt;DATE(2018,7,1),"-",INDEX('Annual Inflation'!$AM$50:$BA$50, MATCH(YEAR(EOMONTH($E99,6)), 'Annual Inflation'!$AM$6:$BA$6, 0))/100)</f>
        <v>-</v>
      </c>
      <c r="L99" s="258">
        <f t="shared" si="7"/>
        <v>82.4</v>
      </c>
      <c r="M99" s="258">
        <f t="shared" si="8"/>
        <v>203.1</v>
      </c>
      <c r="N99" s="258">
        <f t="shared" si="9"/>
        <v>203.1</v>
      </c>
    </row>
    <row r="100" spans="5:14" ht="16.8">
      <c r="E100" s="248">
        <v>39142</v>
      </c>
      <c r="F100" s="323">
        <f t="shared" si="5"/>
        <v>39172</v>
      </c>
      <c r="G100" s="159">
        <f t="shared" si="6"/>
        <v>2007</v>
      </c>
      <c r="H100" s="290">
        <v>82.8</v>
      </c>
      <c r="I100" s="249">
        <v>204.4</v>
      </c>
      <c r="J100" s="257" t="str">
        <f>IF($E100&lt;DATE(2018,7,1),"-",INDEX('Annual Inflation'!$AM$53:$BA$53, MATCH(YEAR(EOMONTH($E100,6)), 'Annual Inflation'!$AM$6:$BA$6, 0))/100)</f>
        <v>-</v>
      </c>
      <c r="K100" s="257" t="str">
        <f>IF($E100&lt;DATE(2018,7,1),"-",INDEX('Annual Inflation'!$AM$50:$BA$50, MATCH(YEAR(EOMONTH($E100,6)), 'Annual Inflation'!$AM$6:$BA$6, 0))/100)</f>
        <v>-</v>
      </c>
      <c r="L100" s="258">
        <f t="shared" si="7"/>
        <v>82.8</v>
      </c>
      <c r="M100" s="258">
        <f t="shared" si="8"/>
        <v>204.4</v>
      </c>
      <c r="N100" s="258">
        <f t="shared" si="9"/>
        <v>204.4</v>
      </c>
    </row>
    <row r="101" spans="5:14" ht="16.8">
      <c r="E101" s="248">
        <v>39173</v>
      </c>
      <c r="F101" s="323">
        <f t="shared" si="5"/>
        <v>39202</v>
      </c>
      <c r="G101" s="159">
        <f t="shared" si="6"/>
        <v>2008</v>
      </c>
      <c r="H101" s="290">
        <v>83.1</v>
      </c>
      <c r="I101" s="249">
        <v>205.4</v>
      </c>
      <c r="J101" s="257" t="str">
        <f>IF($E101&lt;DATE(2018,7,1),"-",INDEX('Annual Inflation'!$AM$53:$BA$53, MATCH(YEAR(EOMONTH($E101,6)), 'Annual Inflation'!$AM$6:$BA$6, 0))/100)</f>
        <v>-</v>
      </c>
      <c r="K101" s="257" t="str">
        <f>IF($E101&lt;DATE(2018,7,1),"-",INDEX('Annual Inflation'!$AM$50:$BA$50, MATCH(YEAR(EOMONTH($E101,6)), 'Annual Inflation'!$AM$6:$BA$6, 0))/100)</f>
        <v>-</v>
      </c>
      <c r="L101" s="258">
        <f t="shared" si="7"/>
        <v>83.1</v>
      </c>
      <c r="M101" s="258">
        <f t="shared" si="8"/>
        <v>205.4</v>
      </c>
      <c r="N101" s="258">
        <f t="shared" si="9"/>
        <v>205.4</v>
      </c>
    </row>
    <row r="102" spans="5:14" ht="16.8">
      <c r="E102" s="248">
        <v>39203</v>
      </c>
      <c r="F102" s="323">
        <f t="shared" si="5"/>
        <v>39233</v>
      </c>
      <c r="G102" s="159">
        <f t="shared" si="6"/>
        <v>2008</v>
      </c>
      <c r="H102" s="290">
        <v>83.3</v>
      </c>
      <c r="I102" s="249">
        <v>206.2</v>
      </c>
      <c r="J102" s="257" t="str">
        <f>IF($E102&lt;DATE(2018,7,1),"-",INDEX('Annual Inflation'!$AM$53:$BA$53, MATCH(YEAR(EOMONTH($E102,6)), 'Annual Inflation'!$AM$6:$BA$6, 0))/100)</f>
        <v>-</v>
      </c>
      <c r="K102" s="257" t="str">
        <f>IF($E102&lt;DATE(2018,7,1),"-",INDEX('Annual Inflation'!$AM$50:$BA$50, MATCH(YEAR(EOMONTH($E102,6)), 'Annual Inflation'!$AM$6:$BA$6, 0))/100)</f>
        <v>-</v>
      </c>
      <c r="L102" s="258">
        <f t="shared" si="7"/>
        <v>83.3</v>
      </c>
      <c r="M102" s="258">
        <f t="shared" si="8"/>
        <v>206.2</v>
      </c>
      <c r="N102" s="258">
        <f t="shared" si="9"/>
        <v>206.2</v>
      </c>
    </row>
    <row r="103" spans="5:14" ht="16.8">
      <c r="E103" s="248">
        <v>39234</v>
      </c>
      <c r="F103" s="323">
        <f t="shared" si="5"/>
        <v>39263</v>
      </c>
      <c r="G103" s="159">
        <f t="shared" si="6"/>
        <v>2008</v>
      </c>
      <c r="H103" s="290">
        <v>83.5</v>
      </c>
      <c r="I103" s="249">
        <v>207.3</v>
      </c>
      <c r="J103" s="257" t="str">
        <f>IF($E103&lt;DATE(2018,7,1),"-",INDEX('Annual Inflation'!$AM$53:$BA$53, MATCH(YEAR(EOMONTH($E103,6)), 'Annual Inflation'!$AM$6:$BA$6, 0))/100)</f>
        <v>-</v>
      </c>
      <c r="K103" s="257" t="str">
        <f>IF($E103&lt;DATE(2018,7,1),"-",INDEX('Annual Inflation'!$AM$50:$BA$50, MATCH(YEAR(EOMONTH($E103,6)), 'Annual Inflation'!$AM$6:$BA$6, 0))/100)</f>
        <v>-</v>
      </c>
      <c r="L103" s="258">
        <f t="shared" si="7"/>
        <v>83.5</v>
      </c>
      <c r="M103" s="258">
        <f t="shared" si="8"/>
        <v>207.3</v>
      </c>
      <c r="N103" s="258">
        <f t="shared" si="9"/>
        <v>207.3</v>
      </c>
    </row>
    <row r="104" spans="5:14" ht="16.8">
      <c r="E104" s="248">
        <v>39264</v>
      </c>
      <c r="F104" s="323">
        <f t="shared" si="5"/>
        <v>39294</v>
      </c>
      <c r="G104" s="159">
        <f t="shared" si="6"/>
        <v>2008</v>
      </c>
      <c r="H104" s="290">
        <v>83.1</v>
      </c>
      <c r="I104" s="249">
        <v>206.1</v>
      </c>
      <c r="J104" s="257" t="str">
        <f>IF($E104&lt;DATE(2018,7,1),"-",INDEX('Annual Inflation'!$AM$53:$BA$53, MATCH(YEAR(EOMONTH($E104,6)), 'Annual Inflation'!$AM$6:$BA$6, 0))/100)</f>
        <v>-</v>
      </c>
      <c r="K104" s="257" t="str">
        <f>IF($E104&lt;DATE(2018,7,1),"-",INDEX('Annual Inflation'!$AM$50:$BA$50, MATCH(YEAR(EOMONTH($E104,6)), 'Annual Inflation'!$AM$6:$BA$6, 0))/100)</f>
        <v>-</v>
      </c>
      <c r="L104" s="258">
        <f t="shared" si="7"/>
        <v>83.1</v>
      </c>
      <c r="M104" s="258">
        <f t="shared" si="8"/>
        <v>206.1</v>
      </c>
      <c r="N104" s="258">
        <f t="shared" si="9"/>
        <v>206.1</v>
      </c>
    </row>
    <row r="105" spans="5:14" ht="16.8">
      <c r="E105" s="248">
        <v>39295</v>
      </c>
      <c r="F105" s="323">
        <f t="shared" si="5"/>
        <v>39325</v>
      </c>
      <c r="G105" s="159">
        <f t="shared" si="6"/>
        <v>2008</v>
      </c>
      <c r="H105" s="290">
        <v>83.4</v>
      </c>
      <c r="I105" s="249">
        <v>207.3</v>
      </c>
      <c r="J105" s="257" t="str">
        <f>IF($E105&lt;DATE(2018,7,1),"-",INDEX('Annual Inflation'!$AM$53:$BA$53, MATCH(YEAR(EOMONTH($E105,6)), 'Annual Inflation'!$AM$6:$BA$6, 0))/100)</f>
        <v>-</v>
      </c>
      <c r="K105" s="257" t="str">
        <f>IF($E105&lt;DATE(2018,7,1),"-",INDEX('Annual Inflation'!$AM$50:$BA$50, MATCH(YEAR(EOMONTH($E105,6)), 'Annual Inflation'!$AM$6:$BA$6, 0))/100)</f>
        <v>-</v>
      </c>
      <c r="L105" s="258">
        <f t="shared" si="7"/>
        <v>83.4</v>
      </c>
      <c r="M105" s="258">
        <f t="shared" si="8"/>
        <v>207.3</v>
      </c>
      <c r="N105" s="258">
        <f t="shared" si="9"/>
        <v>207.3</v>
      </c>
    </row>
    <row r="106" spans="5:14" ht="16.8">
      <c r="E106" s="248">
        <v>39326</v>
      </c>
      <c r="F106" s="323">
        <f t="shared" si="5"/>
        <v>39355</v>
      </c>
      <c r="G106" s="159">
        <f t="shared" si="6"/>
        <v>2008</v>
      </c>
      <c r="H106" s="290">
        <v>83.5</v>
      </c>
      <c r="I106" s="249">
        <v>208</v>
      </c>
      <c r="J106" s="257" t="str">
        <f>IF($E106&lt;DATE(2018,7,1),"-",INDEX('Annual Inflation'!$AM$53:$BA$53, MATCH(YEAR(EOMONTH($E106,6)), 'Annual Inflation'!$AM$6:$BA$6, 0))/100)</f>
        <v>-</v>
      </c>
      <c r="K106" s="257" t="str">
        <f>IF($E106&lt;DATE(2018,7,1),"-",INDEX('Annual Inflation'!$AM$50:$BA$50, MATCH(YEAR(EOMONTH($E106,6)), 'Annual Inflation'!$AM$6:$BA$6, 0))/100)</f>
        <v>-</v>
      </c>
      <c r="L106" s="258">
        <f t="shared" si="7"/>
        <v>83.5</v>
      </c>
      <c r="M106" s="258">
        <f t="shared" si="8"/>
        <v>208</v>
      </c>
      <c r="N106" s="258">
        <f t="shared" si="9"/>
        <v>208</v>
      </c>
    </row>
    <row r="107" spans="5:14" ht="16.8">
      <c r="E107" s="248">
        <v>39356</v>
      </c>
      <c r="F107" s="323">
        <f t="shared" si="5"/>
        <v>39386</v>
      </c>
      <c r="G107" s="159">
        <f t="shared" si="6"/>
        <v>2008</v>
      </c>
      <c r="H107" s="290">
        <v>83.8</v>
      </c>
      <c r="I107" s="249">
        <v>208.9</v>
      </c>
      <c r="J107" s="257" t="str">
        <f>IF($E107&lt;DATE(2018,7,1),"-",INDEX('Annual Inflation'!$AM$53:$BA$53, MATCH(YEAR(EOMONTH($E107,6)), 'Annual Inflation'!$AM$6:$BA$6, 0))/100)</f>
        <v>-</v>
      </c>
      <c r="K107" s="257" t="str">
        <f>IF($E107&lt;DATE(2018,7,1),"-",INDEX('Annual Inflation'!$AM$50:$BA$50, MATCH(YEAR(EOMONTH($E107,6)), 'Annual Inflation'!$AM$6:$BA$6, 0))/100)</f>
        <v>-</v>
      </c>
      <c r="L107" s="258">
        <f t="shared" si="7"/>
        <v>83.8</v>
      </c>
      <c r="M107" s="258">
        <f t="shared" si="8"/>
        <v>208.9</v>
      </c>
      <c r="N107" s="258">
        <f t="shared" si="9"/>
        <v>208.9</v>
      </c>
    </row>
    <row r="108" spans="5:14" ht="16.8">
      <c r="E108" s="248">
        <v>39387</v>
      </c>
      <c r="F108" s="323">
        <f t="shared" si="5"/>
        <v>39416</v>
      </c>
      <c r="G108" s="159">
        <f t="shared" si="6"/>
        <v>2008</v>
      </c>
      <c r="H108" s="290">
        <v>84.1</v>
      </c>
      <c r="I108" s="249">
        <v>209.7</v>
      </c>
      <c r="J108" s="257" t="str">
        <f>IF($E108&lt;DATE(2018,7,1),"-",INDEX('Annual Inflation'!$AM$53:$BA$53, MATCH(YEAR(EOMONTH($E108,6)), 'Annual Inflation'!$AM$6:$BA$6, 0))/100)</f>
        <v>-</v>
      </c>
      <c r="K108" s="257" t="str">
        <f>IF($E108&lt;DATE(2018,7,1),"-",INDEX('Annual Inflation'!$AM$50:$BA$50, MATCH(YEAR(EOMONTH($E108,6)), 'Annual Inflation'!$AM$6:$BA$6, 0))/100)</f>
        <v>-</v>
      </c>
      <c r="L108" s="258">
        <f t="shared" si="7"/>
        <v>84.1</v>
      </c>
      <c r="M108" s="258">
        <f t="shared" si="8"/>
        <v>209.7</v>
      </c>
      <c r="N108" s="258">
        <f t="shared" si="9"/>
        <v>209.7</v>
      </c>
    </row>
    <row r="109" spans="5:14" ht="16.8">
      <c r="E109" s="248">
        <v>39417</v>
      </c>
      <c r="F109" s="323">
        <f t="shared" si="5"/>
        <v>39447</v>
      </c>
      <c r="G109" s="159">
        <f t="shared" si="6"/>
        <v>2008</v>
      </c>
      <c r="H109" s="290">
        <v>84.5</v>
      </c>
      <c r="I109" s="249">
        <v>210.9</v>
      </c>
      <c r="J109" s="257" t="str">
        <f>IF($E109&lt;DATE(2018,7,1),"-",INDEX('Annual Inflation'!$AM$53:$BA$53, MATCH(YEAR(EOMONTH($E109,6)), 'Annual Inflation'!$AM$6:$BA$6, 0))/100)</f>
        <v>-</v>
      </c>
      <c r="K109" s="257" t="str">
        <f>IF($E109&lt;DATE(2018,7,1),"-",INDEX('Annual Inflation'!$AM$50:$BA$50, MATCH(YEAR(EOMONTH($E109,6)), 'Annual Inflation'!$AM$6:$BA$6, 0))/100)</f>
        <v>-</v>
      </c>
      <c r="L109" s="258">
        <f t="shared" si="7"/>
        <v>84.5</v>
      </c>
      <c r="M109" s="258">
        <f t="shared" si="8"/>
        <v>210.9</v>
      </c>
      <c r="N109" s="258">
        <f t="shared" si="9"/>
        <v>210.9</v>
      </c>
    </row>
    <row r="110" spans="5:14" ht="16.8">
      <c r="E110" s="248">
        <v>39448</v>
      </c>
      <c r="F110" s="323">
        <f t="shared" si="5"/>
        <v>39478</v>
      </c>
      <c r="G110" s="159">
        <f t="shared" si="6"/>
        <v>2008</v>
      </c>
      <c r="H110" s="290">
        <v>84.1</v>
      </c>
      <c r="I110" s="249">
        <v>209.8</v>
      </c>
      <c r="J110" s="257" t="str">
        <f>IF($E110&lt;DATE(2018,7,1),"-",INDEX('Annual Inflation'!$AM$53:$BA$53, MATCH(YEAR(EOMONTH($E110,6)), 'Annual Inflation'!$AM$6:$BA$6, 0))/100)</f>
        <v>-</v>
      </c>
      <c r="K110" s="257" t="str">
        <f>IF($E110&lt;DATE(2018,7,1),"-",INDEX('Annual Inflation'!$AM$50:$BA$50, MATCH(YEAR(EOMONTH($E110,6)), 'Annual Inflation'!$AM$6:$BA$6, 0))/100)</f>
        <v>-</v>
      </c>
      <c r="L110" s="258">
        <f t="shared" si="7"/>
        <v>84.1</v>
      </c>
      <c r="M110" s="258">
        <f t="shared" si="8"/>
        <v>209.8</v>
      </c>
      <c r="N110" s="258">
        <f t="shared" si="9"/>
        <v>209.8</v>
      </c>
    </row>
    <row r="111" spans="5:14" ht="16.8">
      <c r="E111" s="248">
        <v>39479</v>
      </c>
      <c r="F111" s="323">
        <f t="shared" si="5"/>
        <v>39507</v>
      </c>
      <c r="G111" s="159">
        <f t="shared" si="6"/>
        <v>2008</v>
      </c>
      <c r="H111" s="290">
        <v>84.6</v>
      </c>
      <c r="I111" s="249">
        <v>211.4</v>
      </c>
      <c r="J111" s="257" t="str">
        <f>IF($E111&lt;DATE(2018,7,1),"-",INDEX('Annual Inflation'!$AM$53:$BA$53, MATCH(YEAR(EOMONTH($E111,6)), 'Annual Inflation'!$AM$6:$BA$6, 0))/100)</f>
        <v>-</v>
      </c>
      <c r="K111" s="257" t="str">
        <f>IF($E111&lt;DATE(2018,7,1),"-",INDEX('Annual Inflation'!$AM$50:$BA$50, MATCH(YEAR(EOMONTH($E111,6)), 'Annual Inflation'!$AM$6:$BA$6, 0))/100)</f>
        <v>-</v>
      </c>
      <c r="L111" s="258">
        <f t="shared" si="7"/>
        <v>84.6</v>
      </c>
      <c r="M111" s="258">
        <f t="shared" si="8"/>
        <v>211.4</v>
      </c>
      <c r="N111" s="258">
        <f t="shared" si="9"/>
        <v>211.4</v>
      </c>
    </row>
    <row r="112" spans="5:14" ht="16.8">
      <c r="E112" s="248">
        <v>39508</v>
      </c>
      <c r="F112" s="323">
        <f t="shared" si="5"/>
        <v>39538</v>
      </c>
      <c r="G112" s="159">
        <f t="shared" si="6"/>
        <v>2008</v>
      </c>
      <c r="H112" s="290">
        <v>84.9</v>
      </c>
      <c r="I112" s="249">
        <v>212.1</v>
      </c>
      <c r="J112" s="257" t="str">
        <f>IF($E112&lt;DATE(2018,7,1),"-",INDEX('Annual Inflation'!$AM$53:$BA$53, MATCH(YEAR(EOMONTH($E112,6)), 'Annual Inflation'!$AM$6:$BA$6, 0))/100)</f>
        <v>-</v>
      </c>
      <c r="K112" s="257" t="str">
        <f>IF($E112&lt;DATE(2018,7,1),"-",INDEX('Annual Inflation'!$AM$50:$BA$50, MATCH(YEAR(EOMONTH($E112,6)), 'Annual Inflation'!$AM$6:$BA$6, 0))/100)</f>
        <v>-</v>
      </c>
      <c r="L112" s="258">
        <f t="shared" si="7"/>
        <v>84.9</v>
      </c>
      <c r="M112" s="258">
        <f t="shared" si="8"/>
        <v>212.1</v>
      </c>
      <c r="N112" s="258">
        <f t="shared" si="9"/>
        <v>212.1</v>
      </c>
    </row>
    <row r="113" spans="5:14" ht="16.8">
      <c r="E113" s="248">
        <v>39539</v>
      </c>
      <c r="F113" s="323">
        <f t="shared" si="5"/>
        <v>39568</v>
      </c>
      <c r="G113" s="159">
        <f t="shared" si="6"/>
        <v>2009</v>
      </c>
      <c r="H113" s="290">
        <v>85.6</v>
      </c>
      <c r="I113" s="249">
        <v>214</v>
      </c>
      <c r="J113" s="257" t="str">
        <f>IF($E113&lt;DATE(2018,7,1),"-",INDEX('Annual Inflation'!$AM$53:$BA$53, MATCH(YEAR(EOMONTH($E113,6)), 'Annual Inflation'!$AM$6:$BA$6, 0))/100)</f>
        <v>-</v>
      </c>
      <c r="K113" s="257" t="str">
        <f>IF($E113&lt;DATE(2018,7,1),"-",INDEX('Annual Inflation'!$AM$50:$BA$50, MATCH(YEAR(EOMONTH($E113,6)), 'Annual Inflation'!$AM$6:$BA$6, 0))/100)</f>
        <v>-</v>
      </c>
      <c r="L113" s="258">
        <f t="shared" si="7"/>
        <v>85.6</v>
      </c>
      <c r="M113" s="258">
        <f t="shared" si="8"/>
        <v>214</v>
      </c>
      <c r="N113" s="258">
        <f t="shared" si="9"/>
        <v>214</v>
      </c>
    </row>
    <row r="114" spans="5:14" ht="16.8">
      <c r="E114" s="248">
        <v>39569</v>
      </c>
      <c r="F114" s="323">
        <f t="shared" si="5"/>
        <v>39599</v>
      </c>
      <c r="G114" s="159">
        <f t="shared" si="6"/>
        <v>2009</v>
      </c>
      <c r="H114" s="290">
        <v>86.1</v>
      </c>
      <c r="I114" s="249">
        <v>215.1</v>
      </c>
      <c r="J114" s="257" t="str">
        <f>IF($E114&lt;DATE(2018,7,1),"-",INDEX('Annual Inflation'!$AM$53:$BA$53, MATCH(YEAR(EOMONTH($E114,6)), 'Annual Inflation'!$AM$6:$BA$6, 0))/100)</f>
        <v>-</v>
      </c>
      <c r="K114" s="257" t="str">
        <f>IF($E114&lt;DATE(2018,7,1),"-",INDEX('Annual Inflation'!$AM$50:$BA$50, MATCH(YEAR(EOMONTH($E114,6)), 'Annual Inflation'!$AM$6:$BA$6, 0))/100)</f>
        <v>-</v>
      </c>
      <c r="L114" s="258">
        <f t="shared" si="7"/>
        <v>86.1</v>
      </c>
      <c r="M114" s="258">
        <f t="shared" si="8"/>
        <v>215.1</v>
      </c>
      <c r="N114" s="258">
        <f t="shared" si="9"/>
        <v>215.1</v>
      </c>
    </row>
    <row r="115" spans="5:14" ht="16.8">
      <c r="E115" s="248">
        <v>39600</v>
      </c>
      <c r="F115" s="323">
        <f t="shared" si="5"/>
        <v>39629</v>
      </c>
      <c r="G115" s="159">
        <f t="shared" si="6"/>
        <v>2009</v>
      </c>
      <c r="H115" s="290">
        <v>86.6</v>
      </c>
      <c r="I115" s="249">
        <v>216.8</v>
      </c>
      <c r="J115" s="257" t="str">
        <f>IF($E115&lt;DATE(2018,7,1),"-",INDEX('Annual Inflation'!$AM$53:$BA$53, MATCH(YEAR(EOMONTH($E115,6)), 'Annual Inflation'!$AM$6:$BA$6, 0))/100)</f>
        <v>-</v>
      </c>
      <c r="K115" s="257" t="str">
        <f>IF($E115&lt;DATE(2018,7,1),"-",INDEX('Annual Inflation'!$AM$50:$BA$50, MATCH(YEAR(EOMONTH($E115,6)), 'Annual Inflation'!$AM$6:$BA$6, 0))/100)</f>
        <v>-</v>
      </c>
      <c r="L115" s="258">
        <f t="shared" si="7"/>
        <v>86.6</v>
      </c>
      <c r="M115" s="258">
        <f t="shared" si="8"/>
        <v>216.8</v>
      </c>
      <c r="N115" s="258">
        <f t="shared" si="9"/>
        <v>216.8</v>
      </c>
    </row>
    <row r="116" spans="5:14" ht="16.8">
      <c r="E116" s="248">
        <v>39630</v>
      </c>
      <c r="F116" s="323">
        <f t="shared" si="5"/>
        <v>39660</v>
      </c>
      <c r="G116" s="159">
        <f t="shared" si="6"/>
        <v>2009</v>
      </c>
      <c r="H116" s="290">
        <v>86.6</v>
      </c>
      <c r="I116" s="249">
        <v>216.5</v>
      </c>
      <c r="J116" s="257" t="str">
        <f>IF($E116&lt;DATE(2018,7,1),"-",INDEX('Annual Inflation'!$AM$53:$BA$53, MATCH(YEAR(EOMONTH($E116,6)), 'Annual Inflation'!$AM$6:$BA$6, 0))/100)</f>
        <v>-</v>
      </c>
      <c r="K116" s="257" t="str">
        <f>IF($E116&lt;DATE(2018,7,1),"-",INDEX('Annual Inflation'!$AM$50:$BA$50, MATCH(YEAR(EOMONTH($E116,6)), 'Annual Inflation'!$AM$6:$BA$6, 0))/100)</f>
        <v>-</v>
      </c>
      <c r="L116" s="258">
        <f t="shared" si="7"/>
        <v>86.6</v>
      </c>
      <c r="M116" s="258">
        <f t="shared" si="8"/>
        <v>216.5</v>
      </c>
      <c r="N116" s="258">
        <f t="shared" si="9"/>
        <v>216.5</v>
      </c>
    </row>
    <row r="117" spans="5:14" ht="16.8">
      <c r="E117" s="248">
        <v>39661</v>
      </c>
      <c r="F117" s="323">
        <f t="shared" si="5"/>
        <v>39691</v>
      </c>
      <c r="G117" s="159">
        <f t="shared" si="6"/>
        <v>2009</v>
      </c>
      <c r="H117" s="290">
        <v>87.1</v>
      </c>
      <c r="I117" s="249">
        <v>217.2</v>
      </c>
      <c r="J117" s="257" t="str">
        <f>IF($E117&lt;DATE(2018,7,1),"-",INDEX('Annual Inflation'!$AM$53:$BA$53, MATCH(YEAR(EOMONTH($E117,6)), 'Annual Inflation'!$AM$6:$BA$6, 0))/100)</f>
        <v>-</v>
      </c>
      <c r="K117" s="257" t="str">
        <f>IF($E117&lt;DATE(2018,7,1),"-",INDEX('Annual Inflation'!$AM$50:$BA$50, MATCH(YEAR(EOMONTH($E117,6)), 'Annual Inflation'!$AM$6:$BA$6, 0))/100)</f>
        <v>-</v>
      </c>
      <c r="L117" s="258">
        <f t="shared" si="7"/>
        <v>87.1</v>
      </c>
      <c r="M117" s="258">
        <f t="shared" si="8"/>
        <v>217.2</v>
      </c>
      <c r="N117" s="258">
        <f t="shared" si="9"/>
        <v>217.2</v>
      </c>
    </row>
    <row r="118" spans="5:14" ht="16.8">
      <c r="E118" s="248">
        <v>39692</v>
      </c>
      <c r="F118" s="323">
        <f t="shared" si="5"/>
        <v>39721</v>
      </c>
      <c r="G118" s="159">
        <f t="shared" si="6"/>
        <v>2009</v>
      </c>
      <c r="H118" s="290">
        <v>87.5</v>
      </c>
      <c r="I118" s="249">
        <v>218.4</v>
      </c>
      <c r="J118" s="257" t="str">
        <f>IF($E118&lt;DATE(2018,7,1),"-",INDEX('Annual Inflation'!$AM$53:$BA$53, MATCH(YEAR(EOMONTH($E118,6)), 'Annual Inflation'!$AM$6:$BA$6, 0))/100)</f>
        <v>-</v>
      </c>
      <c r="K118" s="257" t="str">
        <f>IF($E118&lt;DATE(2018,7,1),"-",INDEX('Annual Inflation'!$AM$50:$BA$50, MATCH(YEAR(EOMONTH($E118,6)), 'Annual Inflation'!$AM$6:$BA$6, 0))/100)</f>
        <v>-</v>
      </c>
      <c r="L118" s="258">
        <f t="shared" si="7"/>
        <v>87.5</v>
      </c>
      <c r="M118" s="258">
        <f t="shared" si="8"/>
        <v>218.4</v>
      </c>
      <c r="N118" s="258">
        <f t="shared" si="9"/>
        <v>218.4</v>
      </c>
    </row>
    <row r="119" spans="5:14" ht="16.8">
      <c r="E119" s="248">
        <v>39722</v>
      </c>
      <c r="F119" s="323">
        <f t="shared" si="5"/>
        <v>39752</v>
      </c>
      <c r="G119" s="159">
        <f t="shared" si="6"/>
        <v>2009</v>
      </c>
      <c r="H119" s="290">
        <v>87.3</v>
      </c>
      <c r="I119" s="249">
        <v>217.7</v>
      </c>
      <c r="J119" s="257" t="str">
        <f>IF($E119&lt;DATE(2018,7,1),"-",INDEX('Annual Inflation'!$AM$53:$BA$53, MATCH(YEAR(EOMONTH($E119,6)), 'Annual Inflation'!$AM$6:$BA$6, 0))/100)</f>
        <v>-</v>
      </c>
      <c r="K119" s="257" t="str">
        <f>IF($E119&lt;DATE(2018,7,1),"-",INDEX('Annual Inflation'!$AM$50:$BA$50, MATCH(YEAR(EOMONTH($E119,6)), 'Annual Inflation'!$AM$6:$BA$6, 0))/100)</f>
        <v>-</v>
      </c>
      <c r="L119" s="258">
        <f t="shared" si="7"/>
        <v>87.3</v>
      </c>
      <c r="M119" s="258">
        <f t="shared" si="8"/>
        <v>217.7</v>
      </c>
      <c r="N119" s="258">
        <f t="shared" si="9"/>
        <v>217.7</v>
      </c>
    </row>
    <row r="120" spans="5:14" ht="16.8">
      <c r="E120" s="248">
        <v>39753</v>
      </c>
      <c r="F120" s="323">
        <f t="shared" si="5"/>
        <v>39782</v>
      </c>
      <c r="G120" s="159">
        <f t="shared" si="6"/>
        <v>2009</v>
      </c>
      <c r="H120" s="290">
        <v>87.3</v>
      </c>
      <c r="I120" s="249">
        <v>216</v>
      </c>
      <c r="J120" s="257" t="str">
        <f>IF($E120&lt;DATE(2018,7,1),"-",INDEX('Annual Inflation'!$AM$53:$BA$53, MATCH(YEAR(EOMONTH($E120,6)), 'Annual Inflation'!$AM$6:$BA$6, 0))/100)</f>
        <v>-</v>
      </c>
      <c r="K120" s="257" t="str">
        <f>IF($E120&lt;DATE(2018,7,1),"-",INDEX('Annual Inflation'!$AM$50:$BA$50, MATCH(YEAR(EOMONTH($E120,6)), 'Annual Inflation'!$AM$6:$BA$6, 0))/100)</f>
        <v>-</v>
      </c>
      <c r="L120" s="258">
        <f t="shared" si="7"/>
        <v>87.3</v>
      </c>
      <c r="M120" s="258">
        <f t="shared" si="8"/>
        <v>216</v>
      </c>
      <c r="N120" s="258">
        <f t="shared" si="9"/>
        <v>216</v>
      </c>
    </row>
    <row r="121" spans="5:14" ht="16.8">
      <c r="E121" s="248">
        <v>39783</v>
      </c>
      <c r="F121" s="323">
        <f t="shared" si="5"/>
        <v>39813</v>
      </c>
      <c r="G121" s="159">
        <f t="shared" si="6"/>
        <v>2009</v>
      </c>
      <c r="H121" s="290">
        <v>87.1</v>
      </c>
      <c r="I121" s="249">
        <v>212.9</v>
      </c>
      <c r="J121" s="257" t="str">
        <f>IF($E121&lt;DATE(2018,7,1),"-",INDEX('Annual Inflation'!$AM$53:$BA$53, MATCH(YEAR(EOMONTH($E121,6)), 'Annual Inflation'!$AM$6:$BA$6, 0))/100)</f>
        <v>-</v>
      </c>
      <c r="K121" s="257" t="str">
        <f>IF($E121&lt;DATE(2018,7,1),"-",INDEX('Annual Inflation'!$AM$50:$BA$50, MATCH(YEAR(EOMONTH($E121,6)), 'Annual Inflation'!$AM$6:$BA$6, 0))/100)</f>
        <v>-</v>
      </c>
      <c r="L121" s="258">
        <f t="shared" si="7"/>
        <v>87.1</v>
      </c>
      <c r="M121" s="258">
        <f t="shared" si="8"/>
        <v>212.9</v>
      </c>
      <c r="N121" s="258">
        <f t="shared" si="9"/>
        <v>212.9</v>
      </c>
    </row>
    <row r="122" spans="5:14" ht="16.8">
      <c r="E122" s="248">
        <v>39814</v>
      </c>
      <c r="F122" s="323">
        <f t="shared" si="5"/>
        <v>39844</v>
      </c>
      <c r="G122" s="159">
        <f t="shared" si="6"/>
        <v>2009</v>
      </c>
      <c r="H122" s="290">
        <v>86.6</v>
      </c>
      <c r="I122" s="249">
        <v>210.1</v>
      </c>
      <c r="J122" s="257" t="str">
        <f>IF($E122&lt;DATE(2018,7,1),"-",INDEX('Annual Inflation'!$AM$53:$BA$53, MATCH(YEAR(EOMONTH($E122,6)), 'Annual Inflation'!$AM$6:$BA$6, 0))/100)</f>
        <v>-</v>
      </c>
      <c r="K122" s="257" t="str">
        <f>IF($E122&lt;DATE(2018,7,1),"-",INDEX('Annual Inflation'!$AM$50:$BA$50, MATCH(YEAR(EOMONTH($E122,6)), 'Annual Inflation'!$AM$6:$BA$6, 0))/100)</f>
        <v>-</v>
      </c>
      <c r="L122" s="258">
        <f t="shared" si="7"/>
        <v>86.6</v>
      </c>
      <c r="M122" s="258">
        <f t="shared" si="8"/>
        <v>210.1</v>
      </c>
      <c r="N122" s="258">
        <f t="shared" si="9"/>
        <v>210.1</v>
      </c>
    </row>
    <row r="123" spans="5:14" ht="16.8">
      <c r="E123" s="248">
        <v>39845</v>
      </c>
      <c r="F123" s="323">
        <f t="shared" si="5"/>
        <v>39872</v>
      </c>
      <c r="G123" s="159">
        <f t="shared" si="6"/>
        <v>2009</v>
      </c>
      <c r="H123" s="290">
        <v>87.2</v>
      </c>
      <c r="I123" s="249">
        <v>211.4</v>
      </c>
      <c r="J123" s="257" t="str">
        <f>IF($E123&lt;DATE(2018,7,1),"-",INDEX('Annual Inflation'!$AM$53:$BA$53, MATCH(YEAR(EOMONTH($E123,6)), 'Annual Inflation'!$AM$6:$BA$6, 0))/100)</f>
        <v>-</v>
      </c>
      <c r="K123" s="257" t="str">
        <f>IF($E123&lt;DATE(2018,7,1),"-",INDEX('Annual Inflation'!$AM$50:$BA$50, MATCH(YEAR(EOMONTH($E123,6)), 'Annual Inflation'!$AM$6:$BA$6, 0))/100)</f>
        <v>-</v>
      </c>
      <c r="L123" s="258">
        <f t="shared" si="7"/>
        <v>87.2</v>
      </c>
      <c r="M123" s="258">
        <f t="shared" si="8"/>
        <v>211.4</v>
      </c>
      <c r="N123" s="258">
        <f t="shared" si="9"/>
        <v>211.4</v>
      </c>
    </row>
    <row r="124" spans="5:14" ht="16.8">
      <c r="E124" s="248">
        <v>39873</v>
      </c>
      <c r="F124" s="323">
        <f t="shared" si="5"/>
        <v>39903</v>
      </c>
      <c r="G124" s="159">
        <f t="shared" si="6"/>
        <v>2009</v>
      </c>
      <c r="H124" s="290">
        <v>87.3</v>
      </c>
      <c r="I124" s="249">
        <v>211.3</v>
      </c>
      <c r="J124" s="257" t="str">
        <f>IF($E124&lt;DATE(2018,7,1),"-",INDEX('Annual Inflation'!$AM$53:$BA$53, MATCH(YEAR(EOMONTH($E124,6)), 'Annual Inflation'!$AM$6:$BA$6, 0))/100)</f>
        <v>-</v>
      </c>
      <c r="K124" s="257" t="str">
        <f>IF($E124&lt;DATE(2018,7,1),"-",INDEX('Annual Inflation'!$AM$50:$BA$50, MATCH(YEAR(EOMONTH($E124,6)), 'Annual Inflation'!$AM$6:$BA$6, 0))/100)</f>
        <v>-</v>
      </c>
      <c r="L124" s="258">
        <f t="shared" si="7"/>
        <v>87.3</v>
      </c>
      <c r="M124" s="258">
        <f t="shared" si="8"/>
        <v>211.3</v>
      </c>
      <c r="N124" s="258">
        <f t="shared" si="9"/>
        <v>211.3</v>
      </c>
    </row>
    <row r="125" spans="5:14" ht="16.8">
      <c r="E125" s="248">
        <v>39904</v>
      </c>
      <c r="F125" s="323">
        <f t="shared" si="5"/>
        <v>39933</v>
      </c>
      <c r="G125" s="159">
        <f t="shared" si="6"/>
        <v>2010</v>
      </c>
      <c r="H125" s="290">
        <v>87.5</v>
      </c>
      <c r="I125" s="249">
        <v>211.5</v>
      </c>
      <c r="J125" s="257" t="str">
        <f>IF($E125&lt;DATE(2018,7,1),"-",INDEX('Annual Inflation'!$AM$53:$BA$53, MATCH(YEAR(EOMONTH($E125,6)), 'Annual Inflation'!$AM$6:$BA$6, 0))/100)</f>
        <v>-</v>
      </c>
      <c r="K125" s="257" t="str">
        <f>IF($E125&lt;DATE(2018,7,1),"-",INDEX('Annual Inflation'!$AM$50:$BA$50, MATCH(YEAR(EOMONTH($E125,6)), 'Annual Inflation'!$AM$6:$BA$6, 0))/100)</f>
        <v>-</v>
      </c>
      <c r="L125" s="258">
        <f t="shared" si="7"/>
        <v>87.5</v>
      </c>
      <c r="M125" s="258">
        <f t="shared" si="8"/>
        <v>211.5</v>
      </c>
      <c r="N125" s="258">
        <f t="shared" si="9"/>
        <v>211.5</v>
      </c>
    </row>
    <row r="126" spans="5:14" ht="16.8">
      <c r="E126" s="248">
        <v>39934</v>
      </c>
      <c r="F126" s="323">
        <f t="shared" si="5"/>
        <v>39964</v>
      </c>
      <c r="G126" s="159">
        <f t="shared" si="6"/>
        <v>2010</v>
      </c>
      <c r="H126" s="290">
        <v>87.9</v>
      </c>
      <c r="I126" s="249">
        <v>212.8</v>
      </c>
      <c r="J126" s="257" t="str">
        <f>IF($E126&lt;DATE(2018,7,1),"-",INDEX('Annual Inflation'!$AM$53:$BA$53, MATCH(YEAR(EOMONTH($E126,6)), 'Annual Inflation'!$AM$6:$BA$6, 0))/100)</f>
        <v>-</v>
      </c>
      <c r="K126" s="257" t="str">
        <f>IF($E126&lt;DATE(2018,7,1),"-",INDEX('Annual Inflation'!$AM$50:$BA$50, MATCH(YEAR(EOMONTH($E126,6)), 'Annual Inflation'!$AM$6:$BA$6, 0))/100)</f>
        <v>-</v>
      </c>
      <c r="L126" s="258">
        <f t="shared" si="7"/>
        <v>87.9</v>
      </c>
      <c r="M126" s="258">
        <f t="shared" si="8"/>
        <v>212.8</v>
      </c>
      <c r="N126" s="258">
        <f t="shared" si="9"/>
        <v>212.8</v>
      </c>
    </row>
    <row r="127" spans="5:14" ht="16.8">
      <c r="E127" s="248">
        <v>39965</v>
      </c>
      <c r="F127" s="323">
        <f t="shared" si="5"/>
        <v>39994</v>
      </c>
      <c r="G127" s="159">
        <f t="shared" si="6"/>
        <v>2010</v>
      </c>
      <c r="H127" s="290">
        <v>88.1</v>
      </c>
      <c r="I127" s="249">
        <v>213.4</v>
      </c>
      <c r="J127" s="257" t="str">
        <f>IF($E127&lt;DATE(2018,7,1),"-",INDEX('Annual Inflation'!$AM$53:$BA$53, MATCH(YEAR(EOMONTH($E127,6)), 'Annual Inflation'!$AM$6:$BA$6, 0))/100)</f>
        <v>-</v>
      </c>
      <c r="K127" s="257" t="str">
        <f>IF($E127&lt;DATE(2018,7,1),"-",INDEX('Annual Inflation'!$AM$50:$BA$50, MATCH(YEAR(EOMONTH($E127,6)), 'Annual Inflation'!$AM$6:$BA$6, 0))/100)</f>
        <v>-</v>
      </c>
      <c r="L127" s="258">
        <f t="shared" si="7"/>
        <v>88.1</v>
      </c>
      <c r="M127" s="258">
        <f t="shared" si="8"/>
        <v>213.4</v>
      </c>
      <c r="N127" s="258">
        <f t="shared" si="9"/>
        <v>213.4</v>
      </c>
    </row>
    <row r="128" spans="5:14" ht="16.8">
      <c r="E128" s="248">
        <v>39995</v>
      </c>
      <c r="F128" s="323">
        <f t="shared" si="5"/>
        <v>40025</v>
      </c>
      <c r="G128" s="159">
        <f t="shared" si="6"/>
        <v>2010</v>
      </c>
      <c r="H128" s="290">
        <v>88</v>
      </c>
      <c r="I128" s="249">
        <v>213.4</v>
      </c>
      <c r="J128" s="257" t="str">
        <f>IF($E128&lt;DATE(2018,7,1),"-",INDEX('Annual Inflation'!$AM$53:$BA$53, MATCH(YEAR(EOMONTH($E128,6)), 'Annual Inflation'!$AM$6:$BA$6, 0))/100)</f>
        <v>-</v>
      </c>
      <c r="K128" s="257" t="str">
        <f>IF($E128&lt;DATE(2018,7,1),"-",INDEX('Annual Inflation'!$AM$50:$BA$50, MATCH(YEAR(EOMONTH($E128,6)), 'Annual Inflation'!$AM$6:$BA$6, 0))/100)</f>
        <v>-</v>
      </c>
      <c r="L128" s="258">
        <f t="shared" si="7"/>
        <v>88</v>
      </c>
      <c r="M128" s="258">
        <f t="shared" si="8"/>
        <v>213.4</v>
      </c>
      <c r="N128" s="258">
        <f t="shared" si="9"/>
        <v>213.4</v>
      </c>
    </row>
    <row r="129" spans="5:14" ht="16.8">
      <c r="E129" s="248">
        <v>40026</v>
      </c>
      <c r="F129" s="323">
        <f t="shared" si="5"/>
        <v>40056</v>
      </c>
      <c r="G129" s="159">
        <f t="shared" si="6"/>
        <v>2010</v>
      </c>
      <c r="H129" s="290">
        <v>88.3</v>
      </c>
      <c r="I129" s="249">
        <v>214.4</v>
      </c>
      <c r="J129" s="257" t="str">
        <f>IF($E129&lt;DATE(2018,7,1),"-",INDEX('Annual Inflation'!$AM$53:$BA$53, MATCH(YEAR(EOMONTH($E129,6)), 'Annual Inflation'!$AM$6:$BA$6, 0))/100)</f>
        <v>-</v>
      </c>
      <c r="K129" s="257" t="str">
        <f>IF($E129&lt;DATE(2018,7,1),"-",INDEX('Annual Inflation'!$AM$50:$BA$50, MATCH(YEAR(EOMONTH($E129,6)), 'Annual Inflation'!$AM$6:$BA$6, 0))/100)</f>
        <v>-</v>
      </c>
      <c r="L129" s="258">
        <f t="shared" si="7"/>
        <v>88.3</v>
      </c>
      <c r="M129" s="258">
        <f t="shared" si="8"/>
        <v>214.4</v>
      </c>
      <c r="N129" s="258">
        <f t="shared" si="9"/>
        <v>214.4</v>
      </c>
    </row>
    <row r="130" spans="5:14" ht="16.8">
      <c r="E130" s="248">
        <v>40057</v>
      </c>
      <c r="F130" s="323">
        <f t="shared" si="5"/>
        <v>40086</v>
      </c>
      <c r="G130" s="159">
        <f t="shared" si="6"/>
        <v>2010</v>
      </c>
      <c r="H130" s="290">
        <v>88.3</v>
      </c>
      <c r="I130" s="249">
        <v>215.3</v>
      </c>
      <c r="J130" s="257" t="str">
        <f>IF($E130&lt;DATE(2018,7,1),"-",INDEX('Annual Inflation'!$AM$53:$BA$53, MATCH(YEAR(EOMONTH($E130,6)), 'Annual Inflation'!$AM$6:$BA$6, 0))/100)</f>
        <v>-</v>
      </c>
      <c r="K130" s="257" t="str">
        <f>IF($E130&lt;DATE(2018,7,1),"-",INDEX('Annual Inflation'!$AM$50:$BA$50, MATCH(YEAR(EOMONTH($E130,6)), 'Annual Inflation'!$AM$6:$BA$6, 0))/100)</f>
        <v>-</v>
      </c>
      <c r="L130" s="258">
        <f t="shared" si="7"/>
        <v>88.3</v>
      </c>
      <c r="M130" s="258">
        <f t="shared" si="8"/>
        <v>215.3</v>
      </c>
      <c r="N130" s="258">
        <f t="shared" si="9"/>
        <v>215.3</v>
      </c>
    </row>
    <row r="131" spans="5:14" ht="16.8">
      <c r="E131" s="248">
        <v>40087</v>
      </c>
      <c r="F131" s="323">
        <f t="shared" si="5"/>
        <v>40117</v>
      </c>
      <c r="G131" s="159">
        <f t="shared" si="6"/>
        <v>2010</v>
      </c>
      <c r="H131" s="290">
        <v>88.4</v>
      </c>
      <c r="I131" s="249">
        <v>216</v>
      </c>
      <c r="J131" s="257" t="str">
        <f>IF($E131&lt;DATE(2018,7,1),"-",INDEX('Annual Inflation'!$AM$53:$BA$53, MATCH(YEAR(EOMONTH($E131,6)), 'Annual Inflation'!$AM$6:$BA$6, 0))/100)</f>
        <v>-</v>
      </c>
      <c r="K131" s="257" t="str">
        <f>IF($E131&lt;DATE(2018,7,1),"-",INDEX('Annual Inflation'!$AM$50:$BA$50, MATCH(YEAR(EOMONTH($E131,6)), 'Annual Inflation'!$AM$6:$BA$6, 0))/100)</f>
        <v>-</v>
      </c>
      <c r="L131" s="258">
        <f t="shared" si="7"/>
        <v>88.4</v>
      </c>
      <c r="M131" s="258">
        <f t="shared" si="8"/>
        <v>216</v>
      </c>
      <c r="N131" s="258">
        <f t="shared" si="9"/>
        <v>216</v>
      </c>
    </row>
    <row r="132" spans="5:14" ht="16.8">
      <c r="E132" s="248">
        <v>40118</v>
      </c>
      <c r="F132" s="323">
        <f t="shared" si="5"/>
        <v>40147</v>
      </c>
      <c r="G132" s="159">
        <f t="shared" si="6"/>
        <v>2010</v>
      </c>
      <c r="H132" s="290">
        <v>88.6</v>
      </c>
      <c r="I132" s="249">
        <v>216.6</v>
      </c>
      <c r="J132" s="257" t="str">
        <f>IF($E132&lt;DATE(2018,7,1),"-",INDEX('Annual Inflation'!$AM$53:$BA$53, MATCH(YEAR(EOMONTH($E132,6)), 'Annual Inflation'!$AM$6:$BA$6, 0))/100)</f>
        <v>-</v>
      </c>
      <c r="K132" s="257" t="str">
        <f>IF($E132&lt;DATE(2018,7,1),"-",INDEX('Annual Inflation'!$AM$50:$BA$50, MATCH(YEAR(EOMONTH($E132,6)), 'Annual Inflation'!$AM$6:$BA$6, 0))/100)</f>
        <v>-</v>
      </c>
      <c r="L132" s="258">
        <f t="shared" si="7"/>
        <v>88.6</v>
      </c>
      <c r="M132" s="258">
        <f t="shared" si="8"/>
        <v>216.6</v>
      </c>
      <c r="N132" s="258">
        <f t="shared" si="9"/>
        <v>216.6</v>
      </c>
    </row>
    <row r="133" spans="5:14" ht="16.8">
      <c r="E133" s="248">
        <v>40148</v>
      </c>
      <c r="F133" s="323">
        <f t="shared" si="5"/>
        <v>40178</v>
      </c>
      <c r="G133" s="159">
        <f t="shared" si="6"/>
        <v>2010</v>
      </c>
      <c r="H133" s="290">
        <v>88.9</v>
      </c>
      <c r="I133" s="249">
        <v>218</v>
      </c>
      <c r="J133" s="257" t="str">
        <f>IF($E133&lt;DATE(2018,7,1),"-",INDEX('Annual Inflation'!$AM$53:$BA$53, MATCH(YEAR(EOMONTH($E133,6)), 'Annual Inflation'!$AM$6:$BA$6, 0))/100)</f>
        <v>-</v>
      </c>
      <c r="K133" s="257" t="str">
        <f>IF($E133&lt;DATE(2018,7,1),"-",INDEX('Annual Inflation'!$AM$50:$BA$50, MATCH(YEAR(EOMONTH($E133,6)), 'Annual Inflation'!$AM$6:$BA$6, 0))/100)</f>
        <v>-</v>
      </c>
      <c r="L133" s="258">
        <f t="shared" si="7"/>
        <v>88.9</v>
      </c>
      <c r="M133" s="258">
        <f t="shared" si="8"/>
        <v>218</v>
      </c>
      <c r="N133" s="258">
        <f t="shared" si="9"/>
        <v>218</v>
      </c>
    </row>
    <row r="134" spans="5:14" ht="16.8">
      <c r="E134" s="248">
        <v>40179</v>
      </c>
      <c r="F134" s="323">
        <f t="shared" ref="F134:F197" si="10">EOMONTH(E134, 0)</f>
        <v>40209</v>
      </c>
      <c r="G134" s="159">
        <f t="shared" ref="G134:G197" si="11">IF(MONTH(E134)&gt;=4,YEAR(E134)+1,YEAR(E134))</f>
        <v>2010</v>
      </c>
      <c r="H134" s="290">
        <v>88.8</v>
      </c>
      <c r="I134" s="249">
        <v>217.9</v>
      </c>
      <c r="J134" s="257" t="str">
        <f>IF($E134&lt;DATE(2018,7,1),"-",INDEX('Annual Inflation'!$AM$53:$BA$53, MATCH(YEAR(EOMONTH($E134,6)), 'Annual Inflation'!$AM$6:$BA$6, 0))/100)</f>
        <v>-</v>
      </c>
      <c r="K134" s="257" t="str">
        <f>IF($E134&lt;DATE(2018,7,1),"-",INDEX('Annual Inflation'!$AM$50:$BA$50, MATCH(YEAR(EOMONTH($E134,6)), 'Annual Inflation'!$AM$6:$BA$6, 0))/100)</f>
        <v>-</v>
      </c>
      <c r="L134" s="258">
        <f t="shared" ref="L134:L197" si="12">IF(ISBLANK(H134),L133*((1+J134)^(1/12)),H134)</f>
        <v>88.8</v>
      </c>
      <c r="M134" s="258">
        <f t="shared" ref="M134:M197" si="13">IF(ISBLANK(I134),M133*((1+K134)^(1/12)),I134)</f>
        <v>217.9</v>
      </c>
      <c r="N134" s="258">
        <f t="shared" ref="N134:N197" si="14">IF($E134 &lt; DATE(2023,4,1),  M134,  IF($E134 = DATE(2023,4,1), N133 * ((0.5*L134/L133) + (0.5*M134/M133)), N133*(L134/L133)))</f>
        <v>217.9</v>
      </c>
    </row>
    <row r="135" spans="5:14" ht="16.8">
      <c r="E135" s="248">
        <v>40210</v>
      </c>
      <c r="F135" s="323">
        <f t="shared" si="10"/>
        <v>40237</v>
      </c>
      <c r="G135" s="159">
        <f t="shared" si="11"/>
        <v>2010</v>
      </c>
      <c r="H135" s="290">
        <v>89</v>
      </c>
      <c r="I135" s="249">
        <v>219.2</v>
      </c>
      <c r="J135" s="257" t="str">
        <f>IF($E135&lt;DATE(2018,7,1),"-",INDEX('Annual Inflation'!$AM$53:$BA$53, MATCH(YEAR(EOMONTH($E135,6)), 'Annual Inflation'!$AM$6:$BA$6, 0))/100)</f>
        <v>-</v>
      </c>
      <c r="K135" s="257" t="str">
        <f>IF($E135&lt;DATE(2018,7,1),"-",INDEX('Annual Inflation'!$AM$50:$BA$50, MATCH(YEAR(EOMONTH($E135,6)), 'Annual Inflation'!$AM$6:$BA$6, 0))/100)</f>
        <v>-</v>
      </c>
      <c r="L135" s="258">
        <f t="shared" si="12"/>
        <v>89</v>
      </c>
      <c r="M135" s="258">
        <f t="shared" si="13"/>
        <v>219.2</v>
      </c>
      <c r="N135" s="258">
        <f t="shared" si="14"/>
        <v>219.2</v>
      </c>
    </row>
    <row r="136" spans="5:14" ht="16.8">
      <c r="E136" s="248">
        <v>40238</v>
      </c>
      <c r="F136" s="323">
        <f t="shared" si="10"/>
        <v>40268</v>
      </c>
      <c r="G136" s="159">
        <f t="shared" si="11"/>
        <v>2010</v>
      </c>
      <c r="H136" s="290">
        <v>89.4</v>
      </c>
      <c r="I136" s="249">
        <v>220.7</v>
      </c>
      <c r="J136" s="257" t="str">
        <f>IF($E136&lt;DATE(2018,7,1),"-",INDEX('Annual Inflation'!$AM$53:$BA$53, MATCH(YEAR(EOMONTH($E136,6)), 'Annual Inflation'!$AM$6:$BA$6, 0))/100)</f>
        <v>-</v>
      </c>
      <c r="K136" s="257" t="str">
        <f>IF($E136&lt;DATE(2018,7,1),"-",INDEX('Annual Inflation'!$AM$50:$BA$50, MATCH(YEAR(EOMONTH($E136,6)), 'Annual Inflation'!$AM$6:$BA$6, 0))/100)</f>
        <v>-</v>
      </c>
      <c r="L136" s="258">
        <f t="shared" si="12"/>
        <v>89.4</v>
      </c>
      <c r="M136" s="258">
        <f t="shared" si="13"/>
        <v>220.7</v>
      </c>
      <c r="N136" s="258">
        <f t="shared" si="14"/>
        <v>220.7</v>
      </c>
    </row>
    <row r="137" spans="5:14" ht="16.8">
      <c r="E137" s="248">
        <v>40269</v>
      </c>
      <c r="F137" s="323">
        <f t="shared" si="10"/>
        <v>40298</v>
      </c>
      <c r="G137" s="159">
        <f t="shared" si="11"/>
        <v>2011</v>
      </c>
      <c r="H137" s="290">
        <v>89.9</v>
      </c>
      <c r="I137" s="249">
        <v>222.8</v>
      </c>
      <c r="J137" s="257" t="str">
        <f>IF($E137&lt;DATE(2018,7,1),"-",INDEX('Annual Inflation'!$AM$53:$BA$53, MATCH(YEAR(EOMONTH($E137,6)), 'Annual Inflation'!$AM$6:$BA$6, 0))/100)</f>
        <v>-</v>
      </c>
      <c r="K137" s="257" t="str">
        <f>IF($E137&lt;DATE(2018,7,1),"-",INDEX('Annual Inflation'!$AM$50:$BA$50, MATCH(YEAR(EOMONTH($E137,6)), 'Annual Inflation'!$AM$6:$BA$6, 0))/100)</f>
        <v>-</v>
      </c>
      <c r="L137" s="258">
        <f t="shared" si="12"/>
        <v>89.9</v>
      </c>
      <c r="M137" s="258">
        <f t="shared" si="13"/>
        <v>222.8</v>
      </c>
      <c r="N137" s="258">
        <f t="shared" si="14"/>
        <v>222.8</v>
      </c>
    </row>
    <row r="138" spans="5:14" ht="16.8">
      <c r="E138" s="248">
        <v>40299</v>
      </c>
      <c r="F138" s="323">
        <f t="shared" si="10"/>
        <v>40329</v>
      </c>
      <c r="G138" s="159">
        <f t="shared" si="11"/>
        <v>2011</v>
      </c>
      <c r="H138" s="290">
        <v>90.1</v>
      </c>
      <c r="I138" s="249">
        <v>223.6</v>
      </c>
      <c r="J138" s="257" t="str">
        <f>IF($E138&lt;DATE(2018,7,1),"-",INDEX('Annual Inflation'!$AM$53:$BA$53, MATCH(YEAR(EOMONTH($E138,6)), 'Annual Inflation'!$AM$6:$BA$6, 0))/100)</f>
        <v>-</v>
      </c>
      <c r="K138" s="257" t="str">
        <f>IF($E138&lt;DATE(2018,7,1),"-",INDEX('Annual Inflation'!$AM$50:$BA$50, MATCH(YEAR(EOMONTH($E138,6)), 'Annual Inflation'!$AM$6:$BA$6, 0))/100)</f>
        <v>-</v>
      </c>
      <c r="L138" s="258">
        <f t="shared" si="12"/>
        <v>90.1</v>
      </c>
      <c r="M138" s="258">
        <f t="shared" si="13"/>
        <v>223.6</v>
      </c>
      <c r="N138" s="258">
        <f t="shared" si="14"/>
        <v>223.6</v>
      </c>
    </row>
    <row r="139" spans="5:14" ht="16.8">
      <c r="E139" s="248">
        <v>40330</v>
      </c>
      <c r="F139" s="323">
        <f t="shared" si="10"/>
        <v>40359</v>
      </c>
      <c r="G139" s="159">
        <f t="shared" si="11"/>
        <v>2011</v>
      </c>
      <c r="H139" s="290">
        <v>90.2</v>
      </c>
      <c r="I139" s="249">
        <v>224.1</v>
      </c>
      <c r="J139" s="257" t="str">
        <f>IF($E139&lt;DATE(2018,7,1),"-",INDEX('Annual Inflation'!$AM$53:$BA$53, MATCH(YEAR(EOMONTH($E139,6)), 'Annual Inflation'!$AM$6:$BA$6, 0))/100)</f>
        <v>-</v>
      </c>
      <c r="K139" s="257" t="str">
        <f>IF($E139&lt;DATE(2018,7,1),"-",INDEX('Annual Inflation'!$AM$50:$BA$50, MATCH(YEAR(EOMONTH($E139,6)), 'Annual Inflation'!$AM$6:$BA$6, 0))/100)</f>
        <v>-</v>
      </c>
      <c r="L139" s="258">
        <f t="shared" si="12"/>
        <v>90.2</v>
      </c>
      <c r="M139" s="258">
        <f t="shared" si="13"/>
        <v>224.1</v>
      </c>
      <c r="N139" s="258">
        <f t="shared" si="14"/>
        <v>224.1</v>
      </c>
    </row>
    <row r="140" spans="5:14" ht="16.8">
      <c r="E140" s="248">
        <v>40360</v>
      </c>
      <c r="F140" s="323">
        <f t="shared" si="10"/>
        <v>40390</v>
      </c>
      <c r="G140" s="159">
        <f t="shared" si="11"/>
        <v>2011</v>
      </c>
      <c r="H140" s="290">
        <v>90</v>
      </c>
      <c r="I140" s="249">
        <v>223.6</v>
      </c>
      <c r="J140" s="257" t="str">
        <f>IF($E140&lt;DATE(2018,7,1),"-",INDEX('Annual Inflation'!$AM$53:$BA$53, MATCH(YEAR(EOMONTH($E140,6)), 'Annual Inflation'!$AM$6:$BA$6, 0))/100)</f>
        <v>-</v>
      </c>
      <c r="K140" s="257" t="str">
        <f>IF($E140&lt;DATE(2018,7,1),"-",INDEX('Annual Inflation'!$AM$50:$BA$50, MATCH(YEAR(EOMONTH($E140,6)), 'Annual Inflation'!$AM$6:$BA$6, 0))/100)</f>
        <v>-</v>
      </c>
      <c r="L140" s="258">
        <f t="shared" si="12"/>
        <v>90</v>
      </c>
      <c r="M140" s="258">
        <f t="shared" si="13"/>
        <v>223.6</v>
      </c>
      <c r="N140" s="258">
        <f t="shared" si="14"/>
        <v>223.6</v>
      </c>
    </row>
    <row r="141" spans="5:14" ht="16.8">
      <c r="E141" s="248">
        <v>40391</v>
      </c>
      <c r="F141" s="323">
        <f t="shared" si="10"/>
        <v>40421</v>
      </c>
      <c r="G141" s="159">
        <f t="shared" si="11"/>
        <v>2011</v>
      </c>
      <c r="H141" s="290">
        <v>90.4</v>
      </c>
      <c r="I141" s="249">
        <v>224.5</v>
      </c>
      <c r="J141" s="257" t="str">
        <f>IF($E141&lt;DATE(2018,7,1),"-",INDEX('Annual Inflation'!$AM$53:$BA$53, MATCH(YEAR(EOMONTH($E141,6)), 'Annual Inflation'!$AM$6:$BA$6, 0))/100)</f>
        <v>-</v>
      </c>
      <c r="K141" s="257" t="str">
        <f>IF($E141&lt;DATE(2018,7,1),"-",INDEX('Annual Inflation'!$AM$50:$BA$50, MATCH(YEAR(EOMONTH($E141,6)), 'Annual Inflation'!$AM$6:$BA$6, 0))/100)</f>
        <v>-</v>
      </c>
      <c r="L141" s="258">
        <f t="shared" si="12"/>
        <v>90.4</v>
      </c>
      <c r="M141" s="258">
        <f t="shared" si="13"/>
        <v>224.5</v>
      </c>
      <c r="N141" s="258">
        <f t="shared" si="14"/>
        <v>224.5</v>
      </c>
    </row>
    <row r="142" spans="5:14" ht="16.8">
      <c r="E142" s="248">
        <v>40422</v>
      </c>
      <c r="F142" s="323">
        <f t="shared" si="10"/>
        <v>40451</v>
      </c>
      <c r="G142" s="159">
        <f t="shared" si="11"/>
        <v>2011</v>
      </c>
      <c r="H142" s="290">
        <v>90.4</v>
      </c>
      <c r="I142" s="249">
        <v>225.3</v>
      </c>
      <c r="J142" s="257" t="str">
        <f>IF($E142&lt;DATE(2018,7,1),"-",INDEX('Annual Inflation'!$AM$53:$BA$53, MATCH(YEAR(EOMONTH($E142,6)), 'Annual Inflation'!$AM$6:$BA$6, 0))/100)</f>
        <v>-</v>
      </c>
      <c r="K142" s="257" t="str">
        <f>IF($E142&lt;DATE(2018,7,1),"-",INDEX('Annual Inflation'!$AM$50:$BA$50, MATCH(YEAR(EOMONTH($E142,6)), 'Annual Inflation'!$AM$6:$BA$6, 0))/100)</f>
        <v>-</v>
      </c>
      <c r="L142" s="258">
        <f t="shared" si="12"/>
        <v>90.4</v>
      </c>
      <c r="M142" s="258">
        <f t="shared" si="13"/>
        <v>225.3</v>
      </c>
      <c r="N142" s="258">
        <f t="shared" si="14"/>
        <v>225.3</v>
      </c>
    </row>
    <row r="143" spans="5:14" ht="16.8">
      <c r="E143" s="248">
        <v>40452</v>
      </c>
      <c r="F143" s="323">
        <f t="shared" si="10"/>
        <v>40482</v>
      </c>
      <c r="G143" s="159">
        <f t="shared" si="11"/>
        <v>2011</v>
      </c>
      <c r="H143" s="290">
        <v>90.6</v>
      </c>
      <c r="I143" s="249">
        <v>225.8</v>
      </c>
      <c r="J143" s="257" t="str">
        <f>IF($E143&lt;DATE(2018,7,1),"-",INDEX('Annual Inflation'!$AM$53:$BA$53, MATCH(YEAR(EOMONTH($E143,6)), 'Annual Inflation'!$AM$6:$BA$6, 0))/100)</f>
        <v>-</v>
      </c>
      <c r="K143" s="257" t="str">
        <f>IF($E143&lt;DATE(2018,7,1),"-",INDEX('Annual Inflation'!$AM$50:$BA$50, MATCH(YEAR(EOMONTH($E143,6)), 'Annual Inflation'!$AM$6:$BA$6, 0))/100)</f>
        <v>-</v>
      </c>
      <c r="L143" s="258">
        <f t="shared" si="12"/>
        <v>90.6</v>
      </c>
      <c r="M143" s="258">
        <f t="shared" si="13"/>
        <v>225.8</v>
      </c>
      <c r="N143" s="258">
        <f t="shared" si="14"/>
        <v>225.8</v>
      </c>
    </row>
    <row r="144" spans="5:14" ht="16.8">
      <c r="E144" s="248">
        <v>40483</v>
      </c>
      <c r="F144" s="323">
        <f t="shared" si="10"/>
        <v>40512</v>
      </c>
      <c r="G144" s="159">
        <f t="shared" si="11"/>
        <v>2011</v>
      </c>
      <c r="H144" s="290">
        <v>90.9</v>
      </c>
      <c r="I144" s="249">
        <v>226.8</v>
      </c>
      <c r="J144" s="257" t="str">
        <f>IF($E144&lt;DATE(2018,7,1),"-",INDEX('Annual Inflation'!$AM$53:$BA$53, MATCH(YEAR(EOMONTH($E144,6)), 'Annual Inflation'!$AM$6:$BA$6, 0))/100)</f>
        <v>-</v>
      </c>
      <c r="K144" s="257" t="str">
        <f>IF($E144&lt;DATE(2018,7,1),"-",INDEX('Annual Inflation'!$AM$50:$BA$50, MATCH(YEAR(EOMONTH($E144,6)), 'Annual Inflation'!$AM$6:$BA$6, 0))/100)</f>
        <v>-</v>
      </c>
      <c r="L144" s="258">
        <f t="shared" si="12"/>
        <v>90.9</v>
      </c>
      <c r="M144" s="258">
        <f t="shared" si="13"/>
        <v>226.8</v>
      </c>
      <c r="N144" s="258">
        <f t="shared" si="14"/>
        <v>226.8</v>
      </c>
    </row>
    <row r="145" spans="5:14" ht="16.8">
      <c r="E145" s="248">
        <v>40513</v>
      </c>
      <c r="F145" s="323">
        <f t="shared" si="10"/>
        <v>40543</v>
      </c>
      <c r="G145" s="159">
        <f t="shared" si="11"/>
        <v>2011</v>
      </c>
      <c r="H145" s="290">
        <v>91.7</v>
      </c>
      <c r="I145" s="249">
        <v>228.4</v>
      </c>
      <c r="J145" s="257" t="str">
        <f>IF($E145&lt;DATE(2018,7,1),"-",INDEX('Annual Inflation'!$AM$53:$BA$53, MATCH(YEAR(EOMONTH($E145,6)), 'Annual Inflation'!$AM$6:$BA$6, 0))/100)</f>
        <v>-</v>
      </c>
      <c r="K145" s="257" t="str">
        <f>IF($E145&lt;DATE(2018,7,1),"-",INDEX('Annual Inflation'!$AM$50:$BA$50, MATCH(YEAR(EOMONTH($E145,6)), 'Annual Inflation'!$AM$6:$BA$6, 0))/100)</f>
        <v>-</v>
      </c>
      <c r="L145" s="258">
        <f t="shared" si="12"/>
        <v>91.7</v>
      </c>
      <c r="M145" s="258">
        <f t="shared" si="13"/>
        <v>228.4</v>
      </c>
      <c r="N145" s="258">
        <f t="shared" si="14"/>
        <v>228.4</v>
      </c>
    </row>
    <row r="146" spans="5:14" ht="16.8">
      <c r="E146" s="248">
        <v>40544</v>
      </c>
      <c r="F146" s="323">
        <f t="shared" si="10"/>
        <v>40574</v>
      </c>
      <c r="G146" s="159">
        <f t="shared" si="11"/>
        <v>2011</v>
      </c>
      <c r="H146" s="290">
        <v>91.8</v>
      </c>
      <c r="I146" s="249">
        <v>229</v>
      </c>
      <c r="J146" s="257" t="str">
        <f>IF($E146&lt;DATE(2018,7,1),"-",INDEX('Annual Inflation'!$AM$53:$BA$53, MATCH(YEAR(EOMONTH($E146,6)), 'Annual Inflation'!$AM$6:$BA$6, 0))/100)</f>
        <v>-</v>
      </c>
      <c r="K146" s="257" t="str">
        <f>IF($E146&lt;DATE(2018,7,1),"-",INDEX('Annual Inflation'!$AM$50:$BA$50, MATCH(YEAR(EOMONTH($E146,6)), 'Annual Inflation'!$AM$6:$BA$6, 0))/100)</f>
        <v>-</v>
      </c>
      <c r="L146" s="258">
        <f t="shared" si="12"/>
        <v>91.8</v>
      </c>
      <c r="M146" s="258">
        <f t="shared" si="13"/>
        <v>229</v>
      </c>
      <c r="N146" s="258">
        <f t="shared" si="14"/>
        <v>229</v>
      </c>
    </row>
    <row r="147" spans="5:14" ht="16.8">
      <c r="E147" s="248">
        <v>40575</v>
      </c>
      <c r="F147" s="323">
        <f t="shared" si="10"/>
        <v>40602</v>
      </c>
      <c r="G147" s="159">
        <f t="shared" si="11"/>
        <v>2011</v>
      </c>
      <c r="H147" s="290">
        <v>92.3</v>
      </c>
      <c r="I147" s="249">
        <v>231.3</v>
      </c>
      <c r="J147" s="257" t="str">
        <f>IF($E147&lt;DATE(2018,7,1),"-",INDEX('Annual Inflation'!$AM$53:$BA$53, MATCH(YEAR(EOMONTH($E147,6)), 'Annual Inflation'!$AM$6:$BA$6, 0))/100)</f>
        <v>-</v>
      </c>
      <c r="K147" s="257" t="str">
        <f>IF($E147&lt;DATE(2018,7,1),"-",INDEX('Annual Inflation'!$AM$50:$BA$50, MATCH(YEAR(EOMONTH($E147,6)), 'Annual Inflation'!$AM$6:$BA$6, 0))/100)</f>
        <v>-</v>
      </c>
      <c r="L147" s="258">
        <f t="shared" si="12"/>
        <v>92.3</v>
      </c>
      <c r="M147" s="258">
        <f t="shared" si="13"/>
        <v>231.3</v>
      </c>
      <c r="N147" s="258">
        <f t="shared" si="14"/>
        <v>231.3</v>
      </c>
    </row>
    <row r="148" spans="5:14" ht="16.8">
      <c r="E148" s="248">
        <v>40603</v>
      </c>
      <c r="F148" s="323">
        <f t="shared" si="10"/>
        <v>40633</v>
      </c>
      <c r="G148" s="159">
        <f t="shared" si="11"/>
        <v>2011</v>
      </c>
      <c r="H148" s="290">
        <v>92.6</v>
      </c>
      <c r="I148" s="249">
        <v>232.5</v>
      </c>
      <c r="J148" s="257" t="str">
        <f>IF($E148&lt;DATE(2018,7,1),"-",INDEX('Annual Inflation'!$AM$53:$BA$53, MATCH(YEAR(EOMONTH($E148,6)), 'Annual Inflation'!$AM$6:$BA$6, 0))/100)</f>
        <v>-</v>
      </c>
      <c r="K148" s="257" t="str">
        <f>IF($E148&lt;DATE(2018,7,1),"-",INDEX('Annual Inflation'!$AM$50:$BA$50, MATCH(YEAR(EOMONTH($E148,6)), 'Annual Inflation'!$AM$6:$BA$6, 0))/100)</f>
        <v>-</v>
      </c>
      <c r="L148" s="258">
        <f t="shared" si="12"/>
        <v>92.6</v>
      </c>
      <c r="M148" s="258">
        <f t="shared" si="13"/>
        <v>232.5</v>
      </c>
      <c r="N148" s="258">
        <f t="shared" si="14"/>
        <v>232.5</v>
      </c>
    </row>
    <row r="149" spans="5:14" ht="16.8">
      <c r="E149" s="248">
        <v>40634</v>
      </c>
      <c r="F149" s="323">
        <f t="shared" si="10"/>
        <v>40663</v>
      </c>
      <c r="G149" s="159">
        <f t="shared" si="11"/>
        <v>2012</v>
      </c>
      <c r="H149" s="290">
        <v>93.3</v>
      </c>
      <c r="I149" s="249">
        <v>234.4</v>
      </c>
      <c r="J149" s="257" t="str">
        <f>IF($E149&lt;DATE(2018,7,1),"-",INDEX('Annual Inflation'!$AM$53:$BA$53, MATCH(YEAR(EOMONTH($E149,6)), 'Annual Inflation'!$AM$6:$BA$6, 0))/100)</f>
        <v>-</v>
      </c>
      <c r="K149" s="257" t="str">
        <f>IF($E149&lt;DATE(2018,7,1),"-",INDEX('Annual Inflation'!$AM$50:$BA$50, MATCH(YEAR(EOMONTH($E149,6)), 'Annual Inflation'!$AM$6:$BA$6, 0))/100)</f>
        <v>-</v>
      </c>
      <c r="L149" s="258">
        <f t="shared" si="12"/>
        <v>93.3</v>
      </c>
      <c r="M149" s="258">
        <f t="shared" si="13"/>
        <v>234.4</v>
      </c>
      <c r="N149" s="258">
        <f t="shared" si="14"/>
        <v>234.4</v>
      </c>
    </row>
    <row r="150" spans="5:14" ht="16.8">
      <c r="E150" s="248">
        <v>40664</v>
      </c>
      <c r="F150" s="323">
        <f t="shared" si="10"/>
        <v>40694</v>
      </c>
      <c r="G150" s="159">
        <f t="shared" si="11"/>
        <v>2012</v>
      </c>
      <c r="H150" s="290">
        <v>93.5</v>
      </c>
      <c r="I150" s="249">
        <v>235.2</v>
      </c>
      <c r="J150" s="257" t="str">
        <f>IF($E150&lt;DATE(2018,7,1),"-",INDEX('Annual Inflation'!$AM$53:$BA$53, MATCH(YEAR(EOMONTH($E150,6)), 'Annual Inflation'!$AM$6:$BA$6, 0))/100)</f>
        <v>-</v>
      </c>
      <c r="K150" s="257" t="str">
        <f>IF($E150&lt;DATE(2018,7,1),"-",INDEX('Annual Inflation'!$AM$50:$BA$50, MATCH(YEAR(EOMONTH($E150,6)), 'Annual Inflation'!$AM$6:$BA$6, 0))/100)</f>
        <v>-</v>
      </c>
      <c r="L150" s="258">
        <f t="shared" si="12"/>
        <v>93.5</v>
      </c>
      <c r="M150" s="258">
        <f t="shared" si="13"/>
        <v>235.2</v>
      </c>
      <c r="N150" s="258">
        <f t="shared" si="14"/>
        <v>235.2</v>
      </c>
    </row>
    <row r="151" spans="5:14" ht="16.8">
      <c r="E151" s="248">
        <v>40695</v>
      </c>
      <c r="F151" s="323">
        <f t="shared" si="10"/>
        <v>40724</v>
      </c>
      <c r="G151" s="159">
        <f t="shared" si="11"/>
        <v>2012</v>
      </c>
      <c r="H151" s="290">
        <v>93.5</v>
      </c>
      <c r="I151" s="249">
        <v>235.2</v>
      </c>
      <c r="J151" s="257" t="str">
        <f>IF($E151&lt;DATE(2018,7,1),"-",INDEX('Annual Inflation'!$AM$53:$BA$53, MATCH(YEAR(EOMONTH($E151,6)), 'Annual Inflation'!$AM$6:$BA$6, 0))/100)</f>
        <v>-</v>
      </c>
      <c r="K151" s="257" t="str">
        <f>IF($E151&lt;DATE(2018,7,1),"-",INDEX('Annual Inflation'!$AM$50:$BA$50, MATCH(YEAR(EOMONTH($E151,6)), 'Annual Inflation'!$AM$6:$BA$6, 0))/100)</f>
        <v>-</v>
      </c>
      <c r="L151" s="258">
        <f t="shared" si="12"/>
        <v>93.5</v>
      </c>
      <c r="M151" s="258">
        <f t="shared" si="13"/>
        <v>235.2</v>
      </c>
      <c r="N151" s="258">
        <f t="shared" si="14"/>
        <v>235.2</v>
      </c>
    </row>
    <row r="152" spans="5:14" ht="16.8">
      <c r="E152" s="248">
        <v>40725</v>
      </c>
      <c r="F152" s="323">
        <f t="shared" si="10"/>
        <v>40755</v>
      </c>
      <c r="G152" s="159">
        <f t="shared" si="11"/>
        <v>2012</v>
      </c>
      <c r="H152" s="290">
        <v>93.5</v>
      </c>
      <c r="I152" s="249">
        <v>234.7</v>
      </c>
      <c r="J152" s="257" t="str">
        <f>IF($E152&lt;DATE(2018,7,1),"-",INDEX('Annual Inflation'!$AM$53:$BA$53, MATCH(YEAR(EOMONTH($E152,6)), 'Annual Inflation'!$AM$6:$BA$6, 0))/100)</f>
        <v>-</v>
      </c>
      <c r="K152" s="257" t="str">
        <f>IF($E152&lt;DATE(2018,7,1),"-",INDEX('Annual Inflation'!$AM$50:$BA$50, MATCH(YEAR(EOMONTH($E152,6)), 'Annual Inflation'!$AM$6:$BA$6, 0))/100)</f>
        <v>-</v>
      </c>
      <c r="L152" s="258">
        <f t="shared" si="12"/>
        <v>93.5</v>
      </c>
      <c r="M152" s="258">
        <f t="shared" si="13"/>
        <v>234.7</v>
      </c>
      <c r="N152" s="258">
        <f t="shared" si="14"/>
        <v>234.7</v>
      </c>
    </row>
    <row r="153" spans="5:14" ht="16.8">
      <c r="E153" s="248">
        <v>40756</v>
      </c>
      <c r="F153" s="323">
        <f t="shared" si="10"/>
        <v>40786</v>
      </c>
      <c r="G153" s="159">
        <f t="shared" si="11"/>
        <v>2012</v>
      </c>
      <c r="H153" s="290">
        <v>93.9</v>
      </c>
      <c r="I153" s="249">
        <v>236.1</v>
      </c>
      <c r="J153" s="257" t="str">
        <f>IF($E153&lt;DATE(2018,7,1),"-",INDEX('Annual Inflation'!$AM$53:$BA$53, MATCH(YEAR(EOMONTH($E153,6)), 'Annual Inflation'!$AM$6:$BA$6, 0))/100)</f>
        <v>-</v>
      </c>
      <c r="K153" s="257" t="str">
        <f>IF($E153&lt;DATE(2018,7,1),"-",INDEX('Annual Inflation'!$AM$50:$BA$50, MATCH(YEAR(EOMONTH($E153,6)), 'Annual Inflation'!$AM$6:$BA$6, 0))/100)</f>
        <v>-</v>
      </c>
      <c r="L153" s="258">
        <f t="shared" si="12"/>
        <v>93.9</v>
      </c>
      <c r="M153" s="258">
        <f t="shared" si="13"/>
        <v>236.1</v>
      </c>
      <c r="N153" s="258">
        <f t="shared" si="14"/>
        <v>236.1</v>
      </c>
    </row>
    <row r="154" spans="5:14" ht="16.8">
      <c r="E154" s="248">
        <v>40787</v>
      </c>
      <c r="F154" s="323">
        <f t="shared" si="10"/>
        <v>40816</v>
      </c>
      <c r="G154" s="159">
        <f t="shared" si="11"/>
        <v>2012</v>
      </c>
      <c r="H154" s="290">
        <v>94.5</v>
      </c>
      <c r="I154" s="249">
        <v>237.9</v>
      </c>
      <c r="J154" s="257" t="str">
        <f>IF($E154&lt;DATE(2018,7,1),"-",INDEX('Annual Inflation'!$AM$53:$BA$53, MATCH(YEAR(EOMONTH($E154,6)), 'Annual Inflation'!$AM$6:$BA$6, 0))/100)</f>
        <v>-</v>
      </c>
      <c r="K154" s="257" t="str">
        <f>IF($E154&lt;DATE(2018,7,1),"-",INDEX('Annual Inflation'!$AM$50:$BA$50, MATCH(YEAR(EOMONTH($E154,6)), 'Annual Inflation'!$AM$6:$BA$6, 0))/100)</f>
        <v>-</v>
      </c>
      <c r="L154" s="258">
        <f t="shared" si="12"/>
        <v>94.5</v>
      </c>
      <c r="M154" s="258">
        <f t="shared" si="13"/>
        <v>237.9</v>
      </c>
      <c r="N154" s="258">
        <f t="shared" si="14"/>
        <v>237.9</v>
      </c>
    </row>
    <row r="155" spans="5:14" ht="16.8">
      <c r="E155" s="248">
        <v>40817</v>
      </c>
      <c r="F155" s="323">
        <f t="shared" si="10"/>
        <v>40847</v>
      </c>
      <c r="G155" s="159">
        <f t="shared" si="11"/>
        <v>2012</v>
      </c>
      <c r="H155" s="290">
        <v>94.5</v>
      </c>
      <c r="I155" s="249">
        <v>238</v>
      </c>
      <c r="J155" s="257" t="str">
        <f>IF($E155&lt;DATE(2018,7,1),"-",INDEX('Annual Inflation'!$AM$53:$BA$53, MATCH(YEAR(EOMONTH($E155,6)), 'Annual Inflation'!$AM$6:$BA$6, 0))/100)</f>
        <v>-</v>
      </c>
      <c r="K155" s="257" t="str">
        <f>IF($E155&lt;DATE(2018,7,1),"-",INDEX('Annual Inflation'!$AM$50:$BA$50, MATCH(YEAR(EOMONTH($E155,6)), 'Annual Inflation'!$AM$6:$BA$6, 0))/100)</f>
        <v>-</v>
      </c>
      <c r="L155" s="258">
        <f t="shared" si="12"/>
        <v>94.5</v>
      </c>
      <c r="M155" s="258">
        <f t="shared" si="13"/>
        <v>238</v>
      </c>
      <c r="N155" s="258">
        <f t="shared" si="14"/>
        <v>238</v>
      </c>
    </row>
    <row r="156" spans="5:14" ht="16.8">
      <c r="E156" s="248">
        <v>40848</v>
      </c>
      <c r="F156" s="323">
        <f t="shared" si="10"/>
        <v>40877</v>
      </c>
      <c r="G156" s="159">
        <f t="shared" si="11"/>
        <v>2012</v>
      </c>
      <c r="H156" s="290">
        <v>94.7</v>
      </c>
      <c r="I156" s="249">
        <v>238.5</v>
      </c>
      <c r="J156" s="257" t="str">
        <f>IF($E156&lt;DATE(2018,7,1),"-",INDEX('Annual Inflation'!$AM$53:$BA$53, MATCH(YEAR(EOMONTH($E156,6)), 'Annual Inflation'!$AM$6:$BA$6, 0))/100)</f>
        <v>-</v>
      </c>
      <c r="K156" s="257" t="str">
        <f>IF($E156&lt;DATE(2018,7,1),"-",INDEX('Annual Inflation'!$AM$50:$BA$50, MATCH(YEAR(EOMONTH($E156,6)), 'Annual Inflation'!$AM$6:$BA$6, 0))/100)</f>
        <v>-</v>
      </c>
      <c r="L156" s="258">
        <f t="shared" si="12"/>
        <v>94.7</v>
      </c>
      <c r="M156" s="258">
        <f t="shared" si="13"/>
        <v>238.5</v>
      </c>
      <c r="N156" s="258">
        <f t="shared" si="14"/>
        <v>238.5</v>
      </c>
    </row>
    <row r="157" spans="5:14" ht="16.8">
      <c r="E157" s="248">
        <v>40878</v>
      </c>
      <c r="F157" s="323">
        <f t="shared" si="10"/>
        <v>40908</v>
      </c>
      <c r="G157" s="159">
        <f t="shared" si="11"/>
        <v>2012</v>
      </c>
      <c r="H157" s="290">
        <v>95</v>
      </c>
      <c r="I157" s="249">
        <v>239.4</v>
      </c>
      <c r="J157" s="257" t="str">
        <f>IF($E157&lt;DATE(2018,7,1),"-",INDEX('Annual Inflation'!$AM$53:$BA$53, MATCH(YEAR(EOMONTH($E157,6)), 'Annual Inflation'!$AM$6:$BA$6, 0))/100)</f>
        <v>-</v>
      </c>
      <c r="K157" s="257" t="str">
        <f>IF($E157&lt;DATE(2018,7,1),"-",INDEX('Annual Inflation'!$AM$50:$BA$50, MATCH(YEAR(EOMONTH($E157,6)), 'Annual Inflation'!$AM$6:$BA$6, 0))/100)</f>
        <v>-</v>
      </c>
      <c r="L157" s="258">
        <f t="shared" si="12"/>
        <v>95</v>
      </c>
      <c r="M157" s="258">
        <f t="shared" si="13"/>
        <v>239.4</v>
      </c>
      <c r="N157" s="258">
        <f t="shared" si="14"/>
        <v>239.4</v>
      </c>
    </row>
    <row r="158" spans="5:14" ht="16.8">
      <c r="E158" s="248">
        <v>40909</v>
      </c>
      <c r="F158" s="323">
        <f t="shared" si="10"/>
        <v>40939</v>
      </c>
      <c r="G158" s="159">
        <f t="shared" si="11"/>
        <v>2012</v>
      </c>
      <c r="H158" s="290">
        <v>94.7</v>
      </c>
      <c r="I158" s="249">
        <v>238</v>
      </c>
      <c r="J158" s="257" t="str">
        <f>IF($E158&lt;DATE(2018,7,1),"-",INDEX('Annual Inflation'!$AM$53:$BA$53, MATCH(YEAR(EOMONTH($E158,6)), 'Annual Inflation'!$AM$6:$BA$6, 0))/100)</f>
        <v>-</v>
      </c>
      <c r="K158" s="257" t="str">
        <f>IF($E158&lt;DATE(2018,7,1),"-",INDEX('Annual Inflation'!$AM$50:$BA$50, MATCH(YEAR(EOMONTH($E158,6)), 'Annual Inflation'!$AM$6:$BA$6, 0))/100)</f>
        <v>-</v>
      </c>
      <c r="L158" s="258">
        <f t="shared" si="12"/>
        <v>94.7</v>
      </c>
      <c r="M158" s="258">
        <f t="shared" si="13"/>
        <v>238</v>
      </c>
      <c r="N158" s="258">
        <f t="shared" si="14"/>
        <v>238</v>
      </c>
    </row>
    <row r="159" spans="5:14" ht="16.8">
      <c r="E159" s="248">
        <v>40940</v>
      </c>
      <c r="F159" s="323">
        <f t="shared" si="10"/>
        <v>40968</v>
      </c>
      <c r="G159" s="159">
        <f t="shared" si="11"/>
        <v>2012</v>
      </c>
      <c r="H159" s="290">
        <v>95.2</v>
      </c>
      <c r="I159" s="249">
        <v>239.9</v>
      </c>
      <c r="J159" s="257" t="str">
        <f>IF($E159&lt;DATE(2018,7,1),"-",INDEX('Annual Inflation'!$AM$53:$BA$53, MATCH(YEAR(EOMONTH($E159,6)), 'Annual Inflation'!$AM$6:$BA$6, 0))/100)</f>
        <v>-</v>
      </c>
      <c r="K159" s="257" t="str">
        <f>IF($E159&lt;DATE(2018,7,1),"-",INDEX('Annual Inflation'!$AM$50:$BA$50, MATCH(YEAR(EOMONTH($E159,6)), 'Annual Inflation'!$AM$6:$BA$6, 0))/100)</f>
        <v>-</v>
      </c>
      <c r="L159" s="258">
        <f t="shared" si="12"/>
        <v>95.2</v>
      </c>
      <c r="M159" s="258">
        <f t="shared" si="13"/>
        <v>239.9</v>
      </c>
      <c r="N159" s="258">
        <f t="shared" si="14"/>
        <v>239.9</v>
      </c>
    </row>
    <row r="160" spans="5:14" ht="16.8">
      <c r="E160" s="248">
        <v>40969</v>
      </c>
      <c r="F160" s="323">
        <f t="shared" si="10"/>
        <v>40999</v>
      </c>
      <c r="G160" s="159">
        <f t="shared" si="11"/>
        <v>2012</v>
      </c>
      <c r="H160" s="290">
        <v>95.4</v>
      </c>
      <c r="I160" s="249">
        <v>240.8</v>
      </c>
      <c r="J160" s="257" t="str">
        <f>IF($E160&lt;DATE(2018,7,1),"-",INDEX('Annual Inflation'!$AM$53:$BA$53, MATCH(YEAR(EOMONTH($E160,6)), 'Annual Inflation'!$AM$6:$BA$6, 0))/100)</f>
        <v>-</v>
      </c>
      <c r="K160" s="257" t="str">
        <f>IF($E160&lt;DATE(2018,7,1),"-",INDEX('Annual Inflation'!$AM$50:$BA$50, MATCH(YEAR(EOMONTH($E160,6)), 'Annual Inflation'!$AM$6:$BA$6, 0))/100)</f>
        <v>-</v>
      </c>
      <c r="L160" s="258">
        <f t="shared" si="12"/>
        <v>95.4</v>
      </c>
      <c r="M160" s="258">
        <f t="shared" si="13"/>
        <v>240.8</v>
      </c>
      <c r="N160" s="258">
        <f t="shared" si="14"/>
        <v>240.8</v>
      </c>
    </row>
    <row r="161" spans="5:14" ht="16.8">
      <c r="E161" s="248">
        <v>41000</v>
      </c>
      <c r="F161" s="323">
        <f t="shared" si="10"/>
        <v>41029</v>
      </c>
      <c r="G161" s="159">
        <f t="shared" si="11"/>
        <v>2013</v>
      </c>
      <c r="H161" s="290">
        <v>95.9</v>
      </c>
      <c r="I161" s="249">
        <v>242.5</v>
      </c>
      <c r="J161" s="257" t="str">
        <f>IF($E161&lt;DATE(2018,7,1),"-",INDEX('Annual Inflation'!$AM$53:$BA$53, MATCH(YEAR(EOMONTH($E161,6)), 'Annual Inflation'!$AM$6:$BA$6, 0))/100)</f>
        <v>-</v>
      </c>
      <c r="K161" s="257" t="str">
        <f>IF($E161&lt;DATE(2018,7,1),"-",INDEX('Annual Inflation'!$AM$50:$BA$50, MATCH(YEAR(EOMONTH($E161,6)), 'Annual Inflation'!$AM$6:$BA$6, 0))/100)</f>
        <v>-</v>
      </c>
      <c r="L161" s="258">
        <f t="shared" si="12"/>
        <v>95.9</v>
      </c>
      <c r="M161" s="258">
        <f t="shared" si="13"/>
        <v>242.5</v>
      </c>
      <c r="N161" s="258">
        <f t="shared" si="14"/>
        <v>242.5</v>
      </c>
    </row>
    <row r="162" spans="5:14" ht="16.8">
      <c r="E162" s="248">
        <v>41030</v>
      </c>
      <c r="F162" s="323">
        <f t="shared" si="10"/>
        <v>41060</v>
      </c>
      <c r="G162" s="159">
        <f t="shared" si="11"/>
        <v>2013</v>
      </c>
      <c r="H162" s="290">
        <v>95.9</v>
      </c>
      <c r="I162" s="249">
        <v>242.4</v>
      </c>
      <c r="J162" s="257" t="str">
        <f>IF($E162&lt;DATE(2018,7,1),"-",INDEX('Annual Inflation'!$AM$53:$BA$53, MATCH(YEAR(EOMONTH($E162,6)), 'Annual Inflation'!$AM$6:$BA$6, 0))/100)</f>
        <v>-</v>
      </c>
      <c r="K162" s="257" t="str">
        <f>IF($E162&lt;DATE(2018,7,1),"-",INDEX('Annual Inflation'!$AM$50:$BA$50, MATCH(YEAR(EOMONTH($E162,6)), 'Annual Inflation'!$AM$6:$BA$6, 0))/100)</f>
        <v>-</v>
      </c>
      <c r="L162" s="258">
        <f t="shared" si="12"/>
        <v>95.9</v>
      </c>
      <c r="M162" s="258">
        <f t="shared" si="13"/>
        <v>242.4</v>
      </c>
      <c r="N162" s="258">
        <f t="shared" si="14"/>
        <v>242.4</v>
      </c>
    </row>
    <row r="163" spans="5:14" ht="16.8">
      <c r="E163" s="248">
        <v>41061</v>
      </c>
      <c r="F163" s="323">
        <f t="shared" si="10"/>
        <v>41090</v>
      </c>
      <c r="G163" s="159">
        <f t="shared" si="11"/>
        <v>2013</v>
      </c>
      <c r="H163" s="290">
        <v>95.6</v>
      </c>
      <c r="I163" s="249">
        <v>241.8</v>
      </c>
      <c r="J163" s="257" t="str">
        <f>IF($E163&lt;DATE(2018,7,1),"-",INDEX('Annual Inflation'!$AM$53:$BA$53, MATCH(YEAR(EOMONTH($E163,6)), 'Annual Inflation'!$AM$6:$BA$6, 0))/100)</f>
        <v>-</v>
      </c>
      <c r="K163" s="257" t="str">
        <f>IF($E163&lt;DATE(2018,7,1),"-",INDEX('Annual Inflation'!$AM$50:$BA$50, MATCH(YEAR(EOMONTH($E163,6)), 'Annual Inflation'!$AM$6:$BA$6, 0))/100)</f>
        <v>-</v>
      </c>
      <c r="L163" s="258">
        <f t="shared" si="12"/>
        <v>95.6</v>
      </c>
      <c r="M163" s="258">
        <f t="shared" si="13"/>
        <v>241.8</v>
      </c>
      <c r="N163" s="258">
        <f t="shared" si="14"/>
        <v>241.8</v>
      </c>
    </row>
    <row r="164" spans="5:14" ht="16.8">
      <c r="E164" s="248">
        <v>41091</v>
      </c>
      <c r="F164" s="323">
        <f t="shared" si="10"/>
        <v>41121</v>
      </c>
      <c r="G164" s="159">
        <f t="shared" si="11"/>
        <v>2013</v>
      </c>
      <c r="H164" s="290">
        <v>95.7</v>
      </c>
      <c r="I164" s="249">
        <v>242.1</v>
      </c>
      <c r="J164" s="257" t="str">
        <f>IF($E164&lt;DATE(2018,7,1),"-",INDEX('Annual Inflation'!$AM$53:$BA$53, MATCH(YEAR(EOMONTH($E164,6)), 'Annual Inflation'!$AM$6:$BA$6, 0))/100)</f>
        <v>-</v>
      </c>
      <c r="K164" s="257" t="str">
        <f>IF($E164&lt;DATE(2018,7,1),"-",INDEX('Annual Inflation'!$AM$50:$BA$50, MATCH(YEAR(EOMONTH($E164,6)), 'Annual Inflation'!$AM$6:$BA$6, 0))/100)</f>
        <v>-</v>
      </c>
      <c r="L164" s="258">
        <f t="shared" si="12"/>
        <v>95.7</v>
      </c>
      <c r="M164" s="258">
        <f t="shared" si="13"/>
        <v>242.1</v>
      </c>
      <c r="N164" s="258">
        <f t="shared" si="14"/>
        <v>242.1</v>
      </c>
    </row>
    <row r="165" spans="5:14" ht="16.8">
      <c r="E165" s="248">
        <v>41122</v>
      </c>
      <c r="F165" s="323">
        <f t="shared" si="10"/>
        <v>41152</v>
      </c>
      <c r="G165" s="159">
        <f t="shared" si="11"/>
        <v>2013</v>
      </c>
      <c r="H165" s="290">
        <v>96.1</v>
      </c>
      <c r="I165" s="249">
        <v>243</v>
      </c>
      <c r="J165" s="257" t="str">
        <f>IF($E165&lt;DATE(2018,7,1),"-",INDEX('Annual Inflation'!$AM$53:$BA$53, MATCH(YEAR(EOMONTH($E165,6)), 'Annual Inflation'!$AM$6:$BA$6, 0))/100)</f>
        <v>-</v>
      </c>
      <c r="K165" s="257" t="str">
        <f>IF($E165&lt;DATE(2018,7,1),"-",INDEX('Annual Inflation'!$AM$50:$BA$50, MATCH(YEAR(EOMONTH($E165,6)), 'Annual Inflation'!$AM$6:$BA$6, 0))/100)</f>
        <v>-</v>
      </c>
      <c r="L165" s="258">
        <f t="shared" si="12"/>
        <v>96.1</v>
      </c>
      <c r="M165" s="258">
        <f t="shared" si="13"/>
        <v>243</v>
      </c>
      <c r="N165" s="258">
        <f t="shared" si="14"/>
        <v>243</v>
      </c>
    </row>
    <row r="166" spans="5:14" ht="16.8">
      <c r="E166" s="248">
        <v>41153</v>
      </c>
      <c r="F166" s="323">
        <f t="shared" si="10"/>
        <v>41182</v>
      </c>
      <c r="G166" s="159">
        <f t="shared" si="11"/>
        <v>2013</v>
      </c>
      <c r="H166" s="290">
        <v>96.4</v>
      </c>
      <c r="I166" s="249">
        <v>244.2</v>
      </c>
      <c r="J166" s="257" t="str">
        <f>IF($E166&lt;DATE(2018,7,1),"-",INDEX('Annual Inflation'!$AM$53:$BA$53, MATCH(YEAR(EOMONTH($E166,6)), 'Annual Inflation'!$AM$6:$BA$6, 0))/100)</f>
        <v>-</v>
      </c>
      <c r="K166" s="257" t="str">
        <f>IF($E166&lt;DATE(2018,7,1),"-",INDEX('Annual Inflation'!$AM$50:$BA$50, MATCH(YEAR(EOMONTH($E166,6)), 'Annual Inflation'!$AM$6:$BA$6, 0))/100)</f>
        <v>-</v>
      </c>
      <c r="L166" s="258">
        <f t="shared" si="12"/>
        <v>96.4</v>
      </c>
      <c r="M166" s="258">
        <f t="shared" si="13"/>
        <v>244.2</v>
      </c>
      <c r="N166" s="258">
        <f t="shared" si="14"/>
        <v>244.2</v>
      </c>
    </row>
    <row r="167" spans="5:14" ht="16.8">
      <c r="E167" s="248">
        <v>41183</v>
      </c>
      <c r="F167" s="323">
        <f t="shared" si="10"/>
        <v>41213</v>
      </c>
      <c r="G167" s="159">
        <f t="shared" si="11"/>
        <v>2013</v>
      </c>
      <c r="H167" s="290">
        <v>96.8</v>
      </c>
      <c r="I167" s="249">
        <v>245.6</v>
      </c>
      <c r="J167" s="257" t="str">
        <f>IF($E167&lt;DATE(2018,7,1),"-",INDEX('Annual Inflation'!$AM$53:$BA$53, MATCH(YEAR(EOMONTH($E167,6)), 'Annual Inflation'!$AM$6:$BA$6, 0))/100)</f>
        <v>-</v>
      </c>
      <c r="K167" s="257" t="str">
        <f>IF($E167&lt;DATE(2018,7,1),"-",INDEX('Annual Inflation'!$AM$50:$BA$50, MATCH(YEAR(EOMONTH($E167,6)), 'Annual Inflation'!$AM$6:$BA$6, 0))/100)</f>
        <v>-</v>
      </c>
      <c r="L167" s="258">
        <f t="shared" si="12"/>
        <v>96.8</v>
      </c>
      <c r="M167" s="258">
        <f t="shared" si="13"/>
        <v>245.6</v>
      </c>
      <c r="N167" s="258">
        <f t="shared" si="14"/>
        <v>245.6</v>
      </c>
    </row>
    <row r="168" spans="5:14" ht="16.8">
      <c r="E168" s="248">
        <v>41214</v>
      </c>
      <c r="F168" s="323">
        <f t="shared" si="10"/>
        <v>41243</v>
      </c>
      <c r="G168" s="159">
        <f t="shared" si="11"/>
        <v>2013</v>
      </c>
      <c r="H168" s="290">
        <v>97</v>
      </c>
      <c r="I168" s="249">
        <v>245.6</v>
      </c>
      <c r="J168" s="257" t="str">
        <f>IF($E168&lt;DATE(2018,7,1),"-",INDEX('Annual Inflation'!$AM$53:$BA$53, MATCH(YEAR(EOMONTH($E168,6)), 'Annual Inflation'!$AM$6:$BA$6, 0))/100)</f>
        <v>-</v>
      </c>
      <c r="K168" s="257" t="str">
        <f>IF($E168&lt;DATE(2018,7,1),"-",INDEX('Annual Inflation'!$AM$50:$BA$50, MATCH(YEAR(EOMONTH($E168,6)), 'Annual Inflation'!$AM$6:$BA$6, 0))/100)</f>
        <v>-</v>
      </c>
      <c r="L168" s="258">
        <f t="shared" si="12"/>
        <v>97</v>
      </c>
      <c r="M168" s="258">
        <f t="shared" si="13"/>
        <v>245.6</v>
      </c>
      <c r="N168" s="258">
        <f t="shared" si="14"/>
        <v>245.6</v>
      </c>
    </row>
    <row r="169" spans="5:14" ht="16.8">
      <c r="E169" s="248">
        <v>41244</v>
      </c>
      <c r="F169" s="323">
        <f t="shared" si="10"/>
        <v>41274</v>
      </c>
      <c r="G169" s="159">
        <f t="shared" si="11"/>
        <v>2013</v>
      </c>
      <c r="H169" s="290">
        <v>97.3</v>
      </c>
      <c r="I169" s="249">
        <v>246.8</v>
      </c>
      <c r="J169" s="257" t="str">
        <f>IF($E169&lt;DATE(2018,7,1),"-",INDEX('Annual Inflation'!$AM$53:$BA$53, MATCH(YEAR(EOMONTH($E169,6)), 'Annual Inflation'!$AM$6:$BA$6, 0))/100)</f>
        <v>-</v>
      </c>
      <c r="K169" s="257" t="str">
        <f>IF($E169&lt;DATE(2018,7,1),"-",INDEX('Annual Inflation'!$AM$50:$BA$50, MATCH(YEAR(EOMONTH($E169,6)), 'Annual Inflation'!$AM$6:$BA$6, 0))/100)</f>
        <v>-</v>
      </c>
      <c r="L169" s="258">
        <f t="shared" si="12"/>
        <v>97.3</v>
      </c>
      <c r="M169" s="258">
        <f t="shared" si="13"/>
        <v>246.8</v>
      </c>
      <c r="N169" s="258">
        <f t="shared" si="14"/>
        <v>246.8</v>
      </c>
    </row>
    <row r="170" spans="5:14" ht="16.8">
      <c r="E170" s="248">
        <v>41275</v>
      </c>
      <c r="F170" s="323">
        <f t="shared" si="10"/>
        <v>41305</v>
      </c>
      <c r="G170" s="159">
        <f t="shared" si="11"/>
        <v>2013</v>
      </c>
      <c r="H170" s="290">
        <v>97</v>
      </c>
      <c r="I170" s="249">
        <v>245.8</v>
      </c>
      <c r="J170" s="257" t="str">
        <f>IF($E170&lt;DATE(2018,7,1),"-",INDEX('Annual Inflation'!$AM$53:$BA$53, MATCH(YEAR(EOMONTH($E170,6)), 'Annual Inflation'!$AM$6:$BA$6, 0))/100)</f>
        <v>-</v>
      </c>
      <c r="K170" s="257" t="str">
        <f>IF($E170&lt;DATE(2018,7,1),"-",INDEX('Annual Inflation'!$AM$50:$BA$50, MATCH(YEAR(EOMONTH($E170,6)), 'Annual Inflation'!$AM$6:$BA$6, 0))/100)</f>
        <v>-</v>
      </c>
      <c r="L170" s="258">
        <f t="shared" si="12"/>
        <v>97</v>
      </c>
      <c r="M170" s="258">
        <f t="shared" si="13"/>
        <v>245.8</v>
      </c>
      <c r="N170" s="258">
        <f t="shared" si="14"/>
        <v>245.8</v>
      </c>
    </row>
    <row r="171" spans="5:14" ht="16.8">
      <c r="E171" s="248">
        <v>41306</v>
      </c>
      <c r="F171" s="323">
        <f t="shared" si="10"/>
        <v>41333</v>
      </c>
      <c r="G171" s="159">
        <f t="shared" si="11"/>
        <v>2013</v>
      </c>
      <c r="H171" s="290">
        <v>97.5</v>
      </c>
      <c r="I171" s="249">
        <v>247.6</v>
      </c>
      <c r="J171" s="257" t="str">
        <f>IF($E171&lt;DATE(2018,7,1),"-",INDEX('Annual Inflation'!$AM$53:$BA$53, MATCH(YEAR(EOMONTH($E171,6)), 'Annual Inflation'!$AM$6:$BA$6, 0))/100)</f>
        <v>-</v>
      </c>
      <c r="K171" s="257" t="str">
        <f>IF($E171&lt;DATE(2018,7,1),"-",INDEX('Annual Inflation'!$AM$50:$BA$50, MATCH(YEAR(EOMONTH($E171,6)), 'Annual Inflation'!$AM$6:$BA$6, 0))/100)</f>
        <v>-</v>
      </c>
      <c r="L171" s="258">
        <f t="shared" si="12"/>
        <v>97.5</v>
      </c>
      <c r="M171" s="258">
        <f t="shared" si="13"/>
        <v>247.6</v>
      </c>
      <c r="N171" s="258">
        <f t="shared" si="14"/>
        <v>247.6</v>
      </c>
    </row>
    <row r="172" spans="5:14" ht="16.8">
      <c r="E172" s="248">
        <v>41334</v>
      </c>
      <c r="F172" s="323">
        <f t="shared" si="10"/>
        <v>41364</v>
      </c>
      <c r="G172" s="159">
        <f t="shared" si="11"/>
        <v>2013</v>
      </c>
      <c r="H172" s="290">
        <v>97.8</v>
      </c>
      <c r="I172" s="249">
        <v>248.7</v>
      </c>
      <c r="J172" s="257" t="str">
        <f>IF($E172&lt;DATE(2018,7,1),"-",INDEX('Annual Inflation'!$AM$53:$BA$53, MATCH(YEAR(EOMONTH($E172,6)), 'Annual Inflation'!$AM$6:$BA$6, 0))/100)</f>
        <v>-</v>
      </c>
      <c r="K172" s="257" t="str">
        <f>IF($E172&lt;DATE(2018,7,1),"-",INDEX('Annual Inflation'!$AM$50:$BA$50, MATCH(YEAR(EOMONTH($E172,6)), 'Annual Inflation'!$AM$6:$BA$6, 0))/100)</f>
        <v>-</v>
      </c>
      <c r="L172" s="258">
        <f t="shared" si="12"/>
        <v>97.8</v>
      </c>
      <c r="M172" s="258">
        <f t="shared" si="13"/>
        <v>248.7</v>
      </c>
      <c r="N172" s="258">
        <f t="shared" si="14"/>
        <v>248.7</v>
      </c>
    </row>
    <row r="173" spans="5:14" ht="16.8">
      <c r="E173" s="248">
        <v>41365</v>
      </c>
      <c r="F173" s="323">
        <f t="shared" si="10"/>
        <v>41394</v>
      </c>
      <c r="G173" s="159">
        <f t="shared" si="11"/>
        <v>2014</v>
      </c>
      <c r="H173" s="290">
        <v>98</v>
      </c>
      <c r="I173" s="249">
        <v>249.5</v>
      </c>
      <c r="J173" s="257" t="str">
        <f>IF($E173&lt;DATE(2018,7,1),"-",INDEX('Annual Inflation'!$AM$53:$BA$53, MATCH(YEAR(EOMONTH($E173,6)), 'Annual Inflation'!$AM$6:$BA$6, 0))/100)</f>
        <v>-</v>
      </c>
      <c r="K173" s="257" t="str">
        <f>IF($E173&lt;DATE(2018,7,1),"-",INDEX('Annual Inflation'!$AM$50:$BA$50, MATCH(YEAR(EOMONTH($E173,6)), 'Annual Inflation'!$AM$6:$BA$6, 0))/100)</f>
        <v>-</v>
      </c>
      <c r="L173" s="258">
        <f t="shared" si="12"/>
        <v>98</v>
      </c>
      <c r="M173" s="258">
        <f t="shared" si="13"/>
        <v>249.5</v>
      </c>
      <c r="N173" s="258">
        <f t="shared" si="14"/>
        <v>249.5</v>
      </c>
    </row>
    <row r="174" spans="5:14" ht="16.8">
      <c r="E174" s="248">
        <v>41395</v>
      </c>
      <c r="F174" s="323">
        <f t="shared" si="10"/>
        <v>41425</v>
      </c>
      <c r="G174" s="159">
        <f t="shared" si="11"/>
        <v>2014</v>
      </c>
      <c r="H174" s="290">
        <v>98.2</v>
      </c>
      <c r="I174" s="249">
        <v>250</v>
      </c>
      <c r="J174" s="257" t="str">
        <f>IF($E174&lt;DATE(2018,7,1),"-",INDEX('Annual Inflation'!$AM$53:$BA$53, MATCH(YEAR(EOMONTH($E174,6)), 'Annual Inflation'!$AM$6:$BA$6, 0))/100)</f>
        <v>-</v>
      </c>
      <c r="K174" s="257" t="str">
        <f>IF($E174&lt;DATE(2018,7,1),"-",INDEX('Annual Inflation'!$AM$50:$BA$50, MATCH(YEAR(EOMONTH($E174,6)), 'Annual Inflation'!$AM$6:$BA$6, 0))/100)</f>
        <v>-</v>
      </c>
      <c r="L174" s="258">
        <f t="shared" si="12"/>
        <v>98.2</v>
      </c>
      <c r="M174" s="258">
        <f t="shared" si="13"/>
        <v>250</v>
      </c>
      <c r="N174" s="258">
        <f t="shared" si="14"/>
        <v>250</v>
      </c>
    </row>
    <row r="175" spans="5:14" ht="16.8">
      <c r="E175" s="248">
        <v>41426</v>
      </c>
      <c r="F175" s="323">
        <f t="shared" si="10"/>
        <v>41455</v>
      </c>
      <c r="G175" s="159">
        <f t="shared" si="11"/>
        <v>2014</v>
      </c>
      <c r="H175" s="290">
        <v>98</v>
      </c>
      <c r="I175" s="249">
        <v>249.7</v>
      </c>
      <c r="J175" s="257" t="str">
        <f>IF($E175&lt;DATE(2018,7,1),"-",INDEX('Annual Inflation'!$AM$53:$BA$53, MATCH(YEAR(EOMONTH($E175,6)), 'Annual Inflation'!$AM$6:$BA$6, 0))/100)</f>
        <v>-</v>
      </c>
      <c r="K175" s="257" t="str">
        <f>IF($E175&lt;DATE(2018,7,1),"-",INDEX('Annual Inflation'!$AM$50:$BA$50, MATCH(YEAR(EOMONTH($E175,6)), 'Annual Inflation'!$AM$6:$BA$6, 0))/100)</f>
        <v>-</v>
      </c>
      <c r="L175" s="258">
        <f t="shared" si="12"/>
        <v>98</v>
      </c>
      <c r="M175" s="258">
        <f t="shared" si="13"/>
        <v>249.7</v>
      </c>
      <c r="N175" s="258">
        <f t="shared" si="14"/>
        <v>249.7</v>
      </c>
    </row>
    <row r="176" spans="5:14" ht="16.8">
      <c r="E176" s="248">
        <v>41456</v>
      </c>
      <c r="F176" s="323">
        <f t="shared" si="10"/>
        <v>41486</v>
      </c>
      <c r="G176" s="159">
        <f t="shared" si="11"/>
        <v>2014</v>
      </c>
      <c r="H176" s="290">
        <v>98</v>
      </c>
      <c r="I176" s="249">
        <v>249.7</v>
      </c>
      <c r="J176" s="257" t="str">
        <f>IF($E176&lt;DATE(2018,7,1),"-",INDEX('Annual Inflation'!$AM$53:$BA$53, MATCH(YEAR(EOMONTH($E176,6)), 'Annual Inflation'!$AM$6:$BA$6, 0))/100)</f>
        <v>-</v>
      </c>
      <c r="K176" s="257" t="str">
        <f>IF($E176&lt;DATE(2018,7,1),"-",INDEX('Annual Inflation'!$AM$50:$BA$50, MATCH(YEAR(EOMONTH($E176,6)), 'Annual Inflation'!$AM$6:$BA$6, 0))/100)</f>
        <v>-</v>
      </c>
      <c r="L176" s="258">
        <f t="shared" si="12"/>
        <v>98</v>
      </c>
      <c r="M176" s="258">
        <f t="shared" si="13"/>
        <v>249.7</v>
      </c>
      <c r="N176" s="258">
        <f t="shared" si="14"/>
        <v>249.7</v>
      </c>
    </row>
    <row r="177" spans="5:14" ht="16.8">
      <c r="E177" s="248">
        <v>41487</v>
      </c>
      <c r="F177" s="323">
        <f t="shared" si="10"/>
        <v>41517</v>
      </c>
      <c r="G177" s="159">
        <f t="shared" si="11"/>
        <v>2014</v>
      </c>
      <c r="H177" s="290">
        <v>98.4</v>
      </c>
      <c r="I177" s="249">
        <v>251</v>
      </c>
      <c r="J177" s="257" t="str">
        <f>IF($E177&lt;DATE(2018,7,1),"-",INDEX('Annual Inflation'!$AM$53:$BA$53, MATCH(YEAR(EOMONTH($E177,6)), 'Annual Inflation'!$AM$6:$BA$6, 0))/100)</f>
        <v>-</v>
      </c>
      <c r="K177" s="257" t="str">
        <f>IF($E177&lt;DATE(2018,7,1),"-",INDEX('Annual Inflation'!$AM$50:$BA$50, MATCH(YEAR(EOMONTH($E177,6)), 'Annual Inflation'!$AM$6:$BA$6, 0))/100)</f>
        <v>-</v>
      </c>
      <c r="L177" s="258">
        <f t="shared" si="12"/>
        <v>98.4</v>
      </c>
      <c r="M177" s="258">
        <f t="shared" si="13"/>
        <v>251</v>
      </c>
      <c r="N177" s="258">
        <f t="shared" si="14"/>
        <v>251</v>
      </c>
    </row>
    <row r="178" spans="5:14" ht="16.8">
      <c r="E178" s="248">
        <v>41518</v>
      </c>
      <c r="F178" s="323">
        <f t="shared" si="10"/>
        <v>41547</v>
      </c>
      <c r="G178" s="159">
        <f t="shared" si="11"/>
        <v>2014</v>
      </c>
      <c r="H178" s="290">
        <v>98.7</v>
      </c>
      <c r="I178" s="249">
        <v>251.9</v>
      </c>
      <c r="J178" s="257" t="str">
        <f>IF($E178&lt;DATE(2018,7,1),"-",INDEX('Annual Inflation'!$AM$53:$BA$53, MATCH(YEAR(EOMONTH($E178,6)), 'Annual Inflation'!$AM$6:$BA$6, 0))/100)</f>
        <v>-</v>
      </c>
      <c r="K178" s="257" t="str">
        <f>IF($E178&lt;DATE(2018,7,1),"-",INDEX('Annual Inflation'!$AM$50:$BA$50, MATCH(YEAR(EOMONTH($E178,6)), 'Annual Inflation'!$AM$6:$BA$6, 0))/100)</f>
        <v>-</v>
      </c>
      <c r="L178" s="258">
        <f t="shared" si="12"/>
        <v>98.7</v>
      </c>
      <c r="M178" s="258">
        <f t="shared" si="13"/>
        <v>251.9</v>
      </c>
      <c r="N178" s="258">
        <f t="shared" si="14"/>
        <v>251.9</v>
      </c>
    </row>
    <row r="179" spans="5:14" ht="16.8">
      <c r="E179" s="248">
        <v>41548</v>
      </c>
      <c r="F179" s="323">
        <f t="shared" si="10"/>
        <v>41578</v>
      </c>
      <c r="G179" s="159">
        <f t="shared" si="11"/>
        <v>2014</v>
      </c>
      <c r="H179" s="290">
        <v>98.8</v>
      </c>
      <c r="I179" s="249">
        <v>251.9</v>
      </c>
      <c r="J179" s="257" t="str">
        <f>IF($E179&lt;DATE(2018,7,1),"-",INDEX('Annual Inflation'!$AM$53:$BA$53, MATCH(YEAR(EOMONTH($E179,6)), 'Annual Inflation'!$AM$6:$BA$6, 0))/100)</f>
        <v>-</v>
      </c>
      <c r="K179" s="257" t="str">
        <f>IF($E179&lt;DATE(2018,7,1),"-",INDEX('Annual Inflation'!$AM$50:$BA$50, MATCH(YEAR(EOMONTH($E179,6)), 'Annual Inflation'!$AM$6:$BA$6, 0))/100)</f>
        <v>-</v>
      </c>
      <c r="L179" s="258">
        <f t="shared" si="12"/>
        <v>98.8</v>
      </c>
      <c r="M179" s="258">
        <f t="shared" si="13"/>
        <v>251.9</v>
      </c>
      <c r="N179" s="258">
        <f t="shared" si="14"/>
        <v>251.9</v>
      </c>
    </row>
    <row r="180" spans="5:14" ht="16.8">
      <c r="E180" s="248">
        <v>41579</v>
      </c>
      <c r="F180" s="323">
        <f t="shared" si="10"/>
        <v>41608</v>
      </c>
      <c r="G180" s="159">
        <f t="shared" si="11"/>
        <v>2014</v>
      </c>
      <c r="H180" s="290">
        <v>98.8</v>
      </c>
      <c r="I180" s="249">
        <v>252.1</v>
      </c>
      <c r="J180" s="257" t="str">
        <f>IF($E180&lt;DATE(2018,7,1),"-",INDEX('Annual Inflation'!$AM$53:$BA$53, MATCH(YEAR(EOMONTH($E180,6)), 'Annual Inflation'!$AM$6:$BA$6, 0))/100)</f>
        <v>-</v>
      </c>
      <c r="K180" s="257" t="str">
        <f>IF($E180&lt;DATE(2018,7,1),"-",INDEX('Annual Inflation'!$AM$50:$BA$50, MATCH(YEAR(EOMONTH($E180,6)), 'Annual Inflation'!$AM$6:$BA$6, 0))/100)</f>
        <v>-</v>
      </c>
      <c r="L180" s="258">
        <f t="shared" si="12"/>
        <v>98.8</v>
      </c>
      <c r="M180" s="258">
        <f t="shared" si="13"/>
        <v>252.1</v>
      </c>
      <c r="N180" s="258">
        <f t="shared" si="14"/>
        <v>252.1</v>
      </c>
    </row>
    <row r="181" spans="5:14" ht="16.8">
      <c r="E181" s="248">
        <v>41609</v>
      </c>
      <c r="F181" s="323">
        <f t="shared" si="10"/>
        <v>41639</v>
      </c>
      <c r="G181" s="159">
        <f t="shared" si="11"/>
        <v>2014</v>
      </c>
      <c r="H181" s="290">
        <v>99.2</v>
      </c>
      <c r="I181" s="249">
        <v>253.4</v>
      </c>
      <c r="J181" s="257" t="str">
        <f>IF($E181&lt;DATE(2018,7,1),"-",INDEX('Annual Inflation'!$AM$53:$BA$53, MATCH(YEAR(EOMONTH($E181,6)), 'Annual Inflation'!$AM$6:$BA$6, 0))/100)</f>
        <v>-</v>
      </c>
      <c r="K181" s="257" t="str">
        <f>IF($E181&lt;DATE(2018,7,1),"-",INDEX('Annual Inflation'!$AM$50:$BA$50, MATCH(YEAR(EOMONTH($E181,6)), 'Annual Inflation'!$AM$6:$BA$6, 0))/100)</f>
        <v>-</v>
      </c>
      <c r="L181" s="258">
        <f t="shared" si="12"/>
        <v>99.2</v>
      </c>
      <c r="M181" s="258">
        <f t="shared" si="13"/>
        <v>253.4</v>
      </c>
      <c r="N181" s="258">
        <f t="shared" si="14"/>
        <v>253.4</v>
      </c>
    </row>
    <row r="182" spans="5:14" ht="16.8">
      <c r="E182" s="248">
        <v>41640</v>
      </c>
      <c r="F182" s="323">
        <f t="shared" si="10"/>
        <v>41670</v>
      </c>
      <c r="G182" s="159">
        <f t="shared" si="11"/>
        <v>2014</v>
      </c>
      <c r="H182" s="290">
        <v>98.7</v>
      </c>
      <c r="I182" s="249">
        <v>252.6</v>
      </c>
      <c r="J182" s="257" t="str">
        <f>IF($E182&lt;DATE(2018,7,1),"-",INDEX('Annual Inflation'!$AM$53:$BA$53, MATCH(YEAR(EOMONTH($E182,6)), 'Annual Inflation'!$AM$6:$BA$6, 0))/100)</f>
        <v>-</v>
      </c>
      <c r="K182" s="257" t="str">
        <f>IF($E182&lt;DATE(2018,7,1),"-",INDEX('Annual Inflation'!$AM$50:$BA$50, MATCH(YEAR(EOMONTH($E182,6)), 'Annual Inflation'!$AM$6:$BA$6, 0))/100)</f>
        <v>-</v>
      </c>
      <c r="L182" s="258">
        <f t="shared" si="12"/>
        <v>98.7</v>
      </c>
      <c r="M182" s="258">
        <f t="shared" si="13"/>
        <v>252.6</v>
      </c>
      <c r="N182" s="258">
        <f t="shared" si="14"/>
        <v>252.6</v>
      </c>
    </row>
    <row r="183" spans="5:14" ht="16.8">
      <c r="E183" s="248">
        <v>41671</v>
      </c>
      <c r="F183" s="323">
        <f t="shared" si="10"/>
        <v>41698</v>
      </c>
      <c r="G183" s="159">
        <f t="shared" si="11"/>
        <v>2014</v>
      </c>
      <c r="H183" s="290">
        <v>99.1</v>
      </c>
      <c r="I183" s="249">
        <v>254.2</v>
      </c>
      <c r="J183" s="257" t="str">
        <f>IF($E183&lt;DATE(2018,7,1),"-",INDEX('Annual Inflation'!$AM$53:$BA$53, MATCH(YEAR(EOMONTH($E183,6)), 'Annual Inflation'!$AM$6:$BA$6, 0))/100)</f>
        <v>-</v>
      </c>
      <c r="K183" s="257" t="str">
        <f>IF($E183&lt;DATE(2018,7,1),"-",INDEX('Annual Inflation'!$AM$50:$BA$50, MATCH(YEAR(EOMONTH($E183,6)), 'Annual Inflation'!$AM$6:$BA$6, 0))/100)</f>
        <v>-</v>
      </c>
      <c r="L183" s="258">
        <f t="shared" si="12"/>
        <v>99.1</v>
      </c>
      <c r="M183" s="258">
        <f t="shared" si="13"/>
        <v>254.2</v>
      </c>
      <c r="N183" s="258">
        <f t="shared" si="14"/>
        <v>254.2</v>
      </c>
    </row>
    <row r="184" spans="5:14" ht="16.8">
      <c r="E184" s="248">
        <v>41699</v>
      </c>
      <c r="F184" s="323">
        <f t="shared" si="10"/>
        <v>41729</v>
      </c>
      <c r="G184" s="159">
        <f t="shared" si="11"/>
        <v>2014</v>
      </c>
      <c r="H184" s="290">
        <v>99.3</v>
      </c>
      <c r="I184" s="249">
        <v>254.8</v>
      </c>
      <c r="J184" s="257" t="str">
        <f>IF($E184&lt;DATE(2018,7,1),"-",INDEX('Annual Inflation'!$AM$53:$BA$53, MATCH(YEAR(EOMONTH($E184,6)), 'Annual Inflation'!$AM$6:$BA$6, 0))/100)</f>
        <v>-</v>
      </c>
      <c r="K184" s="257" t="str">
        <f>IF($E184&lt;DATE(2018,7,1),"-",INDEX('Annual Inflation'!$AM$50:$BA$50, MATCH(YEAR(EOMONTH($E184,6)), 'Annual Inflation'!$AM$6:$BA$6, 0))/100)</f>
        <v>-</v>
      </c>
      <c r="L184" s="258">
        <f t="shared" si="12"/>
        <v>99.3</v>
      </c>
      <c r="M184" s="258">
        <f t="shared" si="13"/>
        <v>254.8</v>
      </c>
      <c r="N184" s="258">
        <f t="shared" si="14"/>
        <v>254.8</v>
      </c>
    </row>
    <row r="185" spans="5:14" ht="16.8">
      <c r="E185" s="248">
        <v>41730</v>
      </c>
      <c r="F185" s="323">
        <f t="shared" si="10"/>
        <v>41759</v>
      </c>
      <c r="G185" s="159">
        <f t="shared" si="11"/>
        <v>2015</v>
      </c>
      <c r="H185" s="290">
        <v>99.6</v>
      </c>
      <c r="I185" s="249">
        <v>255.7</v>
      </c>
      <c r="J185" s="257" t="str">
        <f>IF($E185&lt;DATE(2018,7,1),"-",INDEX('Annual Inflation'!$AM$53:$BA$53, MATCH(YEAR(EOMONTH($E185,6)), 'Annual Inflation'!$AM$6:$BA$6, 0))/100)</f>
        <v>-</v>
      </c>
      <c r="K185" s="257" t="str">
        <f>IF($E185&lt;DATE(2018,7,1),"-",INDEX('Annual Inflation'!$AM$50:$BA$50, MATCH(YEAR(EOMONTH($E185,6)), 'Annual Inflation'!$AM$6:$BA$6, 0))/100)</f>
        <v>-</v>
      </c>
      <c r="L185" s="258">
        <f t="shared" si="12"/>
        <v>99.6</v>
      </c>
      <c r="M185" s="258">
        <f t="shared" si="13"/>
        <v>255.7</v>
      </c>
      <c r="N185" s="258">
        <f t="shared" si="14"/>
        <v>255.7</v>
      </c>
    </row>
    <row r="186" spans="5:14" ht="16.8">
      <c r="E186" s="248">
        <v>41760</v>
      </c>
      <c r="F186" s="323">
        <f t="shared" si="10"/>
        <v>41790</v>
      </c>
      <c r="G186" s="159">
        <f t="shared" si="11"/>
        <v>2015</v>
      </c>
      <c r="H186" s="290">
        <v>99.6</v>
      </c>
      <c r="I186" s="249">
        <v>255.9</v>
      </c>
      <c r="J186" s="257" t="str">
        <f>IF($E186&lt;DATE(2018,7,1),"-",INDEX('Annual Inflation'!$AM$53:$BA$53, MATCH(YEAR(EOMONTH($E186,6)), 'Annual Inflation'!$AM$6:$BA$6, 0))/100)</f>
        <v>-</v>
      </c>
      <c r="K186" s="257" t="str">
        <f>IF($E186&lt;DATE(2018,7,1),"-",INDEX('Annual Inflation'!$AM$50:$BA$50, MATCH(YEAR(EOMONTH($E186,6)), 'Annual Inflation'!$AM$6:$BA$6, 0))/100)</f>
        <v>-</v>
      </c>
      <c r="L186" s="258">
        <f t="shared" si="12"/>
        <v>99.6</v>
      </c>
      <c r="M186" s="258">
        <f t="shared" si="13"/>
        <v>255.9</v>
      </c>
      <c r="N186" s="258">
        <f t="shared" si="14"/>
        <v>255.9</v>
      </c>
    </row>
    <row r="187" spans="5:14" ht="16.8">
      <c r="E187" s="248">
        <v>41791</v>
      </c>
      <c r="F187" s="323">
        <f t="shared" si="10"/>
        <v>41820</v>
      </c>
      <c r="G187" s="159">
        <f t="shared" si="11"/>
        <v>2015</v>
      </c>
      <c r="H187" s="290">
        <v>99.8</v>
      </c>
      <c r="I187" s="249">
        <v>256.3</v>
      </c>
      <c r="J187" s="257" t="str">
        <f>IF($E187&lt;DATE(2018,7,1),"-",INDEX('Annual Inflation'!$AM$53:$BA$53, MATCH(YEAR(EOMONTH($E187,6)), 'Annual Inflation'!$AM$6:$BA$6, 0))/100)</f>
        <v>-</v>
      </c>
      <c r="K187" s="257" t="str">
        <f>IF($E187&lt;DATE(2018,7,1),"-",INDEX('Annual Inflation'!$AM$50:$BA$50, MATCH(YEAR(EOMONTH($E187,6)), 'Annual Inflation'!$AM$6:$BA$6, 0))/100)</f>
        <v>-</v>
      </c>
      <c r="L187" s="258">
        <f t="shared" si="12"/>
        <v>99.8</v>
      </c>
      <c r="M187" s="258">
        <f t="shared" si="13"/>
        <v>256.3</v>
      </c>
      <c r="N187" s="258">
        <f t="shared" si="14"/>
        <v>256.3</v>
      </c>
    </row>
    <row r="188" spans="5:14" ht="16.8">
      <c r="E188" s="248">
        <v>41821</v>
      </c>
      <c r="F188" s="323">
        <f t="shared" si="10"/>
        <v>41851</v>
      </c>
      <c r="G188" s="159">
        <f t="shared" si="11"/>
        <v>2015</v>
      </c>
      <c r="H188" s="290">
        <v>99.6</v>
      </c>
      <c r="I188" s="249">
        <v>256</v>
      </c>
      <c r="J188" s="257" t="str">
        <f>IF($E188&lt;DATE(2018,7,1),"-",INDEX('Annual Inflation'!$AM$53:$BA$53, MATCH(YEAR(EOMONTH($E188,6)), 'Annual Inflation'!$AM$6:$BA$6, 0))/100)</f>
        <v>-</v>
      </c>
      <c r="K188" s="257" t="str">
        <f>IF($E188&lt;DATE(2018,7,1),"-",INDEX('Annual Inflation'!$AM$50:$BA$50, MATCH(YEAR(EOMONTH($E188,6)), 'Annual Inflation'!$AM$6:$BA$6, 0))/100)</f>
        <v>-</v>
      </c>
      <c r="L188" s="258">
        <f t="shared" si="12"/>
        <v>99.6</v>
      </c>
      <c r="M188" s="258">
        <f t="shared" si="13"/>
        <v>256</v>
      </c>
      <c r="N188" s="258">
        <f t="shared" si="14"/>
        <v>256</v>
      </c>
    </row>
    <row r="189" spans="5:14" ht="16.8">
      <c r="E189" s="248">
        <v>41852</v>
      </c>
      <c r="F189" s="323">
        <f t="shared" si="10"/>
        <v>41882</v>
      </c>
      <c r="G189" s="159">
        <f t="shared" si="11"/>
        <v>2015</v>
      </c>
      <c r="H189" s="290">
        <v>99.9</v>
      </c>
      <c r="I189" s="249">
        <v>257</v>
      </c>
      <c r="J189" s="257" t="str">
        <f>IF($E189&lt;DATE(2018,7,1),"-",INDEX('Annual Inflation'!$AM$53:$BA$53, MATCH(YEAR(EOMONTH($E189,6)), 'Annual Inflation'!$AM$6:$BA$6, 0))/100)</f>
        <v>-</v>
      </c>
      <c r="K189" s="257" t="str">
        <f>IF($E189&lt;DATE(2018,7,1),"-",INDEX('Annual Inflation'!$AM$50:$BA$50, MATCH(YEAR(EOMONTH($E189,6)), 'Annual Inflation'!$AM$6:$BA$6, 0))/100)</f>
        <v>-</v>
      </c>
      <c r="L189" s="258">
        <f t="shared" si="12"/>
        <v>99.9</v>
      </c>
      <c r="M189" s="258">
        <f t="shared" si="13"/>
        <v>257</v>
      </c>
      <c r="N189" s="258">
        <f t="shared" si="14"/>
        <v>257</v>
      </c>
    </row>
    <row r="190" spans="5:14" ht="16.8">
      <c r="E190" s="248">
        <v>41883</v>
      </c>
      <c r="F190" s="323">
        <f t="shared" si="10"/>
        <v>41912</v>
      </c>
      <c r="G190" s="159">
        <f t="shared" si="11"/>
        <v>2015</v>
      </c>
      <c r="H190" s="290">
        <v>100</v>
      </c>
      <c r="I190" s="249">
        <v>257.60000000000002</v>
      </c>
      <c r="J190" s="257" t="str">
        <f>IF($E190&lt;DATE(2018,7,1),"-",INDEX('Annual Inflation'!$AM$53:$BA$53, MATCH(YEAR(EOMONTH($E190,6)), 'Annual Inflation'!$AM$6:$BA$6, 0))/100)</f>
        <v>-</v>
      </c>
      <c r="K190" s="257" t="str">
        <f>IF($E190&lt;DATE(2018,7,1),"-",INDEX('Annual Inflation'!$AM$50:$BA$50, MATCH(YEAR(EOMONTH($E190,6)), 'Annual Inflation'!$AM$6:$BA$6, 0))/100)</f>
        <v>-</v>
      </c>
      <c r="L190" s="258">
        <f t="shared" si="12"/>
        <v>100</v>
      </c>
      <c r="M190" s="258">
        <f t="shared" si="13"/>
        <v>257.60000000000002</v>
      </c>
      <c r="N190" s="258">
        <f t="shared" si="14"/>
        <v>257.60000000000002</v>
      </c>
    </row>
    <row r="191" spans="5:14" ht="16.8">
      <c r="E191" s="248">
        <v>41913</v>
      </c>
      <c r="F191" s="323">
        <f t="shared" si="10"/>
        <v>41943</v>
      </c>
      <c r="G191" s="159">
        <f t="shared" si="11"/>
        <v>2015</v>
      </c>
      <c r="H191" s="290">
        <v>100.1</v>
      </c>
      <c r="I191" s="249">
        <v>257.7</v>
      </c>
      <c r="J191" s="257" t="str">
        <f>IF($E191&lt;DATE(2018,7,1),"-",INDEX('Annual Inflation'!$AM$53:$BA$53, MATCH(YEAR(EOMONTH($E191,6)), 'Annual Inflation'!$AM$6:$BA$6, 0))/100)</f>
        <v>-</v>
      </c>
      <c r="K191" s="257" t="str">
        <f>IF($E191&lt;DATE(2018,7,1),"-",INDEX('Annual Inflation'!$AM$50:$BA$50, MATCH(YEAR(EOMONTH($E191,6)), 'Annual Inflation'!$AM$6:$BA$6, 0))/100)</f>
        <v>-</v>
      </c>
      <c r="L191" s="258">
        <f t="shared" si="12"/>
        <v>100.1</v>
      </c>
      <c r="M191" s="258">
        <f t="shared" si="13"/>
        <v>257.7</v>
      </c>
      <c r="N191" s="258">
        <f t="shared" si="14"/>
        <v>257.7</v>
      </c>
    </row>
    <row r="192" spans="5:14" ht="16.8">
      <c r="E192" s="248">
        <v>41944</v>
      </c>
      <c r="F192" s="323">
        <f t="shared" si="10"/>
        <v>41973</v>
      </c>
      <c r="G192" s="159">
        <f t="shared" si="11"/>
        <v>2015</v>
      </c>
      <c r="H192" s="290">
        <v>99.9</v>
      </c>
      <c r="I192" s="249">
        <v>257.10000000000002</v>
      </c>
      <c r="J192" s="257" t="str">
        <f>IF($E192&lt;DATE(2018,7,1),"-",INDEX('Annual Inflation'!$AM$53:$BA$53, MATCH(YEAR(EOMONTH($E192,6)), 'Annual Inflation'!$AM$6:$BA$6, 0))/100)</f>
        <v>-</v>
      </c>
      <c r="K192" s="257" t="str">
        <f>IF($E192&lt;DATE(2018,7,1),"-",INDEX('Annual Inflation'!$AM$50:$BA$50, MATCH(YEAR(EOMONTH($E192,6)), 'Annual Inflation'!$AM$6:$BA$6, 0))/100)</f>
        <v>-</v>
      </c>
      <c r="L192" s="258">
        <f t="shared" si="12"/>
        <v>99.9</v>
      </c>
      <c r="M192" s="258">
        <f t="shared" si="13"/>
        <v>257.10000000000002</v>
      </c>
      <c r="N192" s="258">
        <f t="shared" si="14"/>
        <v>257.10000000000002</v>
      </c>
    </row>
    <row r="193" spans="5:14" ht="16.8">
      <c r="E193" s="248">
        <v>41974</v>
      </c>
      <c r="F193" s="323">
        <f t="shared" si="10"/>
        <v>42004</v>
      </c>
      <c r="G193" s="159">
        <f t="shared" si="11"/>
        <v>2015</v>
      </c>
      <c r="H193" s="290">
        <v>99.9</v>
      </c>
      <c r="I193" s="249">
        <v>257.5</v>
      </c>
      <c r="J193" s="257" t="str">
        <f>IF($E193&lt;DATE(2018,7,1),"-",INDEX('Annual Inflation'!$AM$53:$BA$53, MATCH(YEAR(EOMONTH($E193,6)), 'Annual Inflation'!$AM$6:$BA$6, 0))/100)</f>
        <v>-</v>
      </c>
      <c r="K193" s="257" t="str">
        <f>IF($E193&lt;DATE(2018,7,1),"-",INDEX('Annual Inflation'!$AM$50:$BA$50, MATCH(YEAR(EOMONTH($E193,6)), 'Annual Inflation'!$AM$6:$BA$6, 0))/100)</f>
        <v>-</v>
      </c>
      <c r="L193" s="258">
        <f t="shared" si="12"/>
        <v>99.9</v>
      </c>
      <c r="M193" s="258">
        <f t="shared" si="13"/>
        <v>257.5</v>
      </c>
      <c r="N193" s="258">
        <f t="shared" si="14"/>
        <v>257.5</v>
      </c>
    </row>
    <row r="194" spans="5:14" ht="16.8">
      <c r="E194" s="248">
        <v>42005</v>
      </c>
      <c r="F194" s="323">
        <f t="shared" si="10"/>
        <v>42035</v>
      </c>
      <c r="G194" s="159">
        <f t="shared" si="11"/>
        <v>2015</v>
      </c>
      <c r="H194" s="290">
        <v>99.2</v>
      </c>
      <c r="I194" s="249">
        <v>255.4</v>
      </c>
      <c r="J194" s="257" t="str">
        <f>IF($E194&lt;DATE(2018,7,1),"-",INDEX('Annual Inflation'!$AM$53:$BA$53, MATCH(YEAR(EOMONTH($E194,6)), 'Annual Inflation'!$AM$6:$BA$6, 0))/100)</f>
        <v>-</v>
      </c>
      <c r="K194" s="257" t="str">
        <f>IF($E194&lt;DATE(2018,7,1),"-",INDEX('Annual Inflation'!$AM$50:$BA$50, MATCH(YEAR(EOMONTH($E194,6)), 'Annual Inflation'!$AM$6:$BA$6, 0))/100)</f>
        <v>-</v>
      </c>
      <c r="L194" s="258">
        <f t="shared" si="12"/>
        <v>99.2</v>
      </c>
      <c r="M194" s="258">
        <f t="shared" si="13"/>
        <v>255.4</v>
      </c>
      <c r="N194" s="258">
        <f t="shared" si="14"/>
        <v>255.4</v>
      </c>
    </row>
    <row r="195" spans="5:14" ht="16.8">
      <c r="E195" s="248">
        <v>42036</v>
      </c>
      <c r="F195" s="323">
        <f t="shared" si="10"/>
        <v>42063</v>
      </c>
      <c r="G195" s="159">
        <f t="shared" si="11"/>
        <v>2015</v>
      </c>
      <c r="H195" s="290">
        <v>99.5</v>
      </c>
      <c r="I195" s="249">
        <v>256.7</v>
      </c>
      <c r="J195" s="257" t="str">
        <f>IF($E195&lt;DATE(2018,7,1),"-",INDEX('Annual Inflation'!$AM$53:$BA$53, MATCH(YEAR(EOMONTH($E195,6)), 'Annual Inflation'!$AM$6:$BA$6, 0))/100)</f>
        <v>-</v>
      </c>
      <c r="K195" s="257" t="str">
        <f>IF($E195&lt;DATE(2018,7,1),"-",INDEX('Annual Inflation'!$AM$50:$BA$50, MATCH(YEAR(EOMONTH($E195,6)), 'Annual Inflation'!$AM$6:$BA$6, 0))/100)</f>
        <v>-</v>
      </c>
      <c r="L195" s="258">
        <f t="shared" si="12"/>
        <v>99.5</v>
      </c>
      <c r="M195" s="258">
        <f t="shared" si="13"/>
        <v>256.7</v>
      </c>
      <c r="N195" s="258">
        <f t="shared" si="14"/>
        <v>256.7</v>
      </c>
    </row>
    <row r="196" spans="5:14" ht="16.8">
      <c r="E196" s="248">
        <v>42064</v>
      </c>
      <c r="F196" s="323">
        <f t="shared" si="10"/>
        <v>42094</v>
      </c>
      <c r="G196" s="159">
        <f t="shared" si="11"/>
        <v>2015</v>
      </c>
      <c r="H196" s="290">
        <v>99.6</v>
      </c>
      <c r="I196" s="249">
        <v>257.10000000000002</v>
      </c>
      <c r="J196" s="257" t="str">
        <f>IF($E196&lt;DATE(2018,7,1),"-",INDEX('Annual Inflation'!$AM$53:$BA$53, MATCH(YEAR(EOMONTH($E196,6)), 'Annual Inflation'!$AM$6:$BA$6, 0))/100)</f>
        <v>-</v>
      </c>
      <c r="K196" s="257" t="str">
        <f>IF($E196&lt;DATE(2018,7,1),"-",INDEX('Annual Inflation'!$AM$50:$BA$50, MATCH(YEAR(EOMONTH($E196,6)), 'Annual Inflation'!$AM$6:$BA$6, 0))/100)</f>
        <v>-</v>
      </c>
      <c r="L196" s="258">
        <f t="shared" si="12"/>
        <v>99.6</v>
      </c>
      <c r="M196" s="258">
        <f t="shared" si="13"/>
        <v>257.10000000000002</v>
      </c>
      <c r="N196" s="258">
        <f t="shared" si="14"/>
        <v>257.10000000000002</v>
      </c>
    </row>
    <row r="197" spans="5:14" ht="16.8">
      <c r="E197" s="248">
        <v>42095</v>
      </c>
      <c r="F197" s="323">
        <f t="shared" si="10"/>
        <v>42124</v>
      </c>
      <c r="G197" s="159">
        <f t="shared" si="11"/>
        <v>2016</v>
      </c>
      <c r="H197" s="290">
        <v>99.9</v>
      </c>
      <c r="I197" s="249">
        <v>258</v>
      </c>
      <c r="J197" s="257" t="str">
        <f>IF($E197&lt;DATE(2018,7,1),"-",INDEX('Annual Inflation'!$AM$53:$BA$53, MATCH(YEAR(EOMONTH($E197,6)), 'Annual Inflation'!$AM$6:$BA$6, 0))/100)</f>
        <v>-</v>
      </c>
      <c r="K197" s="257" t="str">
        <f>IF($E197&lt;DATE(2018,7,1),"-",INDEX('Annual Inflation'!$AM$50:$BA$50, MATCH(YEAR(EOMONTH($E197,6)), 'Annual Inflation'!$AM$6:$BA$6, 0))/100)</f>
        <v>-</v>
      </c>
      <c r="L197" s="258">
        <f t="shared" si="12"/>
        <v>99.9</v>
      </c>
      <c r="M197" s="258">
        <f t="shared" si="13"/>
        <v>258</v>
      </c>
      <c r="N197" s="258">
        <f t="shared" si="14"/>
        <v>258</v>
      </c>
    </row>
    <row r="198" spans="5:14" ht="16.8">
      <c r="E198" s="248">
        <v>42125</v>
      </c>
      <c r="F198" s="323">
        <f t="shared" ref="F198:F261" si="15">EOMONTH(E198, 0)</f>
        <v>42155</v>
      </c>
      <c r="G198" s="159">
        <f t="shared" ref="G198:G261" si="16">IF(MONTH(E198)&gt;=4,YEAR(E198)+1,YEAR(E198))</f>
        <v>2016</v>
      </c>
      <c r="H198" s="290">
        <v>100.1</v>
      </c>
      <c r="I198" s="249">
        <v>258.5</v>
      </c>
      <c r="J198" s="257" t="str">
        <f>IF($E198&lt;DATE(2018,7,1),"-",INDEX('Annual Inflation'!$AM$53:$BA$53, MATCH(YEAR(EOMONTH($E198,6)), 'Annual Inflation'!$AM$6:$BA$6, 0))/100)</f>
        <v>-</v>
      </c>
      <c r="K198" s="257" t="str">
        <f>IF($E198&lt;DATE(2018,7,1),"-",INDEX('Annual Inflation'!$AM$50:$BA$50, MATCH(YEAR(EOMONTH($E198,6)), 'Annual Inflation'!$AM$6:$BA$6, 0))/100)</f>
        <v>-</v>
      </c>
      <c r="L198" s="258">
        <f t="shared" ref="L198:L261" si="17">IF(ISBLANK(H198),L197*((1+J198)^(1/12)),H198)</f>
        <v>100.1</v>
      </c>
      <c r="M198" s="258">
        <f t="shared" ref="M198:M261" si="18">IF(ISBLANK(I198),M197*((1+K198)^(1/12)),I198)</f>
        <v>258.5</v>
      </c>
      <c r="N198" s="258">
        <f t="shared" ref="N198:N261" si="19">IF($E198 &lt; DATE(2023,4,1),  M198,  IF($E198 = DATE(2023,4,1), N197 * ((0.5*L198/L197) + (0.5*M198/M197)), N197*(L198/L197)))</f>
        <v>258.5</v>
      </c>
    </row>
    <row r="199" spans="5:14" ht="16.8">
      <c r="E199" s="248">
        <v>42156</v>
      </c>
      <c r="F199" s="323">
        <f t="shared" si="15"/>
        <v>42185</v>
      </c>
      <c r="G199" s="159">
        <f t="shared" si="16"/>
        <v>2016</v>
      </c>
      <c r="H199" s="290">
        <v>100.1</v>
      </c>
      <c r="I199" s="249">
        <v>258.89999999999998</v>
      </c>
      <c r="J199" s="257" t="str">
        <f>IF($E199&lt;DATE(2018,7,1),"-",INDEX('Annual Inflation'!$AM$53:$BA$53, MATCH(YEAR(EOMONTH($E199,6)), 'Annual Inflation'!$AM$6:$BA$6, 0))/100)</f>
        <v>-</v>
      </c>
      <c r="K199" s="257" t="str">
        <f>IF($E199&lt;DATE(2018,7,1),"-",INDEX('Annual Inflation'!$AM$50:$BA$50, MATCH(YEAR(EOMONTH($E199,6)), 'Annual Inflation'!$AM$6:$BA$6, 0))/100)</f>
        <v>-</v>
      </c>
      <c r="L199" s="258">
        <f t="shared" si="17"/>
        <v>100.1</v>
      </c>
      <c r="M199" s="258">
        <f t="shared" si="18"/>
        <v>258.89999999999998</v>
      </c>
      <c r="N199" s="258">
        <f t="shared" si="19"/>
        <v>258.89999999999998</v>
      </c>
    </row>
    <row r="200" spans="5:14" ht="16.8">
      <c r="E200" s="248">
        <v>42186</v>
      </c>
      <c r="F200" s="323">
        <f t="shared" si="15"/>
        <v>42216</v>
      </c>
      <c r="G200" s="159">
        <f t="shared" si="16"/>
        <v>2016</v>
      </c>
      <c r="H200" s="290">
        <v>100</v>
      </c>
      <c r="I200" s="249">
        <v>258.60000000000002</v>
      </c>
      <c r="J200" s="257" t="str">
        <f>IF($E200&lt;DATE(2018,7,1),"-",INDEX('Annual Inflation'!$AM$53:$BA$53, MATCH(YEAR(EOMONTH($E200,6)), 'Annual Inflation'!$AM$6:$BA$6, 0))/100)</f>
        <v>-</v>
      </c>
      <c r="K200" s="257" t="str">
        <f>IF($E200&lt;DATE(2018,7,1),"-",INDEX('Annual Inflation'!$AM$50:$BA$50, MATCH(YEAR(EOMONTH($E200,6)), 'Annual Inflation'!$AM$6:$BA$6, 0))/100)</f>
        <v>-</v>
      </c>
      <c r="L200" s="258">
        <f t="shared" si="17"/>
        <v>100</v>
      </c>
      <c r="M200" s="258">
        <f t="shared" si="18"/>
        <v>258.60000000000002</v>
      </c>
      <c r="N200" s="258">
        <f t="shared" si="19"/>
        <v>258.60000000000002</v>
      </c>
    </row>
    <row r="201" spans="5:14" ht="16.8">
      <c r="E201" s="248">
        <v>42217</v>
      </c>
      <c r="F201" s="323">
        <f t="shared" si="15"/>
        <v>42247</v>
      </c>
      <c r="G201" s="159">
        <f t="shared" si="16"/>
        <v>2016</v>
      </c>
      <c r="H201" s="290">
        <v>100.3</v>
      </c>
      <c r="I201" s="249">
        <v>259.8</v>
      </c>
      <c r="J201" s="257" t="str">
        <f>IF($E201&lt;DATE(2018,7,1),"-",INDEX('Annual Inflation'!$AM$53:$BA$53, MATCH(YEAR(EOMONTH($E201,6)), 'Annual Inflation'!$AM$6:$BA$6, 0))/100)</f>
        <v>-</v>
      </c>
      <c r="K201" s="257" t="str">
        <f>IF($E201&lt;DATE(2018,7,1),"-",INDEX('Annual Inflation'!$AM$50:$BA$50, MATCH(YEAR(EOMONTH($E201,6)), 'Annual Inflation'!$AM$6:$BA$6, 0))/100)</f>
        <v>-</v>
      </c>
      <c r="L201" s="258">
        <f t="shared" si="17"/>
        <v>100.3</v>
      </c>
      <c r="M201" s="258">
        <f t="shared" si="18"/>
        <v>259.8</v>
      </c>
      <c r="N201" s="258">
        <f t="shared" si="19"/>
        <v>259.8</v>
      </c>
    </row>
    <row r="202" spans="5:14" ht="16.8">
      <c r="E202" s="248">
        <v>42248</v>
      </c>
      <c r="F202" s="323">
        <f t="shared" si="15"/>
        <v>42277</v>
      </c>
      <c r="G202" s="159">
        <f t="shared" si="16"/>
        <v>2016</v>
      </c>
      <c r="H202" s="290">
        <v>100.2</v>
      </c>
      <c r="I202" s="249">
        <v>259.60000000000002</v>
      </c>
      <c r="J202" s="257" t="str">
        <f>IF($E202&lt;DATE(2018,7,1),"-",INDEX('Annual Inflation'!$AM$53:$BA$53, MATCH(YEAR(EOMONTH($E202,6)), 'Annual Inflation'!$AM$6:$BA$6, 0))/100)</f>
        <v>-</v>
      </c>
      <c r="K202" s="257" t="str">
        <f>IF($E202&lt;DATE(2018,7,1),"-",INDEX('Annual Inflation'!$AM$50:$BA$50, MATCH(YEAR(EOMONTH($E202,6)), 'Annual Inflation'!$AM$6:$BA$6, 0))/100)</f>
        <v>-</v>
      </c>
      <c r="L202" s="258">
        <f t="shared" si="17"/>
        <v>100.2</v>
      </c>
      <c r="M202" s="258">
        <f t="shared" si="18"/>
        <v>259.60000000000002</v>
      </c>
      <c r="N202" s="258">
        <f t="shared" si="19"/>
        <v>259.60000000000002</v>
      </c>
    </row>
    <row r="203" spans="5:14" ht="16.8">
      <c r="E203" s="248">
        <v>42278</v>
      </c>
      <c r="F203" s="323">
        <f t="shared" si="15"/>
        <v>42308</v>
      </c>
      <c r="G203" s="159">
        <f t="shared" si="16"/>
        <v>2016</v>
      </c>
      <c r="H203" s="290">
        <v>100.3</v>
      </c>
      <c r="I203" s="249">
        <v>259.5</v>
      </c>
      <c r="J203" s="257" t="str">
        <f>IF($E203&lt;DATE(2018,7,1),"-",INDEX('Annual Inflation'!$AM$53:$BA$53, MATCH(YEAR(EOMONTH($E203,6)), 'Annual Inflation'!$AM$6:$BA$6, 0))/100)</f>
        <v>-</v>
      </c>
      <c r="K203" s="257" t="str">
        <f>IF($E203&lt;DATE(2018,7,1),"-",INDEX('Annual Inflation'!$AM$50:$BA$50, MATCH(YEAR(EOMONTH($E203,6)), 'Annual Inflation'!$AM$6:$BA$6, 0))/100)</f>
        <v>-</v>
      </c>
      <c r="L203" s="258">
        <f t="shared" si="17"/>
        <v>100.3</v>
      </c>
      <c r="M203" s="258">
        <f t="shared" si="18"/>
        <v>259.5</v>
      </c>
      <c r="N203" s="258">
        <f t="shared" si="19"/>
        <v>259.5</v>
      </c>
    </row>
    <row r="204" spans="5:14" ht="16.8">
      <c r="E204" s="248">
        <v>42309</v>
      </c>
      <c r="F204" s="323">
        <f t="shared" si="15"/>
        <v>42338</v>
      </c>
      <c r="G204" s="159">
        <f t="shared" si="16"/>
        <v>2016</v>
      </c>
      <c r="H204" s="290">
        <v>100.3</v>
      </c>
      <c r="I204" s="249">
        <v>259.8</v>
      </c>
      <c r="J204" s="257" t="str">
        <f>IF($E204&lt;DATE(2018,7,1),"-",INDEX('Annual Inflation'!$AM$53:$BA$53, MATCH(YEAR(EOMONTH($E204,6)), 'Annual Inflation'!$AM$6:$BA$6, 0))/100)</f>
        <v>-</v>
      </c>
      <c r="K204" s="257" t="str">
        <f>IF($E204&lt;DATE(2018,7,1),"-",INDEX('Annual Inflation'!$AM$50:$BA$50, MATCH(YEAR(EOMONTH($E204,6)), 'Annual Inflation'!$AM$6:$BA$6, 0))/100)</f>
        <v>-</v>
      </c>
      <c r="L204" s="258">
        <f t="shared" si="17"/>
        <v>100.3</v>
      </c>
      <c r="M204" s="258">
        <f t="shared" si="18"/>
        <v>259.8</v>
      </c>
      <c r="N204" s="258">
        <f t="shared" si="19"/>
        <v>259.8</v>
      </c>
    </row>
    <row r="205" spans="5:14" ht="16.8">
      <c r="E205" s="248">
        <v>42339</v>
      </c>
      <c r="F205" s="323">
        <f t="shared" si="15"/>
        <v>42369</v>
      </c>
      <c r="G205" s="159">
        <f t="shared" si="16"/>
        <v>2016</v>
      </c>
      <c r="H205" s="290">
        <v>100.4</v>
      </c>
      <c r="I205" s="249">
        <v>260.60000000000002</v>
      </c>
      <c r="J205" s="257" t="str">
        <f>IF($E205&lt;DATE(2018,7,1),"-",INDEX('Annual Inflation'!$AM$53:$BA$53, MATCH(YEAR(EOMONTH($E205,6)), 'Annual Inflation'!$AM$6:$BA$6, 0))/100)</f>
        <v>-</v>
      </c>
      <c r="K205" s="257" t="str">
        <f>IF($E205&lt;DATE(2018,7,1),"-",INDEX('Annual Inflation'!$AM$50:$BA$50, MATCH(YEAR(EOMONTH($E205,6)), 'Annual Inflation'!$AM$6:$BA$6, 0))/100)</f>
        <v>-</v>
      </c>
      <c r="L205" s="258">
        <f t="shared" si="17"/>
        <v>100.4</v>
      </c>
      <c r="M205" s="258">
        <f t="shared" si="18"/>
        <v>260.60000000000002</v>
      </c>
      <c r="N205" s="258">
        <f t="shared" si="19"/>
        <v>260.60000000000002</v>
      </c>
    </row>
    <row r="206" spans="5:14" ht="16.8">
      <c r="E206" s="248">
        <v>42370</v>
      </c>
      <c r="F206" s="323">
        <f t="shared" si="15"/>
        <v>42400</v>
      </c>
      <c r="G206" s="159">
        <f t="shared" si="16"/>
        <v>2016</v>
      </c>
      <c r="H206" s="290">
        <v>99.9</v>
      </c>
      <c r="I206" s="249">
        <v>258.8</v>
      </c>
      <c r="J206" s="257" t="str">
        <f>IF($E206&lt;DATE(2018,7,1),"-",INDEX('Annual Inflation'!$AM$53:$BA$53, MATCH(YEAR(EOMONTH($E206,6)), 'Annual Inflation'!$AM$6:$BA$6, 0))/100)</f>
        <v>-</v>
      </c>
      <c r="K206" s="257" t="str">
        <f>IF($E206&lt;DATE(2018,7,1),"-",INDEX('Annual Inflation'!$AM$50:$BA$50, MATCH(YEAR(EOMONTH($E206,6)), 'Annual Inflation'!$AM$6:$BA$6, 0))/100)</f>
        <v>-</v>
      </c>
      <c r="L206" s="258">
        <f t="shared" si="17"/>
        <v>99.9</v>
      </c>
      <c r="M206" s="258">
        <f t="shared" si="18"/>
        <v>258.8</v>
      </c>
      <c r="N206" s="258">
        <f t="shared" si="19"/>
        <v>258.8</v>
      </c>
    </row>
    <row r="207" spans="5:14" ht="16.8">
      <c r="E207" s="248">
        <v>42401</v>
      </c>
      <c r="F207" s="323">
        <f t="shared" si="15"/>
        <v>42429</v>
      </c>
      <c r="G207" s="159">
        <f t="shared" si="16"/>
        <v>2016</v>
      </c>
      <c r="H207" s="290">
        <v>100.1</v>
      </c>
      <c r="I207" s="249">
        <v>260</v>
      </c>
      <c r="J207" s="257" t="str">
        <f>IF($E207&lt;DATE(2018,7,1),"-",INDEX('Annual Inflation'!$AM$53:$BA$53, MATCH(YEAR(EOMONTH($E207,6)), 'Annual Inflation'!$AM$6:$BA$6, 0))/100)</f>
        <v>-</v>
      </c>
      <c r="K207" s="257" t="str">
        <f>IF($E207&lt;DATE(2018,7,1),"-",INDEX('Annual Inflation'!$AM$50:$BA$50, MATCH(YEAR(EOMONTH($E207,6)), 'Annual Inflation'!$AM$6:$BA$6, 0))/100)</f>
        <v>-</v>
      </c>
      <c r="L207" s="258">
        <f t="shared" si="17"/>
        <v>100.1</v>
      </c>
      <c r="M207" s="258">
        <f t="shared" si="18"/>
        <v>260</v>
      </c>
      <c r="N207" s="258">
        <f t="shared" si="19"/>
        <v>260</v>
      </c>
    </row>
    <row r="208" spans="5:14" ht="16.8">
      <c r="E208" s="248">
        <v>42430</v>
      </c>
      <c r="F208" s="323">
        <f t="shared" si="15"/>
        <v>42460</v>
      </c>
      <c r="G208" s="159">
        <f t="shared" si="16"/>
        <v>2016</v>
      </c>
      <c r="H208" s="290">
        <v>100.4</v>
      </c>
      <c r="I208" s="249">
        <v>261.10000000000002</v>
      </c>
      <c r="J208" s="257" t="str">
        <f>IF($E208&lt;DATE(2018,7,1),"-",INDEX('Annual Inflation'!$AM$53:$BA$53, MATCH(YEAR(EOMONTH($E208,6)), 'Annual Inflation'!$AM$6:$BA$6, 0))/100)</f>
        <v>-</v>
      </c>
      <c r="K208" s="257" t="str">
        <f>IF($E208&lt;DATE(2018,7,1),"-",INDEX('Annual Inflation'!$AM$50:$BA$50, MATCH(YEAR(EOMONTH($E208,6)), 'Annual Inflation'!$AM$6:$BA$6, 0))/100)</f>
        <v>-</v>
      </c>
      <c r="L208" s="258">
        <f t="shared" si="17"/>
        <v>100.4</v>
      </c>
      <c r="M208" s="258">
        <f t="shared" si="18"/>
        <v>261.10000000000002</v>
      </c>
      <c r="N208" s="258">
        <f t="shared" si="19"/>
        <v>261.10000000000002</v>
      </c>
    </row>
    <row r="209" spans="5:14" ht="16.8">
      <c r="E209" s="248">
        <v>42461</v>
      </c>
      <c r="F209" s="323">
        <f t="shared" si="15"/>
        <v>42490</v>
      </c>
      <c r="G209" s="159">
        <f t="shared" si="16"/>
        <v>2017</v>
      </c>
      <c r="H209" s="290">
        <v>100.6</v>
      </c>
      <c r="I209" s="249">
        <v>261.39999999999998</v>
      </c>
      <c r="J209" s="257" t="str">
        <f>IF($E209&lt;DATE(2018,7,1),"-",INDEX('Annual Inflation'!$AM$53:$BA$53, MATCH(YEAR(EOMONTH($E209,6)), 'Annual Inflation'!$AM$6:$BA$6, 0))/100)</f>
        <v>-</v>
      </c>
      <c r="K209" s="257" t="str">
        <f>IF($E209&lt;DATE(2018,7,1),"-",INDEX('Annual Inflation'!$AM$50:$BA$50, MATCH(YEAR(EOMONTH($E209,6)), 'Annual Inflation'!$AM$6:$BA$6, 0))/100)</f>
        <v>-</v>
      </c>
      <c r="L209" s="258">
        <f t="shared" si="17"/>
        <v>100.6</v>
      </c>
      <c r="M209" s="258">
        <f t="shared" si="18"/>
        <v>261.39999999999998</v>
      </c>
      <c r="N209" s="258">
        <f t="shared" si="19"/>
        <v>261.39999999999998</v>
      </c>
    </row>
    <row r="210" spans="5:14" ht="16.8">
      <c r="E210" s="248">
        <v>42491</v>
      </c>
      <c r="F210" s="323">
        <f t="shared" si="15"/>
        <v>42521</v>
      </c>
      <c r="G210" s="159">
        <f t="shared" si="16"/>
        <v>2017</v>
      </c>
      <c r="H210" s="290">
        <v>100.8</v>
      </c>
      <c r="I210" s="249">
        <v>262.10000000000002</v>
      </c>
      <c r="J210" s="257" t="str">
        <f>IF($E210&lt;DATE(2018,7,1),"-",INDEX('Annual Inflation'!$AM$53:$BA$53, MATCH(YEAR(EOMONTH($E210,6)), 'Annual Inflation'!$AM$6:$BA$6, 0))/100)</f>
        <v>-</v>
      </c>
      <c r="K210" s="257" t="str">
        <f>IF($E210&lt;DATE(2018,7,1),"-",INDEX('Annual Inflation'!$AM$50:$BA$50, MATCH(YEAR(EOMONTH($E210,6)), 'Annual Inflation'!$AM$6:$BA$6, 0))/100)</f>
        <v>-</v>
      </c>
      <c r="L210" s="258">
        <f t="shared" si="17"/>
        <v>100.8</v>
      </c>
      <c r="M210" s="258">
        <f t="shared" si="18"/>
        <v>262.10000000000002</v>
      </c>
      <c r="N210" s="258">
        <f t="shared" si="19"/>
        <v>262.10000000000002</v>
      </c>
    </row>
    <row r="211" spans="5:14" ht="16.8">
      <c r="E211" s="248">
        <v>42522</v>
      </c>
      <c r="F211" s="323">
        <f t="shared" si="15"/>
        <v>42551</v>
      </c>
      <c r="G211" s="159">
        <f t="shared" si="16"/>
        <v>2017</v>
      </c>
      <c r="H211" s="290">
        <v>101</v>
      </c>
      <c r="I211" s="249">
        <v>263.10000000000002</v>
      </c>
      <c r="J211" s="257" t="str">
        <f>IF($E211&lt;DATE(2018,7,1),"-",INDEX('Annual Inflation'!$AM$53:$BA$53, MATCH(YEAR(EOMONTH($E211,6)), 'Annual Inflation'!$AM$6:$BA$6, 0))/100)</f>
        <v>-</v>
      </c>
      <c r="K211" s="257" t="str">
        <f>IF($E211&lt;DATE(2018,7,1),"-",INDEX('Annual Inflation'!$AM$50:$BA$50, MATCH(YEAR(EOMONTH($E211,6)), 'Annual Inflation'!$AM$6:$BA$6, 0))/100)</f>
        <v>-</v>
      </c>
      <c r="L211" s="258">
        <f t="shared" si="17"/>
        <v>101</v>
      </c>
      <c r="M211" s="258">
        <f t="shared" si="18"/>
        <v>263.10000000000002</v>
      </c>
      <c r="N211" s="258">
        <f t="shared" si="19"/>
        <v>263.10000000000002</v>
      </c>
    </row>
    <row r="212" spans="5:14" ht="16.8">
      <c r="E212" s="248">
        <v>42552</v>
      </c>
      <c r="F212" s="323">
        <f t="shared" si="15"/>
        <v>42582</v>
      </c>
      <c r="G212" s="159">
        <f t="shared" si="16"/>
        <v>2017</v>
      </c>
      <c r="H212" s="290">
        <v>100.9</v>
      </c>
      <c r="I212" s="249">
        <v>263.39999999999998</v>
      </c>
      <c r="J212" s="257" t="str">
        <f>IF($E212&lt;DATE(2018,7,1),"-",INDEX('Annual Inflation'!$AM$53:$BA$53, MATCH(YEAR(EOMONTH($E212,6)), 'Annual Inflation'!$AM$6:$BA$6, 0))/100)</f>
        <v>-</v>
      </c>
      <c r="K212" s="257" t="str">
        <f>IF($E212&lt;DATE(2018,7,1),"-",INDEX('Annual Inflation'!$AM$50:$BA$50, MATCH(YEAR(EOMONTH($E212,6)), 'Annual Inflation'!$AM$6:$BA$6, 0))/100)</f>
        <v>-</v>
      </c>
      <c r="L212" s="258">
        <f t="shared" si="17"/>
        <v>100.9</v>
      </c>
      <c r="M212" s="258">
        <f t="shared" si="18"/>
        <v>263.39999999999998</v>
      </c>
      <c r="N212" s="258">
        <f t="shared" si="19"/>
        <v>263.39999999999998</v>
      </c>
    </row>
    <row r="213" spans="5:14" ht="16.8">
      <c r="E213" s="248">
        <v>42583</v>
      </c>
      <c r="F213" s="323">
        <f t="shared" si="15"/>
        <v>42613</v>
      </c>
      <c r="G213" s="159">
        <f t="shared" si="16"/>
        <v>2017</v>
      </c>
      <c r="H213" s="290">
        <v>101.2</v>
      </c>
      <c r="I213" s="249">
        <v>264.39999999999998</v>
      </c>
      <c r="J213" s="257" t="str">
        <f>IF($E213&lt;DATE(2018,7,1),"-",INDEX('Annual Inflation'!$AM$53:$BA$53, MATCH(YEAR(EOMONTH($E213,6)), 'Annual Inflation'!$AM$6:$BA$6, 0))/100)</f>
        <v>-</v>
      </c>
      <c r="K213" s="257" t="str">
        <f>IF($E213&lt;DATE(2018,7,1),"-",INDEX('Annual Inflation'!$AM$50:$BA$50, MATCH(YEAR(EOMONTH($E213,6)), 'Annual Inflation'!$AM$6:$BA$6, 0))/100)</f>
        <v>-</v>
      </c>
      <c r="L213" s="258">
        <f t="shared" si="17"/>
        <v>101.2</v>
      </c>
      <c r="M213" s="258">
        <f t="shared" si="18"/>
        <v>264.39999999999998</v>
      </c>
      <c r="N213" s="258">
        <f t="shared" si="19"/>
        <v>264.39999999999998</v>
      </c>
    </row>
    <row r="214" spans="5:14" ht="16.8">
      <c r="E214" s="248">
        <v>42614</v>
      </c>
      <c r="F214" s="323">
        <f t="shared" si="15"/>
        <v>42643</v>
      </c>
      <c r="G214" s="159">
        <f t="shared" si="16"/>
        <v>2017</v>
      </c>
      <c r="H214" s="290">
        <v>101.5</v>
      </c>
      <c r="I214" s="249">
        <v>264.89999999999998</v>
      </c>
      <c r="J214" s="257" t="str">
        <f>IF($E214&lt;DATE(2018,7,1),"-",INDEX('Annual Inflation'!$AM$53:$BA$53, MATCH(YEAR(EOMONTH($E214,6)), 'Annual Inflation'!$AM$6:$BA$6, 0))/100)</f>
        <v>-</v>
      </c>
      <c r="K214" s="257" t="str">
        <f>IF($E214&lt;DATE(2018,7,1),"-",INDEX('Annual Inflation'!$AM$50:$BA$50, MATCH(YEAR(EOMONTH($E214,6)), 'Annual Inflation'!$AM$6:$BA$6, 0))/100)</f>
        <v>-</v>
      </c>
      <c r="L214" s="258">
        <f t="shared" si="17"/>
        <v>101.5</v>
      </c>
      <c r="M214" s="258">
        <f t="shared" si="18"/>
        <v>264.89999999999998</v>
      </c>
      <c r="N214" s="258">
        <f t="shared" si="19"/>
        <v>264.89999999999998</v>
      </c>
    </row>
    <row r="215" spans="5:14" ht="16.8">
      <c r="E215" s="248">
        <v>42644</v>
      </c>
      <c r="F215" s="323">
        <f t="shared" si="15"/>
        <v>42674</v>
      </c>
      <c r="G215" s="159">
        <f t="shared" si="16"/>
        <v>2017</v>
      </c>
      <c r="H215" s="290">
        <v>101.6</v>
      </c>
      <c r="I215" s="249">
        <v>264.8</v>
      </c>
      <c r="J215" s="257" t="str">
        <f>IF($E215&lt;DATE(2018,7,1),"-",INDEX('Annual Inflation'!$AM$53:$BA$53, MATCH(YEAR(EOMONTH($E215,6)), 'Annual Inflation'!$AM$6:$BA$6, 0))/100)</f>
        <v>-</v>
      </c>
      <c r="K215" s="257" t="str">
        <f>IF($E215&lt;DATE(2018,7,1),"-",INDEX('Annual Inflation'!$AM$50:$BA$50, MATCH(YEAR(EOMONTH($E215,6)), 'Annual Inflation'!$AM$6:$BA$6, 0))/100)</f>
        <v>-</v>
      </c>
      <c r="L215" s="258">
        <f t="shared" si="17"/>
        <v>101.6</v>
      </c>
      <c r="M215" s="258">
        <f t="shared" si="18"/>
        <v>264.8</v>
      </c>
      <c r="N215" s="258">
        <f t="shared" si="19"/>
        <v>264.8</v>
      </c>
    </row>
    <row r="216" spans="5:14" ht="16.8">
      <c r="E216" s="248">
        <v>42675</v>
      </c>
      <c r="F216" s="323">
        <f t="shared" si="15"/>
        <v>42704</v>
      </c>
      <c r="G216" s="159">
        <f t="shared" si="16"/>
        <v>2017</v>
      </c>
      <c r="H216" s="290">
        <v>101.8</v>
      </c>
      <c r="I216" s="249">
        <v>265.5</v>
      </c>
      <c r="J216" s="257" t="str">
        <f>IF($E216&lt;DATE(2018,7,1),"-",INDEX('Annual Inflation'!$AM$53:$BA$53, MATCH(YEAR(EOMONTH($E216,6)), 'Annual Inflation'!$AM$6:$BA$6, 0))/100)</f>
        <v>-</v>
      </c>
      <c r="K216" s="257" t="str">
        <f>IF($E216&lt;DATE(2018,7,1),"-",INDEX('Annual Inflation'!$AM$50:$BA$50, MATCH(YEAR(EOMONTH($E216,6)), 'Annual Inflation'!$AM$6:$BA$6, 0))/100)</f>
        <v>-</v>
      </c>
      <c r="L216" s="258">
        <f t="shared" si="17"/>
        <v>101.8</v>
      </c>
      <c r="M216" s="258">
        <f t="shared" si="18"/>
        <v>265.5</v>
      </c>
      <c r="N216" s="258">
        <f t="shared" si="19"/>
        <v>265.5</v>
      </c>
    </row>
    <row r="217" spans="5:14" ht="16.8">
      <c r="E217" s="248">
        <v>42705</v>
      </c>
      <c r="F217" s="323">
        <f t="shared" si="15"/>
        <v>42735</v>
      </c>
      <c r="G217" s="159">
        <f t="shared" si="16"/>
        <v>2017</v>
      </c>
      <c r="H217" s="290">
        <v>102.2</v>
      </c>
      <c r="I217" s="249">
        <v>267.10000000000002</v>
      </c>
      <c r="J217" s="257" t="str">
        <f>IF($E217&lt;DATE(2018,7,1),"-",INDEX('Annual Inflation'!$AM$53:$BA$53, MATCH(YEAR(EOMONTH($E217,6)), 'Annual Inflation'!$AM$6:$BA$6, 0))/100)</f>
        <v>-</v>
      </c>
      <c r="K217" s="257" t="str">
        <f>IF($E217&lt;DATE(2018,7,1),"-",INDEX('Annual Inflation'!$AM$50:$BA$50, MATCH(YEAR(EOMONTH($E217,6)), 'Annual Inflation'!$AM$6:$BA$6, 0))/100)</f>
        <v>-</v>
      </c>
      <c r="L217" s="258">
        <f t="shared" si="17"/>
        <v>102.2</v>
      </c>
      <c r="M217" s="258">
        <f t="shared" si="18"/>
        <v>267.10000000000002</v>
      </c>
      <c r="N217" s="258">
        <f t="shared" si="19"/>
        <v>267.10000000000002</v>
      </c>
    </row>
    <row r="218" spans="5:14" ht="16.8">
      <c r="E218" s="248">
        <v>42736</v>
      </c>
      <c r="F218" s="323">
        <f t="shared" si="15"/>
        <v>42766</v>
      </c>
      <c r="G218" s="159">
        <f t="shared" si="16"/>
        <v>2017</v>
      </c>
      <c r="H218" s="290">
        <v>101.8</v>
      </c>
      <c r="I218" s="249">
        <v>265.5</v>
      </c>
      <c r="J218" s="257" t="str">
        <f>IF($E218&lt;DATE(2018,7,1),"-",INDEX('Annual Inflation'!$AM$53:$BA$53, MATCH(YEAR(EOMONTH($E218,6)), 'Annual Inflation'!$AM$6:$BA$6, 0))/100)</f>
        <v>-</v>
      </c>
      <c r="K218" s="257" t="str">
        <f>IF($E218&lt;DATE(2018,7,1),"-",INDEX('Annual Inflation'!$AM$50:$BA$50, MATCH(YEAR(EOMONTH($E218,6)), 'Annual Inflation'!$AM$6:$BA$6, 0))/100)</f>
        <v>-</v>
      </c>
      <c r="L218" s="258">
        <f t="shared" si="17"/>
        <v>101.8</v>
      </c>
      <c r="M218" s="258">
        <f t="shared" si="18"/>
        <v>265.5</v>
      </c>
      <c r="N218" s="258">
        <f t="shared" si="19"/>
        <v>265.5</v>
      </c>
    </row>
    <row r="219" spans="5:14" ht="16.8">
      <c r="E219" s="248">
        <v>42767</v>
      </c>
      <c r="F219" s="323">
        <f t="shared" si="15"/>
        <v>42794</v>
      </c>
      <c r="G219" s="159">
        <f t="shared" si="16"/>
        <v>2017</v>
      </c>
      <c r="H219" s="290">
        <v>102.4</v>
      </c>
      <c r="I219" s="249">
        <v>268.39999999999998</v>
      </c>
      <c r="J219" s="257" t="str">
        <f>IF($E219&lt;DATE(2018,7,1),"-",INDEX('Annual Inflation'!$AM$53:$BA$53, MATCH(YEAR(EOMONTH($E219,6)), 'Annual Inflation'!$AM$6:$BA$6, 0))/100)</f>
        <v>-</v>
      </c>
      <c r="K219" s="257" t="str">
        <f>IF($E219&lt;DATE(2018,7,1),"-",INDEX('Annual Inflation'!$AM$50:$BA$50, MATCH(YEAR(EOMONTH($E219,6)), 'Annual Inflation'!$AM$6:$BA$6, 0))/100)</f>
        <v>-</v>
      </c>
      <c r="L219" s="258">
        <f t="shared" si="17"/>
        <v>102.4</v>
      </c>
      <c r="M219" s="258">
        <f t="shared" si="18"/>
        <v>268.39999999999998</v>
      </c>
      <c r="N219" s="258">
        <f t="shared" si="19"/>
        <v>268.39999999999998</v>
      </c>
    </row>
    <row r="220" spans="5:14" ht="16.8">
      <c r="E220" s="248">
        <v>42795</v>
      </c>
      <c r="F220" s="323">
        <f t="shared" si="15"/>
        <v>42825</v>
      </c>
      <c r="G220" s="159">
        <f t="shared" si="16"/>
        <v>2017</v>
      </c>
      <c r="H220" s="290">
        <v>102.7</v>
      </c>
      <c r="I220" s="249">
        <v>269.3</v>
      </c>
      <c r="J220" s="257" t="str">
        <f>IF($E220&lt;DATE(2018,7,1),"-",INDEX('Annual Inflation'!$AM$53:$BA$53, MATCH(YEAR(EOMONTH($E220,6)), 'Annual Inflation'!$AM$6:$BA$6, 0))/100)</f>
        <v>-</v>
      </c>
      <c r="K220" s="257" t="str">
        <f>IF($E220&lt;DATE(2018,7,1),"-",INDEX('Annual Inflation'!$AM$50:$BA$50, MATCH(YEAR(EOMONTH($E220,6)), 'Annual Inflation'!$AM$6:$BA$6, 0))/100)</f>
        <v>-</v>
      </c>
      <c r="L220" s="258">
        <f t="shared" si="17"/>
        <v>102.7</v>
      </c>
      <c r="M220" s="258">
        <f t="shared" si="18"/>
        <v>269.3</v>
      </c>
      <c r="N220" s="258">
        <f t="shared" si="19"/>
        <v>269.3</v>
      </c>
    </row>
    <row r="221" spans="5:14" ht="16.8">
      <c r="E221" s="248">
        <v>42826</v>
      </c>
      <c r="F221" s="323">
        <f t="shared" si="15"/>
        <v>42855</v>
      </c>
      <c r="G221" s="159">
        <f t="shared" si="16"/>
        <v>2018</v>
      </c>
      <c r="H221" s="290">
        <v>103.2</v>
      </c>
      <c r="I221" s="249">
        <v>270.60000000000002</v>
      </c>
      <c r="J221" s="257" t="str">
        <f>IF($E221&lt;DATE(2018,7,1),"-",INDEX('Annual Inflation'!$AM$53:$BA$53, MATCH(YEAR(EOMONTH($E221,6)), 'Annual Inflation'!$AM$6:$BA$6, 0))/100)</f>
        <v>-</v>
      </c>
      <c r="K221" s="257" t="str">
        <f>IF($E221&lt;DATE(2018,7,1),"-",INDEX('Annual Inflation'!$AM$50:$BA$50, MATCH(YEAR(EOMONTH($E221,6)), 'Annual Inflation'!$AM$6:$BA$6, 0))/100)</f>
        <v>-</v>
      </c>
      <c r="L221" s="258">
        <f t="shared" si="17"/>
        <v>103.2</v>
      </c>
      <c r="M221" s="258">
        <f t="shared" si="18"/>
        <v>270.60000000000002</v>
      </c>
      <c r="N221" s="258">
        <f t="shared" si="19"/>
        <v>270.60000000000002</v>
      </c>
    </row>
    <row r="222" spans="5:14" ht="16.8">
      <c r="E222" s="248">
        <v>42856</v>
      </c>
      <c r="F222" s="323">
        <f t="shared" si="15"/>
        <v>42886</v>
      </c>
      <c r="G222" s="159">
        <f t="shared" si="16"/>
        <v>2018</v>
      </c>
      <c r="H222" s="290">
        <v>103.5</v>
      </c>
      <c r="I222" s="249">
        <v>271.7</v>
      </c>
      <c r="J222" s="257" t="str">
        <f>IF($E222&lt;DATE(2018,7,1),"-",INDEX('Annual Inflation'!$AM$53:$BA$53, MATCH(YEAR(EOMONTH($E222,6)), 'Annual Inflation'!$AM$6:$BA$6, 0))/100)</f>
        <v>-</v>
      </c>
      <c r="K222" s="257" t="str">
        <f>IF($E222&lt;DATE(2018,7,1),"-",INDEX('Annual Inflation'!$AM$50:$BA$50, MATCH(YEAR(EOMONTH($E222,6)), 'Annual Inflation'!$AM$6:$BA$6, 0))/100)</f>
        <v>-</v>
      </c>
      <c r="L222" s="258">
        <f t="shared" si="17"/>
        <v>103.5</v>
      </c>
      <c r="M222" s="258">
        <f t="shared" si="18"/>
        <v>271.7</v>
      </c>
      <c r="N222" s="258">
        <f t="shared" si="19"/>
        <v>271.7</v>
      </c>
    </row>
    <row r="223" spans="5:14" ht="16.8">
      <c r="E223" s="248">
        <v>42887</v>
      </c>
      <c r="F223" s="323">
        <f t="shared" si="15"/>
        <v>42916</v>
      </c>
      <c r="G223" s="159">
        <f t="shared" si="16"/>
        <v>2018</v>
      </c>
      <c r="H223" s="290">
        <v>103.5</v>
      </c>
      <c r="I223" s="249">
        <v>272.3</v>
      </c>
      <c r="J223" s="257" t="str">
        <f>IF($E223&lt;DATE(2018,7,1),"-",INDEX('Annual Inflation'!$AM$53:$BA$53, MATCH(YEAR(EOMONTH($E223,6)), 'Annual Inflation'!$AM$6:$BA$6, 0))/100)</f>
        <v>-</v>
      </c>
      <c r="K223" s="257" t="str">
        <f>IF($E223&lt;DATE(2018,7,1),"-",INDEX('Annual Inflation'!$AM$50:$BA$50, MATCH(YEAR(EOMONTH($E223,6)), 'Annual Inflation'!$AM$6:$BA$6, 0))/100)</f>
        <v>-</v>
      </c>
      <c r="L223" s="258">
        <f t="shared" si="17"/>
        <v>103.5</v>
      </c>
      <c r="M223" s="258">
        <f t="shared" si="18"/>
        <v>272.3</v>
      </c>
      <c r="N223" s="258">
        <f t="shared" si="19"/>
        <v>272.3</v>
      </c>
    </row>
    <row r="224" spans="5:14" ht="16.8">
      <c r="E224" s="248">
        <v>42917</v>
      </c>
      <c r="F224" s="323">
        <f t="shared" si="15"/>
        <v>42947</v>
      </c>
      <c r="G224" s="159">
        <f t="shared" si="16"/>
        <v>2018</v>
      </c>
      <c r="H224" s="290">
        <v>103.5</v>
      </c>
      <c r="I224" s="249">
        <v>272.89999999999998</v>
      </c>
      <c r="J224" s="257" t="str">
        <f>IF($E224&lt;DATE(2018,7,1),"-",INDEX('Annual Inflation'!$AM$53:$BA$53, MATCH(YEAR(EOMONTH($E224,6)), 'Annual Inflation'!$AM$6:$BA$6, 0))/100)</f>
        <v>-</v>
      </c>
      <c r="K224" s="257" t="str">
        <f>IF($E224&lt;DATE(2018,7,1),"-",INDEX('Annual Inflation'!$AM$50:$BA$50, MATCH(YEAR(EOMONTH($E224,6)), 'Annual Inflation'!$AM$6:$BA$6, 0))/100)</f>
        <v>-</v>
      </c>
      <c r="L224" s="258">
        <f t="shared" si="17"/>
        <v>103.5</v>
      </c>
      <c r="M224" s="258">
        <f t="shared" si="18"/>
        <v>272.89999999999998</v>
      </c>
      <c r="N224" s="258">
        <f t="shared" si="19"/>
        <v>272.89999999999998</v>
      </c>
    </row>
    <row r="225" spans="5:14" ht="16.8">
      <c r="E225" s="248">
        <v>42948</v>
      </c>
      <c r="F225" s="323">
        <f t="shared" si="15"/>
        <v>42978</v>
      </c>
      <c r="G225" s="159">
        <f t="shared" si="16"/>
        <v>2018</v>
      </c>
      <c r="H225" s="290">
        <v>104</v>
      </c>
      <c r="I225" s="249">
        <v>274.7</v>
      </c>
      <c r="J225" s="257" t="str">
        <f>IF($E225&lt;DATE(2018,7,1),"-",INDEX('Annual Inflation'!$AM$53:$BA$53, MATCH(YEAR(EOMONTH($E225,6)), 'Annual Inflation'!$AM$6:$BA$6, 0))/100)</f>
        <v>-</v>
      </c>
      <c r="K225" s="257" t="str">
        <f>IF($E225&lt;DATE(2018,7,1),"-",INDEX('Annual Inflation'!$AM$50:$BA$50, MATCH(YEAR(EOMONTH($E225,6)), 'Annual Inflation'!$AM$6:$BA$6, 0))/100)</f>
        <v>-</v>
      </c>
      <c r="L225" s="258">
        <f t="shared" si="17"/>
        <v>104</v>
      </c>
      <c r="M225" s="258">
        <f t="shared" si="18"/>
        <v>274.7</v>
      </c>
      <c r="N225" s="258">
        <f t="shared" si="19"/>
        <v>274.7</v>
      </c>
    </row>
    <row r="226" spans="5:14" ht="16.8">
      <c r="E226" s="248">
        <v>42979</v>
      </c>
      <c r="F226" s="323">
        <f t="shared" si="15"/>
        <v>43008</v>
      </c>
      <c r="G226" s="159">
        <f t="shared" si="16"/>
        <v>2018</v>
      </c>
      <c r="H226" s="290">
        <v>104.3</v>
      </c>
      <c r="I226" s="249">
        <v>275.10000000000002</v>
      </c>
      <c r="J226" s="257" t="str">
        <f>IF($E226&lt;DATE(2018,7,1),"-",INDEX('Annual Inflation'!$AM$53:$BA$53, MATCH(YEAR(EOMONTH($E226,6)), 'Annual Inflation'!$AM$6:$BA$6, 0))/100)</f>
        <v>-</v>
      </c>
      <c r="K226" s="257" t="str">
        <f>IF($E226&lt;DATE(2018,7,1),"-",INDEX('Annual Inflation'!$AM$50:$BA$50, MATCH(YEAR(EOMONTH($E226,6)), 'Annual Inflation'!$AM$6:$BA$6, 0))/100)</f>
        <v>-</v>
      </c>
      <c r="L226" s="258">
        <f t="shared" si="17"/>
        <v>104.3</v>
      </c>
      <c r="M226" s="258">
        <f t="shared" si="18"/>
        <v>275.10000000000002</v>
      </c>
      <c r="N226" s="258">
        <f t="shared" si="19"/>
        <v>275.10000000000002</v>
      </c>
    </row>
    <row r="227" spans="5:14" ht="16.8">
      <c r="E227" s="248">
        <v>43009</v>
      </c>
      <c r="F227" s="323">
        <f t="shared" si="15"/>
        <v>43039</v>
      </c>
      <c r="G227" s="159">
        <f t="shared" si="16"/>
        <v>2018</v>
      </c>
      <c r="H227" s="290">
        <v>104.4</v>
      </c>
      <c r="I227" s="249">
        <v>275.3</v>
      </c>
      <c r="J227" s="257" t="str">
        <f>IF($E227&lt;DATE(2018,7,1),"-",INDEX('Annual Inflation'!$AM$53:$BA$53, MATCH(YEAR(EOMONTH($E227,6)), 'Annual Inflation'!$AM$6:$BA$6, 0))/100)</f>
        <v>-</v>
      </c>
      <c r="K227" s="257" t="str">
        <f>IF($E227&lt;DATE(2018,7,1),"-",INDEX('Annual Inflation'!$AM$50:$BA$50, MATCH(YEAR(EOMONTH($E227,6)), 'Annual Inflation'!$AM$6:$BA$6, 0))/100)</f>
        <v>-</v>
      </c>
      <c r="L227" s="258">
        <f t="shared" si="17"/>
        <v>104.4</v>
      </c>
      <c r="M227" s="258">
        <f t="shared" si="18"/>
        <v>275.3</v>
      </c>
      <c r="N227" s="258">
        <f t="shared" si="19"/>
        <v>275.3</v>
      </c>
    </row>
    <row r="228" spans="5:14" ht="16.8">
      <c r="E228" s="248">
        <v>43040</v>
      </c>
      <c r="F228" s="323">
        <f t="shared" si="15"/>
        <v>43069</v>
      </c>
      <c r="G228" s="159">
        <f t="shared" si="16"/>
        <v>2018</v>
      </c>
      <c r="H228" s="290">
        <v>104.7</v>
      </c>
      <c r="I228" s="249">
        <v>275.8</v>
      </c>
      <c r="J228" s="257" t="str">
        <f>IF($E228&lt;DATE(2018,7,1),"-",INDEX('Annual Inflation'!$AM$53:$BA$53, MATCH(YEAR(EOMONTH($E228,6)), 'Annual Inflation'!$AM$6:$BA$6, 0))/100)</f>
        <v>-</v>
      </c>
      <c r="K228" s="257" t="str">
        <f>IF($E228&lt;DATE(2018,7,1),"-",INDEX('Annual Inflation'!$AM$50:$BA$50, MATCH(YEAR(EOMONTH($E228,6)), 'Annual Inflation'!$AM$6:$BA$6, 0))/100)</f>
        <v>-</v>
      </c>
      <c r="L228" s="258">
        <f t="shared" si="17"/>
        <v>104.7</v>
      </c>
      <c r="M228" s="258">
        <f t="shared" si="18"/>
        <v>275.8</v>
      </c>
      <c r="N228" s="258">
        <f t="shared" si="19"/>
        <v>275.8</v>
      </c>
    </row>
    <row r="229" spans="5:14" ht="16.8">
      <c r="E229" s="248">
        <v>43070</v>
      </c>
      <c r="F229" s="323">
        <f t="shared" si="15"/>
        <v>43100</v>
      </c>
      <c r="G229" s="159">
        <f t="shared" si="16"/>
        <v>2018</v>
      </c>
      <c r="H229" s="290">
        <v>105</v>
      </c>
      <c r="I229" s="249">
        <v>278.10000000000002</v>
      </c>
      <c r="J229" s="257" t="str">
        <f>IF($E229&lt;DATE(2018,7,1),"-",INDEX('Annual Inflation'!$AM$53:$BA$53, MATCH(YEAR(EOMONTH($E229,6)), 'Annual Inflation'!$AM$6:$BA$6, 0))/100)</f>
        <v>-</v>
      </c>
      <c r="K229" s="257" t="str">
        <f>IF($E229&lt;DATE(2018,7,1),"-",INDEX('Annual Inflation'!$AM$50:$BA$50, MATCH(YEAR(EOMONTH($E229,6)), 'Annual Inflation'!$AM$6:$BA$6, 0))/100)</f>
        <v>-</v>
      </c>
      <c r="L229" s="258">
        <f t="shared" si="17"/>
        <v>105</v>
      </c>
      <c r="M229" s="258">
        <f t="shared" si="18"/>
        <v>278.10000000000002</v>
      </c>
      <c r="N229" s="258">
        <f t="shared" si="19"/>
        <v>278.10000000000002</v>
      </c>
    </row>
    <row r="230" spans="5:14" ht="16.8">
      <c r="E230" s="248">
        <v>43101</v>
      </c>
      <c r="F230" s="323">
        <f t="shared" si="15"/>
        <v>43131</v>
      </c>
      <c r="G230" s="159">
        <f t="shared" si="16"/>
        <v>2018</v>
      </c>
      <c r="H230" s="290">
        <v>104.5</v>
      </c>
      <c r="I230" s="249">
        <v>276</v>
      </c>
      <c r="J230" s="257" t="str">
        <f>IF($E230&lt;DATE(2018,7,1),"-",INDEX('Annual Inflation'!$AM$53:$BA$53, MATCH(YEAR(EOMONTH($E230,6)), 'Annual Inflation'!$AM$6:$BA$6, 0))/100)</f>
        <v>-</v>
      </c>
      <c r="K230" s="257" t="str">
        <f>IF($E230&lt;DATE(2018,7,1),"-",INDEX('Annual Inflation'!$AM$50:$BA$50, MATCH(YEAR(EOMONTH($E230,6)), 'Annual Inflation'!$AM$6:$BA$6, 0))/100)</f>
        <v>-</v>
      </c>
      <c r="L230" s="258">
        <f t="shared" si="17"/>
        <v>104.5</v>
      </c>
      <c r="M230" s="258">
        <f t="shared" si="18"/>
        <v>276</v>
      </c>
      <c r="N230" s="258">
        <f t="shared" si="19"/>
        <v>276</v>
      </c>
    </row>
    <row r="231" spans="5:14" ht="16.8">
      <c r="E231" s="248">
        <v>43132</v>
      </c>
      <c r="F231" s="323">
        <f t="shared" si="15"/>
        <v>43159</v>
      </c>
      <c r="G231" s="159">
        <f t="shared" si="16"/>
        <v>2018</v>
      </c>
      <c r="H231" s="290">
        <v>104.9</v>
      </c>
      <c r="I231" s="249">
        <v>278.10000000000002</v>
      </c>
      <c r="J231" s="257" t="str">
        <f>IF($E231&lt;DATE(2018,7,1),"-",INDEX('Annual Inflation'!$AM$53:$BA$53, MATCH(YEAR(EOMONTH($E231,6)), 'Annual Inflation'!$AM$6:$BA$6, 0))/100)</f>
        <v>-</v>
      </c>
      <c r="K231" s="257" t="str">
        <f>IF($E231&lt;DATE(2018,7,1),"-",INDEX('Annual Inflation'!$AM$50:$BA$50, MATCH(YEAR(EOMONTH($E231,6)), 'Annual Inflation'!$AM$6:$BA$6, 0))/100)</f>
        <v>-</v>
      </c>
      <c r="L231" s="258">
        <f t="shared" si="17"/>
        <v>104.9</v>
      </c>
      <c r="M231" s="258">
        <f t="shared" si="18"/>
        <v>278.10000000000002</v>
      </c>
      <c r="N231" s="258">
        <f t="shared" si="19"/>
        <v>278.10000000000002</v>
      </c>
    </row>
    <row r="232" spans="5:14" ht="16.8">
      <c r="E232" s="248">
        <v>43160</v>
      </c>
      <c r="F232" s="323">
        <f t="shared" si="15"/>
        <v>43190</v>
      </c>
      <c r="G232" s="159">
        <f t="shared" si="16"/>
        <v>2018</v>
      </c>
      <c r="H232" s="290">
        <v>105.1</v>
      </c>
      <c r="I232" s="249">
        <v>278.3</v>
      </c>
      <c r="J232" s="257" t="str">
        <f>IF($E232&lt;DATE(2018,7,1),"-",INDEX('Annual Inflation'!$AM$53:$BA$53, MATCH(YEAR(EOMONTH($E232,6)), 'Annual Inflation'!$AM$6:$BA$6, 0))/100)</f>
        <v>-</v>
      </c>
      <c r="K232" s="257" t="str">
        <f>IF($E232&lt;DATE(2018,7,1),"-",INDEX('Annual Inflation'!$AM$50:$BA$50, MATCH(YEAR(EOMONTH($E232,6)), 'Annual Inflation'!$AM$6:$BA$6, 0))/100)</f>
        <v>-</v>
      </c>
      <c r="L232" s="258">
        <f t="shared" si="17"/>
        <v>105.1</v>
      </c>
      <c r="M232" s="258">
        <f t="shared" si="18"/>
        <v>278.3</v>
      </c>
      <c r="N232" s="258">
        <f t="shared" si="19"/>
        <v>278.3</v>
      </c>
    </row>
    <row r="233" spans="5:14" ht="16.8">
      <c r="E233" s="248">
        <v>43191</v>
      </c>
      <c r="F233" s="323">
        <f t="shared" si="15"/>
        <v>43220</v>
      </c>
      <c r="G233" s="159">
        <f t="shared" si="16"/>
        <v>2019</v>
      </c>
      <c r="H233" s="290">
        <v>105.5</v>
      </c>
      <c r="I233" s="249">
        <v>279.7</v>
      </c>
      <c r="J233" s="257" t="str">
        <f>IF($E233&lt;DATE(2018,7,1),"-",INDEX('Annual Inflation'!$AM$53:$BA$53, MATCH(YEAR(EOMONTH($E233,6)), 'Annual Inflation'!$AM$6:$BA$6, 0))/100)</f>
        <v>-</v>
      </c>
      <c r="K233" s="257" t="str">
        <f>IF($E233&lt;DATE(2018,7,1),"-",INDEX('Annual Inflation'!$AM$50:$BA$50, MATCH(YEAR(EOMONTH($E233,6)), 'Annual Inflation'!$AM$6:$BA$6, 0))/100)</f>
        <v>-</v>
      </c>
      <c r="L233" s="258">
        <f t="shared" si="17"/>
        <v>105.5</v>
      </c>
      <c r="M233" s="258">
        <f t="shared" si="18"/>
        <v>279.7</v>
      </c>
      <c r="N233" s="258">
        <f t="shared" si="19"/>
        <v>279.7</v>
      </c>
    </row>
    <row r="234" spans="5:14" ht="16.8">
      <c r="E234" s="248">
        <v>43221</v>
      </c>
      <c r="F234" s="323">
        <f t="shared" si="15"/>
        <v>43251</v>
      </c>
      <c r="G234" s="159">
        <f t="shared" si="16"/>
        <v>2019</v>
      </c>
      <c r="H234" s="290">
        <v>105.9</v>
      </c>
      <c r="I234" s="249">
        <v>280.7</v>
      </c>
      <c r="J234" s="257" t="str">
        <f>IF($E234&lt;DATE(2018,7,1),"-",INDEX('Annual Inflation'!$AM$53:$BA$53, MATCH(YEAR(EOMONTH($E234,6)), 'Annual Inflation'!$AM$6:$BA$6, 0))/100)</f>
        <v>-</v>
      </c>
      <c r="K234" s="257" t="str">
        <f>IF($E234&lt;DATE(2018,7,1),"-",INDEX('Annual Inflation'!$AM$50:$BA$50, MATCH(YEAR(EOMONTH($E234,6)), 'Annual Inflation'!$AM$6:$BA$6, 0))/100)</f>
        <v>-</v>
      </c>
      <c r="L234" s="258">
        <f t="shared" si="17"/>
        <v>105.9</v>
      </c>
      <c r="M234" s="258">
        <f t="shared" si="18"/>
        <v>280.7</v>
      </c>
      <c r="N234" s="258">
        <f t="shared" si="19"/>
        <v>280.7</v>
      </c>
    </row>
    <row r="235" spans="5:14" ht="16.8">
      <c r="E235" s="248">
        <v>43252</v>
      </c>
      <c r="F235" s="323">
        <f t="shared" si="15"/>
        <v>43281</v>
      </c>
      <c r="G235" s="159">
        <f t="shared" si="16"/>
        <v>2019</v>
      </c>
      <c r="H235" s="290">
        <v>105.9</v>
      </c>
      <c r="I235" s="249">
        <v>281.5</v>
      </c>
      <c r="J235" s="257" t="str">
        <f>IF($E235&lt;DATE(2018,7,1),"-",INDEX('Annual Inflation'!$AM$53:$BA$53, MATCH(YEAR(EOMONTH($E235,6)), 'Annual Inflation'!$AM$6:$BA$6, 0))/100)</f>
        <v>-</v>
      </c>
      <c r="K235" s="257" t="str">
        <f>IF($E235&lt;DATE(2018,7,1),"-",INDEX('Annual Inflation'!$AM$50:$BA$50, MATCH(YEAR(EOMONTH($E235,6)), 'Annual Inflation'!$AM$6:$BA$6, 0))/100)</f>
        <v>-</v>
      </c>
      <c r="L235" s="258">
        <f t="shared" si="17"/>
        <v>105.9</v>
      </c>
      <c r="M235" s="258">
        <f t="shared" si="18"/>
        <v>281.5</v>
      </c>
      <c r="N235" s="258">
        <f t="shared" si="19"/>
        <v>281.5</v>
      </c>
    </row>
    <row r="236" spans="5:14" ht="16.8">
      <c r="E236" s="248">
        <v>43282</v>
      </c>
      <c r="F236" s="323">
        <f t="shared" si="15"/>
        <v>43312</v>
      </c>
      <c r="G236" s="159">
        <f t="shared" si="16"/>
        <v>2019</v>
      </c>
      <c r="H236" s="290">
        <v>105.9</v>
      </c>
      <c r="I236" s="249">
        <v>281.7</v>
      </c>
      <c r="J236" s="257">
        <f>IF($E236&lt;DATE(2018,7,1),"-",INDEX('Annual Inflation'!$AM$53:$BA$53, MATCH(YEAR(EOMONTH($E236,6)), 'Annual Inflation'!$AM$6:$BA$6, 0))/100)</f>
        <v>1.7910205867057716E-2</v>
      </c>
      <c r="K236" s="257">
        <f>IF($E236&lt;DATE(2018,7,1),"-",INDEX('Annual Inflation'!$AM$50:$BA$50, MATCH(YEAR(EOMONTH($E236,6)), 'Annual Inflation'!$AM$6:$BA$6, 0))/100)</f>
        <v>2.5628884588821732E-2</v>
      </c>
      <c r="L236" s="258">
        <f t="shared" si="17"/>
        <v>105.9</v>
      </c>
      <c r="M236" s="258">
        <f t="shared" si="18"/>
        <v>281.7</v>
      </c>
      <c r="N236" s="258">
        <f t="shared" si="19"/>
        <v>281.7</v>
      </c>
    </row>
    <row r="237" spans="5:14" ht="16.8">
      <c r="E237" s="248">
        <v>43313</v>
      </c>
      <c r="F237" s="323">
        <f t="shared" si="15"/>
        <v>43343</v>
      </c>
      <c r="G237" s="159">
        <f t="shared" si="16"/>
        <v>2019</v>
      </c>
      <c r="H237" s="290">
        <v>106.5</v>
      </c>
      <c r="I237" s="249">
        <v>284.2</v>
      </c>
      <c r="J237" s="257">
        <f>IF($E237&lt;DATE(2018,7,1),"-",INDEX('Annual Inflation'!$AM$53:$BA$53, MATCH(YEAR(EOMONTH($E237,6)), 'Annual Inflation'!$AM$6:$BA$6, 0))/100)</f>
        <v>1.7910205867057716E-2</v>
      </c>
      <c r="K237" s="257">
        <f>IF($E237&lt;DATE(2018,7,1),"-",INDEX('Annual Inflation'!$AM$50:$BA$50, MATCH(YEAR(EOMONTH($E237,6)), 'Annual Inflation'!$AM$6:$BA$6, 0))/100)</f>
        <v>2.5628884588821732E-2</v>
      </c>
      <c r="L237" s="258">
        <f t="shared" si="17"/>
        <v>106.5</v>
      </c>
      <c r="M237" s="258">
        <f t="shared" si="18"/>
        <v>284.2</v>
      </c>
      <c r="N237" s="258">
        <f t="shared" si="19"/>
        <v>284.2</v>
      </c>
    </row>
    <row r="238" spans="5:14" ht="16.8">
      <c r="E238" s="248">
        <v>43344</v>
      </c>
      <c r="F238" s="323">
        <f t="shared" si="15"/>
        <v>43373</v>
      </c>
      <c r="G238" s="159">
        <f t="shared" si="16"/>
        <v>2019</v>
      </c>
      <c r="H238" s="290">
        <v>106.6</v>
      </c>
      <c r="I238" s="249">
        <v>284.10000000000002</v>
      </c>
      <c r="J238" s="257">
        <f>IF($E238&lt;DATE(2018,7,1),"-",INDEX('Annual Inflation'!$AM$53:$BA$53, MATCH(YEAR(EOMONTH($E238,6)), 'Annual Inflation'!$AM$6:$BA$6, 0))/100)</f>
        <v>1.7910205867057716E-2</v>
      </c>
      <c r="K238" s="257">
        <f>IF($E238&lt;DATE(2018,7,1),"-",INDEX('Annual Inflation'!$AM$50:$BA$50, MATCH(YEAR(EOMONTH($E238,6)), 'Annual Inflation'!$AM$6:$BA$6, 0))/100)</f>
        <v>2.5628884588821732E-2</v>
      </c>
      <c r="L238" s="258">
        <f t="shared" si="17"/>
        <v>106.6</v>
      </c>
      <c r="M238" s="258">
        <f t="shared" si="18"/>
        <v>284.10000000000002</v>
      </c>
      <c r="N238" s="258">
        <f t="shared" si="19"/>
        <v>284.10000000000002</v>
      </c>
    </row>
    <row r="239" spans="5:14" ht="16.8">
      <c r="E239" s="248">
        <v>43374</v>
      </c>
      <c r="F239" s="323">
        <f t="shared" si="15"/>
        <v>43404</v>
      </c>
      <c r="G239" s="159">
        <f t="shared" si="16"/>
        <v>2019</v>
      </c>
      <c r="H239" s="290">
        <v>106.7</v>
      </c>
      <c r="I239" s="249">
        <v>284.5</v>
      </c>
      <c r="J239" s="257">
        <f>IF($E239&lt;DATE(2018,7,1),"-",INDEX('Annual Inflation'!$AM$53:$BA$53, MATCH(YEAR(EOMONTH($E239,6)), 'Annual Inflation'!$AM$6:$BA$6, 0))/100)</f>
        <v>1.7910205867057716E-2</v>
      </c>
      <c r="K239" s="257">
        <f>IF($E239&lt;DATE(2018,7,1),"-",INDEX('Annual Inflation'!$AM$50:$BA$50, MATCH(YEAR(EOMONTH($E239,6)), 'Annual Inflation'!$AM$6:$BA$6, 0))/100)</f>
        <v>2.5628884588821732E-2</v>
      </c>
      <c r="L239" s="258">
        <f t="shared" si="17"/>
        <v>106.7</v>
      </c>
      <c r="M239" s="258">
        <f t="shared" si="18"/>
        <v>284.5</v>
      </c>
      <c r="N239" s="258">
        <f t="shared" si="19"/>
        <v>284.5</v>
      </c>
    </row>
    <row r="240" spans="5:14" ht="16.8">
      <c r="E240" s="248">
        <v>43405</v>
      </c>
      <c r="F240" s="323">
        <f t="shared" si="15"/>
        <v>43434</v>
      </c>
      <c r="G240" s="159">
        <f t="shared" si="16"/>
        <v>2019</v>
      </c>
      <c r="H240" s="290">
        <v>106.9</v>
      </c>
      <c r="I240" s="249">
        <v>284.60000000000002</v>
      </c>
      <c r="J240" s="257">
        <f>IF($E240&lt;DATE(2018,7,1),"-",INDEX('Annual Inflation'!$AM$53:$BA$53, MATCH(YEAR(EOMONTH($E240,6)), 'Annual Inflation'!$AM$6:$BA$6, 0))/100)</f>
        <v>1.7910205867057716E-2</v>
      </c>
      <c r="K240" s="257">
        <f>IF($E240&lt;DATE(2018,7,1),"-",INDEX('Annual Inflation'!$AM$50:$BA$50, MATCH(YEAR(EOMONTH($E240,6)), 'Annual Inflation'!$AM$6:$BA$6, 0))/100)</f>
        <v>2.5628884588821732E-2</v>
      </c>
      <c r="L240" s="258">
        <f t="shared" si="17"/>
        <v>106.9</v>
      </c>
      <c r="M240" s="258">
        <f t="shared" si="18"/>
        <v>284.60000000000002</v>
      </c>
      <c r="N240" s="258">
        <f t="shared" si="19"/>
        <v>284.60000000000002</v>
      </c>
    </row>
    <row r="241" spans="5:14" ht="16.8">
      <c r="E241" s="248">
        <v>43435</v>
      </c>
      <c r="F241" s="323">
        <f t="shared" si="15"/>
        <v>43465</v>
      </c>
      <c r="G241" s="159">
        <f t="shared" si="16"/>
        <v>2019</v>
      </c>
      <c r="H241" s="290">
        <v>107.1</v>
      </c>
      <c r="I241" s="249">
        <v>285.60000000000002</v>
      </c>
      <c r="J241" s="257">
        <f>IF($E241&lt;DATE(2018,7,1),"-",INDEX('Annual Inflation'!$AM$53:$BA$53, MATCH(YEAR(EOMONTH($E241,6)), 'Annual Inflation'!$AM$6:$BA$6, 0))/100)</f>
        <v>1.7910205867057716E-2</v>
      </c>
      <c r="K241" s="257">
        <f>IF($E241&lt;DATE(2018,7,1),"-",INDEX('Annual Inflation'!$AM$50:$BA$50, MATCH(YEAR(EOMONTH($E241,6)), 'Annual Inflation'!$AM$6:$BA$6, 0))/100)</f>
        <v>2.5628884588821732E-2</v>
      </c>
      <c r="L241" s="258">
        <f t="shared" si="17"/>
        <v>107.1</v>
      </c>
      <c r="M241" s="258">
        <f t="shared" si="18"/>
        <v>285.60000000000002</v>
      </c>
      <c r="N241" s="258">
        <f t="shared" si="19"/>
        <v>285.60000000000002</v>
      </c>
    </row>
    <row r="242" spans="5:14" ht="16.8">
      <c r="E242" s="248">
        <v>43466</v>
      </c>
      <c r="F242" s="323">
        <f t="shared" si="15"/>
        <v>43496</v>
      </c>
      <c r="G242" s="159">
        <f t="shared" si="16"/>
        <v>2019</v>
      </c>
      <c r="H242" s="290">
        <v>106.4</v>
      </c>
      <c r="I242" s="249">
        <v>283</v>
      </c>
      <c r="J242" s="257">
        <f>IF($E242&lt;DATE(2018,7,1),"-",INDEX('Annual Inflation'!$AM$53:$BA$53, MATCH(YEAR(EOMONTH($E242,6)), 'Annual Inflation'!$AM$6:$BA$6, 0))/100)</f>
        <v>1.7910205867057716E-2</v>
      </c>
      <c r="K242" s="257">
        <f>IF($E242&lt;DATE(2018,7,1),"-",INDEX('Annual Inflation'!$AM$50:$BA$50, MATCH(YEAR(EOMONTH($E242,6)), 'Annual Inflation'!$AM$6:$BA$6, 0))/100)</f>
        <v>2.5628884588821732E-2</v>
      </c>
      <c r="L242" s="258">
        <f t="shared" si="17"/>
        <v>106.4</v>
      </c>
      <c r="M242" s="258">
        <f t="shared" si="18"/>
        <v>283</v>
      </c>
      <c r="N242" s="258">
        <f t="shared" si="19"/>
        <v>283</v>
      </c>
    </row>
    <row r="243" spans="5:14" ht="16.8">
      <c r="E243" s="248">
        <v>43497</v>
      </c>
      <c r="F243" s="323">
        <f t="shared" si="15"/>
        <v>43524</v>
      </c>
      <c r="G243" s="159">
        <f t="shared" si="16"/>
        <v>2019</v>
      </c>
      <c r="H243" s="290">
        <v>106.8</v>
      </c>
      <c r="I243" s="249">
        <v>285</v>
      </c>
      <c r="J243" s="257">
        <f>IF($E243&lt;DATE(2018,7,1),"-",INDEX('Annual Inflation'!$AM$53:$BA$53, MATCH(YEAR(EOMONTH($E243,6)), 'Annual Inflation'!$AM$6:$BA$6, 0))/100)</f>
        <v>1.7910205867057716E-2</v>
      </c>
      <c r="K243" s="257">
        <f>IF($E243&lt;DATE(2018,7,1),"-",INDEX('Annual Inflation'!$AM$50:$BA$50, MATCH(YEAR(EOMONTH($E243,6)), 'Annual Inflation'!$AM$6:$BA$6, 0))/100)</f>
        <v>2.5628884588821732E-2</v>
      </c>
      <c r="L243" s="258">
        <f t="shared" si="17"/>
        <v>106.8</v>
      </c>
      <c r="M243" s="258">
        <f t="shared" si="18"/>
        <v>285</v>
      </c>
      <c r="N243" s="258">
        <f t="shared" si="19"/>
        <v>285</v>
      </c>
    </row>
    <row r="244" spans="5:14" ht="16.8">
      <c r="E244" s="248">
        <v>43525</v>
      </c>
      <c r="F244" s="323">
        <f t="shared" si="15"/>
        <v>43555</v>
      </c>
      <c r="G244" s="159">
        <f t="shared" si="16"/>
        <v>2019</v>
      </c>
      <c r="H244" s="290">
        <v>107</v>
      </c>
      <c r="I244" s="249">
        <v>285.10000000000002</v>
      </c>
      <c r="J244" s="257">
        <f>IF($E244&lt;DATE(2018,7,1),"-",INDEX('Annual Inflation'!$AM$53:$BA$53, MATCH(YEAR(EOMONTH($E244,6)), 'Annual Inflation'!$AM$6:$BA$6, 0))/100)</f>
        <v>1.7910205867057716E-2</v>
      </c>
      <c r="K244" s="257">
        <f>IF($E244&lt;DATE(2018,7,1),"-",INDEX('Annual Inflation'!$AM$50:$BA$50, MATCH(YEAR(EOMONTH($E244,6)), 'Annual Inflation'!$AM$6:$BA$6, 0))/100)</f>
        <v>2.5628884588821732E-2</v>
      </c>
      <c r="L244" s="258">
        <f t="shared" si="17"/>
        <v>107</v>
      </c>
      <c r="M244" s="258">
        <f t="shared" si="18"/>
        <v>285.10000000000002</v>
      </c>
      <c r="N244" s="258">
        <f t="shared" si="19"/>
        <v>285.10000000000002</v>
      </c>
    </row>
    <row r="245" spans="5:14" ht="16.8">
      <c r="E245" s="248">
        <v>43556</v>
      </c>
      <c r="F245" s="323">
        <f t="shared" si="15"/>
        <v>43585</v>
      </c>
      <c r="G245" s="159">
        <f t="shared" si="16"/>
        <v>2020</v>
      </c>
      <c r="H245" s="290">
        <v>107.6</v>
      </c>
      <c r="I245" s="249">
        <v>288.2</v>
      </c>
      <c r="J245" s="257">
        <f>IF($E245&lt;DATE(2018,7,1),"-",INDEX('Annual Inflation'!$AM$53:$BA$53, MATCH(YEAR(EOMONTH($E245,6)), 'Annual Inflation'!$AM$6:$BA$6, 0))/100)</f>
        <v>1.7910205867057716E-2</v>
      </c>
      <c r="K245" s="257">
        <f>IF($E245&lt;DATE(2018,7,1),"-",INDEX('Annual Inflation'!$AM$50:$BA$50, MATCH(YEAR(EOMONTH($E245,6)), 'Annual Inflation'!$AM$6:$BA$6, 0))/100)</f>
        <v>2.5628884588821732E-2</v>
      </c>
      <c r="L245" s="258">
        <f t="shared" si="17"/>
        <v>107.6</v>
      </c>
      <c r="M245" s="258">
        <f t="shared" si="18"/>
        <v>288.2</v>
      </c>
      <c r="N245" s="258">
        <f t="shared" si="19"/>
        <v>288.2</v>
      </c>
    </row>
    <row r="246" spans="5:14" ht="16.8">
      <c r="E246" s="248">
        <v>43586</v>
      </c>
      <c r="F246" s="323">
        <f t="shared" si="15"/>
        <v>43616</v>
      </c>
      <c r="G246" s="159">
        <f t="shared" si="16"/>
        <v>2020</v>
      </c>
      <c r="H246" s="290">
        <v>107.9</v>
      </c>
      <c r="I246" s="249">
        <v>289.2</v>
      </c>
      <c r="J246" s="257">
        <f>IF($E246&lt;DATE(2018,7,1),"-",INDEX('Annual Inflation'!$AM$53:$BA$53, MATCH(YEAR(EOMONTH($E246,6)), 'Annual Inflation'!$AM$6:$BA$6, 0))/100)</f>
        <v>1.7910205867057716E-2</v>
      </c>
      <c r="K246" s="257">
        <f>IF($E246&lt;DATE(2018,7,1),"-",INDEX('Annual Inflation'!$AM$50:$BA$50, MATCH(YEAR(EOMONTH($E246,6)), 'Annual Inflation'!$AM$6:$BA$6, 0))/100)</f>
        <v>2.5628884588821732E-2</v>
      </c>
      <c r="L246" s="258">
        <f t="shared" si="17"/>
        <v>107.9</v>
      </c>
      <c r="M246" s="258">
        <f t="shared" si="18"/>
        <v>289.2</v>
      </c>
      <c r="N246" s="258">
        <f t="shared" si="19"/>
        <v>289.2</v>
      </c>
    </row>
    <row r="247" spans="5:14" ht="16.8">
      <c r="E247" s="248">
        <v>43617</v>
      </c>
      <c r="F247" s="323">
        <f t="shared" si="15"/>
        <v>43646</v>
      </c>
      <c r="G247" s="159">
        <f t="shared" si="16"/>
        <v>2020</v>
      </c>
      <c r="H247" s="290">
        <v>107.9</v>
      </c>
      <c r="I247" s="249">
        <v>289.60000000000002</v>
      </c>
      <c r="J247" s="257">
        <f>IF($E247&lt;DATE(2018,7,1),"-",INDEX('Annual Inflation'!$AM$53:$BA$53, MATCH(YEAR(EOMONTH($E247,6)), 'Annual Inflation'!$AM$6:$BA$6, 0))/100)</f>
        <v>1.7910205867057716E-2</v>
      </c>
      <c r="K247" s="257">
        <f>IF($E247&lt;DATE(2018,7,1),"-",INDEX('Annual Inflation'!$AM$50:$BA$50, MATCH(YEAR(EOMONTH($E247,6)), 'Annual Inflation'!$AM$6:$BA$6, 0))/100)</f>
        <v>2.5628884588821732E-2</v>
      </c>
      <c r="L247" s="258">
        <f t="shared" si="17"/>
        <v>107.9</v>
      </c>
      <c r="M247" s="258">
        <f t="shared" si="18"/>
        <v>289.60000000000002</v>
      </c>
      <c r="N247" s="258">
        <f t="shared" si="19"/>
        <v>289.60000000000002</v>
      </c>
    </row>
    <row r="248" spans="5:14" ht="16.8">
      <c r="E248" s="248">
        <v>43647</v>
      </c>
      <c r="F248" s="323">
        <f t="shared" si="15"/>
        <v>43677</v>
      </c>
      <c r="G248" s="159">
        <f t="shared" si="16"/>
        <v>2020</v>
      </c>
      <c r="H248" s="290">
        <v>108</v>
      </c>
      <c r="I248" s="249">
        <v>289.5</v>
      </c>
      <c r="J248" s="257">
        <f>IF($E248&lt;DATE(2018,7,1),"-",INDEX('Annual Inflation'!$AM$53:$BA$53, MATCH(YEAR(EOMONTH($E248,6)), 'Annual Inflation'!$AM$6:$BA$6, 0))/100)</f>
        <v>8.5065402820157007E-3</v>
      </c>
      <c r="K248" s="257">
        <f>IF($E248&lt;DATE(2018,7,1),"-",INDEX('Annual Inflation'!$AM$50:$BA$50, MATCH(YEAR(EOMONTH($E248,6)), 'Annual Inflation'!$AM$6:$BA$6, 0))/100)</f>
        <v>1.50334712603879E-2</v>
      </c>
      <c r="L248" s="258">
        <f t="shared" si="17"/>
        <v>108</v>
      </c>
      <c r="M248" s="258">
        <f t="shared" si="18"/>
        <v>289.5</v>
      </c>
      <c r="N248" s="258">
        <f t="shared" si="19"/>
        <v>289.5</v>
      </c>
    </row>
    <row r="249" spans="5:14" ht="16.8">
      <c r="E249" s="248">
        <v>43678</v>
      </c>
      <c r="F249" s="323">
        <f t="shared" si="15"/>
        <v>43708</v>
      </c>
      <c r="G249" s="159">
        <f t="shared" si="16"/>
        <v>2020</v>
      </c>
      <c r="H249" s="290">
        <v>108.3</v>
      </c>
      <c r="I249" s="249">
        <v>291.7</v>
      </c>
      <c r="J249" s="257">
        <f>IF($E249&lt;DATE(2018,7,1),"-",INDEX('Annual Inflation'!$AM$53:$BA$53, MATCH(YEAR(EOMONTH($E249,6)), 'Annual Inflation'!$AM$6:$BA$6, 0))/100)</f>
        <v>8.5065402820157007E-3</v>
      </c>
      <c r="K249" s="257">
        <f>IF($E249&lt;DATE(2018,7,1),"-",INDEX('Annual Inflation'!$AM$50:$BA$50, MATCH(YEAR(EOMONTH($E249,6)), 'Annual Inflation'!$AM$6:$BA$6, 0))/100)</f>
        <v>1.50334712603879E-2</v>
      </c>
      <c r="L249" s="258">
        <f t="shared" si="17"/>
        <v>108.3</v>
      </c>
      <c r="M249" s="258">
        <f t="shared" si="18"/>
        <v>291.7</v>
      </c>
      <c r="N249" s="258">
        <f t="shared" si="19"/>
        <v>291.7</v>
      </c>
    </row>
    <row r="250" spans="5:14" ht="16.8">
      <c r="E250" s="248">
        <v>43709</v>
      </c>
      <c r="F250" s="323">
        <f t="shared" si="15"/>
        <v>43738</v>
      </c>
      <c r="G250" s="159">
        <f t="shared" si="16"/>
        <v>2020</v>
      </c>
      <c r="H250" s="290">
        <v>108.4</v>
      </c>
      <c r="I250" s="249">
        <v>291</v>
      </c>
      <c r="J250" s="257">
        <f>IF($E250&lt;DATE(2018,7,1),"-",INDEX('Annual Inflation'!$AM$53:$BA$53, MATCH(YEAR(EOMONTH($E250,6)), 'Annual Inflation'!$AM$6:$BA$6, 0))/100)</f>
        <v>8.5065402820157007E-3</v>
      </c>
      <c r="K250" s="257">
        <f>IF($E250&lt;DATE(2018,7,1),"-",INDEX('Annual Inflation'!$AM$50:$BA$50, MATCH(YEAR(EOMONTH($E250,6)), 'Annual Inflation'!$AM$6:$BA$6, 0))/100)</f>
        <v>1.50334712603879E-2</v>
      </c>
      <c r="L250" s="258">
        <f t="shared" si="17"/>
        <v>108.4</v>
      </c>
      <c r="M250" s="258">
        <f t="shared" si="18"/>
        <v>291</v>
      </c>
      <c r="N250" s="258">
        <f t="shared" si="19"/>
        <v>291</v>
      </c>
    </row>
    <row r="251" spans="5:14" ht="16.8">
      <c r="E251" s="248">
        <v>43739</v>
      </c>
      <c r="F251" s="323">
        <f t="shared" si="15"/>
        <v>43769</v>
      </c>
      <c r="G251" s="159">
        <f t="shared" si="16"/>
        <v>2020</v>
      </c>
      <c r="H251" s="290">
        <v>108.3</v>
      </c>
      <c r="I251" s="249">
        <v>290.39999999999998</v>
      </c>
      <c r="J251" s="257">
        <f>IF($E251&lt;DATE(2018,7,1),"-",INDEX('Annual Inflation'!$AM$53:$BA$53, MATCH(YEAR(EOMONTH($E251,6)), 'Annual Inflation'!$AM$6:$BA$6, 0))/100)</f>
        <v>8.5065402820157007E-3</v>
      </c>
      <c r="K251" s="257">
        <f>IF($E251&lt;DATE(2018,7,1),"-",INDEX('Annual Inflation'!$AM$50:$BA$50, MATCH(YEAR(EOMONTH($E251,6)), 'Annual Inflation'!$AM$6:$BA$6, 0))/100)</f>
        <v>1.50334712603879E-2</v>
      </c>
      <c r="L251" s="258">
        <f t="shared" si="17"/>
        <v>108.3</v>
      </c>
      <c r="M251" s="258">
        <f t="shared" si="18"/>
        <v>290.39999999999998</v>
      </c>
      <c r="N251" s="258">
        <f t="shared" si="19"/>
        <v>290.39999999999998</v>
      </c>
    </row>
    <row r="252" spans="5:14" ht="16.8">
      <c r="E252" s="248">
        <v>43770</v>
      </c>
      <c r="F252" s="323">
        <f t="shared" si="15"/>
        <v>43799</v>
      </c>
      <c r="G252" s="159">
        <f t="shared" si="16"/>
        <v>2020</v>
      </c>
      <c r="H252" s="290">
        <v>108.5</v>
      </c>
      <c r="I252" s="249">
        <v>291</v>
      </c>
      <c r="J252" s="257">
        <f>IF($E252&lt;DATE(2018,7,1),"-",INDEX('Annual Inflation'!$AM$53:$BA$53, MATCH(YEAR(EOMONTH($E252,6)), 'Annual Inflation'!$AM$6:$BA$6, 0))/100)</f>
        <v>8.5065402820157007E-3</v>
      </c>
      <c r="K252" s="257">
        <f>IF($E252&lt;DATE(2018,7,1),"-",INDEX('Annual Inflation'!$AM$50:$BA$50, MATCH(YEAR(EOMONTH($E252,6)), 'Annual Inflation'!$AM$6:$BA$6, 0))/100)</f>
        <v>1.50334712603879E-2</v>
      </c>
      <c r="L252" s="258">
        <f t="shared" si="17"/>
        <v>108.5</v>
      </c>
      <c r="M252" s="258">
        <f t="shared" si="18"/>
        <v>291</v>
      </c>
      <c r="N252" s="258">
        <f t="shared" si="19"/>
        <v>291</v>
      </c>
    </row>
    <row r="253" spans="5:14" ht="16.8">
      <c r="E253" s="248">
        <v>43800</v>
      </c>
      <c r="F253" s="323">
        <f t="shared" si="15"/>
        <v>43830</v>
      </c>
      <c r="G253" s="159">
        <f t="shared" si="16"/>
        <v>2020</v>
      </c>
      <c r="H253" s="290">
        <v>108.5</v>
      </c>
      <c r="I253" s="249">
        <v>291.89999999999998</v>
      </c>
      <c r="J253" s="257">
        <f>IF($E253&lt;DATE(2018,7,1),"-",INDEX('Annual Inflation'!$AM$53:$BA$53, MATCH(YEAR(EOMONTH($E253,6)), 'Annual Inflation'!$AM$6:$BA$6, 0))/100)</f>
        <v>8.5065402820157007E-3</v>
      </c>
      <c r="K253" s="257">
        <f>IF($E253&lt;DATE(2018,7,1),"-",INDEX('Annual Inflation'!$AM$50:$BA$50, MATCH(YEAR(EOMONTH($E253,6)), 'Annual Inflation'!$AM$6:$BA$6, 0))/100)</f>
        <v>1.50334712603879E-2</v>
      </c>
      <c r="L253" s="258">
        <f t="shared" si="17"/>
        <v>108.5</v>
      </c>
      <c r="M253" s="258">
        <f t="shared" si="18"/>
        <v>291.89999999999998</v>
      </c>
      <c r="N253" s="258">
        <f t="shared" si="19"/>
        <v>291.89999999999998</v>
      </c>
    </row>
    <row r="254" spans="5:14" ht="16.8">
      <c r="E254" s="248">
        <v>43831</v>
      </c>
      <c r="F254" s="323">
        <f t="shared" si="15"/>
        <v>43861</v>
      </c>
      <c r="G254" s="159">
        <f t="shared" si="16"/>
        <v>2020</v>
      </c>
      <c r="H254" s="290">
        <v>108.3</v>
      </c>
      <c r="I254" s="249">
        <v>290.60000000000002</v>
      </c>
      <c r="J254" s="257">
        <f>IF($E254&lt;DATE(2018,7,1),"-",INDEX('Annual Inflation'!$AM$53:$BA$53, MATCH(YEAR(EOMONTH($E254,6)), 'Annual Inflation'!$AM$6:$BA$6, 0))/100)</f>
        <v>8.5065402820157007E-3</v>
      </c>
      <c r="K254" s="257">
        <f>IF($E254&lt;DATE(2018,7,1),"-",INDEX('Annual Inflation'!$AM$50:$BA$50, MATCH(YEAR(EOMONTH($E254,6)), 'Annual Inflation'!$AM$6:$BA$6, 0))/100)</f>
        <v>1.50334712603879E-2</v>
      </c>
      <c r="L254" s="258">
        <f t="shared" si="17"/>
        <v>108.3</v>
      </c>
      <c r="M254" s="258">
        <f t="shared" si="18"/>
        <v>290.60000000000002</v>
      </c>
      <c r="N254" s="258">
        <f t="shared" si="19"/>
        <v>290.60000000000002</v>
      </c>
    </row>
    <row r="255" spans="5:14" ht="16.8">
      <c r="E255" s="248">
        <v>43862</v>
      </c>
      <c r="F255" s="323">
        <f t="shared" si="15"/>
        <v>43890</v>
      </c>
      <c r="G255" s="159">
        <f t="shared" si="16"/>
        <v>2020</v>
      </c>
      <c r="H255" s="290">
        <v>108.6</v>
      </c>
      <c r="I255" s="249">
        <v>292</v>
      </c>
      <c r="J255" s="257">
        <f>IF($E255&lt;DATE(2018,7,1),"-",INDEX('Annual Inflation'!$AM$53:$BA$53, MATCH(YEAR(EOMONTH($E255,6)), 'Annual Inflation'!$AM$6:$BA$6, 0))/100)</f>
        <v>8.5065402820157007E-3</v>
      </c>
      <c r="K255" s="257">
        <f>IF($E255&lt;DATE(2018,7,1),"-",INDEX('Annual Inflation'!$AM$50:$BA$50, MATCH(YEAR(EOMONTH($E255,6)), 'Annual Inflation'!$AM$6:$BA$6, 0))/100)</f>
        <v>1.50334712603879E-2</v>
      </c>
      <c r="L255" s="258">
        <f t="shared" si="17"/>
        <v>108.6</v>
      </c>
      <c r="M255" s="258">
        <f t="shared" si="18"/>
        <v>292</v>
      </c>
      <c r="N255" s="258">
        <f t="shared" si="19"/>
        <v>292</v>
      </c>
    </row>
    <row r="256" spans="5:14" ht="16.8">
      <c r="E256" s="248">
        <v>43891</v>
      </c>
      <c r="F256" s="323">
        <f t="shared" si="15"/>
        <v>43921</v>
      </c>
      <c r="G256" s="159">
        <f t="shared" si="16"/>
        <v>2020</v>
      </c>
      <c r="H256" s="290">
        <v>108.6</v>
      </c>
      <c r="I256" s="249">
        <v>292.60000000000002</v>
      </c>
      <c r="J256" s="257">
        <f>IF($E256&lt;DATE(2018,7,1),"-",INDEX('Annual Inflation'!$AM$53:$BA$53, MATCH(YEAR(EOMONTH($E256,6)), 'Annual Inflation'!$AM$6:$BA$6, 0))/100)</f>
        <v>8.5065402820157007E-3</v>
      </c>
      <c r="K256" s="257">
        <f>IF($E256&lt;DATE(2018,7,1),"-",INDEX('Annual Inflation'!$AM$50:$BA$50, MATCH(YEAR(EOMONTH($E256,6)), 'Annual Inflation'!$AM$6:$BA$6, 0))/100)</f>
        <v>1.50334712603879E-2</v>
      </c>
      <c r="L256" s="258">
        <f t="shared" si="17"/>
        <v>108.6</v>
      </c>
      <c r="M256" s="258">
        <f t="shared" si="18"/>
        <v>292.60000000000002</v>
      </c>
      <c r="N256" s="258">
        <f t="shared" si="19"/>
        <v>292.60000000000002</v>
      </c>
    </row>
    <row r="257" spans="5:14" ht="16.8">
      <c r="E257" s="248">
        <v>43922</v>
      </c>
      <c r="F257" s="323">
        <f t="shared" si="15"/>
        <v>43951</v>
      </c>
      <c r="G257" s="159">
        <f t="shared" si="16"/>
        <v>2021</v>
      </c>
      <c r="H257" s="290">
        <v>108.6</v>
      </c>
      <c r="I257" s="249">
        <v>292.60000000000002</v>
      </c>
      <c r="J257" s="257">
        <f>IF($E257&lt;DATE(2018,7,1),"-",INDEX('Annual Inflation'!$AM$53:$BA$53, MATCH(YEAR(EOMONTH($E257,6)), 'Annual Inflation'!$AM$6:$BA$6, 0))/100)</f>
        <v>8.5065402820157007E-3</v>
      </c>
      <c r="K257" s="257">
        <f>IF($E257&lt;DATE(2018,7,1),"-",INDEX('Annual Inflation'!$AM$50:$BA$50, MATCH(YEAR(EOMONTH($E257,6)), 'Annual Inflation'!$AM$6:$BA$6, 0))/100)</f>
        <v>1.50334712603879E-2</v>
      </c>
      <c r="L257" s="258">
        <f t="shared" si="17"/>
        <v>108.6</v>
      </c>
      <c r="M257" s="258">
        <f t="shared" si="18"/>
        <v>292.60000000000002</v>
      </c>
      <c r="N257" s="258">
        <f t="shared" si="19"/>
        <v>292.60000000000002</v>
      </c>
    </row>
    <row r="258" spans="5:14" ht="16.8">
      <c r="E258" s="248">
        <v>43952</v>
      </c>
      <c r="F258" s="323">
        <f t="shared" si="15"/>
        <v>43982</v>
      </c>
      <c r="G258" s="159">
        <f t="shared" si="16"/>
        <v>2021</v>
      </c>
      <c r="H258" s="290">
        <v>108.6</v>
      </c>
      <c r="I258" s="249">
        <v>292.2</v>
      </c>
      <c r="J258" s="257">
        <f>IF($E258&lt;DATE(2018,7,1),"-",INDEX('Annual Inflation'!$AM$53:$BA$53, MATCH(YEAR(EOMONTH($E258,6)), 'Annual Inflation'!$AM$6:$BA$6, 0))/100)</f>
        <v>8.5065402820157007E-3</v>
      </c>
      <c r="K258" s="257">
        <f>IF($E258&lt;DATE(2018,7,1),"-",INDEX('Annual Inflation'!$AM$50:$BA$50, MATCH(YEAR(EOMONTH($E258,6)), 'Annual Inflation'!$AM$6:$BA$6, 0))/100)</f>
        <v>1.50334712603879E-2</v>
      </c>
      <c r="L258" s="258">
        <f t="shared" si="17"/>
        <v>108.6</v>
      </c>
      <c r="M258" s="258">
        <f t="shared" si="18"/>
        <v>292.2</v>
      </c>
      <c r="N258" s="258">
        <f t="shared" si="19"/>
        <v>292.2</v>
      </c>
    </row>
    <row r="259" spans="5:14" ht="16.8">
      <c r="E259" s="248">
        <v>43983</v>
      </c>
      <c r="F259" s="323">
        <f t="shared" si="15"/>
        <v>44012</v>
      </c>
      <c r="G259" s="159">
        <f t="shared" si="16"/>
        <v>2021</v>
      </c>
      <c r="H259" s="290">
        <v>108.8</v>
      </c>
      <c r="I259" s="249">
        <v>292.7</v>
      </c>
      <c r="J259" s="257">
        <f>IF($E259&lt;DATE(2018,7,1),"-",INDEX('Annual Inflation'!$AM$53:$BA$53, MATCH(YEAR(EOMONTH($E259,6)), 'Annual Inflation'!$AM$6:$BA$6, 0))/100)</f>
        <v>8.5065402820157007E-3</v>
      </c>
      <c r="K259" s="257">
        <f>IF($E259&lt;DATE(2018,7,1),"-",INDEX('Annual Inflation'!$AM$50:$BA$50, MATCH(YEAR(EOMONTH($E259,6)), 'Annual Inflation'!$AM$6:$BA$6, 0))/100)</f>
        <v>1.50334712603879E-2</v>
      </c>
      <c r="L259" s="258">
        <f t="shared" si="17"/>
        <v>108.8</v>
      </c>
      <c r="M259" s="258">
        <f t="shared" si="18"/>
        <v>292.7</v>
      </c>
      <c r="N259" s="258">
        <f t="shared" si="19"/>
        <v>292.7</v>
      </c>
    </row>
    <row r="260" spans="5:14" ht="16.8">
      <c r="E260" s="248">
        <v>44013</v>
      </c>
      <c r="F260" s="323">
        <f t="shared" si="15"/>
        <v>44043</v>
      </c>
      <c r="G260" s="159">
        <f t="shared" si="16"/>
        <v>2021</v>
      </c>
      <c r="H260" s="290">
        <v>109.2</v>
      </c>
      <c r="I260" s="249">
        <v>294.2</v>
      </c>
      <c r="J260" s="257">
        <f>IF($E260&lt;DATE(2018,7,1),"-",INDEX('Annual Inflation'!$AM$53:$BA$53, MATCH(YEAR(EOMONTH($E260,6)), 'Annual Inflation'!$AM$6:$BA$6, 0))/100)</f>
        <v>2.5882219500718201E-2</v>
      </c>
      <c r="K260" s="257">
        <f>IF($E260&lt;DATE(2018,7,1),"-",INDEX('Annual Inflation'!$AM$50:$BA$50, MATCH(YEAR(EOMONTH($E260,6)), 'Annual Inflation'!$AM$6:$BA$6, 0))/100)</f>
        <v>4.0452569031158125E-2</v>
      </c>
      <c r="L260" s="258">
        <f t="shared" si="17"/>
        <v>109.2</v>
      </c>
      <c r="M260" s="258">
        <f t="shared" si="18"/>
        <v>294.2</v>
      </c>
      <c r="N260" s="258">
        <f t="shared" si="19"/>
        <v>294.2</v>
      </c>
    </row>
    <row r="261" spans="5:14" ht="16.8">
      <c r="E261" s="248">
        <v>44044</v>
      </c>
      <c r="F261" s="323">
        <f t="shared" si="15"/>
        <v>44074</v>
      </c>
      <c r="G261" s="159">
        <f t="shared" si="16"/>
        <v>2021</v>
      </c>
      <c r="H261" s="290">
        <v>108.8</v>
      </c>
      <c r="I261" s="249">
        <v>293.3</v>
      </c>
      <c r="J261" s="257">
        <f>IF($E261&lt;DATE(2018,7,1),"-",INDEX('Annual Inflation'!$AM$53:$BA$53, MATCH(YEAR(EOMONTH($E261,6)), 'Annual Inflation'!$AM$6:$BA$6, 0))/100)</f>
        <v>2.5882219500718201E-2</v>
      </c>
      <c r="K261" s="257">
        <f>IF($E261&lt;DATE(2018,7,1),"-",INDEX('Annual Inflation'!$AM$50:$BA$50, MATCH(YEAR(EOMONTH($E261,6)), 'Annual Inflation'!$AM$6:$BA$6, 0))/100)</f>
        <v>4.0452569031158125E-2</v>
      </c>
      <c r="L261" s="258">
        <f t="shared" si="17"/>
        <v>108.8</v>
      </c>
      <c r="M261" s="258">
        <f t="shared" si="18"/>
        <v>293.3</v>
      </c>
      <c r="N261" s="258">
        <f t="shared" si="19"/>
        <v>293.3</v>
      </c>
    </row>
    <row r="262" spans="5:14" ht="16.8">
      <c r="E262" s="248">
        <v>44075</v>
      </c>
      <c r="F262" s="323">
        <f t="shared" ref="F262:F325" si="20">EOMONTH(E262, 0)</f>
        <v>44104</v>
      </c>
      <c r="G262" s="159">
        <f t="shared" ref="G262:G325" si="21">IF(MONTH(E262)&gt;=4,YEAR(E262)+1,YEAR(E262))</f>
        <v>2021</v>
      </c>
      <c r="H262" s="290">
        <v>109.2</v>
      </c>
      <c r="I262" s="249">
        <v>294.3</v>
      </c>
      <c r="J262" s="257">
        <f>IF($E262&lt;DATE(2018,7,1),"-",INDEX('Annual Inflation'!$AM$53:$BA$53, MATCH(YEAR(EOMONTH($E262,6)), 'Annual Inflation'!$AM$6:$BA$6, 0))/100)</f>
        <v>2.5882219500718201E-2</v>
      </c>
      <c r="K262" s="257">
        <f>IF($E262&lt;DATE(2018,7,1),"-",INDEX('Annual Inflation'!$AM$50:$BA$50, MATCH(YEAR(EOMONTH($E262,6)), 'Annual Inflation'!$AM$6:$BA$6, 0))/100)</f>
        <v>4.0452569031158125E-2</v>
      </c>
      <c r="L262" s="258">
        <f t="shared" ref="L262:L325" si="22">IF(ISBLANK(H262),L261*((1+J262)^(1/12)),H262)</f>
        <v>109.2</v>
      </c>
      <c r="M262" s="258">
        <f t="shared" ref="M262:M325" si="23">IF(ISBLANK(I262),M261*((1+K262)^(1/12)),I262)</f>
        <v>294.3</v>
      </c>
      <c r="N262" s="258">
        <f t="shared" ref="N262:N325" si="24">IF($E262 &lt; DATE(2023,4,1),  M262,  IF($E262 = DATE(2023,4,1), N261 * ((0.5*L262/L261) + (0.5*M262/M261)), N261*(L262/L261)))</f>
        <v>294.3</v>
      </c>
    </row>
    <row r="263" spans="5:14" ht="16.8">
      <c r="E263" s="248">
        <v>44105</v>
      </c>
      <c r="F263" s="323">
        <f t="shared" si="20"/>
        <v>44135</v>
      </c>
      <c r="G263" s="159">
        <f t="shared" si="21"/>
        <v>2021</v>
      </c>
      <c r="H263" s="290">
        <v>109.2</v>
      </c>
      <c r="I263" s="249">
        <v>294.3</v>
      </c>
      <c r="J263" s="257">
        <f>IF($E263&lt;DATE(2018,7,1),"-",INDEX('Annual Inflation'!$AM$53:$BA$53, MATCH(YEAR(EOMONTH($E263,6)), 'Annual Inflation'!$AM$6:$BA$6, 0))/100)</f>
        <v>2.5882219500718201E-2</v>
      </c>
      <c r="K263" s="257">
        <f>IF($E263&lt;DATE(2018,7,1),"-",INDEX('Annual Inflation'!$AM$50:$BA$50, MATCH(YEAR(EOMONTH($E263,6)), 'Annual Inflation'!$AM$6:$BA$6, 0))/100)</f>
        <v>4.0452569031158125E-2</v>
      </c>
      <c r="L263" s="258">
        <f t="shared" si="22"/>
        <v>109.2</v>
      </c>
      <c r="M263" s="258">
        <f t="shared" si="23"/>
        <v>294.3</v>
      </c>
      <c r="N263" s="258">
        <f t="shared" si="24"/>
        <v>294.3</v>
      </c>
    </row>
    <row r="264" spans="5:14" ht="16.8">
      <c r="E264" s="248">
        <v>44136</v>
      </c>
      <c r="F264" s="323">
        <f t="shared" si="20"/>
        <v>44165</v>
      </c>
      <c r="G264" s="159">
        <f t="shared" si="21"/>
        <v>2021</v>
      </c>
      <c r="H264" s="290">
        <v>109.1</v>
      </c>
      <c r="I264" s="249">
        <v>293.5</v>
      </c>
      <c r="J264" s="257">
        <f>IF($E264&lt;DATE(2018,7,1),"-",INDEX('Annual Inflation'!$AM$53:$BA$53, MATCH(YEAR(EOMONTH($E264,6)), 'Annual Inflation'!$AM$6:$BA$6, 0))/100)</f>
        <v>2.5882219500718201E-2</v>
      </c>
      <c r="K264" s="257">
        <f>IF($E264&lt;DATE(2018,7,1),"-",INDEX('Annual Inflation'!$AM$50:$BA$50, MATCH(YEAR(EOMONTH($E264,6)), 'Annual Inflation'!$AM$6:$BA$6, 0))/100)</f>
        <v>4.0452569031158125E-2</v>
      </c>
      <c r="L264" s="258">
        <f t="shared" si="22"/>
        <v>109.1</v>
      </c>
      <c r="M264" s="258">
        <f t="shared" si="23"/>
        <v>293.5</v>
      </c>
      <c r="N264" s="258">
        <f t="shared" si="24"/>
        <v>293.5</v>
      </c>
    </row>
    <row r="265" spans="5:14" ht="16.8">
      <c r="E265" s="248">
        <v>44166</v>
      </c>
      <c r="F265" s="323">
        <f t="shared" si="20"/>
        <v>44196</v>
      </c>
      <c r="G265" s="159">
        <f t="shared" si="21"/>
        <v>2021</v>
      </c>
      <c r="H265" s="290">
        <v>109.4</v>
      </c>
      <c r="I265" s="249">
        <v>295.39999999999998</v>
      </c>
      <c r="J265" s="257">
        <f>IF($E265&lt;DATE(2018,7,1),"-",INDEX('Annual Inflation'!$AM$53:$BA$53, MATCH(YEAR(EOMONTH($E265,6)), 'Annual Inflation'!$AM$6:$BA$6, 0))/100)</f>
        <v>2.5882219500718201E-2</v>
      </c>
      <c r="K265" s="257">
        <f>IF($E265&lt;DATE(2018,7,1),"-",INDEX('Annual Inflation'!$AM$50:$BA$50, MATCH(YEAR(EOMONTH($E265,6)), 'Annual Inflation'!$AM$6:$BA$6, 0))/100)</f>
        <v>4.0452569031158125E-2</v>
      </c>
      <c r="L265" s="258">
        <f t="shared" si="22"/>
        <v>109.4</v>
      </c>
      <c r="M265" s="258">
        <f t="shared" si="23"/>
        <v>295.39999999999998</v>
      </c>
      <c r="N265" s="258">
        <f t="shared" si="24"/>
        <v>295.39999999999998</v>
      </c>
    </row>
    <row r="266" spans="5:14" ht="16.8">
      <c r="E266" s="248">
        <v>44197</v>
      </c>
      <c r="F266" s="323">
        <f t="shared" si="20"/>
        <v>44227</v>
      </c>
      <c r="G266" s="159">
        <f t="shared" si="21"/>
        <v>2021</v>
      </c>
      <c r="H266" s="290">
        <v>109.3</v>
      </c>
      <c r="I266" s="249">
        <v>294.60000000000002</v>
      </c>
      <c r="J266" s="257">
        <f>IF($E266&lt;DATE(2018,7,1),"-",INDEX('Annual Inflation'!$AM$53:$BA$53, MATCH(YEAR(EOMONTH($E266,6)), 'Annual Inflation'!$AM$6:$BA$6, 0))/100)</f>
        <v>2.5882219500718201E-2</v>
      </c>
      <c r="K266" s="257">
        <f>IF($E266&lt;DATE(2018,7,1),"-",INDEX('Annual Inflation'!$AM$50:$BA$50, MATCH(YEAR(EOMONTH($E266,6)), 'Annual Inflation'!$AM$6:$BA$6, 0))/100)</f>
        <v>4.0452569031158125E-2</v>
      </c>
      <c r="L266" s="258">
        <f t="shared" si="22"/>
        <v>109.3</v>
      </c>
      <c r="M266" s="258">
        <f t="shared" si="23"/>
        <v>294.60000000000002</v>
      </c>
      <c r="N266" s="258">
        <f t="shared" si="24"/>
        <v>294.60000000000002</v>
      </c>
    </row>
    <row r="267" spans="5:14" ht="16.8">
      <c r="E267" s="248">
        <v>44228</v>
      </c>
      <c r="F267" s="323">
        <f t="shared" si="20"/>
        <v>44255</v>
      </c>
      <c r="G267" s="159">
        <f t="shared" si="21"/>
        <v>2021</v>
      </c>
      <c r="H267" s="290">
        <v>109.4</v>
      </c>
      <c r="I267" s="249">
        <v>296</v>
      </c>
      <c r="J267" s="257">
        <f>IF($E267&lt;DATE(2018,7,1),"-",INDEX('Annual Inflation'!$AM$53:$BA$53, MATCH(YEAR(EOMONTH($E267,6)), 'Annual Inflation'!$AM$6:$BA$6, 0))/100)</f>
        <v>2.5882219500718201E-2</v>
      </c>
      <c r="K267" s="257">
        <f>IF($E267&lt;DATE(2018,7,1),"-",INDEX('Annual Inflation'!$AM$50:$BA$50, MATCH(YEAR(EOMONTH($E267,6)), 'Annual Inflation'!$AM$6:$BA$6, 0))/100)</f>
        <v>4.0452569031158125E-2</v>
      </c>
      <c r="L267" s="258">
        <f t="shared" si="22"/>
        <v>109.4</v>
      </c>
      <c r="M267" s="258">
        <f t="shared" si="23"/>
        <v>296</v>
      </c>
      <c r="N267" s="258">
        <f t="shared" si="24"/>
        <v>296</v>
      </c>
    </row>
    <row r="268" spans="5:14" ht="16.8">
      <c r="E268" s="248">
        <v>44256</v>
      </c>
      <c r="F268" s="323">
        <f t="shared" si="20"/>
        <v>44286</v>
      </c>
      <c r="G268" s="159">
        <f t="shared" si="21"/>
        <v>2021</v>
      </c>
      <c r="H268" s="290">
        <v>109.7</v>
      </c>
      <c r="I268" s="249">
        <v>296.89999999999998</v>
      </c>
      <c r="J268" s="257">
        <f>IF($E268&lt;DATE(2018,7,1),"-",INDEX('Annual Inflation'!$AM$53:$BA$53, MATCH(YEAR(EOMONTH($E268,6)), 'Annual Inflation'!$AM$6:$BA$6, 0))/100)</f>
        <v>2.5882219500718201E-2</v>
      </c>
      <c r="K268" s="257">
        <f>IF($E268&lt;DATE(2018,7,1),"-",INDEX('Annual Inflation'!$AM$50:$BA$50, MATCH(YEAR(EOMONTH($E268,6)), 'Annual Inflation'!$AM$6:$BA$6, 0))/100)</f>
        <v>4.0452569031158125E-2</v>
      </c>
      <c r="L268" s="258">
        <f t="shared" si="22"/>
        <v>109.7</v>
      </c>
      <c r="M268" s="258">
        <f t="shared" si="23"/>
        <v>296.89999999999998</v>
      </c>
      <c r="N268" s="258">
        <f t="shared" si="24"/>
        <v>296.89999999999998</v>
      </c>
    </row>
    <row r="269" spans="5:14" ht="16.8">
      <c r="E269" s="248">
        <v>44287</v>
      </c>
      <c r="F269" s="323">
        <f t="shared" si="20"/>
        <v>44316</v>
      </c>
      <c r="G269" s="159">
        <f t="shared" si="21"/>
        <v>2022</v>
      </c>
      <c r="H269" s="290">
        <v>110.4</v>
      </c>
      <c r="I269" s="249">
        <v>301.10000000000002</v>
      </c>
      <c r="J269" s="257">
        <f>IF($E269&lt;DATE(2018,7,1),"-",INDEX('Annual Inflation'!$AM$53:$BA$53, MATCH(YEAR(EOMONTH($E269,6)), 'Annual Inflation'!$AM$6:$BA$6, 0))/100)</f>
        <v>2.5882219500718201E-2</v>
      </c>
      <c r="K269" s="257">
        <f>IF($E269&lt;DATE(2018,7,1),"-",INDEX('Annual Inflation'!$AM$50:$BA$50, MATCH(YEAR(EOMONTH($E269,6)), 'Annual Inflation'!$AM$6:$BA$6, 0))/100)</f>
        <v>4.0452569031158125E-2</v>
      </c>
      <c r="L269" s="258">
        <f t="shared" ref="L269:L287" si="25">IF(ISBLANK(H269),L268*((1+J269)^(1/12)),H269)</f>
        <v>110.4</v>
      </c>
      <c r="M269" s="258">
        <f t="shared" ref="M269:M287" si="26">IF(ISBLANK(I269),M268*((1+K269)^(1/12)),I269)</f>
        <v>301.10000000000002</v>
      </c>
      <c r="N269" s="258">
        <f t="shared" si="24"/>
        <v>301.10000000000002</v>
      </c>
    </row>
    <row r="270" spans="5:14" ht="16.8">
      <c r="E270" s="248">
        <v>44317</v>
      </c>
      <c r="F270" s="323">
        <f t="shared" si="20"/>
        <v>44347</v>
      </c>
      <c r="G270" s="159">
        <f t="shared" si="21"/>
        <v>2022</v>
      </c>
      <c r="H270" s="290">
        <v>111</v>
      </c>
      <c r="I270" s="249">
        <v>301.89999999999998</v>
      </c>
      <c r="J270" s="257">
        <f>IF($E270&lt;DATE(2018,7,1),"-",INDEX('Annual Inflation'!$AM$53:$BA$53, MATCH(YEAR(EOMONTH($E270,6)), 'Annual Inflation'!$AM$6:$BA$6, 0))/100)</f>
        <v>2.5882219500718201E-2</v>
      </c>
      <c r="K270" s="257">
        <f>IF($E270&lt;DATE(2018,7,1),"-",INDEX('Annual Inflation'!$AM$50:$BA$50, MATCH(YEAR(EOMONTH($E270,6)), 'Annual Inflation'!$AM$6:$BA$6, 0))/100)</f>
        <v>4.0452569031158125E-2</v>
      </c>
      <c r="L270" s="258">
        <f t="shared" si="25"/>
        <v>111</v>
      </c>
      <c r="M270" s="258">
        <f t="shared" si="26"/>
        <v>301.89999999999998</v>
      </c>
      <c r="N270" s="258">
        <f t="shared" si="24"/>
        <v>301.89999999999998</v>
      </c>
    </row>
    <row r="271" spans="5:14" ht="16.8">
      <c r="E271" s="248">
        <v>44348</v>
      </c>
      <c r="F271" s="323">
        <f t="shared" si="20"/>
        <v>44377</v>
      </c>
      <c r="G271" s="159">
        <f t="shared" si="21"/>
        <v>2022</v>
      </c>
      <c r="H271" s="290">
        <v>111.4</v>
      </c>
      <c r="I271" s="249">
        <v>304</v>
      </c>
      <c r="J271" s="257">
        <f>IF($E271&lt;DATE(2018,7,1),"-",INDEX('Annual Inflation'!$AM$53:$BA$53, MATCH(YEAR(EOMONTH($E271,6)), 'Annual Inflation'!$AM$6:$BA$6, 0))/100)</f>
        <v>2.5882219500718201E-2</v>
      </c>
      <c r="K271" s="257">
        <f>IF($E271&lt;DATE(2018,7,1),"-",INDEX('Annual Inflation'!$AM$50:$BA$50, MATCH(YEAR(EOMONTH($E271,6)), 'Annual Inflation'!$AM$6:$BA$6, 0))/100)</f>
        <v>4.0452569031158125E-2</v>
      </c>
      <c r="L271" s="258">
        <f t="shared" si="25"/>
        <v>111.4</v>
      </c>
      <c r="M271" s="258">
        <f t="shared" si="26"/>
        <v>304</v>
      </c>
      <c r="N271" s="258">
        <f t="shared" si="24"/>
        <v>304</v>
      </c>
    </row>
    <row r="272" spans="5:14" ht="16.8">
      <c r="E272" s="248">
        <v>44378</v>
      </c>
      <c r="F272" s="323">
        <f t="shared" si="20"/>
        <v>44408</v>
      </c>
      <c r="G272" s="159">
        <f t="shared" si="21"/>
        <v>2022</v>
      </c>
      <c r="H272" s="290">
        <v>111.4</v>
      </c>
      <c r="I272" s="249">
        <v>305.5</v>
      </c>
      <c r="J272" s="257">
        <f>IF($E272&lt;DATE(2018,7,1),"-",INDEX('Annual Inflation'!$AM$53:$BA$53, MATCH(YEAR(EOMONTH($E272,6)), 'Annual Inflation'!$AM$6:$BA$6, 0))/100)</f>
        <v>9.0667455547039033E-2</v>
      </c>
      <c r="K272" s="257">
        <f>IF($E272&lt;DATE(2018,7,1),"-",INDEX('Annual Inflation'!$AM$50:$BA$50, MATCH(YEAR(EOMONTH($E272,6)), 'Annual Inflation'!$AM$6:$BA$6, 0))/100)</f>
        <v>0.11584699426229506</v>
      </c>
      <c r="L272" s="258">
        <f t="shared" si="25"/>
        <v>111.4</v>
      </c>
      <c r="M272" s="258">
        <f t="shared" si="26"/>
        <v>305.5</v>
      </c>
      <c r="N272" s="258">
        <f t="shared" si="24"/>
        <v>305.5</v>
      </c>
    </row>
    <row r="273" spans="5:14" ht="16.8">
      <c r="E273" s="248">
        <v>44409</v>
      </c>
      <c r="F273" s="323">
        <f t="shared" si="20"/>
        <v>44439</v>
      </c>
      <c r="G273" s="159">
        <f t="shared" si="21"/>
        <v>2022</v>
      </c>
      <c r="H273" s="290">
        <v>112.1</v>
      </c>
      <c r="I273" s="249">
        <v>307.39999999999998</v>
      </c>
      <c r="J273" s="257">
        <f>IF($E273&lt;DATE(2018,7,1),"-",INDEX('Annual Inflation'!$AM$53:$BA$53, MATCH(YEAR(EOMONTH($E273,6)), 'Annual Inflation'!$AM$6:$BA$6, 0))/100)</f>
        <v>9.0667455547039033E-2</v>
      </c>
      <c r="K273" s="257">
        <f>IF($E273&lt;DATE(2018,7,1),"-",INDEX('Annual Inflation'!$AM$50:$BA$50, MATCH(YEAR(EOMONTH($E273,6)), 'Annual Inflation'!$AM$6:$BA$6, 0))/100)</f>
        <v>0.11584699426229506</v>
      </c>
      <c r="L273" s="258">
        <f t="shared" si="25"/>
        <v>112.1</v>
      </c>
      <c r="M273" s="258">
        <f t="shared" si="26"/>
        <v>307.39999999999998</v>
      </c>
      <c r="N273" s="258">
        <f t="shared" si="24"/>
        <v>307.39999999999998</v>
      </c>
    </row>
    <row r="274" spans="5:14" ht="16.8">
      <c r="E274" s="248">
        <v>44440</v>
      </c>
      <c r="F274" s="323">
        <f t="shared" si="20"/>
        <v>44469</v>
      </c>
      <c r="G274" s="159">
        <f t="shared" si="21"/>
        <v>2022</v>
      </c>
      <c r="H274" s="290">
        <v>112.4</v>
      </c>
      <c r="I274" s="249">
        <v>308.60000000000002</v>
      </c>
      <c r="J274" s="257">
        <f>IF($E274&lt;DATE(2018,7,1),"-",INDEX('Annual Inflation'!$AM$53:$BA$53, MATCH(YEAR(EOMONTH($E274,6)), 'Annual Inflation'!$AM$6:$BA$6, 0))/100)</f>
        <v>9.0667455547039033E-2</v>
      </c>
      <c r="K274" s="257">
        <f>IF($E274&lt;DATE(2018,7,1),"-",INDEX('Annual Inflation'!$AM$50:$BA$50, MATCH(YEAR(EOMONTH($E274,6)), 'Annual Inflation'!$AM$6:$BA$6, 0))/100)</f>
        <v>0.11584699426229506</v>
      </c>
      <c r="L274" s="258">
        <f t="shared" si="25"/>
        <v>112.4</v>
      </c>
      <c r="M274" s="258">
        <f t="shared" si="26"/>
        <v>308.60000000000002</v>
      </c>
      <c r="N274" s="258">
        <f t="shared" si="24"/>
        <v>308.60000000000002</v>
      </c>
    </row>
    <row r="275" spans="5:14" ht="16.8">
      <c r="E275" s="248">
        <v>44470</v>
      </c>
      <c r="F275" s="323">
        <f t="shared" si="20"/>
        <v>44500</v>
      </c>
      <c r="G275" s="159">
        <f t="shared" si="21"/>
        <v>2022</v>
      </c>
      <c r="H275" s="290">
        <v>113.4</v>
      </c>
      <c r="I275" s="249">
        <v>312</v>
      </c>
      <c r="J275" s="257">
        <f>IF($E275&lt;DATE(2018,7,1),"-",INDEX('Annual Inflation'!$AM$53:$BA$53, MATCH(YEAR(EOMONTH($E275,6)), 'Annual Inflation'!$AM$6:$BA$6, 0))/100)</f>
        <v>9.0667455547039033E-2</v>
      </c>
      <c r="K275" s="257">
        <f>IF($E275&lt;DATE(2018,7,1),"-",INDEX('Annual Inflation'!$AM$50:$BA$50, MATCH(YEAR(EOMONTH($E275,6)), 'Annual Inflation'!$AM$6:$BA$6, 0))/100)</f>
        <v>0.11584699426229506</v>
      </c>
      <c r="L275" s="258">
        <f t="shared" si="25"/>
        <v>113.4</v>
      </c>
      <c r="M275" s="258">
        <f t="shared" si="26"/>
        <v>312</v>
      </c>
      <c r="N275" s="258">
        <f t="shared" si="24"/>
        <v>312</v>
      </c>
    </row>
    <row r="276" spans="5:14" ht="16.8">
      <c r="E276" s="248">
        <v>44501</v>
      </c>
      <c r="F276" s="323">
        <f t="shared" si="20"/>
        <v>44530</v>
      </c>
      <c r="G276" s="159">
        <f t="shared" si="21"/>
        <v>2022</v>
      </c>
      <c r="H276" s="290">
        <v>114.1</v>
      </c>
      <c r="I276" s="249">
        <v>314.3</v>
      </c>
      <c r="J276" s="257">
        <f>IF($E276&lt;DATE(2018,7,1),"-",INDEX('Annual Inflation'!$AM$53:$BA$53, MATCH(YEAR(EOMONTH($E276,6)), 'Annual Inflation'!$AM$6:$BA$6, 0))/100)</f>
        <v>9.0667455547039033E-2</v>
      </c>
      <c r="K276" s="257">
        <f>IF($E276&lt;DATE(2018,7,1),"-",INDEX('Annual Inflation'!$AM$50:$BA$50, MATCH(YEAR(EOMONTH($E276,6)), 'Annual Inflation'!$AM$6:$BA$6, 0))/100)</f>
        <v>0.11584699426229506</v>
      </c>
      <c r="L276" s="258">
        <f t="shared" si="25"/>
        <v>114.1</v>
      </c>
      <c r="M276" s="258">
        <f t="shared" si="26"/>
        <v>314.3</v>
      </c>
      <c r="N276" s="258">
        <f t="shared" si="24"/>
        <v>314.3</v>
      </c>
    </row>
    <row r="277" spans="5:14" ht="16.8">
      <c r="E277" s="248">
        <v>44531</v>
      </c>
      <c r="F277" s="323">
        <f t="shared" si="20"/>
        <v>44561</v>
      </c>
      <c r="G277" s="159">
        <f t="shared" si="21"/>
        <v>2022</v>
      </c>
      <c r="H277" s="290">
        <v>114.7</v>
      </c>
      <c r="I277" s="249">
        <v>317.7</v>
      </c>
      <c r="J277" s="257">
        <f>IF($E277&lt;DATE(2018,7,1),"-",INDEX('Annual Inflation'!$AM$53:$BA$53, MATCH(YEAR(EOMONTH($E277,6)), 'Annual Inflation'!$AM$6:$BA$6, 0))/100)</f>
        <v>9.0667455547039033E-2</v>
      </c>
      <c r="K277" s="257">
        <f>IF($E277&lt;DATE(2018,7,1),"-",INDEX('Annual Inflation'!$AM$50:$BA$50, MATCH(YEAR(EOMONTH($E277,6)), 'Annual Inflation'!$AM$6:$BA$6, 0))/100)</f>
        <v>0.11584699426229506</v>
      </c>
      <c r="L277" s="258">
        <f t="shared" si="25"/>
        <v>114.7</v>
      </c>
      <c r="M277" s="258">
        <f t="shared" si="26"/>
        <v>317.7</v>
      </c>
      <c r="N277" s="258">
        <f t="shared" si="24"/>
        <v>317.7</v>
      </c>
    </row>
    <row r="278" spans="5:14" ht="16.8">
      <c r="E278" s="248">
        <v>44562</v>
      </c>
      <c r="F278" s="323">
        <f t="shared" si="20"/>
        <v>44592</v>
      </c>
      <c r="G278" s="159">
        <f t="shared" si="21"/>
        <v>2022</v>
      </c>
      <c r="H278" s="290">
        <v>114.6</v>
      </c>
      <c r="I278" s="249">
        <v>317.7</v>
      </c>
      <c r="J278" s="257">
        <f>IF($E278&lt;DATE(2018,7,1),"-",INDEX('Annual Inflation'!$AM$53:$BA$53, MATCH(YEAR(EOMONTH($E278,6)), 'Annual Inflation'!$AM$6:$BA$6, 0))/100)</f>
        <v>9.0667455547039033E-2</v>
      </c>
      <c r="K278" s="257">
        <f>IF($E278&lt;DATE(2018,7,1),"-",INDEX('Annual Inflation'!$AM$50:$BA$50, MATCH(YEAR(EOMONTH($E278,6)), 'Annual Inflation'!$AM$6:$BA$6, 0))/100)</f>
        <v>0.11584699426229506</v>
      </c>
      <c r="L278" s="258">
        <f t="shared" si="25"/>
        <v>114.6</v>
      </c>
      <c r="M278" s="258">
        <f t="shared" si="26"/>
        <v>317.7</v>
      </c>
      <c r="N278" s="258">
        <f t="shared" si="24"/>
        <v>317.7</v>
      </c>
    </row>
    <row r="279" spans="5:14" ht="16.8">
      <c r="E279" s="248">
        <v>44593</v>
      </c>
      <c r="F279" s="323">
        <f t="shared" si="20"/>
        <v>44620</v>
      </c>
      <c r="G279" s="159">
        <f t="shared" si="21"/>
        <v>2022</v>
      </c>
      <c r="H279" s="290">
        <v>115.4</v>
      </c>
      <c r="I279" s="249">
        <v>320.2</v>
      </c>
      <c r="J279" s="257">
        <f>IF($E279&lt;DATE(2018,7,1),"-",INDEX('Annual Inflation'!$AM$53:$BA$53, MATCH(YEAR(EOMONTH($E279,6)), 'Annual Inflation'!$AM$6:$BA$6, 0))/100)</f>
        <v>9.0667455547039033E-2</v>
      </c>
      <c r="K279" s="257">
        <f>IF($E279&lt;DATE(2018,7,1),"-",INDEX('Annual Inflation'!$AM$50:$BA$50, MATCH(YEAR(EOMONTH($E279,6)), 'Annual Inflation'!$AM$6:$BA$6, 0))/100)</f>
        <v>0.11584699426229506</v>
      </c>
      <c r="L279" s="258">
        <f t="shared" si="25"/>
        <v>115.4</v>
      </c>
      <c r="M279" s="258">
        <f t="shared" si="26"/>
        <v>320.2</v>
      </c>
      <c r="N279" s="258">
        <f t="shared" si="24"/>
        <v>320.2</v>
      </c>
    </row>
    <row r="280" spans="5:14" ht="16.8">
      <c r="E280" s="248">
        <v>44621</v>
      </c>
      <c r="F280" s="323">
        <f t="shared" si="20"/>
        <v>44651</v>
      </c>
      <c r="G280" s="159">
        <f t="shared" si="21"/>
        <v>2022</v>
      </c>
      <c r="H280" s="290">
        <v>116.5</v>
      </c>
      <c r="I280" s="249">
        <v>323.5</v>
      </c>
      <c r="J280" s="257">
        <f>IF($E280&lt;DATE(2018,7,1),"-",INDEX('Annual Inflation'!$AM$53:$BA$53, MATCH(YEAR(EOMONTH($E280,6)), 'Annual Inflation'!$AM$6:$BA$6, 0))/100)</f>
        <v>9.0667455547039033E-2</v>
      </c>
      <c r="K280" s="257">
        <f>IF($E280&lt;DATE(2018,7,1),"-",INDEX('Annual Inflation'!$AM$50:$BA$50, MATCH(YEAR(EOMONTH($E280,6)), 'Annual Inflation'!$AM$6:$BA$6, 0))/100)</f>
        <v>0.11584699426229506</v>
      </c>
      <c r="L280" s="258">
        <f t="shared" si="25"/>
        <v>116.5</v>
      </c>
      <c r="M280" s="258">
        <f t="shared" si="26"/>
        <v>323.5</v>
      </c>
      <c r="N280" s="258">
        <f t="shared" si="24"/>
        <v>323.5</v>
      </c>
    </row>
    <row r="281" spans="5:14" ht="16.8">
      <c r="E281" s="248">
        <v>44652</v>
      </c>
      <c r="F281" s="323">
        <f t="shared" si="20"/>
        <v>44681</v>
      </c>
      <c r="G281" s="159">
        <f t="shared" si="21"/>
        <v>2023</v>
      </c>
      <c r="H281" s="290">
        <v>119</v>
      </c>
      <c r="I281" s="249">
        <v>334.6</v>
      </c>
      <c r="J281" s="257">
        <f>IF($E281&lt;DATE(2018,7,1),"-",INDEX('Annual Inflation'!$AM$53:$BA$53, MATCH(YEAR(EOMONTH($E281,6)), 'Annual Inflation'!$AM$6:$BA$6, 0))/100)</f>
        <v>9.0667455547039033E-2</v>
      </c>
      <c r="K281" s="257">
        <f>IF($E281&lt;DATE(2018,7,1),"-",INDEX('Annual Inflation'!$AM$50:$BA$50, MATCH(YEAR(EOMONTH($E281,6)), 'Annual Inflation'!$AM$6:$BA$6, 0))/100)</f>
        <v>0.11584699426229506</v>
      </c>
      <c r="L281" s="258">
        <f t="shared" si="25"/>
        <v>119</v>
      </c>
      <c r="M281" s="258">
        <f t="shared" si="26"/>
        <v>334.6</v>
      </c>
      <c r="N281" s="258">
        <f t="shared" si="24"/>
        <v>334.6</v>
      </c>
    </row>
    <row r="282" spans="5:14" ht="16.8">
      <c r="E282" s="248">
        <v>44682</v>
      </c>
      <c r="F282" s="323">
        <f t="shared" si="20"/>
        <v>44712</v>
      </c>
      <c r="G282" s="159">
        <f t="shared" si="21"/>
        <v>2023</v>
      </c>
      <c r="H282" s="499">
        <v>119.7</v>
      </c>
      <c r="I282" s="499">
        <v>337.1</v>
      </c>
      <c r="J282" s="257">
        <f>IF($E282&lt;DATE(2018,7,1),"-",INDEX('Annual Inflation'!$AM$53:$BA$53, MATCH(YEAR(EOMONTH($E282,6)), 'Annual Inflation'!$AM$6:$BA$6, 0))/100)</f>
        <v>9.0667455547039033E-2</v>
      </c>
      <c r="K282" s="257">
        <f>IF($E282&lt;DATE(2018,7,1),"-",INDEX('Annual Inflation'!$AM$50:$BA$50, MATCH(YEAR(EOMONTH($E282,6)), 'Annual Inflation'!$AM$6:$BA$6, 0))/100)</f>
        <v>0.11584699426229506</v>
      </c>
      <c r="L282" s="258">
        <f t="shared" si="25"/>
        <v>119.7</v>
      </c>
      <c r="M282" s="258">
        <f t="shared" si="26"/>
        <v>337.1</v>
      </c>
      <c r="N282" s="258">
        <f t="shared" si="24"/>
        <v>337.1</v>
      </c>
    </row>
    <row r="283" spans="5:14" ht="16.8">
      <c r="E283" s="248">
        <v>44713</v>
      </c>
      <c r="F283" s="323">
        <f t="shared" si="20"/>
        <v>44742</v>
      </c>
      <c r="G283" s="159">
        <f t="shared" si="21"/>
        <v>2023</v>
      </c>
      <c r="H283" s="499">
        <v>120.5</v>
      </c>
      <c r="I283" s="499">
        <v>340</v>
      </c>
      <c r="J283" s="257">
        <f>IF($E283&lt;DATE(2018,7,1),"-",INDEX('Annual Inflation'!$AM$53:$BA$53, MATCH(YEAR(EOMONTH($E283,6)), 'Annual Inflation'!$AM$6:$BA$6, 0))/100)</f>
        <v>9.0667455547039033E-2</v>
      </c>
      <c r="K283" s="257">
        <f>IF($E283&lt;DATE(2018,7,1),"-",INDEX('Annual Inflation'!$AM$50:$BA$50, MATCH(YEAR(EOMONTH($E283,6)), 'Annual Inflation'!$AM$6:$BA$6, 0))/100)</f>
        <v>0.11584699426229506</v>
      </c>
      <c r="L283" s="258">
        <f t="shared" si="25"/>
        <v>120.5</v>
      </c>
      <c r="M283" s="258">
        <f t="shared" si="26"/>
        <v>340</v>
      </c>
      <c r="N283" s="258">
        <f t="shared" si="24"/>
        <v>340</v>
      </c>
    </row>
    <row r="284" spans="5:14" ht="16.8">
      <c r="E284" s="248">
        <v>44743</v>
      </c>
      <c r="F284" s="323">
        <f t="shared" si="20"/>
        <v>44773</v>
      </c>
      <c r="G284" s="159">
        <f t="shared" si="21"/>
        <v>2023</v>
      </c>
      <c r="H284" s="500">
        <v>121.2</v>
      </c>
      <c r="I284" s="500">
        <v>343.2</v>
      </c>
      <c r="J284" s="257">
        <f>IF($E284&lt;DATE(2018,7,1),"-",INDEX('Annual Inflation'!$AM$53:$BA$53, MATCH(YEAR(EOMONTH($E284,6)), 'Annual Inflation'!$AM$6:$BA$6, 0))/100)</f>
        <v>7.4553979567326234E-2</v>
      </c>
      <c r="K284" s="257">
        <f>IF($E284&lt;DATE(2018,7,1),"-",INDEX('Annual Inflation'!$AM$50:$BA$50, MATCH(YEAR(EOMONTH($E284,6)), 'Annual Inflation'!$AM$6:$BA$6, 0))/100)</f>
        <v>0.10007381931931292</v>
      </c>
      <c r="L284" s="258">
        <f t="shared" si="25"/>
        <v>121.2</v>
      </c>
      <c r="M284" s="258">
        <f t="shared" si="26"/>
        <v>343.2</v>
      </c>
      <c r="N284" s="258">
        <f t="shared" si="24"/>
        <v>343.2</v>
      </c>
    </row>
    <row r="285" spans="5:14" ht="16.8">
      <c r="E285" s="248">
        <v>44774</v>
      </c>
      <c r="F285" s="323">
        <f t="shared" si="20"/>
        <v>44804</v>
      </c>
      <c r="G285" s="159">
        <f t="shared" si="21"/>
        <v>2023</v>
      </c>
      <c r="H285" s="500">
        <v>121.8</v>
      </c>
      <c r="I285" s="500">
        <v>345.2</v>
      </c>
      <c r="J285" s="257">
        <f>IF($E285&lt;DATE(2018,7,1),"-",INDEX('Annual Inflation'!$AM$53:$BA$53, MATCH(YEAR(EOMONTH($E285,6)), 'Annual Inflation'!$AM$6:$BA$6, 0))/100)</f>
        <v>7.4553979567326234E-2</v>
      </c>
      <c r="K285" s="257">
        <f>IF($E285&lt;DATE(2018,7,1),"-",INDEX('Annual Inflation'!$AM$50:$BA$50, MATCH(YEAR(EOMONTH($E285,6)), 'Annual Inflation'!$AM$6:$BA$6, 0))/100)</f>
        <v>0.10007381931931292</v>
      </c>
      <c r="L285" s="258">
        <f t="shared" si="25"/>
        <v>121.8</v>
      </c>
      <c r="M285" s="258">
        <f t="shared" si="26"/>
        <v>345.2</v>
      </c>
      <c r="N285" s="258">
        <f t="shared" si="24"/>
        <v>345.2</v>
      </c>
    </row>
    <row r="286" spans="5:14" ht="16.8">
      <c r="E286" s="248">
        <v>44805</v>
      </c>
      <c r="F286" s="323">
        <f t="shared" si="20"/>
        <v>44834</v>
      </c>
      <c r="G286" s="159">
        <f t="shared" si="21"/>
        <v>2023</v>
      </c>
      <c r="H286" s="500">
        <v>122.3</v>
      </c>
      <c r="I286" s="500">
        <v>347.6</v>
      </c>
      <c r="J286" s="257">
        <f>IF($E286&lt;DATE(2018,7,1),"-",INDEX('Annual Inflation'!$AM$53:$BA$53, MATCH(YEAR(EOMONTH($E286,6)), 'Annual Inflation'!$AM$6:$BA$6, 0))/100)</f>
        <v>7.4553979567326234E-2</v>
      </c>
      <c r="K286" s="257">
        <f>IF($E286&lt;DATE(2018,7,1),"-",INDEX('Annual Inflation'!$AM$50:$BA$50, MATCH(YEAR(EOMONTH($E286,6)), 'Annual Inflation'!$AM$6:$BA$6, 0))/100)</f>
        <v>0.10007381931931292</v>
      </c>
      <c r="L286" s="258">
        <f t="shared" si="25"/>
        <v>122.3</v>
      </c>
      <c r="M286" s="258">
        <f t="shared" si="26"/>
        <v>347.6</v>
      </c>
      <c r="N286" s="258">
        <f t="shared" si="24"/>
        <v>347.6</v>
      </c>
    </row>
    <row r="287" spans="5:14" ht="16.8">
      <c r="E287" s="248">
        <v>44835</v>
      </c>
      <c r="F287" s="323">
        <f t="shared" si="20"/>
        <v>44865</v>
      </c>
      <c r="G287" s="159">
        <f t="shared" si="21"/>
        <v>2023</v>
      </c>
      <c r="H287" s="500">
        <v>124.3</v>
      </c>
      <c r="I287" s="500">
        <v>356.2</v>
      </c>
      <c r="J287" s="257">
        <f>IF($E287&lt;DATE(2018,7,1),"-",INDEX('Annual Inflation'!$AM$53:$BA$53, MATCH(YEAR(EOMONTH($E287,6)), 'Annual Inflation'!$AM$6:$BA$6, 0))/100)</f>
        <v>7.4553979567326234E-2</v>
      </c>
      <c r="K287" s="257">
        <f>IF($E287&lt;DATE(2018,7,1),"-",INDEX('Annual Inflation'!$AM$50:$BA$50, MATCH(YEAR(EOMONTH($E287,6)), 'Annual Inflation'!$AM$6:$BA$6, 0))/100)</f>
        <v>0.10007381931931292</v>
      </c>
      <c r="L287" s="258">
        <f t="shared" si="25"/>
        <v>124.3</v>
      </c>
      <c r="M287" s="258">
        <f t="shared" si="26"/>
        <v>356.2</v>
      </c>
      <c r="N287" s="258">
        <f t="shared" si="24"/>
        <v>356.2</v>
      </c>
    </row>
    <row r="288" spans="5:14" ht="16.8">
      <c r="E288" s="248">
        <v>44866</v>
      </c>
      <c r="F288" s="323">
        <f t="shared" si="20"/>
        <v>44895</v>
      </c>
      <c r="G288" s="159">
        <f t="shared" si="21"/>
        <v>2023</v>
      </c>
      <c r="H288" s="500">
        <v>124.8</v>
      </c>
      <c r="I288" s="500">
        <v>358.3</v>
      </c>
      <c r="J288" s="257">
        <f>IF($E288&lt;DATE(2018,7,1),"-",INDEX('Annual Inflation'!$AM$53:$BA$53, MATCH(YEAR(EOMONTH($E288,6)), 'Annual Inflation'!$AM$6:$BA$6, 0))/100)</f>
        <v>7.4553979567326234E-2</v>
      </c>
      <c r="K288" s="257">
        <f>IF($E288&lt;DATE(2018,7,1),"-",INDEX('Annual Inflation'!$AM$50:$BA$50, MATCH(YEAR(EOMONTH($E288,6)), 'Annual Inflation'!$AM$6:$BA$6, 0))/100)</f>
        <v>0.10007381931931292</v>
      </c>
      <c r="L288" s="258">
        <f t="shared" si="22"/>
        <v>124.8</v>
      </c>
      <c r="M288" s="258">
        <f t="shared" si="23"/>
        <v>358.3</v>
      </c>
      <c r="N288" s="258">
        <f t="shared" si="24"/>
        <v>358.3</v>
      </c>
    </row>
    <row r="289" spans="5:14" ht="16.8">
      <c r="E289" s="248">
        <v>44896</v>
      </c>
      <c r="F289" s="323">
        <f t="shared" si="20"/>
        <v>44926</v>
      </c>
      <c r="G289" s="159">
        <f t="shared" si="21"/>
        <v>2023</v>
      </c>
      <c r="H289" s="500">
        <v>125.3</v>
      </c>
      <c r="I289" s="500">
        <v>360.4</v>
      </c>
      <c r="J289" s="257">
        <f>IF($E289&lt;DATE(2018,7,1),"-",INDEX('Annual Inflation'!$AM$53:$BA$53, MATCH(YEAR(EOMONTH($E289,6)), 'Annual Inflation'!$AM$6:$BA$6, 0))/100)</f>
        <v>7.4553979567326234E-2</v>
      </c>
      <c r="K289" s="257">
        <f>IF($E289&lt;DATE(2018,7,1),"-",INDEX('Annual Inflation'!$AM$50:$BA$50, MATCH(YEAR(EOMONTH($E289,6)), 'Annual Inflation'!$AM$6:$BA$6, 0))/100)</f>
        <v>0.10007381931931292</v>
      </c>
      <c r="L289" s="258">
        <f t="shared" si="22"/>
        <v>125.3</v>
      </c>
      <c r="M289" s="258">
        <f t="shared" si="23"/>
        <v>360.4</v>
      </c>
      <c r="N289" s="258">
        <f t="shared" si="24"/>
        <v>360.4</v>
      </c>
    </row>
    <row r="290" spans="5:14" ht="16.8">
      <c r="E290" s="248">
        <v>44927</v>
      </c>
      <c r="F290" s="323">
        <f t="shared" si="20"/>
        <v>44957</v>
      </c>
      <c r="G290" s="159">
        <f t="shared" si="21"/>
        <v>2023</v>
      </c>
      <c r="H290" s="500">
        <v>124.8</v>
      </c>
      <c r="I290" s="500">
        <v>360.3</v>
      </c>
      <c r="J290" s="257">
        <f>IF($E290&lt;DATE(2018,7,1),"-",INDEX('Annual Inflation'!$AM$53:$BA$53, MATCH(YEAR(EOMONTH($E290,6)), 'Annual Inflation'!$AM$6:$BA$6, 0))/100)</f>
        <v>7.4553979567326234E-2</v>
      </c>
      <c r="K290" s="257">
        <f>IF($E290&lt;DATE(2018,7,1),"-",INDEX('Annual Inflation'!$AM$50:$BA$50, MATCH(YEAR(EOMONTH($E290,6)), 'Annual Inflation'!$AM$6:$BA$6, 0))/100)</f>
        <v>0.10007381931931292</v>
      </c>
      <c r="L290" s="258">
        <f t="shared" si="22"/>
        <v>124.8</v>
      </c>
      <c r="M290" s="258">
        <f t="shared" si="23"/>
        <v>360.3</v>
      </c>
      <c r="N290" s="258">
        <f t="shared" si="24"/>
        <v>360.3</v>
      </c>
    </row>
    <row r="291" spans="5:14" ht="16.8">
      <c r="E291" s="248">
        <v>44958</v>
      </c>
      <c r="F291" s="323">
        <f t="shared" si="20"/>
        <v>44985</v>
      </c>
      <c r="G291" s="159">
        <f t="shared" si="21"/>
        <v>2023</v>
      </c>
      <c r="H291" s="500">
        <v>126</v>
      </c>
      <c r="I291" s="500">
        <v>364.5</v>
      </c>
      <c r="J291" s="257">
        <f>IF($E291&lt;DATE(2018,7,1),"-",INDEX('Annual Inflation'!$AM$53:$BA$53, MATCH(YEAR(EOMONTH($E291,6)), 'Annual Inflation'!$AM$6:$BA$6, 0))/100)</f>
        <v>7.4553979567326234E-2</v>
      </c>
      <c r="K291" s="257">
        <f>IF($E291&lt;DATE(2018,7,1),"-",INDEX('Annual Inflation'!$AM$50:$BA$50, MATCH(YEAR(EOMONTH($E291,6)), 'Annual Inflation'!$AM$6:$BA$6, 0))/100)</f>
        <v>0.10007381931931292</v>
      </c>
      <c r="L291" s="258">
        <f t="shared" si="22"/>
        <v>126</v>
      </c>
      <c r="M291" s="258">
        <f t="shared" si="23"/>
        <v>364.5</v>
      </c>
      <c r="N291" s="258">
        <f t="shared" si="24"/>
        <v>364.5</v>
      </c>
    </row>
    <row r="292" spans="5:14" ht="16.8">
      <c r="E292" s="248">
        <v>44986</v>
      </c>
      <c r="F292" s="323">
        <f t="shared" si="20"/>
        <v>45016</v>
      </c>
      <c r="G292" s="159">
        <f t="shared" si="21"/>
        <v>2023</v>
      </c>
      <c r="H292" s="500">
        <v>126.8</v>
      </c>
      <c r="I292" s="500">
        <v>367.2</v>
      </c>
      <c r="J292" s="257">
        <f>IF($E292&lt;DATE(2018,7,1),"-",INDEX('Annual Inflation'!$AM$53:$BA$53, MATCH(YEAR(EOMONTH($E292,6)), 'Annual Inflation'!$AM$6:$BA$6, 0))/100)</f>
        <v>7.4553979567326234E-2</v>
      </c>
      <c r="K292" s="257">
        <f>IF($E292&lt;DATE(2018,7,1),"-",INDEX('Annual Inflation'!$AM$50:$BA$50, MATCH(YEAR(EOMONTH($E292,6)), 'Annual Inflation'!$AM$6:$BA$6, 0))/100)</f>
        <v>0.10007381931931292</v>
      </c>
      <c r="L292" s="258">
        <f t="shared" si="22"/>
        <v>126.8</v>
      </c>
      <c r="M292" s="258">
        <f t="shared" si="23"/>
        <v>367.2</v>
      </c>
      <c r="N292" s="258">
        <f t="shared" si="24"/>
        <v>367.2</v>
      </c>
    </row>
    <row r="293" spans="5:14" ht="16.8">
      <c r="E293" s="248">
        <v>45017</v>
      </c>
      <c r="F293" s="323">
        <f t="shared" si="20"/>
        <v>45046</v>
      </c>
      <c r="G293" s="159">
        <f t="shared" si="21"/>
        <v>2024</v>
      </c>
      <c r="H293" s="500">
        <v>128.30000000000001</v>
      </c>
      <c r="I293" s="500">
        <v>372.8</v>
      </c>
      <c r="J293" s="257">
        <f>IF($E293&lt;DATE(2018,7,1),"-",INDEX('Annual Inflation'!$AM$53:$BA$53, MATCH(YEAR(EOMONTH($E293,6)), 'Annual Inflation'!$AM$6:$BA$6, 0))/100)</f>
        <v>7.4553979567326234E-2</v>
      </c>
      <c r="K293" s="257">
        <f>IF($E293&lt;DATE(2018,7,1),"-",INDEX('Annual Inflation'!$AM$50:$BA$50, MATCH(YEAR(EOMONTH($E293,6)), 'Annual Inflation'!$AM$6:$BA$6, 0))/100)</f>
        <v>0.10007381931931292</v>
      </c>
      <c r="L293" s="258">
        <f t="shared" si="22"/>
        <v>128.30000000000001</v>
      </c>
      <c r="M293" s="258">
        <f t="shared" si="23"/>
        <v>372.8</v>
      </c>
      <c r="N293" s="258">
        <f t="shared" si="24"/>
        <v>372.17192429022083</v>
      </c>
    </row>
    <row r="294" spans="5:14" ht="16.8">
      <c r="E294" s="248">
        <v>45047</v>
      </c>
      <c r="F294" s="323">
        <f t="shared" si="20"/>
        <v>45077</v>
      </c>
      <c r="G294" s="159">
        <f t="shared" si="21"/>
        <v>2024</v>
      </c>
      <c r="H294" s="500">
        <v>129.1</v>
      </c>
      <c r="I294" s="500">
        <v>375.3</v>
      </c>
      <c r="J294" s="257">
        <f>IF($E294&lt;DATE(2018,7,1),"-",INDEX('Annual Inflation'!$AM$53:$BA$53, MATCH(YEAR(EOMONTH($E294,6)), 'Annual Inflation'!$AM$6:$BA$6, 0))/100)</f>
        <v>7.4553979567326234E-2</v>
      </c>
      <c r="K294" s="257">
        <f>IF($E294&lt;DATE(2018,7,1),"-",INDEX('Annual Inflation'!$AM$50:$BA$50, MATCH(YEAR(EOMONTH($E294,6)), 'Annual Inflation'!$AM$6:$BA$6, 0))/100)</f>
        <v>0.10007381931931292</v>
      </c>
      <c r="L294" s="258">
        <f t="shared" si="22"/>
        <v>129.1</v>
      </c>
      <c r="M294" s="258">
        <f t="shared" si="23"/>
        <v>375.3</v>
      </c>
      <c r="N294" s="258">
        <f t="shared" si="24"/>
        <v>374.49255982749423</v>
      </c>
    </row>
    <row r="295" spans="5:14" ht="16.8">
      <c r="E295" s="248">
        <v>45078</v>
      </c>
      <c r="F295" s="323">
        <f t="shared" si="20"/>
        <v>45107</v>
      </c>
      <c r="G295" s="159">
        <f t="shared" si="21"/>
        <v>2024</v>
      </c>
      <c r="H295" s="500">
        <v>129.4</v>
      </c>
      <c r="I295" s="500">
        <v>376.4</v>
      </c>
      <c r="J295" s="257">
        <f>IF($E295&lt;DATE(2018,7,1),"-",INDEX('Annual Inflation'!$AM$53:$BA$53, MATCH(YEAR(EOMONTH($E295,6)), 'Annual Inflation'!$AM$6:$BA$6, 0))/100)</f>
        <v>7.4553979567326234E-2</v>
      </c>
      <c r="K295" s="257">
        <f>IF($E295&lt;DATE(2018,7,1),"-",INDEX('Annual Inflation'!$AM$50:$BA$50, MATCH(YEAR(EOMONTH($E295,6)), 'Annual Inflation'!$AM$6:$BA$6, 0))/100)</f>
        <v>0.10007381931931292</v>
      </c>
      <c r="L295" s="258">
        <f t="shared" si="22"/>
        <v>129.4</v>
      </c>
      <c r="M295" s="258">
        <f t="shared" si="23"/>
        <v>376.4</v>
      </c>
      <c r="N295" s="258">
        <f t="shared" si="24"/>
        <v>375.36279815397182</v>
      </c>
    </row>
    <row r="296" spans="5:14" ht="16.8">
      <c r="E296" s="248">
        <v>45108</v>
      </c>
      <c r="F296" s="323">
        <f t="shared" si="20"/>
        <v>45138</v>
      </c>
      <c r="G296" s="159">
        <f t="shared" si="21"/>
        <v>2024</v>
      </c>
      <c r="H296" s="500"/>
      <c r="I296" s="500"/>
      <c r="J296" s="257">
        <f>IF($E296&lt;DATE(2018,7,1),"-",INDEX('Annual Inflation'!$AM$53:$BA$53, MATCH(YEAR(EOMONTH($E296,6)), 'Annual Inflation'!$AM$6:$BA$6, 0))/100)</f>
        <v>3.6114247777982333E-2</v>
      </c>
      <c r="K296" s="257">
        <f>IF($E296&lt;DATE(2018,7,1),"-",INDEX('Annual Inflation'!$AM$50:$BA$50, MATCH(YEAR(EOMONTH($E296,6)), 'Annual Inflation'!$AM$6:$BA$6, 0))/100)</f>
        <v>5.1192952208696019E-2</v>
      </c>
      <c r="L296" s="258">
        <f t="shared" si="22"/>
        <v>129.7831308723359</v>
      </c>
      <c r="M296" s="258">
        <f t="shared" si="23"/>
        <v>377.96926384280891</v>
      </c>
      <c r="N296" s="258">
        <f t="shared" si="24"/>
        <v>376.47418205118333</v>
      </c>
    </row>
    <row r="297" spans="5:14" ht="16.8">
      <c r="E297" s="248">
        <v>45139</v>
      </c>
      <c r="F297" s="323">
        <f t="shared" si="20"/>
        <v>45169</v>
      </c>
      <c r="G297" s="159">
        <f t="shared" si="21"/>
        <v>2024</v>
      </c>
      <c r="H297" s="500"/>
      <c r="I297" s="500"/>
      <c r="J297" s="257">
        <f>IF($E297&lt;DATE(2018,7,1),"-",INDEX('Annual Inflation'!$AM$53:$BA$53, MATCH(YEAR(EOMONTH($E297,6)), 'Annual Inflation'!$AM$6:$BA$6, 0))/100)</f>
        <v>3.6114247777982333E-2</v>
      </c>
      <c r="K297" s="257">
        <f>IF($E297&lt;DATE(2018,7,1),"-",INDEX('Annual Inflation'!$AM$50:$BA$50, MATCH(YEAR(EOMONTH($E297,6)), 'Annual Inflation'!$AM$6:$BA$6, 0))/100)</f>
        <v>5.1192952208696019E-2</v>
      </c>
      <c r="L297" s="258">
        <f t="shared" si="22"/>
        <v>130.16739612848428</v>
      </c>
      <c r="M297" s="258">
        <f t="shared" si="23"/>
        <v>379.54507016438606</v>
      </c>
      <c r="N297" s="258">
        <f t="shared" si="24"/>
        <v>377.5888565626301</v>
      </c>
    </row>
    <row r="298" spans="5:14" ht="16.8">
      <c r="E298" s="248">
        <v>45170</v>
      </c>
      <c r="F298" s="323">
        <f t="shared" si="20"/>
        <v>45199</v>
      </c>
      <c r="G298" s="159">
        <f t="shared" si="21"/>
        <v>2024</v>
      </c>
      <c r="H298" s="500"/>
      <c r="I298" s="500"/>
      <c r="J298" s="257">
        <f>IF($E298&lt;DATE(2018,7,1),"-",INDEX('Annual Inflation'!$AM$53:$BA$53, MATCH(YEAR(EOMONTH($E298,6)), 'Annual Inflation'!$AM$6:$BA$6, 0))/100)</f>
        <v>3.6114247777982333E-2</v>
      </c>
      <c r="K298" s="257">
        <f>IF($E298&lt;DATE(2018,7,1),"-",INDEX('Annual Inflation'!$AM$50:$BA$50, MATCH(YEAR(EOMONTH($E298,6)), 'Annual Inflation'!$AM$6:$BA$6, 0))/100)</f>
        <v>5.1192952208696019E-2</v>
      </c>
      <c r="L298" s="258">
        <f t="shared" si="22"/>
        <v>130.55279912715815</v>
      </c>
      <c r="M298" s="258">
        <f t="shared" si="23"/>
        <v>381.12744624123343</v>
      </c>
      <c r="N298" s="258">
        <f t="shared" si="24"/>
        <v>378.70683143124796</v>
      </c>
    </row>
    <row r="299" spans="5:14" ht="16.8">
      <c r="E299" s="248">
        <v>45200</v>
      </c>
      <c r="F299" s="323">
        <f t="shared" si="20"/>
        <v>45230</v>
      </c>
      <c r="G299" s="159">
        <f t="shared" si="21"/>
        <v>2024</v>
      </c>
      <c r="H299" s="500"/>
      <c r="I299" s="500"/>
      <c r="J299" s="257">
        <f>IF($E299&lt;DATE(2018,7,1),"-",INDEX('Annual Inflation'!$AM$53:$BA$53, MATCH(YEAR(EOMONTH($E299,6)), 'Annual Inflation'!$AM$6:$BA$6, 0))/100)</f>
        <v>3.6114247777982333E-2</v>
      </c>
      <c r="K299" s="257">
        <f>IF($E299&lt;DATE(2018,7,1),"-",INDEX('Annual Inflation'!$AM$50:$BA$50, MATCH(YEAR(EOMONTH($E299,6)), 'Annual Inflation'!$AM$6:$BA$6, 0))/100)</f>
        <v>5.1192952208696019E-2</v>
      </c>
      <c r="L299" s="258">
        <f t="shared" si="22"/>
        <v>130.93934323701504</v>
      </c>
      <c r="M299" s="258">
        <f t="shared" si="23"/>
        <v>382.71641946357261</v>
      </c>
      <c r="N299" s="258">
        <f t="shared" si="24"/>
        <v>379.82811642881995</v>
      </c>
    </row>
    <row r="300" spans="5:14" ht="16.8">
      <c r="E300" s="248">
        <v>45231</v>
      </c>
      <c r="F300" s="323">
        <f t="shared" si="20"/>
        <v>45260</v>
      </c>
      <c r="G300" s="159">
        <f t="shared" si="21"/>
        <v>2024</v>
      </c>
      <c r="H300" s="500"/>
      <c r="I300" s="500"/>
      <c r="J300" s="257">
        <f>IF($E300&lt;DATE(2018,7,1),"-",INDEX('Annual Inflation'!$AM$53:$BA$53, MATCH(YEAR(EOMONTH($E300,6)), 'Annual Inflation'!$AM$6:$BA$6, 0))/100)</f>
        <v>3.6114247777982333E-2</v>
      </c>
      <c r="K300" s="257">
        <f>IF($E300&lt;DATE(2018,7,1),"-",INDEX('Annual Inflation'!$AM$50:$BA$50, MATCH(YEAR(EOMONTH($E300,6)), 'Annual Inflation'!$AM$6:$BA$6, 0))/100)</f>
        <v>5.1192952208696019E-2</v>
      </c>
      <c r="L300" s="258">
        <f t="shared" si="22"/>
        <v>131.3270318366865</v>
      </c>
      <c r="M300" s="258">
        <f t="shared" si="23"/>
        <v>384.31201733581884</v>
      </c>
      <c r="N300" s="258">
        <f t="shared" si="24"/>
        <v>380.9527213560616</v>
      </c>
    </row>
    <row r="301" spans="5:14" ht="16.8">
      <c r="E301" s="248">
        <v>45261</v>
      </c>
      <c r="F301" s="323">
        <f t="shared" si="20"/>
        <v>45291</v>
      </c>
      <c r="G301" s="159">
        <f t="shared" si="21"/>
        <v>2024</v>
      </c>
      <c r="H301" s="500"/>
      <c r="I301" s="500"/>
      <c r="J301" s="257">
        <f>IF($E301&lt;DATE(2018,7,1),"-",INDEX('Annual Inflation'!$AM$53:$BA$53, MATCH(YEAR(EOMONTH($E301,6)), 'Annual Inflation'!$AM$6:$BA$6, 0))/100)</f>
        <v>3.6114247777982333E-2</v>
      </c>
      <c r="K301" s="257">
        <f>IF($E301&lt;DATE(2018,7,1),"-",INDEX('Annual Inflation'!$AM$50:$BA$50, MATCH(YEAR(EOMONTH($E301,6)), 'Annual Inflation'!$AM$6:$BA$6, 0))/100)</f>
        <v>5.1192952208696019E-2</v>
      </c>
      <c r="L301" s="258">
        <f t="shared" si="22"/>
        <v>131.71586831480761</v>
      </c>
      <c r="M301" s="258">
        <f t="shared" si="23"/>
        <v>385.91426747705702</v>
      </c>
      <c r="N301" s="258">
        <f t="shared" si="24"/>
        <v>382.08065604270672</v>
      </c>
    </row>
    <row r="302" spans="5:14" ht="16.8">
      <c r="E302" s="248">
        <v>45292</v>
      </c>
      <c r="F302" s="323">
        <f t="shared" si="20"/>
        <v>45322</v>
      </c>
      <c r="G302" s="159">
        <f t="shared" si="21"/>
        <v>2024</v>
      </c>
      <c r="H302" s="500"/>
      <c r="I302" s="500"/>
      <c r="J302" s="257">
        <f>IF($E302&lt;DATE(2018,7,1),"-",INDEX('Annual Inflation'!$AM$53:$BA$53, MATCH(YEAR(EOMONTH($E302,6)), 'Annual Inflation'!$AM$6:$BA$6, 0))/100)</f>
        <v>3.6114247777982333E-2</v>
      </c>
      <c r="K302" s="257">
        <f>IF($E302&lt;DATE(2018,7,1),"-",INDEX('Annual Inflation'!$AM$50:$BA$50, MATCH(YEAR(EOMONTH($E302,6)), 'Annual Inflation'!$AM$6:$BA$6, 0))/100)</f>
        <v>5.1192952208696019E-2</v>
      </c>
      <c r="L302" s="258">
        <f t="shared" si="22"/>
        <v>132.10585607004666</v>
      </c>
      <c r="M302" s="258">
        <f t="shared" si="23"/>
        <v>387.52319762151996</v>
      </c>
      <c r="N302" s="258">
        <f t="shared" si="24"/>
        <v>383.21193034759318</v>
      </c>
    </row>
    <row r="303" spans="5:14" ht="16.8">
      <c r="E303" s="248">
        <v>45323</v>
      </c>
      <c r="F303" s="323">
        <f t="shared" si="20"/>
        <v>45351</v>
      </c>
      <c r="G303" s="159">
        <f t="shared" si="21"/>
        <v>2024</v>
      </c>
      <c r="H303" s="500"/>
      <c r="I303" s="500"/>
      <c r="J303" s="257">
        <f>IF($E303&lt;DATE(2018,7,1),"-",INDEX('Annual Inflation'!$AM$53:$BA$53, MATCH(YEAR(EOMONTH($E303,6)), 'Annual Inflation'!$AM$6:$BA$6, 0))/100)</f>
        <v>3.6114247777982333E-2</v>
      </c>
      <c r="K303" s="257">
        <f>IF($E303&lt;DATE(2018,7,1),"-",INDEX('Annual Inflation'!$AM$50:$BA$50, MATCH(YEAR(EOMONTH($E303,6)), 'Annual Inflation'!$AM$6:$BA$6, 0))/100)</f>
        <v>5.1192952208696019E-2</v>
      </c>
      <c r="L303" s="258">
        <f t="shared" si="22"/>
        <v>132.49699851113473</v>
      </c>
      <c r="M303" s="258">
        <f t="shared" si="23"/>
        <v>389.13883561906817</v>
      </c>
      <c r="N303" s="258">
        <f t="shared" si="24"/>
        <v>384.3465541587492</v>
      </c>
    </row>
    <row r="304" spans="5:14" ht="16.8">
      <c r="E304" s="248">
        <v>45352</v>
      </c>
      <c r="F304" s="323">
        <f t="shared" si="20"/>
        <v>45382</v>
      </c>
      <c r="G304" s="159">
        <f t="shared" si="21"/>
        <v>2024</v>
      </c>
      <c r="H304" s="500"/>
      <c r="I304" s="500"/>
      <c r="J304" s="257">
        <f>IF($E304&lt;DATE(2018,7,1),"-",INDEX('Annual Inflation'!$AM$53:$BA$53, MATCH(YEAR(EOMONTH($E304,6)), 'Annual Inflation'!$AM$6:$BA$6, 0))/100)</f>
        <v>3.6114247777982333E-2</v>
      </c>
      <c r="K304" s="257">
        <f>IF($E304&lt;DATE(2018,7,1),"-",INDEX('Annual Inflation'!$AM$50:$BA$50, MATCH(YEAR(EOMONTH($E304,6)), 'Annual Inflation'!$AM$6:$BA$6, 0))/100)</f>
        <v>5.1192952208696019E-2</v>
      </c>
      <c r="L304" s="258">
        <f t="shared" si="22"/>
        <v>132.88929905689562</v>
      </c>
      <c r="M304" s="258">
        <f t="shared" si="23"/>
        <v>390.76120943567224</v>
      </c>
      <c r="N304" s="258">
        <f t="shared" si="24"/>
        <v>385.48453739347974</v>
      </c>
    </row>
    <row r="305" spans="5:14" ht="16.8">
      <c r="E305" s="248">
        <v>45383</v>
      </c>
      <c r="F305" s="323">
        <f t="shared" si="20"/>
        <v>45412</v>
      </c>
      <c r="G305" s="159">
        <f t="shared" si="21"/>
        <v>2025</v>
      </c>
      <c r="H305" s="500"/>
      <c r="I305" s="500"/>
      <c r="J305" s="257">
        <f>IF($E305&lt;DATE(2018,7,1),"-",INDEX('Annual Inflation'!$AM$53:$BA$53, MATCH(YEAR(EOMONTH($E305,6)), 'Annual Inflation'!$AM$6:$BA$6, 0))/100)</f>
        <v>3.6114247777982333E-2</v>
      </c>
      <c r="K305" s="257">
        <f>IF($E305&lt;DATE(2018,7,1),"-",INDEX('Annual Inflation'!$AM$50:$BA$50, MATCH(YEAR(EOMONTH($E305,6)), 'Annual Inflation'!$AM$6:$BA$6, 0))/100)</f>
        <v>5.1192952208696019E-2</v>
      </c>
      <c r="L305" s="258">
        <f t="shared" si="22"/>
        <v>133.28276113627564</v>
      </c>
      <c r="M305" s="258">
        <f t="shared" si="23"/>
        <v>392.3903471538967</v>
      </c>
      <c r="N305" s="258">
        <f t="shared" si="24"/>
        <v>386.62588999845315</v>
      </c>
    </row>
    <row r="306" spans="5:14" ht="16.8">
      <c r="E306" s="248">
        <v>45413</v>
      </c>
      <c r="F306" s="323">
        <f t="shared" si="20"/>
        <v>45443</v>
      </c>
      <c r="G306" s="159">
        <f t="shared" si="21"/>
        <v>2025</v>
      </c>
      <c r="H306" s="500"/>
      <c r="I306" s="500"/>
      <c r="J306" s="257">
        <f>IF($E306&lt;DATE(2018,7,1),"-",INDEX('Annual Inflation'!$AM$53:$BA$53, MATCH(YEAR(EOMONTH($E306,6)), 'Annual Inflation'!$AM$6:$BA$6, 0))/100)</f>
        <v>3.6114247777982333E-2</v>
      </c>
      <c r="K306" s="257">
        <f>IF($E306&lt;DATE(2018,7,1),"-",INDEX('Annual Inflation'!$AM$50:$BA$50, MATCH(YEAR(EOMONTH($E306,6)), 'Annual Inflation'!$AM$6:$BA$6, 0))/100)</f>
        <v>5.1192952208696019E-2</v>
      </c>
      <c r="L306" s="258">
        <f t="shared" si="22"/>
        <v>133.67738818837361</v>
      </c>
      <c r="M306" s="258">
        <f t="shared" si="23"/>
        <v>394.02627697338619</v>
      </c>
      <c r="N306" s="258">
        <f t="shared" si="24"/>
        <v>387.77062194978811</v>
      </c>
    </row>
    <row r="307" spans="5:14" ht="16.8">
      <c r="E307" s="248">
        <v>45444</v>
      </c>
      <c r="F307" s="323">
        <f t="shared" si="20"/>
        <v>45473</v>
      </c>
      <c r="G307" s="159">
        <f t="shared" si="21"/>
        <v>2025</v>
      </c>
      <c r="H307" s="500"/>
      <c r="I307" s="500"/>
      <c r="J307" s="257">
        <f>IF($E307&lt;DATE(2018,7,1),"-",INDEX('Annual Inflation'!$AM$53:$BA$53, MATCH(YEAR(EOMONTH($E307,6)), 'Annual Inflation'!$AM$6:$BA$6, 0))/100)</f>
        <v>3.6114247777982333E-2</v>
      </c>
      <c r="K307" s="257">
        <f>IF($E307&lt;DATE(2018,7,1),"-",INDEX('Annual Inflation'!$AM$50:$BA$50, MATCH(YEAR(EOMONTH($E307,6)), 'Annual Inflation'!$AM$6:$BA$6, 0))/100)</f>
        <v>5.1192952208696019E-2</v>
      </c>
      <c r="L307" s="258">
        <f t="shared" si="22"/>
        <v>134.07318366247094</v>
      </c>
      <c r="M307" s="258">
        <f t="shared" si="23"/>
        <v>395.66902721135364</v>
      </c>
      <c r="N307" s="258">
        <f t="shared" si="24"/>
        <v>388.91874325314092</v>
      </c>
    </row>
    <row r="308" spans="5:14" ht="16.8">
      <c r="E308" s="248">
        <v>45474</v>
      </c>
      <c r="F308" s="323">
        <f t="shared" si="20"/>
        <v>45504</v>
      </c>
      <c r="G308" s="159">
        <f t="shared" si="21"/>
        <v>2025</v>
      </c>
      <c r="H308" s="500"/>
      <c r="I308" s="500"/>
      <c r="J308" s="257">
        <f>IF($E308&lt;DATE(2018,7,1),"-",INDEX('Annual Inflation'!$AM$53:$BA$53, MATCH(YEAR(EOMONTH($E308,6)), 'Annual Inflation'!$AM$6:$BA$6, 0))/100)</f>
        <v>1.7760878895190846E-2</v>
      </c>
      <c r="K308" s="257">
        <f>IF($E308&lt;DATE(2018,7,1),"-",INDEX('Annual Inflation'!$AM$50:$BA$50, MATCH(YEAR(EOMONTH($E308,6)), 'Annual Inflation'!$AM$6:$BA$6, 0))/100)</f>
        <v>2.5996271122782799E-2</v>
      </c>
      <c r="L308" s="258">
        <f t="shared" si="22"/>
        <v>134.27002452345565</v>
      </c>
      <c r="M308" s="258">
        <f t="shared" si="23"/>
        <v>396.51614060328797</v>
      </c>
      <c r="N308" s="258">
        <f t="shared" si="24"/>
        <v>389.48973812462668</v>
      </c>
    </row>
    <row r="309" spans="5:14" ht="16.8">
      <c r="E309" s="248">
        <v>45505</v>
      </c>
      <c r="F309" s="323">
        <f t="shared" si="20"/>
        <v>45535</v>
      </c>
      <c r="G309" s="159">
        <f t="shared" si="21"/>
        <v>2025</v>
      </c>
      <c r="H309" s="500"/>
      <c r="I309" s="500"/>
      <c r="J309" s="257">
        <f>IF($E309&lt;DATE(2018,7,1),"-",INDEX('Annual Inflation'!$AM$53:$BA$53, MATCH(YEAR(EOMONTH($E309,6)), 'Annual Inflation'!$AM$6:$BA$6, 0))/100)</f>
        <v>1.7760878895190846E-2</v>
      </c>
      <c r="K309" s="257">
        <f>IF($E309&lt;DATE(2018,7,1),"-",INDEX('Annual Inflation'!$AM$50:$BA$50, MATCH(YEAR(EOMONTH($E309,6)), 'Annual Inflation'!$AM$6:$BA$6, 0))/100)</f>
        <v>2.5996271122782799E-2</v>
      </c>
      <c r="L309" s="258">
        <f t="shared" si="22"/>
        <v>134.46715437828308</v>
      </c>
      <c r="M309" s="258">
        <f t="shared" si="23"/>
        <v>397.36506763503093</v>
      </c>
      <c r="N309" s="258">
        <f t="shared" si="24"/>
        <v>390.0615713078393</v>
      </c>
    </row>
    <row r="310" spans="5:14" ht="16.8">
      <c r="E310" s="248">
        <v>45536</v>
      </c>
      <c r="F310" s="323">
        <f t="shared" si="20"/>
        <v>45565</v>
      </c>
      <c r="G310" s="159">
        <f t="shared" si="21"/>
        <v>2025</v>
      </c>
      <c r="H310" s="500"/>
      <c r="I310" s="500"/>
      <c r="J310" s="257">
        <f>IF($E310&lt;DATE(2018,7,1),"-",INDEX('Annual Inflation'!$AM$53:$BA$53, MATCH(YEAR(EOMONTH($E310,6)), 'Annual Inflation'!$AM$6:$BA$6, 0))/100)</f>
        <v>1.7760878895190846E-2</v>
      </c>
      <c r="K310" s="257">
        <f>IF($E310&lt;DATE(2018,7,1),"-",INDEX('Annual Inflation'!$AM$50:$BA$50, MATCH(YEAR(EOMONTH($E310,6)), 'Annual Inflation'!$AM$6:$BA$6, 0))/100)</f>
        <v>2.5996271122782799E-2</v>
      </c>
      <c r="L310" s="258">
        <f t="shared" si="22"/>
        <v>134.66457365124239</v>
      </c>
      <c r="M310" s="258">
        <f t="shared" si="23"/>
        <v>398.21581218952116</v>
      </c>
      <c r="N310" s="258">
        <f t="shared" si="24"/>
        <v>390.63424403355435</v>
      </c>
    </row>
    <row r="311" spans="5:14" ht="16.8">
      <c r="E311" s="248">
        <v>45566</v>
      </c>
      <c r="F311" s="323">
        <f t="shared" si="20"/>
        <v>45596</v>
      </c>
      <c r="G311" s="159">
        <f t="shared" si="21"/>
        <v>2025</v>
      </c>
      <c r="H311" s="500"/>
      <c r="I311" s="500"/>
      <c r="J311" s="257">
        <f>IF($E311&lt;DATE(2018,7,1),"-",INDEX('Annual Inflation'!$AM$53:$BA$53, MATCH(YEAR(EOMONTH($E311,6)), 'Annual Inflation'!$AM$6:$BA$6, 0))/100)</f>
        <v>1.7760878895190846E-2</v>
      </c>
      <c r="K311" s="257">
        <f>IF($E311&lt;DATE(2018,7,1),"-",INDEX('Annual Inflation'!$AM$50:$BA$50, MATCH(YEAR(EOMONTH($E311,6)), 'Annual Inflation'!$AM$6:$BA$6, 0))/100)</f>
        <v>2.5996271122782799E-2</v>
      </c>
      <c r="L311" s="258">
        <f t="shared" si="22"/>
        <v>134.86228276724563</v>
      </c>
      <c r="M311" s="258">
        <f t="shared" si="23"/>
        <v>399.06837815801066</v>
      </c>
      <c r="N311" s="258">
        <f t="shared" si="24"/>
        <v>391.20775753435441</v>
      </c>
    </row>
    <row r="312" spans="5:14" ht="16.8">
      <c r="E312" s="248">
        <v>45597</v>
      </c>
      <c r="F312" s="323">
        <f t="shared" si="20"/>
        <v>45626</v>
      </c>
      <c r="G312" s="159">
        <f t="shared" si="21"/>
        <v>2025</v>
      </c>
      <c r="H312" s="500"/>
      <c r="I312" s="500"/>
      <c r="J312" s="257">
        <f>IF($E312&lt;DATE(2018,7,1),"-",INDEX('Annual Inflation'!$AM$53:$BA$53, MATCH(YEAR(EOMONTH($E312,6)), 'Annual Inflation'!$AM$6:$BA$6, 0))/100)</f>
        <v>1.7760878895190846E-2</v>
      </c>
      <c r="K312" s="257">
        <f>IF($E312&lt;DATE(2018,7,1),"-",INDEX('Annual Inflation'!$AM$50:$BA$50, MATCH(YEAR(EOMONTH($E312,6)), 'Annual Inflation'!$AM$6:$BA$6, 0))/100)</f>
        <v>2.5996271122782799E-2</v>
      </c>
      <c r="L312" s="258">
        <f t="shared" si="22"/>
        <v>135.06028215182874</v>
      </c>
      <c r="M312" s="258">
        <f t="shared" si="23"/>
        <v>399.92276944008233</v>
      </c>
      <c r="N312" s="258">
        <f t="shared" si="24"/>
        <v>391.78211304463167</v>
      </c>
    </row>
    <row r="313" spans="5:14" ht="16.8">
      <c r="E313" s="248">
        <v>45627</v>
      </c>
      <c r="F313" s="323">
        <f t="shared" si="20"/>
        <v>45657</v>
      </c>
      <c r="G313" s="159">
        <f t="shared" si="21"/>
        <v>2025</v>
      </c>
      <c r="H313" s="500"/>
      <c r="I313" s="500"/>
      <c r="J313" s="257">
        <f>IF($E313&lt;DATE(2018,7,1),"-",INDEX('Annual Inflation'!$AM$53:$BA$53, MATCH(YEAR(EOMONTH($E313,6)), 'Annual Inflation'!$AM$6:$BA$6, 0))/100)</f>
        <v>1.7760878895190846E-2</v>
      </c>
      <c r="K313" s="257">
        <f>IF($E313&lt;DATE(2018,7,1),"-",INDEX('Annual Inflation'!$AM$50:$BA$50, MATCH(YEAR(EOMONTH($E313,6)), 'Annual Inflation'!$AM$6:$BA$6, 0))/100)</f>
        <v>2.5996271122782799E-2</v>
      </c>
      <c r="L313" s="258">
        <f t="shared" si="22"/>
        <v>135.25857223115239</v>
      </c>
      <c r="M313" s="258">
        <f t="shared" si="23"/>
        <v>400.77898994366797</v>
      </c>
      <c r="N313" s="258">
        <f t="shared" si="24"/>
        <v>392.35731180059065</v>
      </c>
    </row>
    <row r="314" spans="5:14" ht="16.8">
      <c r="E314" s="248">
        <v>45658</v>
      </c>
      <c r="F314" s="323">
        <f t="shared" si="20"/>
        <v>45688</v>
      </c>
      <c r="G314" s="159">
        <f t="shared" si="21"/>
        <v>2025</v>
      </c>
      <c r="H314" s="500"/>
      <c r="I314" s="500"/>
      <c r="J314" s="257">
        <f>IF($E314&lt;DATE(2018,7,1),"-",INDEX('Annual Inflation'!$AM$53:$BA$53, MATCH(YEAR(EOMONTH($E314,6)), 'Annual Inflation'!$AM$6:$BA$6, 0))/100)</f>
        <v>1.7760878895190846E-2</v>
      </c>
      <c r="K314" s="257">
        <f>IF($E314&lt;DATE(2018,7,1),"-",INDEX('Annual Inflation'!$AM$50:$BA$50, MATCH(YEAR(EOMONTH($E314,6)), 'Annual Inflation'!$AM$6:$BA$6, 0))/100)</f>
        <v>2.5996271122782799E-2</v>
      </c>
      <c r="L314" s="258">
        <f t="shared" si="22"/>
        <v>135.45715343200288</v>
      </c>
      <c r="M314" s="258">
        <f t="shared" si="23"/>
        <v>401.63704358506618</v>
      </c>
      <c r="N314" s="258">
        <f t="shared" si="24"/>
        <v>392.93335504025077</v>
      </c>
    </row>
    <row r="315" spans="5:14" ht="16.8">
      <c r="E315" s="248">
        <v>45689</v>
      </c>
      <c r="F315" s="323">
        <f t="shared" si="20"/>
        <v>45716</v>
      </c>
      <c r="G315" s="159">
        <f t="shared" si="21"/>
        <v>2025</v>
      </c>
      <c r="H315" s="500"/>
      <c r="I315" s="500"/>
      <c r="J315" s="257">
        <f>IF($E315&lt;DATE(2018,7,1),"-",INDEX('Annual Inflation'!$AM$53:$BA$53, MATCH(YEAR(EOMONTH($E315,6)), 'Annual Inflation'!$AM$6:$BA$6, 0))/100)</f>
        <v>1.7760878895190846E-2</v>
      </c>
      <c r="K315" s="257">
        <f>IF($E315&lt;DATE(2018,7,1),"-",INDEX('Annual Inflation'!$AM$50:$BA$50, MATCH(YEAR(EOMONTH($E315,6)), 'Annual Inflation'!$AM$6:$BA$6, 0))/100)</f>
        <v>2.5996271122782799E-2</v>
      </c>
      <c r="L315" s="258">
        <f t="shared" si="22"/>
        <v>135.65602618179315</v>
      </c>
      <c r="M315" s="258">
        <f t="shared" si="23"/>
        <v>402.49693428896012</v>
      </c>
      <c r="N315" s="258">
        <f t="shared" si="24"/>
        <v>393.51024400344903</v>
      </c>
    </row>
    <row r="316" spans="5:14" ht="16.8">
      <c r="E316" s="248">
        <v>45717</v>
      </c>
      <c r="F316" s="323">
        <f t="shared" si="20"/>
        <v>45747</v>
      </c>
      <c r="G316" s="159">
        <f t="shared" si="21"/>
        <v>2025</v>
      </c>
      <c r="H316" s="500"/>
      <c r="I316" s="500"/>
      <c r="J316" s="257">
        <f>IF($E316&lt;DATE(2018,7,1),"-",INDEX('Annual Inflation'!$AM$53:$BA$53, MATCH(YEAR(EOMONTH($E316,6)), 'Annual Inflation'!$AM$6:$BA$6, 0))/100)</f>
        <v>1.7760878895190846E-2</v>
      </c>
      <c r="K316" s="257">
        <f>IF($E316&lt;DATE(2018,7,1),"-",INDEX('Annual Inflation'!$AM$50:$BA$50, MATCH(YEAR(EOMONTH($E316,6)), 'Annual Inflation'!$AM$6:$BA$6, 0))/100)</f>
        <v>2.5996271122782799E-2</v>
      </c>
      <c r="L316" s="258">
        <f t="shared" si="22"/>
        <v>135.85519090856366</v>
      </c>
      <c r="M316" s="258">
        <f t="shared" si="23"/>
        <v>403.35866598843569</v>
      </c>
      <c r="N316" s="258">
        <f t="shared" si="24"/>
        <v>394.08797993184277</v>
      </c>
    </row>
    <row r="317" spans="5:14" ht="16.8">
      <c r="E317" s="248">
        <v>45748</v>
      </c>
      <c r="F317" s="323">
        <f t="shared" si="20"/>
        <v>45777</v>
      </c>
      <c r="G317" s="159">
        <f t="shared" si="21"/>
        <v>2026</v>
      </c>
      <c r="H317" s="500"/>
      <c r="I317" s="500"/>
      <c r="J317" s="257">
        <f>IF($E317&lt;DATE(2018,7,1),"-",INDEX('Annual Inflation'!$AM$53:$BA$53, MATCH(YEAR(EOMONTH($E317,6)), 'Annual Inflation'!$AM$6:$BA$6, 0))/100)</f>
        <v>1.7760878895190846E-2</v>
      </c>
      <c r="K317" s="257">
        <f>IF($E317&lt;DATE(2018,7,1),"-",INDEX('Annual Inflation'!$AM$50:$BA$50, MATCH(YEAR(EOMONTH($E317,6)), 'Annual Inflation'!$AM$6:$BA$6, 0))/100)</f>
        <v>2.5996271122782799E-2</v>
      </c>
      <c r="L317" s="258">
        <f t="shared" si="22"/>
        <v>136.05464804098327</v>
      </c>
      <c r="M317" s="258">
        <f t="shared" si="23"/>
        <v>404.22224262499924</v>
      </c>
      <c r="N317" s="258">
        <f t="shared" si="24"/>
        <v>394.66656406891224</v>
      </c>
    </row>
    <row r="318" spans="5:14" ht="16.8">
      <c r="E318" s="248">
        <v>45778</v>
      </c>
      <c r="F318" s="323">
        <f t="shared" si="20"/>
        <v>45808</v>
      </c>
      <c r="G318" s="159">
        <f t="shared" si="21"/>
        <v>2026</v>
      </c>
      <c r="H318" s="500"/>
      <c r="I318" s="500"/>
      <c r="J318" s="257">
        <f>IF($E318&lt;DATE(2018,7,1),"-",INDEX('Annual Inflation'!$AM$53:$BA$53, MATCH(YEAR(EOMONTH($E318,6)), 'Annual Inflation'!$AM$6:$BA$6, 0))/100)</f>
        <v>1.7760878895190846E-2</v>
      </c>
      <c r="K318" s="257">
        <f>IF($E318&lt;DATE(2018,7,1),"-",INDEX('Annual Inflation'!$AM$50:$BA$50, MATCH(YEAR(EOMONTH($E318,6)), 'Annual Inflation'!$AM$6:$BA$6, 0))/100)</f>
        <v>2.5996271122782799E-2</v>
      </c>
      <c r="L318" s="258">
        <f t="shared" si="22"/>
        <v>136.25439800835019</v>
      </c>
      <c r="M318" s="258">
        <f t="shared" si="23"/>
        <v>405.08766814859587</v>
      </c>
      <c r="N318" s="258">
        <f t="shared" si="24"/>
        <v>395.24599765996334</v>
      </c>
    </row>
    <row r="319" spans="5:14" ht="16.8">
      <c r="E319" s="248">
        <v>45809</v>
      </c>
      <c r="F319" s="323">
        <f t="shared" si="20"/>
        <v>45838</v>
      </c>
      <c r="G319" s="159">
        <f t="shared" si="21"/>
        <v>2026</v>
      </c>
      <c r="H319" s="500"/>
      <c r="I319" s="500"/>
      <c r="J319" s="257">
        <f>IF($E319&lt;DATE(2018,7,1),"-",INDEX('Annual Inflation'!$AM$53:$BA$53, MATCH(YEAR(EOMONTH($E319,6)), 'Annual Inflation'!$AM$6:$BA$6, 0))/100)</f>
        <v>1.7760878895190846E-2</v>
      </c>
      <c r="K319" s="257">
        <f>IF($E319&lt;DATE(2018,7,1),"-",INDEX('Annual Inflation'!$AM$50:$BA$50, MATCH(YEAR(EOMONTH($E319,6)), 'Annual Inflation'!$AM$6:$BA$6, 0))/100)</f>
        <v>2.5996271122782799E-2</v>
      </c>
      <c r="L319" s="258">
        <f t="shared" si="22"/>
        <v>136.45444124059296</v>
      </c>
      <c r="M319" s="258">
        <f t="shared" si="23"/>
        <v>405.95494651762732</v>
      </c>
      <c r="N319" s="258">
        <f t="shared" si="24"/>
        <v>395.82628195213027</v>
      </c>
    </row>
    <row r="320" spans="5:14" ht="16.8">
      <c r="E320" s="248">
        <v>45839</v>
      </c>
      <c r="F320" s="323">
        <f t="shared" si="20"/>
        <v>45869</v>
      </c>
      <c r="G320" s="159">
        <f t="shared" si="21"/>
        <v>2026</v>
      </c>
      <c r="H320" s="500"/>
      <c r="I320" s="500"/>
      <c r="J320" s="257">
        <f>IF($E320&lt;DATE(2018,7,1),"-",INDEX('Annual Inflation'!$AM$53:$BA$53, MATCH(YEAR(EOMONTH($E320,6)), 'Annual Inflation'!$AM$6:$BA$6, 0))/100)</f>
        <v>1.446667906451915E-2</v>
      </c>
      <c r="K320" s="257">
        <f>IF($E320&lt;DATE(2018,7,1),"-",INDEX('Annual Inflation'!$AM$50:$BA$50, MATCH(YEAR(EOMONTH($E320,6)), 'Annual Inflation'!$AM$6:$BA$6, 0))/100)</f>
        <v>2.5121856232399598E-2</v>
      </c>
      <c r="L320" s="258">
        <f t="shared" si="22"/>
        <v>136.61786401664347</v>
      </c>
      <c r="M320" s="258">
        <f t="shared" si="23"/>
        <v>406.79517710508418</v>
      </c>
      <c r="N320" s="258">
        <f t="shared" si="24"/>
        <v>396.30033782925864</v>
      </c>
    </row>
    <row r="321" spans="5:14" ht="16.8">
      <c r="E321" s="248">
        <v>45870</v>
      </c>
      <c r="F321" s="323">
        <f t="shared" si="20"/>
        <v>45900</v>
      </c>
      <c r="G321" s="159">
        <f t="shared" si="21"/>
        <v>2026</v>
      </c>
      <c r="H321" s="500"/>
      <c r="I321" s="500"/>
      <c r="J321" s="257">
        <f>IF($E321&lt;DATE(2018,7,1),"-",INDEX('Annual Inflation'!$AM$53:$BA$53, MATCH(YEAR(EOMONTH($E321,6)), 'Annual Inflation'!$AM$6:$BA$6, 0))/100)</f>
        <v>1.446667906451915E-2</v>
      </c>
      <c r="K321" s="257">
        <f>IF($E321&lt;DATE(2018,7,1),"-",INDEX('Annual Inflation'!$AM$50:$BA$50, MATCH(YEAR(EOMONTH($E321,6)), 'Annual Inflation'!$AM$6:$BA$6, 0))/100)</f>
        <v>2.5121856232399598E-2</v>
      </c>
      <c r="L321" s="258">
        <f t="shared" si="22"/>
        <v>136.78148251372357</v>
      </c>
      <c r="M321" s="258">
        <f t="shared" si="23"/>
        <v>407.6371467708455</v>
      </c>
      <c r="N321" s="258">
        <f t="shared" si="24"/>
        <v>396.77496145285784</v>
      </c>
    </row>
    <row r="322" spans="5:14" ht="16.8">
      <c r="E322" s="248">
        <v>45901</v>
      </c>
      <c r="F322" s="323">
        <f t="shared" si="20"/>
        <v>45930</v>
      </c>
      <c r="G322" s="159">
        <f t="shared" si="21"/>
        <v>2026</v>
      </c>
      <c r="H322" s="500"/>
      <c r="I322" s="500"/>
      <c r="J322" s="257">
        <f>IF($E322&lt;DATE(2018,7,1),"-",INDEX('Annual Inflation'!$AM$53:$BA$53, MATCH(YEAR(EOMONTH($E322,6)), 'Annual Inflation'!$AM$6:$BA$6, 0))/100)</f>
        <v>1.446667906451915E-2</v>
      </c>
      <c r="K322" s="257">
        <f>IF($E322&lt;DATE(2018,7,1),"-",INDEX('Annual Inflation'!$AM$50:$BA$50, MATCH(YEAR(EOMONTH($E322,6)), 'Annual Inflation'!$AM$6:$BA$6, 0))/100)</f>
        <v>2.5121856232399598E-2</v>
      </c>
      <c r="L322" s="258">
        <f t="shared" si="22"/>
        <v>136.94529696623587</v>
      </c>
      <c r="M322" s="258">
        <f t="shared" si="23"/>
        <v>408.48085911439154</v>
      </c>
      <c r="N322" s="258">
        <f t="shared" si="24"/>
        <v>397.25015350288157</v>
      </c>
    </row>
    <row r="323" spans="5:14" ht="16.8">
      <c r="E323" s="248">
        <v>45931</v>
      </c>
      <c r="F323" s="323">
        <f t="shared" si="20"/>
        <v>45961</v>
      </c>
      <c r="G323" s="159">
        <f t="shared" si="21"/>
        <v>2026</v>
      </c>
      <c r="H323" s="500"/>
      <c r="I323" s="500"/>
      <c r="J323" s="257">
        <f>IF($E323&lt;DATE(2018,7,1),"-",INDEX('Annual Inflation'!$AM$53:$BA$53, MATCH(YEAR(EOMONTH($E323,6)), 'Annual Inflation'!$AM$6:$BA$6, 0))/100)</f>
        <v>1.446667906451915E-2</v>
      </c>
      <c r="K323" s="257">
        <f>IF($E323&lt;DATE(2018,7,1),"-",INDEX('Annual Inflation'!$AM$50:$BA$50, MATCH(YEAR(EOMONTH($E323,6)), 'Annual Inflation'!$AM$6:$BA$6, 0))/100)</f>
        <v>2.5121856232399598E-2</v>
      </c>
      <c r="L323" s="258">
        <f t="shared" si="22"/>
        <v>137.10930760886365</v>
      </c>
      <c r="M323" s="258">
        <f t="shared" si="23"/>
        <v>409.32631774265252</v>
      </c>
      <c r="N323" s="258">
        <f t="shared" si="24"/>
        <v>397.72591466009794</v>
      </c>
    </row>
    <row r="324" spans="5:14" ht="16.8">
      <c r="E324" s="248">
        <v>45962</v>
      </c>
      <c r="F324" s="323">
        <f t="shared" si="20"/>
        <v>45991</v>
      </c>
      <c r="G324" s="159">
        <f t="shared" si="21"/>
        <v>2026</v>
      </c>
      <c r="H324" s="500"/>
      <c r="I324" s="500"/>
      <c r="J324" s="257">
        <f>IF($E324&lt;DATE(2018,7,1),"-",INDEX('Annual Inflation'!$AM$53:$BA$53, MATCH(YEAR(EOMONTH($E324,6)), 'Annual Inflation'!$AM$6:$BA$6, 0))/100)</f>
        <v>1.446667906451915E-2</v>
      </c>
      <c r="K324" s="257">
        <f>IF($E324&lt;DATE(2018,7,1),"-",INDEX('Annual Inflation'!$AM$50:$BA$50, MATCH(YEAR(EOMONTH($E324,6)), 'Annual Inflation'!$AM$6:$BA$6, 0))/100)</f>
        <v>2.5121856232399598E-2</v>
      </c>
      <c r="L324" s="258">
        <f t="shared" si="22"/>
        <v>137.2735146765713</v>
      </c>
      <c r="M324" s="258">
        <f t="shared" si="23"/>
        <v>410.17352627002418</v>
      </c>
      <c r="N324" s="258">
        <f t="shared" si="24"/>
        <v>398.20224560609023</v>
      </c>
    </row>
    <row r="325" spans="5:14" ht="16.8">
      <c r="E325" s="248">
        <v>45992</v>
      </c>
      <c r="F325" s="323">
        <f t="shared" si="20"/>
        <v>46022</v>
      </c>
      <c r="G325" s="159">
        <f t="shared" si="21"/>
        <v>2026</v>
      </c>
      <c r="H325" s="500"/>
      <c r="I325" s="500"/>
      <c r="J325" s="257">
        <f>IF($E325&lt;DATE(2018,7,1),"-",INDEX('Annual Inflation'!$AM$53:$BA$53, MATCH(YEAR(EOMONTH($E325,6)), 'Annual Inflation'!$AM$6:$BA$6, 0))/100)</f>
        <v>1.446667906451915E-2</v>
      </c>
      <c r="K325" s="257">
        <f>IF($E325&lt;DATE(2018,7,1),"-",INDEX('Annual Inflation'!$AM$50:$BA$50, MATCH(YEAR(EOMONTH($E325,6)), 'Annual Inflation'!$AM$6:$BA$6, 0))/100)</f>
        <v>2.5121856232399598E-2</v>
      </c>
      <c r="L325" s="258">
        <f t="shared" si="22"/>
        <v>137.4379184046046</v>
      </c>
      <c r="M325" s="258">
        <f t="shared" si="23"/>
        <v>411.02248831838324</v>
      </c>
      <c r="N325" s="258">
        <f t="shared" si="24"/>
        <v>398.67914702325817</v>
      </c>
    </row>
    <row r="326" spans="5:14" ht="16.8">
      <c r="E326" s="248">
        <v>46023</v>
      </c>
      <c r="F326" s="323">
        <f t="shared" ref="F326:F352" si="27">EOMONTH(E326, 0)</f>
        <v>46053</v>
      </c>
      <c r="G326" s="159">
        <f t="shared" ref="G326:G352" si="28">IF(MONTH(E326)&gt;=4,YEAR(E326)+1,YEAR(E326))</f>
        <v>2026</v>
      </c>
      <c r="H326" s="500"/>
      <c r="I326" s="500"/>
      <c r="J326" s="257">
        <f>IF($E326&lt;DATE(2018,7,1),"-",INDEX('Annual Inflation'!$AM$53:$BA$53, MATCH(YEAR(EOMONTH($E326,6)), 'Annual Inflation'!$AM$6:$BA$6, 0))/100)</f>
        <v>1.446667906451915E-2</v>
      </c>
      <c r="K326" s="257">
        <f>IF($E326&lt;DATE(2018,7,1),"-",INDEX('Annual Inflation'!$AM$50:$BA$50, MATCH(YEAR(EOMONTH($E326,6)), 'Annual Inflation'!$AM$6:$BA$6, 0))/100)</f>
        <v>2.5121856232399598E-2</v>
      </c>
      <c r="L326" s="258">
        <f t="shared" ref="L326:L352" si="29">IF(ISBLANK(H326),L325*((1+J326)^(1/12)),H326)</f>
        <v>137.60251902849109</v>
      </c>
      <c r="M326" s="258">
        <f t="shared" ref="M326:M352" si="30">IF(ISBLANK(I326),M325*((1+K326)^(1/12)),I326)</f>
        <v>411.8732075171028</v>
      </c>
      <c r="N326" s="258">
        <f t="shared" ref="N326:N352" si="31">IF($E326 &lt; DATE(2023,4,1),  M326,  IF($E326 = DATE(2023,4,1), N325 * ((0.5*L326/L325) + (0.5*M326/M325)), N325*(L326/L325)))</f>
        <v>399.15661959481866</v>
      </c>
    </row>
    <row r="327" spans="5:14" ht="16.8">
      <c r="E327" s="248">
        <v>46054</v>
      </c>
      <c r="F327" s="323">
        <f t="shared" si="27"/>
        <v>46081</v>
      </c>
      <c r="G327" s="159">
        <f t="shared" si="28"/>
        <v>2026</v>
      </c>
      <c r="H327" s="500"/>
      <c r="I327" s="500"/>
      <c r="J327" s="257">
        <f>IF($E327&lt;DATE(2018,7,1),"-",INDEX('Annual Inflation'!$AM$53:$BA$53, MATCH(YEAR(EOMONTH($E327,6)), 'Annual Inflation'!$AM$6:$BA$6, 0))/100)</f>
        <v>1.446667906451915E-2</v>
      </c>
      <c r="K327" s="257">
        <f>IF($E327&lt;DATE(2018,7,1),"-",INDEX('Annual Inflation'!$AM$50:$BA$50, MATCH(YEAR(EOMONTH($E327,6)), 'Annual Inflation'!$AM$6:$BA$6, 0))/100)</f>
        <v>2.5121856232399598E-2</v>
      </c>
      <c r="L327" s="258">
        <f t="shared" si="29"/>
        <v>137.76731678404036</v>
      </c>
      <c r="M327" s="258">
        <f t="shared" si="30"/>
        <v>412.72568750306795</v>
      </c>
      <c r="N327" s="258">
        <f t="shared" si="31"/>
        <v>399.63466400480684</v>
      </c>
    </row>
    <row r="328" spans="5:14" ht="16.8">
      <c r="E328" s="248">
        <v>46082</v>
      </c>
      <c r="F328" s="323">
        <f t="shared" si="27"/>
        <v>46112</v>
      </c>
      <c r="G328" s="159">
        <f t="shared" si="28"/>
        <v>2026</v>
      </c>
      <c r="H328" s="500"/>
      <c r="I328" s="500"/>
      <c r="J328" s="257">
        <f>IF($E328&lt;DATE(2018,7,1),"-",INDEX('Annual Inflation'!$AM$53:$BA$53, MATCH(YEAR(EOMONTH($E328,6)), 'Annual Inflation'!$AM$6:$BA$6, 0))/100)</f>
        <v>1.446667906451915E-2</v>
      </c>
      <c r="K328" s="257">
        <f>IF($E328&lt;DATE(2018,7,1),"-",INDEX('Annual Inflation'!$AM$50:$BA$50, MATCH(YEAR(EOMONTH($E328,6)), 'Annual Inflation'!$AM$6:$BA$6, 0))/100)</f>
        <v>2.5121856232399598E-2</v>
      </c>
      <c r="L328" s="258">
        <f t="shared" si="29"/>
        <v>137.93231190734443</v>
      </c>
      <c r="M328" s="258">
        <f t="shared" si="30"/>
        <v>413.57993192069119</v>
      </c>
      <c r="N328" s="258">
        <f t="shared" si="31"/>
        <v>400.11328093807708</v>
      </c>
    </row>
    <row r="329" spans="5:14" ht="16.8">
      <c r="E329" s="248">
        <v>46113</v>
      </c>
      <c r="F329" s="323">
        <f t="shared" si="27"/>
        <v>46142</v>
      </c>
      <c r="G329" s="159">
        <f t="shared" si="28"/>
        <v>2027</v>
      </c>
      <c r="H329" s="500"/>
      <c r="I329" s="500"/>
      <c r="J329" s="257">
        <f>IF($E329&lt;DATE(2018,7,1),"-",INDEX('Annual Inflation'!$AM$53:$BA$53, MATCH(YEAR(EOMONTH($E329,6)), 'Annual Inflation'!$AM$6:$BA$6, 0))/100)</f>
        <v>1.446667906451915E-2</v>
      </c>
      <c r="K329" s="257">
        <f>IF($E329&lt;DATE(2018,7,1),"-",INDEX('Annual Inflation'!$AM$50:$BA$50, MATCH(YEAR(EOMONTH($E329,6)), 'Annual Inflation'!$AM$6:$BA$6, 0))/100)</f>
        <v>2.5121856232399598E-2</v>
      </c>
      <c r="L329" s="258">
        <f t="shared" si="29"/>
        <v>138.09750463477803</v>
      </c>
      <c r="M329" s="258">
        <f t="shared" si="30"/>
        <v>414.43594442192818</v>
      </c>
      <c r="N329" s="258">
        <f t="shared" si="31"/>
        <v>400.59247108030405</v>
      </c>
    </row>
    <row r="330" spans="5:14" ht="16.8">
      <c r="E330" s="248">
        <v>46143</v>
      </c>
      <c r="F330" s="323">
        <f t="shared" si="27"/>
        <v>46173</v>
      </c>
      <c r="G330" s="159">
        <f t="shared" si="28"/>
        <v>2027</v>
      </c>
      <c r="H330" s="500"/>
      <c r="I330" s="500"/>
      <c r="J330" s="257">
        <f>IF($E330&lt;DATE(2018,7,1),"-",INDEX('Annual Inflation'!$AM$53:$BA$53, MATCH(YEAR(EOMONTH($E330,6)), 'Annual Inflation'!$AM$6:$BA$6, 0))/100)</f>
        <v>1.446667906451915E-2</v>
      </c>
      <c r="K330" s="257">
        <f>IF($E330&lt;DATE(2018,7,1),"-",INDEX('Annual Inflation'!$AM$50:$BA$50, MATCH(YEAR(EOMONTH($E330,6)), 'Annual Inflation'!$AM$6:$BA$6, 0))/100)</f>
        <v>2.5121856232399598E-2</v>
      </c>
      <c r="L330" s="258">
        <f t="shared" si="29"/>
        <v>138.26289520299906</v>
      </c>
      <c r="M330" s="258">
        <f t="shared" si="30"/>
        <v>415.29372866629319</v>
      </c>
      <c r="N330" s="258">
        <f t="shared" si="31"/>
        <v>401.0722351179835</v>
      </c>
    </row>
    <row r="331" spans="5:14" ht="16.8">
      <c r="E331" s="248">
        <v>46174</v>
      </c>
      <c r="F331" s="323">
        <f t="shared" si="27"/>
        <v>46203</v>
      </c>
      <c r="G331" s="159">
        <f t="shared" si="28"/>
        <v>2027</v>
      </c>
      <c r="H331" s="500"/>
      <c r="I331" s="500"/>
      <c r="J331" s="257">
        <f>IF($E331&lt;DATE(2018,7,1),"-",INDEX('Annual Inflation'!$AM$53:$BA$53, MATCH(YEAR(EOMONTH($E331,6)), 'Annual Inflation'!$AM$6:$BA$6, 0))/100)</f>
        <v>1.446667906451915E-2</v>
      </c>
      <c r="K331" s="257">
        <f>IF($E331&lt;DATE(2018,7,1),"-",INDEX('Annual Inflation'!$AM$50:$BA$50, MATCH(YEAR(EOMONTH($E331,6)), 'Annual Inflation'!$AM$6:$BA$6, 0))/100)</f>
        <v>2.5121856232399598E-2</v>
      </c>
      <c r="L331" s="258">
        <f t="shared" si="29"/>
        <v>138.42848384894879</v>
      </c>
      <c r="M331" s="258">
        <f t="shared" si="30"/>
        <v>416.15328832087488</v>
      </c>
      <c r="N331" s="258">
        <f t="shared" si="31"/>
        <v>401.55257373843341</v>
      </c>
    </row>
    <row r="332" spans="5:14" ht="16.8">
      <c r="E332" s="248">
        <v>46204</v>
      </c>
      <c r="F332" s="323">
        <f t="shared" si="27"/>
        <v>46234</v>
      </c>
      <c r="G332" s="159">
        <f t="shared" si="28"/>
        <v>2027</v>
      </c>
      <c r="H332" s="500"/>
      <c r="I332" s="500"/>
      <c r="J332" s="257">
        <f>IF($E332&lt;DATE(2018,7,1),"-",INDEX('Annual Inflation'!$AM$53:$BA$53, MATCH(YEAR(EOMONTH($E332,6)), 'Annual Inflation'!$AM$6:$BA$6, 0))/100)</f>
        <v>1.7296573062324683E-2</v>
      </c>
      <c r="K332" s="257">
        <f>IF($E332&lt;DATE(2018,7,1),"-",INDEX('Annual Inflation'!$AM$50:$BA$50, MATCH(YEAR(EOMONTH($E332,6)), 'Annual Inflation'!$AM$6:$BA$6, 0))/100)</f>
        <v>2.8036598929437329E-2</v>
      </c>
      <c r="L332" s="258">
        <f t="shared" si="29"/>
        <v>138.62644753081375</v>
      </c>
      <c r="M332" s="258">
        <f t="shared" si="30"/>
        <v>417.1133071338275</v>
      </c>
      <c r="N332" s="258">
        <f t="shared" si="31"/>
        <v>402.12682568246504</v>
      </c>
    </row>
    <row r="333" spans="5:14" ht="16.8">
      <c r="E333" s="248">
        <v>46235</v>
      </c>
      <c r="F333" s="323">
        <f t="shared" si="27"/>
        <v>46265</v>
      </c>
      <c r="G333" s="159">
        <f t="shared" si="28"/>
        <v>2027</v>
      </c>
      <c r="H333" s="500"/>
      <c r="I333" s="500"/>
      <c r="J333" s="257">
        <f>IF($E333&lt;DATE(2018,7,1),"-",INDEX('Annual Inflation'!$AM$53:$BA$53, MATCH(YEAR(EOMONTH($E333,6)), 'Annual Inflation'!$AM$6:$BA$6, 0))/100)</f>
        <v>1.7296573062324683E-2</v>
      </c>
      <c r="K333" s="257">
        <f>IF($E333&lt;DATE(2018,7,1),"-",INDEX('Annual Inflation'!$AM$50:$BA$50, MATCH(YEAR(EOMONTH($E333,6)), 'Annual Inflation'!$AM$6:$BA$6, 0))/100)</f>
        <v>2.8036598929437329E-2</v>
      </c>
      <c r="L333" s="258">
        <f t="shared" si="29"/>
        <v>138.82469431640308</v>
      </c>
      <c r="M333" s="258">
        <f t="shared" si="30"/>
        <v>418.07554060216574</v>
      </c>
      <c r="N333" s="258">
        <f t="shared" si="31"/>
        <v>402.70189885220111</v>
      </c>
    </row>
    <row r="334" spans="5:14" ht="16.8">
      <c r="E334" s="248">
        <v>46266</v>
      </c>
      <c r="F334" s="323">
        <f t="shared" si="27"/>
        <v>46295</v>
      </c>
      <c r="G334" s="159">
        <f t="shared" si="28"/>
        <v>2027</v>
      </c>
      <c r="H334" s="500"/>
      <c r="I334" s="500"/>
      <c r="J334" s="257">
        <f>IF($E334&lt;DATE(2018,7,1),"-",INDEX('Annual Inflation'!$AM$53:$BA$53, MATCH(YEAR(EOMONTH($E334,6)), 'Annual Inflation'!$AM$6:$BA$6, 0))/100)</f>
        <v>1.7296573062324683E-2</v>
      </c>
      <c r="K334" s="257">
        <f>IF($E334&lt;DATE(2018,7,1),"-",INDEX('Annual Inflation'!$AM$50:$BA$50, MATCH(YEAR(EOMONTH($E334,6)), 'Annual Inflation'!$AM$6:$BA$6, 0))/100)</f>
        <v>2.8036598929437329E-2</v>
      </c>
      <c r="L334" s="258">
        <f t="shared" si="29"/>
        <v>139.02322461057753</v>
      </c>
      <c r="M334" s="258">
        <f t="shared" si="30"/>
        <v>419.03999383485041</v>
      </c>
      <c r="N334" s="258">
        <f t="shared" si="31"/>
        <v>403.27779442205929</v>
      </c>
    </row>
    <row r="335" spans="5:14" ht="16.8">
      <c r="E335" s="248">
        <v>46296</v>
      </c>
      <c r="F335" s="323">
        <f t="shared" si="27"/>
        <v>46326</v>
      </c>
      <c r="G335" s="159">
        <f t="shared" si="28"/>
        <v>2027</v>
      </c>
      <c r="H335" s="500"/>
      <c r="I335" s="500"/>
      <c r="J335" s="257">
        <f>IF($E335&lt;DATE(2018,7,1),"-",INDEX('Annual Inflation'!$AM$53:$BA$53, MATCH(YEAR(EOMONTH($E335,6)), 'Annual Inflation'!$AM$6:$BA$6, 0))/100)</f>
        <v>1.7296573062324683E-2</v>
      </c>
      <c r="K335" s="257">
        <f>IF($E335&lt;DATE(2018,7,1),"-",INDEX('Annual Inflation'!$AM$50:$BA$50, MATCH(YEAR(EOMONTH($E335,6)), 'Annual Inflation'!$AM$6:$BA$6, 0))/100)</f>
        <v>2.8036598929437329E-2</v>
      </c>
      <c r="L335" s="258">
        <f t="shared" si="29"/>
        <v>139.22203881877678</v>
      </c>
      <c r="M335" s="258">
        <f t="shared" si="30"/>
        <v>420.0066719526281</v>
      </c>
      <c r="N335" s="258">
        <f t="shared" si="31"/>
        <v>403.85451356813684</v>
      </c>
    </row>
    <row r="336" spans="5:14" ht="16.8">
      <c r="E336" s="248">
        <v>46327</v>
      </c>
      <c r="F336" s="323">
        <f t="shared" si="27"/>
        <v>46356</v>
      </c>
      <c r="G336" s="159">
        <f t="shared" si="28"/>
        <v>2027</v>
      </c>
      <c r="H336" s="500"/>
      <c r="I336" s="500"/>
      <c r="J336" s="257">
        <f>IF($E336&lt;DATE(2018,7,1),"-",INDEX('Annual Inflation'!$AM$53:$BA$53, MATCH(YEAR(EOMONTH($E336,6)), 'Annual Inflation'!$AM$6:$BA$6, 0))/100)</f>
        <v>1.7296573062324683E-2</v>
      </c>
      <c r="K336" s="257">
        <f>IF($E336&lt;DATE(2018,7,1),"-",INDEX('Annual Inflation'!$AM$50:$BA$50, MATCH(YEAR(EOMONTH($E336,6)), 'Annual Inflation'!$AM$6:$BA$6, 0))/100)</f>
        <v>2.8036598929437329E-2</v>
      </c>
      <c r="L336" s="258">
        <f t="shared" si="29"/>
        <v>139.42113734702033</v>
      </c>
      <c r="M336" s="258">
        <f t="shared" si="30"/>
        <v>420.97558008805834</v>
      </c>
      <c r="N336" s="258">
        <f t="shared" si="31"/>
        <v>404.43205746821286</v>
      </c>
    </row>
    <row r="337" spans="5:14" ht="16.8">
      <c r="E337" s="248">
        <v>46357</v>
      </c>
      <c r="F337" s="323">
        <f t="shared" si="27"/>
        <v>46387</v>
      </c>
      <c r="G337" s="159">
        <f t="shared" si="28"/>
        <v>2027</v>
      </c>
      <c r="H337" s="500"/>
      <c r="I337" s="500"/>
      <c r="J337" s="257">
        <f>IF($E337&lt;DATE(2018,7,1),"-",INDEX('Annual Inflation'!$AM$53:$BA$53, MATCH(YEAR(EOMONTH($E337,6)), 'Annual Inflation'!$AM$6:$BA$6, 0))/100)</f>
        <v>1.7296573062324683E-2</v>
      </c>
      <c r="K337" s="257">
        <f>IF($E337&lt;DATE(2018,7,1),"-",INDEX('Annual Inflation'!$AM$50:$BA$50, MATCH(YEAR(EOMONTH($E337,6)), 'Annual Inflation'!$AM$6:$BA$6, 0))/100)</f>
        <v>2.8036598929437329E-2</v>
      </c>
      <c r="L337" s="258">
        <f t="shared" si="29"/>
        <v>139.62052060190837</v>
      </c>
      <c r="M337" s="258">
        <f t="shared" si="30"/>
        <v>421.94672338554102</v>
      </c>
      <c r="N337" s="258">
        <f t="shared" si="31"/>
        <v>405.01042730175084</v>
      </c>
    </row>
    <row r="338" spans="5:14" ht="16.8">
      <c r="E338" s="248">
        <v>46388</v>
      </c>
      <c r="F338" s="323">
        <f t="shared" si="27"/>
        <v>46418</v>
      </c>
      <c r="G338" s="159">
        <f t="shared" si="28"/>
        <v>2027</v>
      </c>
      <c r="H338" s="500"/>
      <c r="I338" s="500"/>
      <c r="J338" s="257">
        <f>IF($E338&lt;DATE(2018,7,1),"-",INDEX('Annual Inflation'!$AM$53:$BA$53, MATCH(YEAR(EOMONTH($E338,6)), 'Annual Inflation'!$AM$6:$BA$6, 0))/100)</f>
        <v>1.7296573062324683E-2</v>
      </c>
      <c r="K338" s="257">
        <f>IF($E338&lt;DATE(2018,7,1),"-",INDEX('Annual Inflation'!$AM$50:$BA$50, MATCH(YEAR(EOMONTH($E338,6)), 'Annual Inflation'!$AM$6:$BA$6, 0))/100)</f>
        <v>2.8036598929437329E-2</v>
      </c>
      <c r="L338" s="258">
        <f t="shared" si="29"/>
        <v>139.82018899062248</v>
      </c>
      <c r="M338" s="258">
        <f t="shared" si="30"/>
        <v>422.92010700134347</v>
      </c>
      <c r="N338" s="258">
        <f t="shared" si="31"/>
        <v>405.58962424990096</v>
      </c>
    </row>
    <row r="339" spans="5:14" ht="16.8">
      <c r="E339" s="248">
        <v>46419</v>
      </c>
      <c r="F339" s="323">
        <f t="shared" si="27"/>
        <v>46446</v>
      </c>
      <c r="G339" s="159">
        <f t="shared" si="28"/>
        <v>2027</v>
      </c>
      <c r="H339" s="500"/>
      <c r="I339" s="500"/>
      <c r="J339" s="257">
        <f>IF($E339&lt;DATE(2018,7,1),"-",INDEX('Annual Inflation'!$AM$53:$BA$53, MATCH(YEAR(EOMONTH($E339,6)), 'Annual Inflation'!$AM$6:$BA$6, 0))/100)</f>
        <v>1.7296573062324683E-2</v>
      </c>
      <c r="K339" s="257">
        <f>IF($E339&lt;DATE(2018,7,1),"-",INDEX('Annual Inflation'!$AM$50:$BA$50, MATCH(YEAR(EOMONTH($E339,6)), 'Annual Inflation'!$AM$6:$BA$6, 0))/100)</f>
        <v>2.8036598929437329E-2</v>
      </c>
      <c r="L339" s="258">
        <f t="shared" si="29"/>
        <v>140.02014292092662</v>
      </c>
      <c r="M339" s="258">
        <f t="shared" si="30"/>
        <v>423.89573610362794</v>
      </c>
      <c r="N339" s="258">
        <f t="shared" si="31"/>
        <v>406.16964949550254</v>
      </c>
    </row>
    <row r="340" spans="5:14" ht="16.8">
      <c r="E340" s="248">
        <v>46447</v>
      </c>
      <c r="F340" s="323">
        <f t="shared" si="27"/>
        <v>46477</v>
      </c>
      <c r="G340" s="159">
        <f t="shared" si="28"/>
        <v>2027</v>
      </c>
      <c r="H340" s="500"/>
      <c r="I340" s="500"/>
      <c r="J340" s="257">
        <f>IF($E340&lt;DATE(2018,7,1),"-",INDEX('Annual Inflation'!$AM$53:$BA$53, MATCH(YEAR(EOMONTH($E340,6)), 'Annual Inflation'!$AM$6:$BA$6, 0))/100)</f>
        <v>1.7296573062324683E-2</v>
      </c>
      <c r="K340" s="257">
        <f>IF($E340&lt;DATE(2018,7,1),"-",INDEX('Annual Inflation'!$AM$50:$BA$50, MATCH(YEAR(EOMONTH($E340,6)), 'Annual Inflation'!$AM$6:$BA$6, 0))/100)</f>
        <v>2.8036598929437329E-2</v>
      </c>
      <c r="L340" s="258">
        <f t="shared" si="29"/>
        <v>140.22038280116783</v>
      </c>
      <c r="M340" s="258">
        <f t="shared" si="30"/>
        <v>424.87361587247915</v>
      </c>
      <c r="N340" s="258">
        <f t="shared" si="31"/>
        <v>406.75050422308641</v>
      </c>
    </row>
    <row r="341" spans="5:14" ht="16.8">
      <c r="E341" s="248">
        <v>46478</v>
      </c>
      <c r="F341" s="323">
        <f t="shared" si="27"/>
        <v>46507</v>
      </c>
      <c r="G341" s="159">
        <f t="shared" si="28"/>
        <v>2028</v>
      </c>
      <c r="H341" s="500"/>
      <c r="I341" s="500"/>
      <c r="J341" s="257">
        <f>IF($E341&lt;DATE(2018,7,1),"-",INDEX('Annual Inflation'!$AM$53:$BA$53, MATCH(YEAR(EOMONTH($E341,6)), 'Annual Inflation'!$AM$6:$BA$6, 0))/100)</f>
        <v>1.7296573062324683E-2</v>
      </c>
      <c r="K341" s="257">
        <f>IF($E341&lt;DATE(2018,7,1),"-",INDEX('Annual Inflation'!$AM$50:$BA$50, MATCH(YEAR(EOMONTH($E341,6)), 'Annual Inflation'!$AM$6:$BA$6, 0))/100)</f>
        <v>2.8036598929437329E-2</v>
      </c>
      <c r="L341" s="258">
        <f t="shared" si="29"/>
        <v>140.42090904027714</v>
      </c>
      <c r="M341" s="258">
        <f t="shared" si="30"/>
        <v>425.85375149993166</v>
      </c>
      <c r="N341" s="258">
        <f t="shared" si="31"/>
        <v>407.33218961887746</v>
      </c>
    </row>
    <row r="342" spans="5:14" ht="16.8">
      <c r="E342" s="248">
        <v>46508</v>
      </c>
      <c r="F342" s="323">
        <f t="shared" si="27"/>
        <v>46538</v>
      </c>
      <c r="G342" s="159">
        <f t="shared" si="28"/>
        <v>2028</v>
      </c>
      <c r="H342" s="500"/>
      <c r="I342" s="500"/>
      <c r="J342" s="257">
        <f>IF($E342&lt;DATE(2018,7,1),"-",INDEX('Annual Inflation'!$AM$53:$BA$53, MATCH(YEAR(EOMONTH($E342,6)), 'Annual Inflation'!$AM$6:$BA$6, 0))/100)</f>
        <v>1.7296573062324683E-2</v>
      </c>
      <c r="K342" s="257">
        <f>IF($E342&lt;DATE(2018,7,1),"-",INDEX('Annual Inflation'!$AM$50:$BA$50, MATCH(YEAR(EOMONTH($E342,6)), 'Annual Inflation'!$AM$6:$BA$6, 0))/100)</f>
        <v>2.8036598929437329E-2</v>
      </c>
      <c r="L342" s="258">
        <f t="shared" si="29"/>
        <v>140.62172204777039</v>
      </c>
      <c r="M342" s="258">
        <f t="shared" si="30"/>
        <v>426.8361481899974</v>
      </c>
      <c r="N342" s="258">
        <f t="shared" si="31"/>
        <v>407.91470687079698</v>
      </c>
    </row>
    <row r="343" spans="5:14" ht="16.8">
      <c r="E343" s="248">
        <v>46539</v>
      </c>
      <c r="F343" s="323">
        <f t="shared" si="27"/>
        <v>46568</v>
      </c>
      <c r="G343" s="159">
        <f t="shared" si="28"/>
        <v>2028</v>
      </c>
      <c r="H343" s="500"/>
      <c r="I343" s="500"/>
      <c r="J343" s="257">
        <f>IF($E343&lt;DATE(2018,7,1),"-",INDEX('Annual Inflation'!$AM$53:$BA$53, MATCH(YEAR(EOMONTH($E343,6)), 'Annual Inflation'!$AM$6:$BA$6, 0))/100)</f>
        <v>1.7296573062324683E-2</v>
      </c>
      <c r="K343" s="257">
        <f>IF($E343&lt;DATE(2018,7,1),"-",INDEX('Annual Inflation'!$AM$50:$BA$50, MATCH(YEAR(EOMONTH($E343,6)), 'Annual Inflation'!$AM$6:$BA$6, 0))/100)</f>
        <v>2.8036598929437329E-2</v>
      </c>
      <c r="L343" s="258">
        <f t="shared" si="29"/>
        <v>140.82282223374906</v>
      </c>
      <c r="M343" s="258">
        <f t="shared" si="30"/>
        <v>427.8208111586934</v>
      </c>
      <c r="N343" s="258">
        <f t="shared" si="31"/>
        <v>408.49805716846498</v>
      </c>
    </row>
    <row r="344" spans="5:14" ht="16.8">
      <c r="E344" s="248">
        <v>46569</v>
      </c>
      <c r="F344" s="323">
        <f t="shared" si="27"/>
        <v>46599</v>
      </c>
      <c r="G344" s="159">
        <f t="shared" si="28"/>
        <v>2028</v>
      </c>
      <c r="H344" s="500"/>
      <c r="I344" s="500"/>
      <c r="J344" s="257">
        <f>IF($E344&lt;DATE(2018,7,1),"-",INDEX('Annual Inflation'!$AM$53:$BA$53, MATCH(YEAR(EOMONTH($E344,6)), 'Annual Inflation'!$AM$6:$BA$6, 0))/100)</f>
        <v>1.960504241247718E-2</v>
      </c>
      <c r="K344" s="257">
        <f>IF($E344&lt;DATE(2018,7,1),"-",INDEX('Annual Inflation'!$AM$50:$BA$50, MATCH(YEAR(EOMONTH($E344,6)), 'Annual Inflation'!$AM$6:$BA$6, 0))/100)</f>
        <v>2.8576541255967536E-2</v>
      </c>
      <c r="L344" s="258">
        <f t="shared" si="29"/>
        <v>141.05085022161808</v>
      </c>
      <c r="M344" s="258">
        <f t="shared" si="30"/>
        <v>428.82650921176889</v>
      </c>
      <c r="N344" s="258">
        <f t="shared" si="31"/>
        <v>409.15951948364216</v>
      </c>
    </row>
    <row r="345" spans="5:14" ht="16.8">
      <c r="E345" s="248">
        <v>46600</v>
      </c>
      <c r="F345" s="323">
        <f t="shared" si="27"/>
        <v>46630</v>
      </c>
      <c r="G345" s="159">
        <f t="shared" si="28"/>
        <v>2028</v>
      </c>
      <c r="H345" s="500"/>
      <c r="I345" s="500"/>
      <c r="J345" s="257">
        <f>IF($E345&lt;DATE(2018,7,1),"-",INDEX('Annual Inflation'!$AM$53:$BA$53, MATCH(YEAR(EOMONTH($E345,6)), 'Annual Inflation'!$AM$6:$BA$6, 0))/100)</f>
        <v>1.960504241247718E-2</v>
      </c>
      <c r="K345" s="257">
        <f>IF($E345&lt;DATE(2018,7,1),"-",INDEX('Annual Inflation'!$AM$50:$BA$50, MATCH(YEAR(EOMONTH($E345,6)), 'Annual Inflation'!$AM$6:$BA$6, 0))/100)</f>
        <v>2.8576541255967536E-2</v>
      </c>
      <c r="L345" s="258">
        <f t="shared" si="29"/>
        <v>141.27924744483138</v>
      </c>
      <c r="M345" s="258">
        <f t="shared" si="30"/>
        <v>429.83457140550229</v>
      </c>
      <c r="N345" s="258">
        <f t="shared" si="31"/>
        <v>409.82205287464632</v>
      </c>
    </row>
    <row r="346" spans="5:14" ht="16.8">
      <c r="E346" s="248">
        <v>46631</v>
      </c>
      <c r="F346" s="323">
        <f t="shared" si="27"/>
        <v>46660</v>
      </c>
      <c r="G346" s="159">
        <f t="shared" si="28"/>
        <v>2028</v>
      </c>
      <c r="H346" s="500"/>
      <c r="I346" s="500"/>
      <c r="J346" s="257">
        <f>IF($E346&lt;DATE(2018,7,1),"-",INDEX('Annual Inflation'!$AM$53:$BA$53, MATCH(YEAR(EOMONTH($E346,6)), 'Annual Inflation'!$AM$6:$BA$6, 0))/100)</f>
        <v>1.960504241247718E-2</v>
      </c>
      <c r="K346" s="257">
        <f>IF($E346&lt;DATE(2018,7,1),"-",INDEX('Annual Inflation'!$AM$50:$BA$50, MATCH(YEAR(EOMONTH($E346,6)), 'Annual Inflation'!$AM$6:$BA$6, 0))/100)</f>
        <v>2.8576541255967536E-2</v>
      </c>
      <c r="L346" s="258">
        <f t="shared" si="29"/>
        <v>141.50801450127497</v>
      </c>
      <c r="M346" s="258">
        <f t="shared" si="30"/>
        <v>430.84500329738773</v>
      </c>
      <c r="N346" s="258">
        <f t="shared" si="31"/>
        <v>410.48565907582179</v>
      </c>
    </row>
    <row r="347" spans="5:14" ht="16.8">
      <c r="E347" s="248">
        <v>46661</v>
      </c>
      <c r="F347" s="323">
        <f t="shared" si="27"/>
        <v>46691</v>
      </c>
      <c r="G347" s="159">
        <f t="shared" si="28"/>
        <v>2028</v>
      </c>
      <c r="H347" s="500"/>
      <c r="I347" s="500"/>
      <c r="J347" s="257">
        <f>IF($E347&lt;DATE(2018,7,1),"-",INDEX('Annual Inflation'!$AM$53:$BA$53, MATCH(YEAR(EOMONTH($E347,6)), 'Annual Inflation'!$AM$6:$BA$6, 0))/100)</f>
        <v>1.960504241247718E-2</v>
      </c>
      <c r="K347" s="257">
        <f>IF($E347&lt;DATE(2018,7,1),"-",INDEX('Annual Inflation'!$AM$50:$BA$50, MATCH(YEAR(EOMONTH($E347,6)), 'Annual Inflation'!$AM$6:$BA$6, 0))/100)</f>
        <v>2.8576541255967536E-2</v>
      </c>
      <c r="L347" s="258">
        <f t="shared" si="29"/>
        <v>141.73715198980295</v>
      </c>
      <c r="M347" s="258">
        <f t="shared" si="30"/>
        <v>431.85781045798365</v>
      </c>
      <c r="N347" s="258">
        <f t="shared" si="31"/>
        <v>411.15033982432129</v>
      </c>
    </row>
    <row r="348" spans="5:14" ht="16.8">
      <c r="E348" s="248">
        <v>46692</v>
      </c>
      <c r="F348" s="323">
        <f t="shared" si="27"/>
        <v>46721</v>
      </c>
      <c r="G348" s="159">
        <f t="shared" si="28"/>
        <v>2028</v>
      </c>
      <c r="H348" s="500"/>
      <c r="I348" s="500"/>
      <c r="J348" s="257">
        <f>IF($E348&lt;DATE(2018,7,1),"-",INDEX('Annual Inflation'!$AM$53:$BA$53, MATCH(YEAR(EOMONTH($E348,6)), 'Annual Inflation'!$AM$6:$BA$6, 0))/100)</f>
        <v>1.960504241247718E-2</v>
      </c>
      <c r="K348" s="257">
        <f>IF($E348&lt;DATE(2018,7,1),"-",INDEX('Annual Inflation'!$AM$50:$BA$50, MATCH(YEAR(EOMONTH($E348,6)), 'Annual Inflation'!$AM$6:$BA$6, 0))/100)</f>
        <v>2.8576541255967536E-2</v>
      </c>
      <c r="L348" s="258">
        <f t="shared" si="29"/>
        <v>141.96666051023917</v>
      </c>
      <c r="M348" s="258">
        <f t="shared" si="30"/>
        <v>432.8729984709434</v>
      </c>
      <c r="N348" s="258">
        <f t="shared" si="31"/>
        <v>411.81609686011041</v>
      </c>
    </row>
    <row r="349" spans="5:14" ht="16.8">
      <c r="E349" s="248">
        <v>46722</v>
      </c>
      <c r="F349" s="323">
        <f t="shared" si="27"/>
        <v>46752</v>
      </c>
      <c r="G349" s="159">
        <f t="shared" si="28"/>
        <v>2028</v>
      </c>
      <c r="H349" s="500"/>
      <c r="I349" s="500"/>
      <c r="J349" s="257">
        <f>IF($E349&lt;DATE(2018,7,1),"-",INDEX('Annual Inflation'!$AM$53:$BA$53, MATCH(YEAR(EOMONTH($E349,6)), 'Annual Inflation'!$AM$6:$BA$6, 0))/100)</f>
        <v>1.960504241247718E-2</v>
      </c>
      <c r="K349" s="257">
        <f>IF($E349&lt;DATE(2018,7,1),"-",INDEX('Annual Inflation'!$AM$50:$BA$50, MATCH(YEAR(EOMONTH($E349,6)), 'Annual Inflation'!$AM$6:$BA$6, 0))/100)</f>
        <v>2.8576541255967536E-2</v>
      </c>
      <c r="L349" s="258">
        <f t="shared" si="29"/>
        <v>142.19654066337867</v>
      </c>
      <c r="M349" s="258">
        <f t="shared" si="30"/>
        <v>433.89057293304614</v>
      </c>
      <c r="N349" s="258">
        <f t="shared" si="31"/>
        <v>412.48293192597214</v>
      </c>
    </row>
    <row r="350" spans="5:14" ht="16.8">
      <c r="E350" s="248">
        <v>46753</v>
      </c>
      <c r="F350" s="323">
        <f t="shared" si="27"/>
        <v>46783</v>
      </c>
      <c r="G350" s="159">
        <f t="shared" si="28"/>
        <v>2028</v>
      </c>
      <c r="H350" s="500"/>
      <c r="I350" s="500"/>
      <c r="J350" s="257">
        <f>IF($E350&lt;DATE(2018,7,1),"-",INDEX('Annual Inflation'!$AM$53:$BA$53, MATCH(YEAR(EOMONTH($E350,6)), 'Annual Inflation'!$AM$6:$BA$6, 0))/100)</f>
        <v>1.960504241247718E-2</v>
      </c>
      <c r="K350" s="257">
        <f>IF($E350&lt;DATE(2018,7,1),"-",INDEX('Annual Inflation'!$AM$50:$BA$50, MATCH(YEAR(EOMONTH($E350,6)), 'Annual Inflation'!$AM$6:$BA$6, 0))/100)</f>
        <v>2.8576541255967536E-2</v>
      </c>
      <c r="L350" s="258">
        <f t="shared" si="29"/>
        <v>142.4267930509894</v>
      </c>
      <c r="M350" s="258">
        <f t="shared" si="30"/>
        <v>434.9105394542276</v>
      </c>
      <c r="N350" s="258">
        <f t="shared" si="31"/>
        <v>413.15084676751155</v>
      </c>
    </row>
    <row r="351" spans="5:14" ht="16.8">
      <c r="E351" s="248">
        <v>46784</v>
      </c>
      <c r="F351" s="323">
        <f t="shared" si="27"/>
        <v>46812</v>
      </c>
      <c r="G351" s="159">
        <f t="shared" si="28"/>
        <v>2028</v>
      </c>
      <c r="H351" s="500"/>
      <c r="I351" s="500"/>
      <c r="J351" s="257">
        <f>IF($E351&lt;DATE(2018,7,1),"-",INDEX('Annual Inflation'!$AM$53:$BA$53, MATCH(YEAR(EOMONTH($E351,6)), 'Annual Inflation'!$AM$6:$BA$6, 0))/100)</f>
        <v>1.960504241247718E-2</v>
      </c>
      <c r="K351" s="257">
        <f>IF($E351&lt;DATE(2018,7,1),"-",INDEX('Annual Inflation'!$AM$50:$BA$50, MATCH(YEAR(EOMONTH($E351,6)), 'Annual Inflation'!$AM$6:$BA$6, 0))/100)</f>
        <v>2.8576541255967536E-2</v>
      </c>
      <c r="L351" s="258">
        <f t="shared" si="29"/>
        <v>142.65741827581371</v>
      </c>
      <c r="M351" s="258">
        <f t="shared" si="30"/>
        <v>435.93290365761106</v>
      </c>
      <c r="N351" s="258">
        <f t="shared" si="31"/>
        <v>413.81984313316025</v>
      </c>
    </row>
    <row r="352" spans="5:14" ht="16.8">
      <c r="E352" s="248">
        <v>46813</v>
      </c>
      <c r="F352" s="323">
        <f t="shared" si="27"/>
        <v>46843</v>
      </c>
      <c r="G352" s="159">
        <f t="shared" si="28"/>
        <v>2028</v>
      </c>
      <c r="H352" s="500"/>
      <c r="I352" s="500"/>
      <c r="J352" s="257">
        <f>IF($E352&lt;DATE(2018,7,1),"-",INDEX('Annual Inflation'!$AM$53:$BA$53, MATCH(YEAR(EOMONTH($E352,6)), 'Annual Inflation'!$AM$6:$BA$6, 0))/100)</f>
        <v>1.960504241247718E-2</v>
      </c>
      <c r="K352" s="257">
        <f>IF($E352&lt;DATE(2018,7,1),"-",INDEX('Annual Inflation'!$AM$50:$BA$50, MATCH(YEAR(EOMONTH($E352,6)), 'Annual Inflation'!$AM$6:$BA$6, 0))/100)</f>
        <v>2.8576541255967536E-2</v>
      </c>
      <c r="L352" s="258">
        <f t="shared" si="29"/>
        <v>142.88841694156991</v>
      </c>
      <c r="M352" s="258">
        <f t="shared" si="30"/>
        <v>436.95767117953829</v>
      </c>
      <c r="N352" s="258">
        <f t="shared" si="31"/>
        <v>414.48992277418103</v>
      </c>
    </row>
    <row r="353"/>
    <row r="354"/>
    <row r="355"/>
    <row r="356"/>
  </sheetData>
  <hyperlinks>
    <hyperlink ref="H3" r:id="rId1"/>
    <hyperlink ref="I3" r:id="rId2"/>
  </hyperlinks>
  <pageMargins left="0.7" right="0.7" top="0.75" bottom="0.75" header="0.3" footer="0.3"/>
  <pageSetup orientation="portrait" r:id="rId3"/>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theme="5"/>
    <pageSetUpPr autoPageBreaks="0"/>
  </sheetPr>
  <dimension ref="A1:BB22"/>
  <sheetViews>
    <sheetView zoomScale="85" zoomScaleNormal="85" workbookViewId="0"/>
  </sheetViews>
  <sheetFormatPr defaultColWidth="0" defaultRowHeight="16.8" zeroHeight="1" outlineLevelCol="1"/>
  <cols>
    <col min="1" max="4" width="1.453125" style="82" customWidth="1"/>
    <col min="5" max="5" width="65" style="82" customWidth="1"/>
    <col min="6" max="6" width="3" style="82" customWidth="1"/>
    <col min="7" max="7" width="12" style="82" customWidth="1"/>
    <col min="8" max="8" width="2.36328125" style="82" customWidth="1"/>
    <col min="9" max="9" width="11" style="82" customWidth="1"/>
    <col min="10" max="10" width="1.453125" style="82" customWidth="1"/>
    <col min="11" max="35" width="9.6328125" style="82" hidden="1" customWidth="1" outlineLevel="1"/>
    <col min="36" max="36" width="9.6328125" style="82" customWidth="1" collapsed="1"/>
    <col min="37" max="48" width="9.6328125" style="82" customWidth="1"/>
    <col min="49" max="49" width="3" style="82" customWidth="1"/>
    <col min="50" max="54" width="0" style="82" hidden="1" customWidth="1"/>
    <col min="55" max="16384" width="9" style="82" hidden="1"/>
  </cols>
  <sheetData>
    <row r="1" spans="1:51" ht="19.2">
      <c r="A1" s="195" t="s">
        <v>1304</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265"/>
      <c r="AP1" s="265"/>
      <c r="AQ1" s="267"/>
      <c r="AR1" s="171"/>
      <c r="AS1" s="171"/>
      <c r="AT1" s="181"/>
      <c r="AU1" s="181"/>
      <c r="AV1" s="181"/>
      <c r="AW1" s="181"/>
    </row>
    <row r="2" spans="1:51">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c r="AX2" s="280" t="s">
        <v>1305</v>
      </c>
      <c r="AY2" s="273"/>
    </row>
    <row r="3" spans="1:51">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1" t="str">
        <f>Checks!I6</f>
        <v>OK</v>
      </c>
      <c r="AN3" s="181"/>
      <c r="AO3" s="181"/>
      <c r="AP3" s="181"/>
      <c r="AQ3" s="17"/>
      <c r="AR3" s="181"/>
      <c r="AS3" s="181"/>
      <c r="AT3" s="181"/>
      <c r="AU3" s="181"/>
      <c r="AV3" s="181"/>
      <c r="AW3" s="181"/>
      <c r="AX3" s="281" t="s">
        <v>1306</v>
      </c>
      <c r="AY3" s="274"/>
    </row>
    <row r="4" spans="1:51">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49"/>
      <c r="AR5" s="2"/>
      <c r="AS5" s="2"/>
      <c r="AT5" s="2"/>
      <c r="AU5" s="2"/>
      <c r="AV5" s="2"/>
      <c r="AW5" s="2"/>
    </row>
    <row r="6" spans="1:51">
      <c r="E6" s="82" t="s">
        <v>1307</v>
      </c>
      <c r="I6" s="277" t="str">
        <f>IF(I7&gt;0,I7&amp;" ERRORS","OK")</f>
        <v>OK</v>
      </c>
      <c r="AQ6" s="270"/>
    </row>
    <row r="7" spans="1:51">
      <c r="E7" s="82" t="s">
        <v>1308</v>
      </c>
      <c r="I7" s="184">
        <f>COUNTIF($I$10:$I$18,FALSE)</f>
        <v>0</v>
      </c>
      <c r="AQ7" s="270"/>
    </row>
    <row r="8" spans="1:51">
      <c r="AQ8" s="270"/>
    </row>
    <row r="9" spans="1:51">
      <c r="AQ9" s="270"/>
    </row>
    <row r="10" spans="1:51">
      <c r="B10" s="22" t="s">
        <v>1309</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550"/>
      <c r="AR10" s="22"/>
      <c r="AS10" s="22"/>
      <c r="AT10" s="22"/>
      <c r="AU10" s="22"/>
      <c r="AV10" s="22"/>
      <c r="AW10" s="2"/>
    </row>
    <row r="11" spans="1:51">
      <c r="AJ11" s="2"/>
      <c r="AK11" s="2"/>
      <c r="AL11" s="2"/>
      <c r="AM11" s="2"/>
      <c r="AN11" s="2"/>
      <c r="AO11" s="2"/>
      <c r="AP11" s="2"/>
      <c r="AQ11" s="549"/>
      <c r="AR11" s="2"/>
      <c r="AS11" s="2"/>
      <c r="AT11" s="2"/>
      <c r="AU11" s="2"/>
      <c r="AV11" s="2"/>
    </row>
    <row r="12" spans="1:51">
      <c r="E12" s="82" t="s">
        <v>127</v>
      </c>
      <c r="I12" s="277" t="b">
        <f>ABS(SUM(AJ12:AV12) - 0) &lt; 0.001</f>
        <v>1</v>
      </c>
      <c r="AJ12" s="2"/>
      <c r="AK12" s="2"/>
      <c r="AL12" s="2"/>
      <c r="AM12" s="2"/>
      <c r="AN12" s="2"/>
      <c r="AO12" s="2"/>
      <c r="AP12" s="2"/>
      <c r="AQ12" s="549"/>
      <c r="AR12" s="2">
        <f>Totex!AR83</f>
        <v>0</v>
      </c>
      <c r="AS12" s="2">
        <f>Totex!AS83</f>
        <v>0</v>
      </c>
      <c r="AT12" s="2">
        <f>Totex!AT83</f>
        <v>0</v>
      </c>
      <c r="AU12" s="2">
        <f>Totex!AU83</f>
        <v>0</v>
      </c>
      <c r="AV12" s="2">
        <f>Totex!AV83</f>
        <v>0</v>
      </c>
    </row>
    <row r="13" spans="1:51">
      <c r="E13" s="82" t="s">
        <v>855</v>
      </c>
      <c r="I13" s="277" t="b">
        <f>ABS(SUM(AJ13:AV13) - 0) &lt; 0.001</f>
        <v>1</v>
      </c>
      <c r="AJ13" s="2"/>
      <c r="AK13" s="2"/>
      <c r="AL13" s="2"/>
      <c r="AM13" s="2"/>
      <c r="AN13" s="2"/>
      <c r="AO13" s="2"/>
      <c r="AP13" s="2"/>
      <c r="AQ13" s="549"/>
      <c r="AR13" s="2">
        <f>Totex!AR42</f>
        <v>0</v>
      </c>
      <c r="AS13" s="2">
        <f>Totex!AS42</f>
        <v>0</v>
      </c>
      <c r="AT13" s="2">
        <f>Totex!AT42</f>
        <v>0</v>
      </c>
      <c r="AU13" s="2">
        <f>Totex!AU42</f>
        <v>0</v>
      </c>
      <c r="AV13" s="2">
        <f>Totex!AV42</f>
        <v>0</v>
      </c>
    </row>
    <row r="14" spans="1:51">
      <c r="E14" s="82" t="s">
        <v>1310</v>
      </c>
      <c r="I14" s="277" t="b">
        <f>ABS(SUM(AJ14:AV14) - 0) &lt; 0.001</f>
        <v>1</v>
      </c>
      <c r="AJ14" s="2"/>
      <c r="AK14" s="2"/>
      <c r="AL14" s="2"/>
      <c r="AM14" s="2"/>
      <c r="AN14" s="2"/>
      <c r="AO14" s="2"/>
      <c r="AP14" s="2"/>
      <c r="AQ14" s="549"/>
      <c r="AR14" s="2"/>
      <c r="AS14" s="2"/>
      <c r="AT14" s="2"/>
      <c r="AU14" s="2"/>
      <c r="AV14" s="2">
        <f>InputSummary!AP381</f>
        <v>0</v>
      </c>
    </row>
    <row r="15" spans="1:51">
      <c r="AJ15" s="2"/>
      <c r="AK15" s="2"/>
      <c r="AL15" s="2"/>
      <c r="AM15" s="2"/>
      <c r="AN15" s="2"/>
      <c r="AO15" s="2"/>
      <c r="AP15" s="2"/>
      <c r="AQ15" s="549"/>
      <c r="AR15" s="2"/>
      <c r="AS15" s="2"/>
      <c r="AT15" s="2"/>
      <c r="AU15" s="2"/>
      <c r="AV15" s="2"/>
    </row>
    <row r="16" spans="1:51">
      <c r="B16" s="22" t="s">
        <v>1311</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550"/>
      <c r="AR16" s="22"/>
      <c r="AS16" s="22"/>
      <c r="AT16" s="22"/>
      <c r="AU16" s="22"/>
      <c r="AV16" s="22"/>
      <c r="AW16" s="2"/>
    </row>
    <row r="17" spans="2:49">
      <c r="AJ17" s="2"/>
      <c r="AK17" s="2"/>
      <c r="AL17" s="2"/>
      <c r="AM17" s="2"/>
      <c r="AN17" s="2"/>
      <c r="AO17" s="2"/>
      <c r="AP17" s="2"/>
      <c r="AQ17" s="549"/>
      <c r="AR17" s="2"/>
      <c r="AS17" s="2"/>
      <c r="AT17" s="2"/>
      <c r="AU17" s="2"/>
      <c r="AV17" s="2"/>
    </row>
    <row r="18" spans="2:49">
      <c r="E18" s="82" t="s">
        <v>965</v>
      </c>
      <c r="I18" s="277" t="b">
        <f>ABS(SUM(AJ18:AV18) - 0) &lt; 0.001</f>
        <v>1</v>
      </c>
      <c r="AJ18" s="2"/>
      <c r="AK18" s="2"/>
      <c r="AL18" s="2"/>
      <c r="AM18" s="2"/>
      <c r="AN18" s="2"/>
      <c r="AO18" s="2"/>
      <c r="AP18" s="2"/>
      <c r="AQ18" s="549"/>
      <c r="AR18" s="2">
        <f>TaxPools!AR44</f>
        <v>0</v>
      </c>
      <c r="AS18" s="2">
        <f>TaxPools!AS44</f>
        <v>0</v>
      </c>
      <c r="AT18" s="2">
        <f>TaxPools!AT44</f>
        <v>0</v>
      </c>
      <c r="AU18" s="2">
        <f>TaxPools!AU44</f>
        <v>0</v>
      </c>
      <c r="AV18" s="2">
        <f>TaxPools!AV44</f>
        <v>0</v>
      </c>
    </row>
    <row r="19" spans="2:49">
      <c r="AQ19" s="270"/>
    </row>
    <row r="20" spans="2:49">
      <c r="B20" s="22" t="s">
        <v>79</v>
      </c>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550"/>
      <c r="AR20" s="22"/>
      <c r="AS20" s="22"/>
      <c r="AT20" s="22"/>
      <c r="AU20" s="22"/>
      <c r="AV20" s="22"/>
      <c r="AW20" s="2"/>
    </row>
    <row r="21" spans="2:49"/>
    <row r="22" spans="2:49"/>
  </sheetData>
  <conditionalFormatting sqref="I6">
    <cfRule type="expression" dxfId="78" priority="25">
      <formula>$I$7=0</formula>
    </cfRule>
    <cfRule type="expression" dxfId="77" priority="26">
      <formula>$I$7&gt;0</formula>
    </cfRule>
  </conditionalFormatting>
  <conditionalFormatting sqref="I12:I14">
    <cfRule type="cellIs" dxfId="76" priority="21" operator="equal">
      <formula>TRUE</formula>
    </cfRule>
    <cfRule type="cellIs" dxfId="75" priority="22" operator="equal">
      <formula>FALSE</formula>
    </cfRule>
  </conditionalFormatting>
  <conditionalFormatting sqref="I18">
    <cfRule type="cellIs" dxfId="74" priority="13" operator="equal">
      <formula>TRUE</formula>
    </cfRule>
    <cfRule type="cellIs" dxfId="73" priority="14" operator="equal">
      <formula>FALSE</formula>
    </cfRule>
  </conditionalFormatting>
  <conditionalFormatting sqref="AM3">
    <cfRule type="expression" dxfId="72" priority="29">
      <formula>$I$7=0</formula>
    </cfRule>
    <cfRule type="expression" dxfId="71" priority="30">
      <formula>$I$7&gt;0</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Drop Down 1">
              <controlPr defaultSize="0" autoLine="0" autoPict="0" altText="Select appropriate network">
                <anchor>
                  <from>
                    <xdr:col>4</xdr:col>
                    <xdr:colOff>3459480</xdr:colOff>
                    <xdr:row>0</xdr:row>
                    <xdr:rowOff>45720</xdr:rowOff>
                  </from>
                  <to>
                    <xdr:col>4</xdr:col>
                    <xdr:colOff>4389120</xdr:colOff>
                    <xdr:row>0</xdr:row>
                    <xdr:rowOff>182880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54" width="9" hidden="1" customWidth="1"/>
    <col min="55"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2881" r:id="rId4" name="Drop Down 1">
              <controlPr defaultSize="0" autoLine="0" autoPict="0" altText="Select appropriate network">
                <anchor moveWithCells="1">
                  <from>
                    <xdr:col>6</xdr:col>
                    <xdr:colOff>144780</xdr:colOff>
                    <xdr:row>0</xdr:row>
                    <xdr:rowOff>30480</xdr:rowOff>
                  </from>
                  <to>
                    <xdr:col>7</xdr:col>
                    <xdr:colOff>152400</xdr:colOff>
                    <xdr:row>1</xdr:row>
                    <xdr:rowOff>22860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390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theme="5"/>
    <pageSetUpPr autoPageBreaks="0"/>
  </sheetPr>
  <dimension ref="A1:AU36"/>
  <sheetViews>
    <sheetView zoomScale="85" zoomScaleNormal="85" workbookViewId="0">
      <selection activeCell="G18" sqref="G18"/>
    </sheetView>
  </sheetViews>
  <sheetFormatPr defaultColWidth="0" defaultRowHeight="12.6" zeroHeight="1"/>
  <cols>
    <col min="1" max="4" width="1.453125" customWidth="1"/>
    <col min="5" max="5" width="26.453125" customWidth="1"/>
    <col min="6" max="21" width="9.36328125" customWidth="1"/>
    <col min="22" max="23" width="9.6328125" customWidth="1"/>
    <col min="24" max="46" width="9.6328125" hidden="1" customWidth="1"/>
    <col min="47" max="47" width="3" hidden="1" customWidth="1"/>
    <col min="48" max="16384" width="9" hidden="1"/>
  </cols>
  <sheetData>
    <row r="1" spans="1:23" ht="19.2">
      <c r="A1" s="195" t="s">
        <v>29</v>
      </c>
      <c r="B1" s="181"/>
      <c r="C1" s="181"/>
      <c r="D1" s="181"/>
      <c r="E1" s="181"/>
      <c r="F1" s="181"/>
      <c r="G1" s="181"/>
      <c r="H1" s="181"/>
      <c r="I1" s="181"/>
      <c r="J1" s="196"/>
      <c r="K1" s="196"/>
      <c r="L1" s="196"/>
      <c r="M1" s="196"/>
      <c r="N1" s="196"/>
      <c r="O1" s="196"/>
      <c r="P1" s="196"/>
      <c r="Q1" s="196"/>
      <c r="R1" s="196"/>
      <c r="S1" s="196"/>
      <c r="T1" s="196"/>
      <c r="U1" s="196"/>
      <c r="V1" s="196"/>
      <c r="W1" s="196"/>
    </row>
    <row r="2" spans="1:23" ht="12" customHeight="1">
      <c r="A2" s="2"/>
      <c r="B2" s="2"/>
      <c r="C2" s="2"/>
      <c r="D2" s="2"/>
      <c r="E2" s="2"/>
      <c r="F2" s="2"/>
      <c r="G2" s="2"/>
      <c r="H2" s="2"/>
      <c r="I2" s="2"/>
      <c r="J2" s="2"/>
      <c r="K2" s="2"/>
      <c r="L2" s="2"/>
      <c r="M2" s="2"/>
      <c r="N2" s="2"/>
      <c r="O2" s="2"/>
      <c r="P2" s="2"/>
      <c r="Q2" s="2"/>
      <c r="R2" s="2"/>
      <c r="S2" s="2"/>
      <c r="T2" s="2"/>
      <c r="U2" s="2"/>
      <c r="V2" s="2"/>
      <c r="W2" s="2"/>
    </row>
    <row r="3" spans="1:23" ht="16.8">
      <c r="A3" s="2"/>
      <c r="B3" s="22" t="s">
        <v>30</v>
      </c>
      <c r="C3" s="22"/>
      <c r="D3" s="22"/>
      <c r="E3" s="22"/>
      <c r="F3" s="22"/>
      <c r="G3" s="22"/>
      <c r="H3" s="15"/>
      <c r="I3" s="82"/>
      <c r="J3" s="15"/>
      <c r="K3" s="15"/>
      <c r="L3" s="15"/>
      <c r="M3" s="15"/>
      <c r="N3" s="15"/>
      <c r="O3" s="15"/>
      <c r="P3" s="15"/>
      <c r="Q3" s="15"/>
      <c r="R3" s="15"/>
      <c r="S3" s="15"/>
      <c r="T3" s="15"/>
      <c r="U3" s="15"/>
      <c r="V3" s="15"/>
      <c r="W3" s="15"/>
    </row>
    <row r="4" spans="1:23" ht="12" customHeight="1">
      <c r="A4" s="2"/>
      <c r="B4" s="2"/>
      <c r="C4" s="2"/>
      <c r="D4" s="2"/>
      <c r="E4" s="2"/>
      <c r="F4" s="2"/>
      <c r="G4" s="2"/>
      <c r="H4" s="2"/>
      <c r="I4" s="82"/>
      <c r="J4" s="82"/>
      <c r="K4" s="82"/>
      <c r="L4" s="82"/>
      <c r="M4" s="82"/>
      <c r="N4" s="82"/>
      <c r="O4" s="82"/>
      <c r="P4" s="82"/>
      <c r="Q4" s="82"/>
      <c r="R4" s="2"/>
      <c r="S4" s="2"/>
      <c r="U4" s="82"/>
      <c r="V4" s="2"/>
      <c r="W4" s="2"/>
    </row>
    <row r="5" spans="1:23" ht="16.8">
      <c r="A5" s="2"/>
      <c r="B5" s="2"/>
      <c r="C5" s="141"/>
      <c r="D5" s="2" t="s">
        <v>80</v>
      </c>
      <c r="E5" s="2"/>
      <c r="F5" s="530"/>
      <c r="G5" s="2"/>
      <c r="H5" s="2"/>
      <c r="I5" s="82"/>
      <c r="J5" s="82"/>
      <c r="K5" s="141"/>
      <c r="L5" s="141"/>
      <c r="N5" s="82"/>
      <c r="O5" s="141"/>
      <c r="P5" s="141"/>
    </row>
    <row r="6" spans="1:23" ht="12" customHeight="1" thickBot="1">
      <c r="A6" s="2"/>
      <c r="B6" s="2"/>
      <c r="C6" s="34"/>
      <c r="D6" s="27"/>
      <c r="E6" s="27"/>
      <c r="F6" s="27"/>
      <c r="G6" s="27"/>
      <c r="H6" s="27"/>
      <c r="I6" s="82"/>
      <c r="J6" s="82"/>
      <c r="K6" s="34"/>
      <c r="L6" s="34"/>
      <c r="N6" s="82"/>
      <c r="O6" s="34"/>
      <c r="P6" s="34"/>
    </row>
    <row r="7" spans="1:23" ht="17.399999999999999" thickBot="1">
      <c r="A7" s="2"/>
      <c r="B7" s="2"/>
      <c r="C7" s="2"/>
      <c r="D7" s="34" t="s">
        <v>81</v>
      </c>
      <c r="E7" s="82"/>
      <c r="F7" s="524">
        <v>2021</v>
      </c>
      <c r="G7" s="82"/>
      <c r="H7" s="2"/>
      <c r="I7" s="82"/>
      <c r="J7" s="82"/>
      <c r="K7" s="34"/>
      <c r="L7" s="34"/>
      <c r="N7" s="82"/>
      <c r="O7" s="34"/>
      <c r="P7" s="34"/>
    </row>
    <row r="8" spans="1:23" ht="12" customHeight="1" thickBot="1">
      <c r="A8" s="2"/>
      <c r="B8" s="2"/>
      <c r="C8" s="2"/>
      <c r="D8" s="82" t="s">
        <v>82</v>
      </c>
      <c r="E8" s="82"/>
      <c r="F8" s="343" t="str">
        <f>Checks!I6</f>
        <v>OK</v>
      </c>
      <c r="G8" s="82"/>
      <c r="H8" s="2"/>
      <c r="I8" s="82"/>
      <c r="J8" s="82"/>
      <c r="K8" s="2"/>
      <c r="L8" s="2"/>
      <c r="N8" s="82"/>
      <c r="O8" s="2"/>
      <c r="P8" s="2"/>
    </row>
    <row r="9" spans="1:23" ht="16.8">
      <c r="A9" s="2"/>
      <c r="B9" s="2"/>
      <c r="C9" s="2"/>
      <c r="D9" s="2"/>
      <c r="E9" s="7"/>
      <c r="F9" s="2"/>
      <c r="G9" s="2"/>
      <c r="H9" s="34"/>
      <c r="I9" s="82"/>
      <c r="J9" s="82"/>
      <c r="K9" s="27"/>
      <c r="L9" s="27"/>
      <c r="N9" s="82"/>
      <c r="O9" s="27"/>
      <c r="P9" s="27"/>
    </row>
    <row r="10" spans="1:23" ht="12" customHeight="1">
      <c r="A10" s="2"/>
      <c r="B10" s="2"/>
      <c r="C10" s="2"/>
      <c r="D10" s="2"/>
      <c r="E10" s="2"/>
      <c r="F10" s="2"/>
      <c r="G10" s="2"/>
      <c r="H10" s="2"/>
      <c r="I10" s="2"/>
      <c r="J10" s="2"/>
      <c r="K10" s="2"/>
      <c r="L10" s="2"/>
      <c r="M10" s="2"/>
      <c r="N10" s="2"/>
      <c r="O10" s="2"/>
      <c r="P10" s="2"/>
      <c r="Q10" s="2"/>
      <c r="R10" s="2"/>
      <c r="S10" s="2"/>
      <c r="T10" s="2"/>
      <c r="U10" s="2"/>
      <c r="V10" s="2"/>
      <c r="W10" s="2"/>
    </row>
    <row r="11" spans="1:23" ht="16.8">
      <c r="A11" s="82"/>
      <c r="B11" s="82"/>
      <c r="C11" s="82"/>
      <c r="D11" s="82"/>
      <c r="E11" s="82"/>
      <c r="F11" s="82"/>
      <c r="G11" s="82"/>
      <c r="H11" s="82"/>
      <c r="I11" s="82"/>
      <c r="J11" s="82"/>
      <c r="K11" s="82"/>
      <c r="L11" s="82"/>
      <c r="M11" s="82"/>
      <c r="N11" s="82"/>
      <c r="O11" s="82"/>
      <c r="P11" s="82"/>
      <c r="Q11" s="82"/>
      <c r="R11" s="82"/>
      <c r="S11" s="82"/>
      <c r="T11" s="82"/>
      <c r="U11" s="82"/>
      <c r="V11" s="82"/>
      <c r="W11" s="82"/>
    </row>
    <row r="12" spans="1:23" ht="16.8">
      <c r="A12" s="2"/>
      <c r="B12" s="22" t="s">
        <v>83</v>
      </c>
      <c r="C12" s="22"/>
      <c r="D12" s="22"/>
      <c r="E12" s="22"/>
      <c r="F12" s="22"/>
      <c r="G12" s="22"/>
      <c r="H12" s="22"/>
      <c r="I12" s="22"/>
      <c r="J12" s="22"/>
      <c r="K12" s="22"/>
      <c r="L12" s="22"/>
      <c r="M12" s="22"/>
      <c r="N12" s="22"/>
      <c r="O12" s="22"/>
      <c r="P12" s="22"/>
      <c r="Q12" s="22"/>
      <c r="R12" s="22"/>
      <c r="S12" s="22"/>
      <c r="T12" s="22"/>
      <c r="U12" s="22"/>
      <c r="V12" s="22"/>
      <c r="W12" s="22"/>
    </row>
    <row r="13" spans="1:23" ht="16.8">
      <c r="A13" s="82"/>
      <c r="B13" s="82"/>
      <c r="C13" s="82"/>
      <c r="D13" s="82"/>
      <c r="E13" s="82"/>
      <c r="F13" s="82"/>
      <c r="H13" s="82"/>
      <c r="I13" s="82"/>
      <c r="J13" s="82"/>
      <c r="K13" s="82"/>
      <c r="L13" s="82"/>
      <c r="M13" s="82"/>
      <c r="N13" s="82"/>
      <c r="O13" s="82"/>
      <c r="P13" s="82"/>
      <c r="Q13" s="82"/>
      <c r="R13" s="82"/>
      <c r="S13" s="82"/>
      <c r="T13" s="82"/>
      <c r="U13" s="82"/>
      <c r="V13" s="82"/>
      <c r="W13" s="82"/>
    </row>
    <row r="14" spans="1:23" ht="16.8">
      <c r="A14" s="82"/>
      <c r="B14" s="82"/>
      <c r="C14" s="82"/>
      <c r="D14" s="82"/>
      <c r="E14" s="182" t="s">
        <v>84</v>
      </c>
      <c r="H14" s="82"/>
      <c r="I14" s="82"/>
      <c r="J14" s="82"/>
      <c r="K14" s="82"/>
      <c r="L14" s="82"/>
      <c r="M14" s="82"/>
      <c r="N14" s="82"/>
      <c r="O14" s="82"/>
      <c r="P14" s="82"/>
      <c r="Q14" s="82"/>
      <c r="R14" s="82"/>
      <c r="S14" s="82"/>
      <c r="T14" s="82"/>
      <c r="U14" s="82"/>
      <c r="V14" s="82"/>
      <c r="W14" s="82"/>
    </row>
    <row r="15" spans="1:23" ht="16.8">
      <c r="A15" s="82"/>
      <c r="B15" s="82"/>
      <c r="C15" s="82"/>
      <c r="D15" s="82"/>
      <c r="E15" s="381" t="s">
        <v>28</v>
      </c>
      <c r="H15" s="82"/>
      <c r="I15" s="82"/>
      <c r="J15" s="82"/>
      <c r="K15" s="82"/>
      <c r="L15" s="82"/>
      <c r="M15" s="82"/>
      <c r="N15" s="82"/>
      <c r="O15" s="82"/>
      <c r="P15" s="82"/>
      <c r="Q15" s="82"/>
      <c r="R15" s="82"/>
      <c r="S15" s="82"/>
      <c r="T15" s="82"/>
      <c r="U15" s="82"/>
      <c r="V15" s="82"/>
      <c r="W15" s="82"/>
    </row>
    <row r="16" spans="1:23" ht="16.8">
      <c r="A16" s="82"/>
      <c r="B16" s="82"/>
      <c r="C16" s="82"/>
      <c r="D16" s="82"/>
      <c r="E16" s="199" t="s">
        <v>31</v>
      </c>
      <c r="H16" s="82"/>
      <c r="I16" s="82"/>
      <c r="J16" s="82"/>
      <c r="K16" s="82"/>
      <c r="L16" s="82"/>
      <c r="M16" s="82"/>
      <c r="N16" s="82"/>
      <c r="O16" s="82"/>
      <c r="P16" s="82"/>
      <c r="Q16" s="82"/>
      <c r="R16" s="82"/>
      <c r="S16" s="82"/>
      <c r="T16" s="82"/>
      <c r="U16" s="82"/>
      <c r="V16" s="82"/>
      <c r="W16" s="82"/>
    </row>
    <row r="17" spans="1:23" ht="16.8">
      <c r="A17" s="82"/>
      <c r="B17" s="82"/>
      <c r="C17" s="82"/>
      <c r="D17" s="82"/>
      <c r="E17" s="199" t="s">
        <v>34</v>
      </c>
      <c r="H17" s="82"/>
      <c r="I17" s="82"/>
      <c r="J17" s="82"/>
      <c r="K17" s="82"/>
      <c r="L17" s="82"/>
      <c r="M17" s="82"/>
      <c r="N17" s="82"/>
      <c r="O17" s="82"/>
      <c r="P17" s="82"/>
      <c r="Q17" s="82"/>
      <c r="R17" s="82"/>
      <c r="S17" s="82"/>
      <c r="T17" s="82"/>
      <c r="U17" s="82"/>
      <c r="V17" s="82"/>
      <c r="W17" s="82"/>
    </row>
    <row r="18" spans="1:23" ht="16.8">
      <c r="A18" s="82"/>
      <c r="B18" s="82"/>
      <c r="C18" s="82"/>
      <c r="D18" s="82"/>
      <c r="E18" s="199" t="s">
        <v>35</v>
      </c>
      <c r="H18" s="82"/>
      <c r="I18" s="82"/>
      <c r="J18" s="82"/>
      <c r="K18" s="82"/>
      <c r="L18" s="82"/>
      <c r="M18" s="82"/>
      <c r="N18" s="82"/>
      <c r="O18" s="82"/>
      <c r="P18" s="82"/>
      <c r="Q18" s="82"/>
      <c r="R18" s="82"/>
      <c r="S18" s="82"/>
      <c r="T18" s="82"/>
      <c r="U18" s="82"/>
      <c r="V18" s="82"/>
      <c r="W18" s="82"/>
    </row>
    <row r="19" spans="1:23" ht="16.8">
      <c r="A19" s="82"/>
      <c r="B19" s="82"/>
      <c r="C19" s="82"/>
      <c r="D19" s="82"/>
      <c r="E19" s="199" t="s">
        <v>37</v>
      </c>
      <c r="H19" s="82"/>
      <c r="I19" s="82"/>
      <c r="J19" s="82"/>
      <c r="K19" s="82"/>
      <c r="L19" s="82"/>
      <c r="M19" s="82"/>
      <c r="N19" s="82"/>
      <c r="O19" s="82"/>
      <c r="P19" s="82"/>
      <c r="Q19" s="82"/>
      <c r="R19" s="82"/>
      <c r="S19" s="82"/>
      <c r="T19" s="82"/>
      <c r="U19" s="82"/>
      <c r="V19" s="82"/>
      <c r="W19" s="82"/>
    </row>
    <row r="20" spans="1:23" ht="16.8">
      <c r="A20" s="82"/>
      <c r="B20" s="82"/>
      <c r="C20" s="82"/>
      <c r="D20" s="82"/>
      <c r="E20" s="199" t="s">
        <v>39</v>
      </c>
      <c r="H20" s="82"/>
      <c r="I20" s="82"/>
      <c r="J20" s="82"/>
      <c r="K20" s="82"/>
      <c r="L20" s="82"/>
      <c r="M20" s="82"/>
      <c r="N20" s="82"/>
      <c r="O20" s="82"/>
      <c r="P20" s="82"/>
      <c r="Q20" s="82"/>
      <c r="R20" s="82"/>
      <c r="S20" s="82"/>
      <c r="T20" s="82"/>
      <c r="U20" s="82"/>
      <c r="V20" s="82"/>
      <c r="W20" s="82"/>
    </row>
    <row r="21" spans="1:23" ht="16.8">
      <c r="A21" s="82"/>
      <c r="B21" s="82"/>
      <c r="C21" s="82"/>
      <c r="D21" s="82"/>
      <c r="E21" s="199" t="s">
        <v>42</v>
      </c>
      <c r="H21" s="82"/>
      <c r="I21" s="82"/>
      <c r="J21" s="82"/>
      <c r="K21" s="82"/>
      <c r="L21" s="82"/>
      <c r="M21" s="82"/>
      <c r="N21" s="82"/>
      <c r="O21" s="82"/>
      <c r="P21" s="82"/>
      <c r="Q21" s="82"/>
      <c r="R21" s="82"/>
      <c r="S21" s="82"/>
      <c r="T21" s="82"/>
      <c r="U21" s="82"/>
      <c r="V21" s="82"/>
      <c r="W21" s="82"/>
    </row>
    <row r="22" spans="1:23" ht="16.8">
      <c r="A22" s="82"/>
      <c r="B22" s="82"/>
      <c r="C22" s="82"/>
      <c r="D22" s="82"/>
      <c r="E22" s="199" t="s">
        <v>45</v>
      </c>
      <c r="H22" s="82"/>
      <c r="I22" s="82"/>
      <c r="J22" s="82"/>
      <c r="K22" s="82"/>
      <c r="L22" s="82"/>
      <c r="M22" s="82"/>
      <c r="N22" s="82"/>
      <c r="O22" s="82"/>
      <c r="P22" s="82"/>
      <c r="Q22" s="82"/>
      <c r="R22" s="82"/>
      <c r="S22" s="82"/>
      <c r="T22" s="82"/>
      <c r="U22" s="82"/>
      <c r="V22" s="82"/>
      <c r="W22" s="82"/>
    </row>
    <row r="23" spans="1:23" ht="16.8">
      <c r="A23" s="82"/>
      <c r="B23" s="82"/>
      <c r="C23" s="82"/>
      <c r="D23" s="82"/>
      <c r="E23" s="199" t="s">
        <v>46</v>
      </c>
      <c r="H23" s="82"/>
      <c r="I23" s="82"/>
      <c r="J23" s="82"/>
      <c r="K23" s="82"/>
      <c r="L23" s="82"/>
      <c r="M23" s="82"/>
      <c r="N23" s="82"/>
      <c r="O23" s="82"/>
      <c r="P23" s="82"/>
      <c r="Q23" s="82"/>
      <c r="R23" s="82"/>
      <c r="S23" s="82"/>
      <c r="T23" s="82"/>
      <c r="U23" s="82"/>
      <c r="V23" s="82"/>
      <c r="W23" s="82"/>
    </row>
    <row r="24" spans="1:23" ht="16.8">
      <c r="A24" s="82"/>
      <c r="B24" s="82"/>
      <c r="C24" s="82"/>
      <c r="D24" s="82"/>
      <c r="E24" s="199" t="s">
        <v>48</v>
      </c>
      <c r="H24" s="82"/>
      <c r="I24" s="82"/>
      <c r="J24" s="82"/>
      <c r="K24" s="82"/>
      <c r="L24" s="82"/>
      <c r="M24" s="82"/>
      <c r="N24" s="82"/>
      <c r="O24" s="82"/>
      <c r="P24" s="82"/>
      <c r="Q24" s="82"/>
      <c r="R24" s="82"/>
      <c r="S24" s="82"/>
      <c r="T24" s="82"/>
      <c r="U24" s="82"/>
      <c r="V24" s="82"/>
      <c r="W24" s="82"/>
    </row>
    <row r="25" spans="1:23" ht="16.8">
      <c r="A25" s="82"/>
      <c r="B25" s="82"/>
      <c r="C25" s="82"/>
      <c r="D25" s="82"/>
      <c r="E25" s="199" t="s">
        <v>51</v>
      </c>
      <c r="H25" s="82"/>
      <c r="I25" s="82"/>
      <c r="J25" s="82"/>
      <c r="K25" s="82"/>
      <c r="L25" s="82"/>
      <c r="M25" s="82"/>
      <c r="N25" s="82"/>
      <c r="O25" s="82"/>
      <c r="P25" s="82"/>
      <c r="Q25" s="82"/>
      <c r="R25" s="82"/>
      <c r="S25" s="82"/>
      <c r="T25" s="82"/>
      <c r="U25" s="82"/>
      <c r="V25" s="82"/>
      <c r="W25" s="82"/>
    </row>
    <row r="26" spans="1:23" ht="16.8">
      <c r="A26" s="82"/>
      <c r="B26" s="82"/>
      <c r="C26" s="82"/>
      <c r="D26" s="82"/>
      <c r="E26" s="199" t="s">
        <v>54</v>
      </c>
      <c r="H26" s="82"/>
      <c r="I26" s="82"/>
      <c r="J26" s="82"/>
      <c r="K26" s="82"/>
      <c r="L26" s="82"/>
      <c r="M26" s="82"/>
      <c r="N26" s="82"/>
      <c r="O26" s="82"/>
      <c r="P26" s="82"/>
      <c r="Q26" s="82"/>
      <c r="R26" s="82"/>
      <c r="S26" s="82"/>
      <c r="T26" s="82"/>
      <c r="U26" s="82"/>
      <c r="V26" s="82"/>
      <c r="W26" s="82"/>
    </row>
    <row r="27" spans="1:23" ht="16.8">
      <c r="A27" s="82"/>
      <c r="B27" s="82"/>
      <c r="C27" s="82"/>
      <c r="D27" s="82"/>
      <c r="E27" s="199" t="s">
        <v>57</v>
      </c>
      <c r="H27" s="82"/>
      <c r="I27" s="82"/>
      <c r="J27" s="82"/>
      <c r="K27" s="82"/>
      <c r="L27" s="82"/>
      <c r="M27" s="82"/>
      <c r="N27" s="82"/>
      <c r="O27" s="82"/>
      <c r="P27" s="82"/>
      <c r="Q27" s="82"/>
      <c r="R27" s="82"/>
      <c r="S27" s="82"/>
      <c r="T27" s="82"/>
      <c r="U27" s="82"/>
      <c r="V27" s="82"/>
      <c r="W27" s="82"/>
    </row>
    <row r="28" spans="1:23" ht="16.8">
      <c r="A28" s="82"/>
      <c r="B28" s="82"/>
      <c r="C28" s="82"/>
      <c r="D28" s="82"/>
      <c r="E28" s="198" t="s">
        <v>60</v>
      </c>
      <c r="H28" s="82"/>
      <c r="I28" s="82"/>
      <c r="J28" s="82"/>
      <c r="K28" s="82"/>
      <c r="L28" s="82"/>
      <c r="M28" s="82"/>
      <c r="N28" s="82"/>
      <c r="O28" s="82"/>
      <c r="P28" s="82"/>
      <c r="Q28" s="82"/>
      <c r="R28" s="82"/>
      <c r="S28" s="82"/>
      <c r="T28" s="82"/>
      <c r="U28" s="82"/>
      <c r="V28" s="82"/>
      <c r="W28" s="82"/>
    </row>
    <row r="29" spans="1:23" ht="16.8">
      <c r="A29" s="82"/>
      <c r="B29" s="82"/>
      <c r="C29" s="82"/>
      <c r="D29" s="82"/>
      <c r="E29" s="200">
        <v>4</v>
      </c>
      <c r="F29" s="76" t="s">
        <v>85</v>
      </c>
      <c r="G29" s="82"/>
      <c r="H29" s="82"/>
      <c r="I29" s="82"/>
      <c r="J29" s="82"/>
      <c r="K29" s="82"/>
      <c r="L29" s="82"/>
      <c r="M29" s="82"/>
      <c r="N29" s="82"/>
      <c r="O29" s="82"/>
      <c r="P29" s="82"/>
      <c r="Q29" s="82"/>
      <c r="R29" s="82"/>
      <c r="S29" s="82"/>
      <c r="T29" s="82"/>
      <c r="U29" s="82"/>
      <c r="V29" s="82"/>
      <c r="W29" s="82"/>
    </row>
    <row r="30" spans="1:23" ht="16.8">
      <c r="A30" s="82"/>
      <c r="B30" s="82"/>
      <c r="C30" s="82"/>
      <c r="D30" s="82"/>
      <c r="E30" s="200" t="str" cm="1">
        <f t="array" ref="E30">INDEX(E15:E28,m_identity)</f>
        <v>WMID</v>
      </c>
      <c r="F30" s="76" t="s">
        <v>86</v>
      </c>
      <c r="G30" s="82"/>
      <c r="H30" s="82"/>
      <c r="I30" s="82"/>
      <c r="J30" s="82"/>
      <c r="K30" s="82"/>
      <c r="L30" s="82"/>
      <c r="M30" s="82"/>
      <c r="N30" s="82"/>
      <c r="O30" s="82"/>
      <c r="P30" s="82"/>
      <c r="Q30" s="82"/>
      <c r="R30" s="82"/>
      <c r="S30" s="82"/>
      <c r="T30" s="82"/>
      <c r="U30" s="82"/>
      <c r="V30" s="82"/>
      <c r="W30" s="82"/>
    </row>
    <row r="31" spans="1:23" ht="16.8">
      <c r="A31" s="82"/>
      <c r="B31" s="82"/>
      <c r="C31" s="82"/>
      <c r="D31" s="82"/>
      <c r="E31" s="200">
        <f>INDEX(F15:F28,MATCH(n_identity,E15:E28,0))</f>
        <v>0</v>
      </c>
      <c r="F31" s="76" t="s">
        <v>87</v>
      </c>
      <c r="G31" s="82"/>
      <c r="H31" s="82"/>
      <c r="I31" s="82"/>
      <c r="J31" s="82"/>
      <c r="K31" s="82"/>
      <c r="L31" s="82"/>
      <c r="M31" s="82"/>
      <c r="N31" s="82"/>
      <c r="O31" s="82"/>
      <c r="P31" s="82"/>
      <c r="Q31" s="82"/>
      <c r="R31" s="82"/>
      <c r="S31" s="82"/>
      <c r="T31" s="82"/>
      <c r="U31" s="82"/>
      <c r="V31" s="82"/>
      <c r="W31" s="82"/>
    </row>
    <row r="32" spans="1:23" ht="16.8">
      <c r="A32" s="82"/>
      <c r="B32" s="82"/>
      <c r="C32" s="82"/>
      <c r="D32" s="82"/>
      <c r="E32" s="82"/>
      <c r="F32" s="82"/>
      <c r="G32" s="82"/>
      <c r="H32" s="82"/>
      <c r="I32" s="82"/>
      <c r="J32" s="82"/>
      <c r="K32" s="82"/>
      <c r="L32" s="82"/>
      <c r="M32" s="82"/>
      <c r="N32" s="82"/>
      <c r="O32" s="82"/>
      <c r="P32" s="82"/>
      <c r="Q32" s="82"/>
      <c r="R32" s="82"/>
      <c r="S32" s="82"/>
      <c r="T32" s="82"/>
      <c r="U32" s="82"/>
      <c r="V32" s="82"/>
      <c r="W32" s="82"/>
    </row>
    <row r="33" spans="1:23" ht="16.8">
      <c r="A33" s="82"/>
      <c r="B33" s="82"/>
      <c r="C33" s="82"/>
      <c r="D33" s="82"/>
      <c r="E33" s="82"/>
      <c r="F33" s="82"/>
      <c r="G33" s="82"/>
      <c r="H33" s="82"/>
      <c r="I33" s="82"/>
      <c r="J33" s="82"/>
      <c r="K33" s="82"/>
      <c r="L33" s="82"/>
      <c r="M33" s="82"/>
      <c r="N33" s="82"/>
      <c r="O33" s="82"/>
      <c r="P33" s="82"/>
      <c r="Q33" s="82"/>
      <c r="R33" s="82"/>
      <c r="S33" s="82"/>
      <c r="T33" s="82"/>
      <c r="U33" s="82"/>
      <c r="V33" s="82"/>
      <c r="W33" s="82"/>
    </row>
    <row r="34" spans="1:23" ht="16.8">
      <c r="A34" s="2"/>
      <c r="B34" s="22" t="s">
        <v>79</v>
      </c>
      <c r="C34" s="22"/>
      <c r="D34" s="22"/>
      <c r="E34" s="22"/>
      <c r="F34" s="22"/>
      <c r="G34" s="22"/>
      <c r="H34" s="22"/>
      <c r="I34" s="22"/>
      <c r="J34" s="22"/>
      <c r="K34" s="22"/>
      <c r="L34" s="22"/>
      <c r="M34" s="22"/>
      <c r="N34" s="22"/>
      <c r="O34" s="22"/>
      <c r="P34" s="22"/>
      <c r="Q34" s="22"/>
      <c r="R34" s="22"/>
      <c r="S34" s="22"/>
      <c r="T34" s="22"/>
      <c r="U34" s="22"/>
      <c r="V34" s="22"/>
      <c r="W34" s="22"/>
    </row>
    <row r="35" spans="1:23" ht="16.8">
      <c r="A35" s="82"/>
      <c r="B35" s="82"/>
      <c r="C35" s="82"/>
      <c r="D35" s="82"/>
      <c r="E35" s="82"/>
      <c r="F35" s="82"/>
      <c r="G35" s="82"/>
      <c r="H35" s="82"/>
      <c r="I35" s="82"/>
      <c r="J35" s="82"/>
      <c r="K35" s="82"/>
      <c r="L35" s="82"/>
      <c r="M35" s="82"/>
      <c r="N35" s="82"/>
      <c r="O35" s="82"/>
      <c r="P35" s="82"/>
      <c r="Q35" s="82"/>
      <c r="R35" s="82"/>
      <c r="S35" s="82"/>
      <c r="T35" s="82"/>
      <c r="U35" s="82"/>
      <c r="V35" s="82"/>
      <c r="W35" s="82"/>
    </row>
    <row r="36" spans="1:23" ht="16.8">
      <c r="A36" s="82"/>
      <c r="B36" s="82"/>
      <c r="C36" s="82"/>
      <c r="D36" s="82"/>
      <c r="E36" s="82"/>
      <c r="F36" s="82"/>
      <c r="G36" s="82"/>
      <c r="H36" s="82"/>
      <c r="I36" s="82"/>
      <c r="J36" s="82"/>
      <c r="K36" s="82"/>
      <c r="L36" s="82"/>
      <c r="M36" s="82"/>
      <c r="N36" s="82"/>
      <c r="O36" s="82"/>
      <c r="P36" s="82"/>
      <c r="Q36" s="82"/>
      <c r="R36" s="82"/>
      <c r="S36" s="82"/>
      <c r="T36" s="82"/>
      <c r="U36" s="82"/>
      <c r="V36" s="82"/>
      <c r="W36" s="82"/>
    </row>
  </sheetData>
  <phoneticPr fontId="77" type="noConversion"/>
  <conditionalFormatting sqref="F8">
    <cfRule type="expression" dxfId="166" priority="3">
      <formula>F8="OK"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3739" r:id="rId4" name="Drop Down 11">
              <controlPr defaultSize="0" autoLine="0" autoPict="0" altText="Select appropriate network">
                <anchor moveWithCells="1">
                  <from>
                    <xdr:col>5</xdr:col>
                    <xdr:colOff>0</xdr:colOff>
                    <xdr:row>4</xdr:row>
                    <xdr:rowOff>0</xdr:rowOff>
                  </from>
                  <to>
                    <xdr:col>7</xdr:col>
                    <xdr:colOff>0</xdr:colOff>
                    <xdr:row>5</xdr:row>
                    <xdr:rowOff>7620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2">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492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3">
    <tabColor rgb="FFFFFFCC"/>
    <outlinePr summaryBelow="0" summaryRight="0"/>
    <pageSetUpPr autoPageBreaks="0"/>
  </sheetPr>
  <dimension ref="A1:AX673"/>
  <sheetViews>
    <sheetView zoomScale="60" zoomScaleNormal="60" workbookViewId="0">
      <selection activeCell="AT267" sqref="AT267"/>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35</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90</v>
      </c>
      <c r="AL1" s="282">
        <f>m_baseyear</f>
        <v>2021</v>
      </c>
      <c r="AM1" s="283"/>
      <c r="AN1" s="171"/>
      <c r="AO1" s="170"/>
      <c r="AP1" s="170"/>
      <c r="AQ1" s="16"/>
      <c r="AR1" s="171"/>
      <c r="AS1" s="171"/>
      <c r="AT1" s="181"/>
      <c r="AU1" s="181"/>
      <c r="AV1" s="181"/>
      <c r="AW1" s="181"/>
      <c r="AX1" s="181"/>
    </row>
    <row r="2" spans="1:50"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c r="AX3" s="181"/>
    </row>
    <row r="4" spans="1:50" ht="16.8">
      <c r="A4" s="203"/>
      <c r="B4" s="203"/>
      <c r="C4" s="203"/>
      <c r="D4" s="203"/>
      <c r="E4" s="203" t="s">
        <v>97</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98</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99</v>
      </c>
      <c r="F8" s="7"/>
      <c r="G8" s="7" t="s">
        <v>100</v>
      </c>
      <c r="H8" s="7"/>
      <c r="I8" s="7"/>
      <c r="J8" s="82"/>
      <c r="K8" s="165" t="str">
        <f>SelectedInputs!K8</f>
        <v/>
      </c>
      <c r="L8" s="165" t="str">
        <f>SelectedInputs!L8</f>
        <v/>
      </c>
      <c r="M8" s="165" t="str">
        <f>SelectedInputs!M8</f>
        <v/>
      </c>
      <c r="N8" s="165" t="str">
        <f>SelectedInputs!N8</f>
        <v/>
      </c>
      <c r="O8" s="165" t="str">
        <f>SelectedInputs!O8</f>
        <v/>
      </c>
      <c r="P8" s="165" t="str">
        <f>SelectedInputs!P8</f>
        <v/>
      </c>
      <c r="Q8" s="165" t="str">
        <f>SelectedInputs!Q8</f>
        <v/>
      </c>
      <c r="R8" s="165" t="str">
        <f>SelectedInputs!R8</f>
        <v/>
      </c>
      <c r="S8" s="165" t="str">
        <f>SelectedInputs!S8</f>
        <v/>
      </c>
      <c r="T8" s="92">
        <f>SelectedInputs!T8</f>
        <v>0.56549575070821523</v>
      </c>
      <c r="U8" s="92">
        <f>SelectedInputs!U8</f>
        <v>0.58237960339943329</v>
      </c>
      <c r="V8" s="92">
        <f>SelectedInputs!V8</f>
        <v>0.59107648725212458</v>
      </c>
      <c r="W8" s="92">
        <f>SelectedInputs!W8</f>
        <v>0.60345609065155803</v>
      </c>
      <c r="X8" s="92">
        <f>SelectedInputs!X8</f>
        <v>0.62031161473087815</v>
      </c>
      <c r="Y8" s="92">
        <f>SelectedInputs!Y8</f>
        <v>0.6396033994334277</v>
      </c>
      <c r="Z8" s="92">
        <f>SelectedInputs!Z8</f>
        <v>0.65645892351274782</v>
      </c>
      <c r="AA8" s="92">
        <f>SelectedInputs!AA8</f>
        <v>0.68096317280453267</v>
      </c>
      <c r="AB8" s="92">
        <f>SelectedInputs!AB8</f>
        <v>0.70909348441926356</v>
      </c>
      <c r="AC8" s="92">
        <f>SelectedInputs!AC8</f>
        <v>0.73014164305949025</v>
      </c>
      <c r="AD8" s="92">
        <f>SelectedInputs!AD8</f>
        <v>0.73348441926345587</v>
      </c>
      <c r="AE8" s="92">
        <f>SelectedInputs!AE8</f>
        <v>0.76988668555240791</v>
      </c>
      <c r="AF8" s="92">
        <f>SelectedInputs!AF8</f>
        <v>0.8068271954674221</v>
      </c>
      <c r="AG8" s="92">
        <f>SelectedInputs!AG8</f>
        <v>0.83175637393767698</v>
      </c>
      <c r="AH8" s="92">
        <f>SelectedInputs!AH8</f>
        <v>0.85575070821529742</v>
      </c>
      <c r="AI8" s="92">
        <f>SelectedInputs!AI8</f>
        <v>0.87252124645892348</v>
      </c>
      <c r="AJ8" s="92">
        <f>SelectedInputs!AJ8</f>
        <v>0.88192634560906513</v>
      </c>
      <c r="AK8" s="92">
        <f>SelectedInputs!AK8</f>
        <v>0.9008215297450427</v>
      </c>
      <c r="AL8" s="92">
        <f>SelectedInputs!AL8</f>
        <v>0.93453257790368272</v>
      </c>
      <c r="AM8" s="92">
        <f>SelectedInputs!AM8</f>
        <v>0.96308781869688376</v>
      </c>
      <c r="AN8" s="92">
        <f>SelectedInputs!AN8</f>
        <v>0.98801699716713864</v>
      </c>
      <c r="AO8" s="92">
        <f>SelectedInputs!AO8</f>
        <v>1</v>
      </c>
      <c r="AP8" s="92">
        <f>SelectedInputs!AP8</f>
        <v>1.0577620396600564</v>
      </c>
      <c r="AQ8" s="215">
        <f>SelectedInputs!AQ8</f>
        <v>1.1939376770538244</v>
      </c>
      <c r="AR8" s="92">
        <f>SelectedInputs!AR8</f>
        <v>1.2891506141768156</v>
      </c>
      <c r="AS8" s="92">
        <f>SelectedInputs!AS8</f>
        <v>1.3284361388165782</v>
      </c>
      <c r="AT8" s="92">
        <f>SelectedInputs!AT8</f>
        <v>1.3511547218960771</v>
      </c>
      <c r="AU8" s="92">
        <f>SelectedInputs!AU8</f>
        <v>1.3719916643626167</v>
      </c>
      <c r="AV8" s="92">
        <f>SelectedInputs!AV8</f>
        <v>1.3966351746111914</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101</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102</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103</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104</v>
      </c>
      <c r="F15" s="82"/>
      <c r="G15" s="82" t="s">
        <v>105</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v>49.3</v>
      </c>
      <c r="AS15" s="528">
        <v>37.56</v>
      </c>
      <c r="AT15" s="528">
        <v>18.16</v>
      </c>
      <c r="AU15" s="528">
        <v>18.940000000000001</v>
      </c>
      <c r="AV15" s="528">
        <v>20.09</v>
      </c>
      <c r="AW15" s="184"/>
    </row>
    <row r="16" spans="1:50" ht="16.8">
      <c r="A16" s="82"/>
      <c r="B16" s="82"/>
      <c r="C16" s="82"/>
      <c r="D16" s="82"/>
      <c r="E16" s="13" t="s">
        <v>106</v>
      </c>
      <c r="F16" s="82"/>
      <c r="G16" s="82" t="s">
        <v>105</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v>49.31</v>
      </c>
      <c r="AS16" s="528">
        <v>49.99</v>
      </c>
      <c r="AT16" s="528">
        <v>47.47</v>
      </c>
      <c r="AU16" s="528">
        <v>46.38</v>
      </c>
      <c r="AV16" s="528">
        <v>43.17</v>
      </c>
      <c r="AW16" s="184"/>
    </row>
    <row r="17" spans="1:50" ht="16.8">
      <c r="A17" s="82"/>
      <c r="B17" s="82"/>
      <c r="C17" s="82"/>
      <c r="D17" s="82"/>
      <c r="E17" s="13" t="s">
        <v>107</v>
      </c>
      <c r="F17" s="82"/>
      <c r="G17" s="82" t="s">
        <v>105</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v>27.38</v>
      </c>
      <c r="AS17" s="528">
        <v>27.94</v>
      </c>
      <c r="AT17" s="528">
        <v>27.91</v>
      </c>
      <c r="AU17" s="528">
        <v>24.56</v>
      </c>
      <c r="AV17" s="528">
        <v>23.92</v>
      </c>
      <c r="AW17" s="184"/>
    </row>
    <row r="18" spans="1:50" ht="16.8">
      <c r="A18" s="82"/>
      <c r="B18" s="82"/>
      <c r="C18" s="82"/>
      <c r="D18" s="82"/>
      <c r="E18" s="13" t="s">
        <v>108</v>
      </c>
      <c r="F18" s="82"/>
      <c r="G18" s="82" t="s">
        <v>105</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v>29.88</v>
      </c>
      <c r="AS18" s="528">
        <v>29.17</v>
      </c>
      <c r="AT18" s="528">
        <v>28.72</v>
      </c>
      <c r="AU18" s="528">
        <v>28.21</v>
      </c>
      <c r="AV18" s="528">
        <v>27.6</v>
      </c>
      <c r="AW18" s="184"/>
    </row>
    <row r="19" spans="1:50" ht="16.8">
      <c r="A19" s="82"/>
      <c r="B19" s="82"/>
      <c r="C19" s="82"/>
      <c r="D19" s="82"/>
      <c r="E19" s="13" t="s">
        <v>109</v>
      </c>
      <c r="F19" s="82"/>
      <c r="G19" s="82" t="s">
        <v>105</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v>10.33</v>
      </c>
      <c r="AS19" s="528">
        <v>10.92</v>
      </c>
      <c r="AT19" s="528">
        <v>10.76</v>
      </c>
      <c r="AU19" s="528">
        <v>10.24</v>
      </c>
      <c r="AV19" s="528">
        <v>9.91</v>
      </c>
      <c r="AW19" s="184"/>
    </row>
    <row r="20" spans="1:50" ht="16.8">
      <c r="A20" s="82"/>
      <c r="B20" s="82"/>
      <c r="C20" s="82"/>
      <c r="D20" s="82"/>
      <c r="E20" s="13" t="s">
        <v>110</v>
      </c>
      <c r="F20" s="82"/>
      <c r="G20" s="82" t="s">
        <v>105</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v>17.82</v>
      </c>
      <c r="AS20" s="528">
        <v>16.95</v>
      </c>
      <c r="AT20" s="528">
        <v>15.91</v>
      </c>
      <c r="AU20" s="528">
        <v>15.86</v>
      </c>
      <c r="AV20" s="528">
        <v>15.57</v>
      </c>
      <c r="AW20" s="184"/>
    </row>
    <row r="21" spans="1:50" ht="16.8">
      <c r="A21" s="82"/>
      <c r="B21" s="82"/>
      <c r="C21" s="82"/>
      <c r="D21" s="82"/>
      <c r="E21" s="13" t="s">
        <v>111</v>
      </c>
      <c r="F21" s="82"/>
      <c r="G21" s="82" t="s">
        <v>105</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v>100.94</v>
      </c>
      <c r="AS21" s="528">
        <v>95.86</v>
      </c>
      <c r="AT21" s="528">
        <v>91.91</v>
      </c>
      <c r="AU21" s="528">
        <v>92.49</v>
      </c>
      <c r="AV21" s="528">
        <v>91.34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112</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
        <v>1312</v>
      </c>
      <c r="F24" s="82"/>
      <c r="G24" s="82" t="s">
        <v>105</v>
      </c>
      <c r="H24" s="82" t="s">
        <v>1313</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cm="1">
        <f t="array" ref="AR24">(SUM(AR15:AR21)+SUMPRODUCT((AR$26:AR$71)*($AL$76:$AL$121="RPEs Apply")*($AM$76:$AM$121=1))) * (AR$223-1)</f>
        <v>-2.6091719999999987</v>
      </c>
      <c r="AS24" s="207" cm="1">
        <f t="array" ref="AS24">(SUM(AS15:AS21)+SUMPRODUCT((AS$26:AS$71)*($AL$76:$AL$121="RPEs Apply")*($AM$76:$AM$121=1))) * (AS$223-1)</f>
        <v>0.28517399999996862</v>
      </c>
      <c r="AT24" s="207" cm="1">
        <f t="array" ref="AT24">(SUM(AT15:AT21)+SUMPRODUCT((AT$26:AT$71)*($AL$76:$AL$121="RPEs Apply")*($AM$76:$AM$121=1))) * (AT$223-1)</f>
        <v>2.990741999999996</v>
      </c>
      <c r="AU24" s="207" cm="1">
        <f t="array" ref="AU24">(SUM(AU15:AU21)+SUMPRODUCT((AU$26:AU$71)*($AL$76:$AL$121="RPEs Apply")*($AM$76:$AM$121=1))) * (AU$223-1)</f>
        <v>5.4154179999999998</v>
      </c>
      <c r="AV24" s="207" cm="1">
        <f t="array" ref="AV24">(SUM(AV15:AV21)+SUMPRODUCT((AV$26:AV$71)*($AL$76:$AL$121="RPEs Apply")*($AM$76:$AM$121=1))) * (AV$223-1)</f>
        <v>8.725589999999988</v>
      </c>
      <c r="AW24" s="184"/>
      <c r="AX24" s="258"/>
    </row>
    <row r="25" spans="1:50" ht="16.8">
      <c r="A25" s="82"/>
      <c r="B25" s="82"/>
      <c r="C25" s="82"/>
      <c r="D25" s="82"/>
      <c r="E25" s="82" t="s">
        <v>1314</v>
      </c>
      <c r="F25" s="82"/>
      <c r="G25" s="82" t="s">
        <v>105</v>
      </c>
      <c r="H25" s="82" t="s">
        <v>1313</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cm="1">
        <f t="array" ref="AR25">SUMPRODUCT((AR$26:AR$71)*($AL$76:$AL$121="RPEs Apply")*($AM$76:$AM$121=2)) * (AR$223-1)</f>
        <v>-8.8592444682095192E-2</v>
      </c>
      <c r="AS25" s="207" cm="1">
        <f t="array" ref="AS25">SUMPRODUCT((AS$26:AS$71)*($AL$76:$AL$121="RPEs Apply")*($AM$76:$AM$121=2)) * (AS$223-1)</f>
        <v>1.1594865644144794E-2</v>
      </c>
      <c r="AT25" s="207" cm="1">
        <f t="array" ref="AT25">SUMPRODUCT((AT$26:AT$71)*($AL$76:$AL$121="RPEs Apply")*($AM$76:$AM$121=2)) * (AT$223-1)</f>
        <v>0.1878341937209948</v>
      </c>
      <c r="AU25" s="207" cm="1">
        <f t="array" ref="AU25">SUMPRODUCT((AU$26:AU$71)*($AL$76:$AL$121="RPEs Apply")*($AM$76:$AM$121=2)) * (AU$223-1)</f>
        <v>0.41012499176548467</v>
      </c>
      <c r="AV25" s="207" cm="1">
        <f t="array" ref="AV25">SUMPRODUCT((AV$26:AV$71)*($AL$76:$AL$121="RPEs Apply")*($AM$76:$AM$121=2)) * (AV$223-1)</f>
        <v>0.71180816800936864</v>
      </c>
      <c r="AW25" s="184"/>
      <c r="AX25" s="258"/>
    </row>
    <row r="26" spans="1:50" ht="16.8">
      <c r="A26" s="82"/>
      <c r="B26" s="82"/>
      <c r="C26" s="82"/>
      <c r="D26" s="82"/>
      <c r="E26" s="82" t="s">
        <v>1315</v>
      </c>
      <c r="F26" s="82"/>
      <c r="G26" s="82" t="s">
        <v>105</v>
      </c>
      <c r="H26" s="82" t="s">
        <v>1316</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v>0</v>
      </c>
      <c r="AS26" s="476">
        <v>0</v>
      </c>
      <c r="AT26" s="476">
        <v>0</v>
      </c>
      <c r="AU26" s="476">
        <v>0</v>
      </c>
      <c r="AV26" s="476">
        <v>0</v>
      </c>
      <c r="AW26" s="184"/>
      <c r="AX26" s="258"/>
    </row>
    <row r="27" spans="1:50" ht="16.8">
      <c r="A27" s="82"/>
      <c r="B27" s="82"/>
      <c r="C27" s="82"/>
      <c r="D27" s="82"/>
      <c r="E27" s="82" t="s">
        <v>1317</v>
      </c>
      <c r="F27" s="82"/>
      <c r="G27" s="82" t="s">
        <v>105</v>
      </c>
      <c r="H27" s="82" t="s">
        <v>1318</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v>0</v>
      </c>
      <c r="AS27" s="476">
        <v>0</v>
      </c>
      <c r="AT27" s="476">
        <v>0</v>
      </c>
      <c r="AU27" s="476">
        <v>0</v>
      </c>
      <c r="AV27" s="476">
        <v>0</v>
      </c>
      <c r="AW27" s="184"/>
      <c r="AX27" s="258"/>
    </row>
    <row r="28" spans="1:50" ht="16.8">
      <c r="A28" s="82"/>
      <c r="B28" s="82"/>
      <c r="C28" s="82"/>
      <c r="D28" s="82"/>
      <c r="E28" s="82" t="s">
        <v>1319</v>
      </c>
      <c r="F28" s="82"/>
      <c r="G28" s="82" t="s">
        <v>105</v>
      </c>
      <c r="H28" s="82" t="s">
        <v>1320</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v>0</v>
      </c>
      <c r="AS28" s="476">
        <v>0</v>
      </c>
      <c r="AT28" s="476">
        <v>0</v>
      </c>
      <c r="AU28" s="476">
        <v>0</v>
      </c>
      <c r="AV28" s="476">
        <v>0</v>
      </c>
      <c r="AW28" s="184"/>
      <c r="AX28" s="258"/>
    </row>
    <row r="29" spans="1:50" ht="16.8">
      <c r="A29" s="82"/>
      <c r="B29" s="82"/>
      <c r="C29" s="82"/>
      <c r="D29" s="82"/>
      <c r="E29" s="82" t="s">
        <v>1321</v>
      </c>
      <c r="F29" s="82"/>
      <c r="G29" s="82" t="s">
        <v>105</v>
      </c>
      <c r="H29" s="82" t="s">
        <v>1322</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v>0</v>
      </c>
      <c r="AS29" s="476">
        <v>0</v>
      </c>
      <c r="AT29" s="476">
        <v>0</v>
      </c>
      <c r="AU29" s="476">
        <v>0</v>
      </c>
      <c r="AV29" s="476">
        <v>0</v>
      </c>
      <c r="AW29" s="184"/>
      <c r="AX29" s="258"/>
    </row>
    <row r="30" spans="1:50" ht="16.8">
      <c r="A30" s="82"/>
      <c r="B30" s="82"/>
      <c r="C30" s="82"/>
      <c r="D30" s="82"/>
      <c r="E30" s="82" t="s">
        <v>1323</v>
      </c>
      <c r="F30" s="82"/>
      <c r="G30" s="82" t="s">
        <v>105</v>
      </c>
      <c r="H30" s="82" t="s">
        <v>1324</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v>0</v>
      </c>
      <c r="AS30" s="476">
        <v>0</v>
      </c>
      <c r="AT30" s="476">
        <v>0</v>
      </c>
      <c r="AU30" s="476">
        <v>0</v>
      </c>
      <c r="AV30" s="476">
        <v>0</v>
      </c>
      <c r="AW30" s="184"/>
      <c r="AX30" s="258"/>
    </row>
    <row r="31" spans="1:50" ht="16.8">
      <c r="A31" s="82"/>
      <c r="B31" s="82"/>
      <c r="C31" s="82"/>
      <c r="D31" s="82"/>
      <c r="E31" s="82" t="s">
        <v>1325</v>
      </c>
      <c r="F31" s="82"/>
      <c r="G31" s="82" t="s">
        <v>105</v>
      </c>
      <c r="H31" s="82" t="s">
        <v>1326</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v>0</v>
      </c>
      <c r="AS31" s="476">
        <v>0</v>
      </c>
      <c r="AT31" s="476">
        <v>0</v>
      </c>
      <c r="AU31" s="476">
        <v>0</v>
      </c>
      <c r="AV31" s="476">
        <v>0</v>
      </c>
      <c r="AW31" s="184"/>
      <c r="AX31" s="258"/>
    </row>
    <row r="32" spans="1:50" ht="16.8">
      <c r="A32" s="82"/>
      <c r="B32" s="82"/>
      <c r="C32" s="82"/>
      <c r="D32" s="82"/>
      <c r="E32" s="82" t="s">
        <v>1327</v>
      </c>
      <c r="F32" s="82"/>
      <c r="G32" s="82" t="s">
        <v>105</v>
      </c>
      <c r="H32" s="82" t="s">
        <v>1328</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v>0</v>
      </c>
      <c r="AS32" s="476">
        <v>0</v>
      </c>
      <c r="AT32" s="476">
        <v>0</v>
      </c>
      <c r="AU32" s="476">
        <v>0</v>
      </c>
      <c r="AV32" s="476">
        <v>0</v>
      </c>
      <c r="AW32" s="184"/>
      <c r="AX32" s="258"/>
    </row>
    <row r="33" spans="1:50" ht="16.8">
      <c r="A33" s="82"/>
      <c r="B33" s="82"/>
      <c r="C33" s="82"/>
      <c r="D33" s="82"/>
      <c r="E33" s="82" t="s">
        <v>1329</v>
      </c>
      <c r="F33" s="82"/>
      <c r="G33" s="82" t="s">
        <v>105</v>
      </c>
      <c r="H33" s="82" t="s">
        <v>1330</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v>29.82</v>
      </c>
      <c r="AS33" s="476">
        <v>41.97</v>
      </c>
      <c r="AT33" s="476">
        <v>45.83</v>
      </c>
      <c r="AU33" s="476">
        <v>31.06</v>
      </c>
      <c r="AV33" s="476">
        <v>53.55</v>
      </c>
      <c r="AW33" s="184"/>
      <c r="AX33" s="258"/>
    </row>
    <row r="34" spans="1:50" ht="16.8">
      <c r="A34" s="82"/>
      <c r="B34" s="82"/>
      <c r="C34" s="82"/>
      <c r="D34" s="82"/>
      <c r="E34" s="82" t="s">
        <v>1331</v>
      </c>
      <c r="F34" s="82"/>
      <c r="G34" s="82" t="s">
        <v>105</v>
      </c>
      <c r="H34" s="82" t="s">
        <v>1332</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v>6.4931882727823771</v>
      </c>
      <c r="AS34" s="476">
        <v>7.7165827336202257</v>
      </c>
      <c r="AT34" s="476">
        <v>12.595787229808954</v>
      </c>
      <c r="AU34" s="476">
        <v>14.543214665577265</v>
      </c>
      <c r="AV34" s="476">
        <v>17.024935378361718</v>
      </c>
      <c r="AW34" s="184"/>
      <c r="AX34" s="258"/>
    </row>
    <row r="35" spans="1:50" ht="16.8">
      <c r="A35" s="82"/>
      <c r="B35" s="82"/>
      <c r="C35" s="82"/>
      <c r="D35" s="82"/>
      <c r="E35" s="82" t="s">
        <v>1333</v>
      </c>
      <c r="F35" s="82"/>
      <c r="G35" s="82" t="s">
        <v>105</v>
      </c>
      <c r="H35" s="82" t="s">
        <v>1334</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v>2.584150576859011</v>
      </c>
      <c r="AS35" s="476">
        <v>3.3366013154309631</v>
      </c>
      <c r="AT35" s="476">
        <v>4.3793298016611493</v>
      </c>
      <c r="AU35" s="476">
        <v>5.5400027485556471</v>
      </c>
      <c r="AV35" s="476">
        <v>6.0167694585457854</v>
      </c>
      <c r="AW35" s="184"/>
      <c r="AX35" s="258"/>
    </row>
    <row r="36" spans="1:50" ht="16.8">
      <c r="A36" s="82"/>
      <c r="B36" s="82"/>
      <c r="C36" s="82"/>
      <c r="D36" s="82"/>
      <c r="E36" s="82" t="s">
        <v>1335</v>
      </c>
      <c r="F36" s="82"/>
      <c r="G36" s="82" t="s">
        <v>105</v>
      </c>
      <c r="H36" s="82" t="s">
        <v>1336</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v>-14.613972146118849</v>
      </c>
      <c r="AS36" s="476">
        <v>-10.972700711588704</v>
      </c>
      <c r="AT36" s="476">
        <v>11.584041157035555</v>
      </c>
      <c r="AU36" s="476">
        <v>18.379136600020601</v>
      </c>
      <c r="AV36" s="476">
        <v>20.363825540568854</v>
      </c>
      <c r="AW36" s="184"/>
    </row>
    <row r="37" spans="1:50" ht="16.8">
      <c r="A37" s="82"/>
      <c r="B37" s="82"/>
      <c r="C37" s="82"/>
      <c r="D37" s="82"/>
      <c r="E37" s="82" t="s">
        <v>1337</v>
      </c>
      <c r="F37" s="82"/>
      <c r="G37" s="82" t="s">
        <v>105</v>
      </c>
      <c r="H37" s="82" t="s">
        <v>1338</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v>0</v>
      </c>
      <c r="AS37" s="476">
        <v>0</v>
      </c>
      <c r="AT37" s="476">
        <v>0</v>
      </c>
      <c r="AU37" s="476">
        <v>0</v>
      </c>
      <c r="AV37" s="476">
        <v>0</v>
      </c>
      <c r="AW37" s="184"/>
    </row>
    <row r="38" spans="1:50" ht="16.8">
      <c r="A38" s="82"/>
      <c r="B38" s="82"/>
      <c r="C38" s="82"/>
      <c r="D38" s="82"/>
      <c r="E38" s="82" t="s">
        <v>1339</v>
      </c>
      <c r="F38" s="82"/>
      <c r="G38" s="82" t="s">
        <v>105</v>
      </c>
      <c r="H38" s="82" t="s">
        <v>1340</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v>1.86</v>
      </c>
      <c r="AS38" s="476">
        <v>1.83</v>
      </c>
      <c r="AT38" s="476">
        <v>1.44</v>
      </c>
      <c r="AU38" s="476">
        <v>0.22</v>
      </c>
      <c r="AV38" s="476">
        <v>0.22</v>
      </c>
      <c r="AW38" s="184"/>
    </row>
    <row r="39" spans="1:50" ht="16.8">
      <c r="A39" s="82"/>
      <c r="B39" s="82"/>
      <c r="C39" s="82"/>
      <c r="D39" s="82"/>
      <c r="E39" s="82" t="s">
        <v>1341</v>
      </c>
      <c r="F39" s="82"/>
      <c r="G39" s="82" t="s">
        <v>105</v>
      </c>
      <c r="H39" s="82" t="s">
        <v>1342</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v>0.91856680724621986</v>
      </c>
      <c r="AS39" s="476">
        <v>0.90781047565590356</v>
      </c>
      <c r="AT39" s="476">
        <v>0.89778320966008407</v>
      </c>
      <c r="AU39" s="476">
        <v>0.90042677679539385</v>
      </c>
      <c r="AV39" s="476">
        <v>0.88991908651192619</v>
      </c>
      <c r="AW39" s="184"/>
    </row>
    <row r="40" spans="1:50" ht="16.8">
      <c r="A40" s="82"/>
      <c r="B40" s="82"/>
      <c r="C40" s="82"/>
      <c r="D40" s="82"/>
      <c r="E40" s="82" t="s">
        <v>1343</v>
      </c>
      <c r="F40" s="82"/>
      <c r="G40" s="82" t="s">
        <v>105</v>
      </c>
      <c r="H40" s="82" t="s">
        <v>1344</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v>2.44</v>
      </c>
      <c r="AS40" s="476">
        <v>1.85</v>
      </c>
      <c r="AT40" s="476">
        <v>0.61</v>
      </c>
      <c r="AU40" s="476">
        <v>0</v>
      </c>
      <c r="AV40" s="476">
        <v>0</v>
      </c>
      <c r="AW40" s="184"/>
    </row>
    <row r="41" spans="1:50" ht="16.8">
      <c r="A41" s="82"/>
      <c r="B41" s="82"/>
      <c r="C41" s="82"/>
      <c r="D41" s="82"/>
      <c r="E41" s="82" t="s">
        <v>1345</v>
      </c>
      <c r="F41" s="82"/>
      <c r="G41" s="82" t="s">
        <v>105</v>
      </c>
      <c r="H41" s="82" t="s">
        <v>1346</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v>1.5163587051987348</v>
      </c>
      <c r="AS41" s="476">
        <v>1.8581361586607354</v>
      </c>
      <c r="AT41" s="476">
        <v>1.2854424053465774</v>
      </c>
      <c r="AU41" s="476">
        <v>0.58394885345280734</v>
      </c>
      <c r="AV41" s="476">
        <v>0.90490678748271303</v>
      </c>
      <c r="AW41" s="184"/>
    </row>
    <row r="42" spans="1:50" ht="16.8">
      <c r="A42" s="82"/>
      <c r="B42" s="82"/>
      <c r="C42" s="82"/>
      <c r="D42" s="82"/>
      <c r="E42" s="82" t="s">
        <v>1347</v>
      </c>
      <c r="F42" s="82"/>
      <c r="G42" s="82" t="s">
        <v>105</v>
      </c>
      <c r="H42" s="82" t="s">
        <v>1348</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v>3.0451211353233438E-2</v>
      </c>
      <c r="AS42" s="476">
        <v>2.6339489737609797E-2</v>
      </c>
      <c r="AT42" s="476">
        <v>0.17633948973760979</v>
      </c>
      <c r="AU42" s="476">
        <v>0.17633948973760979</v>
      </c>
      <c r="AV42" s="476">
        <v>0.17633948973760979</v>
      </c>
      <c r="AW42" s="184"/>
    </row>
    <row r="43" spans="1:50" ht="16.8">
      <c r="A43" s="82"/>
      <c r="B43" s="82"/>
      <c r="C43" s="82"/>
      <c r="D43" s="82"/>
      <c r="E43" s="82" t="s">
        <v>1349</v>
      </c>
      <c r="F43" s="82"/>
      <c r="G43" s="82" t="s">
        <v>105</v>
      </c>
      <c r="H43" s="82" t="s">
        <v>1350</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v>0</v>
      </c>
      <c r="AS43" s="476">
        <v>0</v>
      </c>
      <c r="AT43" s="476">
        <v>0</v>
      </c>
      <c r="AU43" s="476">
        <v>0</v>
      </c>
      <c r="AV43" s="476">
        <v>0</v>
      </c>
      <c r="AW43" s="184"/>
    </row>
    <row r="44" spans="1:50" ht="16.8">
      <c r="A44" s="82"/>
      <c r="B44" s="82"/>
      <c r="C44" s="82"/>
      <c r="D44" s="82"/>
      <c r="E44" s="82" t="s">
        <v>113</v>
      </c>
      <c r="F44" s="82"/>
      <c r="G44" s="82" t="s">
        <v>105</v>
      </c>
      <c r="H44" s="82" t="s">
        <v>1351</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v>0</v>
      </c>
      <c r="AS44" s="476">
        <v>0</v>
      </c>
      <c r="AT44" s="476">
        <v>0</v>
      </c>
      <c r="AU44" s="476">
        <v>0</v>
      </c>
      <c r="AV44" s="476">
        <v>0</v>
      </c>
      <c r="AW44" s="184"/>
    </row>
    <row r="45" spans="1:50" ht="16.8">
      <c r="A45" s="82"/>
      <c r="B45" s="82"/>
      <c r="C45" s="82"/>
      <c r="D45" s="82"/>
      <c r="E45" s="82" t="s">
        <v>1352</v>
      </c>
      <c r="F45" s="82"/>
      <c r="G45" s="82" t="s">
        <v>105</v>
      </c>
      <c r="H45" s="82" t="s">
        <v>1353</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v>0</v>
      </c>
      <c r="AS45" s="476">
        <v>0</v>
      </c>
      <c r="AT45" s="476">
        <v>0</v>
      </c>
      <c r="AU45" s="476">
        <v>0</v>
      </c>
      <c r="AV45" s="476">
        <v>0</v>
      </c>
      <c r="AW45" s="184"/>
    </row>
    <row r="46" spans="1:50" ht="16.8">
      <c r="A46" s="82"/>
      <c r="B46" s="82"/>
      <c r="C46" s="82"/>
      <c r="D46" s="82"/>
      <c r="E46" s="82" t="s">
        <v>1354</v>
      </c>
      <c r="F46" s="82"/>
      <c r="G46" s="82" t="s">
        <v>105</v>
      </c>
      <c r="H46" s="82" t="s">
        <v>114</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c r="AS46" s="476"/>
      <c r="AT46" s="476"/>
      <c r="AU46" s="476"/>
      <c r="AV46" s="476"/>
      <c r="AW46" s="184"/>
    </row>
    <row r="47" spans="1:50" ht="16.8">
      <c r="A47" s="82"/>
      <c r="B47" s="82"/>
      <c r="C47" s="82"/>
      <c r="D47" s="82"/>
      <c r="E47" s="82" t="s">
        <v>1355</v>
      </c>
      <c r="F47" s="82"/>
      <c r="G47" s="82" t="s">
        <v>105</v>
      </c>
      <c r="H47" s="82" t="s">
        <v>1356</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c r="AS47" s="476"/>
      <c r="AT47" s="476"/>
      <c r="AU47" s="476"/>
      <c r="AV47" s="476"/>
      <c r="AW47" s="184"/>
    </row>
    <row r="48" spans="1:50" ht="16.8">
      <c r="A48" s="82"/>
      <c r="B48" s="82"/>
      <c r="C48" s="82"/>
      <c r="D48" s="82"/>
      <c r="E48" s="82" t="s">
        <v>1357</v>
      </c>
      <c r="F48" s="82"/>
      <c r="G48" s="82" t="s">
        <v>105</v>
      </c>
      <c r="H48" s="82" t="s">
        <v>1358</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v>0</v>
      </c>
      <c r="AS48" s="476">
        <v>0</v>
      </c>
      <c r="AT48" s="476">
        <v>0</v>
      </c>
      <c r="AU48" s="476">
        <v>0</v>
      </c>
      <c r="AV48" s="476">
        <v>0</v>
      </c>
      <c r="AW48" s="184"/>
    </row>
    <row r="49" spans="1:49" ht="16.8">
      <c r="A49" s="82"/>
      <c r="B49" s="82"/>
      <c r="C49" s="82"/>
      <c r="D49" s="82"/>
      <c r="E49" s="82" t="s">
        <v>1359</v>
      </c>
      <c r="F49" s="82"/>
      <c r="G49" s="82" t="s">
        <v>105</v>
      </c>
      <c r="H49" s="82" t="s">
        <v>1360</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v>0</v>
      </c>
      <c r="AS49" s="476">
        <v>0</v>
      </c>
      <c r="AT49" s="476">
        <v>0</v>
      </c>
      <c r="AU49" s="476">
        <v>0</v>
      </c>
      <c r="AV49" s="476">
        <v>0</v>
      </c>
      <c r="AW49" s="184"/>
    </row>
    <row r="50" spans="1:49" ht="16.8">
      <c r="A50" s="82"/>
      <c r="B50" s="82"/>
      <c r="C50" s="82"/>
      <c r="D50" s="82"/>
      <c r="E50" s="82" t="s">
        <v>1361</v>
      </c>
      <c r="F50" s="82"/>
      <c r="G50" s="82" t="s">
        <v>105</v>
      </c>
      <c r="H50" s="82" t="s">
        <v>1362</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v>0.301659526141977</v>
      </c>
      <c r="AS50" s="476">
        <v>0.29901051258968814</v>
      </c>
      <c r="AT50" s="476">
        <v>0.29637832512371226</v>
      </c>
      <c r="AU50" s="476">
        <v>0.2970878419148078</v>
      </c>
      <c r="AV50" s="476">
        <v>0.29452532692322447</v>
      </c>
      <c r="AW50" s="184"/>
    </row>
    <row r="51" spans="1:49" ht="16.8">
      <c r="A51" s="82"/>
      <c r="B51" s="82"/>
      <c r="C51" s="82"/>
      <c r="D51" s="82"/>
      <c r="E51" s="82" t="s">
        <v>1363</v>
      </c>
      <c r="F51" s="82"/>
      <c r="G51" s="82" t="s">
        <v>105</v>
      </c>
      <c r="H51" s="82" t="s">
        <v>1364</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v>0</v>
      </c>
      <c r="AS51" s="476">
        <v>0</v>
      </c>
      <c r="AT51" s="476">
        <v>0</v>
      </c>
      <c r="AU51" s="476">
        <v>0</v>
      </c>
      <c r="AV51" s="476">
        <v>0</v>
      </c>
      <c r="AW51" s="184"/>
    </row>
    <row r="52" spans="1:49" ht="16.8">
      <c r="A52" s="82"/>
      <c r="B52" s="82"/>
      <c r="C52" s="82"/>
      <c r="D52" s="82"/>
      <c r="E52" s="82" t="s">
        <v>1365</v>
      </c>
      <c r="F52" s="82"/>
      <c r="G52" s="82" t="s">
        <v>105</v>
      </c>
      <c r="H52" s="82" t="s">
        <v>1366</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v>4.59</v>
      </c>
      <c r="AS52" s="476">
        <v>3.61</v>
      </c>
      <c r="AT52" s="476">
        <v>3.26</v>
      </c>
      <c r="AU52" s="476">
        <v>0</v>
      </c>
      <c r="AV52" s="476">
        <v>0</v>
      </c>
      <c r="AW52" s="184"/>
    </row>
    <row r="53" spans="1:49" ht="16.8">
      <c r="A53" s="82"/>
      <c r="B53" s="82"/>
      <c r="C53" s="82"/>
      <c r="D53" s="82"/>
      <c r="E53" s="82" t="s">
        <v>1367</v>
      </c>
      <c r="F53" s="82"/>
      <c r="G53" s="82" t="s">
        <v>105</v>
      </c>
      <c r="H53" s="82" t="s">
        <v>1368</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v>0</v>
      </c>
      <c r="AS53" s="476">
        <v>0</v>
      </c>
      <c r="AT53" s="476">
        <v>0</v>
      </c>
      <c r="AU53" s="476">
        <v>0</v>
      </c>
      <c r="AV53" s="476">
        <v>0</v>
      </c>
      <c r="AW53" s="184"/>
    </row>
    <row r="54" spans="1:49" ht="16.8">
      <c r="A54" s="82"/>
      <c r="B54" s="82"/>
      <c r="C54" s="82"/>
      <c r="D54" s="82"/>
      <c r="E54" s="82" t="s">
        <v>1369</v>
      </c>
      <c r="F54" s="82"/>
      <c r="G54" s="82" t="s">
        <v>105</v>
      </c>
      <c r="H54" s="82" t="s">
        <v>1370</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v>-0.59795639601956563</v>
      </c>
      <c r="AS54" s="476">
        <v>8.6922004459483483E-3</v>
      </c>
      <c r="AT54" s="476">
        <v>3.084389084358611</v>
      </c>
      <c r="AU54" s="476">
        <v>4.15393423352858</v>
      </c>
      <c r="AV54" s="476">
        <v>4.6877972807674473</v>
      </c>
      <c r="AW54" s="184"/>
    </row>
    <row r="55" spans="1:49" ht="16.8">
      <c r="A55" s="82"/>
      <c r="B55" s="82"/>
      <c r="C55" s="82"/>
      <c r="D55" s="82"/>
      <c r="E55" s="182" t="s">
        <v>1371</v>
      </c>
      <c r="F55" s="82"/>
      <c r="G55" s="82" t="s">
        <v>105</v>
      </c>
      <c r="H55" s="82" t="s">
        <v>1372</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v>0</v>
      </c>
      <c r="AS55" s="476">
        <v>0</v>
      </c>
      <c r="AT55" s="476">
        <v>0</v>
      </c>
      <c r="AU55" s="476">
        <v>0</v>
      </c>
      <c r="AV55" s="476">
        <v>0</v>
      </c>
      <c r="AW55" s="184"/>
    </row>
    <row r="56" spans="1:49" ht="16.8">
      <c r="A56" s="82"/>
      <c r="B56" s="82"/>
      <c r="C56" s="82"/>
      <c r="D56" s="82"/>
      <c r="E56" s="182" t="s">
        <v>1373</v>
      </c>
      <c r="F56" s="82"/>
      <c r="G56" s="82" t="s">
        <v>105</v>
      </c>
      <c r="H56" s="82" t="s">
        <v>1374</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v>0.31</v>
      </c>
      <c r="AS56" s="476">
        <v>1.04</v>
      </c>
      <c r="AT56" s="476">
        <v>2.67</v>
      </c>
      <c r="AU56" s="476">
        <v>0.35</v>
      </c>
      <c r="AV56" s="476">
        <v>0</v>
      </c>
      <c r="AW56" s="184"/>
    </row>
    <row r="57" spans="1:49" ht="16.8">
      <c r="A57" s="82"/>
      <c r="B57" s="82"/>
      <c r="C57" s="82"/>
      <c r="D57" s="82"/>
      <c r="E57" s="182" t="s">
        <v>1375</v>
      </c>
      <c r="F57" s="82"/>
      <c r="G57" s="82" t="s">
        <v>105</v>
      </c>
      <c r="H57" s="82" t="s">
        <v>1376</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v>0</v>
      </c>
      <c r="AS57" s="476">
        <v>0</v>
      </c>
      <c r="AT57" s="476">
        <v>0</v>
      </c>
      <c r="AU57" s="476">
        <v>0</v>
      </c>
      <c r="AV57" s="476">
        <v>0</v>
      </c>
      <c r="AW57" s="184"/>
    </row>
    <row r="58" spans="1:49" ht="16.8">
      <c r="A58" s="82"/>
      <c r="B58" s="82"/>
      <c r="C58" s="82"/>
      <c r="D58" s="82"/>
      <c r="E58" s="182" t="s">
        <v>1377</v>
      </c>
      <c r="F58" s="82"/>
      <c r="G58" s="82" t="s">
        <v>105</v>
      </c>
      <c r="H58" s="82" t="s">
        <v>1378</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v>0</v>
      </c>
      <c r="AS58" s="476">
        <v>0</v>
      </c>
      <c r="AT58" s="476">
        <v>0</v>
      </c>
      <c r="AU58" s="476">
        <v>0</v>
      </c>
      <c r="AV58" s="476">
        <v>0</v>
      </c>
      <c r="AW58" s="184"/>
    </row>
    <row r="59" spans="1:49" ht="16.8">
      <c r="A59" s="82"/>
      <c r="B59" s="82"/>
      <c r="C59" s="82"/>
      <c r="D59" s="82"/>
      <c r="E59" s="182" t="s">
        <v>1379</v>
      </c>
      <c r="F59" s="82"/>
      <c r="G59" s="82" t="s">
        <v>105</v>
      </c>
      <c r="H59" s="82" t="s">
        <v>1380</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v>0</v>
      </c>
      <c r="AS59" s="476">
        <v>0</v>
      </c>
      <c r="AT59" s="476">
        <v>0</v>
      </c>
      <c r="AU59" s="476">
        <v>0</v>
      </c>
      <c r="AV59" s="476">
        <v>0</v>
      </c>
      <c r="AW59" s="184"/>
    </row>
    <row r="60" spans="1:49" ht="16.8">
      <c r="A60" s="82"/>
      <c r="B60" s="82"/>
      <c r="C60" s="82"/>
      <c r="D60" s="82"/>
      <c r="E60" s="182" t="s">
        <v>1381</v>
      </c>
      <c r="F60" s="82"/>
      <c r="G60" s="82" t="s">
        <v>105</v>
      </c>
      <c r="H60" s="82" t="s">
        <v>1382</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v>0</v>
      </c>
      <c r="AS60" s="476">
        <v>0</v>
      </c>
      <c r="AT60" s="476">
        <v>0</v>
      </c>
      <c r="AU60" s="476">
        <v>0</v>
      </c>
      <c r="AV60" s="476">
        <v>0</v>
      </c>
      <c r="AW60" s="184"/>
    </row>
    <row r="61" spans="1:49" ht="16.8">
      <c r="A61" s="82"/>
      <c r="B61" s="82"/>
      <c r="C61" s="82"/>
      <c r="D61" s="82"/>
      <c r="E61" s="182" t="s">
        <v>1383</v>
      </c>
      <c r="F61" s="82"/>
      <c r="G61" s="82" t="s">
        <v>105</v>
      </c>
      <c r="H61" s="82" t="s">
        <v>1384</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v>0</v>
      </c>
      <c r="AS61" s="476">
        <v>0</v>
      </c>
      <c r="AT61" s="476">
        <v>0</v>
      </c>
      <c r="AU61" s="476">
        <v>0</v>
      </c>
      <c r="AV61" s="476">
        <v>0</v>
      </c>
      <c r="AW61" s="184"/>
    </row>
    <row r="62" spans="1:49" ht="16.8">
      <c r="A62" s="82"/>
      <c r="B62" s="82"/>
      <c r="C62" s="82"/>
      <c r="D62" s="82"/>
      <c r="E62" s="182" t="s">
        <v>1385</v>
      </c>
      <c r="F62" s="82"/>
      <c r="G62" s="82" t="s">
        <v>105</v>
      </c>
      <c r="H62" s="82" t="s">
        <v>1386</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v>0</v>
      </c>
      <c r="AS62" s="476">
        <v>0</v>
      </c>
      <c r="AT62" s="476">
        <v>0</v>
      </c>
      <c r="AU62" s="476">
        <v>0</v>
      </c>
      <c r="AV62" s="476">
        <v>0</v>
      </c>
      <c r="AW62" s="184"/>
    </row>
    <row r="63" spans="1:49" ht="16.8">
      <c r="A63" s="82"/>
      <c r="B63" s="82"/>
      <c r="C63" s="82"/>
      <c r="D63" s="82"/>
      <c r="E63" s="182" t="s">
        <v>1387</v>
      </c>
      <c r="F63" s="82"/>
      <c r="G63" s="82" t="s">
        <v>105</v>
      </c>
      <c r="H63" s="82" t="s">
        <v>1388</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c r="AS63" s="476"/>
      <c r="AT63" s="476"/>
      <c r="AU63" s="476"/>
      <c r="AV63" s="476"/>
      <c r="AW63" s="184"/>
    </row>
    <row r="64" spans="1:49" ht="16.8">
      <c r="A64" s="82"/>
      <c r="B64" s="82"/>
      <c r="C64" s="82"/>
      <c r="D64" s="82"/>
      <c r="E64" s="182">
        <v>0</v>
      </c>
      <c r="F64" s="82"/>
      <c r="G64" s="82" t="s">
        <v>105</v>
      </c>
      <c r="H64" s="82"/>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c r="AS64" s="476"/>
      <c r="AT64" s="476"/>
      <c r="AU64" s="476"/>
      <c r="AV64" s="476"/>
      <c r="AW64" s="184"/>
    </row>
    <row r="65" spans="1:49" ht="16.8">
      <c r="A65" s="82"/>
      <c r="B65" s="82"/>
      <c r="C65" s="82"/>
      <c r="D65" s="82"/>
      <c r="E65" s="182">
        <v>0</v>
      </c>
      <c r="F65" s="82"/>
      <c r="G65" s="82" t="s">
        <v>105</v>
      </c>
      <c r="H65" s="82"/>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c r="AS65" s="476"/>
      <c r="AT65" s="476"/>
      <c r="AU65" s="476"/>
      <c r="AV65" s="476"/>
      <c r="AW65" s="184"/>
    </row>
    <row r="66" spans="1:49" ht="16.8">
      <c r="A66" s="82"/>
      <c r="B66" s="82"/>
      <c r="C66" s="82"/>
      <c r="D66" s="82"/>
      <c r="E66" s="182">
        <v>0</v>
      </c>
      <c r="F66" s="82"/>
      <c r="G66" s="82" t="s">
        <v>105</v>
      </c>
      <c r="H66" s="82"/>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c r="AS66" s="476"/>
      <c r="AT66" s="476"/>
      <c r="AU66" s="476"/>
      <c r="AV66" s="476"/>
      <c r="AW66" s="184"/>
    </row>
    <row r="67" spans="1:49" ht="16.8">
      <c r="A67" s="82"/>
      <c r="B67" s="82"/>
      <c r="C67" s="82"/>
      <c r="D67" s="82"/>
      <c r="E67" s="182">
        <v>0</v>
      </c>
      <c r="F67" s="82"/>
      <c r="G67" s="82" t="s">
        <v>105</v>
      </c>
      <c r="H67" s="82"/>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c r="AS67" s="476"/>
      <c r="AT67" s="476"/>
      <c r="AU67" s="476"/>
      <c r="AV67" s="476"/>
      <c r="AW67" s="184"/>
    </row>
    <row r="68" spans="1:49" ht="16.8">
      <c r="A68" s="82"/>
      <c r="B68" s="82"/>
      <c r="C68" s="82"/>
      <c r="D68" s="82"/>
      <c r="E68" s="182">
        <v>0</v>
      </c>
      <c r="F68" s="82"/>
      <c r="G68" s="82" t="s">
        <v>105</v>
      </c>
      <c r="H68" s="82"/>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c r="AS68" s="476"/>
      <c r="AT68" s="476"/>
      <c r="AU68" s="476"/>
      <c r="AV68" s="476"/>
      <c r="AW68" s="184"/>
    </row>
    <row r="69" spans="1:49" ht="16.8">
      <c r="A69" s="82"/>
      <c r="B69" s="82"/>
      <c r="C69" s="82"/>
      <c r="D69" s="82"/>
      <c r="E69" s="182">
        <v>0</v>
      </c>
      <c r="F69" s="82"/>
      <c r="G69" s="82" t="s">
        <v>105</v>
      </c>
      <c r="H69" s="82"/>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c r="AS69" s="476"/>
      <c r="AT69" s="476"/>
      <c r="AU69" s="476"/>
      <c r="AV69" s="476"/>
      <c r="AW69" s="184"/>
    </row>
    <row r="70" spans="1:49" ht="16.8">
      <c r="A70" s="82"/>
      <c r="B70" s="82"/>
      <c r="C70" s="82"/>
      <c r="D70" s="82"/>
      <c r="E70" s="182">
        <v>0</v>
      </c>
      <c r="F70" s="82"/>
      <c r="G70" s="82" t="s">
        <v>105</v>
      </c>
      <c r="H70" s="82"/>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c r="AS70" s="476"/>
      <c r="AT70" s="476"/>
      <c r="AU70" s="476"/>
      <c r="AV70" s="476"/>
      <c r="AW70" s="184"/>
    </row>
    <row r="71" spans="1:49" ht="16.8">
      <c r="A71" s="82"/>
      <c r="B71" s="82"/>
      <c r="C71" s="82"/>
      <c r="D71" s="82"/>
      <c r="E71" s="182">
        <v>0</v>
      </c>
      <c r="F71" s="82"/>
      <c r="G71" s="82" t="s">
        <v>105</v>
      </c>
      <c r="H71" s="82"/>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c r="AS71" s="476"/>
      <c r="AT71" s="476"/>
      <c r="AU71" s="476"/>
      <c r="AV71" s="476"/>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115</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116</v>
      </c>
      <c r="AK73" s="495"/>
      <c r="AL73" s="495" t="s">
        <v>117</v>
      </c>
      <c r="AM73" s="495" t="s">
        <v>118</v>
      </c>
      <c r="AN73" s="495"/>
      <c r="AO73" s="495" t="s">
        <v>119</v>
      </c>
      <c r="AP73" s="495" t="s">
        <v>120</v>
      </c>
      <c r="AQ73" s="496" t="s">
        <v>121</v>
      </c>
      <c r="AR73" s="497" t="s">
        <v>122</v>
      </c>
      <c r="AS73" s="495" t="s">
        <v>123</v>
      </c>
      <c r="AT73" s="495" t="s">
        <v>124</v>
      </c>
      <c r="AU73" s="495" t="s">
        <v>125</v>
      </c>
      <c r="AV73" s="495" t="s">
        <v>21</v>
      </c>
      <c r="AW73" s="184"/>
    </row>
    <row r="74" spans="1:49" ht="16.8">
      <c r="A74" s="82"/>
      <c r="B74" s="82"/>
      <c r="C74" s="82"/>
      <c r="D74" s="82"/>
      <c r="E74" s="82" t="s">
        <v>1312</v>
      </c>
      <c r="F74" s="82"/>
      <c r="G74" s="82" t="s">
        <v>126</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
        <v>1303</v>
      </c>
      <c r="AK74" s="321"/>
      <c r="AL74" s="417">
        <v>0</v>
      </c>
      <c r="AM74" s="528">
        <v>1</v>
      </c>
      <c r="AN74" s="321"/>
      <c r="AO74" s="263" cm="1">
        <f t="array" ref="AO74">(SUMPRODUCT((AO$76:AO$121)*(($AR$26:$AR$71)+($AS$26:$AS$71)+($AT$26:$AT$71)+($AU$26:$AU$71)+($AV$26:$AV$71))*($AL$76:$AL$121="RPEs Apply")*($AM$76:$AM$121=1))+SUM($AR$15:$AV$15))/(SUMPRODUCT((($AR$26:$AR$71)+($AS$26:$AS$71)+($AT$26:$AT$71)+($AU$26:$AU$71)+($AV$26:$AV$71))*($AM$76:$AM$121=1)*($AL$76:$AL$121="RPEs Apply"))+SUM($AR$15:$AV$21))</f>
        <v>9.6975286617343115E-2</v>
      </c>
      <c r="AP74" s="263" cm="1">
        <f t="array" ref="AP74">(SUMPRODUCT((AP$76:AP$121)*(($AR$26:$AR$71)+($AS$26:$AS$71)+($AT$26:$AT$71)+($AU$26:$AU$71)+($AV$26:$AV$71))*($AL$76:$AL$121="RPEs Apply")*($AM$76:$AM$121=1))+SUM($AR$16:$AV$16))/(SUMPRODUCT((($AR$26:$AR$71)+($AS$26:$AS$71)+($AT$26:$AT$71)+($AU$26:$AU$71)+($AV$26:$AV$71))*($AM$76:$AM$121=1)*($AL$76:$AL$121="RPEs Apply"))+SUM($AR$15:$AV$21))</f>
        <v>0.29523437657782592</v>
      </c>
      <c r="AQ74" s="494" cm="1">
        <f t="array" ref="AQ74">(SUMPRODUCT((AQ$76:AQ$121)*(($AR$26:$AR$71)+($AS$26:$AS$71)+($AT$26:$AT$71)+($AU$26:$AU$71)+($AV$26:$AV$71))*($AL$76:$AL$121="RPEs Apply")*($AM$76:$AM$121=1))+SUM($AR$17:$AV$17))/(SUMPRODUCT((($AR$26:$AR$71)+($AS$26:$AS$71)+($AT$26:$AT$71)+($AU$26:$AU$71)+($AV$26:$AV$71))*($AM$76:$AM$121=1)*($AL$76:$AL$121="RPEs Apply"))+SUM($AR$15:$AV$21))</f>
        <v>9.4908545000437591E-2</v>
      </c>
      <c r="AR74" s="263" cm="1">
        <f t="array" ref="AR74">(SUMPRODUCT((AR$76:AR$121)*(($AR$26:$AR$71)+($AS$26:$AS$71)+($AT$26:$AT$71)+($AU$26:$AU$71)+($AV$26:$AV$71))*($AL$76:$AL$121="RPEs Apply")*($AM$76:$AM$121=1))+SUM($AR$18:$AV$18))/(SUMPRODUCT((($AR$26:$AR$71)+($AS$26:$AS$71)+($AT$26:$AT$71)+($AU$26:$AU$71)+($AV$26:$AV$71))*($AM$76:$AM$121=1)*($AL$76:$AL$121="RPEs Apply"))+SUM($AR$15:$AV$21))</f>
        <v>9.6658879920292429E-2</v>
      </c>
      <c r="AS74" s="263" cm="1">
        <f t="array" ref="AS74">(SUMPRODUCT((AS$76:AS$121)*(($AR$26:$AR$71)+($AS$26:$AS$71)+($AT$26:$AT$71)+($AU$26:$AU$71)+($AV$26:$AV$71))*($AL$76:$AL$121="RPEs Apply")*($AM$76:$AM$121=1))+SUM($AR$19:$AV$19))/(SUMPRODUCT((($AR$26:$AR$71)+($AS$26:$AS$71)+($AT$26:$AT$71)+($AU$26:$AU$71)+($AV$26:$AV$71))*($AM$76:$AM$121=1)*($AL$76:$AL$121="RPEs Apply"))+SUM($AR$15:$AV$21))</f>
        <v>3.5114411315242046E-2</v>
      </c>
      <c r="AT74" s="263" cm="1">
        <f t="array" ref="AT74">(SUMPRODUCT((AT$76:AT$121)*(($AR$26:$AR$71)+($AS$26:$AS$71)+($AT$26:$AT$71)+($AU$26:$AU$71)+($AV$26:$AV$71))*($AL$76:$AL$121="RPEs Apply")*($AM$76:$AM$121=1))+SUM($AR$20:$AV$20))/(SUMPRODUCT((($AR$26:$AR$71)+($AS$26:$AS$71)+($AT$26:$AT$71)+($AU$26:$AU$71)+($AV$26:$AV$71))*($AM$76:$AM$121=1)*($AL$76:$AL$121="RPEs Apply"))+SUM($AR$15:$AV$21))</f>
        <v>5.5276923180493182E-2</v>
      </c>
      <c r="AU74" s="263" cm="1">
        <f t="array" ref="AU74">(SUMPRODUCT((AU$76:AU$121)*(($AR$26:$AR$71)+($AS$26:$AS$71)+($AT$26:$AT$71)+($AU$26:$AU$71)+($AV$26:$AV$71))*($AL$76:$AL$121="RPEs Apply")*($AM$76:$AM$121=1))+SUM($AR$21:$AV$21))/(SUMPRODUCT((($AR$26:$AR$71)+($AS$26:$AS$71)+($AT$26:$AT$71)+($AU$26:$AU$71)+($AV$26:$AV$71))*($AM$76:$AM$121=1)*($AL$76:$AL$121="RPEs Apply"))+SUM($AR$15:$AV$21))</f>
        <v>0.32583157738836566</v>
      </c>
      <c r="AV74" s="263">
        <f>SUM(AO74:AU74)</f>
        <v>0.99999999999999989</v>
      </c>
      <c r="AW74" s="184"/>
    </row>
    <row r="75" spans="1:49" ht="16.8">
      <c r="A75" s="82"/>
      <c r="B75" s="82"/>
      <c r="C75" s="82"/>
      <c r="D75" s="82"/>
      <c r="E75" s="82" t="s">
        <v>1314</v>
      </c>
      <c r="F75" s="82"/>
      <c r="G75" s="82" t="s">
        <v>126</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
        <v>1303</v>
      </c>
      <c r="AK75" s="321"/>
      <c r="AL75" s="417">
        <v>0</v>
      </c>
      <c r="AM75" s="528">
        <v>2</v>
      </c>
      <c r="AN75" s="321"/>
      <c r="AO75" s="263" cm="1">
        <f t="array" ref="AO75">IF(SUMPRODUCT((($AR$26:$AR$71)+($AS$26:$AS$71)+($AT$26:$AT$71)+($AU$26:$AU$71)+($AV$26:$AV$71))*($AM$76:$AM$121=2)*($AL$76:$AL$121="RPEs Apply"))=0,0,SUMPRODUCT((AO$76:AO$121)*(($AR$26:$AR$71)+($AS$26:$AS$71)+($AT$26:$AT$71)+($AU$26:$AU$71)+($AV$26:$AV$71))*($AL$76:$AL$121="RPEs Apply")*($AM$76:$AM$121=2))/SUMPRODUCT((($AR$26:$AR$71)+($AS$26:$AS$71)+($AT$26:$AT$71)+($AU$26:$AU$71)+($AV$26:$AV$71))*($AM$76:$AM$121=2)*($AL$76:$AL$121="RPEs Apply")))</f>
        <v>0.93508201043908468</v>
      </c>
      <c r="AP75" s="263" cm="1">
        <f t="array" ref="AP75">IF(SUMPRODUCT((($AR$26:$AR$71)+($AS$26:$AS$71)+($AT$26:$AT$71)+($AU$26:$AU$71)+($AV$26:$AV$71))*($AM$76:$AM$121=2)*($AL$76:$AL$121="RPEs Apply"))=0,0,SUMPRODUCT((AP$76:AP$121)*(($AR$26:$AR$71)+($AS$26:$AS$71)+($AT$26:$AT$71)+($AU$26:$AU$71)+($AV$26:$AV$71))*($AL$76:$AL$121="RPEs Apply")*($AM$76:$AM$121=2))/SUMPRODUCT((($AR$26:$AR$71)+($AS$26:$AS$71)+($AT$26:$AT$71)+($AU$26:$AU$71)+($AV$26:$AV$71))*($AM$76:$AM$121=2)*($AL$76:$AL$121="RPEs Apply")))</f>
        <v>6.4917989560915212E-2</v>
      </c>
      <c r="AQ75" s="494" cm="1">
        <f t="array" ref="AQ75">IF(SUMPRODUCT((($AR$26:$AR$71)+($AS$26:$AS$71)+($AT$26:$AT$71)+($AU$26:$AU$71)+($AV$26:$AV$71))*($AM$76:$AM$121=2)*($AL$76:$AL$121="RPEs Apply"))=0,0,SUMPRODUCT((AQ$76:AQ$121)*(($AR$26:$AR$71)+($AS$26:$AS$71)+($AT$26:$AT$71)+($AU$26:$AU$71)+($AV$26:$AV$71))*($AL$76:$AL$121="RPEs Apply")*($AM$76:$AM$121=2))/SUMPRODUCT((($AR$26:$AR$71)+($AS$26:$AS$71)+($AT$26:$AT$71)+($AU$26:$AU$71)+($AV$26:$AV$71))*($AM$76:$AM$121=2)*($AL$76:$AL$121="RPEs Apply")))</f>
        <v>0</v>
      </c>
      <c r="AR75" s="263" cm="1">
        <f t="array" ref="AR75">IF(SUMPRODUCT((($AR$26:$AR$71)+($AS$26:$AS$71)+($AT$26:$AT$71)+($AU$26:$AU$71)+($AV$26:$AV$71))*($AM$76:$AM$121=2)*($AL$76:$AL$121="RPEs Apply"))=0,0,SUMPRODUCT((AR$76:AR$121)*(($AR$26:$AR$71)+($AS$26:$AS$71)+($AT$26:$AT$71)+($AU$26:$AU$71)+($AV$26:$AV$71))*($AL$76:$AL$121="RPEs Apply")*($AM$76:$AM$121=2))/SUMPRODUCT((($AR$26:$AR$71)+($AS$26:$AS$71)+($AT$26:$AT$71)+($AU$26:$AU$71)+($AV$26:$AV$71))*($AM$76:$AM$121=2)*($AL$76:$AL$121="RPEs Apply")))</f>
        <v>0</v>
      </c>
      <c r="AS75" s="263" cm="1">
        <f t="array" ref="AS75">IF(SUMPRODUCT((($AR$26:$AR$71)+($AS$26:$AS$71)+($AT$26:$AT$71)+($AU$26:$AU$71)+($AV$26:$AV$71))*($AM$76:$AM$121=2)*($AL$76:$AL$121="RPEs Apply"))=0,0,SUMPRODUCT((AS$76:AS$121)*(($AR$26:$AR$71)+($AS$26:$AS$71)+($AT$26:$AT$71)+($AU$26:$AU$71)+($AV$26:$AV$71))*($AL$76:$AL$121="RPEs Apply")*($AM$76:$AM$121=2))/SUMPRODUCT((($AR$26:$AR$71)+($AS$26:$AS$71)+($AT$26:$AT$71)+($AU$26:$AU$71)+($AV$26:$AV$71))*($AM$76:$AM$121=2)*($AL$76:$AL$121="RPEs Apply")))</f>
        <v>0</v>
      </c>
      <c r="AT75" s="263" cm="1">
        <f t="array" ref="AT75">IF(SUMPRODUCT((($AR$26:$AR$71)+($AS$26:$AS$71)+($AT$26:$AT$71)+($AU$26:$AU$71)+($AV$26:$AV$71))*($AM$76:$AM$121=2)*($AL$76:$AL$121="RPEs Apply"))=0,0,SUMPRODUCT((AT$76:AT$121)*(($AR$26:$AR$71)+($AS$26:$AS$71)+($AT$26:$AT$71)+($AU$26:$AU$71)+($AV$26:$AV$71))*($AL$76:$AL$121="RPEs Apply")*($AM$76:$AM$121=2))/SUMPRODUCT((($AR$26:$AR$71)+($AS$26:$AS$71)+($AT$26:$AT$71)+($AU$26:$AU$71)+($AV$26:$AV$71))*($AM$76:$AM$121=2)*($AL$76:$AL$121="RPEs Apply")))</f>
        <v>0</v>
      </c>
      <c r="AU75" s="263" cm="1">
        <f t="array" ref="AU75">IF(SUMPRODUCT((($AR$26:$AR$71)+($AS$26:$AS$71)+($AT$26:$AT$71)+($AU$26:$AU$71)+($AV$26:$AV$71))*($AM$76:$AM$121=2)*($AL$76:$AL$121="RPEs Apply"))=0,0,SUMPRODUCT((AU$76:AU$121)*(($AR$26:$AR$71)+($AS$26:$AS$71)+($AT$26:$AT$71)+($AU$26:$AU$71)+($AV$26:$AV$71))*($AL$76:$AL$121="RPEs Apply")*($AM$76:$AM$121=2))/SUMPRODUCT((($AR$26:$AR$71)+($AS$26:$AS$71)+($AT$26:$AT$71)+($AU$26:$AU$71)+($AV$26:$AV$71))*($AM$76:$AM$121=2)*($AL$76:$AL$121="RPEs Apply")))</f>
        <v>0</v>
      </c>
      <c r="AV75" s="263">
        <f t="shared" ref="AV75:AV121" si="0">SUM(AO75:AU75)</f>
        <v>0.99999999999999989</v>
      </c>
      <c r="AW75" s="184"/>
    </row>
    <row r="76" spans="1:49" ht="16.8">
      <c r="A76" s="82"/>
      <c r="B76" s="82"/>
      <c r="C76" s="82"/>
      <c r="D76" s="82"/>
      <c r="E76" s="82" t="s">
        <v>1315</v>
      </c>
      <c r="F76" s="82"/>
      <c r="G76" s="82" t="s">
        <v>126</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
        <v>1389</v>
      </c>
      <c r="AK76" s="321"/>
      <c r="AL76" s="417" t="s">
        <v>1390</v>
      </c>
      <c r="AM76" s="528">
        <v>2</v>
      </c>
      <c r="AN76" s="321"/>
      <c r="AO76" s="410">
        <v>0</v>
      </c>
      <c r="AP76" s="410">
        <v>1</v>
      </c>
      <c r="AQ76" s="456">
        <v>0</v>
      </c>
      <c r="AR76" s="410">
        <v>0</v>
      </c>
      <c r="AS76" s="410">
        <v>0</v>
      </c>
      <c r="AT76" s="410">
        <v>0</v>
      </c>
      <c r="AU76" s="410">
        <v>0</v>
      </c>
      <c r="AV76" s="263">
        <f t="shared" si="0"/>
        <v>1</v>
      </c>
      <c r="AW76" s="184"/>
    </row>
    <row r="77" spans="1:49" ht="16.8">
      <c r="A77" s="82"/>
      <c r="B77" s="82"/>
      <c r="C77" s="82"/>
      <c r="D77" s="82"/>
      <c r="E77" s="82" t="s">
        <v>1317</v>
      </c>
      <c r="F77" s="82"/>
      <c r="G77" s="82" t="s">
        <v>126</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
        <v>1389</v>
      </c>
      <c r="AK77" s="321"/>
      <c r="AL77" s="417" t="s">
        <v>1390</v>
      </c>
      <c r="AM77" s="528">
        <v>2</v>
      </c>
      <c r="AN77" s="321"/>
      <c r="AO77" s="410">
        <v>0</v>
      </c>
      <c r="AP77" s="410">
        <v>0</v>
      </c>
      <c r="AQ77" s="456">
        <v>0</v>
      </c>
      <c r="AR77" s="410">
        <v>0</v>
      </c>
      <c r="AS77" s="410">
        <v>0</v>
      </c>
      <c r="AT77" s="410">
        <v>0</v>
      </c>
      <c r="AU77" s="410">
        <v>1</v>
      </c>
      <c r="AV77" s="263">
        <f t="shared" si="0"/>
        <v>1</v>
      </c>
      <c r="AW77" s="184"/>
    </row>
    <row r="78" spans="1:49" ht="16.8">
      <c r="A78" s="82"/>
      <c r="B78" s="82"/>
      <c r="C78" s="82"/>
      <c r="D78" s="82"/>
      <c r="E78" s="82" t="s">
        <v>1319</v>
      </c>
      <c r="F78" s="82"/>
      <c r="G78" s="82" t="s">
        <v>126</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
        <v>1389</v>
      </c>
      <c r="AK78" s="321"/>
      <c r="AL78" s="417" t="s">
        <v>1390</v>
      </c>
      <c r="AM78" s="528">
        <v>2</v>
      </c>
      <c r="AN78" s="321"/>
      <c r="AO78" s="410">
        <v>0</v>
      </c>
      <c r="AP78" s="410">
        <v>1</v>
      </c>
      <c r="AQ78" s="456">
        <v>0</v>
      </c>
      <c r="AR78" s="410">
        <v>0</v>
      </c>
      <c r="AS78" s="410">
        <v>0</v>
      </c>
      <c r="AT78" s="410">
        <v>0</v>
      </c>
      <c r="AU78" s="410">
        <v>0</v>
      </c>
      <c r="AV78" s="263">
        <f t="shared" si="0"/>
        <v>1</v>
      </c>
      <c r="AW78" s="184"/>
    </row>
    <row r="79" spans="1:49" ht="16.8">
      <c r="A79" s="82"/>
      <c r="B79" s="82"/>
      <c r="C79" s="82"/>
      <c r="D79" s="82"/>
      <c r="E79" s="82" t="s">
        <v>1321</v>
      </c>
      <c r="F79" s="82"/>
      <c r="G79" s="82" t="s">
        <v>126</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
        <v>1389</v>
      </c>
      <c r="AK79" s="321"/>
      <c r="AL79" s="417" t="s">
        <v>1390</v>
      </c>
      <c r="AM79" s="528">
        <v>2</v>
      </c>
      <c r="AN79" s="321"/>
      <c r="AO79" s="410">
        <v>1</v>
      </c>
      <c r="AP79" s="410">
        <v>0</v>
      </c>
      <c r="AQ79" s="456">
        <v>0</v>
      </c>
      <c r="AR79" s="410">
        <v>0</v>
      </c>
      <c r="AS79" s="410">
        <v>0</v>
      </c>
      <c r="AT79" s="410">
        <v>0</v>
      </c>
      <c r="AU79" s="410">
        <v>0</v>
      </c>
      <c r="AV79" s="263">
        <f t="shared" si="0"/>
        <v>1</v>
      </c>
      <c r="AW79" s="184"/>
    </row>
    <row r="80" spans="1:49" ht="16.8">
      <c r="A80" s="82"/>
      <c r="B80" s="82"/>
      <c r="C80" s="82"/>
      <c r="D80" s="82"/>
      <c r="E80" s="82" t="s">
        <v>1323</v>
      </c>
      <c r="F80" s="82"/>
      <c r="G80" s="82" t="s">
        <v>126</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
        <v>1389</v>
      </c>
      <c r="AK80" s="321"/>
      <c r="AL80" s="417" t="s">
        <v>1390</v>
      </c>
      <c r="AM80" s="528">
        <v>2</v>
      </c>
      <c r="AN80" s="321"/>
      <c r="AO80" s="410">
        <v>0</v>
      </c>
      <c r="AP80" s="410">
        <v>0</v>
      </c>
      <c r="AQ80" s="456">
        <v>1</v>
      </c>
      <c r="AR80" s="410">
        <v>0</v>
      </c>
      <c r="AS80" s="410">
        <v>0</v>
      </c>
      <c r="AT80" s="410">
        <v>0</v>
      </c>
      <c r="AU80" s="410">
        <v>0</v>
      </c>
      <c r="AV80" s="263">
        <f t="shared" si="0"/>
        <v>1</v>
      </c>
      <c r="AW80" s="184"/>
    </row>
    <row r="81" spans="1:49" ht="16.8">
      <c r="A81" s="82"/>
      <c r="B81" s="82"/>
      <c r="C81" s="82"/>
      <c r="D81" s="82"/>
      <c r="E81" s="82" t="s">
        <v>1325</v>
      </c>
      <c r="F81" s="82"/>
      <c r="G81" s="82" t="s">
        <v>126</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
        <v>1389</v>
      </c>
      <c r="AK81" s="321"/>
      <c r="AL81" s="417" t="s">
        <v>1390</v>
      </c>
      <c r="AM81" s="528">
        <v>2</v>
      </c>
      <c r="AN81" s="321"/>
      <c r="AO81" s="410">
        <v>0</v>
      </c>
      <c r="AP81" s="410">
        <v>1</v>
      </c>
      <c r="AQ81" s="456">
        <v>0</v>
      </c>
      <c r="AR81" s="410">
        <v>0</v>
      </c>
      <c r="AS81" s="410">
        <v>0</v>
      </c>
      <c r="AT81" s="410">
        <v>0</v>
      </c>
      <c r="AU81" s="410">
        <v>0</v>
      </c>
      <c r="AV81" s="263">
        <f t="shared" si="0"/>
        <v>1</v>
      </c>
      <c r="AW81" s="184"/>
    </row>
    <row r="82" spans="1:49" ht="16.8">
      <c r="A82" s="82"/>
      <c r="B82" s="82"/>
      <c r="C82" s="82"/>
      <c r="D82" s="82"/>
      <c r="E82" s="82" t="s">
        <v>1327</v>
      </c>
      <c r="F82" s="82"/>
      <c r="G82" s="82" t="s">
        <v>126</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
        <v>1389</v>
      </c>
      <c r="AK82" s="321"/>
      <c r="AL82" s="417" t="s">
        <v>1390</v>
      </c>
      <c r="AM82" s="528">
        <v>2</v>
      </c>
      <c r="AN82" s="321"/>
      <c r="AO82" s="410">
        <v>0</v>
      </c>
      <c r="AP82" s="410">
        <v>1</v>
      </c>
      <c r="AQ82" s="456">
        <v>0</v>
      </c>
      <c r="AR82" s="410">
        <v>0</v>
      </c>
      <c r="AS82" s="410">
        <v>0</v>
      </c>
      <c r="AT82" s="410">
        <v>0</v>
      </c>
      <c r="AU82" s="410">
        <v>0</v>
      </c>
      <c r="AV82" s="263">
        <f t="shared" si="0"/>
        <v>1</v>
      </c>
      <c r="AW82" s="184"/>
    </row>
    <row r="83" spans="1:49" ht="16.8">
      <c r="A83" s="82"/>
      <c r="B83" s="82"/>
      <c r="C83" s="82"/>
      <c r="D83" s="82"/>
      <c r="E83" s="82" t="s">
        <v>1329</v>
      </c>
      <c r="F83" s="82"/>
      <c r="G83" s="82" t="s">
        <v>126</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
        <v>1391</v>
      </c>
      <c r="AK83" s="321"/>
      <c r="AL83" s="417" t="s">
        <v>1392</v>
      </c>
      <c r="AM83" s="528">
        <v>1</v>
      </c>
      <c r="AN83" s="321"/>
      <c r="AO83" s="410">
        <v>0</v>
      </c>
      <c r="AP83" s="410">
        <v>1</v>
      </c>
      <c r="AQ83" s="456">
        <v>0</v>
      </c>
      <c r="AR83" s="410">
        <v>0</v>
      </c>
      <c r="AS83" s="410">
        <v>0</v>
      </c>
      <c r="AT83" s="410">
        <v>0</v>
      </c>
      <c r="AU83" s="410">
        <v>0</v>
      </c>
      <c r="AV83" s="263">
        <f t="shared" si="0"/>
        <v>1</v>
      </c>
      <c r="AW83" s="184"/>
    </row>
    <row r="84" spans="1:49" ht="16.8">
      <c r="A84" s="82"/>
      <c r="B84" s="82"/>
      <c r="C84" s="82"/>
      <c r="D84" s="82"/>
      <c r="E84" s="82" t="s">
        <v>1331</v>
      </c>
      <c r="F84" s="82"/>
      <c r="G84" s="82" t="s">
        <v>126</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
        <v>1393</v>
      </c>
      <c r="AK84" s="321"/>
      <c r="AL84" s="417" t="s">
        <v>1392</v>
      </c>
      <c r="AM84" s="528">
        <v>2</v>
      </c>
      <c r="AN84" s="321"/>
      <c r="AO84" s="410">
        <v>1</v>
      </c>
      <c r="AP84" s="410">
        <v>0</v>
      </c>
      <c r="AQ84" s="456">
        <v>0</v>
      </c>
      <c r="AR84" s="410">
        <v>0</v>
      </c>
      <c r="AS84" s="410">
        <v>0</v>
      </c>
      <c r="AT84" s="410">
        <v>0</v>
      </c>
      <c r="AU84" s="410">
        <v>0</v>
      </c>
      <c r="AV84" s="263">
        <f t="shared" si="0"/>
        <v>1</v>
      </c>
      <c r="AW84" s="184"/>
    </row>
    <row r="85" spans="1:49" ht="16.8">
      <c r="A85" s="82"/>
      <c r="B85" s="82"/>
      <c r="C85" s="82"/>
      <c r="D85" s="82"/>
      <c r="E85" s="82" t="s">
        <v>1333</v>
      </c>
      <c r="F85" s="82"/>
      <c r="G85" s="82" t="s">
        <v>126</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
        <v>1393</v>
      </c>
      <c r="AK85" s="321"/>
      <c r="AL85" s="417" t="s">
        <v>1392</v>
      </c>
      <c r="AM85" s="528">
        <v>2</v>
      </c>
      <c r="AN85" s="321"/>
      <c r="AO85" s="410">
        <v>1</v>
      </c>
      <c r="AP85" s="410">
        <v>0</v>
      </c>
      <c r="AQ85" s="456">
        <v>0</v>
      </c>
      <c r="AR85" s="410">
        <v>0</v>
      </c>
      <c r="AS85" s="410">
        <v>0</v>
      </c>
      <c r="AT85" s="410">
        <v>0</v>
      </c>
      <c r="AU85" s="410">
        <v>0</v>
      </c>
      <c r="AV85" s="263">
        <f t="shared" si="0"/>
        <v>1</v>
      </c>
      <c r="AW85" s="184"/>
    </row>
    <row r="86" spans="1:49" ht="16.8">
      <c r="A86" s="82"/>
      <c r="B86" s="82"/>
      <c r="C86" s="82"/>
      <c r="D86" s="82"/>
      <c r="E86" s="82" t="s">
        <v>1335</v>
      </c>
      <c r="F86" s="82"/>
      <c r="G86" s="82" t="s">
        <v>126</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
        <v>1389</v>
      </c>
      <c r="AK86" s="321"/>
      <c r="AL86" s="417" t="s">
        <v>1390</v>
      </c>
      <c r="AM86" s="528">
        <v>2</v>
      </c>
      <c r="AN86" s="321"/>
      <c r="AO86" s="410">
        <v>1</v>
      </c>
      <c r="AP86" s="410">
        <v>0</v>
      </c>
      <c r="AQ86" s="456">
        <v>0</v>
      </c>
      <c r="AR86" s="410">
        <v>0</v>
      </c>
      <c r="AS86" s="410">
        <v>0</v>
      </c>
      <c r="AT86" s="410">
        <v>0</v>
      </c>
      <c r="AU86" s="410">
        <v>0</v>
      </c>
      <c r="AV86" s="263">
        <f t="shared" si="0"/>
        <v>1</v>
      </c>
      <c r="AW86" s="184"/>
    </row>
    <row r="87" spans="1:49" ht="16.8">
      <c r="A87" s="82"/>
      <c r="B87" s="82"/>
      <c r="C87" s="82"/>
      <c r="D87" s="82"/>
      <c r="E87" s="82" t="s">
        <v>1337</v>
      </c>
      <c r="F87" s="82"/>
      <c r="G87" s="82" t="s">
        <v>126</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
        <v>1389</v>
      </c>
      <c r="AK87" s="321"/>
      <c r="AL87" s="417" t="s">
        <v>1390</v>
      </c>
      <c r="AM87" s="528">
        <v>2</v>
      </c>
      <c r="AN87" s="321"/>
      <c r="AO87" s="410">
        <v>0</v>
      </c>
      <c r="AP87" s="410">
        <v>0</v>
      </c>
      <c r="AQ87" s="456">
        <v>0.5</v>
      </c>
      <c r="AR87" s="410">
        <v>0</v>
      </c>
      <c r="AS87" s="410">
        <v>0</v>
      </c>
      <c r="AT87" s="410">
        <v>0</v>
      </c>
      <c r="AU87" s="410">
        <v>0.5</v>
      </c>
      <c r="AV87" s="263">
        <f t="shared" si="0"/>
        <v>1</v>
      </c>
      <c r="AW87" s="184"/>
    </row>
    <row r="88" spans="1:49" ht="16.8">
      <c r="A88" s="82"/>
      <c r="B88" s="82"/>
      <c r="C88" s="82"/>
      <c r="D88" s="82"/>
      <c r="E88" s="82" t="s">
        <v>1339</v>
      </c>
      <c r="F88" s="82"/>
      <c r="G88" s="82" t="s">
        <v>126</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
        <v>1393</v>
      </c>
      <c r="AK88" s="321"/>
      <c r="AL88" s="417" t="s">
        <v>1392</v>
      </c>
      <c r="AM88" s="528">
        <v>2</v>
      </c>
      <c r="AN88" s="321"/>
      <c r="AO88" s="410">
        <v>0</v>
      </c>
      <c r="AP88" s="410">
        <v>1</v>
      </c>
      <c r="AQ88" s="456">
        <v>0</v>
      </c>
      <c r="AR88" s="410">
        <v>0</v>
      </c>
      <c r="AS88" s="410">
        <v>0</v>
      </c>
      <c r="AT88" s="410">
        <v>0</v>
      </c>
      <c r="AU88" s="410">
        <v>0</v>
      </c>
      <c r="AV88" s="263">
        <f t="shared" si="0"/>
        <v>1</v>
      </c>
      <c r="AW88" s="184"/>
    </row>
    <row r="89" spans="1:49" ht="16.8">
      <c r="A89" s="82"/>
      <c r="B89" s="82"/>
      <c r="C89" s="82"/>
      <c r="D89" s="82"/>
      <c r="E89" s="82" t="s">
        <v>1341</v>
      </c>
      <c r="F89" s="82"/>
      <c r="G89" s="82" t="s">
        <v>126</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
        <v>1394</v>
      </c>
      <c r="AK89" s="321"/>
      <c r="AL89" s="417" t="s">
        <v>1390</v>
      </c>
      <c r="AM89" s="528">
        <v>1</v>
      </c>
      <c r="AN89" s="321"/>
      <c r="AO89" s="410">
        <v>0</v>
      </c>
      <c r="AP89" s="410">
        <v>0</v>
      </c>
      <c r="AQ89" s="456">
        <v>1</v>
      </c>
      <c r="AR89" s="410">
        <v>0</v>
      </c>
      <c r="AS89" s="410">
        <v>0</v>
      </c>
      <c r="AT89" s="410">
        <v>0</v>
      </c>
      <c r="AU89" s="410">
        <v>0</v>
      </c>
      <c r="AV89" s="263">
        <f t="shared" si="0"/>
        <v>1</v>
      </c>
      <c r="AW89" s="184"/>
    </row>
    <row r="90" spans="1:49" ht="16.8">
      <c r="A90" s="82"/>
      <c r="B90" s="82"/>
      <c r="C90" s="82"/>
      <c r="D90" s="82"/>
      <c r="E90" s="82" t="s">
        <v>1343</v>
      </c>
      <c r="F90" s="82"/>
      <c r="G90" s="82" t="s">
        <v>126</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
        <v>1391</v>
      </c>
      <c r="AK90" s="321"/>
      <c r="AL90" s="417" t="s">
        <v>1392</v>
      </c>
      <c r="AM90" s="528">
        <v>1</v>
      </c>
      <c r="AN90" s="321"/>
      <c r="AO90" s="410">
        <v>0</v>
      </c>
      <c r="AP90" s="410">
        <v>0</v>
      </c>
      <c r="AQ90" s="456">
        <v>1</v>
      </c>
      <c r="AR90" s="410">
        <v>0</v>
      </c>
      <c r="AS90" s="410">
        <v>0</v>
      </c>
      <c r="AT90" s="410">
        <v>0</v>
      </c>
      <c r="AU90" s="410">
        <v>0</v>
      </c>
      <c r="AV90" s="263">
        <f t="shared" si="0"/>
        <v>1</v>
      </c>
      <c r="AW90" s="184"/>
    </row>
    <row r="91" spans="1:49" ht="16.8">
      <c r="A91" s="82"/>
      <c r="B91" s="82"/>
      <c r="C91" s="82"/>
      <c r="D91" s="82"/>
      <c r="E91" s="82" t="s">
        <v>1345</v>
      </c>
      <c r="F91" s="82"/>
      <c r="G91" s="82" t="s">
        <v>126</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
        <v>1389</v>
      </c>
      <c r="AK91" s="321"/>
      <c r="AL91" s="417" t="s">
        <v>1390</v>
      </c>
      <c r="AM91" s="528">
        <v>2</v>
      </c>
      <c r="AN91" s="321"/>
      <c r="AO91" s="410">
        <v>0</v>
      </c>
      <c r="AP91" s="410">
        <v>0</v>
      </c>
      <c r="AQ91" s="456">
        <v>1</v>
      </c>
      <c r="AR91" s="410">
        <v>0</v>
      </c>
      <c r="AS91" s="410">
        <v>0</v>
      </c>
      <c r="AT91" s="410">
        <v>0</v>
      </c>
      <c r="AU91" s="410">
        <v>0</v>
      </c>
      <c r="AV91" s="263">
        <f t="shared" si="0"/>
        <v>1</v>
      </c>
      <c r="AW91" s="184"/>
    </row>
    <row r="92" spans="1:49" ht="16.8">
      <c r="A92" s="82"/>
      <c r="B92" s="82"/>
      <c r="C92" s="82"/>
      <c r="D92" s="82"/>
      <c r="E92" s="82" t="s">
        <v>1347</v>
      </c>
      <c r="F92" s="82"/>
      <c r="G92" s="82" t="s">
        <v>126</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
        <v>1389</v>
      </c>
      <c r="AK92" s="321"/>
      <c r="AL92" s="417" t="s">
        <v>1390</v>
      </c>
      <c r="AM92" s="528">
        <v>2</v>
      </c>
      <c r="AN92" s="321"/>
      <c r="AO92" s="410">
        <v>0</v>
      </c>
      <c r="AP92" s="410">
        <v>0</v>
      </c>
      <c r="AQ92" s="456">
        <v>0</v>
      </c>
      <c r="AR92" s="410">
        <v>0</v>
      </c>
      <c r="AS92" s="410">
        <v>0</v>
      </c>
      <c r="AT92" s="410">
        <v>0</v>
      </c>
      <c r="AU92" s="410">
        <v>1</v>
      </c>
      <c r="AV92" s="263">
        <f t="shared" si="0"/>
        <v>1</v>
      </c>
      <c r="AW92" s="184"/>
    </row>
    <row r="93" spans="1:49" ht="16.8">
      <c r="A93" s="82"/>
      <c r="B93" s="82"/>
      <c r="C93" s="82"/>
      <c r="D93" s="82"/>
      <c r="E93" s="82" t="s">
        <v>1349</v>
      </c>
      <c r="F93" s="82"/>
      <c r="G93" s="82" t="s">
        <v>126</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
        <v>1391</v>
      </c>
      <c r="AK93" s="321"/>
      <c r="AL93" s="417" t="s">
        <v>1392</v>
      </c>
      <c r="AM93" s="528">
        <v>1</v>
      </c>
      <c r="AN93" s="321"/>
      <c r="AO93" s="410">
        <v>1</v>
      </c>
      <c r="AP93" s="410">
        <v>0</v>
      </c>
      <c r="AQ93" s="456">
        <v>0</v>
      </c>
      <c r="AR93" s="410">
        <v>0</v>
      </c>
      <c r="AS93" s="410">
        <v>0</v>
      </c>
      <c r="AT93" s="410">
        <v>0</v>
      </c>
      <c r="AU93" s="410">
        <v>0</v>
      </c>
      <c r="AV93" s="263">
        <f t="shared" si="0"/>
        <v>1</v>
      </c>
      <c r="AW93" s="184"/>
    </row>
    <row r="94" spans="1:49" ht="16.8">
      <c r="A94" s="82"/>
      <c r="B94" s="82"/>
      <c r="C94" s="82"/>
      <c r="D94" s="82"/>
      <c r="E94" s="82" t="s">
        <v>113</v>
      </c>
      <c r="F94" s="82"/>
      <c r="G94" s="82" t="s">
        <v>126</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
        <v>1303</v>
      </c>
      <c r="AK94" s="321"/>
      <c r="AL94" s="417" t="s">
        <v>1390</v>
      </c>
      <c r="AM94" s="528">
        <v>2</v>
      </c>
      <c r="AN94" s="321"/>
      <c r="AO94" s="410">
        <v>0</v>
      </c>
      <c r="AP94" s="410">
        <v>0</v>
      </c>
      <c r="AQ94" s="456">
        <v>0.9</v>
      </c>
      <c r="AR94" s="410">
        <v>0</v>
      </c>
      <c r="AS94" s="410">
        <v>0</v>
      </c>
      <c r="AT94" s="410">
        <v>0</v>
      </c>
      <c r="AU94" s="410">
        <v>0.1</v>
      </c>
      <c r="AV94" s="263">
        <f t="shared" si="0"/>
        <v>1</v>
      </c>
      <c r="AW94" s="184"/>
    </row>
    <row r="95" spans="1:49" ht="16.8">
      <c r="A95" s="82"/>
      <c r="B95" s="82"/>
      <c r="C95" s="82"/>
      <c r="D95" s="82"/>
      <c r="E95" s="82" t="s">
        <v>1352</v>
      </c>
      <c r="F95" s="82"/>
      <c r="G95" s="82" t="s">
        <v>126</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
        <v>1389</v>
      </c>
      <c r="AK95" s="321"/>
      <c r="AL95" s="417" t="s">
        <v>1390</v>
      </c>
      <c r="AM95" s="528">
        <v>2</v>
      </c>
      <c r="AN95" s="321"/>
      <c r="AO95" s="410">
        <v>0</v>
      </c>
      <c r="AP95" s="410">
        <v>0</v>
      </c>
      <c r="AQ95" s="456">
        <v>1</v>
      </c>
      <c r="AR95" s="410">
        <v>0</v>
      </c>
      <c r="AS95" s="410">
        <v>0</v>
      </c>
      <c r="AT95" s="410">
        <v>0</v>
      </c>
      <c r="AU95" s="410">
        <v>0</v>
      </c>
      <c r="AV95" s="263">
        <f t="shared" si="0"/>
        <v>1</v>
      </c>
      <c r="AW95" s="184"/>
    </row>
    <row r="96" spans="1:49" ht="16.8">
      <c r="A96" s="82"/>
      <c r="B96" s="82"/>
      <c r="C96" s="82"/>
      <c r="D96" s="82"/>
      <c r="E96" s="82" t="s">
        <v>1354</v>
      </c>
      <c r="F96" s="82"/>
      <c r="G96" s="82" t="s">
        <v>126</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
        <v>1389</v>
      </c>
      <c r="AK96" s="321"/>
      <c r="AL96" s="417" t="s">
        <v>1390</v>
      </c>
      <c r="AM96" s="528">
        <v>2</v>
      </c>
      <c r="AN96" s="321"/>
      <c r="AO96" s="410">
        <v>0</v>
      </c>
      <c r="AP96" s="410">
        <v>0</v>
      </c>
      <c r="AQ96" s="456">
        <v>0</v>
      </c>
      <c r="AR96" s="410">
        <v>0</v>
      </c>
      <c r="AS96" s="410">
        <v>0</v>
      </c>
      <c r="AT96" s="410">
        <v>0</v>
      </c>
      <c r="AU96" s="410">
        <v>1</v>
      </c>
      <c r="AV96" s="263">
        <f t="shared" si="0"/>
        <v>1</v>
      </c>
      <c r="AW96" s="184"/>
    </row>
    <row r="97" spans="1:49" ht="16.8">
      <c r="A97" s="82"/>
      <c r="B97" s="82"/>
      <c r="C97" s="82"/>
      <c r="D97" s="82"/>
      <c r="E97" s="82" t="s">
        <v>1355</v>
      </c>
      <c r="F97" s="82"/>
      <c r="G97" s="82" t="s">
        <v>126</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
        <v>1389</v>
      </c>
      <c r="AK97" s="321"/>
      <c r="AL97" s="417" t="s">
        <v>1390</v>
      </c>
      <c r="AM97" s="528">
        <v>2</v>
      </c>
      <c r="AN97" s="321"/>
      <c r="AO97" s="410">
        <v>0</v>
      </c>
      <c r="AP97" s="410">
        <v>1</v>
      </c>
      <c r="AQ97" s="456">
        <v>0</v>
      </c>
      <c r="AR97" s="410">
        <v>0</v>
      </c>
      <c r="AS97" s="410">
        <v>0</v>
      </c>
      <c r="AT97" s="410">
        <v>0</v>
      </c>
      <c r="AU97" s="410">
        <v>0</v>
      </c>
      <c r="AV97" s="263">
        <f t="shared" si="0"/>
        <v>1</v>
      </c>
      <c r="AW97" s="184"/>
    </row>
    <row r="98" spans="1:49" ht="16.8">
      <c r="A98" s="82"/>
      <c r="B98" s="82"/>
      <c r="C98" s="82"/>
      <c r="D98" s="82"/>
      <c r="E98" s="82" t="s">
        <v>1357</v>
      </c>
      <c r="F98" s="82"/>
      <c r="G98" s="82" t="s">
        <v>126</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
        <v>1389</v>
      </c>
      <c r="AK98" s="321"/>
      <c r="AL98" s="417" t="s">
        <v>1390</v>
      </c>
      <c r="AM98" s="528">
        <v>2</v>
      </c>
      <c r="AN98" s="321"/>
      <c r="AO98" s="410">
        <v>0</v>
      </c>
      <c r="AP98" s="410">
        <v>1</v>
      </c>
      <c r="AQ98" s="456">
        <v>0</v>
      </c>
      <c r="AR98" s="410">
        <v>0</v>
      </c>
      <c r="AS98" s="410">
        <v>0</v>
      </c>
      <c r="AT98" s="410">
        <v>0</v>
      </c>
      <c r="AU98" s="410">
        <v>0</v>
      </c>
      <c r="AV98" s="263">
        <f t="shared" si="0"/>
        <v>1</v>
      </c>
      <c r="AW98" s="184"/>
    </row>
    <row r="99" spans="1:49" ht="16.8">
      <c r="A99" s="82"/>
      <c r="B99" s="82"/>
      <c r="C99" s="82"/>
      <c r="D99" s="82"/>
      <c r="E99" s="82" t="s">
        <v>1359</v>
      </c>
      <c r="F99" s="82"/>
      <c r="G99" s="82" t="s">
        <v>126</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
        <v>1391</v>
      </c>
      <c r="AK99" s="321"/>
      <c r="AL99" s="417" t="s">
        <v>1392</v>
      </c>
      <c r="AM99" s="528">
        <v>1</v>
      </c>
      <c r="AN99" s="321"/>
      <c r="AO99" s="410">
        <v>1</v>
      </c>
      <c r="AP99" s="410">
        <v>0</v>
      </c>
      <c r="AQ99" s="456">
        <v>0</v>
      </c>
      <c r="AR99" s="410">
        <v>0</v>
      </c>
      <c r="AS99" s="410">
        <v>0</v>
      </c>
      <c r="AT99" s="410">
        <v>0</v>
      </c>
      <c r="AU99" s="410">
        <v>0</v>
      </c>
      <c r="AV99" s="263">
        <f t="shared" si="0"/>
        <v>1</v>
      </c>
      <c r="AW99" s="184"/>
    </row>
    <row r="100" spans="1:49" ht="16.8">
      <c r="A100" s="82"/>
      <c r="B100" s="82"/>
      <c r="C100" s="82"/>
      <c r="D100" s="82"/>
      <c r="E100" s="82" t="s">
        <v>1361</v>
      </c>
      <c r="F100" s="82"/>
      <c r="G100" s="82" t="s">
        <v>126</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
        <v>1394</v>
      </c>
      <c r="AK100" s="321"/>
      <c r="AL100" s="417" t="s">
        <v>1390</v>
      </c>
      <c r="AM100" s="528">
        <v>1</v>
      </c>
      <c r="AN100" s="321"/>
      <c r="AO100" s="410">
        <v>0</v>
      </c>
      <c r="AP100" s="410">
        <v>0</v>
      </c>
      <c r="AQ100" s="456">
        <v>1</v>
      </c>
      <c r="AR100" s="410">
        <v>0</v>
      </c>
      <c r="AS100" s="410">
        <v>0</v>
      </c>
      <c r="AT100" s="410">
        <v>0</v>
      </c>
      <c r="AU100" s="410">
        <v>0</v>
      </c>
      <c r="AV100" s="263">
        <f t="shared" si="0"/>
        <v>1</v>
      </c>
      <c r="AW100" s="184"/>
    </row>
    <row r="101" spans="1:49" ht="16.8">
      <c r="A101" s="82"/>
      <c r="B101" s="82"/>
      <c r="C101" s="82"/>
      <c r="D101" s="82"/>
      <c r="E101" s="82" t="s">
        <v>1363</v>
      </c>
      <c r="F101" s="82"/>
      <c r="G101" s="82" t="s">
        <v>126</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
        <v>1394</v>
      </c>
      <c r="AK101" s="321"/>
      <c r="AL101" s="417" t="s">
        <v>1390</v>
      </c>
      <c r="AM101" s="528">
        <v>1</v>
      </c>
      <c r="AN101" s="321"/>
      <c r="AO101" s="410">
        <v>0</v>
      </c>
      <c r="AP101" s="410">
        <v>0</v>
      </c>
      <c r="AQ101" s="456">
        <v>0</v>
      </c>
      <c r="AR101" s="410">
        <v>0</v>
      </c>
      <c r="AS101" s="410">
        <v>0</v>
      </c>
      <c r="AT101" s="410">
        <v>0</v>
      </c>
      <c r="AU101" s="410">
        <v>1</v>
      </c>
      <c r="AV101" s="263">
        <f t="shared" si="0"/>
        <v>1</v>
      </c>
      <c r="AW101" s="184"/>
    </row>
    <row r="102" spans="1:49" ht="16.8">
      <c r="A102" s="82"/>
      <c r="B102" s="82"/>
      <c r="C102" s="82"/>
      <c r="D102" s="82"/>
      <c r="E102" s="82" t="s">
        <v>1365</v>
      </c>
      <c r="F102" s="82"/>
      <c r="G102" s="82" t="s">
        <v>126</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
        <v>1391</v>
      </c>
      <c r="AK102" s="321"/>
      <c r="AL102" s="417" t="s">
        <v>1392</v>
      </c>
      <c r="AM102" s="528">
        <v>1</v>
      </c>
      <c r="AN102" s="321"/>
      <c r="AO102" s="410">
        <v>0</v>
      </c>
      <c r="AP102" s="410">
        <v>0</v>
      </c>
      <c r="AQ102" s="456">
        <v>0</v>
      </c>
      <c r="AR102" s="410">
        <v>0</v>
      </c>
      <c r="AS102" s="410">
        <v>0</v>
      </c>
      <c r="AT102" s="410">
        <v>0</v>
      </c>
      <c r="AU102" s="410">
        <v>1</v>
      </c>
      <c r="AV102" s="263">
        <f t="shared" si="0"/>
        <v>1</v>
      </c>
      <c r="AW102" s="184"/>
    </row>
    <row r="103" spans="1:49" ht="16.8">
      <c r="A103" s="82"/>
      <c r="B103" s="82"/>
      <c r="C103" s="82"/>
      <c r="D103" s="82"/>
      <c r="E103" s="82" t="s">
        <v>1367</v>
      </c>
      <c r="F103" s="82"/>
      <c r="G103" s="82" t="s">
        <v>126</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
        <v>1389</v>
      </c>
      <c r="AK103" s="321"/>
      <c r="AL103" s="417" t="s">
        <v>1390</v>
      </c>
      <c r="AM103" s="528">
        <v>2</v>
      </c>
      <c r="AN103" s="321"/>
      <c r="AO103" s="410">
        <v>0</v>
      </c>
      <c r="AP103" s="410">
        <v>1</v>
      </c>
      <c r="AQ103" s="456">
        <v>0</v>
      </c>
      <c r="AR103" s="410">
        <v>0</v>
      </c>
      <c r="AS103" s="410">
        <v>0</v>
      </c>
      <c r="AT103" s="410">
        <v>0</v>
      </c>
      <c r="AU103" s="410">
        <v>0</v>
      </c>
      <c r="AV103" s="263">
        <f t="shared" si="0"/>
        <v>1</v>
      </c>
      <c r="AW103" s="184"/>
    </row>
    <row r="104" spans="1:49" ht="16.8">
      <c r="A104" s="82"/>
      <c r="B104" s="82"/>
      <c r="C104" s="82"/>
      <c r="D104" s="82"/>
      <c r="E104" s="82" t="s">
        <v>1369</v>
      </c>
      <c r="F104" s="82"/>
      <c r="G104" s="82" t="s">
        <v>126</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
        <v>1303</v>
      </c>
      <c r="AK104" s="321"/>
      <c r="AL104" s="417" t="s">
        <v>1390</v>
      </c>
      <c r="AM104" s="528">
        <v>2</v>
      </c>
      <c r="AN104" s="321"/>
      <c r="AO104" s="410">
        <v>0</v>
      </c>
      <c r="AP104" s="410">
        <v>0</v>
      </c>
      <c r="AQ104" s="456">
        <v>0</v>
      </c>
      <c r="AR104" s="410">
        <v>0</v>
      </c>
      <c r="AS104" s="410">
        <v>0</v>
      </c>
      <c r="AT104" s="410">
        <v>0</v>
      </c>
      <c r="AU104" s="410">
        <v>1</v>
      </c>
      <c r="AV104" s="263">
        <f t="shared" si="0"/>
        <v>1</v>
      </c>
      <c r="AW104" s="184"/>
    </row>
    <row r="105" spans="1:49" ht="16.8">
      <c r="A105" s="82"/>
      <c r="B105" s="82"/>
      <c r="C105" s="82"/>
      <c r="D105" s="82"/>
      <c r="E105" s="182" t="s">
        <v>1371</v>
      </c>
      <c r="F105" s="82"/>
      <c r="G105" s="82" t="s">
        <v>126</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
        <v>1391</v>
      </c>
      <c r="AK105" s="321"/>
      <c r="AL105" s="417" t="s">
        <v>1392</v>
      </c>
      <c r="AM105" s="528">
        <v>1</v>
      </c>
      <c r="AN105" s="321"/>
      <c r="AO105" s="410">
        <v>0</v>
      </c>
      <c r="AP105" s="410">
        <v>1</v>
      </c>
      <c r="AQ105" s="456">
        <v>0</v>
      </c>
      <c r="AR105" s="410">
        <v>0</v>
      </c>
      <c r="AS105" s="410">
        <v>0</v>
      </c>
      <c r="AT105" s="410">
        <v>0</v>
      </c>
      <c r="AU105" s="410">
        <v>0</v>
      </c>
      <c r="AV105" s="263">
        <f t="shared" si="0"/>
        <v>1</v>
      </c>
      <c r="AW105" s="184"/>
    </row>
    <row r="106" spans="1:49" ht="16.8">
      <c r="A106" s="82"/>
      <c r="B106" s="82"/>
      <c r="C106" s="82"/>
      <c r="D106" s="82"/>
      <c r="E106" s="182" t="s">
        <v>1373</v>
      </c>
      <c r="F106" s="82"/>
      <c r="G106" s="82" t="s">
        <v>126</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
        <v>1391</v>
      </c>
      <c r="AK106" s="321"/>
      <c r="AL106" s="417" t="s">
        <v>1392</v>
      </c>
      <c r="AM106" s="528">
        <v>1</v>
      </c>
      <c r="AN106" s="321"/>
      <c r="AO106" s="410">
        <v>0</v>
      </c>
      <c r="AP106" s="410">
        <v>0</v>
      </c>
      <c r="AQ106" s="456">
        <v>1</v>
      </c>
      <c r="AR106" s="410">
        <v>0</v>
      </c>
      <c r="AS106" s="410">
        <v>0</v>
      </c>
      <c r="AT106" s="410">
        <v>0</v>
      </c>
      <c r="AU106" s="410">
        <v>0</v>
      </c>
      <c r="AV106" s="263">
        <f t="shared" si="0"/>
        <v>1</v>
      </c>
      <c r="AW106" s="184"/>
    </row>
    <row r="107" spans="1:49" ht="16.8">
      <c r="A107" s="82"/>
      <c r="B107" s="82"/>
      <c r="C107" s="82"/>
      <c r="D107" s="82"/>
      <c r="E107" s="182" t="s">
        <v>1375</v>
      </c>
      <c r="F107" s="82"/>
      <c r="G107" s="82" t="s">
        <v>126</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
        <v>1391</v>
      </c>
      <c r="AK107" s="321"/>
      <c r="AL107" s="417" t="s">
        <v>1392</v>
      </c>
      <c r="AM107" s="528">
        <v>1</v>
      </c>
      <c r="AN107" s="321"/>
      <c r="AO107" s="410">
        <v>0</v>
      </c>
      <c r="AP107" s="410">
        <v>1</v>
      </c>
      <c r="AQ107" s="456">
        <v>0</v>
      </c>
      <c r="AR107" s="410">
        <v>0</v>
      </c>
      <c r="AS107" s="410">
        <v>0</v>
      </c>
      <c r="AT107" s="410">
        <v>0</v>
      </c>
      <c r="AU107" s="410">
        <v>0</v>
      </c>
      <c r="AV107" s="263">
        <f t="shared" si="0"/>
        <v>1</v>
      </c>
      <c r="AW107" s="184"/>
    </row>
    <row r="108" spans="1:49" ht="16.8">
      <c r="A108" s="82"/>
      <c r="B108" s="82"/>
      <c r="C108" s="82"/>
      <c r="D108" s="82"/>
      <c r="E108" s="182" t="s">
        <v>1377</v>
      </c>
      <c r="F108" s="82"/>
      <c r="G108" s="82" t="s">
        <v>126</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
        <v>1389</v>
      </c>
      <c r="AK108" s="321"/>
      <c r="AL108" s="417" t="s">
        <v>1390</v>
      </c>
      <c r="AM108" s="528">
        <v>2</v>
      </c>
      <c r="AN108" s="321"/>
      <c r="AO108" s="410">
        <v>0</v>
      </c>
      <c r="AP108" s="410">
        <v>0</v>
      </c>
      <c r="AQ108" s="456">
        <v>0</v>
      </c>
      <c r="AR108" s="410">
        <v>1</v>
      </c>
      <c r="AS108" s="410">
        <v>0</v>
      </c>
      <c r="AT108" s="410">
        <v>0</v>
      </c>
      <c r="AU108" s="410">
        <v>0</v>
      </c>
      <c r="AV108" s="263">
        <f t="shared" si="0"/>
        <v>1</v>
      </c>
      <c r="AW108" s="184"/>
    </row>
    <row r="109" spans="1:49" ht="16.8">
      <c r="A109" s="82"/>
      <c r="B109" s="82"/>
      <c r="C109" s="82"/>
      <c r="D109" s="82"/>
      <c r="E109" s="182" t="s">
        <v>1379</v>
      </c>
      <c r="F109" s="82"/>
      <c r="G109" s="82" t="s">
        <v>126</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
        <v>1389</v>
      </c>
      <c r="AK109" s="321"/>
      <c r="AL109" s="417" t="s">
        <v>1390</v>
      </c>
      <c r="AM109" s="528">
        <v>2</v>
      </c>
      <c r="AN109" s="321"/>
      <c r="AO109" s="410">
        <v>0</v>
      </c>
      <c r="AP109" s="410">
        <v>1</v>
      </c>
      <c r="AQ109" s="456">
        <v>0</v>
      </c>
      <c r="AR109" s="410">
        <v>0</v>
      </c>
      <c r="AS109" s="410">
        <v>0</v>
      </c>
      <c r="AT109" s="410">
        <v>0</v>
      </c>
      <c r="AU109" s="410">
        <v>0</v>
      </c>
      <c r="AV109" s="263">
        <f t="shared" si="0"/>
        <v>1</v>
      </c>
      <c r="AW109" s="184"/>
    </row>
    <row r="110" spans="1:49" ht="16.8">
      <c r="A110" s="82"/>
      <c r="B110" s="82"/>
      <c r="C110" s="82"/>
      <c r="D110" s="82"/>
      <c r="E110" s="182" t="s">
        <v>1381</v>
      </c>
      <c r="F110" s="82"/>
      <c r="G110" s="82" t="s">
        <v>126</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
        <v>1303</v>
      </c>
      <c r="AK110" s="321"/>
      <c r="AL110" s="417" t="s">
        <v>1390</v>
      </c>
      <c r="AM110" s="528">
        <v>2</v>
      </c>
      <c r="AN110" s="321"/>
      <c r="AO110" s="410">
        <v>1</v>
      </c>
      <c r="AP110" s="410">
        <v>0</v>
      </c>
      <c r="AQ110" s="456">
        <v>0</v>
      </c>
      <c r="AR110" s="410">
        <v>0</v>
      </c>
      <c r="AS110" s="410">
        <v>0</v>
      </c>
      <c r="AT110" s="410">
        <v>0</v>
      </c>
      <c r="AU110" s="410">
        <v>0</v>
      </c>
      <c r="AV110" s="263">
        <f t="shared" si="0"/>
        <v>1</v>
      </c>
      <c r="AW110" s="184"/>
    </row>
    <row r="111" spans="1:49" ht="16.8">
      <c r="A111" s="82"/>
      <c r="B111" s="82"/>
      <c r="C111" s="82"/>
      <c r="D111" s="82"/>
      <c r="E111" s="182" t="s">
        <v>1383</v>
      </c>
      <c r="F111" s="82"/>
      <c r="G111" s="82" t="s">
        <v>126</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
        <v>1303</v>
      </c>
      <c r="AK111" s="321"/>
      <c r="AL111" s="417" t="s">
        <v>1390</v>
      </c>
      <c r="AM111" s="528">
        <v>2</v>
      </c>
      <c r="AN111" s="321"/>
      <c r="AO111" s="410">
        <v>1</v>
      </c>
      <c r="AP111" s="410">
        <v>0</v>
      </c>
      <c r="AQ111" s="456">
        <v>0</v>
      </c>
      <c r="AR111" s="410">
        <v>0</v>
      </c>
      <c r="AS111" s="410">
        <v>0</v>
      </c>
      <c r="AT111" s="410">
        <v>0</v>
      </c>
      <c r="AU111" s="410">
        <v>0</v>
      </c>
      <c r="AV111" s="263">
        <f t="shared" si="0"/>
        <v>1</v>
      </c>
      <c r="AW111" s="184"/>
    </row>
    <row r="112" spans="1:49" ht="16.8">
      <c r="A112" s="82"/>
      <c r="B112" s="82"/>
      <c r="C112" s="82"/>
      <c r="D112" s="82"/>
      <c r="E112" s="182" t="s">
        <v>1385</v>
      </c>
      <c r="F112" s="82"/>
      <c r="G112" s="82" t="s">
        <v>126</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
        <v>1303</v>
      </c>
      <c r="AK112" s="321"/>
      <c r="AL112" s="417" t="s">
        <v>1390</v>
      </c>
      <c r="AM112" s="528">
        <v>2</v>
      </c>
      <c r="AN112" s="321"/>
      <c r="AO112" s="410">
        <v>0</v>
      </c>
      <c r="AP112" s="410">
        <v>0</v>
      </c>
      <c r="AQ112" s="456">
        <v>0</v>
      </c>
      <c r="AR112" s="410">
        <v>1</v>
      </c>
      <c r="AS112" s="410">
        <v>0</v>
      </c>
      <c r="AT112" s="410">
        <v>0</v>
      </c>
      <c r="AU112" s="410">
        <v>0</v>
      </c>
      <c r="AV112" s="263">
        <f t="shared" si="0"/>
        <v>1</v>
      </c>
      <c r="AW112" s="184"/>
    </row>
    <row r="113" spans="1:49" ht="16.8">
      <c r="A113" s="82"/>
      <c r="B113" s="82"/>
      <c r="C113" s="82"/>
      <c r="D113" s="82"/>
      <c r="E113" s="182" t="s">
        <v>1387</v>
      </c>
      <c r="F113" s="82"/>
      <c r="G113" s="82" t="s">
        <v>126</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
        <v>1303</v>
      </c>
      <c r="AK113" s="321"/>
      <c r="AL113" s="417" t="s">
        <v>1390</v>
      </c>
      <c r="AM113" s="528">
        <v>2</v>
      </c>
      <c r="AN113" s="321"/>
      <c r="AO113" s="410">
        <v>1</v>
      </c>
      <c r="AP113" s="410">
        <v>0</v>
      </c>
      <c r="AQ113" s="456">
        <v>0</v>
      </c>
      <c r="AR113" s="410">
        <v>0</v>
      </c>
      <c r="AS113" s="410">
        <v>0</v>
      </c>
      <c r="AT113" s="410">
        <v>0</v>
      </c>
      <c r="AU113" s="410">
        <v>0</v>
      </c>
      <c r="AV113" s="263">
        <f t="shared" si="0"/>
        <v>1</v>
      </c>
      <c r="AW113" s="184"/>
    </row>
    <row r="114" spans="1:49" ht="16.8">
      <c r="A114" s="82"/>
      <c r="B114" s="82"/>
      <c r="C114" s="82"/>
      <c r="D114" s="82"/>
      <c r="E114" s="182">
        <v>0</v>
      </c>
      <c r="F114" s="82"/>
      <c r="G114" s="82" t="s">
        <v>126</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v>0</v>
      </c>
      <c r="AK114" s="321"/>
      <c r="AL114" s="528">
        <v>0</v>
      </c>
      <c r="AM114" s="528">
        <v>0</v>
      </c>
      <c r="AN114" s="321"/>
      <c r="AO114" s="410">
        <v>0</v>
      </c>
      <c r="AP114" s="410">
        <v>0</v>
      </c>
      <c r="AQ114" s="456">
        <v>0</v>
      </c>
      <c r="AR114" s="410">
        <v>0</v>
      </c>
      <c r="AS114" s="410">
        <v>0</v>
      </c>
      <c r="AT114" s="410">
        <v>0</v>
      </c>
      <c r="AU114" s="410">
        <v>0</v>
      </c>
      <c r="AV114" s="263">
        <f t="shared" si="0"/>
        <v>0</v>
      </c>
      <c r="AW114" s="184"/>
    </row>
    <row r="115" spans="1:49" ht="16.8">
      <c r="A115" s="82"/>
      <c r="B115" s="82"/>
      <c r="C115" s="82"/>
      <c r="D115" s="82"/>
      <c r="E115" s="182">
        <v>0</v>
      </c>
      <c r="F115" s="82"/>
      <c r="G115" s="82" t="s">
        <v>126</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v>0</v>
      </c>
      <c r="AK115" s="321"/>
      <c r="AL115" s="528">
        <v>0</v>
      </c>
      <c r="AM115" s="528">
        <v>0</v>
      </c>
      <c r="AN115" s="321"/>
      <c r="AO115" s="410">
        <v>0</v>
      </c>
      <c r="AP115" s="410">
        <v>0</v>
      </c>
      <c r="AQ115" s="456">
        <v>0</v>
      </c>
      <c r="AR115" s="410">
        <v>0</v>
      </c>
      <c r="AS115" s="410">
        <v>0</v>
      </c>
      <c r="AT115" s="410">
        <v>0</v>
      </c>
      <c r="AU115" s="410">
        <v>0</v>
      </c>
      <c r="AV115" s="263">
        <f t="shared" si="0"/>
        <v>0</v>
      </c>
      <c r="AW115" s="184"/>
    </row>
    <row r="116" spans="1:49" ht="16.8">
      <c r="A116" s="82"/>
      <c r="B116" s="82"/>
      <c r="C116" s="82"/>
      <c r="D116" s="82"/>
      <c r="E116" s="182">
        <v>0</v>
      </c>
      <c r="F116" s="82"/>
      <c r="G116" s="82" t="s">
        <v>126</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v>0</v>
      </c>
      <c r="AK116" s="321"/>
      <c r="AL116" s="528">
        <v>0</v>
      </c>
      <c r="AM116" s="528">
        <v>0</v>
      </c>
      <c r="AN116" s="321"/>
      <c r="AO116" s="410">
        <v>0</v>
      </c>
      <c r="AP116" s="410">
        <v>0</v>
      </c>
      <c r="AQ116" s="456">
        <v>0</v>
      </c>
      <c r="AR116" s="410">
        <v>0</v>
      </c>
      <c r="AS116" s="410">
        <v>0</v>
      </c>
      <c r="AT116" s="410">
        <v>0</v>
      </c>
      <c r="AU116" s="410">
        <v>0</v>
      </c>
      <c r="AV116" s="263">
        <f t="shared" si="0"/>
        <v>0</v>
      </c>
      <c r="AW116" s="184"/>
    </row>
    <row r="117" spans="1:49" ht="16.8">
      <c r="A117" s="82"/>
      <c r="B117" s="82"/>
      <c r="C117" s="82"/>
      <c r="D117" s="82"/>
      <c r="E117" s="182">
        <v>0</v>
      </c>
      <c r="F117" s="82"/>
      <c r="G117" s="82" t="s">
        <v>126</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v>0</v>
      </c>
      <c r="AK117" s="321"/>
      <c r="AL117" s="528">
        <v>0</v>
      </c>
      <c r="AM117" s="528">
        <v>0</v>
      </c>
      <c r="AN117" s="321"/>
      <c r="AO117" s="410">
        <v>0</v>
      </c>
      <c r="AP117" s="410">
        <v>0</v>
      </c>
      <c r="AQ117" s="456">
        <v>0</v>
      </c>
      <c r="AR117" s="410">
        <v>0</v>
      </c>
      <c r="AS117" s="410">
        <v>0</v>
      </c>
      <c r="AT117" s="410">
        <v>0</v>
      </c>
      <c r="AU117" s="410">
        <v>0</v>
      </c>
      <c r="AV117" s="263">
        <f t="shared" si="0"/>
        <v>0</v>
      </c>
      <c r="AW117" s="184"/>
    </row>
    <row r="118" spans="1:49" ht="16.8">
      <c r="A118" s="82"/>
      <c r="B118" s="82"/>
      <c r="C118" s="82"/>
      <c r="D118" s="82"/>
      <c r="E118" s="182">
        <v>0</v>
      </c>
      <c r="F118" s="82"/>
      <c r="G118" s="82" t="s">
        <v>126</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v>0</v>
      </c>
      <c r="AK118" s="321"/>
      <c r="AL118" s="528">
        <v>0</v>
      </c>
      <c r="AM118" s="528">
        <v>0</v>
      </c>
      <c r="AN118" s="321"/>
      <c r="AO118" s="410">
        <v>0</v>
      </c>
      <c r="AP118" s="410">
        <v>0</v>
      </c>
      <c r="AQ118" s="456">
        <v>0</v>
      </c>
      <c r="AR118" s="410">
        <v>0</v>
      </c>
      <c r="AS118" s="410">
        <v>0</v>
      </c>
      <c r="AT118" s="410">
        <v>0</v>
      </c>
      <c r="AU118" s="410">
        <v>0</v>
      </c>
      <c r="AV118" s="263">
        <f t="shared" si="0"/>
        <v>0</v>
      </c>
      <c r="AW118" s="184"/>
    </row>
    <row r="119" spans="1:49" ht="16.8">
      <c r="A119" s="82"/>
      <c r="B119" s="82"/>
      <c r="C119" s="82"/>
      <c r="D119" s="82"/>
      <c r="E119" s="182">
        <v>0</v>
      </c>
      <c r="F119" s="82"/>
      <c r="G119" s="82" t="s">
        <v>126</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v>0</v>
      </c>
      <c r="AK119" s="321"/>
      <c r="AL119" s="528">
        <v>0</v>
      </c>
      <c r="AM119" s="528">
        <v>0</v>
      </c>
      <c r="AN119" s="321"/>
      <c r="AO119" s="410">
        <v>0</v>
      </c>
      <c r="AP119" s="410">
        <v>0</v>
      </c>
      <c r="AQ119" s="456">
        <v>0</v>
      </c>
      <c r="AR119" s="410">
        <v>0</v>
      </c>
      <c r="AS119" s="410">
        <v>0</v>
      </c>
      <c r="AT119" s="410">
        <v>0</v>
      </c>
      <c r="AU119" s="410">
        <v>0</v>
      </c>
      <c r="AV119" s="263">
        <f t="shared" si="0"/>
        <v>0</v>
      </c>
      <c r="AW119" s="184"/>
    </row>
    <row r="120" spans="1:49" ht="16.8">
      <c r="A120" s="82"/>
      <c r="B120" s="82"/>
      <c r="C120" s="82"/>
      <c r="D120" s="82"/>
      <c r="E120" s="182">
        <v>0</v>
      </c>
      <c r="F120" s="82"/>
      <c r="G120" s="82" t="s">
        <v>126</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v>0</v>
      </c>
      <c r="AK120" s="321"/>
      <c r="AL120" s="528">
        <v>0</v>
      </c>
      <c r="AM120" s="528">
        <v>0</v>
      </c>
      <c r="AN120" s="321"/>
      <c r="AO120" s="410">
        <v>0</v>
      </c>
      <c r="AP120" s="410">
        <v>0</v>
      </c>
      <c r="AQ120" s="456">
        <v>0</v>
      </c>
      <c r="AR120" s="410">
        <v>0</v>
      </c>
      <c r="AS120" s="410">
        <v>0</v>
      </c>
      <c r="AT120" s="410">
        <v>0</v>
      </c>
      <c r="AU120" s="410">
        <v>0</v>
      </c>
      <c r="AV120" s="263">
        <f t="shared" si="0"/>
        <v>0</v>
      </c>
      <c r="AW120" s="184"/>
    </row>
    <row r="121" spans="1:49" ht="16.8">
      <c r="A121" s="82"/>
      <c r="B121" s="82"/>
      <c r="C121" s="82"/>
      <c r="D121" s="82"/>
      <c r="E121" s="182">
        <v>0</v>
      </c>
      <c r="F121" s="82"/>
      <c r="G121" s="82" t="s">
        <v>126</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v>0</v>
      </c>
      <c r="AK121" s="321"/>
      <c r="AL121" s="528">
        <v>0</v>
      </c>
      <c r="AM121" s="528">
        <v>0</v>
      </c>
      <c r="AN121" s="321"/>
      <c r="AO121" s="410">
        <v>0</v>
      </c>
      <c r="AP121" s="410">
        <v>0</v>
      </c>
      <c r="AQ121" s="456">
        <v>0</v>
      </c>
      <c r="AR121" s="410">
        <v>0</v>
      </c>
      <c r="AS121" s="410">
        <v>0</v>
      </c>
      <c r="AT121" s="410">
        <v>0</v>
      </c>
      <c r="AU121" s="410">
        <v>0</v>
      </c>
      <c r="AV121" s="263">
        <f t="shared" si="0"/>
        <v>0</v>
      </c>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127</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128</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129</v>
      </c>
      <c r="F126" s="82"/>
      <c r="G126" s="82" t="s">
        <v>105</v>
      </c>
      <c r="H126" s="82" t="s">
        <v>130</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v>49.263518281784812</v>
      </c>
      <c r="AS126" s="476">
        <v>37.503412347605632</v>
      </c>
      <c r="AT126" s="476">
        <v>18.140803595652322</v>
      </c>
      <c r="AU126" s="476">
        <v>15.633442616063711</v>
      </c>
      <c r="AV126" s="476">
        <v>12.731215066067804</v>
      </c>
      <c r="AW126" s="184"/>
    </row>
    <row r="127" spans="1:49" ht="16.8">
      <c r="A127" s="82"/>
      <c r="B127" s="82"/>
      <c r="C127" s="82"/>
      <c r="D127" s="82"/>
      <c r="E127" s="13" t="s">
        <v>131</v>
      </c>
      <c r="F127" s="82"/>
      <c r="G127" s="82" t="s">
        <v>105</v>
      </c>
      <c r="H127" s="82" t="s">
        <v>132</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v>89.564306705447137</v>
      </c>
      <c r="AS127" s="476">
        <v>107.94051844608349</v>
      </c>
      <c r="AT127" s="476">
        <v>81.661901778680004</v>
      </c>
      <c r="AU127" s="476">
        <v>90.818033349081063</v>
      </c>
      <c r="AV127" s="476">
        <v>61.678797777377113</v>
      </c>
      <c r="AW127" s="184"/>
    </row>
    <row r="128" spans="1:49" ht="16.8">
      <c r="A128" s="82"/>
      <c r="B128" s="82"/>
      <c r="C128" s="82"/>
      <c r="D128" s="82"/>
      <c r="E128" s="13" t="s">
        <v>133</v>
      </c>
      <c r="F128" s="82"/>
      <c r="G128" s="82" t="s">
        <v>105</v>
      </c>
      <c r="H128" s="82" t="s">
        <v>134</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v>31.076748616118035</v>
      </c>
      <c r="AS128" s="476">
        <v>34.48304782271984</v>
      </c>
      <c r="AT128" s="476">
        <v>33.389815919420577</v>
      </c>
      <c r="AU128" s="476">
        <v>20.820351709326832</v>
      </c>
      <c r="AV128" s="476">
        <v>21.039987310391357</v>
      </c>
      <c r="AW128" s="184"/>
    </row>
    <row r="129" spans="1:49" ht="16.8">
      <c r="A129" s="82"/>
      <c r="B129" s="82"/>
      <c r="C129" s="82"/>
      <c r="D129" s="82"/>
      <c r="E129" s="13" t="s">
        <v>135</v>
      </c>
      <c r="F129" s="82"/>
      <c r="G129" s="82" t="s">
        <v>105</v>
      </c>
      <c r="H129" s="82" t="s">
        <v>136</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v>32.919932446548437</v>
      </c>
      <c r="AS129" s="476">
        <v>30.566120814765064</v>
      </c>
      <c r="AT129" s="476">
        <v>30.362835234827703</v>
      </c>
      <c r="AU129" s="476">
        <v>30.249622687932202</v>
      </c>
      <c r="AV129" s="476">
        <v>30.09573922227716</v>
      </c>
      <c r="AW129" s="184"/>
    </row>
    <row r="130" spans="1:49" ht="16.8">
      <c r="A130" s="82"/>
      <c r="B130" s="82"/>
      <c r="C130" s="82"/>
      <c r="D130" s="82"/>
      <c r="E130" s="13" t="s">
        <v>137</v>
      </c>
      <c r="F130" s="82"/>
      <c r="G130" s="82" t="s">
        <v>105</v>
      </c>
      <c r="H130" s="82" t="s">
        <v>138</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v>10.196584705430149</v>
      </c>
      <c r="AS130" s="476">
        <v>10.363611105877924</v>
      </c>
      <c r="AT130" s="476">
        <v>10.210282658278574</v>
      </c>
      <c r="AU130" s="476">
        <v>9.7229907497368853</v>
      </c>
      <c r="AV130" s="476">
        <v>9.4041681138013846</v>
      </c>
      <c r="AW130" s="184"/>
    </row>
    <row r="131" spans="1:49" ht="16.8">
      <c r="A131" s="82"/>
      <c r="B131" s="82"/>
      <c r="C131" s="82"/>
      <c r="D131" s="82"/>
      <c r="E131" s="13" t="s">
        <v>139</v>
      </c>
      <c r="F131" s="82"/>
      <c r="G131" s="82" t="s">
        <v>105</v>
      </c>
      <c r="H131" s="82" t="s">
        <v>140</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v>19.006289754895178</v>
      </c>
      <c r="AS131" s="476">
        <v>18.71794455322982</v>
      </c>
      <c r="AT131" s="476">
        <v>18.076428818316813</v>
      </c>
      <c r="AU131" s="476">
        <v>16.729474541300004</v>
      </c>
      <c r="AV131" s="476">
        <v>17.198549869226685</v>
      </c>
      <c r="AW131" s="184"/>
    </row>
    <row r="132" spans="1:49" ht="16.8">
      <c r="A132" s="82"/>
      <c r="B132" s="82"/>
      <c r="C132" s="82"/>
      <c r="D132" s="82"/>
      <c r="E132" s="13" t="s">
        <v>141</v>
      </c>
      <c r="F132" s="82"/>
      <c r="G132" s="82" t="s">
        <v>105</v>
      </c>
      <c r="H132" s="82" t="s">
        <v>142</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v>100.21726002587094</v>
      </c>
      <c r="AS132" s="476">
        <v>100.17701620504704</v>
      </c>
      <c r="AT132" s="476">
        <v>99.141279801064698</v>
      </c>
      <c r="AU132" s="476">
        <v>99.655683300745679</v>
      </c>
      <c r="AV132" s="476">
        <v>100.20391825435556</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143</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129</v>
      </c>
      <c r="F135" s="82"/>
      <c r="G135" s="82" t="s">
        <v>105</v>
      </c>
      <c r="H135" s="82" t="s">
        <v>144</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v>-5.5885765817754951</v>
      </c>
      <c r="AS135" s="476">
        <v>-6.9732286292724766E-2</v>
      </c>
      <c r="AT135" s="476">
        <v>27.896570701084329</v>
      </c>
      <c r="AU135" s="476">
        <v>37.602311632192752</v>
      </c>
      <c r="AV135" s="476">
        <v>42.440941380897016</v>
      </c>
      <c r="AW135" s="184"/>
    </row>
    <row r="136" spans="1:49" ht="16.8">
      <c r="A136" s="82"/>
      <c r="B136" s="82"/>
      <c r="C136" s="82"/>
      <c r="D136" s="82"/>
      <c r="E136" s="13" t="s">
        <v>131</v>
      </c>
      <c r="F136" s="82"/>
      <c r="G136" s="82" t="s">
        <v>105</v>
      </c>
      <c r="H136" s="82" t="s">
        <v>145</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v>1.7784463184091004</v>
      </c>
      <c r="AS136" s="476">
        <v>1.7497617003702439</v>
      </c>
      <c r="AT136" s="476">
        <v>1.3768616658651098</v>
      </c>
      <c r="AU136" s="476">
        <v>0.21035386561828068</v>
      </c>
      <c r="AV136" s="476">
        <v>0.21035386561828068</v>
      </c>
      <c r="AW136" s="184"/>
    </row>
    <row r="137" spans="1:49" ht="16.8">
      <c r="A137" s="82"/>
      <c r="B137" s="82"/>
      <c r="C137" s="82"/>
      <c r="D137" s="82"/>
      <c r="E137" s="13" t="s">
        <v>133</v>
      </c>
      <c r="F137" s="82"/>
      <c r="G137" s="82" t="s">
        <v>105</v>
      </c>
      <c r="H137" s="82" t="s">
        <v>146</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v>1.44738117615967</v>
      </c>
      <c r="AS137" s="476">
        <v>1.7736115403081409</v>
      </c>
      <c r="AT137" s="476">
        <v>1.2269690108002531</v>
      </c>
      <c r="AU137" s="476">
        <v>0.55738564722839978</v>
      </c>
      <c r="AV137" s="476">
        <v>0.86374354952507215</v>
      </c>
      <c r="AW137" s="184"/>
    </row>
    <row r="138" spans="1:49" ht="16.8">
      <c r="A138" s="82"/>
      <c r="B138" s="82"/>
      <c r="C138" s="82"/>
      <c r="D138" s="82"/>
      <c r="E138" s="13" t="s">
        <v>135</v>
      </c>
      <c r="F138" s="82"/>
      <c r="G138" s="82" t="s">
        <v>105</v>
      </c>
      <c r="H138" s="82" t="s">
        <v>147</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v>0</v>
      </c>
      <c r="AS138" s="476">
        <v>0</v>
      </c>
      <c r="AT138" s="476">
        <v>0</v>
      </c>
      <c r="AU138" s="476">
        <v>0</v>
      </c>
      <c r="AV138" s="476">
        <v>0</v>
      </c>
      <c r="AW138" s="184"/>
    </row>
    <row r="139" spans="1:49" ht="16.8">
      <c r="A139" s="82"/>
      <c r="B139" s="82"/>
      <c r="C139" s="82"/>
      <c r="D139" s="82"/>
      <c r="E139" s="13" t="s">
        <v>137</v>
      </c>
      <c r="F139" s="82"/>
      <c r="G139" s="82" t="s">
        <v>105</v>
      </c>
      <c r="H139" s="82" t="s">
        <v>148</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v>0</v>
      </c>
      <c r="AS139" s="476">
        <v>0</v>
      </c>
      <c r="AT139" s="476">
        <v>0</v>
      </c>
      <c r="AU139" s="476">
        <v>0</v>
      </c>
      <c r="AV139" s="476">
        <v>0</v>
      </c>
      <c r="AW139" s="184"/>
    </row>
    <row r="140" spans="1:49" ht="16.8">
      <c r="A140" s="82"/>
      <c r="B140" s="82"/>
      <c r="C140" s="82"/>
      <c r="D140" s="82"/>
      <c r="E140" s="13" t="s">
        <v>139</v>
      </c>
      <c r="F140" s="82"/>
      <c r="G140" s="82" t="s">
        <v>105</v>
      </c>
      <c r="H140" s="82" t="s">
        <v>149</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v>0.15797576884899134</v>
      </c>
      <c r="AS140" s="476">
        <v>0.27721869065531907</v>
      </c>
      <c r="AT140" s="476">
        <v>0.77187676648072356</v>
      </c>
      <c r="AU140" s="476">
        <v>0.902577282590734</v>
      </c>
      <c r="AV140" s="476">
        <v>1.0271169573645547</v>
      </c>
      <c r="AW140" s="184"/>
    </row>
    <row r="141" spans="1:49" ht="16.8">
      <c r="A141" s="82"/>
      <c r="B141" s="82"/>
      <c r="C141" s="82"/>
      <c r="D141" s="82"/>
      <c r="E141" s="13" t="s">
        <v>141</v>
      </c>
      <c r="F141" s="82"/>
      <c r="G141" s="82" t="s">
        <v>105</v>
      </c>
      <c r="H141" s="82" t="s">
        <v>150</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v>7.3457033016978229E-2</v>
      </c>
      <c r="AS141" s="476">
        <v>7.9188035348821129E-2</v>
      </c>
      <c r="AT141" s="476">
        <v>0.21074598368389724</v>
      </c>
      <c r="AU141" s="476">
        <v>0.19065887534400805</v>
      </c>
      <c r="AV141" s="476">
        <v>0.19984943279959821</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151</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152</v>
      </c>
      <c r="F145" s="82"/>
      <c r="G145" s="82" t="s">
        <v>105</v>
      </c>
      <c r="H145" s="82" t="s">
        <v>153</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v>2.3460408479355412</v>
      </c>
      <c r="AS145" s="476">
        <v>2.3460408479355412</v>
      </c>
      <c r="AT145" s="476">
        <v>2.3460408479355412</v>
      </c>
      <c r="AU145" s="476">
        <v>2.3460408479355412</v>
      </c>
      <c r="AV145" s="476">
        <v>2.3460408479355412</v>
      </c>
      <c r="AW145" s="184"/>
    </row>
    <row r="146" spans="1:49" ht="16.8">
      <c r="A146" s="82"/>
      <c r="B146" s="82"/>
      <c r="C146" s="82"/>
      <c r="D146" s="82"/>
      <c r="E146" s="82" t="s">
        <v>154</v>
      </c>
      <c r="F146" s="82"/>
      <c r="G146" s="82" t="s">
        <v>105</v>
      </c>
      <c r="H146" s="82" t="s">
        <v>155</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v>28.275269467466966</v>
      </c>
      <c r="AS146" s="476">
        <v>30.052528960045251</v>
      </c>
      <c r="AT146" s="476">
        <v>30.121854420288873</v>
      </c>
      <c r="AU146" s="476">
        <v>30.427498803482838</v>
      </c>
      <c r="AV146" s="476">
        <v>30.817216997461902</v>
      </c>
      <c r="AW146" s="184"/>
    </row>
    <row r="147" spans="1:49" ht="16.8">
      <c r="A147" s="82"/>
      <c r="B147" s="82"/>
      <c r="C147" s="82"/>
      <c r="D147" s="82"/>
      <c r="E147" s="82" t="s">
        <v>156</v>
      </c>
      <c r="F147" s="82"/>
      <c r="G147" s="82" t="s">
        <v>105</v>
      </c>
      <c r="H147" s="82" t="s">
        <v>157</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v>8.7509680841561401</v>
      </c>
      <c r="AS147" s="476">
        <v>9.0293441512476917</v>
      </c>
      <c r="AT147" s="476">
        <v>9.0293441512476935</v>
      </c>
      <c r="AU147" s="476">
        <v>9.0293441512476917</v>
      </c>
      <c r="AV147" s="476">
        <v>9.0293441512476935</v>
      </c>
      <c r="AW147" s="184"/>
    </row>
    <row r="148" spans="1:49" ht="16.8">
      <c r="A148" s="82"/>
      <c r="B148" s="82"/>
      <c r="C148" s="82"/>
      <c r="D148" s="82"/>
      <c r="E148" s="82" t="s">
        <v>158</v>
      </c>
      <c r="F148" s="82"/>
      <c r="G148" s="82" t="s">
        <v>105</v>
      </c>
      <c r="H148" s="82" t="s">
        <v>159</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v>2.4148600060884853</v>
      </c>
      <c r="AS148" s="476">
        <v>2.4389238939261721</v>
      </c>
      <c r="AT148" s="476">
        <v>2.4498901417842092</v>
      </c>
      <c r="AU148" s="476">
        <v>2.4367794957548821</v>
      </c>
      <c r="AV148" s="476">
        <v>2.4477367531984719</v>
      </c>
      <c r="AW148" s="184"/>
    </row>
    <row r="149" spans="1:49" ht="16.8">
      <c r="A149" s="82"/>
      <c r="B149" s="82"/>
      <c r="C149" s="82"/>
      <c r="D149" s="82"/>
      <c r="E149" s="82" t="s">
        <v>160</v>
      </c>
      <c r="F149" s="82"/>
      <c r="G149" s="82" t="s">
        <v>105</v>
      </c>
      <c r="H149" s="82" t="s">
        <v>161</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v>0.54410000000000003</v>
      </c>
      <c r="AS149" s="476">
        <v>0.51829999999999998</v>
      </c>
      <c r="AT149" s="476">
        <v>0.7026</v>
      </c>
      <c r="AU149" s="476">
        <v>0.49709999999999999</v>
      </c>
      <c r="AV149" s="476">
        <v>0.50190000000000001</v>
      </c>
      <c r="AW149" s="184"/>
    </row>
    <row r="150" spans="1:49" ht="16.8">
      <c r="A150" s="82"/>
      <c r="B150" s="82"/>
      <c r="C150" s="82"/>
      <c r="D150" s="82"/>
      <c r="E150" s="82" t="s">
        <v>494</v>
      </c>
      <c r="F150" s="82"/>
      <c r="G150" s="82" t="s">
        <v>105</v>
      </c>
      <c r="H150" s="82" t="s">
        <v>163</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v>4.3400000000000001E-2</v>
      </c>
      <c r="AS150" s="476">
        <v>4.3400000000000001E-2</v>
      </c>
      <c r="AT150" s="476">
        <v>4.3400000000000001E-2</v>
      </c>
      <c r="AU150" s="476">
        <v>4.3400000000000001E-2</v>
      </c>
      <c r="AV150" s="476">
        <v>4.3400000000000001E-2</v>
      </c>
      <c r="AW150" s="184"/>
    </row>
    <row r="151" spans="1:49" ht="16.8">
      <c r="A151" s="82"/>
      <c r="B151" s="82"/>
      <c r="C151" s="82"/>
      <c r="D151" s="82"/>
      <c r="E151" s="82" t="s">
        <v>164</v>
      </c>
      <c r="F151" s="82"/>
      <c r="G151" s="82" t="s">
        <v>105</v>
      </c>
      <c r="H151" s="82" t="s">
        <v>165</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v>17.51114909505608</v>
      </c>
      <c r="AS151" s="476">
        <v>-0.31717718879234524</v>
      </c>
      <c r="AT151" s="476">
        <v>0</v>
      </c>
      <c r="AU151" s="476">
        <v>0</v>
      </c>
      <c r="AV151" s="476">
        <v>0</v>
      </c>
      <c r="AW151" s="184"/>
    </row>
    <row r="152" spans="1:49" ht="16.8">
      <c r="A152" s="82"/>
      <c r="B152" s="82"/>
      <c r="C152" s="82"/>
      <c r="D152" s="82"/>
      <c r="E152" s="82" t="s">
        <v>166</v>
      </c>
      <c r="F152" s="82"/>
      <c r="G152" s="82" t="s">
        <v>105</v>
      </c>
      <c r="H152" s="82" t="s">
        <v>167</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v>3.3262917093191249E-2</v>
      </c>
      <c r="AS152" s="476">
        <v>0.11490964114841576</v>
      </c>
      <c r="AT152" s="476">
        <v>0</v>
      </c>
      <c r="AU152" s="476">
        <v>0</v>
      </c>
      <c r="AV152" s="476">
        <v>0</v>
      </c>
      <c r="AW152" s="184"/>
    </row>
    <row r="153" spans="1:49" ht="16.8">
      <c r="A153" s="82"/>
      <c r="B153" s="82"/>
      <c r="C153" s="82"/>
      <c r="D153" s="82"/>
      <c r="E153" s="82" t="s">
        <v>168</v>
      </c>
      <c r="F153" s="82"/>
      <c r="G153" s="82" t="s">
        <v>105</v>
      </c>
      <c r="H153" s="82" t="s">
        <v>169</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v>0</v>
      </c>
      <c r="AS153" s="476">
        <v>-5.9</v>
      </c>
      <c r="AT153" s="476">
        <v>-5.9</v>
      </c>
      <c r="AU153" s="476">
        <v>-5.9</v>
      </c>
      <c r="AV153" s="476">
        <v>-5.7</v>
      </c>
      <c r="AW153" s="184"/>
    </row>
    <row r="154" spans="1:49" ht="16.8">
      <c r="A154" s="82"/>
      <c r="B154" s="82"/>
      <c r="C154" s="82"/>
      <c r="D154" s="82"/>
      <c r="E154" s="82" t="s">
        <v>170</v>
      </c>
      <c r="F154" s="82"/>
      <c r="G154" s="82" t="s">
        <v>105</v>
      </c>
      <c r="H154" s="82" t="s">
        <v>171</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v>0</v>
      </c>
      <c r="AS154" s="476">
        <v>0</v>
      </c>
      <c r="AT154" s="476">
        <v>0</v>
      </c>
      <c r="AU154" s="476">
        <v>0</v>
      </c>
      <c r="AV154" s="476">
        <v>0</v>
      </c>
      <c r="AW154" s="184"/>
    </row>
    <row r="155" spans="1:49" ht="16.8">
      <c r="A155" s="82"/>
      <c r="B155" s="82"/>
      <c r="C155" s="82"/>
      <c r="D155" s="82"/>
      <c r="E155" s="82" t="s">
        <v>172</v>
      </c>
      <c r="F155" s="82"/>
      <c r="G155" s="82" t="s">
        <v>105</v>
      </c>
      <c r="H155" s="82" t="s">
        <v>173</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v>0</v>
      </c>
      <c r="AS155" s="476">
        <v>0</v>
      </c>
      <c r="AT155" s="476">
        <v>0</v>
      </c>
      <c r="AU155" s="476">
        <v>0</v>
      </c>
      <c r="AV155" s="476">
        <v>0</v>
      </c>
      <c r="AW155" s="184"/>
    </row>
    <row r="156" spans="1:49" ht="16.8">
      <c r="A156" s="82"/>
      <c r="B156" s="82"/>
      <c r="C156" s="82"/>
      <c r="D156" s="82"/>
      <c r="E156" s="82" t="s">
        <v>174</v>
      </c>
      <c r="F156" s="82"/>
      <c r="G156" s="82" t="s">
        <v>105</v>
      </c>
      <c r="H156" s="82" t="s">
        <v>175</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v>0</v>
      </c>
      <c r="AS156" s="476">
        <v>0</v>
      </c>
      <c r="AT156" s="476">
        <v>0</v>
      </c>
      <c r="AU156" s="476">
        <v>0</v>
      </c>
      <c r="AV156" s="476">
        <v>0</v>
      </c>
      <c r="AW156" s="184"/>
    </row>
    <row r="157" spans="1:49" ht="16.8">
      <c r="A157" s="82"/>
      <c r="B157" s="82"/>
      <c r="C157" s="82"/>
      <c r="D157" s="82"/>
      <c r="E157" s="182" t="s">
        <v>176</v>
      </c>
      <c r="F157" s="82"/>
      <c r="G157" s="82" t="s">
        <v>105</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c r="AS157" s="476"/>
      <c r="AT157" s="476"/>
      <c r="AU157" s="476"/>
      <c r="AV157" s="476"/>
      <c r="AW157" s="184"/>
    </row>
    <row r="158" spans="1:49" ht="16.8">
      <c r="A158" s="82"/>
      <c r="B158" s="82"/>
      <c r="C158" s="82"/>
      <c r="D158" s="82"/>
      <c r="E158" s="182" t="s">
        <v>176</v>
      </c>
      <c r="F158" s="82"/>
      <c r="G158" s="82" t="s">
        <v>105</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c r="AS158" s="476"/>
      <c r="AT158" s="476"/>
      <c r="AU158" s="476"/>
      <c r="AV158" s="476"/>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177</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178</v>
      </c>
      <c r="F162" s="82"/>
      <c r="G162" s="82" t="s">
        <v>105</v>
      </c>
      <c r="H162" s="82" t="s">
        <v>179</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v>0.81674431711387552</v>
      </c>
      <c r="AS162" s="476">
        <v>0.81674431711387552</v>
      </c>
      <c r="AT162" s="476">
        <v>0.81674431711387552</v>
      </c>
      <c r="AU162" s="476">
        <v>0.81674431711387552</v>
      </c>
      <c r="AV162" s="476">
        <v>0.81674431711387552</v>
      </c>
      <c r="AW162" s="184"/>
    </row>
    <row r="163" spans="1:49" ht="16.8">
      <c r="A163" s="82"/>
      <c r="B163" s="82"/>
      <c r="C163" s="82"/>
      <c r="D163" s="82"/>
      <c r="E163" s="82" t="s">
        <v>180</v>
      </c>
      <c r="F163" s="82"/>
      <c r="G163" s="82" t="s">
        <v>105</v>
      </c>
      <c r="H163" s="82" t="s">
        <v>181</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v>-1.4036283000000003</v>
      </c>
      <c r="AS163" s="476">
        <v>-1.4036283000000003</v>
      </c>
      <c r="AT163" s="476">
        <v>-1.4036283000000003</v>
      </c>
      <c r="AU163" s="476">
        <v>-1.4036283000000003</v>
      </c>
      <c r="AV163" s="476">
        <v>-1.4036283000000003</v>
      </c>
      <c r="AW163" s="184"/>
    </row>
    <row r="164" spans="1:49" ht="16.8">
      <c r="A164" s="82"/>
      <c r="B164" s="82"/>
      <c r="C164" s="82"/>
      <c r="D164" s="82"/>
      <c r="E164" s="82" t="s">
        <v>182</v>
      </c>
      <c r="F164" s="82"/>
      <c r="G164" s="82" t="s">
        <v>105</v>
      </c>
      <c r="H164" s="82" t="s">
        <v>183</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v>-6.2999237084140347E-2</v>
      </c>
      <c r="AS164" s="476">
        <v>-0.26748423708414237</v>
      </c>
      <c r="AT164" s="476">
        <v>-0.35811423708414092</v>
      </c>
      <c r="AU164" s="476">
        <v>-0.45503423708414165</v>
      </c>
      <c r="AV164" s="476">
        <v>-0.54717923708414107</v>
      </c>
      <c r="AW164" s="184"/>
    </row>
    <row r="165" spans="1:49" ht="16.8">
      <c r="A165" s="82"/>
      <c r="B165" s="82"/>
      <c r="C165" s="82"/>
      <c r="D165" s="82"/>
      <c r="E165" s="82" t="s">
        <v>184</v>
      </c>
      <c r="F165" s="82"/>
      <c r="G165" s="82" t="s">
        <v>105</v>
      </c>
      <c r="H165" s="82" t="s">
        <v>185</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v>0</v>
      </c>
      <c r="AS165" s="476">
        <v>0</v>
      </c>
      <c r="AT165" s="476">
        <v>0</v>
      </c>
      <c r="AU165" s="476">
        <v>0</v>
      </c>
      <c r="AV165" s="476">
        <v>0</v>
      </c>
      <c r="AW165" s="184"/>
    </row>
    <row r="166" spans="1:49" ht="16.8">
      <c r="A166" s="82"/>
      <c r="B166" s="82"/>
      <c r="C166" s="82"/>
      <c r="D166" s="82"/>
      <c r="E166" s="82" t="s">
        <v>186</v>
      </c>
      <c r="F166" s="82"/>
      <c r="G166" s="82" t="s">
        <v>105</v>
      </c>
      <c r="H166" s="82" t="s">
        <v>187</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v>0</v>
      </c>
      <c r="AS166" s="476">
        <v>0</v>
      </c>
      <c r="AT166" s="476">
        <v>0</v>
      </c>
      <c r="AU166" s="476">
        <v>0</v>
      </c>
      <c r="AV166" s="476">
        <v>0</v>
      </c>
      <c r="AW166" s="184"/>
    </row>
    <row r="167" spans="1:49" ht="16.8">
      <c r="A167" s="82"/>
      <c r="B167" s="82"/>
      <c r="C167" s="82"/>
      <c r="D167" s="82"/>
      <c r="E167" s="82" t="s">
        <v>188</v>
      </c>
      <c r="F167" s="82"/>
      <c r="G167" s="82" t="s">
        <v>105</v>
      </c>
      <c r="H167" s="82" t="s">
        <v>189</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v>0</v>
      </c>
      <c r="AS167" s="476">
        <v>0</v>
      </c>
      <c r="AT167" s="476">
        <v>0</v>
      </c>
      <c r="AU167" s="476">
        <v>0</v>
      </c>
      <c r="AV167" s="476">
        <v>0</v>
      </c>
      <c r="AW167" s="184"/>
    </row>
    <row r="168" spans="1:49" ht="16.8">
      <c r="A168" s="82"/>
      <c r="B168" s="82"/>
      <c r="C168" s="82"/>
      <c r="D168" s="82"/>
      <c r="E168" s="82" t="s">
        <v>190</v>
      </c>
      <c r="F168" s="82"/>
      <c r="G168" s="82" t="s">
        <v>105</v>
      </c>
      <c r="H168" s="82" t="s">
        <v>191</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v>0</v>
      </c>
      <c r="AS168" s="476">
        <v>0</v>
      </c>
      <c r="AT168" s="476">
        <v>0</v>
      </c>
      <c r="AU168" s="476">
        <v>0</v>
      </c>
      <c r="AV168" s="476">
        <v>0</v>
      </c>
      <c r="AW168" s="184"/>
    </row>
    <row r="169" spans="1:49" ht="16.8">
      <c r="A169" s="82"/>
      <c r="B169" s="82"/>
      <c r="C169" s="82"/>
      <c r="D169" s="82"/>
      <c r="E169" s="82" t="s">
        <v>192</v>
      </c>
      <c r="F169" s="82"/>
      <c r="G169" s="82" t="s">
        <v>105</v>
      </c>
      <c r="H169" s="82" t="s">
        <v>193</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c r="AS169" s="476"/>
      <c r="AT169" s="476"/>
      <c r="AU169" s="476"/>
      <c r="AV169" s="476"/>
      <c r="AW169" s="184"/>
    </row>
    <row r="170" spans="1:49" ht="16.8">
      <c r="A170" s="82"/>
      <c r="B170" s="82"/>
      <c r="C170" s="82"/>
      <c r="D170" s="82"/>
      <c r="E170" s="182" t="s">
        <v>176</v>
      </c>
      <c r="F170" s="82"/>
      <c r="G170" s="82" t="s">
        <v>105</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c r="AS170" s="476"/>
      <c r="AT170" s="476"/>
      <c r="AU170" s="476"/>
      <c r="AV170" s="476"/>
      <c r="AW170" s="184"/>
    </row>
    <row r="171" spans="1:49" ht="16.8">
      <c r="A171" s="82"/>
      <c r="B171" s="82"/>
      <c r="C171" s="82"/>
      <c r="D171" s="82"/>
      <c r="E171" s="182" t="s">
        <v>176</v>
      </c>
      <c r="F171" s="82"/>
      <c r="G171" s="82" t="s">
        <v>105</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c r="AS171" s="476"/>
      <c r="AT171" s="476"/>
      <c r="AU171" s="476"/>
      <c r="AV171" s="476"/>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194</v>
      </c>
      <c r="F173" s="82"/>
      <c r="G173" s="82" t="s">
        <v>105</v>
      </c>
      <c r="H173" s="82" t="s">
        <v>195</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v>1.38</v>
      </c>
      <c r="AS173" s="476">
        <v>0</v>
      </c>
      <c r="AT173" s="476">
        <v>0</v>
      </c>
      <c r="AU173" s="476">
        <v>0</v>
      </c>
      <c r="AV173" s="476">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3</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196</v>
      </c>
      <c r="F177" s="82"/>
      <c r="G177" s="82" t="s">
        <v>105</v>
      </c>
      <c r="H177" s="82" t="s">
        <v>197</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v>1.1105778857422002</v>
      </c>
      <c r="AS177" s="476">
        <v>1.1105778857422002</v>
      </c>
      <c r="AT177" s="476">
        <v>1.1105778857422002</v>
      </c>
      <c r="AU177" s="476">
        <v>1.1105778857422002</v>
      </c>
      <c r="AV177" s="476">
        <v>1.1105778857422002</v>
      </c>
      <c r="AW177" s="184"/>
    </row>
    <row r="178" spans="1:49" ht="16.8">
      <c r="A178" s="82"/>
      <c r="B178" s="82"/>
      <c r="C178" s="82"/>
      <c r="D178" s="82"/>
      <c r="E178" s="82" t="s">
        <v>198</v>
      </c>
      <c r="F178" s="82"/>
      <c r="G178" s="82" t="s">
        <v>105</v>
      </c>
      <c r="H178" s="82" t="s">
        <v>199</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v>0</v>
      </c>
      <c r="AS178" s="476">
        <v>0</v>
      </c>
      <c r="AT178" s="476">
        <v>0</v>
      </c>
      <c r="AU178" s="476">
        <v>0</v>
      </c>
      <c r="AV178" s="476">
        <v>0</v>
      </c>
      <c r="AW178" s="184"/>
    </row>
    <row r="179" spans="1:49" ht="16.8">
      <c r="A179" s="82"/>
      <c r="B179" s="82"/>
      <c r="C179" s="82"/>
      <c r="D179" s="82"/>
      <c r="E179" s="82" t="s">
        <v>200</v>
      </c>
      <c r="F179" s="82"/>
      <c r="G179" s="82" t="s">
        <v>105</v>
      </c>
      <c r="H179" s="82" t="s">
        <v>201</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v>0</v>
      </c>
      <c r="AS179" s="476">
        <v>0</v>
      </c>
      <c r="AT179" s="476">
        <v>0</v>
      </c>
      <c r="AU179" s="476">
        <v>0</v>
      </c>
      <c r="AV179" s="476">
        <v>0</v>
      </c>
      <c r="AW179" s="184"/>
    </row>
    <row r="180" spans="1:49" ht="16.8">
      <c r="A180" s="82"/>
      <c r="B180" s="82"/>
      <c r="C180" s="82"/>
      <c r="D180" s="82"/>
      <c r="E180" s="82" t="s">
        <v>202</v>
      </c>
      <c r="F180" s="82"/>
      <c r="G180" s="82" t="s">
        <v>105</v>
      </c>
      <c r="H180" s="82" t="s">
        <v>203</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v>0</v>
      </c>
      <c r="AS180" s="476">
        <v>0</v>
      </c>
      <c r="AT180" s="476">
        <v>0</v>
      </c>
      <c r="AU180" s="476">
        <v>0</v>
      </c>
      <c r="AV180" s="476">
        <v>0</v>
      </c>
      <c r="AW180" s="184"/>
    </row>
    <row r="181" spans="1:49" ht="16.8">
      <c r="A181" s="82"/>
      <c r="B181" s="82"/>
      <c r="C181" s="82"/>
      <c r="D181" s="82"/>
      <c r="E181" s="82" t="s">
        <v>204</v>
      </c>
      <c r="F181" s="82"/>
      <c r="G181" s="82" t="s">
        <v>105</v>
      </c>
      <c r="H181" s="82" t="s">
        <v>205</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528">
        <v>0</v>
      </c>
      <c r="AS181" s="528">
        <v>0</v>
      </c>
      <c r="AT181" s="528">
        <v>0</v>
      </c>
      <c r="AU181" s="528">
        <v>0</v>
      </c>
      <c r="AV181" s="528">
        <v>0</v>
      </c>
      <c r="AW181" s="184"/>
    </row>
    <row r="182" spans="1:49" ht="16.8">
      <c r="A182" s="82"/>
      <c r="B182" s="82"/>
      <c r="C182" s="82"/>
      <c r="D182" s="82"/>
      <c r="E182" s="82" t="s">
        <v>206</v>
      </c>
      <c r="F182" s="82"/>
      <c r="G182" s="82" t="s">
        <v>105</v>
      </c>
      <c r="H182" s="82" t="s">
        <v>207</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528">
        <v>0</v>
      </c>
      <c r="AS182" s="528">
        <v>0</v>
      </c>
      <c r="AT182" s="528">
        <v>0</v>
      </c>
      <c r="AU182" s="528">
        <v>0</v>
      </c>
      <c r="AV182" s="528">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1395</v>
      </c>
      <c r="F184" s="82"/>
      <c r="G184" s="82" t="s">
        <v>209</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v>1.111111</v>
      </c>
      <c r="AS184" s="207"/>
      <c r="AT184" s="207"/>
      <c r="AU184" s="207"/>
      <c r="AV184" s="207"/>
      <c r="AW184" s="184"/>
    </row>
    <row r="185" spans="1:49" ht="16.8">
      <c r="A185" s="82"/>
      <c r="B185" s="82"/>
      <c r="C185" s="82"/>
      <c r="D185" s="82"/>
      <c r="E185" s="82" t="s">
        <v>210</v>
      </c>
      <c r="F185" s="82"/>
      <c r="G185" s="82" t="s">
        <v>209</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v>1.111111</v>
      </c>
      <c r="AS185" s="207"/>
      <c r="AT185" s="207"/>
      <c r="AU185" s="207"/>
      <c r="AV185" s="207"/>
      <c r="AW185" s="184"/>
    </row>
    <row r="186" spans="1:49" ht="16.8">
      <c r="A186" s="82"/>
      <c r="B186" s="82"/>
      <c r="C186" s="82"/>
      <c r="D186" s="82"/>
      <c r="E186" s="82" t="s">
        <v>211</v>
      </c>
      <c r="F186" s="82"/>
      <c r="G186" s="82" t="s">
        <v>209</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212</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213</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214</v>
      </c>
      <c r="F191" s="82"/>
      <c r="G191" s="82" t="s">
        <v>105</v>
      </c>
      <c r="H191" s="82" t="s">
        <v>215</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v>45.681199999999997</v>
      </c>
      <c r="AS191" s="476">
        <v>45.124400000000001</v>
      </c>
      <c r="AT191" s="476">
        <v>43.765500000000003</v>
      </c>
      <c r="AU191" s="476">
        <v>44.808100000000003</v>
      </c>
      <c r="AV191" s="476">
        <v>44.882599999999996</v>
      </c>
      <c r="AW191" s="184"/>
    </row>
    <row r="192" spans="1:49" ht="16.8">
      <c r="A192" s="82"/>
      <c r="B192" s="82"/>
      <c r="C192" s="82"/>
      <c r="D192" s="27"/>
      <c r="E192" s="82" t="s">
        <v>216</v>
      </c>
      <c r="F192" s="82"/>
      <c r="G192" s="82" t="s">
        <v>105</v>
      </c>
      <c r="H192" s="82" t="s">
        <v>217</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v>-46.464399999999998</v>
      </c>
      <c r="AS192" s="476">
        <v>-45.947400000000002</v>
      </c>
      <c r="AT192" s="476">
        <v>-44.648399999999995</v>
      </c>
      <c r="AU192" s="476">
        <v>-45.702599999999997</v>
      </c>
      <c r="AV192" s="476">
        <v>-45.788299999999992</v>
      </c>
      <c r="AW192" s="184"/>
    </row>
    <row r="193" spans="1:49" ht="16.8">
      <c r="A193" s="82"/>
      <c r="B193" s="82"/>
      <c r="C193" s="82"/>
      <c r="D193" s="82"/>
      <c r="E193" s="82" t="s">
        <v>218</v>
      </c>
      <c r="F193" s="82"/>
      <c r="G193" s="82" t="s">
        <v>105</v>
      </c>
      <c r="H193" s="82" t="s">
        <v>219</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v>21.225000000000001</v>
      </c>
      <c r="AS193" s="476">
        <v>15.378</v>
      </c>
      <c r="AT193" s="476">
        <v>14.673</v>
      </c>
      <c r="AU193" s="476">
        <v>14.726000000000001</v>
      </c>
      <c r="AV193" s="476">
        <v>10.939</v>
      </c>
      <c r="AW193" s="184"/>
    </row>
    <row r="194" spans="1:49" ht="16.8">
      <c r="A194" s="82"/>
      <c r="B194" s="82"/>
      <c r="C194" s="82"/>
      <c r="D194" s="82"/>
      <c r="E194" s="82" t="s">
        <v>220</v>
      </c>
      <c r="F194" s="82"/>
      <c r="G194" s="82" t="s">
        <v>105</v>
      </c>
      <c r="H194" s="82" t="s">
        <v>221</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v>-21.22483320614317</v>
      </c>
      <c r="AS194" s="476">
        <v>-15.378378263433454</v>
      </c>
      <c r="AT194" s="476">
        <v>-14.673388874141933</v>
      </c>
      <c r="AU194" s="476">
        <v>-14.725734594557288</v>
      </c>
      <c r="AV194" s="476">
        <v>-10.938703940801245</v>
      </c>
      <c r="AW194" s="184"/>
    </row>
    <row r="195" spans="1:49" ht="16.8">
      <c r="A195" s="82"/>
      <c r="B195" s="82"/>
      <c r="C195" s="82"/>
      <c r="D195" s="82"/>
      <c r="E195" s="82" t="s">
        <v>222</v>
      </c>
      <c r="F195" s="82"/>
      <c r="G195" s="82" t="s">
        <v>105</v>
      </c>
      <c r="H195" s="82" t="s">
        <v>223</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v>3.698</v>
      </c>
      <c r="AS195" s="476">
        <v>3.6549999999999998</v>
      </c>
      <c r="AT195" s="476">
        <v>3.516</v>
      </c>
      <c r="AU195" s="476">
        <v>3.5539999999999998</v>
      </c>
      <c r="AV195" s="476">
        <v>3.5259999999999998</v>
      </c>
      <c r="AW195" s="184"/>
    </row>
    <row r="196" spans="1:49" ht="16.8">
      <c r="A196" s="82"/>
      <c r="B196" s="82"/>
      <c r="C196" s="82"/>
      <c r="D196" s="82"/>
      <c r="E196" s="82" t="s">
        <v>224</v>
      </c>
      <c r="F196" s="82"/>
      <c r="G196" s="82" t="s">
        <v>105</v>
      </c>
      <c r="H196" s="82" t="s">
        <v>225</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v>-3.6978071320420085</v>
      </c>
      <c r="AS196" s="476">
        <v>-3.6548296451648081</v>
      </c>
      <c r="AT196" s="476">
        <v>-3.5164428950761826</v>
      </c>
      <c r="AU196" s="476">
        <v>-3.55432280289752</v>
      </c>
      <c r="AV196" s="476">
        <v>-3.5264747837602619</v>
      </c>
      <c r="AW196" s="184"/>
    </row>
    <row r="197" spans="1:49" ht="16.8">
      <c r="A197" s="82"/>
      <c r="B197" s="82"/>
      <c r="C197" s="82"/>
      <c r="D197" s="82"/>
      <c r="E197" s="82" t="s">
        <v>226</v>
      </c>
      <c r="F197" s="82"/>
      <c r="G197" s="82" t="s">
        <v>105</v>
      </c>
      <c r="H197" s="82" t="s">
        <v>227</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v>0</v>
      </c>
      <c r="AS197" s="476">
        <v>0</v>
      </c>
      <c r="AT197" s="476">
        <v>0</v>
      </c>
      <c r="AU197" s="476">
        <v>0</v>
      </c>
      <c r="AV197" s="476">
        <v>0</v>
      </c>
      <c r="AW197" s="184"/>
    </row>
    <row r="198" spans="1:49" ht="16.8">
      <c r="A198" s="82"/>
      <c r="B198" s="82"/>
      <c r="C198" s="82"/>
      <c r="D198" s="82"/>
      <c r="E198" s="82" t="s">
        <v>228</v>
      </c>
      <c r="F198" s="82"/>
      <c r="G198" s="82" t="s">
        <v>105</v>
      </c>
      <c r="H198" s="82" t="s">
        <v>229</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v>0</v>
      </c>
      <c r="AS198" s="476">
        <v>0</v>
      </c>
      <c r="AT198" s="476">
        <v>0</v>
      </c>
      <c r="AU198" s="476">
        <v>0</v>
      </c>
      <c r="AV198" s="476">
        <v>0</v>
      </c>
      <c r="AW198" s="184"/>
    </row>
    <row r="199" spans="1:49" ht="16.8">
      <c r="A199" s="82"/>
      <c r="B199" s="82"/>
      <c r="C199" s="82"/>
      <c r="D199" s="82"/>
      <c r="E199" s="82" t="s">
        <v>230</v>
      </c>
      <c r="F199" s="82"/>
      <c r="G199" s="82" t="s">
        <v>105</v>
      </c>
      <c r="H199" s="82" t="s">
        <v>231</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v>0</v>
      </c>
      <c r="AS199" s="476">
        <v>0</v>
      </c>
      <c r="AT199" s="476">
        <v>0</v>
      </c>
      <c r="AU199" s="476">
        <v>0</v>
      </c>
      <c r="AV199" s="476">
        <v>0</v>
      </c>
      <c r="AW199" s="184"/>
    </row>
    <row r="200" spans="1:49" ht="16.8">
      <c r="A200" s="82"/>
      <c r="B200" s="82"/>
      <c r="C200" s="82"/>
      <c r="D200" s="82"/>
      <c r="E200" s="82" t="s">
        <v>232</v>
      </c>
      <c r="F200" s="82"/>
      <c r="G200" s="82" t="s">
        <v>105</v>
      </c>
      <c r="H200" s="82" t="s">
        <v>233</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v>0</v>
      </c>
      <c r="AS200" s="476">
        <v>0</v>
      </c>
      <c r="AT200" s="476">
        <v>0</v>
      </c>
      <c r="AU200" s="476">
        <v>0</v>
      </c>
      <c r="AV200" s="476">
        <v>0</v>
      </c>
      <c r="AW200" s="184"/>
    </row>
    <row r="201" spans="1:49" ht="16.8">
      <c r="A201" s="82"/>
      <c r="B201" s="82"/>
      <c r="C201" s="82"/>
      <c r="D201" s="82"/>
      <c r="E201" s="82" t="s">
        <v>234</v>
      </c>
      <c r="F201" s="82"/>
      <c r="G201" s="82" t="s">
        <v>105</v>
      </c>
      <c r="H201" s="82" t="s">
        <v>235</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v>0</v>
      </c>
      <c r="AS201" s="476">
        <v>0</v>
      </c>
      <c r="AT201" s="476">
        <v>0</v>
      </c>
      <c r="AU201" s="476">
        <v>0</v>
      </c>
      <c r="AV201" s="476">
        <v>0</v>
      </c>
      <c r="AW201" s="184"/>
    </row>
    <row r="202" spans="1:49" ht="16.8">
      <c r="A202" s="82"/>
      <c r="B202" s="82"/>
      <c r="C202" s="82"/>
      <c r="D202" s="82"/>
      <c r="E202" s="82" t="s">
        <v>236</v>
      </c>
      <c r="F202" s="82"/>
      <c r="G202" s="82" t="s">
        <v>105</v>
      </c>
      <c r="H202" s="82" t="s">
        <v>237</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v>0</v>
      </c>
      <c r="AS202" s="476">
        <v>0</v>
      </c>
      <c r="AT202" s="476">
        <v>0</v>
      </c>
      <c r="AU202" s="476">
        <v>0</v>
      </c>
      <c r="AV202" s="476">
        <v>0</v>
      </c>
      <c r="AW202" s="184"/>
    </row>
    <row r="203" spans="1:49" ht="16.8">
      <c r="A203" s="82"/>
      <c r="B203" s="82"/>
      <c r="C203" s="82"/>
      <c r="D203" s="82"/>
      <c r="E203" s="82" t="s">
        <v>238</v>
      </c>
      <c r="F203" s="82"/>
      <c r="G203" s="82" t="s">
        <v>105</v>
      </c>
      <c r="H203" s="82" t="s">
        <v>239</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v>0</v>
      </c>
      <c r="AS203" s="476">
        <v>0</v>
      </c>
      <c r="AT203" s="476">
        <v>0</v>
      </c>
      <c r="AU203" s="476">
        <v>0</v>
      </c>
      <c r="AV203" s="476">
        <v>0</v>
      </c>
      <c r="AW203" s="184"/>
    </row>
    <row r="204" spans="1:49" ht="16.8">
      <c r="A204" s="82"/>
      <c r="B204" s="82"/>
      <c r="C204" s="82"/>
      <c r="D204" s="82"/>
      <c r="E204" s="82" t="s">
        <v>240</v>
      </c>
      <c r="F204" s="82"/>
      <c r="G204" s="82" t="s">
        <v>105</v>
      </c>
      <c r="H204" s="82" t="s">
        <v>241</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v>0</v>
      </c>
      <c r="AS204" s="476">
        <v>0</v>
      </c>
      <c r="AT204" s="476">
        <v>0</v>
      </c>
      <c r="AU204" s="476">
        <v>0</v>
      </c>
      <c r="AV204" s="476">
        <v>0</v>
      </c>
      <c r="AW204" s="184"/>
    </row>
    <row r="205" spans="1:49" ht="16.8">
      <c r="A205" s="82"/>
      <c r="B205" s="82"/>
      <c r="C205" s="82"/>
      <c r="D205" s="82"/>
      <c r="E205" s="82" t="s">
        <v>242</v>
      </c>
      <c r="F205" s="82"/>
      <c r="G205" s="82" t="s">
        <v>105</v>
      </c>
      <c r="H205" s="82" t="s">
        <v>243</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v>0</v>
      </c>
      <c r="AS205" s="476">
        <v>0</v>
      </c>
      <c r="AT205" s="476">
        <v>0</v>
      </c>
      <c r="AU205" s="476">
        <v>0</v>
      </c>
      <c r="AV205" s="476">
        <v>0</v>
      </c>
      <c r="AW205" s="184"/>
    </row>
    <row r="206" spans="1:49" ht="16.8">
      <c r="A206" s="82"/>
      <c r="B206" s="82"/>
      <c r="C206" s="82"/>
      <c r="D206" s="82"/>
      <c r="E206" s="82" t="s">
        <v>244</v>
      </c>
      <c r="F206" s="82"/>
      <c r="G206" s="82" t="s">
        <v>105</v>
      </c>
      <c r="H206" s="82" t="s">
        <v>245</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v>0</v>
      </c>
      <c r="AS206" s="476">
        <v>0</v>
      </c>
      <c r="AT206" s="476">
        <v>0</v>
      </c>
      <c r="AU206" s="476">
        <v>0</v>
      </c>
      <c r="AV206" s="476">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246</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247</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248</v>
      </c>
      <c r="F211" s="82"/>
      <c r="G211" s="82" t="s">
        <v>249</v>
      </c>
      <c r="H211" s="82" t="s">
        <v>250</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v>3.1E-2</v>
      </c>
      <c r="AS211" s="390">
        <v>3.1699999999999999E-2</v>
      </c>
      <c r="AT211" s="390">
        <v>3.2300000000000002E-2</v>
      </c>
      <c r="AU211" s="390">
        <v>3.2399999999999998E-2</v>
      </c>
      <c r="AV211" s="390">
        <v>3.2599999999999997E-2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251</v>
      </c>
      <c r="F213" s="82"/>
      <c r="G213" s="82" t="s">
        <v>249</v>
      </c>
      <c r="H213" s="82" t="s">
        <v>252</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v>1.46E-2</v>
      </c>
      <c r="AS213" s="390">
        <v>2.7199999999999998E-2</v>
      </c>
      <c r="AT213" s="390">
        <v>2.4299999999999999E-2</v>
      </c>
      <c r="AU213" s="390">
        <v>2.4899999999999999E-2</v>
      </c>
      <c r="AV213" s="390">
        <v>2.5600000000000001E-2</v>
      </c>
      <c r="AW213" s="184"/>
    </row>
    <row r="214" spans="1:49" ht="16.8">
      <c r="A214" s="82"/>
      <c r="B214" s="82"/>
      <c r="C214" s="82"/>
      <c r="D214" s="82"/>
      <c r="E214" s="82" t="s">
        <v>253</v>
      </c>
      <c r="F214" s="82"/>
      <c r="G214" s="82" t="s">
        <v>100</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v>0.75861000000000001</v>
      </c>
      <c r="AS214" s="409">
        <v>0.75861000000000001</v>
      </c>
      <c r="AT214" s="409">
        <v>0.75861000000000001</v>
      </c>
      <c r="AU214" s="409">
        <v>0.75861000000000001</v>
      </c>
      <c r="AV214" s="409">
        <v>0.75861000000000001</v>
      </c>
      <c r="AW214" s="184"/>
    </row>
    <row r="215" spans="1:49" ht="16.8">
      <c r="A215" s="82"/>
      <c r="B215" s="82"/>
      <c r="C215" s="82"/>
      <c r="D215" s="82"/>
      <c r="E215" s="82" t="s">
        <v>254</v>
      </c>
      <c r="F215" s="82"/>
      <c r="G215" s="82" t="s">
        <v>209</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v>6.5000000000000002E-2</v>
      </c>
      <c r="AS215" s="409">
        <v>6.5000000000000002E-2</v>
      </c>
      <c r="AT215" s="409">
        <v>6.5000000000000002E-2</v>
      </c>
      <c r="AU215" s="409">
        <v>6.5000000000000002E-2</v>
      </c>
      <c r="AV215" s="409">
        <v>6.5000000000000002E-2</v>
      </c>
      <c r="AW215" s="184"/>
    </row>
    <row r="216" spans="1:49" ht="16.8">
      <c r="A216" s="82"/>
      <c r="B216" s="82"/>
      <c r="C216" s="82"/>
      <c r="D216" s="82"/>
      <c r="E216" s="82" t="s">
        <v>255</v>
      </c>
      <c r="F216" s="82"/>
      <c r="G216" s="82" t="s">
        <v>209</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v>0.6</v>
      </c>
      <c r="AS216" s="409">
        <v>0.6</v>
      </c>
      <c r="AT216" s="409">
        <v>0.6</v>
      </c>
      <c r="AU216" s="409">
        <v>0.6</v>
      </c>
      <c r="AV216" s="409">
        <v>0.6</v>
      </c>
      <c r="AW216" s="184"/>
    </row>
    <row r="217" spans="1:49" ht="16.8">
      <c r="A217" s="82"/>
      <c r="B217" s="82"/>
      <c r="C217" s="82"/>
      <c r="D217" s="82"/>
      <c r="E217" s="82" t="s">
        <v>256</v>
      </c>
      <c r="F217" s="82"/>
      <c r="G217" s="82" t="s">
        <v>209</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v>0.6</v>
      </c>
      <c r="AS217" s="409">
        <v>0.6</v>
      </c>
      <c r="AT217" s="409">
        <v>0.6</v>
      </c>
      <c r="AU217" s="409">
        <v>0.6</v>
      </c>
      <c r="AV217" s="409">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1399</v>
      </c>
      <c r="F219" s="82"/>
      <c r="G219" s="82" t="s">
        <v>249</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v>3.8974999999999996E-2</v>
      </c>
      <c r="AK219" s="409">
        <v>3.7870000000000001E-2</v>
      </c>
      <c r="AL219" s="409">
        <v>3.6830000000000002E-2</v>
      </c>
      <c r="AM219" s="409">
        <v>3.4814999999999999E-2</v>
      </c>
      <c r="AN219" s="409">
        <v>3.2670000000000005E-2</v>
      </c>
      <c r="AO219" s="409">
        <v>2.9485000000000001E-2</v>
      </c>
      <c r="AP219" s="409">
        <v>2.734E-2</v>
      </c>
      <c r="AQ219" s="457">
        <v>2.4934999999999999E-2</v>
      </c>
      <c r="AR219" s="145"/>
      <c r="AS219" s="184"/>
      <c r="AT219" s="184"/>
      <c r="AU219" s="184"/>
      <c r="AV219" s="184"/>
      <c r="AW219" s="184"/>
    </row>
    <row r="220" spans="1:49" ht="16.8">
      <c r="A220" s="82"/>
      <c r="B220" s="82"/>
      <c r="C220" s="82"/>
      <c r="D220" s="82"/>
      <c r="E220" s="82" t="s">
        <v>258</v>
      </c>
      <c r="F220" s="82"/>
      <c r="G220" s="82" t="s">
        <v>209</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v>0.65</v>
      </c>
      <c r="AK220" s="410">
        <v>0.65</v>
      </c>
      <c r="AL220" s="410">
        <v>0.65</v>
      </c>
      <c r="AM220" s="410">
        <v>0.65</v>
      </c>
      <c r="AN220" s="410">
        <v>0.65</v>
      </c>
      <c r="AO220" s="410">
        <v>0.65</v>
      </c>
      <c r="AP220" s="410">
        <v>0.65</v>
      </c>
      <c r="AQ220" s="456">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259</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260</v>
      </c>
      <c r="F223" s="82"/>
      <c r="G223" s="82" t="s">
        <v>209</v>
      </c>
      <c r="H223" s="82" t="s">
        <v>261</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v>0.9919</v>
      </c>
      <c r="AS223" s="390">
        <v>1.0008999999999999</v>
      </c>
      <c r="AT223" s="390">
        <v>1.0102</v>
      </c>
      <c r="AU223" s="390">
        <v>1.0202</v>
      </c>
      <c r="AV223" s="390">
        <v>1.0306</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262</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263</v>
      </c>
      <c r="F226" s="82"/>
      <c r="G226" s="82" t="s">
        <v>209</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v>0.05</v>
      </c>
      <c r="AS226" s="409">
        <v>0.05</v>
      </c>
      <c r="AT226" s="409">
        <v>0.05</v>
      </c>
      <c r="AU226" s="409">
        <v>0.05</v>
      </c>
      <c r="AV226" s="409">
        <v>0.05</v>
      </c>
      <c r="AW226" s="184"/>
    </row>
    <row r="227" spans="1:49" ht="16.8">
      <c r="A227" s="82"/>
      <c r="B227" s="82"/>
      <c r="C227" s="82"/>
      <c r="D227" s="82"/>
      <c r="E227" s="82" t="s">
        <v>264</v>
      </c>
      <c r="F227" s="82"/>
      <c r="G227" s="82" t="s">
        <v>209</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v>0.05</v>
      </c>
      <c r="AS227" s="409">
        <v>0.05</v>
      </c>
      <c r="AT227" s="409">
        <v>0.05</v>
      </c>
      <c r="AU227" s="409">
        <v>0.05</v>
      </c>
      <c r="AV227" s="409">
        <v>0.05</v>
      </c>
      <c r="AW227" s="184"/>
    </row>
    <row r="228" spans="1:49" ht="16.8">
      <c r="A228" s="82"/>
      <c r="B228" s="82"/>
      <c r="C228" s="82"/>
      <c r="D228" s="82"/>
      <c r="E228" s="82" t="s">
        <v>265</v>
      </c>
      <c r="F228" s="82"/>
      <c r="G228" s="82" t="s">
        <v>209</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v>0.03</v>
      </c>
      <c r="AS228" s="409">
        <v>0.03</v>
      </c>
      <c r="AT228" s="409">
        <v>0.03</v>
      </c>
      <c r="AU228" s="409">
        <v>0.03</v>
      </c>
      <c r="AV228" s="409">
        <v>0.03</v>
      </c>
      <c r="AW228" s="184"/>
    </row>
    <row r="229" spans="1:49" ht="16.8">
      <c r="A229" s="82"/>
      <c r="B229" s="82"/>
      <c r="C229" s="82"/>
      <c r="D229" s="82"/>
      <c r="E229" s="82" t="s">
        <v>266</v>
      </c>
      <c r="F229" s="82"/>
      <c r="G229" s="82" t="s">
        <v>209</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v>0.6</v>
      </c>
      <c r="AS229" s="409">
        <v>0.6</v>
      </c>
      <c r="AT229" s="409">
        <v>0.6</v>
      </c>
      <c r="AU229" s="409">
        <v>0.6</v>
      </c>
      <c r="AV229" s="409">
        <v>0.6</v>
      </c>
      <c r="AW229" s="184"/>
    </row>
    <row r="230" spans="1:49" ht="16.8">
      <c r="A230" s="82"/>
      <c r="B230" s="82"/>
      <c r="C230" s="82"/>
      <c r="D230" s="82"/>
      <c r="E230" s="82" t="s">
        <v>267</v>
      </c>
      <c r="F230" s="82"/>
      <c r="G230" s="82" t="s">
        <v>209</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v>0.25</v>
      </c>
      <c r="AS230" s="409">
        <v>0.25</v>
      </c>
      <c r="AT230" s="409">
        <v>0.25</v>
      </c>
      <c r="AU230" s="409">
        <v>0.25</v>
      </c>
      <c r="AV230" s="409">
        <v>0.25</v>
      </c>
      <c r="AW230" s="184"/>
    </row>
    <row r="231" spans="1:49" ht="16.8">
      <c r="A231" s="82"/>
      <c r="B231" s="82"/>
      <c r="C231" s="82"/>
      <c r="D231" s="82"/>
      <c r="E231" s="82" t="s">
        <v>268</v>
      </c>
      <c r="F231" s="82"/>
      <c r="G231" s="82" t="s">
        <v>209</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v>0</v>
      </c>
      <c r="AS231" s="409">
        <v>0</v>
      </c>
      <c r="AT231" s="409">
        <v>0</v>
      </c>
      <c r="AU231" s="409">
        <v>0</v>
      </c>
      <c r="AV231" s="409">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269</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270</v>
      </c>
      <c r="F234" s="82"/>
      <c r="G234" s="82" t="s">
        <v>209</v>
      </c>
      <c r="H234" s="82"/>
      <c r="I234" s="409">
        <v>0.77</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271</v>
      </c>
      <c r="F235" s="82"/>
      <c r="G235" s="82" t="s">
        <v>209</v>
      </c>
      <c r="H235" s="82"/>
      <c r="I235" s="409">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272</v>
      </c>
      <c r="F237" s="82"/>
      <c r="G237" s="82" t="s">
        <v>209</v>
      </c>
      <c r="H237" s="82" t="s">
        <v>273</v>
      </c>
      <c r="I237" s="409">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274</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275</v>
      </c>
      <c r="F241" s="82"/>
      <c r="G241" s="2" t="s">
        <v>105</v>
      </c>
      <c r="H241" s="82"/>
      <c r="I241" s="415">
        <v>26.84531622323496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276</v>
      </c>
      <c r="F242" s="82"/>
      <c r="G242" s="2" t="s">
        <v>277</v>
      </c>
      <c r="H242" s="82"/>
      <c r="I242" s="416">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278</v>
      </c>
      <c r="F243" s="82"/>
      <c r="G243" s="2" t="s">
        <v>279</v>
      </c>
      <c r="H243" s="82"/>
      <c r="I243" s="415">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280</v>
      </c>
      <c r="F245" s="82"/>
      <c r="G245" s="2" t="s">
        <v>281</v>
      </c>
      <c r="H245" s="82"/>
      <c r="I245" s="411">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282</v>
      </c>
      <c r="F246" s="82"/>
      <c r="G246" s="2" t="s">
        <v>281</v>
      </c>
      <c r="H246" s="82"/>
      <c r="I246" s="414"/>
      <c r="J246" s="334"/>
      <c r="K246" s="413">
        <v>33.299999999999997</v>
      </c>
      <c r="L246" s="413">
        <v>33.299999999999997</v>
      </c>
      <c r="M246" s="413">
        <v>33.299999999999997</v>
      </c>
      <c r="N246" s="413">
        <v>33.299999999999997</v>
      </c>
      <c r="O246" s="413">
        <v>33.299999999999997</v>
      </c>
      <c r="P246" s="413">
        <v>33.299999999999997</v>
      </c>
      <c r="Q246" s="413">
        <v>33.299999999999997</v>
      </c>
      <c r="R246" s="413">
        <v>33.299999999999997</v>
      </c>
      <c r="S246" s="413">
        <v>33.299999999999997</v>
      </c>
      <c r="T246" s="413">
        <v>33.299999999999997</v>
      </c>
      <c r="U246" s="413">
        <v>33.299999999999997</v>
      </c>
      <c r="V246" s="413">
        <v>33.299999999999997</v>
      </c>
      <c r="W246" s="413">
        <v>33.299999999999997</v>
      </c>
      <c r="X246" s="413">
        <v>33.299999999999997</v>
      </c>
      <c r="Y246" s="413">
        <v>33.299999999999997</v>
      </c>
      <c r="Z246" s="413">
        <v>33.299999999999997</v>
      </c>
      <c r="AA246" s="413">
        <v>33.299999999999997</v>
      </c>
      <c r="AB246" s="413">
        <v>33.299999999999997</v>
      </c>
      <c r="AC246" s="413">
        <v>33.299999999999997</v>
      </c>
      <c r="AD246" s="413">
        <v>33.299999999999997</v>
      </c>
      <c r="AE246" s="413">
        <v>33.299999999999997</v>
      </c>
      <c r="AF246" s="413">
        <v>33.299999999999997</v>
      </c>
      <c r="AG246" s="413">
        <v>33.299999999999997</v>
      </c>
      <c r="AH246" s="413">
        <v>33.299999999999997</v>
      </c>
      <c r="AI246" s="413">
        <v>33.299999999999997</v>
      </c>
      <c r="AJ246" s="413">
        <v>23.125</v>
      </c>
      <c r="AK246" s="413">
        <v>26.25</v>
      </c>
      <c r="AL246" s="413">
        <v>29.375</v>
      </c>
      <c r="AM246" s="413">
        <v>32.5</v>
      </c>
      <c r="AN246" s="413">
        <v>35.625</v>
      </c>
      <c r="AO246" s="413">
        <v>38.75</v>
      </c>
      <c r="AP246" s="413">
        <v>41.875</v>
      </c>
      <c r="AQ246" s="412">
        <v>45</v>
      </c>
      <c r="AR246" s="145"/>
      <c r="AS246" s="184"/>
      <c r="AT246" s="184"/>
      <c r="AU246" s="184"/>
      <c r="AV246" s="184"/>
      <c r="AW246" s="184"/>
    </row>
    <row r="247" spans="1:49" ht="16.8">
      <c r="A247" s="82"/>
      <c r="B247" s="82"/>
      <c r="C247" s="82"/>
      <c r="D247" s="82"/>
      <c r="E247" s="7" t="s">
        <v>283</v>
      </c>
      <c r="F247" s="82"/>
      <c r="G247" s="7" t="s">
        <v>281</v>
      </c>
      <c r="H247" s="82"/>
      <c r="I247" s="414"/>
      <c r="J247" s="334"/>
      <c r="K247" s="413">
        <v>20</v>
      </c>
      <c r="L247" s="413">
        <v>20</v>
      </c>
      <c r="M247" s="413">
        <v>20</v>
      </c>
      <c r="N247" s="413">
        <v>20</v>
      </c>
      <c r="O247" s="413">
        <v>20</v>
      </c>
      <c r="P247" s="413">
        <v>20</v>
      </c>
      <c r="Q247" s="413">
        <v>20</v>
      </c>
      <c r="R247" s="413">
        <v>20</v>
      </c>
      <c r="S247" s="413">
        <v>20</v>
      </c>
      <c r="T247" s="413">
        <v>20</v>
      </c>
      <c r="U247" s="413">
        <v>20</v>
      </c>
      <c r="V247" s="413">
        <v>20</v>
      </c>
      <c r="W247" s="413">
        <v>20</v>
      </c>
      <c r="X247" s="413">
        <v>20</v>
      </c>
      <c r="Y247" s="413">
        <v>20</v>
      </c>
      <c r="Z247" s="413">
        <v>20</v>
      </c>
      <c r="AA247" s="413">
        <v>20</v>
      </c>
      <c r="AB247" s="413">
        <v>20</v>
      </c>
      <c r="AC247" s="413">
        <v>20</v>
      </c>
      <c r="AD247" s="413">
        <v>20</v>
      </c>
      <c r="AE247" s="413">
        <v>20</v>
      </c>
      <c r="AF247" s="413">
        <v>20</v>
      </c>
      <c r="AG247" s="413">
        <v>20</v>
      </c>
      <c r="AH247" s="413">
        <v>20</v>
      </c>
      <c r="AI247" s="413">
        <v>20</v>
      </c>
      <c r="AJ247" s="413">
        <v>23.125</v>
      </c>
      <c r="AK247" s="413">
        <v>26.25</v>
      </c>
      <c r="AL247" s="413">
        <v>29.375</v>
      </c>
      <c r="AM247" s="413">
        <v>32.5</v>
      </c>
      <c r="AN247" s="413">
        <v>35.625</v>
      </c>
      <c r="AO247" s="413">
        <v>38.75</v>
      </c>
      <c r="AP247" s="413">
        <v>41.875</v>
      </c>
      <c r="AQ247" s="412">
        <v>45</v>
      </c>
      <c r="AR247" s="145"/>
      <c r="AS247" s="184"/>
      <c r="AT247" s="184"/>
      <c r="AU247" s="184"/>
      <c r="AV247" s="184"/>
      <c r="AW247" s="184"/>
    </row>
    <row r="248" spans="1:49" ht="16.8">
      <c r="A248" s="82"/>
      <c r="B248" s="82"/>
      <c r="C248" s="82"/>
      <c r="D248" s="82"/>
      <c r="E248" s="41" t="s">
        <v>284</v>
      </c>
      <c r="F248" s="82"/>
      <c r="G248" s="2" t="s">
        <v>281</v>
      </c>
      <c r="H248" s="82"/>
      <c r="I248" s="411">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285</v>
      </c>
      <c r="F249" s="82"/>
      <c r="G249" s="2" t="s">
        <v>281</v>
      </c>
      <c r="H249" s="82"/>
      <c r="I249" s="411">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286</v>
      </c>
      <c r="F250" s="82"/>
      <c r="G250" s="2" t="s">
        <v>105</v>
      </c>
      <c r="H250" s="82"/>
      <c r="I250" s="207"/>
      <c r="J250" s="333"/>
      <c r="K250" s="413">
        <v>35.379650522117856</v>
      </c>
      <c r="L250" s="413">
        <v>124.47709503069738</v>
      </c>
      <c r="M250" s="413">
        <v>125.21803012016582</v>
      </c>
      <c r="N250" s="413">
        <v>128.55223802277379</v>
      </c>
      <c r="O250" s="413">
        <v>145.59374508054782</v>
      </c>
      <c r="P250" s="413">
        <v>129.29317311224219</v>
      </c>
      <c r="Q250" s="413">
        <v>149.29842052788999</v>
      </c>
      <c r="R250" s="413">
        <v>127.25560161620399</v>
      </c>
      <c r="S250" s="413">
        <v>134.72596814411483</v>
      </c>
      <c r="T250" s="413">
        <v>120.63821117601886</v>
      </c>
      <c r="U250" s="413">
        <v>122.29532946140371</v>
      </c>
      <c r="V250" s="413">
        <v>147.81495105633078</v>
      </c>
      <c r="W250" s="413">
        <v>138.03795317256004</v>
      </c>
      <c r="X250" s="413">
        <v>161.85413526967167</v>
      </c>
      <c r="Y250" s="413">
        <v>136.2979913393402</v>
      </c>
      <c r="Z250" s="413">
        <v>209.45716298401811</v>
      </c>
      <c r="AA250" s="413">
        <v>198.54227497424492</v>
      </c>
      <c r="AB250" s="413">
        <v>207.02485605451545</v>
      </c>
      <c r="AC250" s="413">
        <v>227.07922712811364</v>
      </c>
      <c r="AD250" s="413">
        <v>216.11267757843652</v>
      </c>
      <c r="AE250" s="413">
        <v>221.06207785565724</v>
      </c>
      <c r="AF250" s="413">
        <v>244.10176718411765</v>
      </c>
      <c r="AG250" s="413">
        <v>249.2434098100845</v>
      </c>
      <c r="AH250" s="413">
        <v>301.34015542726746</v>
      </c>
      <c r="AI250" s="413">
        <v>270.04452254215124</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287</v>
      </c>
      <c r="F251" s="82"/>
      <c r="G251" s="2" t="s">
        <v>105</v>
      </c>
      <c r="H251" s="82"/>
      <c r="I251" s="82"/>
      <c r="J251" s="82"/>
      <c r="K251" s="413">
        <v>0</v>
      </c>
      <c r="L251" s="413">
        <v>0</v>
      </c>
      <c r="M251" s="413">
        <v>0</v>
      </c>
      <c r="N251" s="413">
        <v>0</v>
      </c>
      <c r="O251" s="413">
        <v>0</v>
      </c>
      <c r="P251" s="413">
        <v>0</v>
      </c>
      <c r="Q251" s="413">
        <v>0</v>
      </c>
      <c r="R251" s="413">
        <v>0</v>
      </c>
      <c r="S251" s="413">
        <v>0</v>
      </c>
      <c r="T251" s="413">
        <v>0</v>
      </c>
      <c r="U251" s="413">
        <v>0</v>
      </c>
      <c r="V251" s="413">
        <v>0</v>
      </c>
      <c r="W251" s="413">
        <v>0</v>
      </c>
      <c r="X251" s="413">
        <v>0</v>
      </c>
      <c r="Y251" s="413">
        <v>0</v>
      </c>
      <c r="Z251" s="413">
        <v>0</v>
      </c>
      <c r="AA251" s="413">
        <v>0</v>
      </c>
      <c r="AB251" s="413">
        <v>0</v>
      </c>
      <c r="AC251" s="413">
        <v>0</v>
      </c>
      <c r="AD251" s="413">
        <v>0</v>
      </c>
      <c r="AE251" s="413">
        <v>0</v>
      </c>
      <c r="AF251" s="413">
        <v>0</v>
      </c>
      <c r="AG251" s="413">
        <v>0</v>
      </c>
      <c r="AH251" s="413">
        <v>0</v>
      </c>
      <c r="AI251" s="413">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288</v>
      </c>
      <c r="F252" s="82"/>
      <c r="G252" s="2" t="s">
        <v>105</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v>-1.3915618294283827</v>
      </c>
      <c r="AI252" s="413">
        <v>36.4736910336769</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289</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256</v>
      </c>
      <c r="F256" s="82"/>
      <c r="G256" s="82" t="s">
        <v>209</v>
      </c>
      <c r="H256" s="82" t="s">
        <v>290</v>
      </c>
      <c r="I256" s="409">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291</v>
      </c>
      <c r="F257" s="82"/>
      <c r="G257" s="82" t="s">
        <v>249</v>
      </c>
      <c r="H257" s="82" t="s">
        <v>292</v>
      </c>
      <c r="I257" s="409">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293</v>
      </c>
      <c r="F258" s="82"/>
      <c r="G258" s="82" t="s">
        <v>249</v>
      </c>
      <c r="H258" s="82" t="s">
        <v>294</v>
      </c>
      <c r="I258" s="409">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295</v>
      </c>
      <c r="F259" s="82"/>
      <c r="G259" s="82" t="s">
        <v>209</v>
      </c>
      <c r="H259" s="82" t="s">
        <v>296</v>
      </c>
      <c r="I259" s="409">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297</v>
      </c>
      <c r="F260" s="82"/>
      <c r="G260" s="82" t="s">
        <v>209</v>
      </c>
      <c r="H260" s="82" t="s">
        <v>298</v>
      </c>
      <c r="I260" s="409">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299</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1396</v>
      </c>
      <c r="F264" s="2"/>
      <c r="G264" s="82" t="s">
        <v>105</v>
      </c>
      <c r="H264" s="82" t="s">
        <v>302</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477"/>
      <c r="AR264" s="207"/>
      <c r="AS264" s="207"/>
      <c r="AT264" s="207"/>
      <c r="AU264" s="207"/>
      <c r="AV264" s="207"/>
      <c r="AW264" s="184"/>
    </row>
    <row r="265" spans="1:49" ht="16.8">
      <c r="A265" s="82"/>
      <c r="B265" s="82"/>
      <c r="C265" s="82"/>
      <c r="D265" s="82"/>
      <c r="E265" s="82" t="s">
        <v>303</v>
      </c>
      <c r="F265" s="2"/>
      <c r="G265" s="82" t="s">
        <v>304</v>
      </c>
      <c r="H265" s="82" t="s">
        <v>305</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v>544.20073658592855</v>
      </c>
      <c r="AS265" s="476">
        <v>751.17688938908202</v>
      </c>
      <c r="AT265" s="476"/>
      <c r="AU265" s="476"/>
      <c r="AV265" s="476"/>
      <c r="AW265" s="184"/>
    </row>
    <row r="266" spans="1:49" ht="16.8">
      <c r="A266" s="82"/>
      <c r="B266" s="82"/>
      <c r="C266" s="82"/>
      <c r="D266" s="82"/>
      <c r="E266" s="82" t="s">
        <v>306</v>
      </c>
      <c r="F266" s="2"/>
      <c r="G266" s="82" t="s">
        <v>304</v>
      </c>
      <c r="H266" s="82" t="s">
        <v>307</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244"/>
      <c r="AR266" s="476">
        <v>536.39343154178528</v>
      </c>
      <c r="AS266" s="476">
        <v>753.12584288236974</v>
      </c>
      <c r="AT266" s="476">
        <v>571.0887542114416</v>
      </c>
      <c r="AU266" s="476"/>
      <c r="AV266" s="476"/>
      <c r="AW266" s="184"/>
    </row>
    <row r="267" spans="1:49" ht="16.8">
      <c r="A267" s="82"/>
      <c r="B267" s="82"/>
      <c r="C267" s="82"/>
      <c r="D267" s="82"/>
      <c r="E267" s="82" t="s">
        <v>308</v>
      </c>
      <c r="F267" s="2"/>
      <c r="G267" s="82" t="s">
        <v>105</v>
      </c>
      <c r="H267" s="82" t="s">
        <v>309</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477"/>
      <c r="AR267" s="476"/>
      <c r="AS267" s="476"/>
      <c r="AT267" s="476">
        <v>419.1455948496527</v>
      </c>
      <c r="AU267" s="476"/>
      <c r="AV267" s="476"/>
      <c r="AW267" s="184"/>
    </row>
    <row r="268" spans="1:49" ht="16.8">
      <c r="A268" s="82"/>
      <c r="B268" s="82"/>
      <c r="C268" s="82"/>
      <c r="D268" s="82"/>
      <c r="E268" s="82" t="s">
        <v>310</v>
      </c>
      <c r="F268" s="82"/>
      <c r="G268" s="82" t="s">
        <v>304</v>
      </c>
      <c r="H268" s="82" t="s">
        <v>311</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c r="AS268" s="476"/>
      <c r="AT268" s="476"/>
      <c r="AU268" s="476"/>
      <c r="AV268" s="476"/>
      <c r="AW268" s="184"/>
    </row>
    <row r="269" spans="1:49" ht="16.8">
      <c r="A269" s="82"/>
      <c r="B269" s="82"/>
      <c r="C269" s="82"/>
      <c r="D269" s="82"/>
      <c r="E269" s="82" t="s">
        <v>1397</v>
      </c>
      <c r="F269" s="82"/>
      <c r="G269" s="82" t="s">
        <v>304</v>
      </c>
      <c r="H269" s="82" t="s">
        <v>313</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244"/>
      <c r="AR269" s="476"/>
      <c r="AS269" s="476"/>
      <c r="AT269" s="476"/>
      <c r="AU269" s="476"/>
      <c r="AV269" s="476"/>
      <c r="AW269" s="184"/>
    </row>
    <row r="270" spans="1:49" ht="16.8">
      <c r="A270" s="82"/>
      <c r="B270" s="82"/>
      <c r="C270" s="82"/>
      <c r="D270" s="82"/>
      <c r="E270" s="131" t="s">
        <v>314</v>
      </c>
      <c r="F270" s="34"/>
      <c r="G270" s="7" t="s">
        <v>315</v>
      </c>
      <c r="H270" s="34" t="s">
        <v>316</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c r="AR270" s="476"/>
      <c r="AS270" s="476"/>
      <c r="AT270" s="476"/>
      <c r="AU270" s="476"/>
      <c r="AV270" s="476"/>
      <c r="AW270" s="184"/>
    </row>
    <row r="271" spans="1:49" ht="16.8">
      <c r="A271" s="82"/>
      <c r="B271" s="82"/>
      <c r="C271" s="82"/>
      <c r="D271" s="82"/>
      <c r="E271" s="131" t="s">
        <v>317</v>
      </c>
      <c r="F271" s="34"/>
      <c r="G271" s="7" t="s">
        <v>315</v>
      </c>
      <c r="H271" s="34" t="s">
        <v>318</v>
      </c>
      <c r="I271" s="82"/>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477"/>
      <c r="AR271" s="476"/>
      <c r="AS271" s="476"/>
      <c r="AT271" s="476"/>
      <c r="AU271" s="476"/>
      <c r="AV271" s="476"/>
      <c r="AW271" s="184"/>
    </row>
    <row r="272" spans="1:49" ht="16.8">
      <c r="A272" s="82"/>
      <c r="B272" s="82"/>
      <c r="C272" s="82"/>
      <c r="D272" s="82"/>
      <c r="E272" s="82" t="s">
        <v>319</v>
      </c>
      <c r="F272" s="2"/>
      <c r="G272" s="82" t="s">
        <v>209</v>
      </c>
      <c r="H272" s="82"/>
      <c r="I272" s="409">
        <v>0.06</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320</v>
      </c>
      <c r="F273" s="2"/>
      <c r="G273" s="82" t="s">
        <v>209</v>
      </c>
      <c r="H273" s="82"/>
      <c r="I273" s="409">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t="s">
        <v>321</v>
      </c>
      <c r="F274" s="82"/>
      <c r="G274" s="82" t="s">
        <v>209</v>
      </c>
      <c r="H274" s="82"/>
      <c r="I274" s="409">
        <v>1.15E-2</v>
      </c>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4"/>
      <c r="AR274" s="207"/>
      <c r="AS274" s="207"/>
      <c r="AT274" s="207"/>
      <c r="AU274" s="207"/>
      <c r="AV274" s="207"/>
      <c r="AW274" s="184"/>
    </row>
    <row r="275" spans="1:49" ht="16.8">
      <c r="A275" s="82"/>
      <c r="B275" s="82"/>
      <c r="C275" s="82"/>
      <c r="D275" s="82"/>
      <c r="E275" s="82"/>
      <c r="F275" s="82"/>
      <c r="G275" s="82"/>
      <c r="H275" s="82"/>
      <c r="I275" s="82"/>
      <c r="J275" s="82"/>
      <c r="K275" s="82"/>
      <c r="L275" s="82"/>
      <c r="M275" s="82"/>
      <c r="N275" s="82"/>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43"/>
      <c r="AR275" s="145"/>
      <c r="AS275" s="184"/>
      <c r="AT275" s="184"/>
      <c r="AU275" s="184"/>
      <c r="AV275" s="184"/>
      <c r="AW275" s="184"/>
    </row>
    <row r="276" spans="1:49" ht="16.8">
      <c r="A276" s="82"/>
      <c r="B276" s="408" t="s">
        <v>322</v>
      </c>
      <c r="C276" s="408"/>
      <c r="D276" s="408"/>
      <c r="E276" s="408"/>
      <c r="F276" s="408"/>
      <c r="G276" s="408"/>
      <c r="H276" s="408"/>
      <c r="I276" s="408"/>
      <c r="J276" s="408"/>
      <c r="K276" s="408"/>
      <c r="L276" s="408"/>
      <c r="M276" s="408"/>
      <c r="N276" s="408"/>
      <c r="O276" s="405"/>
      <c r="P276" s="405"/>
      <c r="Q276" s="405"/>
      <c r="R276" s="405"/>
      <c r="S276" s="405"/>
      <c r="T276" s="405"/>
      <c r="U276" s="405"/>
      <c r="V276" s="405"/>
      <c r="W276" s="405"/>
      <c r="X276" s="405"/>
      <c r="Y276" s="405"/>
      <c r="Z276" s="405"/>
      <c r="AA276" s="405"/>
      <c r="AB276" s="405"/>
      <c r="AC276" s="405"/>
      <c r="AD276" s="405"/>
      <c r="AE276" s="405"/>
      <c r="AF276" s="405"/>
      <c r="AG276" s="405"/>
      <c r="AH276" s="405"/>
      <c r="AI276" s="405"/>
      <c r="AJ276" s="405"/>
      <c r="AK276" s="405"/>
      <c r="AL276" s="405"/>
      <c r="AM276" s="405"/>
      <c r="AN276" s="405"/>
      <c r="AO276" s="405"/>
      <c r="AP276" s="405"/>
      <c r="AQ276" s="407"/>
      <c r="AR276" s="406"/>
      <c r="AS276" s="405"/>
      <c r="AT276" s="405"/>
      <c r="AU276" s="405"/>
      <c r="AV276" s="405"/>
      <c r="AW276" s="184"/>
    </row>
    <row r="277" spans="1:49" ht="16.8">
      <c r="A277" s="82"/>
      <c r="B277" s="82"/>
      <c r="C277" s="82"/>
      <c r="D277" s="82"/>
      <c r="E277" s="82"/>
      <c r="F277" s="82"/>
      <c r="G277" s="82"/>
      <c r="H277" s="82"/>
      <c r="I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145"/>
      <c r="AS277" s="184"/>
      <c r="AT277" s="184"/>
      <c r="AU277" s="184"/>
      <c r="AV277" s="184"/>
      <c r="AW277" s="184"/>
    </row>
    <row r="278" spans="1:49" ht="16.8">
      <c r="A278" s="82"/>
      <c r="B278" s="82"/>
      <c r="C278" s="82"/>
      <c r="D278" s="82"/>
      <c r="E278" s="82" t="s">
        <v>323</v>
      </c>
      <c r="F278" s="82"/>
      <c r="G278" s="82" t="s">
        <v>105</v>
      </c>
      <c r="H278" s="82" t="s">
        <v>324</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v>-23.512546112819006</v>
      </c>
      <c r="AS278" s="476">
        <v>-24.037170179089596</v>
      </c>
      <c r="AT278" s="476">
        <v>-23.316367260053635</v>
      </c>
      <c r="AU278" s="476">
        <v>-21.141953402471149</v>
      </c>
      <c r="AV278" s="476">
        <v>-20.740394774614025</v>
      </c>
      <c r="AW278" s="184"/>
    </row>
    <row r="279" spans="1:49" ht="16.8">
      <c r="A279" s="82"/>
      <c r="B279" s="82"/>
      <c r="C279" s="82"/>
      <c r="D279" s="82"/>
      <c r="E279" s="82" t="s">
        <v>325</v>
      </c>
      <c r="F279" s="82"/>
      <c r="G279" s="21" t="s">
        <v>304</v>
      </c>
      <c r="H279" s="82" t="s">
        <v>326</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c r="AS279" s="476"/>
      <c r="AT279" s="476"/>
      <c r="AU279" s="476"/>
      <c r="AV279" s="476"/>
      <c r="AW279" s="184"/>
    </row>
    <row r="280" spans="1:49" ht="16.8">
      <c r="A280" s="82"/>
      <c r="B280" s="82"/>
      <c r="C280" s="82"/>
      <c r="D280" s="82"/>
      <c r="E280" s="82" t="s">
        <v>327</v>
      </c>
      <c r="F280" s="82"/>
      <c r="G280" s="21" t="s">
        <v>304</v>
      </c>
      <c r="H280" s="82" t="s">
        <v>328</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c r="AS280" s="476"/>
      <c r="AT280" s="476"/>
      <c r="AU280" s="476"/>
      <c r="AV280" s="476"/>
      <c r="AW280" s="184"/>
    </row>
    <row r="281" spans="1:49" ht="16.8">
      <c r="A281" s="82"/>
      <c r="B281" s="82"/>
      <c r="C281" s="82"/>
      <c r="D281" s="82"/>
      <c r="E281" s="82" t="s">
        <v>329</v>
      </c>
      <c r="F281" s="82"/>
      <c r="G281" s="21" t="s">
        <v>304</v>
      </c>
      <c r="H281" s="82" t="s">
        <v>330</v>
      </c>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476"/>
      <c r="AS281" s="476"/>
      <c r="AT281" s="476"/>
      <c r="AU281" s="476"/>
      <c r="AV281" s="476"/>
      <c r="AW281" s="184"/>
    </row>
    <row r="282" spans="1:49" ht="16.8">
      <c r="A282" s="82"/>
      <c r="B282" s="82"/>
      <c r="C282" s="82"/>
      <c r="D282" s="82"/>
      <c r="E282" s="82"/>
      <c r="F282" s="82"/>
      <c r="G282" s="21"/>
      <c r="H282" s="82"/>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207"/>
      <c r="AS282" s="207"/>
      <c r="AT282" s="207"/>
      <c r="AU282" s="207"/>
      <c r="AV282" s="207"/>
      <c r="AW282" s="184"/>
    </row>
    <row r="283" spans="1:49" ht="16.8">
      <c r="A283" s="82"/>
      <c r="B283" s="82"/>
      <c r="C283" s="82"/>
      <c r="D283" s="82"/>
      <c r="E283" s="82" t="s">
        <v>331</v>
      </c>
      <c r="F283" s="82"/>
      <c r="G283" s="21" t="s">
        <v>304</v>
      </c>
      <c r="H283" s="82" t="s">
        <v>332</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v>0</v>
      </c>
      <c r="AS283" s="476">
        <v>-37.186871993203184</v>
      </c>
      <c r="AT283" s="476">
        <v>-41.23287235570001</v>
      </c>
      <c r="AU283" s="476">
        <v>-37.260274379169225</v>
      </c>
      <c r="AV283" s="476">
        <v>-24.769987066910915</v>
      </c>
      <c r="AW283" s="184"/>
    </row>
    <row r="284" spans="1:49" ht="16.8">
      <c r="A284" s="82"/>
      <c r="B284" s="82"/>
      <c r="C284" s="82"/>
      <c r="D284" s="82"/>
      <c r="E284" s="82" t="s">
        <v>333</v>
      </c>
      <c r="F284" s="82"/>
      <c r="G284" s="21" t="s">
        <v>304</v>
      </c>
      <c r="H284" s="82" t="s">
        <v>334</v>
      </c>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476">
        <v>0</v>
      </c>
      <c r="AS284" s="476">
        <v>-53.746767793400728</v>
      </c>
      <c r="AT284" s="476">
        <v>-54.562664266660228</v>
      </c>
      <c r="AU284" s="476">
        <v>-57.251784783484368</v>
      </c>
      <c r="AV284" s="476">
        <v>-62.249764442688772</v>
      </c>
      <c r="AW284" s="184"/>
    </row>
    <row r="285" spans="1:49" ht="16.8">
      <c r="A285" s="82"/>
      <c r="B285" s="82"/>
      <c r="C285" s="82"/>
      <c r="D285" s="82"/>
      <c r="E285" s="82"/>
      <c r="F285" s="82"/>
      <c r="G285" s="82"/>
      <c r="H285" s="82"/>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145"/>
      <c r="AS285" s="184"/>
      <c r="AT285" s="184"/>
      <c r="AU285" s="184"/>
      <c r="AV285" s="184"/>
      <c r="AW285" s="184"/>
    </row>
    <row r="286" spans="1:49" ht="16.8">
      <c r="A286" s="82"/>
      <c r="B286" s="82"/>
      <c r="C286" s="82"/>
      <c r="D286" s="82"/>
      <c r="E286" s="7" t="s">
        <v>335</v>
      </c>
      <c r="F286" s="86"/>
      <c r="G286" s="82" t="s">
        <v>209</v>
      </c>
      <c r="H286" s="2" t="s">
        <v>336</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v>0.25</v>
      </c>
      <c r="AS286" s="420">
        <v>0.25</v>
      </c>
      <c r="AT286" s="420">
        <v>0.25</v>
      </c>
      <c r="AU286" s="420">
        <v>0.25</v>
      </c>
      <c r="AV286" s="420">
        <v>0.25</v>
      </c>
      <c r="AW286" s="184"/>
    </row>
    <row r="287" spans="1:49" ht="16.8">
      <c r="A287" s="82"/>
      <c r="B287" s="82"/>
      <c r="C287" s="82"/>
      <c r="D287" s="82"/>
      <c r="E287" s="7" t="s">
        <v>337</v>
      </c>
      <c r="F287" s="86"/>
      <c r="G287" s="82" t="s">
        <v>209</v>
      </c>
      <c r="H287" s="7" t="s">
        <v>338</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v>0.18</v>
      </c>
      <c r="AS287" s="420">
        <v>0.18</v>
      </c>
      <c r="AT287" s="420">
        <v>0.18</v>
      </c>
      <c r="AU287" s="420">
        <v>0.18</v>
      </c>
      <c r="AV287" s="420">
        <v>0.18</v>
      </c>
      <c r="AW287" s="184"/>
    </row>
    <row r="288" spans="1:49" ht="16.8">
      <c r="A288" s="82"/>
      <c r="B288" s="82"/>
      <c r="C288" s="82"/>
      <c r="D288" s="82"/>
      <c r="E288" s="7" t="s">
        <v>339</v>
      </c>
      <c r="F288" s="86"/>
      <c r="G288" s="82" t="s">
        <v>209</v>
      </c>
      <c r="H288" s="7" t="s">
        <v>340</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v>0.06</v>
      </c>
      <c r="AS288" s="420">
        <v>0.06</v>
      </c>
      <c r="AT288" s="420">
        <v>0.06</v>
      </c>
      <c r="AU288" s="420">
        <v>0.06</v>
      </c>
      <c r="AV288" s="420">
        <v>0.06</v>
      </c>
      <c r="AW288" s="184"/>
    </row>
    <row r="289" spans="1:49" ht="16.8">
      <c r="A289" s="82"/>
      <c r="B289" s="82"/>
      <c r="C289" s="82"/>
      <c r="D289" s="82"/>
      <c r="E289" s="7" t="s">
        <v>341</v>
      </c>
      <c r="F289" s="86"/>
      <c r="G289" s="82" t="s">
        <v>209</v>
      </c>
      <c r="H289" s="7" t="s">
        <v>342</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v>0.03</v>
      </c>
      <c r="AS289" s="420">
        <v>0.03</v>
      </c>
      <c r="AT289" s="420">
        <v>0.03</v>
      </c>
      <c r="AU289" s="420">
        <v>0.03</v>
      </c>
      <c r="AV289" s="420">
        <v>0.03</v>
      </c>
      <c r="AW289" s="184"/>
    </row>
    <row r="290" spans="1:49" ht="16.8">
      <c r="A290" s="82"/>
      <c r="B290" s="82"/>
      <c r="C290" s="82"/>
      <c r="D290" s="82"/>
      <c r="E290" s="7" t="s">
        <v>343</v>
      </c>
      <c r="F290" s="86"/>
      <c r="G290" s="82" t="s">
        <v>209</v>
      </c>
      <c r="H290" s="7" t="s">
        <v>344</v>
      </c>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420">
        <v>1.4492753623188406E-2</v>
      </c>
      <c r="AS290" s="420">
        <v>1.4492753623188406E-2</v>
      </c>
      <c r="AT290" s="420">
        <v>1.4492753623188406E-2</v>
      </c>
      <c r="AU290" s="420">
        <v>1.4492753623188406E-2</v>
      </c>
      <c r="AV290" s="420">
        <v>1.4492753623188406E-2</v>
      </c>
      <c r="AW290" s="184"/>
    </row>
    <row r="291" spans="1:49" ht="16.8">
      <c r="A291" s="82"/>
      <c r="B291" s="82"/>
      <c r="C291" s="82"/>
      <c r="D291" s="82"/>
      <c r="E291" s="82"/>
      <c r="F291" s="82"/>
      <c r="G291" s="82"/>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145"/>
      <c r="AS291" s="184"/>
      <c r="AT291" s="184"/>
      <c r="AU291" s="184"/>
      <c r="AV291" s="184"/>
      <c r="AW291" s="184"/>
    </row>
    <row r="292" spans="1:49" ht="16.8">
      <c r="A292" s="82"/>
      <c r="B292" s="82"/>
      <c r="C292" s="82"/>
      <c r="D292" s="82"/>
      <c r="E292" s="82" t="s">
        <v>345</v>
      </c>
      <c r="F292" s="82"/>
      <c r="G292" s="82" t="s">
        <v>105</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528">
        <v>2.3320557909214585</v>
      </c>
      <c r="AS292" s="528">
        <v>2.3253369118631113</v>
      </c>
      <c r="AT292" s="528">
        <v>2.1691122806593768</v>
      </c>
      <c r="AU292" s="528">
        <v>1.831433598356611</v>
      </c>
      <c r="AV292" s="528">
        <v>1.6964022421334342</v>
      </c>
      <c r="AW292" s="184"/>
    </row>
    <row r="293" spans="1:49" ht="16.8">
      <c r="A293" s="82"/>
      <c r="B293" s="82"/>
      <c r="C293" s="82"/>
      <c r="D293" s="82"/>
      <c r="E293" s="82" t="s">
        <v>346</v>
      </c>
      <c r="F293" s="82"/>
      <c r="G293" s="82" t="s">
        <v>209</v>
      </c>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410">
        <v>0.65</v>
      </c>
      <c r="AS293" s="410">
        <v>0.64</v>
      </c>
      <c r="AT293" s="410">
        <v>0.63</v>
      </c>
      <c r="AU293" s="410">
        <v>0.61</v>
      </c>
      <c r="AV293" s="410">
        <v>0.6</v>
      </c>
      <c r="AW293" s="184"/>
    </row>
    <row r="294" spans="1:49" ht="16.8">
      <c r="A294" s="82"/>
      <c r="B294" s="82"/>
      <c r="C294" s="82"/>
      <c r="D294" s="82"/>
      <c r="E294" s="82"/>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145"/>
      <c r="AS294" s="184"/>
      <c r="AT294" s="184"/>
      <c r="AU294" s="184"/>
      <c r="AV294" s="184"/>
      <c r="AW294" s="184"/>
    </row>
    <row r="295" spans="1:49" ht="16.8">
      <c r="A295" s="82"/>
      <c r="B295" s="82"/>
      <c r="C295" s="82"/>
      <c r="D295" s="351" t="s">
        <v>347</v>
      </c>
      <c r="E295" s="351"/>
      <c r="F295" s="82"/>
      <c r="G295" s="82"/>
      <c r="H295" s="82"/>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364"/>
      <c r="AS295" s="184"/>
      <c r="AT295" s="184"/>
      <c r="AU295" s="184"/>
      <c r="AV295" s="184"/>
      <c r="AW295" s="184"/>
    </row>
    <row r="296" spans="1:49" ht="16.8">
      <c r="A296" s="82"/>
      <c r="B296" s="82"/>
      <c r="C296" s="82"/>
      <c r="D296" s="82"/>
      <c r="E296" s="82" t="s">
        <v>348</v>
      </c>
      <c r="F296" s="82"/>
      <c r="G296" s="82" t="s">
        <v>209</v>
      </c>
      <c r="H296" s="82" t="s">
        <v>349</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v>4.9307888039808066E-3</v>
      </c>
      <c r="AS296" s="508">
        <v>5.9753623424969558E-3</v>
      </c>
      <c r="AT296" s="508">
        <v>6.2442622065983309E-3</v>
      </c>
      <c r="AU296" s="508">
        <v>6.5888600231144394E-3</v>
      </c>
      <c r="AV296" s="508">
        <v>5.7411620454748671E-3</v>
      </c>
      <c r="AW296" s="184"/>
    </row>
    <row r="297" spans="1:49" ht="16.8">
      <c r="A297" s="82"/>
      <c r="B297" s="82"/>
      <c r="C297" s="82"/>
      <c r="D297" s="82"/>
      <c r="E297" s="82" t="s">
        <v>350</v>
      </c>
      <c r="F297" s="82"/>
      <c r="G297" s="82" t="s">
        <v>209</v>
      </c>
      <c r="H297" s="82" t="s">
        <v>349</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v>7.5146285209262455E-3</v>
      </c>
      <c r="AS297" s="508">
        <v>6.2930101797314814E-3</v>
      </c>
      <c r="AT297" s="508">
        <v>8.2503585227477298E-3</v>
      </c>
      <c r="AU297" s="508">
        <v>7.3351658755216294E-3</v>
      </c>
      <c r="AV297" s="508">
        <v>1.0941597517270495E-2</v>
      </c>
      <c r="AW297" s="184"/>
    </row>
    <row r="298" spans="1:49" ht="16.8">
      <c r="A298" s="82"/>
      <c r="B298" s="82"/>
      <c r="C298" s="82"/>
      <c r="D298" s="82"/>
      <c r="E298" s="82" t="s">
        <v>351</v>
      </c>
      <c r="F298" s="82"/>
      <c r="G298" s="82" t="s">
        <v>209</v>
      </c>
      <c r="H298" s="82" t="s">
        <v>349</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v>0.928381816403407</v>
      </c>
      <c r="AS298" s="508">
        <v>0.92291471035441741</v>
      </c>
      <c r="AT298" s="508">
        <v>0.89261802763973186</v>
      </c>
      <c r="AU298" s="508">
        <v>0.89947538362058066</v>
      </c>
      <c r="AV298" s="508">
        <v>0.91376335364138517</v>
      </c>
      <c r="AW298" s="184"/>
    </row>
    <row r="299" spans="1:49" ht="16.8">
      <c r="A299" s="82"/>
      <c r="B299" s="82"/>
      <c r="C299" s="82"/>
      <c r="D299" s="82"/>
      <c r="E299" s="82" t="s">
        <v>352</v>
      </c>
      <c r="F299" s="82"/>
      <c r="G299" s="82" t="s">
        <v>209</v>
      </c>
      <c r="H299" s="82" t="s">
        <v>349</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v>0</v>
      </c>
      <c r="AS299" s="508">
        <v>0</v>
      </c>
      <c r="AT299" s="508">
        <v>0</v>
      </c>
      <c r="AU299" s="508">
        <v>0</v>
      </c>
      <c r="AV299" s="508">
        <v>0</v>
      </c>
      <c r="AW299" s="184"/>
    </row>
    <row r="300" spans="1:49" ht="16.8">
      <c r="A300" s="82"/>
      <c r="B300" s="82"/>
      <c r="C300" s="82"/>
      <c r="D300" s="82"/>
      <c r="E300" s="82" t="s">
        <v>353</v>
      </c>
      <c r="F300" s="82"/>
      <c r="G300" s="82" t="s">
        <v>209</v>
      </c>
      <c r="H300" s="82" t="s">
        <v>349</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v>0</v>
      </c>
      <c r="AS300" s="508">
        <v>0</v>
      </c>
      <c r="AT300" s="508">
        <v>0</v>
      </c>
      <c r="AU300" s="508">
        <v>0</v>
      </c>
      <c r="AV300" s="508">
        <v>0</v>
      </c>
      <c r="AW300" s="184"/>
    </row>
    <row r="301" spans="1:49" ht="16.8">
      <c r="A301" s="82"/>
      <c r="B301" s="82"/>
      <c r="C301" s="82"/>
      <c r="D301" s="82"/>
      <c r="E301" s="82" t="s">
        <v>354</v>
      </c>
      <c r="F301" s="82"/>
      <c r="G301" s="82" t="s">
        <v>209</v>
      </c>
      <c r="H301" s="82" t="s">
        <v>349</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v>0</v>
      </c>
      <c r="AS301" s="508">
        <v>0</v>
      </c>
      <c r="AT301" s="508">
        <v>0</v>
      </c>
      <c r="AU301" s="508">
        <v>0</v>
      </c>
      <c r="AV301" s="508">
        <v>0</v>
      </c>
      <c r="AW301" s="184"/>
    </row>
    <row r="302" spans="1:49" ht="16.8">
      <c r="A302" s="82"/>
      <c r="B302" s="82"/>
      <c r="C302" s="82"/>
      <c r="D302" s="82"/>
      <c r="E302" s="82" t="s">
        <v>355</v>
      </c>
      <c r="F302" s="82"/>
      <c r="G302" s="82" t="s">
        <v>209</v>
      </c>
      <c r="H302" s="82" t="s">
        <v>349</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v>4.0696796371341243E-2</v>
      </c>
      <c r="AS302" s="508">
        <v>3.467369860330146E-2</v>
      </c>
      <c r="AT302" s="508">
        <v>1.7693486512481409E-2</v>
      </c>
      <c r="AU302" s="508">
        <v>1.7726212303539088E-2</v>
      </c>
      <c r="AV302" s="508">
        <v>1.7698948662228261E-2</v>
      </c>
      <c r="AW302" s="184"/>
    </row>
    <row r="303" spans="1:49" ht="16.8">
      <c r="A303" s="82"/>
      <c r="B303" s="82"/>
      <c r="C303" s="82"/>
      <c r="D303" s="82"/>
      <c r="E303" s="82" t="s">
        <v>356</v>
      </c>
      <c r="F303" s="82"/>
      <c r="G303" s="82" t="s">
        <v>209</v>
      </c>
      <c r="H303" s="82" t="s">
        <v>357</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v>0.99332747876119287</v>
      </c>
      <c r="AS303" s="508">
        <v>0.99267313264652068</v>
      </c>
      <c r="AT303" s="508">
        <v>0.99281391906519434</v>
      </c>
      <c r="AU303" s="508">
        <v>0.99252288863469029</v>
      </c>
      <c r="AV303" s="508">
        <v>0.99313897578323218</v>
      </c>
      <c r="AW303" s="184"/>
    </row>
    <row r="304" spans="1:49" ht="16.8">
      <c r="A304" s="82"/>
      <c r="B304" s="82"/>
      <c r="C304" s="82"/>
      <c r="D304" s="82"/>
      <c r="E304" s="82" t="s">
        <v>358</v>
      </c>
      <c r="F304" s="82"/>
      <c r="G304" s="82" t="s">
        <v>209</v>
      </c>
      <c r="H304" s="82" t="s">
        <v>357</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v>0.30349449017036523</v>
      </c>
      <c r="AS304" s="508">
        <v>0.28810579265427461</v>
      </c>
      <c r="AT304" s="508">
        <v>0.30688608186215111</v>
      </c>
      <c r="AU304" s="508">
        <v>0.27975030360933972</v>
      </c>
      <c r="AV304" s="508">
        <v>0.31001609623518039</v>
      </c>
      <c r="AW304" s="184"/>
    </row>
    <row r="305" spans="1:49" ht="16.8">
      <c r="A305" s="82"/>
      <c r="B305" s="82"/>
      <c r="C305" s="82"/>
      <c r="D305" s="82"/>
      <c r="E305" s="82" t="s">
        <v>359</v>
      </c>
      <c r="F305" s="82"/>
      <c r="G305" s="82" t="s">
        <v>209</v>
      </c>
      <c r="H305" s="82" t="s">
        <v>357</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v>4.728961018079661E-2</v>
      </c>
      <c r="AS305" s="508">
        <v>4.6086795514392473E-2</v>
      </c>
      <c r="AT305" s="508">
        <v>5.5584354086458176E-2</v>
      </c>
      <c r="AU305" s="508">
        <v>6.8429227323945616E-2</v>
      </c>
      <c r="AV305" s="508">
        <v>6.3463462358819833E-2</v>
      </c>
      <c r="AW305" s="184"/>
    </row>
    <row r="306" spans="1:49" ht="16.8">
      <c r="A306" s="82"/>
      <c r="B306" s="82"/>
      <c r="C306" s="82"/>
      <c r="D306" s="82"/>
      <c r="E306" s="82" t="s">
        <v>360</v>
      </c>
      <c r="F306" s="82"/>
      <c r="G306" s="82" t="s">
        <v>209</v>
      </c>
      <c r="H306" s="82" t="s">
        <v>357</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v>0</v>
      </c>
      <c r="AS306" s="508">
        <v>0</v>
      </c>
      <c r="AT306" s="508">
        <v>0</v>
      </c>
      <c r="AU306" s="508">
        <v>0</v>
      </c>
      <c r="AV306" s="508">
        <v>0</v>
      </c>
      <c r="AW306" s="184"/>
    </row>
    <row r="307" spans="1:49" ht="16.8">
      <c r="A307" s="82"/>
      <c r="B307" s="82"/>
      <c r="C307" s="82"/>
      <c r="D307" s="82"/>
      <c r="E307" s="82" t="s">
        <v>361</v>
      </c>
      <c r="F307" s="82"/>
      <c r="G307" s="82" t="s">
        <v>209</v>
      </c>
      <c r="H307" s="82" t="s">
        <v>357</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v>0</v>
      </c>
      <c r="AS307" s="508">
        <v>0</v>
      </c>
      <c r="AT307" s="508">
        <v>0</v>
      </c>
      <c r="AU307" s="508">
        <v>0</v>
      </c>
      <c r="AV307" s="508">
        <v>0</v>
      </c>
      <c r="AW307" s="184"/>
    </row>
    <row r="308" spans="1:49" ht="16.8">
      <c r="A308" s="82"/>
      <c r="B308" s="82"/>
      <c r="C308" s="82"/>
      <c r="D308" s="82"/>
      <c r="E308" s="82" t="s">
        <v>362</v>
      </c>
      <c r="F308" s="82"/>
      <c r="G308" s="82" t="s">
        <v>209</v>
      </c>
      <c r="H308" s="82" t="s">
        <v>357</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v>0</v>
      </c>
      <c r="AS308" s="508">
        <v>0</v>
      </c>
      <c r="AT308" s="508">
        <v>0</v>
      </c>
      <c r="AU308" s="508">
        <v>0</v>
      </c>
      <c r="AV308" s="508">
        <v>0</v>
      </c>
      <c r="AW308" s="184"/>
    </row>
    <row r="309" spans="1:49" ht="16.8">
      <c r="A309" s="82"/>
      <c r="B309" s="82"/>
      <c r="C309" s="82"/>
      <c r="D309" s="82"/>
      <c r="E309" s="82" t="s">
        <v>363</v>
      </c>
      <c r="F309" s="82"/>
      <c r="G309" s="82" t="s">
        <v>209</v>
      </c>
      <c r="H309" s="82" t="s">
        <v>357</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v>0.22045977833264008</v>
      </c>
      <c r="AS309" s="508">
        <v>0.22856071601090003</v>
      </c>
      <c r="AT309" s="508">
        <v>0.2333819204006593</v>
      </c>
      <c r="AU309" s="508">
        <v>0.23387933808653133</v>
      </c>
      <c r="AV309" s="508">
        <v>0.23482210547784532</v>
      </c>
      <c r="AW309" s="184"/>
    </row>
    <row r="310" spans="1:49" ht="16.8">
      <c r="A310" s="82"/>
      <c r="B310" s="82"/>
      <c r="C310" s="82"/>
      <c r="D310" s="82"/>
      <c r="E310" s="82" t="s">
        <v>364</v>
      </c>
      <c r="F310" s="82"/>
      <c r="G310" s="82" t="s">
        <v>209</v>
      </c>
      <c r="H310" s="82" t="s">
        <v>365</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v>0</v>
      </c>
      <c r="AS310" s="508">
        <v>0</v>
      </c>
      <c r="AT310" s="508">
        <v>0</v>
      </c>
      <c r="AU310" s="508">
        <v>0</v>
      </c>
      <c r="AV310" s="508">
        <v>0</v>
      </c>
      <c r="AW310" s="184"/>
    </row>
    <row r="311" spans="1:49" ht="16.8">
      <c r="A311" s="82"/>
      <c r="B311" s="82"/>
      <c r="C311" s="82"/>
      <c r="D311" s="82"/>
      <c r="E311" s="82" t="s">
        <v>366</v>
      </c>
      <c r="F311" s="82"/>
      <c r="G311" s="82" t="s">
        <v>209</v>
      </c>
      <c r="H311" s="82" t="s">
        <v>365</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v>0.65713780723416548</v>
      </c>
      <c r="AS311" s="508">
        <v>0.67713285370497456</v>
      </c>
      <c r="AT311" s="508">
        <v>0.64868595612490687</v>
      </c>
      <c r="AU311" s="508">
        <v>0.68005424766379652</v>
      </c>
      <c r="AV311" s="508">
        <v>0.63199718034646413</v>
      </c>
      <c r="AW311" s="184"/>
    </row>
    <row r="312" spans="1:49" ht="16.8">
      <c r="A312" s="82"/>
      <c r="B312" s="82"/>
      <c r="C312" s="82"/>
      <c r="D312" s="82"/>
      <c r="E312" s="82" t="s">
        <v>367</v>
      </c>
      <c r="F312" s="82"/>
      <c r="G312" s="82" t="s">
        <v>209</v>
      </c>
      <c r="H312" s="82" t="s">
        <v>365</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v>6.1560130923228743E-3</v>
      </c>
      <c r="AS312" s="508">
        <v>7.0344032620813643E-3</v>
      </c>
      <c r="AT312" s="508">
        <v>1.0195269334210175E-2</v>
      </c>
      <c r="AU312" s="508">
        <v>7.2845044141032411E-3</v>
      </c>
      <c r="AV312" s="508">
        <v>5.5880554233070454E-3</v>
      </c>
      <c r="AW312" s="184"/>
    </row>
    <row r="313" spans="1:49" ht="16.8">
      <c r="A313" s="82"/>
      <c r="B313" s="82"/>
      <c r="C313" s="82"/>
      <c r="D313" s="82"/>
      <c r="E313" s="82" t="s">
        <v>368</v>
      </c>
      <c r="F313" s="82"/>
      <c r="G313" s="82" t="s">
        <v>209</v>
      </c>
      <c r="H313" s="82" t="s">
        <v>365</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v>0.80000000000000016</v>
      </c>
      <c r="AS313" s="508">
        <v>0.8</v>
      </c>
      <c r="AT313" s="508">
        <v>0.8</v>
      </c>
      <c r="AU313" s="508">
        <v>0.8</v>
      </c>
      <c r="AV313" s="508">
        <v>0.8</v>
      </c>
      <c r="AW313" s="184"/>
    </row>
    <row r="314" spans="1:49" ht="16.8">
      <c r="A314" s="82"/>
      <c r="B314" s="82"/>
      <c r="C314" s="82"/>
      <c r="D314" s="82"/>
      <c r="E314" s="82" t="s">
        <v>369</v>
      </c>
      <c r="F314" s="82"/>
      <c r="G314" s="82" t="s">
        <v>209</v>
      </c>
      <c r="H314" s="82" t="s">
        <v>365</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v>0</v>
      </c>
      <c r="AS314" s="508">
        <v>0</v>
      </c>
      <c r="AT314" s="508">
        <v>0</v>
      </c>
      <c r="AU314" s="508">
        <v>0</v>
      </c>
      <c r="AV314" s="508">
        <v>0</v>
      </c>
      <c r="AW314" s="184"/>
    </row>
    <row r="315" spans="1:49" ht="16.8">
      <c r="A315" s="82"/>
      <c r="B315" s="82"/>
      <c r="C315" s="82"/>
      <c r="D315" s="82"/>
      <c r="E315" s="82" t="s">
        <v>370</v>
      </c>
      <c r="F315" s="82"/>
      <c r="G315" s="82" t="s">
        <v>209</v>
      </c>
      <c r="H315" s="82" t="s">
        <v>365</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v>0</v>
      </c>
      <c r="AS315" s="508">
        <v>0</v>
      </c>
      <c r="AT315" s="508">
        <v>0</v>
      </c>
      <c r="AU315" s="508">
        <v>0</v>
      </c>
      <c r="AV315" s="508">
        <v>0</v>
      </c>
      <c r="AW315" s="184"/>
    </row>
    <row r="316" spans="1:49" ht="16.8">
      <c r="A316" s="82"/>
      <c r="B316" s="82"/>
      <c r="C316" s="82"/>
      <c r="D316" s="82"/>
      <c r="E316" s="82" t="s">
        <v>371</v>
      </c>
      <c r="F316" s="82"/>
      <c r="G316" s="82" t="s">
        <v>209</v>
      </c>
      <c r="H316" s="82" t="s">
        <v>365</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v>0.25934338705195037</v>
      </c>
      <c r="AS316" s="508">
        <v>0.26892795147079329</v>
      </c>
      <c r="AT316" s="508">
        <v>0.27460793916644638</v>
      </c>
      <c r="AU316" s="508">
        <v>0.27519386962893916</v>
      </c>
      <c r="AV316" s="508">
        <v>0.27631596533445424</v>
      </c>
      <c r="AW316" s="184"/>
    </row>
    <row r="317" spans="1:49" ht="16.8">
      <c r="A317" s="82"/>
      <c r="B317" s="82"/>
      <c r="C317" s="82"/>
      <c r="D317" s="82"/>
      <c r="E317" s="82" t="s">
        <v>372</v>
      </c>
      <c r="F317" s="82"/>
      <c r="G317" s="82" t="s">
        <v>209</v>
      </c>
      <c r="H317" s="82" t="s">
        <v>373</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v>3.4720153500142727E-4</v>
      </c>
      <c r="AS317" s="508">
        <v>5.4605356387329442E-4</v>
      </c>
      <c r="AT317" s="508">
        <v>3.9695157307059726E-4</v>
      </c>
      <c r="AU317" s="508">
        <v>4.6240507089284117E-4</v>
      </c>
      <c r="AV317" s="508">
        <v>7.0771612962557313E-4</v>
      </c>
      <c r="AW317" s="184"/>
    </row>
    <row r="318" spans="1:49" ht="16.8">
      <c r="A318" s="82"/>
      <c r="B318" s="82"/>
      <c r="C318" s="82"/>
      <c r="D318" s="82"/>
      <c r="E318" s="82" t="s">
        <v>374</v>
      </c>
      <c r="F318" s="82"/>
      <c r="G318" s="82" t="s">
        <v>209</v>
      </c>
      <c r="H318" s="82" t="s">
        <v>373</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v>5.3787811787938955E-3</v>
      </c>
      <c r="AS318" s="508">
        <v>4.7786035845288899E-3</v>
      </c>
      <c r="AT318" s="508">
        <v>6.090506584722489E-3</v>
      </c>
      <c r="AU318" s="508">
        <v>5.6020229708594509E-3</v>
      </c>
      <c r="AV318" s="508">
        <v>7.9031076274525148E-3</v>
      </c>
      <c r="AW318" s="184"/>
    </row>
    <row r="319" spans="1:49" ht="16.8">
      <c r="A319" s="82"/>
      <c r="B319" s="82"/>
      <c r="C319" s="82"/>
      <c r="D319" s="82"/>
      <c r="E319" s="82" t="s">
        <v>375</v>
      </c>
      <c r="F319" s="82"/>
      <c r="G319" s="82" t="s">
        <v>209</v>
      </c>
      <c r="H319" s="82" t="s">
        <v>373</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v>1.2923273738448895E-2</v>
      </c>
      <c r="AS319" s="508">
        <v>1.7125818968451036E-2</v>
      </c>
      <c r="AT319" s="508">
        <v>2.98264802631109E-2</v>
      </c>
      <c r="AU319" s="508">
        <v>1.7708703046604966E-2</v>
      </c>
      <c r="AV319" s="508">
        <v>1.2222489413115274E-2</v>
      </c>
      <c r="AW319" s="184"/>
    </row>
    <row r="320" spans="1:49" ht="16.8">
      <c r="A320" s="82"/>
      <c r="B320" s="82"/>
      <c r="C320" s="82"/>
      <c r="D320" s="82"/>
      <c r="E320" s="82" t="s">
        <v>376</v>
      </c>
      <c r="F320" s="82"/>
      <c r="G320" s="82" t="s">
        <v>209</v>
      </c>
      <c r="H320" s="82" t="s">
        <v>373</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v>0</v>
      </c>
      <c r="AS320" s="508">
        <v>0</v>
      </c>
      <c r="AT320" s="508">
        <v>0</v>
      </c>
      <c r="AU320" s="508">
        <v>0</v>
      </c>
      <c r="AV320" s="508">
        <v>0</v>
      </c>
      <c r="AW320" s="184"/>
    </row>
    <row r="321" spans="1:49" ht="16.8">
      <c r="A321" s="82"/>
      <c r="B321" s="82"/>
      <c r="C321" s="82"/>
      <c r="D321" s="82"/>
      <c r="E321" s="82" t="s">
        <v>377</v>
      </c>
      <c r="F321" s="82"/>
      <c r="G321" s="82" t="s">
        <v>209</v>
      </c>
      <c r="H321" s="82" t="s">
        <v>373</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v>0</v>
      </c>
      <c r="AS321" s="508">
        <v>0</v>
      </c>
      <c r="AT321" s="508">
        <v>0</v>
      </c>
      <c r="AU321" s="508">
        <v>0</v>
      </c>
      <c r="AV321" s="508">
        <v>0</v>
      </c>
      <c r="AW321" s="184"/>
    </row>
    <row r="322" spans="1:49" ht="16.8">
      <c r="A322" s="82"/>
      <c r="B322" s="82"/>
      <c r="C322" s="82"/>
      <c r="D322" s="82"/>
      <c r="E322" s="82" t="s">
        <v>378</v>
      </c>
      <c r="F322" s="82"/>
      <c r="G322" s="82" t="s">
        <v>209</v>
      </c>
      <c r="H322" s="82" t="s">
        <v>373</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v>0</v>
      </c>
      <c r="AS322" s="508">
        <v>0</v>
      </c>
      <c r="AT322" s="508">
        <v>0</v>
      </c>
      <c r="AU322" s="508">
        <v>0</v>
      </c>
      <c r="AV322" s="508">
        <v>0</v>
      </c>
      <c r="AW322" s="184"/>
    </row>
    <row r="323" spans="1:49" ht="16.8">
      <c r="A323" s="82"/>
      <c r="B323" s="82"/>
      <c r="C323" s="82"/>
      <c r="D323" s="82"/>
      <c r="E323" s="82" t="s">
        <v>379</v>
      </c>
      <c r="F323" s="82"/>
      <c r="G323" s="82" t="s">
        <v>209</v>
      </c>
      <c r="H323" s="82" t="s">
        <v>373</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v>1.3852689959981098E-3</v>
      </c>
      <c r="AS323" s="508">
        <v>1.3981076534548289E-3</v>
      </c>
      <c r="AT323" s="508">
        <v>1.4225398809501058E-3</v>
      </c>
      <c r="AU323" s="508">
        <v>1.425123387109776E-3</v>
      </c>
      <c r="AV323" s="508">
        <v>1.4219882925115873E-3</v>
      </c>
      <c r="AW323" s="184"/>
    </row>
    <row r="324" spans="1:49" ht="16.8">
      <c r="A324" s="82"/>
      <c r="B324" s="82"/>
      <c r="C324" s="82"/>
      <c r="D324" s="82"/>
      <c r="E324" s="82" t="s">
        <v>380</v>
      </c>
      <c r="F324" s="82"/>
      <c r="G324" s="82" t="s">
        <v>209</v>
      </c>
      <c r="H324" s="82" t="s">
        <v>381</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v>0</v>
      </c>
      <c r="AS324" s="508">
        <v>0</v>
      </c>
      <c r="AT324" s="508">
        <v>0</v>
      </c>
      <c r="AU324" s="508">
        <v>0</v>
      </c>
      <c r="AV324" s="508">
        <v>0</v>
      </c>
      <c r="AW324" s="184"/>
    </row>
    <row r="325" spans="1:49" ht="16.8">
      <c r="A325" s="82"/>
      <c r="B325" s="82"/>
      <c r="C325" s="82"/>
      <c r="D325" s="82"/>
      <c r="E325" s="82" t="s">
        <v>382</v>
      </c>
      <c r="F325" s="82"/>
      <c r="G325" s="82" t="s">
        <v>209</v>
      </c>
      <c r="H325" s="82" t="s">
        <v>381</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v>0</v>
      </c>
      <c r="AS325" s="508">
        <v>0</v>
      </c>
      <c r="AT325" s="508">
        <v>0</v>
      </c>
      <c r="AU325" s="508">
        <v>0</v>
      </c>
      <c r="AV325" s="508">
        <v>0</v>
      </c>
      <c r="AW325" s="184"/>
    </row>
    <row r="326" spans="1:49" ht="16.8">
      <c r="A326" s="82"/>
      <c r="B326" s="82"/>
      <c r="C326" s="82"/>
      <c r="D326" s="82"/>
      <c r="E326" s="82" t="s">
        <v>383</v>
      </c>
      <c r="F326" s="82"/>
      <c r="G326" s="82" t="s">
        <v>209</v>
      </c>
      <c r="H326" s="82" t="s">
        <v>381</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v>0</v>
      </c>
      <c r="AS326" s="508">
        <v>0</v>
      </c>
      <c r="AT326" s="508">
        <v>0</v>
      </c>
      <c r="AU326" s="508">
        <v>0</v>
      </c>
      <c r="AV326" s="508">
        <v>0</v>
      </c>
      <c r="AW326" s="184"/>
    </row>
    <row r="327" spans="1:49" ht="16.8">
      <c r="A327" s="82"/>
      <c r="B327" s="82"/>
      <c r="C327" s="82"/>
      <c r="D327" s="82"/>
      <c r="E327" s="82" t="s">
        <v>384</v>
      </c>
      <c r="F327" s="82"/>
      <c r="G327" s="82" t="s">
        <v>209</v>
      </c>
      <c r="H327" s="82" t="s">
        <v>381</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v>0.19999999999999996</v>
      </c>
      <c r="AS327" s="508">
        <v>0.19999999999999996</v>
      </c>
      <c r="AT327" s="508">
        <v>0.19999999999999998</v>
      </c>
      <c r="AU327" s="508">
        <v>0.19999999999999998</v>
      </c>
      <c r="AV327" s="508">
        <v>0.19999999999999993</v>
      </c>
      <c r="AW327" s="184"/>
    </row>
    <row r="328" spans="1:49" ht="16.8">
      <c r="A328" s="82"/>
      <c r="B328" s="82"/>
      <c r="C328" s="82"/>
      <c r="D328" s="82"/>
      <c r="E328" s="82" t="s">
        <v>385</v>
      </c>
      <c r="F328" s="82"/>
      <c r="G328" s="82" t="s">
        <v>209</v>
      </c>
      <c r="H328" s="82" t="s">
        <v>381</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v>1</v>
      </c>
      <c r="AS328" s="508">
        <v>1</v>
      </c>
      <c r="AT328" s="508">
        <v>1</v>
      </c>
      <c r="AU328" s="508">
        <v>1</v>
      </c>
      <c r="AV328" s="508">
        <v>1</v>
      </c>
      <c r="AW328" s="184"/>
    </row>
    <row r="329" spans="1:49" ht="16.8">
      <c r="A329" s="82"/>
      <c r="B329" s="82"/>
      <c r="C329" s="82"/>
      <c r="D329" s="82"/>
      <c r="E329" s="82" t="s">
        <v>386</v>
      </c>
      <c r="F329" s="82"/>
      <c r="G329" s="82" t="s">
        <v>209</v>
      </c>
      <c r="H329" s="82" t="s">
        <v>381</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v>1</v>
      </c>
      <c r="AS329" s="508">
        <v>1</v>
      </c>
      <c r="AT329" s="508">
        <v>1</v>
      </c>
      <c r="AU329" s="508">
        <v>1</v>
      </c>
      <c r="AV329" s="508">
        <v>1</v>
      </c>
      <c r="AW329" s="184"/>
    </row>
    <row r="330" spans="1:49" ht="16.8">
      <c r="A330" s="82"/>
      <c r="B330" s="82"/>
      <c r="C330" s="82"/>
      <c r="D330" s="82"/>
      <c r="E330" s="82" t="s">
        <v>387</v>
      </c>
      <c r="F330" s="82"/>
      <c r="G330" s="82" t="s">
        <v>209</v>
      </c>
      <c r="H330" s="82" t="s">
        <v>381</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v>0.47348465658272193</v>
      </c>
      <c r="AS330" s="508">
        <v>0.46175989118228961</v>
      </c>
      <c r="AT330" s="508">
        <v>0.46813179880604738</v>
      </c>
      <c r="AU330" s="508">
        <v>0.46700441213254917</v>
      </c>
      <c r="AV330" s="508">
        <v>0.46497885320519466</v>
      </c>
      <c r="AW330" s="184"/>
    </row>
    <row r="331" spans="1:49" ht="16.8">
      <c r="A331" s="82"/>
      <c r="B331" s="82"/>
      <c r="C331" s="82"/>
      <c r="D331" s="82"/>
      <c r="E331" s="82" t="s">
        <v>388</v>
      </c>
      <c r="F331" s="82"/>
      <c r="G331" s="82" t="s">
        <v>209</v>
      </c>
      <c r="H331" s="82" t="s">
        <v>389</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v>1.3945308998248986E-3</v>
      </c>
      <c r="AS331" s="508">
        <v>8.0545144710893863E-4</v>
      </c>
      <c r="AT331" s="508">
        <v>5.4486715513675629E-4</v>
      </c>
      <c r="AU331" s="508">
        <v>4.2584627130241203E-4</v>
      </c>
      <c r="AV331" s="508">
        <v>4.1214604166749878E-4</v>
      </c>
      <c r="AW331" s="184"/>
    </row>
    <row r="332" spans="1:49" ht="16.8">
      <c r="A332" s="82"/>
      <c r="B332" s="82"/>
      <c r="C332" s="82"/>
      <c r="D332" s="82"/>
      <c r="E332" s="82" t="s">
        <v>390</v>
      </c>
      <c r="F332" s="82"/>
      <c r="G332" s="82" t="s">
        <v>209</v>
      </c>
      <c r="H332" s="82" t="s">
        <v>389</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v>2.6474292895749187E-2</v>
      </c>
      <c r="AS332" s="508">
        <v>2.3689739876490479E-2</v>
      </c>
      <c r="AT332" s="508">
        <v>3.008709690547182E-2</v>
      </c>
      <c r="AU332" s="508">
        <v>2.7258259880482607E-2</v>
      </c>
      <c r="AV332" s="508">
        <v>3.9142018273632437E-2</v>
      </c>
      <c r="AW332" s="184"/>
    </row>
    <row r="333" spans="1:49" ht="16.8">
      <c r="A333" s="82"/>
      <c r="B333" s="82"/>
      <c r="C333" s="82"/>
      <c r="D333" s="82"/>
      <c r="E333" s="82" t="s">
        <v>391</v>
      </c>
      <c r="F333" s="82"/>
      <c r="G333" s="82" t="s">
        <v>209</v>
      </c>
      <c r="H333" s="82" t="s">
        <v>389</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v>5.2492865850247098E-3</v>
      </c>
      <c r="AS333" s="508">
        <v>6.8382719006578998E-3</v>
      </c>
      <c r="AT333" s="508">
        <v>1.1775868676488886E-2</v>
      </c>
      <c r="AU333" s="508">
        <v>7.1021815947655362E-3</v>
      </c>
      <c r="AV333" s="508">
        <v>4.9626391633725399E-3</v>
      </c>
      <c r="AW333" s="184"/>
    </row>
    <row r="334" spans="1:49" ht="16.8">
      <c r="A334" s="82"/>
      <c r="B334" s="82"/>
      <c r="C334" s="82"/>
      <c r="D334" s="82"/>
      <c r="E334" s="82" t="s">
        <v>392</v>
      </c>
      <c r="F334" s="82"/>
      <c r="G334" s="82" t="s">
        <v>209</v>
      </c>
      <c r="H334" s="82" t="s">
        <v>389</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v>0</v>
      </c>
      <c r="AS334" s="508">
        <v>0</v>
      </c>
      <c r="AT334" s="508">
        <v>0</v>
      </c>
      <c r="AU334" s="508">
        <v>0</v>
      </c>
      <c r="AV334" s="508">
        <v>0</v>
      </c>
      <c r="AW334" s="184"/>
    </row>
    <row r="335" spans="1:49" ht="16.8">
      <c r="A335" s="82"/>
      <c r="B335" s="82"/>
      <c r="C335" s="82"/>
      <c r="D335" s="82"/>
      <c r="E335" s="82" t="s">
        <v>393</v>
      </c>
      <c r="F335" s="82"/>
      <c r="G335" s="82" t="s">
        <v>209</v>
      </c>
      <c r="H335" s="82" t="s">
        <v>389</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v>0</v>
      </c>
      <c r="AS335" s="508">
        <v>0</v>
      </c>
      <c r="AT335" s="508">
        <v>0</v>
      </c>
      <c r="AU335" s="508">
        <v>0</v>
      </c>
      <c r="AV335" s="508">
        <v>0</v>
      </c>
      <c r="AW335" s="184"/>
    </row>
    <row r="336" spans="1:49" ht="16.8">
      <c r="A336" s="82"/>
      <c r="B336" s="82"/>
      <c r="C336" s="82"/>
      <c r="D336" s="82"/>
      <c r="E336" s="82" t="s">
        <v>394</v>
      </c>
      <c r="F336" s="82"/>
      <c r="G336" s="82" t="s">
        <v>209</v>
      </c>
      <c r="H336" s="82" t="s">
        <v>389</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v>0</v>
      </c>
      <c r="AS336" s="508">
        <v>0</v>
      </c>
      <c r="AT336" s="508">
        <v>0</v>
      </c>
      <c r="AU336" s="508">
        <v>0</v>
      </c>
      <c r="AV336" s="508">
        <v>0</v>
      </c>
      <c r="AW336" s="184"/>
    </row>
    <row r="337" spans="1:49" ht="16.8">
      <c r="A337" s="82"/>
      <c r="B337" s="82"/>
      <c r="C337" s="82"/>
      <c r="D337" s="82"/>
      <c r="E337" s="82" t="s">
        <v>395</v>
      </c>
      <c r="F337" s="82"/>
      <c r="G337" s="82" t="s">
        <v>209</v>
      </c>
      <c r="H337" s="82" t="s">
        <v>389</v>
      </c>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508">
        <v>4.6301126653481173E-3</v>
      </c>
      <c r="AS337" s="508">
        <v>4.6796350792607444E-3</v>
      </c>
      <c r="AT337" s="508">
        <v>4.7623152334153743E-3</v>
      </c>
      <c r="AU337" s="508">
        <v>4.771044461331417E-3</v>
      </c>
      <c r="AV337" s="508">
        <v>4.7621390277659348E-3</v>
      </c>
      <c r="AW337" s="184"/>
    </row>
    <row r="338" spans="1:49" ht="16.8">
      <c r="A338" s="82"/>
      <c r="B338" s="82"/>
      <c r="C338" s="82"/>
      <c r="D338" s="82"/>
      <c r="E338" s="82"/>
      <c r="F338" s="82"/>
      <c r="G338" s="82"/>
      <c r="H338" s="82"/>
      <c r="I338" s="82"/>
      <c r="J338" s="82"/>
      <c r="K338" s="82"/>
      <c r="L338" s="82"/>
      <c r="M338" s="82"/>
      <c r="N338" s="82"/>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243"/>
      <c r="AR338" s="145"/>
      <c r="AS338" s="184"/>
      <c r="AT338" s="184"/>
      <c r="AU338" s="184"/>
      <c r="AV338" s="184"/>
      <c r="AW338" s="184"/>
    </row>
    <row r="339" spans="1:49" ht="16.8">
      <c r="A339" s="82"/>
      <c r="B339" s="408" t="s">
        <v>396</v>
      </c>
      <c r="C339" s="408"/>
      <c r="D339" s="408"/>
      <c r="E339" s="408"/>
      <c r="F339" s="408"/>
      <c r="G339" s="408"/>
      <c r="H339" s="408"/>
      <c r="I339" s="408"/>
      <c r="J339" s="408"/>
      <c r="K339" s="408"/>
      <c r="L339" s="408"/>
      <c r="M339" s="408"/>
      <c r="N339" s="408"/>
      <c r="O339" s="405"/>
      <c r="P339" s="405"/>
      <c r="Q339" s="405"/>
      <c r="R339" s="405"/>
      <c r="S339" s="405"/>
      <c r="T339" s="405"/>
      <c r="U339" s="405"/>
      <c r="V339" s="405"/>
      <c r="W339" s="405"/>
      <c r="X339" s="405"/>
      <c r="Y339" s="405"/>
      <c r="Z339" s="405"/>
      <c r="AA339" s="405"/>
      <c r="AB339" s="405"/>
      <c r="AC339" s="405"/>
      <c r="AD339" s="405"/>
      <c r="AE339" s="405"/>
      <c r="AF339" s="405"/>
      <c r="AG339" s="405"/>
      <c r="AH339" s="405"/>
      <c r="AI339" s="405"/>
      <c r="AJ339" s="405"/>
      <c r="AK339" s="405"/>
      <c r="AL339" s="405"/>
      <c r="AM339" s="405"/>
      <c r="AN339" s="405"/>
      <c r="AO339" s="405"/>
      <c r="AP339" s="405"/>
      <c r="AQ339" s="407"/>
      <c r="AR339" s="406"/>
      <c r="AS339" s="405"/>
      <c r="AT339" s="405"/>
      <c r="AU339" s="405"/>
      <c r="AV339" s="405"/>
      <c r="AW339" s="184"/>
    </row>
    <row r="340" spans="1:49" ht="16.8">
      <c r="A340" s="82"/>
      <c r="B340" s="82"/>
      <c r="C340" s="82"/>
      <c r="D340" s="82"/>
      <c r="E340" s="82"/>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10" t="s">
        <v>397</v>
      </c>
      <c r="E341" s="351"/>
      <c r="F341" s="82"/>
      <c r="G341" s="82"/>
      <c r="H341" s="82"/>
      <c r="I341" s="82"/>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364"/>
      <c r="AS341" s="184"/>
      <c r="AT341" s="184"/>
      <c r="AU341" s="184"/>
      <c r="AV341" s="184"/>
      <c r="AW341" s="184"/>
    </row>
    <row r="342" spans="1:49" ht="16.8">
      <c r="A342" s="82"/>
      <c r="B342" s="82"/>
      <c r="C342" s="82"/>
      <c r="D342" s="82"/>
      <c r="E342" s="346" t="s">
        <v>398</v>
      </c>
      <c r="F342" s="82"/>
      <c r="G342" s="82" t="s">
        <v>399</v>
      </c>
      <c r="H342" s="82" t="s">
        <v>400</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243"/>
      <c r="AR342" s="476">
        <v>5.4714865953595755</v>
      </c>
      <c r="AS342" s="184"/>
      <c r="AT342" s="184"/>
      <c r="AU342" s="184"/>
      <c r="AV342" s="184"/>
      <c r="AW342" s="184"/>
    </row>
    <row r="343" spans="1:49" ht="16.8">
      <c r="A343" s="82"/>
      <c r="B343" s="82"/>
      <c r="C343" s="82"/>
      <c r="D343" s="82"/>
      <c r="E343" s="346" t="s">
        <v>401</v>
      </c>
      <c r="F343" s="82"/>
      <c r="G343" s="82" t="s">
        <v>399</v>
      </c>
      <c r="H343" s="82" t="s">
        <v>402</v>
      </c>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476">
        <v>216.50232378363245</v>
      </c>
      <c r="AK343" s="476">
        <v>217.60751909865181</v>
      </c>
      <c r="AL343" s="476">
        <v>201.97257571908165</v>
      </c>
      <c r="AM343" s="476">
        <v>198.79722446619201</v>
      </c>
      <c r="AN343" s="476">
        <v>203.12445871001131</v>
      </c>
      <c r="AO343" s="476">
        <v>211.32865245156501</v>
      </c>
      <c r="AP343" s="476">
        <v>213.95890965196543</v>
      </c>
      <c r="AQ343" s="477">
        <v>210.15405143488039</v>
      </c>
      <c r="AR343" s="184"/>
      <c r="AS343" s="184"/>
      <c r="AT343" s="184"/>
      <c r="AU343" s="184"/>
      <c r="AV343" s="184"/>
      <c r="AW343" s="184"/>
    </row>
    <row r="344" spans="1:49" ht="16.8">
      <c r="A344" s="82"/>
      <c r="B344" s="82"/>
      <c r="C344" s="82"/>
      <c r="D344" s="82"/>
      <c r="E344" s="293" t="s">
        <v>403</v>
      </c>
      <c r="F344" s="82"/>
      <c r="G344" s="82"/>
      <c r="H344" s="82"/>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364"/>
      <c r="AS344" s="184"/>
      <c r="AT344" s="184"/>
      <c r="AU344" s="184"/>
      <c r="AV344" s="184"/>
      <c r="AW344" s="184"/>
    </row>
    <row r="345" spans="1:49" ht="16.8">
      <c r="A345" s="82"/>
      <c r="B345" s="82"/>
      <c r="C345" s="82"/>
      <c r="D345" s="82"/>
      <c r="E345" s="346" t="s">
        <v>404</v>
      </c>
      <c r="F345" s="82"/>
      <c r="G345" s="82" t="s">
        <v>304</v>
      </c>
      <c r="H345" s="82" t="s">
        <v>405</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v>89.429710613317837</v>
      </c>
      <c r="AS345" s="184"/>
      <c r="AT345" s="184"/>
      <c r="AU345" s="184"/>
      <c r="AV345" s="184"/>
      <c r="AW345" s="184"/>
    </row>
    <row r="346" spans="1:49" ht="16.8">
      <c r="A346" s="82"/>
      <c r="B346" s="82"/>
      <c r="C346" s="82"/>
      <c r="D346" s="82"/>
      <c r="E346" s="346" t="s">
        <v>406</v>
      </c>
      <c r="F346" s="82"/>
      <c r="G346" s="82" t="s">
        <v>304</v>
      </c>
      <c r="H346" s="82" t="s">
        <v>407</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v>796.57545516162668</v>
      </c>
      <c r="AS346" s="184"/>
      <c r="AT346" s="184"/>
      <c r="AU346" s="184"/>
      <c r="AV346" s="184"/>
      <c r="AW346" s="184"/>
    </row>
    <row r="347" spans="1:49" ht="16.8">
      <c r="A347" s="82"/>
      <c r="B347" s="82"/>
      <c r="C347" s="82"/>
      <c r="D347" s="82"/>
      <c r="E347" s="346" t="s">
        <v>408</v>
      </c>
      <c r="F347" s="82"/>
      <c r="G347" s="82" t="s">
        <v>304</v>
      </c>
      <c r="H347" s="82" t="s">
        <v>409</v>
      </c>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243"/>
      <c r="AR347" s="476">
        <v>1451.8917400690693</v>
      </c>
      <c r="AS347" s="184"/>
      <c r="AT347" s="184"/>
      <c r="AU347" s="184"/>
      <c r="AV347" s="184"/>
      <c r="AW347" s="184"/>
    </row>
    <row r="348" spans="1:49" ht="16.8">
      <c r="A348" s="82"/>
      <c r="B348" s="82"/>
      <c r="C348" s="82"/>
      <c r="D348" s="82"/>
      <c r="E348" s="346" t="s">
        <v>410</v>
      </c>
      <c r="F348" s="82"/>
      <c r="G348" s="82" t="s">
        <v>304</v>
      </c>
      <c r="H348" s="82" t="s">
        <v>411</v>
      </c>
      <c r="I348" s="82"/>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477">
        <v>1782.315591757399</v>
      </c>
      <c r="AR348" s="455"/>
      <c r="AS348" s="184"/>
      <c r="AT348" s="184"/>
      <c r="AU348" s="184"/>
      <c r="AV348" s="184"/>
      <c r="AW348" s="184"/>
    </row>
    <row r="349" spans="1:49" ht="16.8">
      <c r="A349" s="82"/>
      <c r="B349" s="82"/>
      <c r="C349" s="82"/>
      <c r="D349" s="82"/>
      <c r="E349" s="346" t="s">
        <v>412</v>
      </c>
      <c r="F349" s="82"/>
      <c r="G349" s="82" t="s">
        <v>304</v>
      </c>
      <c r="H349" s="82" t="s">
        <v>413</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c r="AS349" s="184"/>
      <c r="AT349" s="184"/>
      <c r="AU349" s="184"/>
      <c r="AV349" s="184"/>
      <c r="AW349" s="184"/>
    </row>
    <row r="350" spans="1:49" ht="16.8">
      <c r="A350" s="82"/>
      <c r="B350" s="82"/>
      <c r="C350" s="82"/>
      <c r="D350" s="82"/>
      <c r="E350" s="293" t="s">
        <v>414</v>
      </c>
      <c r="F350" s="82"/>
      <c r="G350" s="82"/>
      <c r="H350" s="82" t="s">
        <v>415</v>
      </c>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476">
        <v>0</v>
      </c>
      <c r="AS350" s="184"/>
      <c r="AT350" s="184"/>
      <c r="AU350" s="184"/>
      <c r="AV350" s="184"/>
      <c r="AW350" s="184"/>
    </row>
    <row r="351" spans="1:49" ht="16.8">
      <c r="A351" s="82"/>
      <c r="B351" s="82"/>
      <c r="C351" s="82"/>
      <c r="D351" s="82"/>
      <c r="E351" s="293" t="s">
        <v>416</v>
      </c>
      <c r="F351" s="82"/>
      <c r="G351" s="82"/>
      <c r="H351" s="82"/>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c r="AQ351" s="243"/>
      <c r="AR351" s="364"/>
      <c r="AS351" s="184"/>
      <c r="AT351" s="184"/>
      <c r="AU351" s="184"/>
      <c r="AV351" s="184"/>
      <c r="AW351" s="184"/>
    </row>
    <row r="352" spans="1:49" ht="16.8">
      <c r="A352" s="82"/>
      <c r="B352" s="82"/>
      <c r="C352" s="82"/>
      <c r="D352" s="82"/>
      <c r="E352" s="363" t="s">
        <v>417</v>
      </c>
      <c r="F352" s="82"/>
      <c r="G352" s="82" t="s">
        <v>399</v>
      </c>
      <c r="H352" s="82" t="s">
        <v>418</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476">
        <v>402.13569049318312</v>
      </c>
      <c r="AQ352" s="477">
        <v>387.97979263120754</v>
      </c>
      <c r="AR352" s="364"/>
      <c r="AS352" s="184"/>
      <c r="AT352" s="184"/>
      <c r="AU352" s="184"/>
      <c r="AV352" s="184"/>
      <c r="AW352" s="184"/>
    </row>
    <row r="353" spans="1:49" ht="16.8">
      <c r="A353" s="82"/>
      <c r="B353" s="82"/>
      <c r="C353" s="82"/>
      <c r="D353" s="82"/>
      <c r="E353" s="363" t="s">
        <v>419</v>
      </c>
      <c r="F353" s="82"/>
      <c r="G353" s="82" t="s">
        <v>420</v>
      </c>
      <c r="H353" s="82" t="s">
        <v>421</v>
      </c>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476"/>
      <c r="AK353" s="476"/>
      <c r="AL353" s="476"/>
      <c r="AM353" s="476"/>
      <c r="AN353" s="476"/>
      <c r="AO353" s="476"/>
      <c r="AP353" s="476">
        <v>1.238</v>
      </c>
      <c r="AQ353" s="477">
        <v>1.321</v>
      </c>
      <c r="AR353" s="364"/>
      <c r="AS353" s="184"/>
      <c r="AT353" s="184"/>
      <c r="AU353" s="184"/>
      <c r="AV353" s="184"/>
      <c r="AW353" s="184"/>
    </row>
    <row r="354" spans="1:49" ht="16.8">
      <c r="A354" s="82"/>
      <c r="B354" s="82"/>
      <c r="C354" s="82"/>
      <c r="D354" s="82"/>
      <c r="E354" s="346" t="s">
        <v>422</v>
      </c>
      <c r="F354" s="82"/>
      <c r="G354" s="82"/>
      <c r="H354" s="82"/>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243"/>
      <c r="AR354" s="184"/>
      <c r="AS354" s="184"/>
      <c r="AT354" s="184"/>
      <c r="AU354" s="184"/>
      <c r="AV354" s="184"/>
      <c r="AW354" s="184"/>
    </row>
    <row r="355" spans="1:49" ht="16.8">
      <c r="A355" s="82"/>
      <c r="B355" s="82"/>
      <c r="C355" s="82"/>
      <c r="D355" s="82"/>
      <c r="E355" s="363" t="s">
        <v>423</v>
      </c>
      <c r="F355" s="82"/>
      <c r="G355" s="82" t="s">
        <v>304</v>
      </c>
      <c r="H355" s="82" t="s">
        <v>424</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v>443.68934278999996</v>
      </c>
      <c r="AK355" s="476">
        <v>495.89924103999999</v>
      </c>
      <c r="AL355" s="476">
        <v>474.17674958999999</v>
      </c>
      <c r="AM355" s="476">
        <v>498.06014913000001</v>
      </c>
      <c r="AN355" s="476">
        <v>502.86324385999995</v>
      </c>
      <c r="AO355" s="476">
        <v>480.62911648701419</v>
      </c>
      <c r="AP355" s="476">
        <v>537.20867496999995</v>
      </c>
      <c r="AQ355" s="477">
        <v>620.46526295000001</v>
      </c>
      <c r="AR355" s="184"/>
      <c r="AS355" s="184"/>
      <c r="AT355" s="184"/>
      <c r="AU355" s="184"/>
      <c r="AV355" s="184"/>
      <c r="AW355" s="184"/>
    </row>
    <row r="356" spans="1:49" ht="16.8">
      <c r="A356" s="82"/>
      <c r="B356" s="82"/>
      <c r="C356" s="82"/>
      <c r="D356" s="82"/>
      <c r="E356" s="363" t="s">
        <v>425</v>
      </c>
      <c r="F356" s="82"/>
      <c r="G356" s="82" t="s">
        <v>304</v>
      </c>
      <c r="H356" s="82" t="s">
        <v>1398</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v>442.14191997693234</v>
      </c>
      <c r="AK356" s="476">
        <v>494.09968448582669</v>
      </c>
      <c r="AL356" s="476">
        <v>473.51435187786348</v>
      </c>
      <c r="AM356" s="476">
        <v>495.83779334362248</v>
      </c>
      <c r="AN356" s="476">
        <v>512.86304000506436</v>
      </c>
      <c r="AO356" s="476">
        <v>505.14127039010179</v>
      </c>
      <c r="AP356" s="476">
        <v>517.2379105263002</v>
      </c>
      <c r="AQ356" s="477">
        <v>628.30411520631196</v>
      </c>
      <c r="AR356" s="184"/>
      <c r="AS356" s="184"/>
      <c r="AT356" s="184"/>
      <c r="AU356" s="184"/>
      <c r="AV356" s="184"/>
      <c r="AW356" s="184"/>
    </row>
    <row r="357" spans="1:49" ht="16.8">
      <c r="A357" s="82"/>
      <c r="B357" s="82"/>
      <c r="C357" s="82"/>
      <c r="D357" s="82"/>
      <c r="E357" s="363" t="s">
        <v>426</v>
      </c>
      <c r="F357" s="82"/>
      <c r="G357" s="82" t="s">
        <v>100</v>
      </c>
      <c r="H357" s="82" t="s">
        <v>427</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v>0.5</v>
      </c>
      <c r="AK357" s="476">
        <v>0.33561643835616445</v>
      </c>
      <c r="AL357" s="476">
        <v>0.35273972602739728</v>
      </c>
      <c r="AM357" s="476">
        <v>0.66575342465753418</v>
      </c>
      <c r="AN357" s="476">
        <v>0.71598360655737692</v>
      </c>
      <c r="AO357" s="476">
        <v>0.1</v>
      </c>
      <c r="AP357" s="476">
        <v>0.1928767123287671</v>
      </c>
      <c r="AQ357" s="477">
        <v>2.3034246575342467</v>
      </c>
      <c r="AR357" s="419"/>
      <c r="AS357" s="184"/>
      <c r="AT357" s="184"/>
      <c r="AU357" s="184"/>
      <c r="AV357" s="184"/>
      <c r="AW357" s="184"/>
    </row>
    <row r="358" spans="1:49" ht="16.8">
      <c r="A358" s="82"/>
      <c r="B358" s="82"/>
      <c r="C358" s="82"/>
      <c r="D358" s="82"/>
      <c r="E358" s="363" t="s">
        <v>428</v>
      </c>
      <c r="F358" s="82"/>
      <c r="G358" s="82" t="s">
        <v>100</v>
      </c>
      <c r="H358" s="82" t="s">
        <v>429</v>
      </c>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476">
        <v>0</v>
      </c>
      <c r="AK358" s="476">
        <v>0</v>
      </c>
      <c r="AL358" s="476">
        <v>0</v>
      </c>
      <c r="AM358" s="476">
        <v>0</v>
      </c>
      <c r="AN358" s="476">
        <v>0</v>
      </c>
      <c r="AO358" s="476">
        <v>0</v>
      </c>
      <c r="AP358" s="476">
        <v>0</v>
      </c>
      <c r="AQ358" s="477">
        <v>0</v>
      </c>
      <c r="AR358" s="184"/>
      <c r="AS358" s="184"/>
      <c r="AT358" s="184"/>
      <c r="AU358" s="184"/>
      <c r="AV358" s="184"/>
      <c r="AW358" s="184"/>
    </row>
    <row r="359" spans="1:49" ht="16.8">
      <c r="A359" s="82"/>
      <c r="B359" s="82"/>
      <c r="C359" s="82"/>
      <c r="D359" s="82"/>
      <c r="E359" s="346" t="s">
        <v>430</v>
      </c>
      <c r="F359" s="82"/>
      <c r="G359" s="82"/>
      <c r="H359" s="82"/>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184"/>
      <c r="AS359" s="184"/>
      <c r="AT359" s="184"/>
      <c r="AU359" s="184"/>
      <c r="AV359" s="184"/>
      <c r="AW359" s="184"/>
    </row>
    <row r="360" spans="1:49" ht="16.8">
      <c r="A360" s="82"/>
      <c r="B360" s="82"/>
      <c r="C360" s="82"/>
      <c r="D360" s="82"/>
      <c r="E360" s="363" t="s">
        <v>431</v>
      </c>
      <c r="F360" s="82"/>
      <c r="G360" s="82" t="s">
        <v>304</v>
      </c>
      <c r="H360" s="510" t="s">
        <v>432</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c r="AS360" s="419"/>
      <c r="AT360" s="419"/>
      <c r="AU360" s="419"/>
      <c r="AV360" s="419"/>
      <c r="AW360" s="184"/>
    </row>
    <row r="361" spans="1:49" ht="16.8">
      <c r="A361" s="82"/>
      <c r="B361" s="82"/>
      <c r="C361" s="82"/>
      <c r="D361" s="82"/>
      <c r="E361" s="363" t="s">
        <v>433</v>
      </c>
      <c r="F361" s="82"/>
      <c r="G361" s="82" t="s">
        <v>304</v>
      </c>
      <c r="H361" s="510" t="s">
        <v>434</v>
      </c>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419"/>
      <c r="AS361" s="419"/>
      <c r="AT361" s="419"/>
      <c r="AU361" s="419"/>
      <c r="AV361" s="419"/>
      <c r="AW361" s="184"/>
    </row>
    <row r="362" spans="1:49" ht="16.8">
      <c r="A362" s="82"/>
      <c r="B362" s="82"/>
      <c r="C362" s="82"/>
      <c r="D362" s="82"/>
      <c r="E362" s="346" t="s">
        <v>435</v>
      </c>
      <c r="F362" s="82"/>
      <c r="G362" s="82"/>
      <c r="H362" s="82"/>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243"/>
      <c r="AR362" s="184"/>
      <c r="AS362" s="184"/>
      <c r="AT362" s="184"/>
      <c r="AU362" s="184"/>
      <c r="AV362" s="184"/>
      <c r="AW362" s="184"/>
    </row>
    <row r="363" spans="1:49" ht="16.8">
      <c r="A363" s="82"/>
      <c r="B363" s="82"/>
      <c r="C363" s="82"/>
      <c r="D363" s="82"/>
      <c r="E363" s="363" t="s">
        <v>436</v>
      </c>
      <c r="F363" s="82"/>
      <c r="G363" s="82" t="s">
        <v>304</v>
      </c>
      <c r="H363" s="82" t="s">
        <v>437</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476">
        <v>0</v>
      </c>
      <c r="AK363" s="476">
        <v>0</v>
      </c>
      <c r="AL363" s="476">
        <v>0</v>
      </c>
      <c r="AM363" s="476">
        <v>0</v>
      </c>
      <c r="AN363" s="476">
        <v>0</v>
      </c>
      <c r="AO363" s="476">
        <v>0</v>
      </c>
      <c r="AP363" s="476">
        <v>0</v>
      </c>
      <c r="AQ363" s="477">
        <v>0</v>
      </c>
      <c r="AR363" s="184"/>
      <c r="AS363" s="184"/>
      <c r="AT363" s="184"/>
      <c r="AU363" s="184"/>
      <c r="AV363" s="184"/>
      <c r="AW363" s="184"/>
    </row>
    <row r="364" spans="1:49" ht="16.8">
      <c r="A364" s="82"/>
      <c r="B364" s="82"/>
      <c r="C364" s="82"/>
      <c r="D364" s="82"/>
      <c r="E364" s="363" t="s">
        <v>438</v>
      </c>
      <c r="F364" s="82"/>
      <c r="G364" s="82" t="s">
        <v>399</v>
      </c>
      <c r="H364" s="82" t="s">
        <v>439</v>
      </c>
      <c r="I364" s="476">
        <v>56.6</v>
      </c>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184"/>
      <c r="AS364" s="184"/>
      <c r="AT364" s="184"/>
      <c r="AU364" s="184"/>
      <c r="AV364" s="184"/>
      <c r="AW364" s="184"/>
    </row>
    <row r="365" spans="1:49" ht="16.8">
      <c r="A365" s="82"/>
      <c r="B365" s="82"/>
      <c r="C365" s="82"/>
      <c r="D365" s="82"/>
      <c r="E365" s="346"/>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10" t="s">
        <v>440</v>
      </c>
      <c r="E366" s="351"/>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293" t="s">
        <v>441</v>
      </c>
      <c r="F367" s="82"/>
      <c r="G367" s="82"/>
      <c r="H367" s="82"/>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243"/>
      <c r="AR367" s="364"/>
      <c r="AS367" s="184"/>
      <c r="AT367" s="184"/>
      <c r="AU367" s="184"/>
      <c r="AV367" s="184"/>
      <c r="AW367" s="184"/>
    </row>
    <row r="368" spans="1:49" ht="16.8">
      <c r="A368" s="82"/>
      <c r="B368" s="82"/>
      <c r="C368" s="82"/>
      <c r="D368" s="82"/>
      <c r="E368" s="363" t="s">
        <v>442</v>
      </c>
      <c r="F368" s="82"/>
      <c r="G368" s="82" t="s">
        <v>399</v>
      </c>
      <c r="H368" s="82" t="s">
        <v>443</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v>3.5035071308398713</v>
      </c>
      <c r="AQ368" s="477">
        <v>3.4288300000000032</v>
      </c>
      <c r="AR368" s="364"/>
      <c r="AS368" s="184"/>
      <c r="AT368" s="184"/>
      <c r="AU368" s="184"/>
      <c r="AV368" s="184"/>
      <c r="AW368" s="184"/>
    </row>
    <row r="369" spans="1:49" ht="16.8">
      <c r="A369" s="82"/>
      <c r="B369" s="82"/>
      <c r="C369" s="82"/>
      <c r="D369" s="82"/>
      <c r="E369" s="363" t="s">
        <v>444</v>
      </c>
      <c r="F369" s="82"/>
      <c r="G369" s="82" t="s">
        <v>399</v>
      </c>
      <c r="H369" s="82" t="s">
        <v>445</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v>0</v>
      </c>
      <c r="AQ369" s="477">
        <v>0</v>
      </c>
      <c r="AR369" s="364"/>
      <c r="AS369" s="184"/>
      <c r="AT369" s="184"/>
      <c r="AU369" s="184"/>
      <c r="AV369" s="184"/>
      <c r="AW369" s="184"/>
    </row>
    <row r="370" spans="1:49" ht="16.8">
      <c r="A370" s="82"/>
      <c r="B370" s="82"/>
      <c r="C370" s="82"/>
      <c r="D370" s="82"/>
      <c r="E370" s="363" t="s">
        <v>446</v>
      </c>
      <c r="F370" s="82"/>
      <c r="G370" s="82" t="s">
        <v>399</v>
      </c>
      <c r="H370" s="82" t="s">
        <v>447</v>
      </c>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476">
        <v>0.53999999999999992</v>
      </c>
      <c r="AQ370" s="477">
        <v>0.99600000000000011</v>
      </c>
      <c r="AR370" s="364"/>
      <c r="AS370" s="184"/>
      <c r="AT370" s="184"/>
      <c r="AU370" s="184"/>
      <c r="AV370" s="184"/>
      <c r="AW370" s="184"/>
    </row>
    <row r="371" spans="1:49" ht="16.8">
      <c r="A371" s="82"/>
      <c r="B371" s="82"/>
      <c r="C371" s="82"/>
      <c r="D371" s="82"/>
      <c r="E371" s="293" t="s">
        <v>448</v>
      </c>
      <c r="F371" s="82"/>
      <c r="G371" s="82"/>
      <c r="H371" s="82"/>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243"/>
      <c r="AR371" s="364"/>
      <c r="AS371" s="184"/>
      <c r="AT371" s="184"/>
      <c r="AU371" s="184"/>
      <c r="AV371" s="184"/>
      <c r="AW371" s="184"/>
    </row>
    <row r="372" spans="1:49" ht="16.8">
      <c r="A372" s="82"/>
      <c r="B372" s="82"/>
      <c r="C372" s="82"/>
      <c r="D372" s="82"/>
      <c r="E372" s="363" t="s">
        <v>449</v>
      </c>
      <c r="F372" s="82"/>
      <c r="G372" s="82" t="s">
        <v>399</v>
      </c>
      <c r="H372" s="82" t="s">
        <v>450</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v>17.7</v>
      </c>
      <c r="AQ372" s="477">
        <v>17.7</v>
      </c>
      <c r="AR372" s="364"/>
      <c r="AS372" s="184"/>
      <c r="AT372" s="184"/>
      <c r="AU372" s="184"/>
      <c r="AV372" s="184"/>
      <c r="AW372" s="184"/>
    </row>
    <row r="373" spans="1:49" ht="16.8">
      <c r="A373" s="82"/>
      <c r="B373" s="82"/>
      <c r="C373" s="82"/>
      <c r="D373" s="82"/>
      <c r="E373" s="363" t="s">
        <v>451</v>
      </c>
      <c r="F373" s="82"/>
      <c r="G373" s="82" t="s">
        <v>399</v>
      </c>
      <c r="H373" s="82" t="s">
        <v>452</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v>0</v>
      </c>
      <c r="AQ373" s="477">
        <v>0</v>
      </c>
      <c r="AR373" s="364"/>
      <c r="AS373" s="184"/>
      <c r="AT373" s="184"/>
      <c r="AU373" s="184"/>
      <c r="AV373" s="184"/>
      <c r="AW373" s="184"/>
    </row>
    <row r="374" spans="1:49" ht="16.8">
      <c r="A374" s="82"/>
      <c r="B374" s="82"/>
      <c r="C374" s="82"/>
      <c r="D374" s="82"/>
      <c r="E374" s="363" t="s">
        <v>453</v>
      </c>
      <c r="F374" s="82"/>
      <c r="G374" s="82" t="s">
        <v>399</v>
      </c>
      <c r="H374" s="82" t="s">
        <v>454</v>
      </c>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476">
        <v>0</v>
      </c>
      <c r="AQ374" s="477">
        <v>0</v>
      </c>
      <c r="AR374" s="364"/>
      <c r="AS374" s="184"/>
      <c r="AT374" s="184"/>
      <c r="AU374" s="184"/>
      <c r="AV374" s="184"/>
      <c r="AW374" s="184"/>
    </row>
    <row r="375" spans="1:49" ht="16.8">
      <c r="A375" s="82"/>
      <c r="B375" s="82"/>
      <c r="C375" s="82"/>
      <c r="D375" s="82"/>
      <c r="E375" s="293" t="s">
        <v>455</v>
      </c>
      <c r="F375" s="82"/>
      <c r="G375" s="82"/>
      <c r="H375" s="82"/>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243"/>
      <c r="AR375" s="364"/>
      <c r="AS375" s="184"/>
      <c r="AT375" s="184"/>
      <c r="AU375" s="184"/>
      <c r="AV375" s="184"/>
      <c r="AW375" s="184"/>
    </row>
    <row r="376" spans="1:49" ht="16.8">
      <c r="A376" s="82"/>
      <c r="B376" s="82"/>
      <c r="C376" s="82"/>
      <c r="D376" s="82"/>
      <c r="E376" s="363" t="s">
        <v>456</v>
      </c>
      <c r="F376" s="82"/>
      <c r="G376" s="82" t="s">
        <v>399</v>
      </c>
      <c r="H376" s="82" t="s">
        <v>457</v>
      </c>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476">
        <v>0</v>
      </c>
      <c r="AP376" s="476">
        <v>0</v>
      </c>
      <c r="AQ376" s="477">
        <v>0</v>
      </c>
      <c r="AR376" s="364"/>
      <c r="AS376" s="184"/>
      <c r="AT376" s="184"/>
      <c r="AU376" s="184"/>
      <c r="AV376" s="184"/>
      <c r="AW376" s="184"/>
    </row>
    <row r="377" spans="1:49" ht="16.8">
      <c r="A377" s="82"/>
      <c r="B377" s="82"/>
      <c r="C377" s="82"/>
      <c r="D377" s="82"/>
      <c r="E377" s="293" t="s">
        <v>458</v>
      </c>
      <c r="F377" s="82"/>
      <c r="G377" s="82"/>
      <c r="H377" s="82"/>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243"/>
      <c r="AR377" s="364"/>
      <c r="AS377" s="184"/>
      <c r="AT377" s="184"/>
      <c r="AU377" s="184"/>
      <c r="AV377" s="184"/>
      <c r="AW377" s="184"/>
    </row>
    <row r="378" spans="1:49" ht="16.8">
      <c r="A378" s="82"/>
      <c r="B378" s="82"/>
      <c r="C378" s="82"/>
      <c r="D378" s="82"/>
      <c r="E378" s="363" t="s">
        <v>459</v>
      </c>
      <c r="F378" s="82"/>
      <c r="G378" s="82" t="s">
        <v>399</v>
      </c>
      <c r="H378" s="82" t="s">
        <v>460</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v>0.4</v>
      </c>
      <c r="AQ378" s="477">
        <v>0.4</v>
      </c>
      <c r="AR378" s="364"/>
      <c r="AS378" s="184"/>
      <c r="AT378" s="184"/>
      <c r="AU378" s="184"/>
      <c r="AV378" s="184"/>
      <c r="AW378" s="184"/>
    </row>
    <row r="379" spans="1:49" ht="16.8">
      <c r="A379" s="82"/>
      <c r="B379" s="82"/>
      <c r="C379" s="82"/>
      <c r="D379" s="82"/>
      <c r="E379" s="363" t="s">
        <v>461</v>
      </c>
      <c r="F379" s="82"/>
      <c r="G379" s="82" t="s">
        <v>399</v>
      </c>
      <c r="H379" s="82" t="s">
        <v>462</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v>0.4</v>
      </c>
      <c r="AQ379" s="477">
        <v>0.4</v>
      </c>
      <c r="AR379" s="364"/>
      <c r="AS379" s="184"/>
      <c r="AT379" s="184"/>
      <c r="AU379" s="184"/>
      <c r="AV379" s="184"/>
      <c r="AW379" s="184"/>
    </row>
    <row r="380" spans="1:49" ht="16.8">
      <c r="A380" s="82"/>
      <c r="B380" s="82"/>
      <c r="C380" s="82"/>
      <c r="D380" s="82"/>
      <c r="E380" s="363" t="s">
        <v>463</v>
      </c>
      <c r="F380" s="82"/>
      <c r="G380" s="82" t="s">
        <v>399</v>
      </c>
      <c r="H380" s="82" t="s">
        <v>464</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v>0.19264593500976468</v>
      </c>
      <c r="AQ380" s="477">
        <v>0.30373738291626012</v>
      </c>
      <c r="AR380" s="364"/>
      <c r="AS380" s="184"/>
      <c r="AT380" s="184"/>
      <c r="AU380" s="184"/>
      <c r="AV380" s="184"/>
      <c r="AW380" s="184"/>
    </row>
    <row r="381" spans="1:49" ht="16.8">
      <c r="A381" s="82"/>
      <c r="B381" s="82"/>
      <c r="C381" s="82"/>
      <c r="D381" s="82"/>
      <c r="E381" s="363" t="s">
        <v>465</v>
      </c>
      <c r="F381" s="82"/>
      <c r="G381" s="82" t="s">
        <v>399</v>
      </c>
      <c r="H381" s="82" t="s">
        <v>466</v>
      </c>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476">
        <v>0.26043855413513317</v>
      </c>
      <c r="AQ381" s="477">
        <v>0.33369676961975031</v>
      </c>
      <c r="AR381" s="364"/>
      <c r="AS381" s="184"/>
      <c r="AT381" s="184"/>
      <c r="AU381" s="184"/>
      <c r="AV381" s="184"/>
      <c r="AW381" s="184"/>
    </row>
    <row r="382" spans="1:49" ht="16.8">
      <c r="A382" s="82"/>
      <c r="B382" s="82"/>
      <c r="C382" s="82"/>
      <c r="D382" s="82"/>
      <c r="E382" s="363"/>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10" t="s">
        <v>467</v>
      </c>
      <c r="E383" s="351"/>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293" t="s">
        <v>468</v>
      </c>
      <c r="F384" s="82"/>
      <c r="G384" s="82"/>
      <c r="H384" s="82"/>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243"/>
      <c r="AR384" s="364"/>
      <c r="AS384" s="184"/>
      <c r="AT384" s="184"/>
      <c r="AU384" s="184"/>
      <c r="AV384" s="184"/>
      <c r="AW384" s="184"/>
    </row>
    <row r="385" spans="1:49" ht="16.8">
      <c r="A385" s="82"/>
      <c r="B385" s="82"/>
      <c r="C385" s="82"/>
      <c r="D385" s="82"/>
      <c r="E385" s="363" t="s">
        <v>469</v>
      </c>
      <c r="F385" s="82"/>
      <c r="G385" s="82" t="s">
        <v>304</v>
      </c>
      <c r="H385" s="82" t="s">
        <v>470</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v>2.4802</v>
      </c>
      <c r="AQ385" s="477">
        <v>2.5756000000000001</v>
      </c>
      <c r="AR385" s="364"/>
      <c r="AS385" s="184"/>
      <c r="AT385" s="184"/>
      <c r="AU385" s="184"/>
      <c r="AV385" s="184"/>
      <c r="AW385" s="184"/>
    </row>
    <row r="386" spans="1:49" ht="16.8">
      <c r="A386" s="82"/>
      <c r="B386" s="82"/>
      <c r="C386" s="82"/>
      <c r="D386" s="82"/>
      <c r="E386" s="363" t="s">
        <v>471</v>
      </c>
      <c r="F386" s="82"/>
      <c r="G386" s="82" t="s">
        <v>399</v>
      </c>
      <c r="H386" s="82" t="s">
        <v>472</v>
      </c>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476">
        <v>1.2</v>
      </c>
      <c r="AQ386" s="477">
        <v>1.2</v>
      </c>
      <c r="AR386" s="364"/>
      <c r="AS386" s="184"/>
      <c r="AT386" s="184"/>
      <c r="AU386" s="184"/>
      <c r="AV386" s="184"/>
      <c r="AW386" s="184"/>
    </row>
    <row r="387" spans="1:49" ht="16.8">
      <c r="A387" s="82"/>
      <c r="B387" s="82"/>
      <c r="C387" s="82"/>
      <c r="D387" s="82"/>
      <c r="E387" s="293" t="s">
        <v>473</v>
      </c>
      <c r="F387" s="82"/>
      <c r="G387" s="82"/>
      <c r="H387" s="82"/>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243"/>
      <c r="AR387" s="364"/>
      <c r="AS387" s="184"/>
      <c r="AT387" s="184"/>
      <c r="AU387" s="184"/>
      <c r="AV387" s="184"/>
      <c r="AW387" s="184"/>
    </row>
    <row r="388" spans="1:49" ht="16.8">
      <c r="A388" s="82"/>
      <c r="B388" s="82"/>
      <c r="C388" s="82"/>
      <c r="D388" s="82"/>
      <c r="E388" s="363" t="s">
        <v>474</v>
      </c>
      <c r="F388" s="82"/>
      <c r="G388" s="82" t="s">
        <v>304</v>
      </c>
      <c r="H388" s="82" t="s">
        <v>475</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v>31.3643</v>
      </c>
      <c r="AQ388" s="477">
        <v>31.3643</v>
      </c>
      <c r="AR388" s="364"/>
      <c r="AS388" s="184"/>
      <c r="AT388" s="184"/>
      <c r="AU388" s="184"/>
      <c r="AV388" s="184"/>
      <c r="AW388" s="184"/>
    </row>
    <row r="389" spans="1:49" ht="16.8">
      <c r="A389" s="82"/>
      <c r="B389" s="82"/>
      <c r="C389" s="82"/>
      <c r="D389" s="82"/>
      <c r="E389" s="363" t="s">
        <v>476</v>
      </c>
      <c r="F389" s="82"/>
      <c r="G389" s="82" t="s">
        <v>399</v>
      </c>
      <c r="H389" s="82" t="s">
        <v>477</v>
      </c>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476">
        <v>40.4</v>
      </c>
      <c r="AQ389" s="477">
        <v>40.4</v>
      </c>
      <c r="AR389" s="364"/>
      <c r="AS389" s="184"/>
      <c r="AT389" s="184"/>
      <c r="AU389" s="184"/>
      <c r="AV389" s="184"/>
      <c r="AW389" s="184"/>
    </row>
    <row r="390" spans="1:49" ht="16.8">
      <c r="A390" s="82"/>
      <c r="B390" s="82"/>
      <c r="C390" s="82"/>
      <c r="D390" s="82"/>
      <c r="E390" s="293" t="s">
        <v>478</v>
      </c>
      <c r="F390" s="82"/>
      <c r="G390" s="82"/>
      <c r="H390" s="82"/>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243"/>
      <c r="AR390" s="364"/>
      <c r="AS390" s="184"/>
      <c r="AT390" s="184"/>
      <c r="AU390" s="184"/>
      <c r="AV390" s="184"/>
      <c r="AW390" s="184"/>
    </row>
    <row r="391" spans="1:49" ht="16.8">
      <c r="A391" s="82"/>
      <c r="B391" s="82"/>
      <c r="C391" s="82"/>
      <c r="D391" s="82"/>
      <c r="E391" s="363" t="s">
        <v>479</v>
      </c>
      <c r="F391" s="82"/>
      <c r="G391" s="82" t="s">
        <v>304</v>
      </c>
      <c r="H391" s="82" t="s">
        <v>480</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v>9.4062999999999999</v>
      </c>
      <c r="AQ391" s="477">
        <v>9.4141999999999992</v>
      </c>
      <c r="AR391" s="364"/>
      <c r="AS391" s="184"/>
      <c r="AT391" s="184"/>
      <c r="AU391" s="184"/>
      <c r="AV391" s="184"/>
      <c r="AW391" s="184"/>
    </row>
    <row r="392" spans="1:49" ht="16.8">
      <c r="A392" s="82"/>
      <c r="B392" s="82"/>
      <c r="C392" s="82"/>
      <c r="D392" s="82"/>
      <c r="E392" s="363" t="s">
        <v>481</v>
      </c>
      <c r="F392" s="82"/>
      <c r="G392" s="82" t="s">
        <v>399</v>
      </c>
      <c r="H392" s="82" t="s">
        <v>482</v>
      </c>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476">
        <v>14.1</v>
      </c>
      <c r="AQ392" s="477">
        <v>14.1</v>
      </c>
      <c r="AR392" s="364"/>
      <c r="AS392" s="184"/>
      <c r="AT392" s="184"/>
      <c r="AU392" s="184"/>
      <c r="AV392" s="184"/>
      <c r="AW392" s="184"/>
    </row>
    <row r="393" spans="1:49" ht="16.8">
      <c r="A393" s="82"/>
      <c r="B393" s="82"/>
      <c r="C393" s="82"/>
      <c r="D393" s="82"/>
      <c r="E393" s="293" t="s">
        <v>483</v>
      </c>
      <c r="F393" s="82"/>
      <c r="G393" s="82"/>
      <c r="H393" s="82"/>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243"/>
      <c r="AR393" s="364"/>
      <c r="AS393" s="184"/>
      <c r="AT393" s="184"/>
      <c r="AU393" s="184"/>
      <c r="AV393" s="184"/>
      <c r="AW393" s="184"/>
    </row>
    <row r="394" spans="1:49" ht="16.8">
      <c r="A394" s="82"/>
      <c r="B394" s="82"/>
      <c r="C394" s="82"/>
      <c r="D394" s="82"/>
      <c r="E394" s="363" t="s">
        <v>484</v>
      </c>
      <c r="F394" s="82"/>
      <c r="G394" s="82" t="s">
        <v>304</v>
      </c>
      <c r="H394" s="82" t="s">
        <v>485</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v>2.6358000000000001</v>
      </c>
      <c r="AQ394" s="477">
        <v>2.9317000000000002</v>
      </c>
      <c r="AR394" s="364"/>
      <c r="AS394" s="184"/>
      <c r="AT394" s="184"/>
      <c r="AU394" s="184"/>
      <c r="AV394" s="184"/>
      <c r="AW394" s="184"/>
    </row>
    <row r="395" spans="1:49" ht="16.8">
      <c r="A395" s="82"/>
      <c r="B395" s="82"/>
      <c r="C395" s="82"/>
      <c r="D395" s="82"/>
      <c r="E395" s="363" t="s">
        <v>486</v>
      </c>
      <c r="F395" s="82"/>
      <c r="G395" s="82" t="s">
        <v>399</v>
      </c>
      <c r="H395" s="82" t="s">
        <v>487</v>
      </c>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476">
        <v>0</v>
      </c>
      <c r="AQ395" s="477">
        <v>0</v>
      </c>
      <c r="AR395" s="364"/>
      <c r="AS395" s="184"/>
      <c r="AT395" s="184"/>
      <c r="AU395" s="184"/>
      <c r="AV395" s="184"/>
      <c r="AW395" s="184"/>
    </row>
    <row r="396" spans="1:49" ht="16.8">
      <c r="A396" s="82"/>
      <c r="B396" s="82"/>
      <c r="C396" s="82"/>
      <c r="D396" s="82"/>
      <c r="E396" s="293" t="s">
        <v>488</v>
      </c>
      <c r="F396" s="82"/>
      <c r="G396" s="82"/>
      <c r="H396" s="82"/>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243"/>
      <c r="AR396" s="364"/>
      <c r="AS396" s="184"/>
      <c r="AT396" s="184"/>
      <c r="AU396" s="184"/>
      <c r="AV396" s="184"/>
      <c r="AW396" s="184"/>
    </row>
    <row r="397" spans="1:49" ht="16.8">
      <c r="A397" s="82"/>
      <c r="B397" s="82"/>
      <c r="C397" s="82"/>
      <c r="D397" s="82"/>
      <c r="E397" s="363" t="s">
        <v>489</v>
      </c>
      <c r="F397" s="82"/>
      <c r="G397" s="82" t="s">
        <v>304</v>
      </c>
      <c r="H397" s="82" t="s">
        <v>490</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v>0.36780000000000002</v>
      </c>
      <c r="AQ397" s="477">
        <v>0.3367</v>
      </c>
      <c r="AR397" s="364"/>
      <c r="AS397" s="184"/>
      <c r="AT397" s="184"/>
      <c r="AU397" s="184"/>
      <c r="AV397" s="184"/>
      <c r="AW397" s="184"/>
    </row>
    <row r="398" spans="1:49" ht="16.8">
      <c r="A398" s="82"/>
      <c r="B398" s="82"/>
      <c r="C398" s="82"/>
      <c r="D398" s="82"/>
      <c r="E398" s="363" t="s">
        <v>491</v>
      </c>
      <c r="F398" s="82"/>
      <c r="G398" s="82" t="s">
        <v>399</v>
      </c>
      <c r="H398" s="82" t="s">
        <v>492</v>
      </c>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476">
        <v>0</v>
      </c>
      <c r="AQ398" s="477">
        <v>0</v>
      </c>
      <c r="AR398" s="364"/>
      <c r="AS398" s="184"/>
      <c r="AT398" s="184"/>
      <c r="AU398" s="184"/>
      <c r="AV398" s="184"/>
      <c r="AW398" s="184"/>
    </row>
    <row r="399" spans="1:49" ht="16.8">
      <c r="A399" s="82"/>
      <c r="B399" s="82"/>
      <c r="C399" s="82"/>
      <c r="D399" s="82"/>
      <c r="E399" s="293" t="s">
        <v>493</v>
      </c>
      <c r="F399" s="82"/>
      <c r="G399" s="82"/>
      <c r="H399" s="82"/>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243"/>
      <c r="AR399" s="364"/>
      <c r="AS399" s="184"/>
      <c r="AT399" s="184"/>
      <c r="AU399" s="184"/>
      <c r="AV399" s="184"/>
      <c r="AW399" s="184"/>
    </row>
    <row r="400" spans="1:49" ht="16.8">
      <c r="A400" s="82"/>
      <c r="B400" s="82"/>
      <c r="C400" s="82"/>
      <c r="D400" s="82"/>
      <c r="E400" s="363" t="s">
        <v>494</v>
      </c>
      <c r="F400" s="82"/>
      <c r="G400" s="82" t="s">
        <v>304</v>
      </c>
      <c r="H400" s="82" t="s">
        <v>495</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v>4.4699999999999997E-2</v>
      </c>
      <c r="AQ400" s="477">
        <v>4.41E-2</v>
      </c>
      <c r="AR400" s="364"/>
      <c r="AS400" s="184"/>
      <c r="AT400" s="184"/>
      <c r="AU400" s="184"/>
      <c r="AV400" s="184"/>
      <c r="AW400" s="184"/>
    </row>
    <row r="401" spans="1:49" ht="16.8">
      <c r="A401" s="82"/>
      <c r="B401" s="82"/>
      <c r="C401" s="82"/>
      <c r="D401" s="82"/>
      <c r="E401" s="363" t="s">
        <v>496</v>
      </c>
      <c r="F401" s="82"/>
      <c r="G401" s="82" t="s">
        <v>399</v>
      </c>
      <c r="H401" s="82" t="s">
        <v>497</v>
      </c>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476">
        <v>0</v>
      </c>
      <c r="AQ401" s="477">
        <v>0</v>
      </c>
      <c r="AR401" s="364"/>
      <c r="AS401" s="184"/>
      <c r="AT401" s="184"/>
      <c r="AU401" s="184"/>
      <c r="AV401" s="184"/>
      <c r="AW401" s="184"/>
    </row>
    <row r="402" spans="1:49" ht="16.8">
      <c r="A402" s="82"/>
      <c r="B402" s="82"/>
      <c r="C402" s="82"/>
      <c r="D402" s="82"/>
      <c r="E402" s="293" t="s">
        <v>498</v>
      </c>
      <c r="F402" s="82"/>
      <c r="G402" s="82"/>
      <c r="H402" s="82"/>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243"/>
      <c r="AR402" s="364"/>
      <c r="AS402" s="184"/>
      <c r="AT402" s="184"/>
      <c r="AU402" s="184"/>
      <c r="AV402" s="184"/>
      <c r="AW402" s="184"/>
    </row>
    <row r="403" spans="1:49" ht="16.8">
      <c r="A403" s="82"/>
      <c r="B403" s="82"/>
      <c r="C403" s="82"/>
      <c r="D403" s="82"/>
      <c r="E403" s="363" t="s">
        <v>499</v>
      </c>
      <c r="F403" s="82"/>
      <c r="G403" s="82" t="s">
        <v>304</v>
      </c>
      <c r="H403" s="82" t="s">
        <v>500</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v>0</v>
      </c>
      <c r="AQ403" s="477">
        <v>0</v>
      </c>
      <c r="AR403" s="364"/>
      <c r="AS403" s="184"/>
      <c r="AT403" s="184"/>
      <c r="AU403" s="184"/>
      <c r="AV403" s="184"/>
      <c r="AW403" s="184"/>
    </row>
    <row r="404" spans="1:49" ht="16.8">
      <c r="A404" s="82"/>
      <c r="B404" s="82"/>
      <c r="C404" s="82"/>
      <c r="D404" s="82"/>
      <c r="E404" s="363" t="s">
        <v>501</v>
      </c>
      <c r="F404" s="82"/>
      <c r="G404" s="82" t="s">
        <v>399</v>
      </c>
      <c r="H404" s="82" t="s">
        <v>502</v>
      </c>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476">
        <v>0</v>
      </c>
      <c r="AQ404" s="477">
        <v>0</v>
      </c>
      <c r="AR404" s="364"/>
      <c r="AS404" s="184"/>
      <c r="AT404" s="184"/>
      <c r="AU404" s="184"/>
      <c r="AV404" s="184"/>
      <c r="AW404" s="184"/>
    </row>
    <row r="405" spans="1:49" ht="16.8">
      <c r="A405" s="82"/>
      <c r="B405" s="82"/>
      <c r="C405" s="82"/>
      <c r="D405" s="82"/>
      <c r="E405" s="293" t="s">
        <v>503</v>
      </c>
      <c r="F405" s="82"/>
      <c r="G405" s="82"/>
      <c r="H405" s="82"/>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243"/>
      <c r="AR405" s="364"/>
      <c r="AS405" s="184"/>
      <c r="AT405" s="184"/>
      <c r="AU405" s="184"/>
      <c r="AV405" s="184"/>
      <c r="AW405" s="184"/>
    </row>
    <row r="406" spans="1:49" ht="16.8">
      <c r="A406" s="82"/>
      <c r="B406" s="82"/>
      <c r="C406" s="82"/>
      <c r="D406" s="82"/>
      <c r="E406" s="363" t="s">
        <v>504</v>
      </c>
      <c r="F406" s="82"/>
      <c r="G406" s="82" t="s">
        <v>304</v>
      </c>
      <c r="H406" s="82" t="s">
        <v>505</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v>0</v>
      </c>
      <c r="AQ406" s="477">
        <v>0</v>
      </c>
      <c r="AR406" s="364"/>
      <c r="AS406" s="184"/>
      <c r="AT406" s="184"/>
      <c r="AU406" s="184"/>
      <c r="AV406" s="184"/>
      <c r="AW406" s="184"/>
    </row>
    <row r="407" spans="1:49" ht="16.8">
      <c r="A407" s="82"/>
      <c r="B407" s="82"/>
      <c r="C407" s="82"/>
      <c r="D407" s="82"/>
      <c r="E407" s="363" t="s">
        <v>506</v>
      </c>
      <c r="F407" s="82"/>
      <c r="G407" s="82" t="s">
        <v>399</v>
      </c>
      <c r="H407" s="82" t="s">
        <v>507</v>
      </c>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476">
        <v>0</v>
      </c>
      <c r="AQ407" s="477">
        <v>0</v>
      </c>
      <c r="AR407" s="364"/>
      <c r="AS407" s="184"/>
      <c r="AT407" s="184"/>
      <c r="AU407" s="184"/>
      <c r="AV407" s="184"/>
      <c r="AW407" s="184"/>
    </row>
    <row r="408" spans="1:49" ht="16.8">
      <c r="A408" s="82"/>
      <c r="B408" s="82"/>
      <c r="C408" s="82"/>
      <c r="D408" s="82"/>
      <c r="E408" s="293" t="s">
        <v>508</v>
      </c>
      <c r="F408" s="82"/>
      <c r="G408" s="82"/>
      <c r="H408" s="82"/>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243"/>
      <c r="AR408" s="364"/>
      <c r="AS408" s="184"/>
      <c r="AT408" s="184"/>
      <c r="AU408" s="184"/>
      <c r="AV408" s="184"/>
      <c r="AW408" s="184"/>
    </row>
    <row r="409" spans="1:49" ht="16.8">
      <c r="A409" s="82"/>
      <c r="B409" s="82"/>
      <c r="C409" s="82"/>
      <c r="D409" s="82"/>
      <c r="E409" s="363" t="s">
        <v>509</v>
      </c>
      <c r="F409" s="82"/>
      <c r="G409" s="82" t="s">
        <v>304</v>
      </c>
      <c r="H409" s="82" t="s">
        <v>510</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v>0</v>
      </c>
      <c r="AQ409" s="477">
        <v>0</v>
      </c>
      <c r="AR409" s="364"/>
      <c r="AS409" s="184"/>
      <c r="AT409" s="184"/>
      <c r="AU409" s="184"/>
      <c r="AV409" s="184"/>
      <c r="AW409" s="184"/>
    </row>
    <row r="410" spans="1:49" ht="16.8">
      <c r="A410" s="82"/>
      <c r="B410" s="82"/>
      <c r="C410" s="82"/>
      <c r="D410" s="82"/>
      <c r="E410" s="363" t="s">
        <v>511</v>
      </c>
      <c r="F410" s="82"/>
      <c r="G410" s="82" t="s">
        <v>399</v>
      </c>
      <c r="H410" s="82" t="s">
        <v>512</v>
      </c>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476">
        <v>0</v>
      </c>
      <c r="AQ410" s="477">
        <v>0</v>
      </c>
      <c r="AR410" s="364"/>
      <c r="AS410" s="184"/>
      <c r="AT410" s="184"/>
      <c r="AU410" s="184"/>
      <c r="AV410" s="184"/>
      <c r="AW410" s="184"/>
    </row>
    <row r="411" spans="1:49" ht="16.8">
      <c r="A411" s="82"/>
      <c r="B411" s="82"/>
      <c r="C411" s="82"/>
      <c r="D411" s="82"/>
      <c r="E411" s="293" t="s">
        <v>513</v>
      </c>
      <c r="F411" s="82"/>
      <c r="G411" s="82"/>
      <c r="H411" s="82"/>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243"/>
      <c r="AR411" s="364"/>
      <c r="AS411" s="184"/>
      <c r="AT411" s="184"/>
      <c r="AU411" s="184"/>
      <c r="AV411" s="184"/>
      <c r="AW411" s="184"/>
    </row>
    <row r="412" spans="1:49" ht="16.8">
      <c r="A412" s="82"/>
      <c r="B412" s="82"/>
      <c r="C412" s="82"/>
      <c r="D412" s="82"/>
      <c r="E412" s="363" t="s">
        <v>514</v>
      </c>
      <c r="F412" s="82"/>
      <c r="G412" s="82" t="s">
        <v>304</v>
      </c>
      <c r="H412" s="82" t="s">
        <v>515</v>
      </c>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476">
        <v>0.93419999999999992</v>
      </c>
      <c r="AQ412" s="477">
        <v>1.7805353133333333</v>
      </c>
      <c r="AR412" s="364"/>
      <c r="AS412" s="184"/>
      <c r="AT412" s="184"/>
      <c r="AU412" s="184"/>
      <c r="AV412" s="184"/>
      <c r="AW412" s="184"/>
    </row>
    <row r="413" spans="1:49" ht="16.8">
      <c r="A413" s="82"/>
      <c r="B413" s="82"/>
      <c r="C413" s="82"/>
      <c r="D413" s="82"/>
      <c r="E413" s="293" t="s">
        <v>516</v>
      </c>
      <c r="F413" s="82"/>
      <c r="G413" s="82"/>
      <c r="H413" s="82"/>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243"/>
      <c r="AR413" s="364"/>
      <c r="AS413" s="184"/>
      <c r="AT413" s="184"/>
      <c r="AU413" s="184"/>
      <c r="AV413" s="184"/>
      <c r="AW413" s="184"/>
    </row>
    <row r="414" spans="1:49" ht="16.8">
      <c r="A414" s="82"/>
      <c r="B414" s="82"/>
      <c r="C414" s="82"/>
      <c r="D414" s="82"/>
      <c r="E414" s="363" t="s">
        <v>517</v>
      </c>
      <c r="F414" s="82"/>
      <c r="G414" s="82" t="s">
        <v>304</v>
      </c>
      <c r="H414" s="82" t="s">
        <v>518</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v>1.18324428</v>
      </c>
      <c r="AP414" s="476">
        <v>3.3611</v>
      </c>
      <c r="AQ414" s="477">
        <v>-5.3009290000000001E-2</v>
      </c>
      <c r="AR414" s="145"/>
      <c r="AS414" s="184"/>
      <c r="AT414" s="184"/>
      <c r="AU414" s="184"/>
      <c r="AV414" s="184"/>
      <c r="AW414" s="184"/>
    </row>
    <row r="415" spans="1:49" ht="16.8">
      <c r="A415" s="82"/>
      <c r="B415" s="82"/>
      <c r="C415" s="82"/>
      <c r="D415" s="82"/>
      <c r="E415" s="363" t="s">
        <v>519</v>
      </c>
      <c r="F415" s="82"/>
      <c r="G415" s="82" t="s">
        <v>304</v>
      </c>
      <c r="H415" s="82" t="s">
        <v>520</v>
      </c>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476">
        <v>0</v>
      </c>
      <c r="AP415" s="476">
        <v>0</v>
      </c>
      <c r="AQ415" s="477">
        <v>0</v>
      </c>
      <c r="AR415" s="145"/>
      <c r="AS415" s="184"/>
      <c r="AT415" s="184"/>
      <c r="AU415" s="184"/>
      <c r="AV415" s="184"/>
      <c r="AW415" s="184"/>
    </row>
    <row r="416" spans="1:49" ht="16.8">
      <c r="A416" s="82"/>
      <c r="B416" s="82"/>
      <c r="C416" s="82"/>
      <c r="D416" s="82"/>
      <c r="E416" s="293" t="s">
        <v>521</v>
      </c>
      <c r="F416" s="82"/>
      <c r="G416" s="82"/>
      <c r="H416" s="82"/>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243"/>
      <c r="AR416" s="145"/>
      <c r="AS416" s="184"/>
      <c r="AT416" s="184"/>
      <c r="AU416" s="184"/>
      <c r="AV416" s="184"/>
      <c r="AW416" s="184"/>
    </row>
    <row r="417" spans="1:49" ht="16.8">
      <c r="A417" s="82"/>
      <c r="B417" s="82"/>
      <c r="C417" s="82"/>
      <c r="D417" s="82"/>
      <c r="E417" s="363" t="s">
        <v>522</v>
      </c>
      <c r="F417" s="82"/>
      <c r="G417" s="82" t="s">
        <v>304</v>
      </c>
      <c r="H417" s="82" t="s">
        <v>523</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v>0</v>
      </c>
      <c r="AQ417" s="477">
        <v>0</v>
      </c>
      <c r="AR417" s="145"/>
      <c r="AS417" s="184"/>
      <c r="AT417" s="184"/>
      <c r="AU417" s="184"/>
      <c r="AV417" s="184"/>
      <c r="AW417" s="184"/>
    </row>
    <row r="418" spans="1:49" ht="16.8">
      <c r="A418" s="82"/>
      <c r="B418" s="82"/>
      <c r="C418" s="82"/>
      <c r="D418" s="82"/>
      <c r="E418" s="363" t="s">
        <v>524</v>
      </c>
      <c r="F418" s="82"/>
      <c r="G418" s="82" t="s">
        <v>304</v>
      </c>
      <c r="H418" s="82" t="s">
        <v>525</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v>0</v>
      </c>
      <c r="AQ418" s="477">
        <v>0</v>
      </c>
      <c r="AR418" s="145"/>
      <c r="AS418" s="184"/>
      <c r="AT418" s="184"/>
      <c r="AU418" s="184"/>
      <c r="AV418" s="184"/>
      <c r="AW418" s="184"/>
    </row>
    <row r="419" spans="1:49" ht="16.8">
      <c r="A419" s="82"/>
      <c r="B419" s="82"/>
      <c r="C419" s="82"/>
      <c r="D419" s="82"/>
      <c r="E419" s="363" t="s">
        <v>526</v>
      </c>
      <c r="F419" s="82"/>
      <c r="G419" s="82" t="s">
        <v>304</v>
      </c>
      <c r="H419" s="82" t="s">
        <v>527</v>
      </c>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476">
        <v>0</v>
      </c>
      <c r="AQ419" s="477">
        <v>0</v>
      </c>
      <c r="AR419" s="145"/>
      <c r="AS419" s="184"/>
      <c r="AT419" s="184"/>
      <c r="AU419" s="184"/>
      <c r="AV419" s="184"/>
      <c r="AW419" s="184"/>
    </row>
    <row r="420" spans="1:49" ht="16.8">
      <c r="A420" s="82"/>
      <c r="B420" s="82"/>
      <c r="C420" s="82"/>
      <c r="D420" s="82"/>
      <c r="E420" s="82"/>
      <c r="F420" s="82"/>
      <c r="G420" s="82"/>
      <c r="H420" s="82"/>
      <c r="J420" s="82"/>
      <c r="K420" s="82"/>
      <c r="L420" s="82"/>
      <c r="M420" s="82"/>
      <c r="N420" s="82"/>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243"/>
      <c r="AR420" s="145"/>
      <c r="AS420" s="184"/>
      <c r="AT420" s="184"/>
      <c r="AU420" s="184"/>
      <c r="AV420" s="184"/>
      <c r="AW420" s="184"/>
    </row>
    <row r="421" spans="1:49" ht="16.8">
      <c r="B421" s="37" t="s">
        <v>79</v>
      </c>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8"/>
      <c r="AR421" s="37"/>
      <c r="AS421" s="37"/>
      <c r="AT421" s="37"/>
      <c r="AU421" s="37"/>
      <c r="AV421" s="37"/>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row>
    <row r="424" spans="1:49" ht="12.6" hidden="1"/>
    <row r="425" spans="1:49" ht="12.6" hidden="1"/>
    <row r="426" spans="1:49" ht="12.6" hidden="1"/>
    <row r="427" spans="1:49" ht="12.6" hidden="1"/>
    <row r="428" spans="1:49" ht="12.6" hidden="1"/>
    <row r="429" spans="1:49" ht="12.6" hidden="1"/>
    <row r="430" spans="1:49" ht="12.6" hidden="1"/>
    <row r="431" spans="1:49" ht="12.6" hidden="1"/>
    <row r="432" spans="1:49"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conditionalFormatting sqref="I234:I237">
    <cfRule type="cellIs" dxfId="70" priority="84" operator="equal">
      <formula>FALSE()</formula>
    </cfRule>
  </conditionalFormatting>
  <conditionalFormatting sqref="I364">
    <cfRule type="cellIs" dxfId="69" priority="63" operator="equal">
      <formula>FALSE()</formula>
    </cfRule>
  </conditionalFormatting>
  <conditionalFormatting sqref="K211:AQ217 AW211:AW217">
    <cfRule type="cellIs" dxfId="68" priority="83" operator="equal">
      <formula>FALSE()</formula>
    </cfRule>
  </conditionalFormatting>
  <conditionalFormatting sqref="K8:AW210">
    <cfRule type="cellIs" dxfId="67" priority="77" operator="equal">
      <formula>FALSE()</formula>
    </cfRule>
  </conditionalFormatting>
  <conditionalFormatting sqref="K218:AW264 K265:AQ265 AT265:AW265 K266:AW420">
    <cfRule type="cellIs" dxfId="66" priority="67" operator="equal">
      <formula>FALSE()</formula>
    </cfRule>
  </conditionalFormatting>
  <conditionalFormatting sqref="AQ352:AQ353">
    <cfRule type="cellIs" dxfId="65" priority="66" operator="equal">
      <formula>FALSE()</formula>
    </cfRule>
  </conditionalFormatting>
  <conditionalFormatting sqref="AJ355:AQ358">
    <cfRule type="cellIs" dxfId="64" priority="65" operator="equal">
      <formula>FALSE()</formula>
    </cfRule>
  </conditionalFormatting>
  <conditionalFormatting sqref="AQ363">
    <cfRule type="cellIs" dxfId="63" priority="64" operator="equal">
      <formula>FALSE()</formula>
    </cfRule>
  </conditionalFormatting>
  <conditionalFormatting sqref="AQ368:AQ370">
    <cfRule type="cellIs" dxfId="62" priority="62" operator="equal">
      <formula>FALSE()</formula>
    </cfRule>
  </conditionalFormatting>
  <conditionalFormatting sqref="AQ372:AQ374">
    <cfRule type="cellIs" dxfId="61" priority="61" operator="equal">
      <formula>FALSE()</formula>
    </cfRule>
  </conditionalFormatting>
  <conditionalFormatting sqref="AQ378:AQ381">
    <cfRule type="cellIs" dxfId="60" priority="59" operator="equal">
      <formula>FALSE()</formula>
    </cfRule>
  </conditionalFormatting>
  <conditionalFormatting sqref="AQ385:AQ386">
    <cfRule type="cellIs" dxfId="59" priority="58" operator="equal">
      <formula>FALSE()</formula>
    </cfRule>
  </conditionalFormatting>
  <conditionalFormatting sqref="AQ388:AQ389">
    <cfRule type="cellIs" dxfId="58" priority="57" operator="equal">
      <formula>FALSE()</formula>
    </cfRule>
  </conditionalFormatting>
  <conditionalFormatting sqref="AQ391:AQ392">
    <cfRule type="cellIs" dxfId="57" priority="56" operator="equal">
      <formula>FALSE()</formula>
    </cfRule>
  </conditionalFormatting>
  <conditionalFormatting sqref="AQ394:AQ395">
    <cfRule type="cellIs" dxfId="56" priority="55" operator="equal">
      <formula>FALSE()</formula>
    </cfRule>
  </conditionalFormatting>
  <conditionalFormatting sqref="AQ397:AQ398">
    <cfRule type="cellIs" dxfId="55" priority="54" operator="equal">
      <formula>FALSE()</formula>
    </cfRule>
  </conditionalFormatting>
  <conditionalFormatting sqref="AQ400:AQ401">
    <cfRule type="cellIs" dxfId="54" priority="53" operator="equal">
      <formula>FALSE()</formula>
    </cfRule>
  </conditionalFormatting>
  <conditionalFormatting sqref="AQ403:AQ404">
    <cfRule type="cellIs" dxfId="53" priority="52" operator="equal">
      <formula>FALSE()</formula>
    </cfRule>
  </conditionalFormatting>
  <conditionalFormatting sqref="AQ406:AQ407">
    <cfRule type="cellIs" dxfId="52" priority="51" operator="equal">
      <formula>FALSE()</formula>
    </cfRule>
  </conditionalFormatting>
  <conditionalFormatting sqref="AQ409:AQ410">
    <cfRule type="cellIs" dxfId="51" priority="50" operator="equal">
      <formula>FALSE()</formula>
    </cfRule>
  </conditionalFormatting>
  <conditionalFormatting sqref="AQ412">
    <cfRule type="cellIs" dxfId="50" priority="49" operator="equal">
      <formula>FALSE()</formula>
    </cfRule>
  </conditionalFormatting>
  <conditionalFormatting sqref="AQ414:AQ415">
    <cfRule type="cellIs" dxfId="49" priority="48" operator="equal">
      <formula>FALSE()</formula>
    </cfRule>
  </conditionalFormatting>
  <conditionalFormatting sqref="AQ417:AQ419">
    <cfRule type="cellIs" dxfId="48" priority="47" operator="equal">
      <formula>FALSE()</formula>
    </cfRule>
  </conditionalFormatting>
  <conditionalFormatting sqref="AR211:AV211">
    <cfRule type="cellIs" dxfId="47" priority="82" operator="equal">
      <formula>FALSE()</formula>
    </cfRule>
  </conditionalFormatting>
  <conditionalFormatting sqref="AR213:AV217">
    <cfRule type="cellIs" dxfId="46" priority="80" operator="equal">
      <formula>FALSE()</formula>
    </cfRule>
  </conditionalFormatting>
  <conditionalFormatting sqref="AQ355:AQ358">
    <cfRule type="cellIs" dxfId="45" priority="46" operator="equal">
      <formula>FALSE()</formula>
    </cfRule>
  </conditionalFormatting>
  <conditionalFormatting sqref="AQ363">
    <cfRule type="cellIs" dxfId="44" priority="45" operator="equal">
      <formula>FALSE()</formula>
    </cfRule>
  </conditionalFormatting>
  <conditionalFormatting sqref="AQ363">
    <cfRule type="cellIs" dxfId="43" priority="44" operator="equal">
      <formula>FALSE()</formula>
    </cfRule>
  </conditionalFormatting>
  <conditionalFormatting sqref="AQ372:AQ374">
    <cfRule type="cellIs" dxfId="42" priority="43" operator="equal">
      <formula>FALSE()</formula>
    </cfRule>
  </conditionalFormatting>
  <conditionalFormatting sqref="AQ378:AQ381">
    <cfRule type="cellIs" dxfId="41" priority="42" operator="equal">
      <formula>FALSE()</formula>
    </cfRule>
  </conditionalFormatting>
  <conditionalFormatting sqref="AQ376">
    <cfRule type="cellIs" dxfId="40" priority="41" operator="equal">
      <formula>FALSE()</formula>
    </cfRule>
  </conditionalFormatting>
  <conditionalFormatting sqref="AQ376">
    <cfRule type="cellIs" dxfId="39" priority="40" operator="equal">
      <formula>FALSE()</formula>
    </cfRule>
  </conditionalFormatting>
  <conditionalFormatting sqref="AQ385:AQ386">
    <cfRule type="cellIs" dxfId="38" priority="39" operator="equal">
      <formula>FALSE()</formula>
    </cfRule>
  </conditionalFormatting>
  <conditionalFormatting sqref="AQ388:AQ389">
    <cfRule type="cellIs" dxfId="37" priority="38" operator="equal">
      <formula>FALSE()</formula>
    </cfRule>
  </conditionalFormatting>
  <conditionalFormatting sqref="AQ388:AQ389">
    <cfRule type="cellIs" dxfId="36" priority="37" operator="equal">
      <formula>FALSE()</formula>
    </cfRule>
  </conditionalFormatting>
  <conditionalFormatting sqref="AQ391:AQ392">
    <cfRule type="cellIs" dxfId="35" priority="36" operator="equal">
      <formula>FALSE()</formula>
    </cfRule>
  </conditionalFormatting>
  <conditionalFormatting sqref="AQ391:AQ392">
    <cfRule type="cellIs" dxfId="34" priority="35" operator="equal">
      <formula>FALSE()</formula>
    </cfRule>
  </conditionalFormatting>
  <conditionalFormatting sqref="AQ394:AQ395">
    <cfRule type="cellIs" dxfId="33" priority="34" operator="equal">
      <formula>FALSE()</formula>
    </cfRule>
  </conditionalFormatting>
  <conditionalFormatting sqref="AQ394:AQ395">
    <cfRule type="cellIs" dxfId="32" priority="33" operator="equal">
      <formula>FALSE()</formula>
    </cfRule>
  </conditionalFormatting>
  <conditionalFormatting sqref="AQ397:AQ398">
    <cfRule type="cellIs" dxfId="31" priority="32" operator="equal">
      <formula>FALSE()</formula>
    </cfRule>
  </conditionalFormatting>
  <conditionalFormatting sqref="AQ397:AQ398">
    <cfRule type="cellIs" dxfId="30" priority="31" operator="equal">
      <formula>FALSE()</formula>
    </cfRule>
  </conditionalFormatting>
  <conditionalFormatting sqref="AQ400:AQ401">
    <cfRule type="cellIs" dxfId="29" priority="30" operator="equal">
      <formula>FALSE()</formula>
    </cfRule>
  </conditionalFormatting>
  <conditionalFormatting sqref="AQ400:AQ401">
    <cfRule type="cellIs" dxfId="28" priority="29" operator="equal">
      <formula>FALSE()</formula>
    </cfRule>
  </conditionalFormatting>
  <conditionalFormatting sqref="AQ403:AQ404">
    <cfRule type="cellIs" dxfId="27" priority="28" operator="equal">
      <formula>FALSE()</formula>
    </cfRule>
  </conditionalFormatting>
  <conditionalFormatting sqref="AQ403:AQ404">
    <cfRule type="cellIs" dxfId="26" priority="27" operator="equal">
      <formula>FALSE()</formula>
    </cfRule>
  </conditionalFormatting>
  <conditionalFormatting sqref="AQ406:AQ407">
    <cfRule type="cellIs" dxfId="25" priority="26" operator="equal">
      <formula>FALSE()</formula>
    </cfRule>
  </conditionalFormatting>
  <conditionalFormatting sqref="AQ406:AQ407">
    <cfRule type="cellIs" dxfId="24" priority="25" operator="equal">
      <formula>FALSE()</formula>
    </cfRule>
  </conditionalFormatting>
  <conditionalFormatting sqref="AQ409:AQ410">
    <cfRule type="cellIs" dxfId="23" priority="24" operator="equal">
      <formula>FALSE()</formula>
    </cfRule>
  </conditionalFormatting>
  <conditionalFormatting sqref="AQ409:AQ410">
    <cfRule type="cellIs" dxfId="22" priority="23" operator="equal">
      <formula>FALSE()</formula>
    </cfRule>
  </conditionalFormatting>
  <conditionalFormatting sqref="AQ412">
    <cfRule type="cellIs" dxfId="21" priority="22" operator="equal">
      <formula>FALSE()</formula>
    </cfRule>
  </conditionalFormatting>
  <conditionalFormatting sqref="AQ412">
    <cfRule type="cellIs" dxfId="20" priority="21" operator="equal">
      <formula>FALSE()</formula>
    </cfRule>
  </conditionalFormatting>
  <conditionalFormatting sqref="AQ412">
    <cfRule type="cellIs" dxfId="19" priority="20" operator="equal">
      <formula>FALSE()</formula>
    </cfRule>
  </conditionalFormatting>
  <conditionalFormatting sqref="AQ414:AQ415">
    <cfRule type="cellIs" dxfId="18" priority="19" operator="equal">
      <formula>FALSE()</formula>
    </cfRule>
  </conditionalFormatting>
  <conditionalFormatting sqref="AQ414:AQ415">
    <cfRule type="cellIs" dxfId="17" priority="18" operator="equal">
      <formula>FALSE()</formula>
    </cfRule>
  </conditionalFormatting>
  <conditionalFormatting sqref="AQ414:AQ415">
    <cfRule type="cellIs" dxfId="16" priority="17" operator="equal">
      <formula>FALSE()</formula>
    </cfRule>
  </conditionalFormatting>
  <conditionalFormatting sqref="AQ417:AQ419">
    <cfRule type="cellIs" dxfId="15" priority="16" operator="equal">
      <formula>FALSE()</formula>
    </cfRule>
  </conditionalFormatting>
  <conditionalFormatting sqref="AQ417:AQ419">
    <cfRule type="cellIs" dxfId="14" priority="15" operator="equal">
      <formula>FALSE()</formula>
    </cfRule>
  </conditionalFormatting>
  <conditionalFormatting sqref="AQ417:AQ419">
    <cfRule type="cellIs" dxfId="13" priority="14" operator="equal">
      <formula>FALSE()</formula>
    </cfRule>
  </conditionalFormatting>
  <conditionalFormatting sqref="AQ414:AQ415">
    <cfRule type="cellIs" dxfId="12" priority="13" operator="equal">
      <formula>FALSE()</formula>
    </cfRule>
  </conditionalFormatting>
  <conditionalFormatting sqref="AQ414:AQ415">
    <cfRule type="cellIs" dxfId="11" priority="12" operator="equal">
      <formula>FALSE()</formula>
    </cfRule>
  </conditionalFormatting>
  <conditionalFormatting sqref="AQ414:AQ415">
    <cfRule type="cellIs" dxfId="10" priority="11" operator="equal">
      <formula>FALSE()</formula>
    </cfRule>
  </conditionalFormatting>
  <conditionalFormatting sqref="AQ414:AQ415">
    <cfRule type="cellIs" dxfId="9" priority="10" operator="equal">
      <formula>FALSE()</formula>
    </cfRule>
  </conditionalFormatting>
  <conditionalFormatting sqref="AQ417:AQ419">
    <cfRule type="cellIs" dxfId="8" priority="9" operator="equal">
      <formula>FALSE()</formula>
    </cfRule>
  </conditionalFormatting>
  <conditionalFormatting sqref="AQ417:AQ419">
    <cfRule type="cellIs" dxfId="7" priority="8" operator="equal">
      <formula>FALSE()</formula>
    </cfRule>
  </conditionalFormatting>
  <conditionalFormatting sqref="AQ417:AQ419">
    <cfRule type="cellIs" dxfId="6" priority="7" operator="equal">
      <formula>FALSE()</formula>
    </cfRule>
  </conditionalFormatting>
  <conditionalFormatting sqref="AQ417:AQ419">
    <cfRule type="cellIs" dxfId="5" priority="6" operator="equal">
      <formula>FALSE()</formula>
    </cfRule>
  </conditionalFormatting>
  <conditionalFormatting sqref="AQ417:AQ419">
    <cfRule type="cellIs" dxfId="4" priority="5" operator="equal">
      <formula>FALSE()</formula>
    </cfRule>
  </conditionalFormatting>
  <conditionalFormatting sqref="AQ417:AQ419">
    <cfRule type="cellIs" dxfId="3" priority="4" operator="equal">
      <formula>FALSE()</formula>
    </cfRule>
  </conditionalFormatting>
  <conditionalFormatting sqref="AQ417:AQ419">
    <cfRule type="cellIs" dxfId="2" priority="3" operator="equal">
      <formula>FALSE()</formula>
    </cfRule>
  </conditionalFormatting>
  <conditionalFormatting sqref="AQ417:AQ419">
    <cfRule type="cellIs" dxfId="1" priority="2" operator="equal">
      <formula>FALSE()</formula>
    </cfRule>
  </conditionalFormatting>
  <conditionalFormatting sqref="AR265:AS265">
    <cfRule type="cellIs" dxfId="0"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4">
    <tabColor rgb="FFFFFFCC"/>
    <outlinePr summaryBelow="0" summaryRight="0"/>
    <pageSetUpPr autoPageBreaks="0"/>
  </sheetPr>
  <dimension ref="A1:AX673"/>
  <sheetViews>
    <sheetView topLeftCell="A234"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6">
    <tabColor rgb="FFFFFFCC"/>
    <outlinePr summaryBelow="0" summaryRight="0"/>
    <pageSetUpPr autoPageBreaks="0"/>
  </sheetPr>
  <dimension ref="A1:AX673"/>
  <sheetViews>
    <sheetView topLeftCell="A231"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0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7">
    <tabColor rgb="FFFFFFCC"/>
    <outlinePr summaryBelow="0" summaryRight="0"/>
    <pageSetUpPr autoPageBreaks="0"/>
  </sheetPr>
  <dimension ref="A1:AX673"/>
  <sheetViews>
    <sheetView topLeftCell="A243" zoomScale="60" zoomScaleNormal="60"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0">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004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1">
    <tabColor rgb="FFFFFFCC"/>
    <outlinePr summaryBelow="0" summaryRight="0"/>
    <pageSetUpPr autoPageBreaks="0"/>
  </sheetPr>
  <dimension ref="A1:AX673"/>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2">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2097"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3">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rgb="FFFFFFCC"/>
    <outlinePr summaryBelow="0" summaryRight="0"/>
    <pageSetUpPr autoPageBreaks="0"/>
  </sheetPr>
  <dimension ref="A1:AX423"/>
  <sheetViews>
    <sheetView zoomScale="85" zoomScaleNormal="85" workbookViewId="0">
      <pane xSplit="10" ySplit="4" topLeftCell="AJ14"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1" width="2.6328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spans="1:50" ht="19.2">
      <c r="A1" s="195" t="s">
        <v>88</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t="s">
        <v>90</v>
      </c>
      <c r="AL1" s="282">
        <f>m_baseyear</f>
        <v>2021</v>
      </c>
      <c r="AM1" s="283"/>
      <c r="AN1" s="171"/>
      <c r="AO1" s="170"/>
      <c r="AP1" s="170"/>
      <c r="AQ1" s="16"/>
      <c r="AR1" s="171"/>
      <c r="AS1" s="171"/>
      <c r="AT1" s="181"/>
      <c r="AU1" s="181"/>
      <c r="AV1" s="181"/>
      <c r="AW1" s="181"/>
      <c r="AX1" s="181"/>
    </row>
    <row r="2" spans="1:50"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82"/>
      <c r="AM2" s="284"/>
      <c r="AN2" s="181"/>
      <c r="AO2" s="181"/>
      <c r="AP2" s="181"/>
      <c r="AQ2" s="17"/>
      <c r="AR2" s="181"/>
      <c r="AS2" s="181"/>
      <c r="AT2" s="181"/>
      <c r="AU2" s="181"/>
      <c r="AV2" s="181"/>
      <c r="AW2" s="181"/>
      <c r="AX2" s="181"/>
    </row>
    <row r="3" spans="1:50" ht="16.8">
      <c r="A3" s="181"/>
      <c r="B3" s="529">
        <f>m_identity</f>
        <v>4</v>
      </c>
      <c r="C3" s="181"/>
      <c r="D3" s="181"/>
      <c r="E3" s="179" t="s">
        <v>91</v>
      </c>
      <c r="F3" s="179" t="s">
        <v>92</v>
      </c>
      <c r="G3" s="179" t="s">
        <v>93</v>
      </c>
      <c r="H3" s="179" t="s">
        <v>94</v>
      </c>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181"/>
      <c r="AM3" s="181"/>
      <c r="AN3" s="181"/>
      <c r="AO3" s="181"/>
      <c r="AP3" s="181"/>
      <c r="AQ3" s="17"/>
      <c r="AR3" s="181"/>
      <c r="AS3" s="181"/>
      <c r="AT3" s="181"/>
      <c r="AU3" s="181"/>
      <c r="AV3" s="181"/>
      <c r="AW3" s="181"/>
      <c r="AX3" s="181"/>
    </row>
    <row r="4" spans="1:50" ht="16.8">
      <c r="A4" s="203"/>
      <c r="B4" s="203"/>
      <c r="C4" s="203"/>
      <c r="D4" s="203"/>
      <c r="E4" s="203" t="s">
        <v>97</v>
      </c>
      <c r="F4" s="203"/>
      <c r="G4" s="354"/>
      <c r="H4" s="354"/>
      <c r="I4" s="355">
        <v>46843</v>
      </c>
      <c r="J4" s="354"/>
      <c r="K4" s="356">
        <v>33328</v>
      </c>
      <c r="L4" s="356">
        <v>33694</v>
      </c>
      <c r="M4" s="356">
        <v>34059</v>
      </c>
      <c r="N4" s="356">
        <v>34424</v>
      </c>
      <c r="O4" s="356">
        <v>34789</v>
      </c>
      <c r="P4" s="356">
        <v>35155</v>
      </c>
      <c r="Q4" s="356">
        <v>35520</v>
      </c>
      <c r="R4" s="356">
        <v>35885</v>
      </c>
      <c r="S4" s="356">
        <v>36250</v>
      </c>
      <c r="T4" s="356">
        <v>36616</v>
      </c>
      <c r="U4" s="356">
        <v>36981</v>
      </c>
      <c r="V4" s="356">
        <v>37346</v>
      </c>
      <c r="W4" s="356">
        <v>37711</v>
      </c>
      <c r="X4" s="356">
        <v>38077</v>
      </c>
      <c r="Y4" s="356">
        <v>38442</v>
      </c>
      <c r="Z4" s="356">
        <v>38807</v>
      </c>
      <c r="AA4" s="356">
        <v>39172</v>
      </c>
      <c r="AB4" s="356">
        <v>39538</v>
      </c>
      <c r="AC4" s="356">
        <v>39903</v>
      </c>
      <c r="AD4" s="356">
        <v>40268</v>
      </c>
      <c r="AE4" s="356">
        <v>40633</v>
      </c>
      <c r="AF4" s="356">
        <v>40999</v>
      </c>
      <c r="AG4" s="356">
        <v>41364</v>
      </c>
      <c r="AH4" s="356">
        <v>41729</v>
      </c>
      <c r="AI4" s="356">
        <v>42094</v>
      </c>
      <c r="AJ4" s="356">
        <v>42460</v>
      </c>
      <c r="AK4" s="356">
        <v>42825</v>
      </c>
      <c r="AL4" s="356">
        <v>43190</v>
      </c>
      <c r="AM4" s="356">
        <v>43555</v>
      </c>
      <c r="AN4" s="356">
        <v>43921</v>
      </c>
      <c r="AO4" s="356">
        <v>44286</v>
      </c>
      <c r="AP4" s="356">
        <v>44651</v>
      </c>
      <c r="AQ4" s="204">
        <v>45016</v>
      </c>
      <c r="AR4" s="356">
        <v>45382</v>
      </c>
      <c r="AS4" s="356">
        <v>45747</v>
      </c>
      <c r="AT4" s="356">
        <v>46112</v>
      </c>
      <c r="AU4" s="356">
        <v>46477</v>
      </c>
      <c r="AV4" s="356">
        <v>46843</v>
      </c>
      <c r="AW4" s="356"/>
      <c r="AX4" s="356"/>
    </row>
    <row r="5" spans="1:50"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c r="AX5" s="2"/>
    </row>
    <row r="6" spans="1:50" ht="16.8">
      <c r="A6" s="94"/>
      <c r="B6" s="2"/>
      <c r="C6" s="28" t="s">
        <v>98</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9"/>
      <c r="AR6" s="28"/>
      <c r="AS6" s="28"/>
      <c r="AT6" s="28"/>
      <c r="AU6" s="28"/>
      <c r="AV6" s="28"/>
      <c r="AW6" s="28"/>
    </row>
    <row r="7" spans="1:50" ht="16.8">
      <c r="A7" s="2"/>
      <c r="B7" s="15"/>
      <c r="C7" s="15"/>
      <c r="D7" s="15"/>
      <c r="E7" s="7"/>
      <c r="F7" s="7"/>
      <c r="G7" s="7"/>
      <c r="H7" s="421"/>
      <c r="I7" s="182"/>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57"/>
      <c r="AR7" s="334"/>
      <c r="AS7" s="334"/>
      <c r="AT7" s="334"/>
      <c r="AU7" s="334"/>
      <c r="AV7" s="334"/>
      <c r="AW7" s="334"/>
    </row>
    <row r="8" spans="1:50" ht="16.8">
      <c r="A8" s="82"/>
      <c r="B8" s="2"/>
      <c r="C8" s="2"/>
      <c r="D8" s="2"/>
      <c r="E8" s="7" t="s">
        <v>99</v>
      </c>
      <c r="F8" s="7"/>
      <c r="G8" s="7" t="s">
        <v>100</v>
      </c>
      <c r="H8" s="7"/>
      <c r="I8" s="7"/>
      <c r="J8" s="82"/>
      <c r="K8" s="165" t="str">
        <f>'Annual Inflation'!K32</f>
        <v/>
      </c>
      <c r="L8" s="165" t="str">
        <f>'Annual Inflation'!L32</f>
        <v/>
      </c>
      <c r="M8" s="165" t="str">
        <f>'Annual Inflation'!M32</f>
        <v/>
      </c>
      <c r="N8" s="165" t="str">
        <f>'Annual Inflation'!N32</f>
        <v/>
      </c>
      <c r="O8" s="165" t="str">
        <f>'Annual Inflation'!O32</f>
        <v/>
      </c>
      <c r="P8" s="165" t="str">
        <f>'Annual Inflation'!P32</f>
        <v/>
      </c>
      <c r="Q8" s="165" t="str">
        <f>'Annual Inflation'!Q32</f>
        <v/>
      </c>
      <c r="R8" s="165" t="str">
        <f>'Annual Inflation'!R32</f>
        <v/>
      </c>
      <c r="S8" s="165" t="str">
        <f>'Annual Inflation'!S32</f>
        <v/>
      </c>
      <c r="T8" s="92">
        <f>'Annual Inflation'!T32</f>
        <v>0.56549575070821523</v>
      </c>
      <c r="U8" s="92">
        <f>'Annual Inflation'!U32</f>
        <v>0.58237960339943329</v>
      </c>
      <c r="V8" s="92">
        <f>'Annual Inflation'!V32</f>
        <v>0.59107648725212458</v>
      </c>
      <c r="W8" s="92">
        <f>'Annual Inflation'!W32</f>
        <v>0.60345609065155803</v>
      </c>
      <c r="X8" s="92">
        <f>'Annual Inflation'!X32</f>
        <v>0.62031161473087815</v>
      </c>
      <c r="Y8" s="92">
        <f>'Annual Inflation'!Y32</f>
        <v>0.6396033994334277</v>
      </c>
      <c r="Z8" s="92">
        <f>'Annual Inflation'!Z32</f>
        <v>0.65645892351274782</v>
      </c>
      <c r="AA8" s="92">
        <f>'Annual Inflation'!AA32</f>
        <v>0.68096317280453267</v>
      </c>
      <c r="AB8" s="92">
        <f>'Annual Inflation'!AB32</f>
        <v>0.70909348441926356</v>
      </c>
      <c r="AC8" s="92">
        <f>'Annual Inflation'!AC32</f>
        <v>0.73014164305949025</v>
      </c>
      <c r="AD8" s="92">
        <f>'Annual Inflation'!AD32</f>
        <v>0.73348441926345587</v>
      </c>
      <c r="AE8" s="92">
        <f>'Annual Inflation'!AE32</f>
        <v>0.76988668555240791</v>
      </c>
      <c r="AF8" s="92">
        <f>'Annual Inflation'!AF32</f>
        <v>0.8068271954674221</v>
      </c>
      <c r="AG8" s="92">
        <f>'Annual Inflation'!AG32</f>
        <v>0.83175637393767698</v>
      </c>
      <c r="AH8" s="92">
        <f>'Annual Inflation'!AH32</f>
        <v>0.85575070821529742</v>
      </c>
      <c r="AI8" s="92">
        <f>'Annual Inflation'!AI32</f>
        <v>0.87252124645892348</v>
      </c>
      <c r="AJ8" s="92">
        <f>'Annual Inflation'!AJ32</f>
        <v>0.88192634560906513</v>
      </c>
      <c r="AK8" s="92">
        <f>'Annual Inflation'!AK32</f>
        <v>0.9008215297450427</v>
      </c>
      <c r="AL8" s="92">
        <f>'Annual Inflation'!AL32</f>
        <v>0.93453257790368272</v>
      </c>
      <c r="AM8" s="92">
        <f>'Annual Inflation'!AM32</f>
        <v>0.96308781869688376</v>
      </c>
      <c r="AN8" s="92">
        <f>'Annual Inflation'!AN32</f>
        <v>0.98801699716713864</v>
      </c>
      <c r="AO8" s="92">
        <f>'Annual Inflation'!AO32</f>
        <v>1</v>
      </c>
      <c r="AP8" s="92">
        <f>'Annual Inflation'!AP32</f>
        <v>1.0577620396600564</v>
      </c>
      <c r="AQ8" s="215">
        <f>'Annual Inflation'!AQ32</f>
        <v>1.1939376770538244</v>
      </c>
      <c r="AR8" s="92">
        <f>'Annual Inflation'!AR32</f>
        <v>1.2891506141768156</v>
      </c>
      <c r="AS8" s="92">
        <f>'Annual Inflation'!AS32</f>
        <v>1.3284361388165782</v>
      </c>
      <c r="AT8" s="92">
        <f>'Annual Inflation'!AT32</f>
        <v>1.3511547218960771</v>
      </c>
      <c r="AU8" s="92">
        <f>'Annual Inflation'!AU32</f>
        <v>1.3719916643626167</v>
      </c>
      <c r="AV8" s="92">
        <f>'Annual Inflation'!AV32</f>
        <v>1.3966351746111914</v>
      </c>
      <c r="AW8" s="165"/>
    </row>
    <row r="9" spans="1:50" ht="16.8">
      <c r="A9" s="82"/>
      <c r="B9" s="2"/>
      <c r="C9" s="2"/>
      <c r="D9" s="2"/>
      <c r="E9" s="7"/>
      <c r="F9" s="7"/>
      <c r="G9" s="7"/>
      <c r="H9" s="7"/>
      <c r="I9" s="46"/>
      <c r="J9" s="82"/>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243"/>
      <c r="AR9" s="145"/>
      <c r="AS9" s="184"/>
      <c r="AT9" s="184"/>
      <c r="AU9" s="184"/>
      <c r="AV9" s="184"/>
      <c r="AW9" s="184"/>
    </row>
    <row r="10" spans="1:50" ht="16.8">
      <c r="A10" s="82"/>
      <c r="B10" s="408" t="s">
        <v>101</v>
      </c>
      <c r="C10" s="408"/>
      <c r="D10" s="408"/>
      <c r="E10" s="408"/>
      <c r="F10" s="408"/>
      <c r="G10" s="408"/>
      <c r="H10" s="408"/>
      <c r="I10" s="408"/>
      <c r="J10" s="408"/>
      <c r="K10" s="408"/>
      <c r="L10" s="408"/>
      <c r="M10" s="408"/>
      <c r="N10" s="408"/>
      <c r="O10" s="405"/>
      <c r="P10" s="405"/>
      <c r="Q10" s="405"/>
      <c r="R10" s="405"/>
      <c r="S10" s="405"/>
      <c r="T10" s="405"/>
      <c r="U10" s="405"/>
      <c r="V10" s="405"/>
      <c r="W10" s="405"/>
      <c r="X10" s="405"/>
      <c r="Y10" s="405"/>
      <c r="Z10" s="405"/>
      <c r="AA10" s="405"/>
      <c r="AB10" s="405"/>
      <c r="AC10" s="405"/>
      <c r="AD10" s="405"/>
      <c r="AE10" s="405"/>
      <c r="AF10" s="405"/>
      <c r="AG10" s="405"/>
      <c r="AH10" s="405"/>
      <c r="AI10" s="405"/>
      <c r="AJ10" s="405"/>
      <c r="AK10" s="405"/>
      <c r="AL10" s="405"/>
      <c r="AM10" s="405"/>
      <c r="AN10" s="405"/>
      <c r="AO10" s="405"/>
      <c r="AP10" s="405"/>
      <c r="AQ10" s="407"/>
      <c r="AR10" s="406"/>
      <c r="AS10" s="405"/>
      <c r="AT10" s="405"/>
      <c r="AU10" s="405"/>
      <c r="AV10" s="405"/>
      <c r="AW10" s="184"/>
    </row>
    <row r="11" spans="1:50" ht="16.8">
      <c r="A11" s="82"/>
      <c r="B11" s="82"/>
      <c r="C11" s="82"/>
      <c r="D11" s="82"/>
      <c r="E11" s="82"/>
      <c r="F11" s="82"/>
      <c r="G11" s="82"/>
      <c r="H11" s="82"/>
      <c r="I11" s="82"/>
      <c r="J11" s="82"/>
      <c r="K11" s="82"/>
      <c r="L11" s="82"/>
      <c r="M11" s="82"/>
      <c r="N11" s="82"/>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243"/>
      <c r="AR11" s="145"/>
      <c r="AS11" s="184"/>
      <c r="AT11" s="184"/>
      <c r="AU11" s="184"/>
      <c r="AV11" s="184"/>
      <c r="AW11" s="184"/>
    </row>
    <row r="12" spans="1:50" ht="16.8">
      <c r="A12" s="82"/>
      <c r="B12" s="82"/>
      <c r="C12" s="91" t="s">
        <v>102</v>
      </c>
      <c r="D12" s="91"/>
      <c r="E12" s="91"/>
      <c r="F12" s="91"/>
      <c r="G12" s="91"/>
      <c r="H12" s="91"/>
      <c r="I12" s="91"/>
      <c r="J12" s="91"/>
      <c r="K12" s="91"/>
      <c r="L12" s="91"/>
      <c r="M12" s="91"/>
      <c r="N12" s="91"/>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4"/>
      <c r="AR12" s="395"/>
      <c r="AS12" s="403"/>
      <c r="AT12" s="403"/>
      <c r="AU12" s="403"/>
      <c r="AV12" s="403"/>
      <c r="AW12" s="184"/>
    </row>
    <row r="13" spans="1:50" ht="16.8">
      <c r="A13" s="82"/>
      <c r="B13" s="82"/>
      <c r="C13" s="82"/>
      <c r="D13" s="82"/>
      <c r="E13" s="82"/>
      <c r="F13" s="82"/>
      <c r="G13" s="82"/>
      <c r="H13" s="82"/>
      <c r="I13" s="82"/>
      <c r="J13" s="82"/>
      <c r="K13" s="82"/>
      <c r="L13" s="82"/>
      <c r="M13" s="82"/>
      <c r="N13" s="82"/>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243"/>
      <c r="AR13" s="145"/>
      <c r="AS13" s="184"/>
      <c r="AT13" s="184"/>
      <c r="AU13" s="184"/>
      <c r="AV13" s="184"/>
      <c r="AW13" s="184"/>
    </row>
    <row r="14" spans="1:50" ht="16.8">
      <c r="A14" s="82"/>
      <c r="B14" s="82"/>
      <c r="C14" s="82"/>
      <c r="D14" s="351" t="s">
        <v>103</v>
      </c>
      <c r="E14" s="351"/>
      <c r="F14" s="82"/>
      <c r="G14" s="82"/>
      <c r="H14" s="82"/>
      <c r="I14" s="82"/>
      <c r="J14" s="82"/>
      <c r="K14" s="82"/>
      <c r="L14" s="82"/>
      <c r="M14" s="82"/>
      <c r="N14" s="82"/>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243"/>
      <c r="AR14" s="364"/>
      <c r="AS14" s="184"/>
      <c r="AT14" s="184"/>
      <c r="AU14" s="184"/>
      <c r="AV14" s="184"/>
      <c r="AW14" s="184"/>
    </row>
    <row r="15" spans="1:50" ht="16.8">
      <c r="A15" s="82"/>
      <c r="B15" s="82"/>
      <c r="C15" s="82"/>
      <c r="D15" s="82"/>
      <c r="E15" s="13" t="s">
        <v>104</v>
      </c>
      <c r="F15" s="82"/>
      <c r="G15" s="82" t="s">
        <v>105</v>
      </c>
      <c r="H15" s="82"/>
      <c r="I15" s="82"/>
      <c r="J15" s="82"/>
      <c r="K15" s="82"/>
      <c r="L15" s="82"/>
      <c r="M15" s="82"/>
      <c r="N15" s="82"/>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243"/>
      <c r="AR15" s="528">
        <f>CHOOSE($B$3,ENWL!AR15,NPgN!AR15,NPgY!AR15,WMID!AR15,EMID!AR15,SWALES!AR15,SWEST!AR15,LPN!AR15,SPN!AR15,EPN!AR15,SPD!AR15,SPMW!AR15,SSEH!AR15,SSES!AR15)</f>
        <v>49.3</v>
      </c>
      <c r="AS15" s="528">
        <f>CHOOSE($B$3,ENWL!AS15,NPgN!AS15,NPgY!AS15,WMID!AS15,EMID!AS15,SWALES!AS15,SWEST!AS15,LPN!AS15,SPN!AS15,EPN!AS15,SPD!AS15,SPMW!AS15,SSEH!AS15,SSES!AS15)</f>
        <v>37.56</v>
      </c>
      <c r="AT15" s="528">
        <f>CHOOSE($B$3,ENWL!AT15,NPgN!AT15,NPgY!AT15,WMID!AT15,EMID!AT15,SWALES!AT15,SWEST!AT15,LPN!AT15,SPN!AT15,EPN!AT15,SPD!AT15,SPMW!AT15,SSEH!AT15,SSES!AT15)</f>
        <v>18.16</v>
      </c>
      <c r="AU15" s="528">
        <f>CHOOSE($B$3,ENWL!AU15,NPgN!AU15,NPgY!AU15,WMID!AU15,EMID!AU15,SWALES!AU15,SWEST!AU15,LPN!AU15,SPN!AU15,EPN!AU15,SPD!AU15,SPMW!AU15,SSEH!AU15,SSES!AU15)</f>
        <v>18.940000000000001</v>
      </c>
      <c r="AV15" s="528">
        <f>CHOOSE($B$3,ENWL!AV15,NPgN!AV15,NPgY!AV15,WMID!AV15,EMID!AV15,SWALES!AV15,SWEST!AV15,LPN!AV15,SPN!AV15,EPN!AV15,SPD!AV15,SPMW!AV15,SSEH!AV15,SSES!AV15)</f>
        <v>20.09</v>
      </c>
      <c r="AW15" s="184"/>
    </row>
    <row r="16" spans="1:50" ht="16.8">
      <c r="A16" s="82"/>
      <c r="B16" s="82"/>
      <c r="C16" s="82"/>
      <c r="D16" s="82"/>
      <c r="E16" s="13" t="s">
        <v>106</v>
      </c>
      <c r="F16" s="82"/>
      <c r="G16" s="82" t="s">
        <v>105</v>
      </c>
      <c r="H16" s="82"/>
      <c r="I16" s="82"/>
      <c r="J16" s="82"/>
      <c r="K16" s="82"/>
      <c r="L16" s="82"/>
      <c r="M16" s="82"/>
      <c r="N16" s="82"/>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243"/>
      <c r="AR16" s="528">
        <f>CHOOSE($B$3,ENWL!AR16,NPgN!AR16,NPgY!AR16,WMID!AR16,EMID!AR16,SWALES!AR16,SWEST!AR16,LPN!AR16,SPN!AR16,EPN!AR16,SPD!AR16,SPMW!AR16,SSEH!AR16,SSES!AR16)</f>
        <v>49.31</v>
      </c>
      <c r="AS16" s="528">
        <f>CHOOSE($B$3,ENWL!AS16,NPgN!AS16,NPgY!AS16,WMID!AS16,EMID!AS16,SWALES!AS16,SWEST!AS16,LPN!AS16,SPN!AS16,EPN!AS16,SPD!AS16,SPMW!AS16,SSEH!AS16,SSES!AS16)</f>
        <v>49.99</v>
      </c>
      <c r="AT16" s="528">
        <f>CHOOSE($B$3,ENWL!AT16,NPgN!AT16,NPgY!AT16,WMID!AT16,EMID!AT16,SWALES!AT16,SWEST!AT16,LPN!AT16,SPN!AT16,EPN!AT16,SPD!AT16,SPMW!AT16,SSEH!AT16,SSES!AT16)</f>
        <v>47.47</v>
      </c>
      <c r="AU16" s="528">
        <f>CHOOSE($B$3,ENWL!AU16,NPgN!AU16,NPgY!AU16,WMID!AU16,EMID!AU16,SWALES!AU16,SWEST!AU16,LPN!AU16,SPN!AU16,EPN!AU16,SPD!AU16,SPMW!AU16,SSEH!AU16,SSES!AU16)</f>
        <v>46.38</v>
      </c>
      <c r="AV16" s="528">
        <f>CHOOSE($B$3,ENWL!AV16,NPgN!AV16,NPgY!AV16,WMID!AV16,EMID!AV16,SWALES!AV16,SWEST!AV16,LPN!AV16,SPN!AV16,EPN!AV16,SPD!AV16,SPMW!AV16,SSEH!AV16,SSES!AV16)</f>
        <v>43.17</v>
      </c>
      <c r="AW16" s="184"/>
    </row>
    <row r="17" spans="1:50" ht="16.8">
      <c r="A17" s="82"/>
      <c r="B17" s="82"/>
      <c r="C17" s="82"/>
      <c r="D17" s="82"/>
      <c r="E17" s="13" t="s">
        <v>107</v>
      </c>
      <c r="F17" s="82"/>
      <c r="G17" s="82" t="s">
        <v>105</v>
      </c>
      <c r="H17" s="82"/>
      <c r="I17" s="82"/>
      <c r="J17" s="82"/>
      <c r="K17" s="82"/>
      <c r="L17" s="82"/>
      <c r="M17" s="82"/>
      <c r="N17" s="82"/>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243"/>
      <c r="AR17" s="528">
        <f>CHOOSE($B$3,ENWL!AR17,NPgN!AR17,NPgY!AR17,WMID!AR17,EMID!AR17,SWALES!AR17,SWEST!AR17,LPN!AR17,SPN!AR17,EPN!AR17,SPD!AR17,SPMW!AR17,SSEH!AR17,SSES!AR17)</f>
        <v>27.38</v>
      </c>
      <c r="AS17" s="528">
        <f>CHOOSE($B$3,ENWL!AS17,NPgN!AS17,NPgY!AS17,WMID!AS17,EMID!AS17,SWALES!AS17,SWEST!AS17,LPN!AS17,SPN!AS17,EPN!AS17,SPD!AS17,SPMW!AS17,SSEH!AS17,SSES!AS17)</f>
        <v>27.94</v>
      </c>
      <c r="AT17" s="528">
        <f>CHOOSE($B$3,ENWL!AT17,NPgN!AT17,NPgY!AT17,WMID!AT17,EMID!AT17,SWALES!AT17,SWEST!AT17,LPN!AT17,SPN!AT17,EPN!AT17,SPD!AT17,SPMW!AT17,SSEH!AT17,SSES!AT17)</f>
        <v>27.91</v>
      </c>
      <c r="AU17" s="528">
        <f>CHOOSE($B$3,ENWL!AU17,NPgN!AU17,NPgY!AU17,WMID!AU17,EMID!AU17,SWALES!AU17,SWEST!AU17,LPN!AU17,SPN!AU17,EPN!AU17,SPD!AU17,SPMW!AU17,SSEH!AU17,SSES!AU17)</f>
        <v>24.56</v>
      </c>
      <c r="AV17" s="528">
        <f>CHOOSE($B$3,ENWL!AV17,NPgN!AV17,NPgY!AV17,WMID!AV17,EMID!AV17,SWALES!AV17,SWEST!AV17,LPN!AV17,SPN!AV17,EPN!AV17,SPD!AV17,SPMW!AV17,SSEH!AV17,SSES!AV17)</f>
        <v>23.92</v>
      </c>
      <c r="AW17" s="184"/>
    </row>
    <row r="18" spans="1:50" ht="16.8">
      <c r="A18" s="82"/>
      <c r="B18" s="82"/>
      <c r="C18" s="82"/>
      <c r="D18" s="82"/>
      <c r="E18" s="13" t="s">
        <v>108</v>
      </c>
      <c r="F18" s="82"/>
      <c r="G18" s="82" t="s">
        <v>105</v>
      </c>
      <c r="H18" s="82"/>
      <c r="I18" s="82"/>
      <c r="J18" s="82"/>
      <c r="K18" s="82"/>
      <c r="L18" s="82"/>
      <c r="M18" s="82"/>
      <c r="N18" s="82"/>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243"/>
      <c r="AR18" s="528">
        <f>CHOOSE($B$3,ENWL!AR18,NPgN!AR18,NPgY!AR18,WMID!AR18,EMID!AR18,SWALES!AR18,SWEST!AR18,LPN!AR18,SPN!AR18,EPN!AR18,SPD!AR18,SPMW!AR18,SSEH!AR18,SSES!AR18)</f>
        <v>29.88</v>
      </c>
      <c r="AS18" s="528">
        <f>CHOOSE($B$3,ENWL!AS18,NPgN!AS18,NPgY!AS18,WMID!AS18,EMID!AS18,SWALES!AS18,SWEST!AS18,LPN!AS18,SPN!AS18,EPN!AS18,SPD!AS18,SPMW!AS18,SSEH!AS18,SSES!AS18)</f>
        <v>29.17</v>
      </c>
      <c r="AT18" s="528">
        <f>CHOOSE($B$3,ENWL!AT18,NPgN!AT18,NPgY!AT18,WMID!AT18,EMID!AT18,SWALES!AT18,SWEST!AT18,LPN!AT18,SPN!AT18,EPN!AT18,SPD!AT18,SPMW!AT18,SSEH!AT18,SSES!AT18)</f>
        <v>28.72</v>
      </c>
      <c r="AU18" s="528">
        <f>CHOOSE($B$3,ENWL!AU18,NPgN!AU18,NPgY!AU18,WMID!AU18,EMID!AU18,SWALES!AU18,SWEST!AU18,LPN!AU18,SPN!AU18,EPN!AU18,SPD!AU18,SPMW!AU18,SSEH!AU18,SSES!AU18)</f>
        <v>28.21</v>
      </c>
      <c r="AV18" s="528">
        <f>CHOOSE($B$3,ENWL!AV18,NPgN!AV18,NPgY!AV18,WMID!AV18,EMID!AV18,SWALES!AV18,SWEST!AV18,LPN!AV18,SPN!AV18,EPN!AV18,SPD!AV18,SPMW!AV18,SSEH!AV18,SSES!AV18)</f>
        <v>27.6</v>
      </c>
      <c r="AW18" s="184"/>
    </row>
    <row r="19" spans="1:50" ht="16.8">
      <c r="A19" s="82"/>
      <c r="B19" s="82"/>
      <c r="C19" s="82"/>
      <c r="D19" s="82"/>
      <c r="E19" s="13" t="s">
        <v>109</v>
      </c>
      <c r="F19" s="82"/>
      <c r="G19" s="82" t="s">
        <v>105</v>
      </c>
      <c r="H19" s="82"/>
      <c r="I19" s="82"/>
      <c r="J19" s="82"/>
      <c r="K19" s="82"/>
      <c r="L19" s="82"/>
      <c r="M19" s="82"/>
      <c r="N19" s="82"/>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243"/>
      <c r="AR19" s="528">
        <f>CHOOSE($B$3,ENWL!AR19,NPgN!AR19,NPgY!AR19,WMID!AR19,EMID!AR19,SWALES!AR19,SWEST!AR19,LPN!AR19,SPN!AR19,EPN!AR19,SPD!AR19,SPMW!AR19,SSEH!AR19,SSES!AR19)</f>
        <v>10.33</v>
      </c>
      <c r="AS19" s="528">
        <f>CHOOSE($B$3,ENWL!AS19,NPgN!AS19,NPgY!AS19,WMID!AS19,EMID!AS19,SWALES!AS19,SWEST!AS19,LPN!AS19,SPN!AS19,EPN!AS19,SPD!AS19,SPMW!AS19,SSEH!AS19,SSES!AS19)</f>
        <v>10.92</v>
      </c>
      <c r="AT19" s="528">
        <f>CHOOSE($B$3,ENWL!AT19,NPgN!AT19,NPgY!AT19,WMID!AT19,EMID!AT19,SWALES!AT19,SWEST!AT19,LPN!AT19,SPN!AT19,EPN!AT19,SPD!AT19,SPMW!AT19,SSEH!AT19,SSES!AT19)</f>
        <v>10.76</v>
      </c>
      <c r="AU19" s="528">
        <f>CHOOSE($B$3,ENWL!AU19,NPgN!AU19,NPgY!AU19,WMID!AU19,EMID!AU19,SWALES!AU19,SWEST!AU19,LPN!AU19,SPN!AU19,EPN!AU19,SPD!AU19,SPMW!AU19,SSEH!AU19,SSES!AU19)</f>
        <v>10.24</v>
      </c>
      <c r="AV19" s="528">
        <f>CHOOSE($B$3,ENWL!AV19,NPgN!AV19,NPgY!AV19,WMID!AV19,EMID!AV19,SWALES!AV19,SWEST!AV19,LPN!AV19,SPN!AV19,EPN!AV19,SPD!AV19,SPMW!AV19,SSEH!AV19,SSES!AV19)</f>
        <v>9.91</v>
      </c>
      <c r="AW19" s="184"/>
    </row>
    <row r="20" spans="1:50" ht="16.8">
      <c r="A20" s="82"/>
      <c r="B20" s="82"/>
      <c r="C20" s="82"/>
      <c r="D20" s="82"/>
      <c r="E20" s="13" t="s">
        <v>110</v>
      </c>
      <c r="F20" s="82"/>
      <c r="G20" s="82" t="s">
        <v>105</v>
      </c>
      <c r="H20" s="82"/>
      <c r="I20" s="82"/>
      <c r="J20" s="82"/>
      <c r="K20" s="82"/>
      <c r="L20" s="82"/>
      <c r="M20" s="82"/>
      <c r="N20" s="82"/>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243"/>
      <c r="AR20" s="528">
        <f>CHOOSE($B$3,ENWL!AR20,NPgN!AR20,NPgY!AR20,WMID!AR20,EMID!AR20,SWALES!AR20,SWEST!AR20,LPN!AR20,SPN!AR20,EPN!AR20,SPD!AR20,SPMW!AR20,SSEH!AR20,SSES!AR20)</f>
        <v>17.82</v>
      </c>
      <c r="AS20" s="528">
        <f>CHOOSE($B$3,ENWL!AS20,NPgN!AS20,NPgY!AS20,WMID!AS20,EMID!AS20,SWALES!AS20,SWEST!AS20,LPN!AS20,SPN!AS20,EPN!AS20,SPD!AS20,SPMW!AS20,SSEH!AS20,SSES!AS20)</f>
        <v>16.95</v>
      </c>
      <c r="AT20" s="528">
        <f>CHOOSE($B$3,ENWL!AT20,NPgN!AT20,NPgY!AT20,WMID!AT20,EMID!AT20,SWALES!AT20,SWEST!AT20,LPN!AT20,SPN!AT20,EPN!AT20,SPD!AT20,SPMW!AT20,SSEH!AT20,SSES!AT20)</f>
        <v>15.91</v>
      </c>
      <c r="AU20" s="528">
        <f>CHOOSE($B$3,ENWL!AU20,NPgN!AU20,NPgY!AU20,WMID!AU20,EMID!AU20,SWALES!AU20,SWEST!AU20,LPN!AU20,SPN!AU20,EPN!AU20,SPD!AU20,SPMW!AU20,SSEH!AU20,SSES!AU20)</f>
        <v>15.86</v>
      </c>
      <c r="AV20" s="528">
        <f>CHOOSE($B$3,ENWL!AV20,NPgN!AV20,NPgY!AV20,WMID!AV20,EMID!AV20,SWALES!AV20,SWEST!AV20,LPN!AV20,SPN!AV20,EPN!AV20,SPD!AV20,SPMW!AV20,SSEH!AV20,SSES!AV20)</f>
        <v>15.57</v>
      </c>
      <c r="AW20" s="184"/>
    </row>
    <row r="21" spans="1:50" ht="16.8">
      <c r="A21" s="82"/>
      <c r="B21" s="82"/>
      <c r="C21" s="82"/>
      <c r="D21" s="82"/>
      <c r="E21" s="13" t="s">
        <v>111</v>
      </c>
      <c r="F21" s="82"/>
      <c r="G21" s="82" t="s">
        <v>105</v>
      </c>
      <c r="H21" s="82"/>
      <c r="I21" s="82"/>
      <c r="J21" s="82"/>
      <c r="K21" s="82"/>
      <c r="L21" s="82"/>
      <c r="M21" s="82"/>
      <c r="N21" s="82"/>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243"/>
      <c r="AR21" s="528">
        <f>CHOOSE($B$3,ENWL!AR21,NPgN!AR21,NPgY!AR21,WMID!AR21,EMID!AR21,SWALES!AR21,SWEST!AR21,LPN!AR21,SPN!AR21,EPN!AR21,SPD!AR21,SPMW!AR21,SSEH!AR21,SSES!AR21)</f>
        <v>100.94</v>
      </c>
      <c r="AS21" s="528">
        <f>CHOOSE($B$3,ENWL!AS21,NPgN!AS21,NPgY!AS21,WMID!AS21,EMID!AS21,SWALES!AS21,SWEST!AS21,LPN!AS21,SPN!AS21,EPN!AS21,SPD!AS21,SPMW!AS21,SSEH!AS21,SSES!AS21)</f>
        <v>95.86</v>
      </c>
      <c r="AT21" s="528">
        <f>CHOOSE($B$3,ENWL!AT21,NPgN!AT21,NPgY!AT21,WMID!AT21,EMID!AT21,SWALES!AT21,SWEST!AT21,LPN!AT21,SPN!AT21,EPN!AT21,SPD!AT21,SPMW!AT21,SSEH!AT21,SSES!AT21)</f>
        <v>91.91</v>
      </c>
      <c r="AU21" s="528">
        <f>CHOOSE($B$3,ENWL!AU21,NPgN!AU21,NPgY!AU21,WMID!AU21,EMID!AU21,SWALES!AU21,SWEST!AU21,LPN!AU21,SPN!AU21,EPN!AU21,SPD!AU21,SPMW!AU21,SSEH!AU21,SSES!AU21)</f>
        <v>92.49</v>
      </c>
      <c r="AV21" s="528">
        <f>CHOOSE($B$3,ENWL!AV21,NPgN!AV21,NPgY!AV21,WMID!AV21,EMID!AV21,SWALES!AV21,SWEST!AV21,LPN!AV21,SPN!AV21,EPN!AV21,SPD!AV21,SPMW!AV21,SSEH!AV21,SSES!AV21)</f>
        <v>91.34</v>
      </c>
      <c r="AW21" s="184"/>
    </row>
    <row r="22" spans="1:50" ht="16.8">
      <c r="A22" s="82"/>
      <c r="B22" s="82"/>
      <c r="C22" s="82"/>
      <c r="D22" s="82"/>
      <c r="E22" s="82"/>
      <c r="F22" s="82"/>
      <c r="G22" s="82"/>
      <c r="H22" s="82"/>
      <c r="I22" s="82"/>
      <c r="J22" s="82"/>
      <c r="K22" s="82"/>
      <c r="L22" s="82"/>
      <c r="M22" s="82"/>
      <c r="N22" s="82"/>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243"/>
      <c r="AR22" s="145"/>
      <c r="AS22" s="184"/>
      <c r="AT22" s="184"/>
      <c r="AU22" s="184"/>
      <c r="AV22" s="184"/>
      <c r="AW22" s="184"/>
    </row>
    <row r="23" spans="1:50" ht="16.8">
      <c r="A23" s="82"/>
      <c r="B23" s="82"/>
      <c r="C23" s="82"/>
      <c r="D23" s="351" t="s">
        <v>112</v>
      </c>
      <c r="E23" s="351"/>
      <c r="F23" s="82"/>
      <c r="G23" s="82"/>
      <c r="H23" s="82"/>
      <c r="I23" s="82"/>
      <c r="J23" s="82"/>
      <c r="K23" s="82"/>
      <c r="L23" s="82"/>
      <c r="M23" s="82"/>
      <c r="N23" s="82"/>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243"/>
      <c r="AR23" s="364"/>
      <c r="AS23" s="184"/>
      <c r="AT23" s="184"/>
      <c r="AU23" s="184"/>
      <c r="AV23" s="184"/>
      <c r="AW23" s="184"/>
    </row>
    <row r="24" spans="1:50" ht="16.8">
      <c r="A24" s="82"/>
      <c r="B24" s="82"/>
      <c r="C24" s="82"/>
      <c r="D24" s="82"/>
      <c r="E24" s="82" t="str">
        <f>CHOOSE($B$3,ENWL!E24,NPgN!E24,NPgY!E24,WMID!E24,EMID!E24,SWALES!E24,SWEST!E24,LPN!E24,SPN!E24,EPN!E24,SPD!E24,SPMW!E24,SSEH!E24,SSES!E24)</f>
        <v>RPEs (bucket 1 allowances)</v>
      </c>
      <c r="F24" s="82"/>
      <c r="G24" s="82" t="s">
        <v>105</v>
      </c>
      <c r="H24" s="82" t="str">
        <f>CHOOSE($B$3,ENWL!H24,NPgN!H24,NPgY!H24,WMID!H24,EMID!H24,SWALES!H24,SWEST!H24,LPN!H24,SPN!H24,EPN!H24,SPD!H24,SPMW!H24,SSEH!H24,SSES!H24)</f>
        <v>RPEAt</v>
      </c>
      <c r="I24" s="82"/>
      <c r="J24" s="82"/>
      <c r="K24" s="82"/>
      <c r="L24" s="82"/>
      <c r="M24" s="82"/>
      <c r="N24" s="82"/>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243"/>
      <c r="AR24" s="207">
        <f>CHOOSE($B$3,ENWL!AR24,NPgN!AR24,NPgY!AR24,WMID!AR24,EMID!AR24,SWALES!AR24,SWEST!AR24,LPN!AR24,SPN!AR24,EPN!AR24,SPD!AR24,SPMW!AR24,SSEH!AR24,SSES!AR24)</f>
        <v>-2.6091719999999987</v>
      </c>
      <c r="AS24" s="207">
        <f>CHOOSE($B$3,ENWL!AS24,NPgN!AS24,NPgY!AS24,WMID!AS24,EMID!AS24,SWALES!AS24,SWEST!AS24,LPN!AS24,SPN!AS24,EPN!AS24,SPD!AS24,SPMW!AS24,SSEH!AS24,SSES!AS24)</f>
        <v>0.28517399999996862</v>
      </c>
      <c r="AT24" s="207">
        <f>CHOOSE($B$3,ENWL!AT24,NPgN!AT24,NPgY!AT24,WMID!AT24,EMID!AT24,SWALES!AT24,SWEST!AT24,LPN!AT24,SPN!AT24,EPN!AT24,SPD!AT24,SPMW!AT24,SSEH!AT24,SSES!AT24)</f>
        <v>2.990741999999996</v>
      </c>
      <c r="AU24" s="207">
        <f>CHOOSE($B$3,ENWL!AU24,NPgN!AU24,NPgY!AU24,WMID!AU24,EMID!AU24,SWALES!AU24,SWEST!AU24,LPN!AU24,SPN!AU24,EPN!AU24,SPD!AU24,SPMW!AU24,SSEH!AU24,SSES!AU24)</f>
        <v>5.4154179999999998</v>
      </c>
      <c r="AV24" s="207">
        <f>CHOOSE($B$3,ENWL!AV24,NPgN!AV24,NPgY!AV24,WMID!AV24,EMID!AV24,SWALES!AV24,SWEST!AV24,LPN!AV24,SPN!AV24,EPN!AV24,SPD!AV24,SPMW!AV24,SSEH!AV24,SSES!AV24)</f>
        <v>8.725589999999988</v>
      </c>
      <c r="AW24" s="184"/>
      <c r="AX24" s="258"/>
    </row>
    <row r="25" spans="1:50" ht="16.8">
      <c r="A25" s="82"/>
      <c r="B25" s="82"/>
      <c r="C25" s="82"/>
      <c r="D25" s="82"/>
      <c r="E25" s="82" t="str">
        <f>CHOOSE($B$3,ENWL!E25,NPgN!E25,NPgY!E25,WMID!E25,EMID!E25,SWALES!E25,SWEST!E25,LPN!E25,SPN!E25,EPN!E25,SPD!E25,SPMW!E25,SSEH!E25,SSES!E25)</f>
        <v>RPEs (bucket 2 allowances)</v>
      </c>
      <c r="F25" s="82"/>
      <c r="G25" s="82" t="s">
        <v>105</v>
      </c>
      <c r="H25" s="82" t="str">
        <f>CHOOSE($B$3,ENWL!H25,NPgN!H25,NPgY!H25,WMID!H25,EMID!H25,SWALES!H25,SWEST!H25,LPN!H25,SPN!H25,EPN!H25,SPD!H25,SPMW!H25,SSEH!H25,SSES!H25)</f>
        <v>RPEAt</v>
      </c>
      <c r="I25" s="82"/>
      <c r="J25" s="82"/>
      <c r="K25" s="82"/>
      <c r="L25" s="82"/>
      <c r="M25" s="82"/>
      <c r="N25" s="82"/>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243"/>
      <c r="AR25" s="207">
        <f>CHOOSE($B$3,ENWL!AR25,NPgN!AR25,NPgY!AR25,WMID!AR25,EMID!AR25,SWALES!AR25,SWEST!AR25,LPN!AR25,SPN!AR25,EPN!AR25,SPD!AR25,SPMW!AR25,SSEH!AR25,SSES!AR25)</f>
        <v>-8.8592444682095192E-2</v>
      </c>
      <c r="AS25" s="207">
        <f>CHOOSE($B$3,ENWL!AS25,NPgN!AS25,NPgY!AS25,WMID!AS25,EMID!AS25,SWALES!AS25,SWEST!AS25,LPN!AS25,SPN!AS25,EPN!AS25,SPD!AS25,SPMW!AS25,SSEH!AS25,SSES!AS25)</f>
        <v>1.1594865644144794E-2</v>
      </c>
      <c r="AT25" s="207">
        <f>CHOOSE($B$3,ENWL!AT25,NPgN!AT25,NPgY!AT25,WMID!AT25,EMID!AT25,SWALES!AT25,SWEST!AT25,LPN!AT25,SPN!AT25,EPN!AT25,SPD!AT25,SPMW!AT25,SSEH!AT25,SSES!AT25)</f>
        <v>0.1878341937209948</v>
      </c>
      <c r="AU25" s="207">
        <f>CHOOSE($B$3,ENWL!AU25,NPgN!AU25,NPgY!AU25,WMID!AU25,EMID!AU25,SWALES!AU25,SWEST!AU25,LPN!AU25,SPN!AU25,EPN!AU25,SPD!AU25,SPMW!AU25,SSEH!AU25,SSES!AU25)</f>
        <v>0.41012499176548467</v>
      </c>
      <c r="AV25" s="207">
        <f>CHOOSE($B$3,ENWL!AV25,NPgN!AV25,NPgY!AV25,WMID!AV25,EMID!AV25,SWALES!AV25,SWEST!AV25,LPN!AV25,SPN!AV25,EPN!AV25,SPD!AV25,SPMW!AV25,SSEH!AV25,SSES!AV25)</f>
        <v>0.71180816800936864</v>
      </c>
      <c r="AW25" s="184"/>
      <c r="AX25" s="258"/>
    </row>
    <row r="26" spans="1:50" ht="16.8">
      <c r="A26" s="82"/>
      <c r="B26" s="82"/>
      <c r="C26" s="82"/>
      <c r="D26" s="82"/>
      <c r="E26" s="82" t="str">
        <f>CHOOSE($B$3,ENWL!E26,NPgN!E26,NPgY!E26,WMID!E26,EMID!E26,SWALES!E26,SWEST!E26,LPN!E26,SPN!E26,EPN!E26,SPD!E26,SPMW!E26,SSEH!E26,SSES!E26)</f>
        <v>Physical Security Re-opener</v>
      </c>
      <c r="F26" s="82"/>
      <c r="G26" s="82" t="s">
        <v>105</v>
      </c>
      <c r="H26" s="82" t="str">
        <f>CHOOSE($B$3,ENWL!H26,NPgN!H26,NPgY!H26,WMID!H26,EMID!H26,SWALES!H26,SWEST!H26,LPN!H26,SPN!H26,EPN!H26,SPD!H26,SPMW!H26,SSEH!H26,SSES!H26)</f>
        <v>PSUPt</v>
      </c>
      <c r="I26" s="82"/>
      <c r="J26" s="82"/>
      <c r="K26" s="82"/>
      <c r="L26" s="82"/>
      <c r="M26" s="82"/>
      <c r="N26" s="82"/>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243"/>
      <c r="AR26" s="476">
        <f>CHOOSE($B$3,ENWL!AR26,NPgN!AR26,NPgY!AR26,WMID!AR26,EMID!AR26,SWALES!AR26,SWEST!AR26,LPN!AR26,SPN!AR26,EPN!AR26,SPD!AR26,SPMW!AR26,SSEH!AR26,SSES!AR26)</f>
        <v>0</v>
      </c>
      <c r="AS26" s="476">
        <f>CHOOSE($B$3,ENWL!AS26,NPgN!AS26,NPgY!AS26,WMID!AS26,EMID!AS26,SWALES!AS26,SWEST!AS26,LPN!AS26,SPN!AS26,EPN!AS26,SPD!AS26,SPMW!AS26,SSEH!AS26,SSES!AS26)</f>
        <v>0</v>
      </c>
      <c r="AT26" s="476">
        <f>CHOOSE($B$3,ENWL!AT26,NPgN!AT26,NPgY!AT26,WMID!AT26,EMID!AT26,SWALES!AT26,SWEST!AT26,LPN!AT26,SPN!AT26,EPN!AT26,SPD!AT26,SPMW!AT26,SSEH!AT26,SSES!AT26)</f>
        <v>0</v>
      </c>
      <c r="AU26" s="476">
        <f>CHOOSE($B$3,ENWL!AU26,NPgN!AU26,NPgY!AU26,WMID!AU26,EMID!AU26,SWALES!AU26,SWEST!AU26,LPN!AU26,SPN!AU26,EPN!AU26,SPD!AU26,SPMW!AU26,SSEH!AU26,SSES!AU26)</f>
        <v>0</v>
      </c>
      <c r="AV26" s="476">
        <f>CHOOSE($B$3,ENWL!AV26,NPgN!AV26,NPgY!AV26,WMID!AV26,EMID!AV26,SWALES!AV26,SWEST!AV26,LPN!AV26,SPN!AV26,EPN!AV26,SPD!AV26,SPMW!AV26,SSEH!AV26,SSES!AV26)</f>
        <v>0</v>
      </c>
      <c r="AW26" s="184"/>
      <c r="AX26" s="258"/>
    </row>
    <row r="27" spans="1:50" ht="16.8">
      <c r="A27" s="82"/>
      <c r="B27" s="82"/>
      <c r="C27" s="82"/>
      <c r="D27" s="82"/>
      <c r="E27" s="82" t="str">
        <f>CHOOSE($B$3,ENWL!E27,NPgN!E27,NPgY!E27,WMID!E27,EMID!E27,SWALES!E27,SWEST!E27,LPN!E27,SPN!E27,EPN!E27,SPD!E27,SPMW!E27,SSEH!E27,SSES!E27)</f>
        <v>Specified Street Works Costs Re-opener</v>
      </c>
      <c r="F27" s="82"/>
      <c r="G27" s="82" t="s">
        <v>105</v>
      </c>
      <c r="H27" s="82" t="str">
        <f>CHOOSE($B$3,ENWL!H27,NPgN!H27,NPgY!H27,WMID!H27,EMID!H27,SWALES!H27,SWEST!H27,LPN!H27,SPN!H27,EPN!H27,SPD!H27,SPMW!H27,SSEH!H27,SSES!H27)</f>
        <v>SWRt</v>
      </c>
      <c r="I27" s="82"/>
      <c r="J27" s="82"/>
      <c r="K27" s="82"/>
      <c r="L27" s="82"/>
      <c r="M27" s="82"/>
      <c r="N27" s="82"/>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243"/>
      <c r="AR27" s="476">
        <f>CHOOSE($B$3,ENWL!AR27,NPgN!AR27,NPgY!AR27,WMID!AR27,EMID!AR27,SWALES!AR27,SWEST!AR27,LPN!AR27,SPN!AR27,EPN!AR27,SPD!AR27,SPMW!AR27,SSEH!AR27,SSES!AR27)</f>
        <v>0</v>
      </c>
      <c r="AS27" s="476">
        <f>CHOOSE($B$3,ENWL!AS27,NPgN!AS27,NPgY!AS27,WMID!AS27,EMID!AS27,SWALES!AS27,SWEST!AS27,LPN!AS27,SPN!AS27,EPN!AS27,SPD!AS27,SPMW!AS27,SSEH!AS27,SSES!AS27)</f>
        <v>0</v>
      </c>
      <c r="AT27" s="476">
        <f>CHOOSE($B$3,ENWL!AT27,NPgN!AT27,NPgY!AT27,WMID!AT27,EMID!AT27,SWALES!AT27,SWEST!AT27,LPN!AT27,SPN!AT27,EPN!AT27,SPD!AT27,SPMW!AT27,SSEH!AT27,SSES!AT27)</f>
        <v>0</v>
      </c>
      <c r="AU27" s="476">
        <f>CHOOSE($B$3,ENWL!AU27,NPgN!AU27,NPgY!AU27,WMID!AU27,EMID!AU27,SWALES!AU27,SWEST!AU27,LPN!AU27,SPN!AU27,EPN!AU27,SPD!AU27,SPMW!AU27,SSEH!AU27,SSES!AU27)</f>
        <v>0</v>
      </c>
      <c r="AV27" s="476">
        <f>CHOOSE($B$3,ENWL!AV27,NPgN!AV27,NPgY!AV27,WMID!AV27,EMID!AV27,SWALES!AV27,SWEST!AV27,LPN!AV27,SPN!AV27,EPN!AV27,SPD!AV27,SPMW!AV27,SSEH!AV27,SSES!AV27)</f>
        <v>0</v>
      </c>
      <c r="AW27" s="184"/>
      <c r="AX27" s="258"/>
    </row>
    <row r="28" spans="1:50" ht="16.8">
      <c r="A28" s="82"/>
      <c r="B28" s="82"/>
      <c r="C28" s="82"/>
      <c r="D28" s="82"/>
      <c r="E28" s="82" t="str">
        <f>CHOOSE($B$3,ENWL!E28,NPgN!E28,NPgY!E28,WMID!E28,EMID!E28,SWALES!E28,SWEST!E28,LPN!E28,SPN!E28,EPN!E28,SPD!E28,SPMW!E28,SSEH!E28,SSES!E28)</f>
        <v>Rail Electrification Costs Re-opener</v>
      </c>
      <c r="F28" s="82"/>
      <c r="G28" s="82" t="s">
        <v>105</v>
      </c>
      <c r="H28" s="82" t="str">
        <f>CHOOSE($B$3,ENWL!H28,NPgN!H28,NPgY!H28,WMID!H28,EMID!H28,SWALES!H28,SWEST!H28,LPN!H28,SPN!H28,EPN!H28,SPD!H28,SPMW!H28,SSEH!H28,SSES!H28)</f>
        <v>RECt</v>
      </c>
      <c r="I28" s="82"/>
      <c r="J28" s="82"/>
      <c r="K28" s="82"/>
      <c r="L28" s="82"/>
      <c r="M28" s="82"/>
      <c r="N28" s="82"/>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243"/>
      <c r="AR28" s="476">
        <f>CHOOSE($B$3,ENWL!AR28,NPgN!AR28,NPgY!AR28,WMID!AR28,EMID!AR28,SWALES!AR28,SWEST!AR28,LPN!AR28,SPN!AR28,EPN!AR28,SPD!AR28,SPMW!AR28,SSEH!AR28,SSES!AR28)</f>
        <v>0</v>
      </c>
      <c r="AS28" s="476">
        <f>CHOOSE($B$3,ENWL!AS28,NPgN!AS28,NPgY!AS28,WMID!AS28,EMID!AS28,SWALES!AS28,SWEST!AS28,LPN!AS28,SPN!AS28,EPN!AS28,SPD!AS28,SPMW!AS28,SSEH!AS28,SSES!AS28)</f>
        <v>0</v>
      </c>
      <c r="AT28" s="476">
        <f>CHOOSE($B$3,ENWL!AT28,NPgN!AT28,NPgY!AT28,WMID!AT28,EMID!AT28,SWALES!AT28,SWEST!AT28,LPN!AT28,SPN!AT28,EPN!AT28,SPD!AT28,SPMW!AT28,SSEH!AT28,SSES!AT28)</f>
        <v>0</v>
      </c>
      <c r="AU28" s="476">
        <f>CHOOSE($B$3,ENWL!AU28,NPgN!AU28,NPgY!AU28,WMID!AU28,EMID!AU28,SWALES!AU28,SWEST!AU28,LPN!AU28,SPN!AU28,EPN!AU28,SPD!AU28,SPMW!AU28,SSEH!AU28,SSES!AU28)</f>
        <v>0</v>
      </c>
      <c r="AV28" s="476">
        <f>CHOOSE($B$3,ENWL!AV28,NPgN!AV28,NPgY!AV28,WMID!AV28,EMID!AV28,SWALES!AV28,SWEST!AV28,LPN!AV28,SPN!AV28,EPN!AV28,SPD!AV28,SPMW!AV28,SSEH!AV28,SSES!AV28)</f>
        <v>0</v>
      </c>
      <c r="AW28" s="184"/>
      <c r="AX28" s="258"/>
    </row>
    <row r="29" spans="1:50" ht="16.8">
      <c r="A29" s="82"/>
      <c r="B29" s="82"/>
      <c r="C29" s="82"/>
      <c r="D29" s="82"/>
      <c r="E29" s="82" t="str">
        <f>CHOOSE($B$3,ENWL!E29,NPgN!E29,NPgY!E29,WMID!E29,EMID!E29,SWALES!E29,SWEST!E29,LPN!E29,SPN!E29,EPN!E29,SPD!E29,SPMW!E29,SSEH!E29,SSES!E29)</f>
        <v>Net Zero Re-opener</v>
      </c>
      <c r="F29" s="82"/>
      <c r="G29" s="82" t="s">
        <v>105</v>
      </c>
      <c r="H29" s="82" t="str">
        <f>CHOOSE($B$3,ENWL!H29,NPgN!H29,NPgY!H29,WMID!H29,EMID!H29,SWALES!H29,SWEST!H29,LPN!H29,SPN!H29,EPN!H29,SPD!H29,SPMW!H29,SSEH!H29,SSES!H29)</f>
        <v>NZt</v>
      </c>
      <c r="I29" s="82"/>
      <c r="J29" s="82"/>
      <c r="K29" s="82"/>
      <c r="L29" s="82"/>
      <c r="M29" s="82"/>
      <c r="N29" s="82"/>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243"/>
      <c r="AR29" s="476">
        <f>CHOOSE($B$3,ENWL!AR29,NPgN!AR29,NPgY!AR29,WMID!AR29,EMID!AR29,SWALES!AR29,SWEST!AR29,LPN!AR29,SPN!AR29,EPN!AR29,SPD!AR29,SPMW!AR29,SSEH!AR29,SSES!AR29)</f>
        <v>0</v>
      </c>
      <c r="AS29" s="476">
        <f>CHOOSE($B$3,ENWL!AS29,NPgN!AS29,NPgY!AS29,WMID!AS29,EMID!AS29,SWALES!AS29,SWEST!AS29,LPN!AS29,SPN!AS29,EPN!AS29,SPD!AS29,SPMW!AS29,SSEH!AS29,SSES!AS29)</f>
        <v>0</v>
      </c>
      <c r="AT29" s="476">
        <f>CHOOSE($B$3,ENWL!AT29,NPgN!AT29,NPgY!AT29,WMID!AT29,EMID!AT29,SWALES!AT29,SWEST!AT29,LPN!AT29,SPN!AT29,EPN!AT29,SPD!AT29,SPMW!AT29,SSEH!AT29,SSES!AT29)</f>
        <v>0</v>
      </c>
      <c r="AU29" s="476">
        <f>CHOOSE($B$3,ENWL!AU29,NPgN!AU29,NPgY!AU29,WMID!AU29,EMID!AU29,SWALES!AU29,SWEST!AU29,LPN!AU29,SPN!AU29,EPN!AU29,SPD!AU29,SPMW!AU29,SSEH!AU29,SSES!AU29)</f>
        <v>0</v>
      </c>
      <c r="AV29" s="476">
        <f>CHOOSE($B$3,ENWL!AV29,NPgN!AV29,NPgY!AV29,WMID!AV29,EMID!AV29,SWALES!AV29,SWEST!AV29,LPN!AV29,SPN!AV29,EPN!AV29,SPD!AV29,SPMW!AV29,SSEH!AV29,SSES!AV29)</f>
        <v>0</v>
      </c>
      <c r="AW29" s="184"/>
      <c r="AX29" s="258"/>
    </row>
    <row r="30" spans="1:50" ht="16.8">
      <c r="A30" s="82"/>
      <c r="B30" s="82"/>
      <c r="C30" s="82"/>
      <c r="D30" s="82"/>
      <c r="E30" s="82" t="str">
        <f>CHOOSE($B$3,ENWL!E30,NPgN!E30,NPgY!E30,WMID!E30,EMID!E30,SWALES!E30,SWEST!E30,LPN!E30,SPN!E30,EPN!E30,SPD!E30,SPMW!E30,SSEH!E30,SSES!E30)</f>
        <v>Coordinated Adjustment Mechanism Re-opener</v>
      </c>
      <c r="F30" s="82"/>
      <c r="G30" s="82" t="s">
        <v>105</v>
      </c>
      <c r="H30" s="82" t="str">
        <f>CHOOSE($B$3,ENWL!H30,NPgN!H30,NPgY!H30,WMID!H30,EMID!H30,SWALES!H30,SWEST!H30,LPN!H30,SPN!H30,EPN!H30,SPD!H30,SPMW!H30,SSEH!H30,SSES!H30)</f>
        <v>CAMt</v>
      </c>
      <c r="I30" s="82"/>
      <c r="J30" s="82"/>
      <c r="K30" s="82"/>
      <c r="L30" s="82"/>
      <c r="M30" s="82"/>
      <c r="N30" s="82"/>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243"/>
      <c r="AR30" s="476">
        <f>CHOOSE($B$3,ENWL!AR30,NPgN!AR30,NPgY!AR30,WMID!AR30,EMID!AR30,SWALES!AR30,SWEST!AR30,LPN!AR30,SPN!AR30,EPN!AR30,SPD!AR30,SPMW!AR30,SSEH!AR30,SSES!AR30)</f>
        <v>0</v>
      </c>
      <c r="AS30" s="476">
        <f>CHOOSE($B$3,ENWL!AS30,NPgN!AS30,NPgY!AS30,WMID!AS30,EMID!AS30,SWALES!AS30,SWEST!AS30,LPN!AS30,SPN!AS30,EPN!AS30,SPD!AS30,SPMW!AS30,SSEH!AS30,SSES!AS30)</f>
        <v>0</v>
      </c>
      <c r="AT30" s="476">
        <f>CHOOSE($B$3,ENWL!AT30,NPgN!AT30,NPgY!AT30,WMID!AT30,EMID!AT30,SWALES!AT30,SWEST!AT30,LPN!AT30,SPN!AT30,EPN!AT30,SPD!AT30,SPMW!AT30,SSEH!AT30,SSES!AT30)</f>
        <v>0</v>
      </c>
      <c r="AU30" s="476">
        <f>CHOOSE($B$3,ENWL!AU30,NPgN!AU30,NPgY!AU30,WMID!AU30,EMID!AU30,SWALES!AU30,SWEST!AU30,LPN!AU30,SPN!AU30,EPN!AU30,SPD!AU30,SPMW!AU30,SSEH!AU30,SSES!AU30)</f>
        <v>0</v>
      </c>
      <c r="AV30" s="476">
        <f>CHOOSE($B$3,ENWL!AV30,NPgN!AV30,NPgY!AV30,WMID!AV30,EMID!AV30,SWALES!AV30,SWEST!AV30,LPN!AV30,SPN!AV30,EPN!AV30,SPD!AV30,SPMW!AV30,SSEH!AV30,SSES!AV30)</f>
        <v>0</v>
      </c>
      <c r="AW30" s="184"/>
      <c r="AX30" s="258"/>
    </row>
    <row r="31" spans="1:50" ht="16.8">
      <c r="A31" s="82"/>
      <c r="B31" s="82"/>
      <c r="C31" s="82"/>
      <c r="D31" s="82"/>
      <c r="E31" s="82" t="str">
        <f>CHOOSE($B$3,ENWL!E31,NPgN!E31,NPgY!E31,WMID!E31,EMID!E31,SWALES!E31,SWEST!E31,LPN!E31,SPN!E31,EPN!E31,SPD!E31,SPMW!E31,SSEH!E31,SSES!E31)</f>
        <v>Electricity System Restoration Re-opener</v>
      </c>
      <c r="F31" s="82"/>
      <c r="G31" s="82" t="s">
        <v>105</v>
      </c>
      <c r="H31" s="82" t="str">
        <f>CHOOSE($B$3,ENWL!H31,NPgN!H31,NPgY!H31,WMID!H31,EMID!H31,SWALES!H31,SWEST!H31,LPN!H31,SPN!H31,EPN!H31,SPD!H31,SPMW!H31,SSEH!H31,SSES!H31)</f>
        <v>ESRt</v>
      </c>
      <c r="I31" s="82"/>
      <c r="J31" s="82"/>
      <c r="K31" s="82"/>
      <c r="L31" s="82"/>
      <c r="M31" s="82"/>
      <c r="N31" s="82"/>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243"/>
      <c r="AR31" s="476">
        <f>CHOOSE($B$3,ENWL!AR31,NPgN!AR31,NPgY!AR31,WMID!AR31,EMID!AR31,SWALES!AR31,SWEST!AR31,LPN!AR31,SPN!AR31,EPN!AR31,SPD!AR31,SPMW!AR31,SSEH!AR31,SSES!AR31)</f>
        <v>0</v>
      </c>
      <c r="AS31" s="476">
        <f>CHOOSE($B$3,ENWL!AS31,NPgN!AS31,NPgY!AS31,WMID!AS31,EMID!AS31,SWALES!AS31,SWEST!AS31,LPN!AS31,SPN!AS31,EPN!AS31,SPD!AS31,SPMW!AS31,SSEH!AS31,SSES!AS31)</f>
        <v>0</v>
      </c>
      <c r="AT31" s="476">
        <f>CHOOSE($B$3,ENWL!AT31,NPgN!AT31,NPgY!AT31,WMID!AT31,EMID!AT31,SWALES!AT31,SWEST!AT31,LPN!AT31,SPN!AT31,EPN!AT31,SPD!AT31,SPMW!AT31,SSEH!AT31,SSES!AT31)</f>
        <v>0</v>
      </c>
      <c r="AU31" s="476">
        <f>CHOOSE($B$3,ENWL!AU31,NPgN!AU31,NPgY!AU31,WMID!AU31,EMID!AU31,SWALES!AU31,SWEST!AU31,LPN!AU31,SPN!AU31,EPN!AU31,SPD!AU31,SPMW!AU31,SSEH!AU31,SSES!AU31)</f>
        <v>0</v>
      </c>
      <c r="AV31" s="476">
        <f>CHOOSE($B$3,ENWL!AV31,NPgN!AV31,NPgY!AV31,WMID!AV31,EMID!AV31,SWALES!AV31,SWEST!AV31,LPN!AV31,SPN!AV31,EPN!AV31,SPD!AV31,SPMW!AV31,SSEH!AV31,SSES!AV31)</f>
        <v>0</v>
      </c>
      <c r="AW31" s="184"/>
      <c r="AX31" s="258"/>
    </row>
    <row r="32" spans="1:50" ht="16.8">
      <c r="A32" s="82"/>
      <c r="B32" s="82"/>
      <c r="C32" s="82"/>
      <c r="D32" s="82"/>
      <c r="E32" s="82" t="str">
        <f>CHOOSE($B$3,ENWL!E32,NPgN!E32,NPgY!E32,WMID!E32,EMID!E32,SWALES!E32,SWEST!E32,LPN!E32,SPN!E32,EPN!E32,SPD!E32,SPMW!E32,SSEH!E32,SSES!E32)</f>
        <v>Environmental Re-opener</v>
      </c>
      <c r="F32" s="82"/>
      <c r="G32" s="82" t="s">
        <v>105</v>
      </c>
      <c r="H32" s="82" t="str">
        <f>CHOOSE($B$3,ENWL!H32,NPgN!H32,NPgY!H32,WMID!H32,EMID!H32,SWALES!H32,SWEST!H32,LPN!H32,SPN!H32,EPN!H32,SPD!H32,SPMW!H32,SSEH!H32,SSES!H32)</f>
        <v>EVRt</v>
      </c>
      <c r="I32" s="82"/>
      <c r="J32" s="82"/>
      <c r="K32" s="82"/>
      <c r="L32" s="82"/>
      <c r="M32" s="82"/>
      <c r="N32" s="82"/>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243"/>
      <c r="AR32" s="476">
        <f>CHOOSE($B$3,ENWL!AR32,NPgN!AR32,NPgY!AR32,WMID!AR32,EMID!AR32,SWALES!AR32,SWEST!AR32,LPN!AR32,SPN!AR32,EPN!AR32,SPD!AR32,SPMW!AR32,SSEH!AR32,SSES!AR32)</f>
        <v>0</v>
      </c>
      <c r="AS32" s="476">
        <f>CHOOSE($B$3,ENWL!AS32,NPgN!AS32,NPgY!AS32,WMID!AS32,EMID!AS32,SWALES!AS32,SWEST!AS32,LPN!AS32,SPN!AS32,EPN!AS32,SPD!AS32,SPMW!AS32,SSEH!AS32,SSES!AS32)</f>
        <v>0</v>
      </c>
      <c r="AT32" s="476">
        <f>CHOOSE($B$3,ENWL!AT32,NPgN!AT32,NPgY!AT32,WMID!AT32,EMID!AT32,SWALES!AT32,SWEST!AT32,LPN!AT32,SPN!AT32,EPN!AT32,SPD!AT32,SPMW!AT32,SSEH!AT32,SSES!AT32)</f>
        <v>0</v>
      </c>
      <c r="AU32" s="476">
        <f>CHOOSE($B$3,ENWL!AU32,NPgN!AU32,NPgY!AU32,WMID!AU32,EMID!AU32,SWALES!AU32,SWEST!AU32,LPN!AU32,SPN!AU32,EPN!AU32,SPD!AU32,SPMW!AU32,SSEH!AU32,SSES!AU32)</f>
        <v>0</v>
      </c>
      <c r="AV32" s="476">
        <f>CHOOSE($B$3,ENWL!AV32,NPgN!AV32,NPgY!AV32,WMID!AV32,EMID!AV32,SWALES!AV32,SWEST!AV32,LPN!AV32,SPN!AV32,EPN!AV32,SPD!AV32,SPMW!AV32,SSEH!AV32,SSES!AV32)</f>
        <v>0</v>
      </c>
      <c r="AW32" s="184"/>
      <c r="AX32" s="258"/>
    </row>
    <row r="33" spans="1:50" ht="16.8">
      <c r="A33" s="82"/>
      <c r="B33" s="82"/>
      <c r="C33" s="82"/>
      <c r="D33" s="82"/>
      <c r="E33" s="82" t="str">
        <f>CHOOSE($B$3,ENWL!E33,NPgN!E33,NPgY!E33,WMID!E33,EMID!E33,SWALES!E33,SWEST!E33,LPN!E33,SPN!E33,EPN!E33,SPD!E33,SPMW!E33,SSEH!E33,SSES!E33)</f>
        <v>Network Asset Risk Metric Expenditure</v>
      </c>
      <c r="F33" s="82"/>
      <c r="G33" s="82" t="s">
        <v>105</v>
      </c>
      <c r="H33" s="82" t="str">
        <f>CHOOSE($B$3,ENWL!H33,NPgN!H33,NPgY!H33,WMID!H33,EMID!H33,SWALES!H33,SWEST!H33,LPN!H33,SPN!H33,EPN!H33,SPD!H33,SPMW!H33,SSEH!H33,SSES!H33)</f>
        <v>NARMt</v>
      </c>
      <c r="I33" s="82"/>
      <c r="J33" s="82"/>
      <c r="K33" s="82"/>
      <c r="L33" s="82"/>
      <c r="M33" s="82"/>
      <c r="N33" s="82"/>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243"/>
      <c r="AR33" s="476">
        <f>CHOOSE($B$3,ENWL!AR33,NPgN!AR33,NPgY!AR33,WMID!AR33,EMID!AR33,SWALES!AR33,SWEST!AR33,LPN!AR33,SPN!AR33,EPN!AR33,SPD!AR33,SPMW!AR33,SSEH!AR33,SSES!AR33)</f>
        <v>29.82</v>
      </c>
      <c r="AS33" s="476">
        <f>CHOOSE($B$3,ENWL!AS33,NPgN!AS33,NPgY!AS33,WMID!AS33,EMID!AS33,SWALES!AS33,SWEST!AS33,LPN!AS33,SPN!AS33,EPN!AS33,SPD!AS33,SPMW!AS33,SSEH!AS33,SSES!AS33)</f>
        <v>41.97</v>
      </c>
      <c r="AT33" s="476">
        <f>CHOOSE($B$3,ENWL!AT33,NPgN!AT33,NPgY!AT33,WMID!AT33,EMID!AT33,SWALES!AT33,SWEST!AT33,LPN!AT33,SPN!AT33,EPN!AT33,SPD!AT33,SPMW!AT33,SSEH!AT33,SSES!AT33)</f>
        <v>45.83</v>
      </c>
      <c r="AU33" s="476">
        <f>CHOOSE($B$3,ENWL!AU33,NPgN!AU33,NPgY!AU33,WMID!AU33,EMID!AU33,SWALES!AU33,SWEST!AU33,LPN!AU33,SPN!AU33,EPN!AU33,SPD!AU33,SPMW!AU33,SSEH!AU33,SSES!AU33)</f>
        <v>31.06</v>
      </c>
      <c r="AV33" s="476">
        <f>CHOOSE($B$3,ENWL!AV33,NPgN!AV33,NPgY!AV33,WMID!AV33,EMID!AV33,SWALES!AV33,SWEST!AV33,LPN!AV33,SPN!AV33,EPN!AV33,SPD!AV33,SPMW!AV33,SSEH!AV33,SSES!AV33)</f>
        <v>53.55</v>
      </c>
      <c r="AW33" s="184"/>
      <c r="AX33" s="258"/>
    </row>
    <row r="34" spans="1:50" ht="16.8">
      <c r="A34" s="82"/>
      <c r="B34" s="82"/>
      <c r="C34" s="82"/>
      <c r="D34" s="82"/>
      <c r="E34" s="82" t="str">
        <f>CHOOSE($B$3,ENWL!E34,NPgN!E34,NPgY!E34,WMID!E34,EMID!E34,SWALES!E34,SWEST!E34,LPN!E34,SPN!E34,EPN!E34,SPD!E34,SPMW!E34,SSEH!E34,SSES!E34)</f>
        <v>Load Related Expenditure: Secondary Reinforcement</v>
      </c>
      <c r="F34" s="82"/>
      <c r="G34" s="82" t="s">
        <v>105</v>
      </c>
      <c r="H34" s="82" t="str">
        <f>CHOOSE($B$3,ENWL!H34,NPgN!H34,NPgY!H34,WMID!H34,EMID!H34,SWALES!H34,SWEST!H34,LPN!H34,SPN!H34,EPN!H34,SPD!H34,SPMW!H34,SSEH!H34,SSES!H34)</f>
        <v>SRVDt</v>
      </c>
      <c r="I34" s="82"/>
      <c r="J34" s="82"/>
      <c r="K34" s="82"/>
      <c r="L34" s="82"/>
      <c r="M34" s="82"/>
      <c r="N34" s="82"/>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243"/>
      <c r="AR34" s="476">
        <f>CHOOSE($B$3,ENWL!AR34,NPgN!AR34,NPgY!AR34,WMID!AR34,EMID!AR34,SWALES!AR34,SWEST!AR34,LPN!AR34,SPN!AR34,EPN!AR34,SPD!AR34,SPMW!AR34,SSEH!AR34,SSES!AR34)</f>
        <v>6.4931882727823771</v>
      </c>
      <c r="AS34" s="476">
        <f>CHOOSE($B$3,ENWL!AS34,NPgN!AS34,NPgY!AS34,WMID!AS34,EMID!AS34,SWALES!AS34,SWEST!AS34,LPN!AS34,SPN!AS34,EPN!AS34,SPD!AS34,SPMW!AS34,SSEH!AS34,SSES!AS34)</f>
        <v>7.7165827336202257</v>
      </c>
      <c r="AT34" s="476">
        <f>CHOOSE($B$3,ENWL!AT34,NPgN!AT34,NPgY!AT34,WMID!AT34,EMID!AT34,SWALES!AT34,SWEST!AT34,LPN!AT34,SPN!AT34,EPN!AT34,SPD!AT34,SPMW!AT34,SSEH!AT34,SSES!AT34)</f>
        <v>12.595787229808954</v>
      </c>
      <c r="AU34" s="476">
        <f>CHOOSE($B$3,ENWL!AU34,NPgN!AU34,NPgY!AU34,WMID!AU34,EMID!AU34,SWALES!AU34,SWEST!AU34,LPN!AU34,SPN!AU34,EPN!AU34,SPD!AU34,SPMW!AU34,SSEH!AU34,SSES!AU34)</f>
        <v>14.543214665577265</v>
      </c>
      <c r="AV34" s="476">
        <f>CHOOSE($B$3,ENWL!AV34,NPgN!AV34,NPgY!AV34,WMID!AV34,EMID!AV34,SWALES!AV34,SWEST!AV34,LPN!AV34,SPN!AV34,EPN!AV34,SPD!AV34,SPMW!AV34,SSEH!AV34,SSES!AV34)</f>
        <v>17.024935378361718</v>
      </c>
      <c r="AW34" s="184"/>
      <c r="AX34" s="258"/>
    </row>
    <row r="35" spans="1:50" ht="16.8">
      <c r="A35" s="82"/>
      <c r="B35" s="82"/>
      <c r="C35" s="82"/>
      <c r="D35" s="82"/>
      <c r="E35" s="82" t="str">
        <f>CHOOSE($B$3,ENWL!E35,NPgN!E35,NPgY!E35,WMID!E35,EMID!E35,SWALES!E35,SWEST!E35,LPN!E35,SPN!E35,EPN!E35,SPD!E35,SPMW!E35,SSEH!E35,SSES!E35)</f>
        <v>Load Related Expenditure: Low Voltage Services</v>
      </c>
      <c r="F35" s="82"/>
      <c r="G35" s="82" t="s">
        <v>105</v>
      </c>
      <c r="H35" s="82" t="str">
        <f>CHOOSE($B$3,ENWL!H35,NPgN!H35,NPgY!H35,WMID!H35,EMID!H35,SWALES!H35,SWEST!H35,LPN!H35,SPN!H35,EPN!H35,SPD!H35,SPMW!H35,SSEH!H35,SSES!H35)</f>
        <v>LVSVDt</v>
      </c>
      <c r="I35" s="82"/>
      <c r="J35" s="82"/>
      <c r="K35" s="82"/>
      <c r="L35" s="82"/>
      <c r="M35" s="82"/>
      <c r="N35" s="82"/>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243"/>
      <c r="AR35" s="476">
        <f>CHOOSE($B$3,ENWL!AR35,NPgN!AR35,NPgY!AR35,WMID!AR35,EMID!AR35,SWALES!AR35,SWEST!AR35,LPN!AR35,SPN!AR35,EPN!AR35,SPD!AR35,SPMW!AR35,SSEH!AR35,SSES!AR35)</f>
        <v>2.584150576859011</v>
      </c>
      <c r="AS35" s="476">
        <f>CHOOSE($B$3,ENWL!AS35,NPgN!AS35,NPgY!AS35,WMID!AS35,EMID!AS35,SWALES!AS35,SWEST!AS35,LPN!AS35,SPN!AS35,EPN!AS35,SPD!AS35,SPMW!AS35,SSEH!AS35,SSES!AS35)</f>
        <v>3.3366013154309631</v>
      </c>
      <c r="AT35" s="476">
        <f>CHOOSE($B$3,ENWL!AT35,NPgN!AT35,NPgY!AT35,WMID!AT35,EMID!AT35,SWALES!AT35,SWEST!AT35,LPN!AT35,SPN!AT35,EPN!AT35,SPD!AT35,SPMW!AT35,SSEH!AT35,SSES!AT35)</f>
        <v>4.3793298016611493</v>
      </c>
      <c r="AU35" s="476">
        <f>CHOOSE($B$3,ENWL!AU35,NPgN!AU35,NPgY!AU35,WMID!AU35,EMID!AU35,SWALES!AU35,SWEST!AU35,LPN!AU35,SPN!AU35,EPN!AU35,SPD!AU35,SPMW!AU35,SSEH!AU35,SSES!AU35)</f>
        <v>5.5400027485556471</v>
      </c>
      <c r="AV35" s="476">
        <f>CHOOSE($B$3,ENWL!AV35,NPgN!AV35,NPgY!AV35,WMID!AV35,EMID!AV35,SWALES!AV35,SWEST!AV35,LPN!AV35,SPN!AV35,EPN!AV35,SPD!AV35,SPMW!AV35,SSEH!AV35,SSES!AV35)</f>
        <v>6.0167694585457854</v>
      </c>
      <c r="AW35" s="184"/>
      <c r="AX35" s="258"/>
    </row>
    <row r="36" spans="1:50" ht="16.8">
      <c r="A36" s="82"/>
      <c r="B36" s="82"/>
      <c r="C36" s="82"/>
      <c r="D36" s="82"/>
      <c r="E36" s="82" t="str">
        <f>CHOOSE($B$3,ENWL!E36,NPgN!E36,NPgY!E36,WMID!E36,EMID!E36,SWALES!E36,SWEST!E36,LPN!E36,SPN!E36,EPN!E36,SPD!E36,SPMW!E36,SSEH!E36,SSES!E36)</f>
        <v>Load Related Expenditure Re-opener</v>
      </c>
      <c r="F36" s="82"/>
      <c r="G36" s="82" t="s">
        <v>105</v>
      </c>
      <c r="H36" s="82" t="str">
        <f>CHOOSE($B$3,ENWL!H36,NPgN!H36,NPgY!H36,WMID!H36,EMID!H36,SWALES!H36,SWEST!H36,LPN!H36,SPN!H36,EPN!H36,SPD!H36,SPMW!H36,SSEH!H36,SSES!H36)</f>
        <v>LREt</v>
      </c>
      <c r="I36" s="82"/>
      <c r="J36" s="82"/>
      <c r="K36" s="82"/>
      <c r="L36" s="82"/>
      <c r="M36" s="82"/>
      <c r="N36" s="82"/>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243"/>
      <c r="AR36" s="476">
        <f>CHOOSE($B$3,ENWL!AR36,NPgN!AR36,NPgY!AR36,WMID!AR36,EMID!AR36,SWALES!AR36,SWEST!AR36,LPN!AR36,SPN!AR36,EPN!AR36,SPD!AR36,SPMW!AR36,SSEH!AR36,SSES!AR36)</f>
        <v>-14.613972146118849</v>
      </c>
      <c r="AS36" s="476">
        <f>CHOOSE($B$3,ENWL!AS36,NPgN!AS36,NPgY!AS36,WMID!AS36,EMID!AS36,SWALES!AS36,SWEST!AS36,LPN!AS36,SPN!AS36,EPN!AS36,SPD!AS36,SPMW!AS36,SSEH!AS36,SSES!AS36)</f>
        <v>-10.972700711588704</v>
      </c>
      <c r="AT36" s="476">
        <f>CHOOSE($B$3,ENWL!AT36,NPgN!AT36,NPgY!AT36,WMID!AT36,EMID!AT36,SWALES!AT36,SWEST!AT36,LPN!AT36,SPN!AT36,EPN!AT36,SPD!AT36,SPMW!AT36,SSEH!AT36,SSES!AT36)</f>
        <v>11.584041157035555</v>
      </c>
      <c r="AU36" s="476">
        <f>CHOOSE($B$3,ENWL!AU36,NPgN!AU36,NPgY!AU36,WMID!AU36,EMID!AU36,SWALES!AU36,SWEST!AU36,LPN!AU36,SPN!AU36,EPN!AU36,SPD!AU36,SPMW!AU36,SSEH!AU36,SSES!AU36)</f>
        <v>18.379136600020601</v>
      </c>
      <c r="AV36" s="476">
        <f>CHOOSE($B$3,ENWL!AV36,NPgN!AV36,NPgY!AV36,WMID!AV36,EMID!AV36,SWALES!AV36,SWEST!AV36,LPN!AV36,SPN!AV36,EPN!AV36,SPD!AV36,SPMW!AV36,SSEH!AV36,SSES!AV36)</f>
        <v>20.363825540568854</v>
      </c>
      <c r="AW36" s="184"/>
    </row>
    <row r="37" spans="1:50" ht="16.8">
      <c r="A37" s="82"/>
      <c r="B37" s="82"/>
      <c r="C37" s="82"/>
      <c r="D37" s="82"/>
      <c r="E37" s="82" t="str">
        <f>CHOOSE($B$3,ENWL!E37,NPgN!E37,NPgY!E37,WMID!E37,EMID!E37,SWALES!E37,SWEST!E37,LPN!E37,SPN!E37,EPN!E37,SPD!E37,SPMW!E37,SSEH!E37,SSES!E37)</f>
        <v>Digitalisation Re-opener</v>
      </c>
      <c r="F37" s="82"/>
      <c r="G37" s="82" t="s">
        <v>105</v>
      </c>
      <c r="H37" s="82" t="str">
        <f>CHOOSE($B$3,ENWL!H37,NPgN!H37,NPgY!H37,WMID!H37,EMID!H37,SWALES!H37,SWEST!H37,LPN!H37,SPN!H37,EPN!H37,SPD!H37,SPMW!H37,SSEH!H37,SSES!H37)</f>
        <v>DIGIt</v>
      </c>
      <c r="I37" s="82"/>
      <c r="J37" s="82"/>
      <c r="K37" s="82"/>
      <c r="L37" s="82"/>
      <c r="M37" s="82"/>
      <c r="N37" s="82"/>
      <c r="O37" s="184"/>
      <c r="P37" s="184"/>
      <c r="Q37" s="184"/>
      <c r="R37" s="184"/>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243"/>
      <c r="AR37" s="476">
        <f>CHOOSE($B$3,ENWL!AR37,NPgN!AR37,NPgY!AR37,WMID!AR37,EMID!AR37,SWALES!AR37,SWEST!AR37,LPN!AR37,SPN!AR37,EPN!AR37,SPD!AR37,SPMW!AR37,SSEH!AR37,SSES!AR37)</f>
        <v>0</v>
      </c>
      <c r="AS37" s="476">
        <f>CHOOSE($B$3,ENWL!AS37,NPgN!AS37,NPgY!AS37,WMID!AS37,EMID!AS37,SWALES!AS37,SWEST!AS37,LPN!AS37,SPN!AS37,EPN!AS37,SPD!AS37,SPMW!AS37,SSEH!AS37,SSES!AS37)</f>
        <v>0</v>
      </c>
      <c r="AT37" s="476">
        <f>CHOOSE($B$3,ENWL!AT37,NPgN!AT37,NPgY!AT37,WMID!AT37,EMID!AT37,SWALES!AT37,SWEST!AT37,LPN!AT37,SPN!AT37,EPN!AT37,SPD!AT37,SPMW!AT37,SSEH!AT37,SSES!AT37)</f>
        <v>0</v>
      </c>
      <c r="AU37" s="476">
        <f>CHOOSE($B$3,ENWL!AU37,NPgN!AU37,NPgY!AU37,WMID!AU37,EMID!AU37,SWALES!AU37,SWEST!AU37,LPN!AU37,SPN!AU37,EPN!AU37,SPD!AU37,SPMW!AU37,SSEH!AU37,SSES!AU37)</f>
        <v>0</v>
      </c>
      <c r="AV37" s="476">
        <f>CHOOSE($B$3,ENWL!AV37,NPgN!AV37,NPgY!AV37,WMID!AV37,EMID!AV37,SWALES!AV37,SWEST!AV37,LPN!AV37,SPN!AV37,EPN!AV37,SPD!AV37,SPMW!AV37,SSEH!AV37,SSES!AV37)</f>
        <v>0</v>
      </c>
      <c r="AW37" s="184"/>
    </row>
    <row r="38" spans="1:50" ht="16.8">
      <c r="A38" s="82"/>
      <c r="B38" s="82"/>
      <c r="C38" s="82"/>
      <c r="D38" s="82"/>
      <c r="E38" s="82" t="str">
        <f>CHOOSE($B$3,ENWL!E38,NPgN!E38,NPgY!E38,WMID!E38,EMID!E38,SWALES!E38,SWEST!E38,LPN!E38,SPN!E38,EPN!E38,SPD!E38,SPMW!E38,SSEH!E38,SSES!E38)</f>
        <v>PCB Interventions</v>
      </c>
      <c r="F38" s="82"/>
      <c r="G38" s="82" t="s">
        <v>105</v>
      </c>
      <c r="H38" s="82" t="str">
        <f>CHOOSE($B$3,ENWL!H38,NPgN!H38,NPgY!H38,WMID!H38,EMID!H38,SWALES!H38,SWEST!H38,LPN!H38,SPN!H38,EPN!H38,SPD!H38,SPMW!H38,SSEH!H38,SSES!H38)</f>
        <v>PCBt</v>
      </c>
      <c r="I38" s="82"/>
      <c r="J38" s="82"/>
      <c r="K38" s="82"/>
      <c r="L38" s="82"/>
      <c r="M38" s="82"/>
      <c r="N38" s="82"/>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243"/>
      <c r="AR38" s="476">
        <f>CHOOSE($B$3,ENWL!AR38,NPgN!AR38,NPgY!AR38,WMID!AR38,EMID!AR38,SWALES!AR38,SWEST!AR38,LPN!AR38,SPN!AR38,EPN!AR38,SPD!AR38,SPMW!AR38,SSEH!AR38,SSES!AR38)</f>
        <v>1.86</v>
      </c>
      <c r="AS38" s="476">
        <f>CHOOSE($B$3,ENWL!AS38,NPgN!AS38,NPgY!AS38,WMID!AS38,EMID!AS38,SWALES!AS38,SWEST!AS38,LPN!AS38,SPN!AS38,EPN!AS38,SPD!AS38,SPMW!AS38,SSEH!AS38,SSES!AS38)</f>
        <v>1.83</v>
      </c>
      <c r="AT38" s="476">
        <f>CHOOSE($B$3,ENWL!AT38,NPgN!AT38,NPgY!AT38,WMID!AT38,EMID!AT38,SWALES!AT38,SWEST!AT38,LPN!AT38,SPN!AT38,EPN!AT38,SPD!AT38,SPMW!AT38,SSEH!AT38,SSES!AT38)</f>
        <v>1.44</v>
      </c>
      <c r="AU38" s="476">
        <f>CHOOSE($B$3,ENWL!AU38,NPgN!AU38,NPgY!AU38,WMID!AU38,EMID!AU38,SWALES!AU38,SWEST!AU38,LPN!AU38,SPN!AU38,EPN!AU38,SPD!AU38,SPMW!AU38,SSEH!AU38,SSES!AU38)</f>
        <v>0.22</v>
      </c>
      <c r="AV38" s="476">
        <f>CHOOSE($B$3,ENWL!AV38,NPgN!AV38,NPgY!AV38,WMID!AV38,EMID!AV38,SWALES!AV38,SWEST!AV38,LPN!AV38,SPN!AV38,EPN!AV38,SPD!AV38,SPMW!AV38,SSEH!AV38,SSES!AV38)</f>
        <v>0.22</v>
      </c>
      <c r="AW38" s="184"/>
    </row>
    <row r="39" spans="1:50" ht="16.8">
      <c r="A39" s="82"/>
      <c r="B39" s="82"/>
      <c r="C39" s="82"/>
      <c r="D39" s="82"/>
      <c r="E39" s="82" t="str">
        <f>CHOOSE($B$3,ENWL!E39,NPgN!E39,NPgY!E39,WMID!E39,EMID!E39,SWALES!E39,SWEST!E39,LPN!E39,SPN!E39,EPN!E39,SPD!E39,SPMW!E39,SSEH!E39,SSES!E39)</f>
        <v>Visual Amenity Projects</v>
      </c>
      <c r="F39" s="82"/>
      <c r="G39" s="82" t="s">
        <v>105</v>
      </c>
      <c r="H39" s="82" t="str">
        <f>CHOOSE($B$3,ENWL!H39,NPgN!H39,NPgY!H39,WMID!H39,EMID!H39,SWALES!H39,SWEST!H39,LPN!H39,SPN!H39,EPN!H39,SPD!H39,SPMW!H39,SSEH!H39,SSES!H39)</f>
        <v>VAPt</v>
      </c>
      <c r="I39" s="82"/>
      <c r="J39" s="82"/>
      <c r="K39" s="82"/>
      <c r="L39" s="82"/>
      <c r="M39" s="82"/>
      <c r="N39" s="82"/>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243"/>
      <c r="AR39" s="476">
        <f>CHOOSE($B$3,ENWL!AR39,NPgN!AR39,NPgY!AR39,WMID!AR39,EMID!AR39,SWALES!AR39,SWEST!AR39,LPN!AR39,SPN!AR39,EPN!AR39,SPD!AR39,SPMW!AR39,SSEH!AR39,SSES!AR39)</f>
        <v>0.91856680724621986</v>
      </c>
      <c r="AS39" s="476">
        <f>CHOOSE($B$3,ENWL!AS39,NPgN!AS39,NPgY!AS39,WMID!AS39,EMID!AS39,SWALES!AS39,SWEST!AS39,LPN!AS39,SPN!AS39,EPN!AS39,SPD!AS39,SPMW!AS39,SSEH!AS39,SSES!AS39)</f>
        <v>0.90781047565590356</v>
      </c>
      <c r="AT39" s="476">
        <f>CHOOSE($B$3,ENWL!AT39,NPgN!AT39,NPgY!AT39,WMID!AT39,EMID!AT39,SWALES!AT39,SWEST!AT39,LPN!AT39,SPN!AT39,EPN!AT39,SPD!AT39,SPMW!AT39,SSEH!AT39,SSES!AT39)</f>
        <v>0.89778320966008407</v>
      </c>
      <c r="AU39" s="476">
        <f>CHOOSE($B$3,ENWL!AU39,NPgN!AU39,NPgY!AU39,WMID!AU39,EMID!AU39,SWALES!AU39,SWEST!AU39,LPN!AU39,SPN!AU39,EPN!AU39,SPD!AU39,SPMW!AU39,SSEH!AU39,SSES!AU39)</f>
        <v>0.90042677679539385</v>
      </c>
      <c r="AV39" s="476">
        <f>CHOOSE($B$3,ENWL!AV39,NPgN!AV39,NPgY!AV39,WMID!AV39,EMID!AV39,SWALES!AV39,SWEST!AV39,LPN!AV39,SPN!AV39,EPN!AV39,SPD!AV39,SPMW!AV39,SSEH!AV39,SSES!AV39)</f>
        <v>0.88991908651192619</v>
      </c>
      <c r="AW39" s="184"/>
    </row>
    <row r="40" spans="1:50" ht="16.8">
      <c r="A40" s="82"/>
      <c r="B40" s="82"/>
      <c r="C40" s="82"/>
      <c r="D40" s="82"/>
      <c r="E40" s="82" t="str">
        <f>CHOOSE($B$3,ENWL!E40,NPgN!E40,NPgY!E40,WMID!E40,EMID!E40,SWALES!E40,SWEST!E40,LPN!E40,SPN!E40,EPN!E40,SPD!E40,SPMW!E40,SSEH!E40,SSES!E40)</f>
        <v>Cyber Resilience OT baseline</v>
      </c>
      <c r="F40" s="82"/>
      <c r="G40" s="82" t="s">
        <v>105</v>
      </c>
      <c r="H40" s="82" t="str">
        <f>CHOOSE($B$3,ENWL!H40,NPgN!H40,NPgY!H40,WMID!H40,EMID!H40,SWALES!H40,SWEST!H40,LPN!H40,SPN!H40,EPN!H40,SPD!H40,SPMW!H40,SSEH!H40,SSES!H40)</f>
        <v>CROTt</v>
      </c>
      <c r="I40" s="82"/>
      <c r="J40" s="82"/>
      <c r="K40" s="82"/>
      <c r="L40" s="82"/>
      <c r="M40" s="82"/>
      <c r="N40" s="82"/>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243"/>
      <c r="AR40" s="476">
        <f>CHOOSE($B$3,ENWL!AR40,NPgN!AR40,NPgY!AR40,WMID!AR40,EMID!AR40,SWALES!AR40,SWEST!AR40,LPN!AR40,SPN!AR40,EPN!AR40,SPD!AR40,SPMW!AR40,SSEH!AR40,SSES!AR40)</f>
        <v>2.44</v>
      </c>
      <c r="AS40" s="476">
        <f>CHOOSE($B$3,ENWL!AS40,NPgN!AS40,NPgY!AS40,WMID!AS40,EMID!AS40,SWALES!AS40,SWEST!AS40,LPN!AS40,SPN!AS40,EPN!AS40,SPD!AS40,SPMW!AS40,SSEH!AS40,SSES!AS40)</f>
        <v>1.85</v>
      </c>
      <c r="AT40" s="476">
        <f>CHOOSE($B$3,ENWL!AT40,NPgN!AT40,NPgY!AT40,WMID!AT40,EMID!AT40,SWALES!AT40,SWEST!AT40,LPN!AT40,SPN!AT40,EPN!AT40,SPD!AT40,SPMW!AT40,SSEH!AT40,SSES!AT40)</f>
        <v>0.61</v>
      </c>
      <c r="AU40" s="476">
        <f>CHOOSE($B$3,ENWL!AU40,NPgN!AU40,NPgY!AU40,WMID!AU40,EMID!AU40,SWALES!AU40,SWEST!AU40,LPN!AU40,SPN!AU40,EPN!AU40,SPD!AU40,SPMW!AU40,SSEH!AU40,SSES!AU40)</f>
        <v>0</v>
      </c>
      <c r="AV40" s="476">
        <f>CHOOSE($B$3,ENWL!AV40,NPgN!AV40,NPgY!AV40,WMID!AV40,EMID!AV40,SWALES!AV40,SWEST!AV40,LPN!AV40,SPN!AV40,EPN!AV40,SPD!AV40,SPMW!AV40,SSEH!AV40,SSES!AV40)</f>
        <v>0</v>
      </c>
      <c r="AW40" s="184"/>
    </row>
    <row r="41" spans="1:50" ht="16.8">
      <c r="A41" s="82"/>
      <c r="B41" s="82"/>
      <c r="C41" s="82"/>
      <c r="D41" s="82"/>
      <c r="E41" s="82" t="str">
        <f>CHOOSE($B$3,ENWL!E41,NPgN!E41,NPgY!E41,WMID!E41,EMID!E41,SWALES!E41,SWEST!E41,LPN!E41,SPN!E41,EPN!E41,SPD!E41,SPMW!E41,SSEH!E41,SSES!E41)</f>
        <v>Cyber Resilience OT Re-opener</v>
      </c>
      <c r="F41" s="82"/>
      <c r="G41" s="82" t="s">
        <v>105</v>
      </c>
      <c r="H41" s="82" t="str">
        <f>CHOOSE($B$3,ENWL!H41,NPgN!H41,NPgY!H41,WMID!H41,EMID!H41,SWALES!H41,SWEST!H41,LPN!H41,SPN!H41,EPN!H41,SPD!H41,SPMW!H41,SSEH!H41,SSES!H41)</f>
        <v>CROTREt</v>
      </c>
      <c r="I41" s="82"/>
      <c r="J41" s="82"/>
      <c r="K41" s="82"/>
      <c r="L41" s="82"/>
      <c r="M41" s="82"/>
      <c r="N41" s="82"/>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243"/>
      <c r="AR41" s="476">
        <f>CHOOSE($B$3,ENWL!AR41,NPgN!AR41,NPgY!AR41,WMID!AR41,EMID!AR41,SWALES!AR41,SWEST!AR41,LPN!AR41,SPN!AR41,EPN!AR41,SPD!AR41,SPMW!AR41,SSEH!AR41,SSES!AR41)</f>
        <v>1.5163587051987348</v>
      </c>
      <c r="AS41" s="476">
        <f>CHOOSE($B$3,ENWL!AS41,NPgN!AS41,NPgY!AS41,WMID!AS41,EMID!AS41,SWALES!AS41,SWEST!AS41,LPN!AS41,SPN!AS41,EPN!AS41,SPD!AS41,SPMW!AS41,SSEH!AS41,SSES!AS41)</f>
        <v>1.8581361586607354</v>
      </c>
      <c r="AT41" s="476">
        <f>CHOOSE($B$3,ENWL!AT41,NPgN!AT41,NPgY!AT41,WMID!AT41,EMID!AT41,SWALES!AT41,SWEST!AT41,LPN!AT41,SPN!AT41,EPN!AT41,SPD!AT41,SPMW!AT41,SSEH!AT41,SSES!AT41)</f>
        <v>1.2854424053465774</v>
      </c>
      <c r="AU41" s="476">
        <f>CHOOSE($B$3,ENWL!AU41,NPgN!AU41,NPgY!AU41,WMID!AU41,EMID!AU41,SWALES!AU41,SWEST!AU41,LPN!AU41,SPN!AU41,EPN!AU41,SPD!AU41,SPMW!AU41,SSEH!AU41,SSES!AU41)</f>
        <v>0.58394885345280734</v>
      </c>
      <c r="AV41" s="476">
        <f>CHOOSE($B$3,ENWL!AV41,NPgN!AV41,NPgY!AV41,WMID!AV41,EMID!AV41,SWALES!AV41,SWEST!AV41,LPN!AV41,SPN!AV41,EPN!AV41,SPD!AV41,SPMW!AV41,SSEH!AV41,SSES!AV41)</f>
        <v>0.90490678748271303</v>
      </c>
      <c r="AW41" s="184"/>
    </row>
    <row r="42" spans="1:50" ht="16.8">
      <c r="A42" s="82"/>
      <c r="B42" s="82"/>
      <c r="C42" s="82"/>
      <c r="D42" s="82"/>
      <c r="E42" s="82" t="str">
        <f>CHOOSE($B$3,ENWL!E42,NPgN!E42,NPgY!E42,WMID!E42,EMID!E42,SWALES!E42,SWEST!E42,LPN!E42,SPN!E42,EPN!E42,SPD!E42,SPMW!E42,SSEH!E42,SSES!E42)</f>
        <v>Cyber Resilience IT Re-opener</v>
      </c>
      <c r="F42" s="82"/>
      <c r="G42" s="82" t="s">
        <v>105</v>
      </c>
      <c r="H42" s="82" t="str">
        <f>CHOOSE($B$3,ENWL!H42,NPgN!H42,NPgY!H42,WMID!H42,EMID!H42,SWALES!H42,SWEST!H42,LPN!H42,SPN!H42,EPN!H42,SPD!H42,SPMW!H42,SSEH!H42,SSES!H42)</f>
        <v>CRITREt</v>
      </c>
      <c r="I42" s="82"/>
      <c r="J42" s="82"/>
      <c r="K42" s="82"/>
      <c r="L42" s="82"/>
      <c r="M42" s="82"/>
      <c r="N42" s="82"/>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243"/>
      <c r="AR42" s="476">
        <f>CHOOSE($B$3,ENWL!AR42,NPgN!AR42,NPgY!AR42,WMID!AR42,EMID!AR42,SWALES!AR42,SWEST!AR42,LPN!AR42,SPN!AR42,EPN!AR42,SPD!AR42,SPMW!AR42,SSEH!AR42,SSES!AR42)</f>
        <v>3.0451211353233438E-2</v>
      </c>
      <c r="AS42" s="476">
        <f>CHOOSE($B$3,ENWL!AS42,NPgN!AS42,NPgY!AS42,WMID!AS42,EMID!AS42,SWALES!AS42,SWEST!AS42,LPN!AS42,SPN!AS42,EPN!AS42,SPD!AS42,SPMW!AS42,SSEH!AS42,SSES!AS42)</f>
        <v>2.6339489737609797E-2</v>
      </c>
      <c r="AT42" s="476">
        <f>CHOOSE($B$3,ENWL!AT42,NPgN!AT42,NPgY!AT42,WMID!AT42,EMID!AT42,SWALES!AT42,SWEST!AT42,LPN!AT42,SPN!AT42,EPN!AT42,SPD!AT42,SPMW!AT42,SSEH!AT42,SSES!AT42)</f>
        <v>0.17633948973760979</v>
      </c>
      <c r="AU42" s="476">
        <f>CHOOSE($B$3,ENWL!AU42,NPgN!AU42,NPgY!AU42,WMID!AU42,EMID!AU42,SWALES!AU42,SWEST!AU42,LPN!AU42,SPN!AU42,EPN!AU42,SPD!AU42,SPMW!AU42,SSEH!AU42,SSES!AU42)</f>
        <v>0.17633948973760979</v>
      </c>
      <c r="AV42" s="476">
        <f>CHOOSE($B$3,ENWL!AV42,NPgN!AV42,NPgY!AV42,WMID!AV42,EMID!AV42,SWALES!AV42,SWEST!AV42,LPN!AV42,SPN!AV42,EPN!AV42,SPD!AV42,SPMW!AV42,SSEH!AV42,SSES!AV42)</f>
        <v>0.17633948973760979</v>
      </c>
      <c r="AW42" s="184"/>
    </row>
    <row r="43" spans="1:50" ht="16.8">
      <c r="A43" s="82"/>
      <c r="B43" s="82"/>
      <c r="C43" s="82"/>
      <c r="D43" s="82"/>
      <c r="E43" s="82" t="str">
        <f>CHOOSE($B$3,ENWL!E43,NPgN!E43,NPgY!E43,WMID!E43,EMID!E43,SWALES!E43,SWEST!E43,LPN!E43,SPN!E43,EPN!E43,SPD!E43,SPMW!E43,SSEH!E43,SSES!E43)</f>
        <v>Off-gas Grid Mechanistic Price Control Deliverable</v>
      </c>
      <c r="F43" s="82"/>
      <c r="G43" s="82" t="s">
        <v>105</v>
      </c>
      <c r="H43" s="82" t="str">
        <f>CHOOSE($B$3,ENWL!H43,NPgN!H43,NPgY!H43,WMID!H43,EMID!H43,SWALES!H43,SWEST!H43,LPN!H43,SPN!H43,EPN!H43,SPD!H43,SPMW!H43,SSEH!H43,SSES!H43)</f>
        <v>OGGt</v>
      </c>
      <c r="I43" s="82"/>
      <c r="J43" s="82"/>
      <c r="K43" s="82"/>
      <c r="L43" s="82"/>
      <c r="M43" s="82"/>
      <c r="N43" s="82"/>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243"/>
      <c r="AR43" s="476">
        <f>CHOOSE($B$3,ENWL!AR43,NPgN!AR43,NPgY!AR43,WMID!AR43,EMID!AR43,SWALES!AR43,SWEST!AR43,LPN!AR43,SPN!AR43,EPN!AR43,SPD!AR43,SPMW!AR43,SSEH!AR43,SSES!AR43)</f>
        <v>0</v>
      </c>
      <c r="AS43" s="476">
        <f>CHOOSE($B$3,ENWL!AS43,NPgN!AS43,NPgY!AS43,WMID!AS43,EMID!AS43,SWALES!AS43,SWEST!AS43,LPN!AS43,SPN!AS43,EPN!AS43,SPD!AS43,SPMW!AS43,SSEH!AS43,SSES!AS43)</f>
        <v>0</v>
      </c>
      <c r="AT43" s="476">
        <f>CHOOSE($B$3,ENWL!AT43,NPgN!AT43,NPgY!AT43,WMID!AT43,EMID!AT43,SWALES!AT43,SWEST!AT43,LPN!AT43,SPN!AT43,EPN!AT43,SPD!AT43,SPMW!AT43,SSEH!AT43,SSES!AT43)</f>
        <v>0</v>
      </c>
      <c r="AU43" s="476">
        <f>CHOOSE($B$3,ENWL!AU43,NPgN!AU43,NPgY!AU43,WMID!AU43,EMID!AU43,SWALES!AU43,SWEST!AU43,LPN!AU43,SPN!AU43,EPN!AU43,SPD!AU43,SPMW!AU43,SSEH!AU43,SSES!AU43)</f>
        <v>0</v>
      </c>
      <c r="AV43" s="476">
        <f>CHOOSE($B$3,ENWL!AV43,NPgN!AV43,NPgY!AV43,WMID!AV43,EMID!AV43,SWALES!AV43,SWEST!AV43,LPN!AV43,SPN!AV43,EPN!AV43,SPD!AV43,SPMW!AV43,SSEH!AV43,SSES!AV43)</f>
        <v>0</v>
      </c>
      <c r="AW43" s="184"/>
    </row>
    <row r="44" spans="1:50" ht="16.8">
      <c r="A44" s="82"/>
      <c r="B44" s="82"/>
      <c r="C44" s="82"/>
      <c r="D44" s="82"/>
      <c r="E44" s="82" t="s">
        <v>113</v>
      </c>
      <c r="F44" s="82"/>
      <c r="G44" s="82" t="s">
        <v>105</v>
      </c>
      <c r="H44" s="82" t="str">
        <f>CHOOSE($B$3,ENWL!H44,NPgN!H44,NPgY!H44,WMID!H44,EMID!H44,SWALES!H44,SWEST!H44,LPN!H44,SPN!H44,EPN!H44,SPD!H44,SPMW!H44,SSEH!H44,SSES!H44)</f>
        <v>SLKCt</v>
      </c>
      <c r="I44" s="82"/>
      <c r="J44" s="82"/>
      <c r="K44" s="82"/>
      <c r="L44" s="82"/>
      <c r="M44" s="82"/>
      <c r="N44" s="82"/>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243"/>
      <c r="AR44" s="476">
        <f>CHOOSE($B$3,ENWL!AR44,NPgN!AR44,NPgY!AR44,WMID!AR44,EMID!AR44,SWALES!AR44,SWEST!AR44,LPN!AR44,SPN!AR44,EPN!AR44,SPD!AR44,SPMW!AR44,SSEH!AR44,SSES!AR44)</f>
        <v>0</v>
      </c>
      <c r="AS44" s="476">
        <f>CHOOSE($B$3,ENWL!AS44,NPgN!AS44,NPgY!AS44,WMID!AS44,EMID!AS44,SWALES!AS44,SWEST!AS44,LPN!AS44,SPN!AS44,EPN!AS44,SPD!AS44,SPMW!AS44,SSEH!AS44,SSES!AS44)</f>
        <v>0</v>
      </c>
      <c r="AT44" s="476">
        <f>CHOOSE($B$3,ENWL!AT44,NPgN!AT44,NPgY!AT44,WMID!AT44,EMID!AT44,SWALES!AT44,SWEST!AT44,LPN!AT44,SPN!AT44,EPN!AT44,SPD!AT44,SPMW!AT44,SSEH!AT44,SSES!AT44)</f>
        <v>0</v>
      </c>
      <c r="AU44" s="476">
        <f>CHOOSE($B$3,ENWL!AU44,NPgN!AU44,NPgY!AU44,WMID!AU44,EMID!AU44,SWALES!AU44,SWEST!AU44,LPN!AU44,SPN!AU44,EPN!AU44,SPD!AU44,SPMW!AU44,SSEH!AU44,SSES!AU44)</f>
        <v>0</v>
      </c>
      <c r="AV44" s="476">
        <f>CHOOSE($B$3,ENWL!AV44,NPgN!AV44,NPgY!AV44,WMID!AV44,EMID!AV44,SWALES!AV44,SWEST!AV44,LPN!AV44,SPN!AV44,EPN!AV44,SPD!AV44,SPMW!AV44,SSEH!AV44,SSES!AV44)</f>
        <v>0</v>
      </c>
      <c r="AW44" s="184"/>
    </row>
    <row r="45" spans="1:50" ht="16.8">
      <c r="A45" s="82"/>
      <c r="B45" s="82"/>
      <c r="C45" s="82"/>
      <c r="D45" s="82"/>
      <c r="E45" s="82" t="str">
        <f>CHOOSE($B$3,ENWL!E45,NPgN!E45,NPgY!E45,WMID!E45,EMID!E45,SWALES!E45,SWEST!E45,LPN!E45,SPN!E45,EPN!E45,SPD!E45,SPMW!E45,SSEH!E45,SSES!E45)</f>
        <v>West Coast of Cumbria Re-opener (ENWL only)</v>
      </c>
      <c r="F45" s="82"/>
      <c r="G45" s="82" t="s">
        <v>105</v>
      </c>
      <c r="H45" s="82" t="str">
        <f>CHOOSE($B$3,ENWL!H45,NPgN!H45,NPgY!H45,WMID!H45,EMID!H45,SWALES!H45,SWEST!H45,LPN!H45,SPN!H45,EPN!H45,SPD!H45,SPMW!H45,SSEH!H45,SSES!H45)</f>
        <v>WCCt</v>
      </c>
      <c r="I45" s="82"/>
      <c r="J45" s="82"/>
      <c r="K45" s="82"/>
      <c r="L45" s="82"/>
      <c r="M45" s="82"/>
      <c r="N45" s="82"/>
      <c r="O45" s="184"/>
      <c r="P45" s="184"/>
      <c r="Q45" s="184"/>
      <c r="R45" s="184"/>
      <c r="S45" s="184"/>
      <c r="T45" s="184"/>
      <c r="U45" s="184"/>
      <c r="V45" s="184"/>
      <c r="W45" s="184"/>
      <c r="X45" s="184"/>
      <c r="Y45" s="184"/>
      <c r="Z45" s="184"/>
      <c r="AA45" s="184"/>
      <c r="AB45" s="184"/>
      <c r="AC45" s="184"/>
      <c r="AD45" s="184"/>
      <c r="AE45" s="184"/>
      <c r="AF45" s="184"/>
      <c r="AG45" s="184"/>
      <c r="AH45" s="184"/>
      <c r="AI45" s="184"/>
      <c r="AJ45" s="184"/>
      <c r="AK45" s="184"/>
      <c r="AL45" s="184"/>
      <c r="AM45" s="184"/>
      <c r="AN45" s="184"/>
      <c r="AO45" s="184"/>
      <c r="AP45" s="184"/>
      <c r="AQ45" s="243"/>
      <c r="AR45" s="476">
        <f>CHOOSE($B$3,ENWL!AR45,NPgN!AR45,NPgY!AR45,WMID!AR45,EMID!AR45,SWALES!AR45,SWEST!AR45,LPN!AR45,SPN!AR45,EPN!AR45,SPD!AR45,SPMW!AR45,SSEH!AR45,SSES!AR45)</f>
        <v>0</v>
      </c>
      <c r="AS45" s="476">
        <f>CHOOSE($B$3,ENWL!AS45,NPgN!AS45,NPgY!AS45,WMID!AS45,EMID!AS45,SWALES!AS45,SWEST!AS45,LPN!AS45,SPN!AS45,EPN!AS45,SPD!AS45,SPMW!AS45,SSEH!AS45,SSES!AS45)</f>
        <v>0</v>
      </c>
      <c r="AT45" s="476">
        <f>CHOOSE($B$3,ENWL!AT45,NPgN!AT45,NPgY!AT45,WMID!AT45,EMID!AT45,SWALES!AT45,SWEST!AT45,LPN!AT45,SPN!AT45,EPN!AT45,SPD!AT45,SPMW!AT45,SSEH!AT45,SSES!AT45)</f>
        <v>0</v>
      </c>
      <c r="AU45" s="476">
        <f>CHOOSE($B$3,ENWL!AU45,NPgN!AU45,NPgY!AU45,WMID!AU45,EMID!AU45,SWALES!AU45,SWEST!AU45,LPN!AU45,SPN!AU45,EPN!AU45,SPD!AU45,SPMW!AU45,SSEH!AU45,SSES!AU45)</f>
        <v>0</v>
      </c>
      <c r="AV45" s="476">
        <f>CHOOSE($B$3,ENWL!AV45,NPgN!AV45,NPgY!AV45,WMID!AV45,EMID!AV45,SWALES!AV45,SWEST!AV45,LPN!AV45,SPN!AV45,EPN!AV45,SPD!AV45,SPMW!AV45,SSEH!AV45,SSES!AV45)</f>
        <v>0</v>
      </c>
      <c r="AW45" s="184"/>
    </row>
    <row r="46" spans="1:50" ht="16.8">
      <c r="A46" s="82"/>
      <c r="B46" s="82"/>
      <c r="C46" s="82"/>
      <c r="D46" s="82"/>
      <c r="E46" s="82" t="str">
        <f>CHOOSE($B$3,ENWL!E46,NPgN!E46,NPgY!E46,WMID!E46,EMID!E46,SWALES!E46,SWEST!E46,LPN!E46,SPN!E46,EPN!E46,SPD!E46,SPMW!E46,SSEH!E46,SSES!E46)</f>
        <v>Shetland Enduring Solution Re-opener (SSEH only)</v>
      </c>
      <c r="F46" s="82"/>
      <c r="G46" s="82" t="s">
        <v>105</v>
      </c>
      <c r="H46" s="82" t="s">
        <v>114</v>
      </c>
      <c r="I46" s="82"/>
      <c r="J46" s="82"/>
      <c r="K46" s="82"/>
      <c r="L46" s="82"/>
      <c r="M46" s="82"/>
      <c r="N46" s="82"/>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243"/>
      <c r="AR46" s="476">
        <f>CHOOSE($B$3,ENWL!AR46,NPgN!AR46,NPgY!AR46,WMID!AR46,EMID!AR46,SWALES!AR46,SWEST!AR46,LPN!AR46,SPN!AR46,EPN!AR46,SPD!AR46,SPMW!AR46,SSEH!AR46,SSES!AR46)</f>
        <v>0</v>
      </c>
      <c r="AS46" s="476">
        <f>CHOOSE($B$3,ENWL!AS46,NPgN!AS46,NPgY!AS46,WMID!AS46,EMID!AS46,SWALES!AS46,SWEST!AS46,LPN!AS46,SPN!AS46,EPN!AS46,SPD!AS46,SPMW!AS46,SSEH!AS46,SSES!AS46)</f>
        <v>0</v>
      </c>
      <c r="AT46" s="476">
        <f>CHOOSE($B$3,ENWL!AT46,NPgN!AT46,NPgY!AT46,WMID!AT46,EMID!AT46,SWALES!AT46,SWEST!AT46,LPN!AT46,SPN!AT46,EPN!AT46,SPD!AT46,SPMW!AT46,SSEH!AT46,SSES!AT46)</f>
        <v>0</v>
      </c>
      <c r="AU46" s="476">
        <f>CHOOSE($B$3,ENWL!AU46,NPgN!AU46,NPgY!AU46,WMID!AU46,EMID!AU46,SWALES!AU46,SWEST!AU46,LPN!AU46,SPN!AU46,EPN!AU46,SPD!AU46,SPMW!AU46,SSEH!AU46,SSES!AU46)</f>
        <v>0</v>
      </c>
      <c r="AV46" s="476">
        <f>CHOOSE($B$3,ENWL!AV46,NPgN!AV46,NPgY!AV46,WMID!AV46,EMID!AV46,SWALES!AV46,SWEST!AV46,LPN!AV46,SPN!AV46,EPN!AV46,SPD!AV46,SPMW!AV46,SSEH!AV46,SSES!AV46)</f>
        <v>0</v>
      </c>
      <c r="AW46" s="184"/>
    </row>
    <row r="47" spans="1:50" ht="16.8">
      <c r="A47" s="82"/>
      <c r="B47" s="82"/>
      <c r="C47" s="82"/>
      <c r="D47" s="82"/>
      <c r="E47" s="82" t="str">
        <f>CHOOSE($B$3,ENWL!E47,NPgN!E47,NPgY!E47,WMID!E47,EMID!E47,SWALES!E47,SWEST!E47,LPN!E47,SPN!E47,EPN!E47,SPD!E47,SPMW!E47,SSEH!E47,SSES!E47)</f>
        <v>Shetland Extension Fixed Energy Costs Re-opener (SSEH only)</v>
      </c>
      <c r="F47" s="82"/>
      <c r="G47" s="82" t="s">
        <v>105</v>
      </c>
      <c r="H47" s="82" t="str">
        <f>CHOOSE($B$3,ENWL!H47,NPgN!H47,NPgY!H47,WMID!H47,EMID!H47,SWALES!H47,SWEST!H47,LPN!H47,SPN!H47,EPN!H47,SPD!H47,SPMW!H47,SSEH!H47,SSES!H47)</f>
        <v>SEFECt</v>
      </c>
      <c r="I47" s="82"/>
      <c r="J47" s="82"/>
      <c r="K47" s="82"/>
      <c r="L47" s="82"/>
      <c r="M47" s="82"/>
      <c r="N47" s="82"/>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243"/>
      <c r="AR47" s="476">
        <f>CHOOSE($B$3,ENWL!AR47,NPgN!AR47,NPgY!AR47,WMID!AR47,EMID!AR47,SWALES!AR47,SWEST!AR47,LPN!AR47,SPN!AR47,EPN!AR47,SPD!AR47,SPMW!AR47,SSEH!AR47,SSES!AR47)</f>
        <v>0</v>
      </c>
      <c r="AS47" s="476">
        <f>CHOOSE($B$3,ENWL!AS47,NPgN!AS47,NPgY!AS47,WMID!AS47,EMID!AS47,SWALES!AS47,SWEST!AS47,LPN!AS47,SPN!AS47,EPN!AS47,SPD!AS47,SPMW!AS47,SSEH!AS47,SSES!AS47)</f>
        <v>0</v>
      </c>
      <c r="AT47" s="476">
        <f>CHOOSE($B$3,ENWL!AT47,NPgN!AT47,NPgY!AT47,WMID!AT47,EMID!AT47,SWALES!AT47,SWEST!AT47,LPN!AT47,SPN!AT47,EPN!AT47,SPD!AT47,SPMW!AT47,SSEH!AT47,SSES!AT47)</f>
        <v>0</v>
      </c>
      <c r="AU47" s="476">
        <f>CHOOSE($B$3,ENWL!AU47,NPgN!AU47,NPgY!AU47,WMID!AU47,EMID!AU47,SWALES!AU47,SWEST!AU47,LPN!AU47,SPN!AU47,EPN!AU47,SPD!AU47,SPMW!AU47,SSEH!AU47,SSES!AU47)</f>
        <v>0</v>
      </c>
      <c r="AV47" s="476">
        <f>CHOOSE($B$3,ENWL!AV47,NPgN!AV47,NPgY!AV47,WMID!AV47,EMID!AV47,SWALES!AV47,SWEST!AV47,LPN!AV47,SPN!AV47,EPN!AV47,SPD!AV47,SPMW!AV47,SSEH!AV47,SSES!AV47)</f>
        <v>0</v>
      </c>
      <c r="AW47" s="184"/>
    </row>
    <row r="48" spans="1:50" ht="16.8">
      <c r="A48" s="82"/>
      <c r="B48" s="82"/>
      <c r="C48" s="82"/>
      <c r="D48" s="82"/>
      <c r="E48" s="82" t="str">
        <f>CHOOSE($B$3,ENWL!E48,NPgN!E48,NPgY!E48,WMID!E48,EMID!E48,SWALES!E48,SWEST!E48,LPN!E48,SPN!E48,EPN!E48,SPD!E48,SPMW!E48,SSEH!E48,SSES!E48)</f>
        <v>Hebrides and Orkney Re-opener (SSEH only)</v>
      </c>
      <c r="F48" s="82"/>
      <c r="G48" s="82" t="s">
        <v>105</v>
      </c>
      <c r="H48" s="82" t="str">
        <f>CHOOSE($B$3,ENWL!H48,NPgN!H48,NPgY!H48,WMID!H48,EMID!H48,SWALES!H48,SWEST!H48,LPN!H48,SPN!H48,EPN!H48,SPD!H48,SPMW!H48,SSEH!H48,SSES!H48)</f>
        <v>HOt</v>
      </c>
      <c r="I48" s="82"/>
      <c r="J48" s="82"/>
      <c r="K48" s="82"/>
      <c r="L48" s="82"/>
      <c r="M48" s="82"/>
      <c r="N48" s="82"/>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243"/>
      <c r="AR48" s="476">
        <f>CHOOSE($B$3,ENWL!AR48,NPgN!AR48,NPgY!AR48,WMID!AR48,EMID!AR48,SWALES!AR48,SWEST!AR48,LPN!AR48,SPN!AR48,EPN!AR48,SPD!AR48,SPMW!AR48,SSEH!AR48,SSES!AR48)</f>
        <v>0</v>
      </c>
      <c r="AS48" s="476">
        <f>CHOOSE($B$3,ENWL!AS48,NPgN!AS48,NPgY!AS48,WMID!AS48,EMID!AS48,SWALES!AS48,SWEST!AS48,LPN!AS48,SPN!AS48,EPN!AS48,SPD!AS48,SPMW!AS48,SSEH!AS48,SSES!AS48)</f>
        <v>0</v>
      </c>
      <c r="AT48" s="476">
        <f>CHOOSE($B$3,ENWL!AT48,NPgN!AT48,NPgY!AT48,WMID!AT48,EMID!AT48,SWALES!AT48,SWEST!AT48,LPN!AT48,SPN!AT48,EPN!AT48,SPD!AT48,SPMW!AT48,SSEH!AT48,SSES!AT48)</f>
        <v>0</v>
      </c>
      <c r="AU48" s="476">
        <f>CHOOSE($B$3,ENWL!AU48,NPgN!AU48,NPgY!AU48,WMID!AU48,EMID!AU48,SWALES!AU48,SWEST!AU48,LPN!AU48,SPN!AU48,EPN!AU48,SPD!AU48,SPMW!AU48,SSEH!AU48,SSES!AU48)</f>
        <v>0</v>
      </c>
      <c r="AV48" s="476">
        <f>CHOOSE($B$3,ENWL!AV48,NPgN!AV48,NPgY!AV48,WMID!AV48,EMID!AV48,SWALES!AV48,SWEST!AV48,LPN!AV48,SPN!AV48,EPN!AV48,SPD!AV48,SPMW!AV48,SSEH!AV48,SSES!AV48)</f>
        <v>0</v>
      </c>
      <c r="AW48" s="184"/>
    </row>
    <row r="49" spans="1:49" ht="16.8">
      <c r="A49" s="82"/>
      <c r="B49" s="82"/>
      <c r="C49" s="82"/>
      <c r="D49" s="82"/>
      <c r="E49" s="82" t="str">
        <f>CHOOSE($B$3,ENWL!E49,NPgN!E49,NPgY!E49,WMID!E49,EMID!E49,SWALES!E49,SWEST!E49,LPN!E49,SPN!E49,EPN!E49,SPD!E49,SPMW!E49,SSEH!E49,SSES!E49)</f>
        <v>Smart Street Mechanistic Price Control Deliverable (ENWL only)</v>
      </c>
      <c r="F49" s="82"/>
      <c r="G49" s="82" t="s">
        <v>105</v>
      </c>
      <c r="H49" s="82" t="str">
        <f>CHOOSE($B$3,ENWL!H49,NPgN!H49,NPgY!H49,WMID!H49,EMID!H49,SWALES!H49,SWEST!H49,LPN!H49,SPN!H49,EPN!H49,SPD!H49,SPMW!H49,SSEH!H49,SSES!H49)</f>
        <v>SSMPt</v>
      </c>
      <c r="I49" s="82"/>
      <c r="J49" s="82"/>
      <c r="K49" s="82"/>
      <c r="L49" s="82"/>
      <c r="M49" s="82"/>
      <c r="N49" s="82"/>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243"/>
      <c r="AR49" s="476">
        <f>CHOOSE($B$3,ENWL!AR49,NPgN!AR49,NPgY!AR49,WMID!AR49,EMID!AR49,SWALES!AR49,SWEST!AR49,LPN!AR49,SPN!AR49,EPN!AR49,SPD!AR49,SPMW!AR49,SSEH!AR49,SSES!AR49)</f>
        <v>0</v>
      </c>
      <c r="AS49" s="476">
        <f>CHOOSE($B$3,ENWL!AS49,NPgN!AS49,NPgY!AS49,WMID!AS49,EMID!AS49,SWALES!AS49,SWEST!AS49,LPN!AS49,SPN!AS49,EPN!AS49,SPD!AS49,SPMW!AS49,SSEH!AS49,SSES!AS49)</f>
        <v>0</v>
      </c>
      <c r="AT49" s="476">
        <f>CHOOSE($B$3,ENWL!AT49,NPgN!AT49,NPgY!AT49,WMID!AT49,EMID!AT49,SWALES!AT49,SWEST!AT49,LPN!AT49,SPN!AT49,EPN!AT49,SPD!AT49,SPMW!AT49,SSEH!AT49,SSES!AT49)</f>
        <v>0</v>
      </c>
      <c r="AU49" s="476">
        <f>CHOOSE($B$3,ENWL!AU49,NPgN!AU49,NPgY!AU49,WMID!AU49,EMID!AU49,SWALES!AU49,SWEST!AU49,LPN!AU49,SPN!AU49,EPN!AU49,SPD!AU49,SPMW!AU49,SSEH!AU49,SSES!AU49)</f>
        <v>0</v>
      </c>
      <c r="AV49" s="476">
        <f>CHOOSE($B$3,ENWL!AV49,NPgN!AV49,NPgY!AV49,WMID!AV49,EMID!AV49,SWALES!AV49,SWEST!AV49,LPN!AV49,SPN!AV49,EPN!AV49,SPD!AV49,SPMW!AV49,SSEH!AV49,SSES!AV49)</f>
        <v>0</v>
      </c>
      <c r="AW49" s="184"/>
    </row>
    <row r="50" spans="1:49" ht="16.8">
      <c r="A50" s="82"/>
      <c r="B50" s="82"/>
      <c r="C50" s="82"/>
      <c r="D50" s="82"/>
      <c r="E50" s="82" t="str">
        <f>CHOOSE($B$3,ENWL!E50,NPgN!E50,NPgY!E50,WMID!E50,EMID!E50,SWALES!E50,SWEST!E50,LPN!E50,SPN!E50,EPN!E50,SPD!E50,SPMW!E50,SSEH!E50,SSES!E50)</f>
        <v>Worst Served Customers</v>
      </c>
      <c r="F50" s="82"/>
      <c r="G50" s="82" t="s">
        <v>105</v>
      </c>
      <c r="H50" s="82" t="str">
        <f>CHOOSE($B$3,ENWL!H50,NPgN!H50,NPgY!H50,WMID!H50,EMID!H50,SWALES!H50,SWEST!H50,LPN!H50,SPN!H50,EPN!H50,SPD!H50,SPMW!H50,SSEH!H50,SSES!H50)</f>
        <v>WSCt</v>
      </c>
      <c r="I50" s="82"/>
      <c r="J50" s="82"/>
      <c r="K50" s="82"/>
      <c r="L50" s="82"/>
      <c r="M50" s="82"/>
      <c r="N50" s="82"/>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243"/>
      <c r="AR50" s="476">
        <f>CHOOSE($B$3,ENWL!AR50,NPgN!AR50,NPgY!AR50,WMID!AR50,EMID!AR50,SWALES!AR50,SWEST!AR50,LPN!AR50,SPN!AR50,EPN!AR50,SPD!AR50,SPMW!AR50,SSEH!AR50,SSES!AR50)</f>
        <v>0.301659526141977</v>
      </c>
      <c r="AS50" s="476">
        <f>CHOOSE($B$3,ENWL!AS50,NPgN!AS50,NPgY!AS50,WMID!AS50,EMID!AS50,SWALES!AS50,SWEST!AS50,LPN!AS50,SPN!AS50,EPN!AS50,SPD!AS50,SPMW!AS50,SSEH!AS50,SSES!AS50)</f>
        <v>0.29901051258968814</v>
      </c>
      <c r="AT50" s="476">
        <f>CHOOSE($B$3,ENWL!AT50,NPgN!AT50,NPgY!AT50,WMID!AT50,EMID!AT50,SWALES!AT50,SWEST!AT50,LPN!AT50,SPN!AT50,EPN!AT50,SPD!AT50,SPMW!AT50,SSEH!AT50,SSES!AT50)</f>
        <v>0.29637832512371226</v>
      </c>
      <c r="AU50" s="476">
        <f>CHOOSE($B$3,ENWL!AU50,NPgN!AU50,NPgY!AU50,WMID!AU50,EMID!AU50,SWALES!AU50,SWEST!AU50,LPN!AU50,SPN!AU50,EPN!AU50,SPD!AU50,SPMW!AU50,SSEH!AU50,SSES!AU50)</f>
        <v>0.2970878419148078</v>
      </c>
      <c r="AV50" s="476">
        <f>CHOOSE($B$3,ENWL!AV50,NPgN!AV50,NPgY!AV50,WMID!AV50,EMID!AV50,SWALES!AV50,SWEST!AV50,LPN!AV50,SPN!AV50,EPN!AV50,SPD!AV50,SPMW!AV50,SSEH!AV50,SSES!AV50)</f>
        <v>0.29452532692322447</v>
      </c>
      <c r="AW50" s="184"/>
    </row>
    <row r="51" spans="1:49" ht="16.8">
      <c r="A51" s="82"/>
      <c r="B51" s="82"/>
      <c r="C51" s="82"/>
      <c r="D51" s="82"/>
      <c r="E51" s="82" t="str">
        <f>CHOOSE($B$3,ENWL!E51,NPgN!E51,NPgY!E51,WMID!E51,EMID!E51,SWALES!E51,SWEST!E51,LPN!E51,SPN!E51,EPN!E51,SPD!E51,SPMW!E51,SSEH!E51,SSES!E51)</f>
        <v>EV Optioneering Projects</v>
      </c>
      <c r="F51" s="82"/>
      <c r="G51" s="82" t="s">
        <v>105</v>
      </c>
      <c r="H51" s="82" t="str">
        <f>CHOOSE($B$3,ENWL!H51,NPgN!H51,NPgY!H51,WMID!H51,EMID!H51,SWALES!H51,SWEST!H51,LPN!H51,SPN!H51,EPN!H51,SPD!H51,SPMW!H51,SSEH!H51,SSES!H51)</f>
        <v>EOPt</v>
      </c>
      <c r="I51" s="82"/>
      <c r="J51" s="82"/>
      <c r="K51" s="82"/>
      <c r="L51" s="82"/>
      <c r="M51" s="82"/>
      <c r="N51" s="82"/>
      <c r="O51" s="184"/>
      <c r="P51" s="184"/>
      <c r="Q51" s="184"/>
      <c r="R51" s="184"/>
      <c r="S51" s="184"/>
      <c r="T51" s="184"/>
      <c r="U51" s="184"/>
      <c r="V51" s="184"/>
      <c r="W51" s="184"/>
      <c r="X51" s="184"/>
      <c r="Y51" s="184"/>
      <c r="Z51" s="184"/>
      <c r="AA51" s="184"/>
      <c r="AB51" s="184"/>
      <c r="AC51" s="184"/>
      <c r="AD51" s="184"/>
      <c r="AE51" s="184"/>
      <c r="AF51" s="184"/>
      <c r="AG51" s="184"/>
      <c r="AH51" s="184"/>
      <c r="AI51" s="184"/>
      <c r="AJ51" s="184"/>
      <c r="AK51" s="184"/>
      <c r="AL51" s="184"/>
      <c r="AM51" s="184"/>
      <c r="AN51" s="184"/>
      <c r="AO51" s="184"/>
      <c r="AP51" s="184"/>
      <c r="AQ51" s="243"/>
      <c r="AR51" s="476">
        <f>CHOOSE($B$3,ENWL!AR51,NPgN!AR51,NPgY!AR51,WMID!AR51,EMID!AR51,SWALES!AR51,SWEST!AR51,LPN!AR51,SPN!AR51,EPN!AR51,SPD!AR51,SPMW!AR51,SSEH!AR51,SSES!AR51)</f>
        <v>0</v>
      </c>
      <c r="AS51" s="476">
        <f>CHOOSE($B$3,ENWL!AS51,NPgN!AS51,NPgY!AS51,WMID!AS51,EMID!AS51,SWALES!AS51,SWEST!AS51,LPN!AS51,SPN!AS51,EPN!AS51,SPD!AS51,SPMW!AS51,SSEH!AS51,SSES!AS51)</f>
        <v>0</v>
      </c>
      <c r="AT51" s="476">
        <f>CHOOSE($B$3,ENWL!AT51,NPgN!AT51,NPgY!AT51,WMID!AT51,EMID!AT51,SWALES!AT51,SWEST!AT51,LPN!AT51,SPN!AT51,EPN!AT51,SPD!AT51,SPMW!AT51,SSEH!AT51,SSES!AT51)</f>
        <v>0</v>
      </c>
      <c r="AU51" s="476">
        <f>CHOOSE($B$3,ENWL!AU51,NPgN!AU51,NPgY!AU51,WMID!AU51,EMID!AU51,SWALES!AU51,SWEST!AU51,LPN!AU51,SPN!AU51,EPN!AU51,SPD!AU51,SPMW!AU51,SSEH!AU51,SSES!AU51)</f>
        <v>0</v>
      </c>
      <c r="AV51" s="476">
        <f>CHOOSE($B$3,ENWL!AV51,NPgN!AV51,NPgY!AV51,WMID!AV51,EMID!AV51,SWALES!AV51,SWEST!AV51,LPN!AV51,SPN!AV51,EPN!AV51,SPD!AV51,SPMW!AV51,SSEH!AV51,SSES!AV51)</f>
        <v>0</v>
      </c>
      <c r="AW51" s="184"/>
    </row>
    <row r="52" spans="1:49" ht="16.8">
      <c r="A52" s="82"/>
      <c r="B52" s="82"/>
      <c r="C52" s="82"/>
      <c r="D52" s="82"/>
      <c r="E52" s="82" t="str">
        <f>CHOOSE($B$3,ENWL!E52,NPgN!E52,NPgY!E52,WMID!E52,EMID!E52,SWALES!E52,SWEST!E52,LPN!E52,SPN!E52,EPN!E52,SPD!E52,SPMW!E52,SSEH!E52,SSES!E52)</f>
        <v>Cyber Resilience IT baseline</v>
      </c>
      <c r="F52" s="82"/>
      <c r="G52" s="82" t="s">
        <v>105</v>
      </c>
      <c r="H52" s="82" t="str">
        <f>CHOOSE($B$3,ENWL!H52,NPgN!H52,NPgY!H52,WMID!H52,EMID!H52,SWALES!H52,SWEST!H52,LPN!H52,SPN!H52,EPN!H52,SPD!H52,SPMW!H52,SSEH!H52,SSES!H52)</f>
        <v>CRITt</v>
      </c>
      <c r="I52" s="82"/>
      <c r="J52" s="82"/>
      <c r="K52" s="82"/>
      <c r="L52" s="82"/>
      <c r="M52" s="82"/>
      <c r="N52" s="82"/>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243"/>
      <c r="AR52" s="476">
        <f>CHOOSE($B$3,ENWL!AR52,NPgN!AR52,NPgY!AR52,WMID!AR52,EMID!AR52,SWALES!AR52,SWEST!AR52,LPN!AR52,SPN!AR52,EPN!AR52,SPD!AR52,SPMW!AR52,SSEH!AR52,SSES!AR52)</f>
        <v>4.59</v>
      </c>
      <c r="AS52" s="476">
        <f>CHOOSE($B$3,ENWL!AS52,NPgN!AS52,NPgY!AS52,WMID!AS52,EMID!AS52,SWALES!AS52,SWEST!AS52,LPN!AS52,SPN!AS52,EPN!AS52,SPD!AS52,SPMW!AS52,SSEH!AS52,SSES!AS52)</f>
        <v>3.61</v>
      </c>
      <c r="AT52" s="476">
        <f>CHOOSE($B$3,ENWL!AT52,NPgN!AT52,NPgY!AT52,WMID!AT52,EMID!AT52,SWALES!AT52,SWEST!AT52,LPN!AT52,SPN!AT52,EPN!AT52,SPD!AT52,SPMW!AT52,SSEH!AT52,SSES!AT52)</f>
        <v>3.26</v>
      </c>
      <c r="AU52" s="476">
        <f>CHOOSE($B$3,ENWL!AU52,NPgN!AU52,NPgY!AU52,WMID!AU52,EMID!AU52,SWALES!AU52,SWEST!AU52,LPN!AU52,SPN!AU52,EPN!AU52,SPD!AU52,SPMW!AU52,SSEH!AU52,SSES!AU52)</f>
        <v>0</v>
      </c>
      <c r="AV52" s="476">
        <f>CHOOSE($B$3,ENWL!AV52,NPgN!AV52,NPgY!AV52,WMID!AV52,EMID!AV52,SWALES!AV52,SWEST!AV52,LPN!AV52,SPN!AV52,EPN!AV52,SPD!AV52,SPMW!AV52,SSEH!AV52,SSES!AV52)</f>
        <v>0</v>
      </c>
      <c r="AW52" s="184"/>
    </row>
    <row r="53" spans="1:49" ht="16.8">
      <c r="A53" s="82"/>
      <c r="B53" s="82"/>
      <c r="C53" s="82"/>
      <c r="D53" s="82"/>
      <c r="E53" s="82" t="str">
        <f>CHOOSE($B$3,ENWL!E53,NPgN!E53,NPgY!E53,WMID!E53,EMID!E53,SWALES!E53,SWEST!E53,LPN!E53,SPN!E53,EPN!E53,SPD!E53,SPMW!E53,SSEH!E53,SSES!E53)</f>
        <v>Wayleaves and Diversions Re-opener</v>
      </c>
      <c r="F53" s="82"/>
      <c r="G53" s="82" t="s">
        <v>105</v>
      </c>
      <c r="H53" s="82" t="str">
        <f>CHOOSE($B$3,ENWL!H53,NPgN!H53,NPgY!H53,WMID!H53,EMID!H53,SWALES!H53,SWEST!H53,LPN!H53,SPN!H53,EPN!H53,SPD!H53,SPMW!H53,SSEH!H53,SSES!H53)</f>
        <v>WDVt</v>
      </c>
      <c r="I53" s="82"/>
      <c r="J53" s="82"/>
      <c r="K53" s="82"/>
      <c r="L53" s="82"/>
      <c r="M53" s="82"/>
      <c r="N53" s="82"/>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243"/>
      <c r="AR53" s="476">
        <f>CHOOSE($B$3,ENWL!AR53,NPgN!AR53,NPgY!AR53,WMID!AR53,EMID!AR53,SWALES!AR53,SWEST!AR53,LPN!AR53,SPN!AR53,EPN!AR53,SPD!AR53,SPMW!AR53,SSEH!AR53,SSES!AR53)</f>
        <v>0</v>
      </c>
      <c r="AS53" s="476">
        <f>CHOOSE($B$3,ENWL!AS53,NPgN!AS53,NPgY!AS53,WMID!AS53,EMID!AS53,SWALES!AS53,SWEST!AS53,LPN!AS53,SPN!AS53,EPN!AS53,SPD!AS53,SPMW!AS53,SSEH!AS53,SSES!AS53)</f>
        <v>0</v>
      </c>
      <c r="AT53" s="476">
        <f>CHOOSE($B$3,ENWL!AT53,NPgN!AT53,NPgY!AT53,WMID!AT53,EMID!AT53,SWALES!AT53,SWEST!AT53,LPN!AT53,SPN!AT53,EPN!AT53,SPD!AT53,SPMW!AT53,SSEH!AT53,SSES!AT53)</f>
        <v>0</v>
      </c>
      <c r="AU53" s="476">
        <f>CHOOSE($B$3,ENWL!AU53,NPgN!AU53,NPgY!AU53,WMID!AU53,EMID!AU53,SWALES!AU53,SWEST!AU53,LPN!AU53,SPN!AU53,EPN!AU53,SPD!AU53,SPMW!AU53,SSEH!AU53,SSES!AU53)</f>
        <v>0</v>
      </c>
      <c r="AV53" s="476">
        <f>CHOOSE($B$3,ENWL!AV53,NPgN!AV53,NPgY!AV53,WMID!AV53,EMID!AV53,SWALES!AV53,SWEST!AV53,LPN!AV53,SPN!AV53,EPN!AV53,SPD!AV53,SPMW!AV53,SSEH!AV53,SSES!AV53)</f>
        <v>0</v>
      </c>
      <c r="AW53" s="184"/>
    </row>
    <row r="54" spans="1:49" ht="16.8">
      <c r="A54" s="82"/>
      <c r="B54" s="82"/>
      <c r="C54" s="82"/>
      <c r="D54" s="82"/>
      <c r="E54" s="82" t="str">
        <f>CHOOSE($B$3,ENWL!E54,NPgN!E54,NPgY!E54,WMID!E54,EMID!E54,SWALES!E54,SWEST!E54,LPN!E54,SPN!E54,EPN!E54,SPD!E54,SPMW!E54,SSEH!E54,SSES!E54)</f>
        <v>Indirects Scaler</v>
      </c>
      <c r="F54" s="82"/>
      <c r="G54" s="82" t="s">
        <v>105</v>
      </c>
      <c r="H54" s="82" t="str">
        <f>CHOOSE($B$3,ENWL!H54,NPgN!H54,NPgY!H54,WMID!H54,EMID!H54,SWALES!H54,SWEST!H54,LPN!H54,SPN!H54,EPN!H54,SPD!H54,SPMW!H54,SSEH!H54,SSES!H54)</f>
        <v>ISt</v>
      </c>
      <c r="I54" s="82"/>
      <c r="J54" s="82"/>
      <c r="K54" s="82"/>
      <c r="L54" s="82"/>
      <c r="M54" s="82"/>
      <c r="N54" s="82"/>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243"/>
      <c r="AR54" s="476">
        <f>CHOOSE($B$3,ENWL!AR54,NPgN!AR54,NPgY!AR54,WMID!AR54,EMID!AR54,SWALES!AR54,SWEST!AR54,LPN!AR54,SPN!AR54,EPN!AR54,SPD!AR54,SPMW!AR54,SSEH!AR54,SSES!AR54)</f>
        <v>-0.59795639601956563</v>
      </c>
      <c r="AS54" s="476">
        <f>CHOOSE($B$3,ENWL!AS54,NPgN!AS54,NPgY!AS54,WMID!AS54,EMID!AS54,SWALES!AS54,SWEST!AS54,LPN!AS54,SPN!AS54,EPN!AS54,SPD!AS54,SPMW!AS54,SSEH!AS54,SSES!AS54)</f>
        <v>8.6922004459483483E-3</v>
      </c>
      <c r="AT54" s="476">
        <f>CHOOSE($B$3,ENWL!AT54,NPgN!AT54,NPgY!AT54,WMID!AT54,EMID!AT54,SWALES!AT54,SWEST!AT54,LPN!AT54,SPN!AT54,EPN!AT54,SPD!AT54,SPMW!AT54,SSEH!AT54,SSES!AT54)</f>
        <v>3.084389084358611</v>
      </c>
      <c r="AU54" s="476">
        <f>CHOOSE($B$3,ENWL!AU54,NPgN!AU54,NPgY!AU54,WMID!AU54,EMID!AU54,SWALES!AU54,SWEST!AU54,LPN!AU54,SPN!AU54,EPN!AU54,SPD!AU54,SPMW!AU54,SSEH!AU54,SSES!AU54)</f>
        <v>4.15393423352858</v>
      </c>
      <c r="AV54" s="476">
        <f>CHOOSE($B$3,ENWL!AV54,NPgN!AV54,NPgY!AV54,WMID!AV54,EMID!AV54,SWALES!AV54,SWEST!AV54,LPN!AV54,SPN!AV54,EPN!AV54,SPD!AV54,SPMW!AV54,SSEH!AV54,SSES!AV54)</f>
        <v>4.6877972807674473</v>
      </c>
      <c r="AW54" s="184"/>
    </row>
    <row r="55" spans="1:49" ht="16.8">
      <c r="A55" s="82"/>
      <c r="B55" s="82"/>
      <c r="C55" s="82"/>
      <c r="D55" s="82"/>
      <c r="E55" s="182" t="str">
        <f>CHOOSE($B$3,ENWL!E55,NPgN!E55,NPgY!E55,WMID!E55,EMID!E55,SWALES!E55,SWEST!E55,LPN!E55,SPN!E55,EPN!E55,SPD!E55,SPMW!E55,SSEH!E55,SSES!E55)</f>
        <v>LineSIGHT Mechanistic Price Control Deliverable (ENWL only)</v>
      </c>
      <c r="F55" s="82"/>
      <c r="G55" s="82" t="s">
        <v>105</v>
      </c>
      <c r="H55" s="82" t="str">
        <f>CHOOSE($B$3,ENWL!H55,NPgN!H55,NPgY!H55,WMID!H55,EMID!H55,SWALES!H55,SWEST!H55,LPN!H55,SPN!H55,EPN!H55,SPD!H55,SPMW!H55,SSEH!H55,SSES!H55)</f>
        <v>LMPt</v>
      </c>
      <c r="I55" s="82"/>
      <c r="J55" s="82"/>
      <c r="K55" s="82"/>
      <c r="L55" s="82"/>
      <c r="M55" s="82"/>
      <c r="N55" s="82"/>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243"/>
      <c r="AR55" s="476">
        <f>CHOOSE($B$3,ENWL!AR55,NPgN!AR55,NPgY!AR55,WMID!AR55,EMID!AR55,SWALES!AR55,SWEST!AR55,LPN!AR55,SPN!AR55,EPN!AR55,SPD!AR55,SPMW!AR55,SSEH!AR55,SSES!AR55)</f>
        <v>0</v>
      </c>
      <c r="AS55" s="476">
        <f>CHOOSE($B$3,ENWL!AS55,NPgN!AS55,NPgY!AS55,WMID!AS55,EMID!AS55,SWALES!AS55,SWEST!AS55,LPN!AS55,SPN!AS55,EPN!AS55,SPD!AS55,SPMW!AS55,SSEH!AS55,SSES!AS55)</f>
        <v>0</v>
      </c>
      <c r="AT55" s="476">
        <f>CHOOSE($B$3,ENWL!AT55,NPgN!AT55,NPgY!AT55,WMID!AT55,EMID!AT55,SWALES!AT55,SWEST!AT55,LPN!AT55,SPN!AT55,EPN!AT55,SPD!AT55,SPMW!AT55,SSEH!AT55,SSES!AT55)</f>
        <v>0</v>
      </c>
      <c r="AU55" s="476">
        <f>CHOOSE($B$3,ENWL!AU55,NPgN!AU55,NPgY!AU55,WMID!AU55,EMID!AU55,SWALES!AU55,SWEST!AU55,LPN!AU55,SPN!AU55,EPN!AU55,SPD!AU55,SPMW!AU55,SSEH!AU55,SSES!AU55)</f>
        <v>0</v>
      </c>
      <c r="AV55" s="476">
        <f>CHOOSE($B$3,ENWL!AV55,NPgN!AV55,NPgY!AV55,WMID!AV55,EMID!AV55,SWALES!AV55,SWEST!AV55,LPN!AV55,SPN!AV55,EPN!AV55,SPD!AV55,SPMW!AV55,SSEH!AV55,SSES!AV55)</f>
        <v>0</v>
      </c>
      <c r="AW55" s="184"/>
    </row>
    <row r="56" spans="1:49" ht="16.8">
      <c r="A56" s="82"/>
      <c r="B56" s="82"/>
      <c r="C56" s="82"/>
      <c r="D56" s="82"/>
      <c r="E56" s="182" t="str">
        <f>CHOOSE($B$3,ENWL!E56,NPgN!E56,NPgY!E56,WMID!E56,EMID!E56,SWALES!E56,SWEST!E56,LPN!E56,SPN!E56,EPN!E56,SPD!E56,SPMW!E56,SSEH!E56,SSES!E56)</f>
        <v>New Depot (EMID, SWALES, SWEST and WMID only)</v>
      </c>
      <c r="F56" s="82"/>
      <c r="G56" s="82" t="s">
        <v>105</v>
      </c>
      <c r="H56" s="82" t="str">
        <f>CHOOSE($B$3,ENWL!H56,NPgN!H56,NPgY!H56,WMID!H56,EMID!H56,SWALES!H56,SWEST!H56,LPN!H56,SPN!H56,EPN!H56,SPD!H56,SPMW!H56,SSEH!H56,SSES!H56)</f>
        <v>NEWDt</v>
      </c>
      <c r="I56" s="82"/>
      <c r="J56" s="82"/>
      <c r="K56" s="82"/>
      <c r="L56" s="82"/>
      <c r="M56" s="82"/>
      <c r="N56" s="82"/>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243"/>
      <c r="AR56" s="476">
        <f>CHOOSE($B$3,ENWL!AR56,NPgN!AR56,NPgY!AR56,WMID!AR56,EMID!AR56,SWALES!AR56,SWEST!AR56,LPN!AR56,SPN!AR56,EPN!AR56,SPD!AR56,SPMW!AR56,SSEH!AR56,SSES!AR56)</f>
        <v>0.31</v>
      </c>
      <c r="AS56" s="476">
        <f>CHOOSE($B$3,ENWL!AS56,NPgN!AS56,NPgY!AS56,WMID!AS56,EMID!AS56,SWALES!AS56,SWEST!AS56,LPN!AS56,SPN!AS56,EPN!AS56,SPD!AS56,SPMW!AS56,SSEH!AS56,SSES!AS56)</f>
        <v>1.04</v>
      </c>
      <c r="AT56" s="476">
        <f>CHOOSE($B$3,ENWL!AT56,NPgN!AT56,NPgY!AT56,WMID!AT56,EMID!AT56,SWALES!AT56,SWEST!AT56,LPN!AT56,SPN!AT56,EPN!AT56,SPD!AT56,SPMW!AT56,SSEH!AT56,SSES!AT56)</f>
        <v>2.67</v>
      </c>
      <c r="AU56" s="476">
        <f>CHOOSE($B$3,ENWL!AU56,NPgN!AU56,NPgY!AU56,WMID!AU56,EMID!AU56,SWALES!AU56,SWEST!AU56,LPN!AU56,SPN!AU56,EPN!AU56,SPD!AU56,SPMW!AU56,SSEH!AU56,SSES!AU56)</f>
        <v>0.35</v>
      </c>
      <c r="AV56" s="476">
        <f>CHOOSE($B$3,ENWL!AV56,NPgN!AV56,NPgY!AV56,WMID!AV56,EMID!AV56,SWALES!AV56,SWEST!AV56,LPN!AV56,SPN!AV56,EPN!AV56,SPD!AV56,SPMW!AV56,SSEH!AV56,SSES!AV56)</f>
        <v>0</v>
      </c>
      <c r="AW56" s="184"/>
    </row>
    <row r="57" spans="1:49" ht="16.8">
      <c r="A57" s="82"/>
      <c r="B57" s="82"/>
      <c r="C57" s="82"/>
      <c r="D57" s="82"/>
      <c r="E57" s="182" t="str">
        <f>CHOOSE($B$3,ENWL!E57,NPgN!E57,NPgY!E57,WMID!E57,EMID!E57,SWALES!E57,SWEST!E57,LPN!E57,SPN!E57,EPN!E57,SPD!E57,SPMW!E57,SSEH!E57,SSES!E57)</f>
        <v>New Control Room (SSES and SSEH only)</v>
      </c>
      <c r="F57" s="82"/>
      <c r="G57" s="82" t="s">
        <v>105</v>
      </c>
      <c r="H57" s="82" t="str">
        <f>CHOOSE($B$3,ENWL!H57,NPgN!H57,NPgY!H57,WMID!H57,EMID!H57,SWALES!H57,SWEST!H57,LPN!H57,SPN!H57,EPN!H57,SPD!H57,SPMW!H57,SSEH!H57,SSES!H57)</f>
        <v>CTRLt</v>
      </c>
      <c r="I57" s="82"/>
      <c r="J57" s="82"/>
      <c r="K57" s="82"/>
      <c r="L57" s="82"/>
      <c r="M57" s="82"/>
      <c r="N57" s="82"/>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243"/>
      <c r="AR57" s="476">
        <f>CHOOSE($B$3,ENWL!AR57,NPgN!AR57,NPgY!AR57,WMID!AR57,EMID!AR57,SWALES!AR57,SWEST!AR57,LPN!AR57,SPN!AR57,EPN!AR57,SPD!AR57,SPMW!AR57,SSEH!AR57,SSES!AR57)</f>
        <v>0</v>
      </c>
      <c r="AS57" s="476">
        <f>CHOOSE($B$3,ENWL!AS57,NPgN!AS57,NPgY!AS57,WMID!AS57,EMID!AS57,SWALES!AS57,SWEST!AS57,LPN!AS57,SPN!AS57,EPN!AS57,SPD!AS57,SPMW!AS57,SSEH!AS57,SSES!AS57)</f>
        <v>0</v>
      </c>
      <c r="AT57" s="476">
        <f>CHOOSE($B$3,ENWL!AT57,NPgN!AT57,NPgY!AT57,WMID!AT57,EMID!AT57,SWALES!AT57,SWEST!AT57,LPN!AT57,SPN!AT57,EPN!AT57,SPD!AT57,SPMW!AT57,SSEH!AT57,SSES!AT57)</f>
        <v>0</v>
      </c>
      <c r="AU57" s="476">
        <f>CHOOSE($B$3,ENWL!AU57,NPgN!AU57,NPgY!AU57,WMID!AU57,EMID!AU57,SWALES!AU57,SWEST!AU57,LPN!AU57,SPN!AU57,EPN!AU57,SPD!AU57,SPMW!AU57,SSEH!AU57,SSES!AU57)</f>
        <v>0</v>
      </c>
      <c r="AV57" s="476">
        <f>CHOOSE($B$3,ENWL!AV57,NPgN!AV57,NPgY!AV57,WMID!AV57,EMID!AV57,SWALES!AV57,SWEST!AV57,LPN!AV57,SPN!AV57,EPN!AV57,SPD!AV57,SPMW!AV57,SSEH!AV57,SSES!AV57)</f>
        <v>0</v>
      </c>
      <c r="AW57" s="184"/>
    </row>
    <row r="58" spans="1:49" ht="16.8">
      <c r="A58" s="82"/>
      <c r="B58" s="82"/>
      <c r="C58" s="82"/>
      <c r="D58" s="82"/>
      <c r="E58" s="182" t="str">
        <f>CHOOSE($B$3,ENWL!E58,NPgN!E58,NPgY!E58,WMID!E58,EMID!E58,SWALES!E58,SWEST!E58,LPN!E58,SPN!E58,EPN!E58,SPD!E58,SPMW!E58,SSEH!E58,SSES!E58)</f>
        <v>Storm Arwen Re-opener</v>
      </c>
      <c r="F58" s="82"/>
      <c r="G58" s="82" t="s">
        <v>105</v>
      </c>
      <c r="H58" s="82" t="str">
        <f>CHOOSE($B$3,ENWL!H58,NPgN!H58,NPgY!H58,WMID!H58,EMID!H58,SWALES!H58,SWEST!H58,LPN!H58,SPN!H58,EPN!H58,SPD!H58,SPMW!H58,SSEH!H58,SSES!H58)</f>
        <v>SARt</v>
      </c>
      <c r="I58" s="82"/>
      <c r="J58" s="82"/>
      <c r="K58" s="82"/>
      <c r="L58" s="82"/>
      <c r="M58" s="82"/>
      <c r="N58" s="82"/>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243"/>
      <c r="AR58" s="476">
        <f>CHOOSE($B$3,ENWL!AR58,NPgN!AR58,NPgY!AR58,WMID!AR58,EMID!AR58,SWALES!AR58,SWEST!AR58,LPN!AR58,SPN!AR58,EPN!AR58,SPD!AR58,SPMW!AR58,SSEH!AR58,SSES!AR58)</f>
        <v>0</v>
      </c>
      <c r="AS58" s="476">
        <f>CHOOSE($B$3,ENWL!AS58,NPgN!AS58,NPgY!AS58,WMID!AS58,EMID!AS58,SWALES!AS58,SWEST!AS58,LPN!AS58,SPN!AS58,EPN!AS58,SPD!AS58,SPMW!AS58,SSEH!AS58,SSES!AS58)</f>
        <v>0</v>
      </c>
      <c r="AT58" s="476">
        <f>CHOOSE($B$3,ENWL!AT58,NPgN!AT58,NPgY!AT58,WMID!AT58,EMID!AT58,SWALES!AT58,SWEST!AT58,LPN!AT58,SPN!AT58,EPN!AT58,SPD!AT58,SPMW!AT58,SSEH!AT58,SSES!AT58)</f>
        <v>0</v>
      </c>
      <c r="AU58" s="476">
        <f>CHOOSE($B$3,ENWL!AU58,NPgN!AU58,NPgY!AU58,WMID!AU58,EMID!AU58,SWALES!AU58,SWEST!AU58,LPN!AU58,SPN!AU58,EPN!AU58,SPD!AU58,SPMW!AU58,SSEH!AU58,SSES!AU58)</f>
        <v>0</v>
      </c>
      <c r="AV58" s="476">
        <f>CHOOSE($B$3,ENWL!AV58,NPgN!AV58,NPgY!AV58,WMID!AV58,EMID!AV58,SWALES!AV58,SWEST!AV58,LPN!AV58,SPN!AV58,EPN!AV58,SPD!AV58,SPMW!AV58,SSEH!AV58,SSES!AV58)</f>
        <v>0</v>
      </c>
      <c r="AW58" s="184"/>
    </row>
    <row r="59" spans="1:49" ht="16.8">
      <c r="A59" s="82"/>
      <c r="B59" s="82"/>
      <c r="C59" s="82"/>
      <c r="D59" s="82"/>
      <c r="E59" s="182" t="str">
        <f>CHOOSE($B$3,ENWL!E59,NPgN!E59,NPgY!E59,WMID!E59,EMID!E59,SWALES!E59,SWEST!E59,LPN!E59,SPN!E59,EPN!E59,SPD!E59,SPMW!E59,SSEH!E59,SSES!E59)</f>
        <v>High Value Projects Re-opener</v>
      </c>
      <c r="F59" s="82"/>
      <c r="G59" s="82" t="s">
        <v>105</v>
      </c>
      <c r="H59" s="82" t="str">
        <f>CHOOSE($B$3,ENWL!H59,NPgN!H59,NPgY!H59,WMID!H59,EMID!H59,SWALES!H59,SWEST!H59,LPN!H59,SPN!H59,EPN!H59,SPD!H59,SPMW!H59,SSEH!H59,SSES!H59)</f>
        <v>HVPt</v>
      </c>
      <c r="I59" s="82"/>
      <c r="J59" s="82"/>
      <c r="K59" s="82"/>
      <c r="L59" s="82"/>
      <c r="M59" s="82"/>
      <c r="N59" s="82"/>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243"/>
      <c r="AR59" s="476">
        <f>CHOOSE($B$3,ENWL!AR59,NPgN!AR59,NPgY!AR59,WMID!AR59,EMID!AR59,SWALES!AR59,SWEST!AR59,LPN!AR59,SPN!AR59,EPN!AR59,SPD!AR59,SPMW!AR59,SSEH!AR59,SSES!AR59)</f>
        <v>0</v>
      </c>
      <c r="AS59" s="476">
        <f>CHOOSE($B$3,ENWL!AS59,NPgN!AS59,NPgY!AS59,WMID!AS59,EMID!AS59,SWALES!AS59,SWEST!AS59,LPN!AS59,SPN!AS59,EPN!AS59,SPD!AS59,SPMW!AS59,SSEH!AS59,SSES!AS59)</f>
        <v>0</v>
      </c>
      <c r="AT59" s="476">
        <f>CHOOSE($B$3,ENWL!AT59,NPgN!AT59,NPgY!AT59,WMID!AT59,EMID!AT59,SWALES!AT59,SWEST!AT59,LPN!AT59,SPN!AT59,EPN!AT59,SPD!AT59,SPMW!AT59,SSEH!AT59,SSES!AT59)</f>
        <v>0</v>
      </c>
      <c r="AU59" s="476">
        <f>CHOOSE($B$3,ENWL!AU59,NPgN!AU59,NPgY!AU59,WMID!AU59,EMID!AU59,SWALES!AU59,SWEST!AU59,LPN!AU59,SPN!AU59,EPN!AU59,SPD!AU59,SPMW!AU59,SSEH!AU59,SSES!AU59)</f>
        <v>0</v>
      </c>
      <c r="AV59" s="476">
        <f>CHOOSE($B$3,ENWL!AV59,NPgN!AV59,NPgY!AV59,WMID!AV59,EMID!AV59,SWALES!AV59,SWEST!AV59,LPN!AV59,SPN!AV59,EPN!AV59,SPD!AV59,SPMW!AV59,SSEH!AV59,SSES!AV59)</f>
        <v>0</v>
      </c>
      <c r="AW59" s="184"/>
    </row>
    <row r="60" spans="1:49" ht="16.8">
      <c r="A60" s="82"/>
      <c r="B60" s="82"/>
      <c r="C60" s="82"/>
      <c r="D60" s="82"/>
      <c r="E60" s="182" t="str">
        <f>CHOOSE($B$3,ENWL!E60,NPgN!E60,NPgY!E60,WMID!E60,EMID!E60,SWALES!E60,SWEST!E60,LPN!E60,SPN!E60,EPN!E60,SPD!E60,SPMW!E60,SSEH!E60,SSES!E60)</f>
        <v>Strategic Investment</v>
      </c>
      <c r="F60" s="82"/>
      <c r="G60" s="82" t="s">
        <v>105</v>
      </c>
      <c r="H60" s="82" t="str">
        <f>CHOOSE($B$3,ENWL!H60,NPgN!H60,NPgY!H60,WMID!H60,EMID!H60,SWALES!H60,SWEST!H60,LPN!H60,SPN!H60,EPN!H60,SPD!H60,SPMW!H60,SSEH!H60,SSES!H60)</f>
        <v>SINVt</v>
      </c>
      <c r="I60" s="82"/>
      <c r="J60" s="82"/>
      <c r="K60" s="82"/>
      <c r="L60" s="82"/>
      <c r="M60" s="82"/>
      <c r="N60" s="82"/>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243"/>
      <c r="AR60" s="476">
        <f>CHOOSE($B$3,ENWL!AR60,NPgN!AR60,NPgY!AR60,WMID!AR60,EMID!AR60,SWALES!AR60,SWEST!AR60,LPN!AR60,SPN!AR60,EPN!AR60,SPD!AR60,SPMW!AR60,SSEH!AR60,SSES!AR60)</f>
        <v>0</v>
      </c>
      <c r="AS60" s="476">
        <f>CHOOSE($B$3,ENWL!AS60,NPgN!AS60,NPgY!AS60,WMID!AS60,EMID!AS60,SWALES!AS60,SWEST!AS60,LPN!AS60,SPN!AS60,EPN!AS60,SPD!AS60,SPMW!AS60,SSEH!AS60,SSES!AS60)</f>
        <v>0</v>
      </c>
      <c r="AT60" s="476">
        <f>CHOOSE($B$3,ENWL!AT60,NPgN!AT60,NPgY!AT60,WMID!AT60,EMID!AT60,SWALES!AT60,SWEST!AT60,LPN!AT60,SPN!AT60,EPN!AT60,SPD!AT60,SPMW!AT60,SSEH!AT60,SSES!AT60)</f>
        <v>0</v>
      </c>
      <c r="AU60" s="476">
        <f>CHOOSE($B$3,ENWL!AU60,NPgN!AU60,NPgY!AU60,WMID!AU60,EMID!AU60,SWALES!AU60,SWEST!AU60,LPN!AU60,SPN!AU60,EPN!AU60,SPD!AU60,SPMW!AU60,SSEH!AU60,SSES!AU60)</f>
        <v>0</v>
      </c>
      <c r="AV60" s="476">
        <f>CHOOSE($B$3,ENWL!AV60,NPgN!AV60,NPgY!AV60,WMID!AV60,EMID!AV60,SWALES!AV60,SWEST!AV60,LPN!AV60,SPN!AV60,EPN!AV60,SPD!AV60,SPMW!AV60,SSEH!AV60,SSES!AV60)</f>
        <v>0</v>
      </c>
      <c r="AW60" s="184"/>
    </row>
    <row r="61" spans="1:49" ht="16.8">
      <c r="A61" s="82"/>
      <c r="B61" s="82"/>
      <c r="C61" s="82"/>
      <c r="D61" s="82"/>
      <c r="E61" s="182" t="str">
        <f>CHOOSE($B$3,ENWL!E61,NPgN!E61,NPgY!E61,WMID!E61,EMID!E61,SWALES!E61,SWEST!E61,LPN!E61,SPN!E61,EPN!E61,SPD!E61,SPMW!E61,SSEH!E61,SSES!E61)</f>
        <v>Carry-over Green Recovery Scheme</v>
      </c>
      <c r="F61" s="82"/>
      <c r="G61" s="82" t="s">
        <v>105</v>
      </c>
      <c r="H61" s="82" t="str">
        <f>CHOOSE($B$3,ENWL!H61,NPgN!H61,NPgY!H61,WMID!H61,EMID!H61,SWALES!H61,SWEST!H61,LPN!H61,SPN!H61,EPN!H61,SPD!H61,SPMW!H61,SSEH!H61,SSES!H61)</f>
        <v>CGRSt</v>
      </c>
      <c r="I61" s="82"/>
      <c r="J61" s="82"/>
      <c r="K61" s="82"/>
      <c r="L61" s="82"/>
      <c r="M61" s="82"/>
      <c r="N61" s="82"/>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243"/>
      <c r="AR61" s="476">
        <f>CHOOSE($B$3,ENWL!AR61,NPgN!AR61,NPgY!AR61,WMID!AR61,EMID!AR61,SWALES!AR61,SWEST!AR61,LPN!AR61,SPN!AR61,EPN!AR61,SPD!AR61,SPMW!AR61,SSEH!AR61,SSES!AR61)</f>
        <v>0</v>
      </c>
      <c r="AS61" s="476">
        <f>CHOOSE($B$3,ENWL!AS61,NPgN!AS61,NPgY!AS61,WMID!AS61,EMID!AS61,SWALES!AS61,SWEST!AS61,LPN!AS61,SPN!AS61,EPN!AS61,SPD!AS61,SPMW!AS61,SSEH!AS61,SSES!AS61)</f>
        <v>0</v>
      </c>
      <c r="AT61" s="476">
        <f>CHOOSE($B$3,ENWL!AT61,NPgN!AT61,NPgY!AT61,WMID!AT61,EMID!AT61,SWALES!AT61,SWEST!AT61,LPN!AT61,SPN!AT61,EPN!AT61,SPD!AT61,SPMW!AT61,SSEH!AT61,SSES!AT61)</f>
        <v>0</v>
      </c>
      <c r="AU61" s="476">
        <f>CHOOSE($B$3,ENWL!AU61,NPgN!AU61,NPgY!AU61,WMID!AU61,EMID!AU61,SWALES!AU61,SWEST!AU61,LPN!AU61,SPN!AU61,EPN!AU61,SPD!AU61,SPMW!AU61,SSEH!AU61,SSES!AU61)</f>
        <v>0</v>
      </c>
      <c r="AV61" s="476">
        <f>CHOOSE($B$3,ENWL!AV61,NPgN!AV61,NPgY!AV61,WMID!AV61,EMID!AV61,SWALES!AV61,SWEST!AV61,LPN!AV61,SPN!AV61,EPN!AV61,SPD!AV61,SPMW!AV61,SSEH!AV61,SSES!AV61)</f>
        <v>0</v>
      </c>
      <c r="AW61" s="184"/>
    </row>
    <row r="62" spans="1:49" ht="16.8">
      <c r="A62" s="82"/>
      <c r="B62" s="82"/>
      <c r="C62" s="82"/>
      <c r="D62" s="82"/>
      <c r="E62" s="182" t="str">
        <f>CHOOSE($B$3,ENWL!E62,NPgN!E62,NPgY!E62,WMID!E62,EMID!E62,SWALES!E62,SWEST!E62,LPN!E62,SPN!E62,EPN!E62,SPD!E62,SPMW!E62,SSEH!E62,SSES!E62)</f>
        <v>1-in-20 Severe Weather Event</v>
      </c>
      <c r="F62" s="82"/>
      <c r="G62" s="82" t="s">
        <v>105</v>
      </c>
      <c r="H62" s="82" t="str">
        <f>CHOOSE($B$3,ENWL!H62,NPgN!H62,NPgY!H62,WMID!H62,EMID!H62,SWALES!H62,SWEST!H62,LPN!H62,SPN!H62,EPN!H62,SPD!H62,SPMW!H62,SSEH!H62,SSES!H62)</f>
        <v>OTSWt</v>
      </c>
      <c r="I62" s="82"/>
      <c r="J62" s="82"/>
      <c r="K62" s="82"/>
      <c r="L62" s="82"/>
      <c r="M62" s="82"/>
      <c r="N62" s="82"/>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243"/>
      <c r="AR62" s="476">
        <f>CHOOSE($B$3,ENWL!AR62,NPgN!AR62,NPgY!AR62,WMID!AR62,EMID!AR62,SWALES!AR62,SWEST!AR62,LPN!AR62,SPN!AR62,EPN!AR62,SPD!AR62,SPMW!AR62,SSEH!AR62,SSES!AR62)</f>
        <v>0</v>
      </c>
      <c r="AS62" s="476">
        <f>CHOOSE($B$3,ENWL!AS62,NPgN!AS62,NPgY!AS62,WMID!AS62,EMID!AS62,SWALES!AS62,SWEST!AS62,LPN!AS62,SPN!AS62,EPN!AS62,SPD!AS62,SPMW!AS62,SSEH!AS62,SSES!AS62)</f>
        <v>0</v>
      </c>
      <c r="AT62" s="476">
        <f>CHOOSE($B$3,ENWL!AT62,NPgN!AT62,NPgY!AT62,WMID!AT62,EMID!AT62,SWALES!AT62,SWEST!AT62,LPN!AT62,SPN!AT62,EPN!AT62,SPD!AT62,SPMW!AT62,SSEH!AT62,SSES!AT62)</f>
        <v>0</v>
      </c>
      <c r="AU62" s="476">
        <f>CHOOSE($B$3,ENWL!AU62,NPgN!AU62,NPgY!AU62,WMID!AU62,EMID!AU62,SWALES!AU62,SWEST!AU62,LPN!AU62,SPN!AU62,EPN!AU62,SPD!AU62,SPMW!AU62,SSEH!AU62,SSES!AU62)</f>
        <v>0</v>
      </c>
      <c r="AV62" s="476">
        <f>CHOOSE($B$3,ENWL!AV62,NPgN!AV62,NPgY!AV62,WMID!AV62,EMID!AV62,SWALES!AV62,SWEST!AV62,LPN!AV62,SPN!AV62,EPN!AV62,SPD!AV62,SPMW!AV62,SSEH!AV62,SSES!AV62)</f>
        <v>0</v>
      </c>
      <c r="AW62" s="184"/>
    </row>
    <row r="63" spans="1:49" ht="16.8">
      <c r="A63" s="82"/>
      <c r="B63" s="82"/>
      <c r="C63" s="82"/>
      <c r="D63" s="82"/>
      <c r="E63" s="182" t="str">
        <f>CHOOSE($B$3,ENWL!E63,NPgN!E63,NPgY!E63,WMID!E63,EMID!E63,SWALES!E63,SWEST!E63,LPN!E63,SPN!E63,EPN!E63,SPD!E63,SPMW!E63,SSEH!E63,SSES!E63)</f>
        <v>Net to Gross Load Related Expenditure</v>
      </c>
      <c r="F63" s="82"/>
      <c r="G63" s="82" t="s">
        <v>105</v>
      </c>
      <c r="H63" s="82" t="str">
        <f>CHOOSE($B$3,ENWL!H63,NPgN!H63,NPgY!H63,WMID!H63,EMID!H63,SWALES!H63,SWEST!H63,LPN!H63,SPN!H63,EPN!H63,SPD!H63,SPMW!H63,SSEH!H63,SSES!H63)</f>
        <v>NGLREt</v>
      </c>
      <c r="I63" s="82"/>
      <c r="J63" s="82"/>
      <c r="K63" s="82"/>
      <c r="L63" s="82"/>
      <c r="M63" s="82"/>
      <c r="N63" s="82"/>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243"/>
      <c r="AR63" s="476">
        <f>CHOOSE($B$3,ENWL!AR63,NPgN!AR63,NPgY!AR63,WMID!AR63,EMID!AR63,SWALES!AR63,SWEST!AR63,LPN!AR63,SPN!AR63,EPN!AR63,SPD!AR63,SPMW!AR63,SSEH!AR63,SSES!AR63)</f>
        <v>0</v>
      </c>
      <c r="AS63" s="476">
        <f>CHOOSE($B$3,ENWL!AS63,NPgN!AS63,NPgY!AS63,WMID!AS63,EMID!AS63,SWALES!AS63,SWEST!AS63,LPN!AS63,SPN!AS63,EPN!AS63,SPD!AS63,SPMW!AS63,SSEH!AS63,SSES!AS63)</f>
        <v>0</v>
      </c>
      <c r="AT63" s="476">
        <f>CHOOSE($B$3,ENWL!AT63,NPgN!AT63,NPgY!AT63,WMID!AT63,EMID!AT63,SWALES!AT63,SWEST!AT63,LPN!AT63,SPN!AT63,EPN!AT63,SPD!AT63,SPMW!AT63,SSEH!AT63,SSES!AT63)</f>
        <v>0</v>
      </c>
      <c r="AU63" s="476">
        <f>CHOOSE($B$3,ENWL!AU63,NPgN!AU63,NPgY!AU63,WMID!AU63,EMID!AU63,SWALES!AU63,SWEST!AU63,LPN!AU63,SPN!AU63,EPN!AU63,SPD!AU63,SPMW!AU63,SSEH!AU63,SSES!AU63)</f>
        <v>0</v>
      </c>
      <c r="AV63" s="476">
        <f>CHOOSE($B$3,ENWL!AV63,NPgN!AV63,NPgY!AV63,WMID!AV63,EMID!AV63,SWALES!AV63,SWEST!AV63,LPN!AV63,SPN!AV63,EPN!AV63,SPD!AV63,SPMW!AV63,SSEH!AV63,SSES!AV63)</f>
        <v>0</v>
      </c>
      <c r="AW63" s="184"/>
    </row>
    <row r="64" spans="1:49" ht="16.8">
      <c r="A64" s="82"/>
      <c r="B64" s="82"/>
      <c r="C64" s="82"/>
      <c r="D64" s="82"/>
      <c r="E64" s="182">
        <f>CHOOSE($B$3,ENWL!E64,NPgN!E64,NPgY!E64,WMID!E64,EMID!E64,SWALES!E64,SWEST!E64,LPN!E64,SPN!E64,EPN!E64,SPD!E64,SPMW!E64,SSEH!E64,SSES!E64)</f>
        <v>0</v>
      </c>
      <c r="F64" s="82"/>
      <c r="G64" s="82" t="s">
        <v>105</v>
      </c>
      <c r="H64" s="82">
        <f>CHOOSE($B$3,ENWL!H64,NPgN!H64,NPgY!H64,WMID!H64,EMID!H64,SWALES!H64,SWEST!H64,LPN!H64,SPN!H64,EPN!H64,SPD!H64,SPMW!H64,SSEH!H64,SSES!H64)</f>
        <v>0</v>
      </c>
      <c r="I64" s="82"/>
      <c r="J64" s="82"/>
      <c r="K64" s="82"/>
      <c r="L64" s="82"/>
      <c r="M64" s="82"/>
      <c r="N64" s="82"/>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243"/>
      <c r="AR64" s="476">
        <f>CHOOSE($B$3,ENWL!AR64,NPgN!AR64,NPgY!AR64,WMID!AR64,EMID!AR64,SWALES!AR64,SWEST!AR64,LPN!AR64,SPN!AR64,EPN!AR64,SPD!AR64,SPMW!AR64,SSEH!AR64,SSES!AR64)</f>
        <v>0</v>
      </c>
      <c r="AS64" s="476">
        <f>CHOOSE($B$3,ENWL!AS64,NPgN!AS64,NPgY!AS64,WMID!AS64,EMID!AS64,SWALES!AS64,SWEST!AS64,LPN!AS64,SPN!AS64,EPN!AS64,SPD!AS64,SPMW!AS64,SSEH!AS64,SSES!AS64)</f>
        <v>0</v>
      </c>
      <c r="AT64" s="476">
        <f>CHOOSE($B$3,ENWL!AT64,NPgN!AT64,NPgY!AT64,WMID!AT64,EMID!AT64,SWALES!AT64,SWEST!AT64,LPN!AT64,SPN!AT64,EPN!AT64,SPD!AT64,SPMW!AT64,SSEH!AT64,SSES!AT64)</f>
        <v>0</v>
      </c>
      <c r="AU64" s="476">
        <f>CHOOSE($B$3,ENWL!AU64,NPgN!AU64,NPgY!AU64,WMID!AU64,EMID!AU64,SWALES!AU64,SWEST!AU64,LPN!AU64,SPN!AU64,EPN!AU64,SPD!AU64,SPMW!AU64,SSEH!AU64,SSES!AU64)</f>
        <v>0</v>
      </c>
      <c r="AV64" s="476">
        <f>CHOOSE($B$3,ENWL!AV64,NPgN!AV64,NPgY!AV64,WMID!AV64,EMID!AV64,SWALES!AV64,SWEST!AV64,LPN!AV64,SPN!AV64,EPN!AV64,SPD!AV64,SPMW!AV64,SSEH!AV64,SSES!AV64)</f>
        <v>0</v>
      </c>
      <c r="AW64" s="184"/>
    </row>
    <row r="65" spans="1:49" ht="16.8">
      <c r="A65" s="82"/>
      <c r="B65" s="82"/>
      <c r="C65" s="82"/>
      <c r="D65" s="82"/>
      <c r="E65" s="182">
        <f>CHOOSE($B$3,ENWL!E65,NPgN!E65,NPgY!E65,WMID!E65,EMID!E65,SWALES!E65,SWEST!E65,LPN!E65,SPN!E65,EPN!E65,SPD!E65,SPMW!E65,SSEH!E65,SSES!E65)</f>
        <v>0</v>
      </c>
      <c r="F65" s="82"/>
      <c r="G65" s="82" t="s">
        <v>105</v>
      </c>
      <c r="H65" s="82">
        <f>CHOOSE($B$3,ENWL!H65,NPgN!H65,NPgY!H65,WMID!H65,EMID!H65,SWALES!H65,SWEST!H65,LPN!H65,SPN!H65,EPN!H65,SPD!H65,SPMW!H65,SSEH!H65,SSES!H65)</f>
        <v>0</v>
      </c>
      <c r="I65" s="82"/>
      <c r="J65" s="82"/>
      <c r="K65" s="82"/>
      <c r="L65" s="82"/>
      <c r="M65" s="82"/>
      <c r="N65" s="82"/>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243"/>
      <c r="AR65" s="476">
        <f>CHOOSE($B$3,ENWL!AR65,NPgN!AR65,NPgY!AR65,WMID!AR65,EMID!AR65,SWALES!AR65,SWEST!AR65,LPN!AR65,SPN!AR65,EPN!AR65,SPD!AR65,SPMW!AR65,SSEH!AR65,SSES!AR65)</f>
        <v>0</v>
      </c>
      <c r="AS65" s="476">
        <f>CHOOSE($B$3,ENWL!AS65,NPgN!AS65,NPgY!AS65,WMID!AS65,EMID!AS65,SWALES!AS65,SWEST!AS65,LPN!AS65,SPN!AS65,EPN!AS65,SPD!AS65,SPMW!AS65,SSEH!AS65,SSES!AS65)</f>
        <v>0</v>
      </c>
      <c r="AT65" s="476">
        <f>CHOOSE($B$3,ENWL!AT65,NPgN!AT65,NPgY!AT65,WMID!AT65,EMID!AT65,SWALES!AT65,SWEST!AT65,LPN!AT65,SPN!AT65,EPN!AT65,SPD!AT65,SPMW!AT65,SSEH!AT65,SSES!AT65)</f>
        <v>0</v>
      </c>
      <c r="AU65" s="476">
        <f>CHOOSE($B$3,ENWL!AU65,NPgN!AU65,NPgY!AU65,WMID!AU65,EMID!AU65,SWALES!AU65,SWEST!AU65,LPN!AU65,SPN!AU65,EPN!AU65,SPD!AU65,SPMW!AU65,SSEH!AU65,SSES!AU65)</f>
        <v>0</v>
      </c>
      <c r="AV65" s="476">
        <f>CHOOSE($B$3,ENWL!AV65,NPgN!AV65,NPgY!AV65,WMID!AV65,EMID!AV65,SWALES!AV65,SWEST!AV65,LPN!AV65,SPN!AV65,EPN!AV65,SPD!AV65,SPMW!AV65,SSEH!AV65,SSES!AV65)</f>
        <v>0</v>
      </c>
      <c r="AW65" s="184"/>
    </row>
    <row r="66" spans="1:49" ht="16.8">
      <c r="A66" s="82"/>
      <c r="B66" s="82"/>
      <c r="C66" s="82"/>
      <c r="D66" s="82"/>
      <c r="E66" s="182">
        <f>CHOOSE($B$3,ENWL!E66,NPgN!E66,NPgY!E66,WMID!E66,EMID!E66,SWALES!E66,SWEST!E66,LPN!E66,SPN!E66,EPN!E66,SPD!E66,SPMW!E66,SSEH!E66,SSES!E66)</f>
        <v>0</v>
      </c>
      <c r="F66" s="82"/>
      <c r="G66" s="82" t="s">
        <v>105</v>
      </c>
      <c r="H66" s="82">
        <f>CHOOSE($B$3,ENWL!H66,NPgN!H66,NPgY!H66,WMID!H66,EMID!H66,SWALES!H66,SWEST!H66,LPN!H66,SPN!H66,EPN!H66,SPD!H66,SPMW!H66,SSEH!H66,SSES!H66)</f>
        <v>0</v>
      </c>
      <c r="I66" s="82"/>
      <c r="J66" s="82"/>
      <c r="K66" s="82"/>
      <c r="L66" s="82"/>
      <c r="M66" s="82"/>
      <c r="N66" s="82"/>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243"/>
      <c r="AR66" s="476">
        <f>CHOOSE($B$3,ENWL!AR66,NPgN!AR66,NPgY!AR66,WMID!AR66,EMID!AR66,SWALES!AR66,SWEST!AR66,LPN!AR66,SPN!AR66,EPN!AR66,SPD!AR66,SPMW!AR66,SSEH!AR66,SSES!AR66)</f>
        <v>0</v>
      </c>
      <c r="AS66" s="476">
        <f>CHOOSE($B$3,ENWL!AS66,NPgN!AS66,NPgY!AS66,WMID!AS66,EMID!AS66,SWALES!AS66,SWEST!AS66,LPN!AS66,SPN!AS66,EPN!AS66,SPD!AS66,SPMW!AS66,SSEH!AS66,SSES!AS66)</f>
        <v>0</v>
      </c>
      <c r="AT66" s="476">
        <f>CHOOSE($B$3,ENWL!AT66,NPgN!AT66,NPgY!AT66,WMID!AT66,EMID!AT66,SWALES!AT66,SWEST!AT66,LPN!AT66,SPN!AT66,EPN!AT66,SPD!AT66,SPMW!AT66,SSEH!AT66,SSES!AT66)</f>
        <v>0</v>
      </c>
      <c r="AU66" s="476">
        <f>CHOOSE($B$3,ENWL!AU66,NPgN!AU66,NPgY!AU66,WMID!AU66,EMID!AU66,SWALES!AU66,SWEST!AU66,LPN!AU66,SPN!AU66,EPN!AU66,SPD!AU66,SPMW!AU66,SSEH!AU66,SSES!AU66)</f>
        <v>0</v>
      </c>
      <c r="AV66" s="476">
        <f>CHOOSE($B$3,ENWL!AV66,NPgN!AV66,NPgY!AV66,WMID!AV66,EMID!AV66,SWALES!AV66,SWEST!AV66,LPN!AV66,SPN!AV66,EPN!AV66,SPD!AV66,SPMW!AV66,SSEH!AV66,SSES!AV66)</f>
        <v>0</v>
      </c>
      <c r="AW66" s="184"/>
    </row>
    <row r="67" spans="1:49" ht="16.8">
      <c r="A67" s="82"/>
      <c r="B67" s="82"/>
      <c r="C67" s="82"/>
      <c r="D67" s="82"/>
      <c r="E67" s="182">
        <f>CHOOSE($B$3,ENWL!E67,NPgN!E67,NPgY!E67,WMID!E67,EMID!E67,SWALES!E67,SWEST!E67,LPN!E67,SPN!E67,EPN!E67,SPD!E67,SPMW!E67,SSEH!E67,SSES!E67)</f>
        <v>0</v>
      </c>
      <c r="F67" s="82"/>
      <c r="G67" s="82" t="s">
        <v>105</v>
      </c>
      <c r="H67" s="82">
        <f>CHOOSE($B$3,ENWL!H67,NPgN!H67,NPgY!H67,WMID!H67,EMID!H67,SWALES!H67,SWEST!H67,LPN!H67,SPN!H67,EPN!H67,SPD!H67,SPMW!H67,SSEH!H67,SSES!H67)</f>
        <v>0</v>
      </c>
      <c r="I67" s="82"/>
      <c r="J67" s="82"/>
      <c r="K67" s="82"/>
      <c r="L67" s="82"/>
      <c r="M67" s="82"/>
      <c r="N67" s="82"/>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243"/>
      <c r="AR67" s="476">
        <f>CHOOSE($B$3,ENWL!AR67,NPgN!AR67,NPgY!AR67,WMID!AR67,EMID!AR67,SWALES!AR67,SWEST!AR67,LPN!AR67,SPN!AR67,EPN!AR67,SPD!AR67,SPMW!AR67,SSEH!AR67,SSES!AR67)</f>
        <v>0</v>
      </c>
      <c r="AS67" s="476">
        <f>CHOOSE($B$3,ENWL!AS67,NPgN!AS67,NPgY!AS67,WMID!AS67,EMID!AS67,SWALES!AS67,SWEST!AS67,LPN!AS67,SPN!AS67,EPN!AS67,SPD!AS67,SPMW!AS67,SSEH!AS67,SSES!AS67)</f>
        <v>0</v>
      </c>
      <c r="AT67" s="476">
        <f>CHOOSE($B$3,ENWL!AT67,NPgN!AT67,NPgY!AT67,WMID!AT67,EMID!AT67,SWALES!AT67,SWEST!AT67,LPN!AT67,SPN!AT67,EPN!AT67,SPD!AT67,SPMW!AT67,SSEH!AT67,SSES!AT67)</f>
        <v>0</v>
      </c>
      <c r="AU67" s="476">
        <f>CHOOSE($B$3,ENWL!AU67,NPgN!AU67,NPgY!AU67,WMID!AU67,EMID!AU67,SWALES!AU67,SWEST!AU67,LPN!AU67,SPN!AU67,EPN!AU67,SPD!AU67,SPMW!AU67,SSEH!AU67,SSES!AU67)</f>
        <v>0</v>
      </c>
      <c r="AV67" s="476">
        <f>CHOOSE($B$3,ENWL!AV67,NPgN!AV67,NPgY!AV67,WMID!AV67,EMID!AV67,SWALES!AV67,SWEST!AV67,LPN!AV67,SPN!AV67,EPN!AV67,SPD!AV67,SPMW!AV67,SSEH!AV67,SSES!AV67)</f>
        <v>0</v>
      </c>
      <c r="AW67" s="184"/>
    </row>
    <row r="68" spans="1:49" ht="16.8">
      <c r="A68" s="82"/>
      <c r="B68" s="82"/>
      <c r="C68" s="82"/>
      <c r="D68" s="82"/>
      <c r="E68" s="182">
        <f>CHOOSE($B$3,ENWL!E68,NPgN!E68,NPgY!E68,WMID!E68,EMID!E68,SWALES!E68,SWEST!E68,LPN!E68,SPN!E68,EPN!E68,SPD!E68,SPMW!E68,SSEH!E68,SSES!E68)</f>
        <v>0</v>
      </c>
      <c r="F68" s="82"/>
      <c r="G68" s="82" t="s">
        <v>105</v>
      </c>
      <c r="H68" s="82">
        <f>CHOOSE($B$3,ENWL!H68,NPgN!H68,NPgY!H68,WMID!H68,EMID!H68,SWALES!H68,SWEST!H68,LPN!H68,SPN!H68,EPN!H68,SPD!H68,SPMW!H68,SSEH!H68,SSES!H68)</f>
        <v>0</v>
      </c>
      <c r="I68" s="82"/>
      <c r="J68" s="82"/>
      <c r="K68" s="82"/>
      <c r="L68" s="82"/>
      <c r="M68" s="82"/>
      <c r="N68" s="82"/>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243"/>
      <c r="AR68" s="476">
        <f>CHOOSE($B$3,ENWL!AR68,NPgN!AR68,NPgY!AR68,WMID!AR68,EMID!AR68,SWALES!AR68,SWEST!AR68,LPN!AR68,SPN!AR68,EPN!AR68,SPD!AR68,SPMW!AR68,SSEH!AR68,SSES!AR68)</f>
        <v>0</v>
      </c>
      <c r="AS68" s="476">
        <f>CHOOSE($B$3,ENWL!AS68,NPgN!AS68,NPgY!AS68,WMID!AS68,EMID!AS68,SWALES!AS68,SWEST!AS68,LPN!AS68,SPN!AS68,EPN!AS68,SPD!AS68,SPMW!AS68,SSEH!AS68,SSES!AS68)</f>
        <v>0</v>
      </c>
      <c r="AT68" s="476">
        <f>CHOOSE($B$3,ENWL!AT68,NPgN!AT68,NPgY!AT68,WMID!AT68,EMID!AT68,SWALES!AT68,SWEST!AT68,LPN!AT68,SPN!AT68,EPN!AT68,SPD!AT68,SPMW!AT68,SSEH!AT68,SSES!AT68)</f>
        <v>0</v>
      </c>
      <c r="AU68" s="476">
        <f>CHOOSE($B$3,ENWL!AU68,NPgN!AU68,NPgY!AU68,WMID!AU68,EMID!AU68,SWALES!AU68,SWEST!AU68,LPN!AU68,SPN!AU68,EPN!AU68,SPD!AU68,SPMW!AU68,SSEH!AU68,SSES!AU68)</f>
        <v>0</v>
      </c>
      <c r="AV68" s="476">
        <f>CHOOSE($B$3,ENWL!AV68,NPgN!AV68,NPgY!AV68,WMID!AV68,EMID!AV68,SWALES!AV68,SWEST!AV68,LPN!AV68,SPN!AV68,EPN!AV68,SPD!AV68,SPMW!AV68,SSEH!AV68,SSES!AV68)</f>
        <v>0</v>
      </c>
      <c r="AW68" s="184"/>
    </row>
    <row r="69" spans="1:49" ht="16.8">
      <c r="A69" s="82"/>
      <c r="B69" s="82"/>
      <c r="C69" s="82"/>
      <c r="D69" s="82"/>
      <c r="E69" s="182">
        <f>CHOOSE($B$3,ENWL!E69,NPgN!E69,NPgY!E69,WMID!E69,EMID!E69,SWALES!E69,SWEST!E69,LPN!E69,SPN!E69,EPN!E69,SPD!E69,SPMW!E69,SSEH!E69,SSES!E69)</f>
        <v>0</v>
      </c>
      <c r="F69" s="82"/>
      <c r="G69" s="82" t="s">
        <v>105</v>
      </c>
      <c r="H69" s="82">
        <f>CHOOSE($B$3,ENWL!H69,NPgN!H69,NPgY!H69,WMID!H69,EMID!H69,SWALES!H69,SWEST!H69,LPN!H69,SPN!H69,EPN!H69,SPD!H69,SPMW!H69,SSEH!H69,SSES!H69)</f>
        <v>0</v>
      </c>
      <c r="I69" s="82"/>
      <c r="J69" s="82"/>
      <c r="K69" s="82"/>
      <c r="L69" s="82"/>
      <c r="M69" s="82"/>
      <c r="N69" s="82"/>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243"/>
      <c r="AR69" s="476">
        <f>CHOOSE($B$3,ENWL!AR69,NPgN!AR69,NPgY!AR69,WMID!AR69,EMID!AR69,SWALES!AR69,SWEST!AR69,LPN!AR69,SPN!AR69,EPN!AR69,SPD!AR69,SPMW!AR69,SSEH!AR69,SSES!AR69)</f>
        <v>0</v>
      </c>
      <c r="AS69" s="476">
        <f>CHOOSE($B$3,ENWL!AS69,NPgN!AS69,NPgY!AS69,WMID!AS69,EMID!AS69,SWALES!AS69,SWEST!AS69,LPN!AS69,SPN!AS69,EPN!AS69,SPD!AS69,SPMW!AS69,SSEH!AS69,SSES!AS69)</f>
        <v>0</v>
      </c>
      <c r="AT69" s="476">
        <f>CHOOSE($B$3,ENWL!AT69,NPgN!AT69,NPgY!AT69,WMID!AT69,EMID!AT69,SWALES!AT69,SWEST!AT69,LPN!AT69,SPN!AT69,EPN!AT69,SPD!AT69,SPMW!AT69,SSEH!AT69,SSES!AT69)</f>
        <v>0</v>
      </c>
      <c r="AU69" s="476">
        <f>CHOOSE($B$3,ENWL!AU69,NPgN!AU69,NPgY!AU69,WMID!AU69,EMID!AU69,SWALES!AU69,SWEST!AU69,LPN!AU69,SPN!AU69,EPN!AU69,SPD!AU69,SPMW!AU69,SSEH!AU69,SSES!AU69)</f>
        <v>0</v>
      </c>
      <c r="AV69" s="476">
        <f>CHOOSE($B$3,ENWL!AV69,NPgN!AV69,NPgY!AV69,WMID!AV69,EMID!AV69,SWALES!AV69,SWEST!AV69,LPN!AV69,SPN!AV69,EPN!AV69,SPD!AV69,SPMW!AV69,SSEH!AV69,SSES!AV69)</f>
        <v>0</v>
      </c>
      <c r="AW69" s="184"/>
    </row>
    <row r="70" spans="1:49" ht="16.8">
      <c r="A70" s="82"/>
      <c r="B70" s="82"/>
      <c r="C70" s="82"/>
      <c r="D70" s="82"/>
      <c r="E70" s="182">
        <f>CHOOSE($B$3,ENWL!E70,NPgN!E70,NPgY!E70,WMID!E70,EMID!E70,SWALES!E70,SWEST!E70,LPN!E70,SPN!E70,EPN!E70,SPD!E70,SPMW!E70,SSEH!E70,SSES!E70)</f>
        <v>0</v>
      </c>
      <c r="F70" s="82"/>
      <c r="G70" s="82" t="s">
        <v>105</v>
      </c>
      <c r="H70" s="82">
        <f>CHOOSE($B$3,ENWL!H70,NPgN!H70,NPgY!H70,WMID!H70,EMID!H70,SWALES!H70,SWEST!H70,LPN!H70,SPN!H70,EPN!H70,SPD!H70,SPMW!H70,SSEH!H70,SSES!H70)</f>
        <v>0</v>
      </c>
      <c r="I70" s="82"/>
      <c r="J70" s="82"/>
      <c r="K70" s="82"/>
      <c r="L70" s="82"/>
      <c r="M70" s="82"/>
      <c r="N70" s="82"/>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243"/>
      <c r="AR70" s="476">
        <f>CHOOSE($B$3,ENWL!AR70,NPgN!AR70,NPgY!AR70,WMID!AR70,EMID!AR70,SWALES!AR70,SWEST!AR70,LPN!AR70,SPN!AR70,EPN!AR70,SPD!AR70,SPMW!AR70,SSEH!AR70,SSES!AR70)</f>
        <v>0</v>
      </c>
      <c r="AS70" s="476">
        <f>CHOOSE($B$3,ENWL!AS70,NPgN!AS70,NPgY!AS70,WMID!AS70,EMID!AS70,SWALES!AS70,SWEST!AS70,LPN!AS70,SPN!AS70,EPN!AS70,SPD!AS70,SPMW!AS70,SSEH!AS70,SSES!AS70)</f>
        <v>0</v>
      </c>
      <c r="AT70" s="476">
        <f>CHOOSE($B$3,ENWL!AT70,NPgN!AT70,NPgY!AT70,WMID!AT70,EMID!AT70,SWALES!AT70,SWEST!AT70,LPN!AT70,SPN!AT70,EPN!AT70,SPD!AT70,SPMW!AT70,SSEH!AT70,SSES!AT70)</f>
        <v>0</v>
      </c>
      <c r="AU70" s="476">
        <f>CHOOSE($B$3,ENWL!AU70,NPgN!AU70,NPgY!AU70,WMID!AU70,EMID!AU70,SWALES!AU70,SWEST!AU70,LPN!AU70,SPN!AU70,EPN!AU70,SPD!AU70,SPMW!AU70,SSEH!AU70,SSES!AU70)</f>
        <v>0</v>
      </c>
      <c r="AV70" s="476">
        <f>CHOOSE($B$3,ENWL!AV70,NPgN!AV70,NPgY!AV70,WMID!AV70,EMID!AV70,SWALES!AV70,SWEST!AV70,LPN!AV70,SPN!AV70,EPN!AV70,SPD!AV70,SPMW!AV70,SSEH!AV70,SSES!AV70)</f>
        <v>0</v>
      </c>
      <c r="AW70" s="184"/>
    </row>
    <row r="71" spans="1:49" ht="16.8">
      <c r="A71" s="82"/>
      <c r="B71" s="82"/>
      <c r="C71" s="82"/>
      <c r="D71" s="82"/>
      <c r="E71" s="182">
        <f>CHOOSE($B$3,ENWL!E71,NPgN!E71,NPgY!E71,WMID!E71,EMID!E71,SWALES!E71,SWEST!E71,LPN!E71,SPN!E71,EPN!E71,SPD!E71,SPMW!E71,SSEH!E71,SSES!E71)</f>
        <v>0</v>
      </c>
      <c r="F71" s="82"/>
      <c r="G71" s="82" t="s">
        <v>105</v>
      </c>
      <c r="H71" s="82">
        <f>CHOOSE($B$3,ENWL!H71,NPgN!H71,NPgY!H71,WMID!H71,EMID!H71,SWALES!H71,SWEST!H71,LPN!H71,SPN!H71,EPN!H71,SPD!H71,SPMW!H71,SSEH!H71,SSES!H71)</f>
        <v>0</v>
      </c>
      <c r="I71" s="82"/>
      <c r="J71" s="82"/>
      <c r="K71" s="82"/>
      <c r="L71" s="82"/>
      <c r="M71" s="82"/>
      <c r="N71" s="82"/>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243"/>
      <c r="AR71" s="476">
        <f>CHOOSE($B$3,ENWL!AR71,NPgN!AR71,NPgY!AR71,WMID!AR71,EMID!AR71,SWALES!AR71,SWEST!AR71,LPN!AR71,SPN!AR71,EPN!AR71,SPD!AR71,SPMW!AR71,SSEH!AR71,SSES!AR71)</f>
        <v>0</v>
      </c>
      <c r="AS71" s="476">
        <f>CHOOSE($B$3,ENWL!AS71,NPgN!AS71,NPgY!AS71,WMID!AS71,EMID!AS71,SWALES!AS71,SWEST!AS71,LPN!AS71,SPN!AS71,EPN!AS71,SPD!AS71,SPMW!AS71,SSEH!AS71,SSES!AS71)</f>
        <v>0</v>
      </c>
      <c r="AT71" s="476">
        <f>CHOOSE($B$3,ENWL!AT71,NPgN!AT71,NPgY!AT71,WMID!AT71,EMID!AT71,SWALES!AT71,SWEST!AT71,LPN!AT71,SPN!AT71,EPN!AT71,SPD!AT71,SPMW!AT71,SSEH!AT71,SSES!AT71)</f>
        <v>0</v>
      </c>
      <c r="AU71" s="476">
        <f>CHOOSE($B$3,ENWL!AU71,NPgN!AU71,NPgY!AU71,WMID!AU71,EMID!AU71,SWALES!AU71,SWEST!AU71,LPN!AU71,SPN!AU71,EPN!AU71,SPD!AU71,SPMW!AU71,SSEH!AU71,SSES!AU71)</f>
        <v>0</v>
      </c>
      <c r="AV71" s="476">
        <f>CHOOSE($B$3,ENWL!AV71,NPgN!AV71,NPgY!AV71,WMID!AV71,EMID!AV71,SWALES!AV71,SWEST!AV71,LPN!AV71,SPN!AV71,EPN!AV71,SPD!AV71,SPMW!AV71,SSEH!AV71,SSES!AV71)</f>
        <v>0</v>
      </c>
      <c r="AW71" s="184"/>
    </row>
    <row r="72" spans="1:49" ht="16.8">
      <c r="A72" s="82"/>
      <c r="B72" s="82"/>
      <c r="C72" s="82"/>
      <c r="D72" s="82"/>
      <c r="E72" s="82"/>
      <c r="F72" s="82"/>
      <c r="G72" s="82"/>
      <c r="H72" s="82"/>
      <c r="I72" s="82"/>
      <c r="J72" s="82"/>
      <c r="K72" s="82"/>
      <c r="L72" s="82"/>
      <c r="M72" s="82"/>
      <c r="N72" s="82"/>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243"/>
      <c r="AR72" s="145"/>
      <c r="AS72" s="184"/>
      <c r="AT72" s="184"/>
      <c r="AU72" s="184"/>
      <c r="AV72" s="184"/>
      <c r="AW72" s="184"/>
    </row>
    <row r="73" spans="1:49" ht="84">
      <c r="A73" s="82"/>
      <c r="B73" s="82"/>
      <c r="C73" s="82"/>
      <c r="D73" s="351" t="s">
        <v>115</v>
      </c>
      <c r="E73" s="351"/>
      <c r="F73" s="82"/>
      <c r="G73" s="82"/>
      <c r="H73" s="82"/>
      <c r="I73" s="82"/>
      <c r="J73" s="82"/>
      <c r="K73" s="82"/>
      <c r="L73" s="82"/>
      <c r="M73" s="82"/>
      <c r="N73" s="82"/>
      <c r="O73" s="184"/>
      <c r="P73" s="184"/>
      <c r="Q73" s="184"/>
      <c r="R73" s="184"/>
      <c r="S73" s="184"/>
      <c r="T73" s="184"/>
      <c r="U73" s="184"/>
      <c r="V73" s="184"/>
      <c r="W73" s="184"/>
      <c r="X73" s="184"/>
      <c r="Y73" s="184"/>
      <c r="Z73" s="184"/>
      <c r="AA73" s="184"/>
      <c r="AB73" s="184"/>
      <c r="AC73" s="184"/>
      <c r="AD73" s="184"/>
      <c r="AE73" s="184"/>
      <c r="AF73" s="184"/>
      <c r="AG73" s="184"/>
      <c r="AH73" s="184"/>
      <c r="AI73" s="184"/>
      <c r="AJ73" s="495" t="s">
        <v>116</v>
      </c>
      <c r="AK73" s="495"/>
      <c r="AL73" s="495" t="s">
        <v>117</v>
      </c>
      <c r="AM73" s="495" t="s">
        <v>118</v>
      </c>
      <c r="AN73" s="495" t="s">
        <v>21</v>
      </c>
      <c r="AO73" s="495" t="s">
        <v>119</v>
      </c>
      <c r="AP73" s="495" t="s">
        <v>120</v>
      </c>
      <c r="AQ73" s="496" t="s">
        <v>121</v>
      </c>
      <c r="AR73" s="497" t="s">
        <v>122</v>
      </c>
      <c r="AS73" s="495" t="s">
        <v>123</v>
      </c>
      <c r="AT73" s="495" t="s">
        <v>124</v>
      </c>
      <c r="AU73" s="495" t="s">
        <v>125</v>
      </c>
      <c r="AV73" s="495"/>
      <c r="AW73" s="184"/>
    </row>
    <row r="74" spans="1:49" ht="16.8">
      <c r="A74" s="82"/>
      <c r="B74" s="82"/>
      <c r="C74" s="82"/>
      <c r="D74" s="82"/>
      <c r="E74" s="82" t="str">
        <f t="shared" ref="E74:E121" si="0">E24</f>
        <v>RPEs (bucket 1 allowances)</v>
      </c>
      <c r="F74" s="82"/>
      <c r="G74" s="82" t="s">
        <v>126</v>
      </c>
      <c r="H74" s="82"/>
      <c r="I74" s="82"/>
      <c r="J74" s="82"/>
      <c r="K74" s="82"/>
      <c r="L74" s="82"/>
      <c r="M74" s="82"/>
      <c r="N74" s="82"/>
      <c r="O74" s="184"/>
      <c r="P74" s="184"/>
      <c r="Q74" s="184"/>
      <c r="R74" s="184"/>
      <c r="S74" s="184"/>
      <c r="T74" s="184"/>
      <c r="U74" s="184"/>
      <c r="V74" s="184"/>
      <c r="W74" s="184"/>
      <c r="X74" s="184"/>
      <c r="Y74" s="184"/>
      <c r="Z74" s="184"/>
      <c r="AA74" s="184"/>
      <c r="AB74" s="184"/>
      <c r="AC74" s="184"/>
      <c r="AD74" s="184"/>
      <c r="AE74" s="184"/>
      <c r="AF74" s="184"/>
      <c r="AG74" s="184"/>
      <c r="AH74" s="184"/>
      <c r="AI74" s="184"/>
      <c r="AJ74" s="417" t="str">
        <f>CHOOSE($B$3,ENWL!AJ74,NPgN!AJ74,NPgY!AJ74,WMID!AJ74,EMID!AJ74,SWALES!AJ74,SWEST!AJ74,LPN!AJ74,SPN!AJ74,EPN!AJ74,SPD!AJ74,SPMW!AJ74,SSEH!AJ74,SSES!AJ74)</f>
        <v>Other</v>
      </c>
      <c r="AK74" s="321"/>
      <c r="AL74" s="417">
        <f>CHOOSE($B$3,ENWL!AL74,NPgN!AL74,NPgY!AL74,WMID!AL74,EMID!AL74,SWALES!AL74,SWEST!AL74,LPN!AL74,SPN!AL74,EPN!AL74,SPD!AL74,SPMW!AL74,SSEH!AL74,SSES!AL74)</f>
        <v>0</v>
      </c>
      <c r="AM74" s="528">
        <f>CHOOSE($B$3,ENWL!AM74,NPgN!AM74,NPgY!AM74,WMID!AM74,EMID!AM74,SWALES!AM74,SWEST!AM74,LPN!AM74,SPN!AM74,EPN!AM74,SPD!AM74,SPMW!AM74,SSEH!AM74,SSES!AM74)</f>
        <v>1</v>
      </c>
      <c r="AN74" s="321"/>
      <c r="AO74" s="263">
        <f>CHOOSE($B$3,ENWL!AO74,NPgN!AO74,NPgY!AO74,WMID!AO74,EMID!AO74,SWALES!AO74,SWEST!AO74,LPN!AO74,SPN!AO74,EPN!AO74,SPD!AO74,SPMW!AO74,SSEH!AO74,SSES!AO74)</f>
        <v>9.6975286617343115E-2</v>
      </c>
      <c r="AP74" s="263">
        <f>CHOOSE($B$3,ENWL!AP74,NPgN!AP74,NPgY!AP74,WMID!AP74,EMID!AP74,SWALES!AP74,SWEST!AP74,LPN!AP74,SPN!AP74,EPN!AP74,SPD!AP74,SPMW!AP74,SSEH!AP74,SSES!AP74)</f>
        <v>0.29523437657782592</v>
      </c>
      <c r="AQ74" s="494">
        <f>CHOOSE($B$3,ENWL!AQ74,NPgN!AQ74,NPgY!AQ74,WMID!AQ74,EMID!AQ74,SWALES!AQ74,SWEST!AQ74,LPN!AQ74,SPN!AQ74,EPN!AQ74,SPD!AQ74,SPMW!AQ74,SSEH!AQ74,SSES!AQ74)</f>
        <v>9.4908545000437591E-2</v>
      </c>
      <c r="AR74" s="263">
        <f>CHOOSE($B$3,ENWL!AR74,NPgN!AR74,NPgY!AR74,WMID!AR74,EMID!AR74,SWALES!AR74,SWEST!AR74,LPN!AR74,SPN!AR74,EPN!AR74,SPD!AR74,SPMW!AR74,SSEH!AR74,SSES!AR74)</f>
        <v>9.6658879920292429E-2</v>
      </c>
      <c r="AS74" s="263">
        <f>CHOOSE($B$3,ENWL!AS74,NPgN!AS74,NPgY!AS74,WMID!AS74,EMID!AS74,SWALES!AS74,SWEST!AS74,LPN!AS74,SPN!AS74,EPN!AS74,SPD!AS74,SPMW!AS74,SSEH!AS74,SSES!AS74)</f>
        <v>3.5114411315242046E-2</v>
      </c>
      <c r="AT74" s="263">
        <f>CHOOSE($B$3,ENWL!AT74,NPgN!AT74,NPgY!AT74,WMID!AT74,EMID!AT74,SWALES!AT74,SWEST!AT74,LPN!AT74,SPN!AT74,EPN!AT74,SPD!AT74,SPMW!AT74,SSEH!AT74,SSES!AT74)</f>
        <v>5.5276923180493182E-2</v>
      </c>
      <c r="AU74" s="263">
        <f>CHOOSE($B$3,ENWL!AU74,NPgN!AU74,NPgY!AU74,WMID!AU74,EMID!AU74,SWALES!AU74,SWEST!AU74,LPN!AU74,SPN!AU74,EPN!AU74,SPD!AU74,SPMW!AU74,SSEH!AU74,SSES!AU74)</f>
        <v>0.32583157738836566</v>
      </c>
      <c r="AV74" s="263"/>
      <c r="AW74" s="184"/>
    </row>
    <row r="75" spans="1:49" ht="16.8">
      <c r="A75" s="82"/>
      <c r="B75" s="82"/>
      <c r="C75" s="82"/>
      <c r="D75" s="82"/>
      <c r="E75" s="82" t="str">
        <f t="shared" si="0"/>
        <v>RPEs (bucket 2 allowances)</v>
      </c>
      <c r="F75" s="82"/>
      <c r="G75" s="82" t="s">
        <v>126</v>
      </c>
      <c r="H75" s="82"/>
      <c r="I75" s="82"/>
      <c r="J75" s="82"/>
      <c r="K75" s="82"/>
      <c r="L75" s="82"/>
      <c r="M75" s="82"/>
      <c r="N75" s="82"/>
      <c r="O75" s="184"/>
      <c r="P75" s="184"/>
      <c r="Q75" s="184"/>
      <c r="R75" s="184"/>
      <c r="S75" s="184"/>
      <c r="T75" s="184"/>
      <c r="U75" s="184"/>
      <c r="V75" s="184"/>
      <c r="W75" s="184"/>
      <c r="X75" s="184"/>
      <c r="Y75" s="184"/>
      <c r="Z75" s="184"/>
      <c r="AA75" s="184"/>
      <c r="AB75" s="184"/>
      <c r="AC75" s="184"/>
      <c r="AD75" s="184"/>
      <c r="AE75" s="184"/>
      <c r="AF75" s="184"/>
      <c r="AG75" s="184"/>
      <c r="AH75" s="184"/>
      <c r="AI75" s="184"/>
      <c r="AJ75" s="417" t="str">
        <f>CHOOSE($B$3,ENWL!AJ75,NPgN!AJ75,NPgY!AJ75,WMID!AJ75,EMID!AJ75,SWALES!AJ75,SWEST!AJ75,LPN!AJ75,SPN!AJ75,EPN!AJ75,SPD!AJ75,SPMW!AJ75,SSEH!AJ75,SSES!AJ75)</f>
        <v>Other</v>
      </c>
      <c r="AK75" s="321"/>
      <c r="AL75" s="417">
        <f>CHOOSE($B$3,ENWL!AL75,NPgN!AL75,NPgY!AL75,WMID!AL75,EMID!AL75,SWALES!AL75,SWEST!AL75,LPN!AL75,SPN!AL75,EPN!AL75,SPD!AL75,SPMW!AL75,SSEH!AL75,SSES!AL75)</f>
        <v>0</v>
      </c>
      <c r="AM75" s="528">
        <f>CHOOSE($B$3,ENWL!AM75,NPgN!AM75,NPgY!AM75,WMID!AM75,EMID!AM75,SWALES!AM75,SWEST!AM75,LPN!AM75,SPN!AM75,EPN!AM75,SPD!AM75,SPMW!AM75,SSEH!AM75,SSES!AM75)</f>
        <v>2</v>
      </c>
      <c r="AN75" s="321"/>
      <c r="AO75" s="263">
        <f>CHOOSE($B$3,ENWL!AO75,NPgN!AO75,NPgY!AO75,WMID!AO75,EMID!AO75,SWALES!AO75,SWEST!AO75,LPN!AO75,SPN!AO75,EPN!AO75,SPD!AO75,SPMW!AO75,SSEH!AO75,SSES!AO75)</f>
        <v>0.93508201043908468</v>
      </c>
      <c r="AP75" s="263">
        <f>CHOOSE($B$3,ENWL!AP75,NPgN!AP75,NPgY!AP75,WMID!AP75,EMID!AP75,SWALES!AP75,SWEST!AP75,LPN!AP75,SPN!AP75,EPN!AP75,SPD!AP75,SPMW!AP75,SSEH!AP75,SSES!AP75)</f>
        <v>6.4917989560915212E-2</v>
      </c>
      <c r="AQ75" s="494">
        <f>CHOOSE($B$3,ENWL!AQ75,NPgN!AQ75,NPgY!AQ75,WMID!AQ75,EMID!AQ75,SWALES!AQ75,SWEST!AQ75,LPN!AQ75,SPN!AQ75,EPN!AQ75,SPD!AQ75,SPMW!AQ75,SSEH!AQ75,SSES!AQ75)</f>
        <v>0</v>
      </c>
      <c r="AR75" s="263">
        <f>CHOOSE($B$3,ENWL!AR75,NPgN!AR75,NPgY!AR75,WMID!AR75,EMID!AR75,SWALES!AR75,SWEST!AR75,LPN!AR75,SPN!AR75,EPN!AR75,SPD!AR75,SPMW!AR75,SSEH!AR75,SSES!AR75)</f>
        <v>0</v>
      </c>
      <c r="AS75" s="263">
        <f>CHOOSE($B$3,ENWL!AS75,NPgN!AS75,NPgY!AS75,WMID!AS75,EMID!AS75,SWALES!AS75,SWEST!AS75,LPN!AS75,SPN!AS75,EPN!AS75,SPD!AS75,SPMW!AS75,SSEH!AS75,SSES!AS75)</f>
        <v>0</v>
      </c>
      <c r="AT75" s="263">
        <f>CHOOSE($B$3,ENWL!AT75,NPgN!AT75,NPgY!AT75,WMID!AT75,EMID!AT75,SWALES!AT75,SWEST!AT75,LPN!AT75,SPN!AT75,EPN!AT75,SPD!AT75,SPMW!AT75,SSEH!AT75,SSES!AT75)</f>
        <v>0</v>
      </c>
      <c r="AU75" s="263">
        <f>CHOOSE($B$3,ENWL!AU75,NPgN!AU75,NPgY!AU75,WMID!AU75,EMID!AU75,SWALES!AU75,SWEST!AU75,LPN!AU75,SPN!AU75,EPN!AU75,SPD!AU75,SPMW!AU75,SSEH!AU75,SSES!AU75)</f>
        <v>0</v>
      </c>
      <c r="AV75" s="263"/>
      <c r="AW75" s="184"/>
    </row>
    <row r="76" spans="1:49" ht="16.8">
      <c r="A76" s="82"/>
      <c r="B76" s="82"/>
      <c r="C76" s="82"/>
      <c r="D76" s="82"/>
      <c r="E76" s="82" t="str">
        <f t="shared" si="0"/>
        <v>Physical Security Re-opener</v>
      </c>
      <c r="F76" s="82"/>
      <c r="G76" s="82" t="s">
        <v>126</v>
      </c>
      <c r="H76" s="82"/>
      <c r="I76" s="82"/>
      <c r="J76" s="82"/>
      <c r="K76" s="82"/>
      <c r="L76" s="82"/>
      <c r="M76" s="82"/>
      <c r="N76" s="82"/>
      <c r="O76" s="184"/>
      <c r="P76" s="184"/>
      <c r="Q76" s="184"/>
      <c r="R76" s="184"/>
      <c r="S76" s="184"/>
      <c r="T76" s="184"/>
      <c r="U76" s="184"/>
      <c r="V76" s="184"/>
      <c r="W76" s="184"/>
      <c r="X76" s="184"/>
      <c r="Y76" s="184"/>
      <c r="Z76" s="184"/>
      <c r="AA76" s="184"/>
      <c r="AB76" s="184"/>
      <c r="AC76" s="184"/>
      <c r="AD76" s="184"/>
      <c r="AE76" s="184"/>
      <c r="AF76" s="184"/>
      <c r="AG76" s="184"/>
      <c r="AH76" s="184"/>
      <c r="AI76" s="184"/>
      <c r="AJ76" s="417" t="str">
        <f>CHOOSE($B$3,ENWL!AJ76,NPgN!AJ76,NPgY!AJ76,WMID!AJ76,EMID!AJ76,SWALES!AJ76,SWEST!AJ76,LPN!AJ76,SPN!AJ76,EPN!AJ76,SPD!AJ76,SPMW!AJ76,SSEH!AJ76,SSES!AJ76)</f>
        <v>Re-opener</v>
      </c>
      <c r="AK76" s="321"/>
      <c r="AL76" s="417" t="str">
        <f>CHOOSE($B$3,ENWL!AL76,NPgN!AL76,NPgY!AL76,WMID!AL76,EMID!AL76,SWALES!AL76,SWEST!AL76,LPN!AL76,SPN!AL76,EPN!AL76,SPD!AL76,SPMW!AL76,SSEH!AL76,SSES!AL76)</f>
        <v>RPEs Don't Apply</v>
      </c>
      <c r="AM76" s="528">
        <f>CHOOSE($B$3,ENWL!AM76,NPgN!AM76,NPgY!AM76,WMID!AM76,EMID!AM76,SWALES!AM76,SWEST!AM76,LPN!AM76,SPN!AM76,EPN!AM76,SPD!AM76,SPMW!AM76,SSEH!AM76,SSES!AM76)</f>
        <v>2</v>
      </c>
      <c r="AN76" s="321"/>
      <c r="AO76" s="410">
        <f>CHOOSE($B$3,ENWL!AO76,NPgN!AO76,NPgY!AO76,WMID!AO76,EMID!AO76,SWALES!AO76,SWEST!AO76,LPN!AO76,SPN!AO76,EPN!AO76,SPD!AO76,SPMW!AO76,SSEH!AO76,SSES!AO76)</f>
        <v>0</v>
      </c>
      <c r="AP76" s="410">
        <f>CHOOSE($B$3,ENWL!AP76,NPgN!AP76,NPgY!AP76,WMID!AP76,EMID!AP76,SWALES!AP76,SWEST!AP76,LPN!AP76,SPN!AP76,EPN!AP76,SPD!AP76,SPMW!AP76,SSEH!AP76,SSES!AP76)</f>
        <v>1</v>
      </c>
      <c r="AQ76" s="456">
        <f>CHOOSE($B$3,ENWL!AQ76,NPgN!AQ76,NPgY!AQ76,WMID!AQ76,EMID!AQ76,SWALES!AQ76,SWEST!AQ76,LPN!AQ76,SPN!AQ76,EPN!AQ76,SPD!AQ76,SPMW!AQ76,SSEH!AQ76,SSES!AQ76)</f>
        <v>0</v>
      </c>
      <c r="AR76" s="410">
        <f>CHOOSE($B$3,ENWL!AR76,NPgN!AR76,NPgY!AR76,WMID!AR76,EMID!AR76,SWALES!AR76,SWEST!AR76,LPN!AR76,SPN!AR76,EPN!AR76,SPD!AR76,SPMW!AR76,SSEH!AR76,SSES!AR76)</f>
        <v>0</v>
      </c>
      <c r="AS76" s="410">
        <f>CHOOSE($B$3,ENWL!AS76,NPgN!AS76,NPgY!AS76,WMID!AS76,EMID!AS76,SWALES!AS76,SWEST!AS76,LPN!AS76,SPN!AS76,EPN!AS76,SPD!AS76,SPMW!AS76,SSEH!AS76,SSES!AS76)</f>
        <v>0</v>
      </c>
      <c r="AT76" s="410">
        <f>CHOOSE($B$3,ENWL!AT76,NPgN!AT76,NPgY!AT76,WMID!AT76,EMID!AT76,SWALES!AT76,SWEST!AT76,LPN!AT76,SPN!AT76,EPN!AT76,SPD!AT76,SPMW!AT76,SSEH!AT76,SSES!AT76)</f>
        <v>0</v>
      </c>
      <c r="AU76" s="410">
        <f>CHOOSE($B$3,ENWL!AU76,NPgN!AU76,NPgY!AU76,WMID!AU76,EMID!AU76,SWALES!AU76,SWEST!AU76,LPN!AU76,SPN!AU76,EPN!AU76,SPD!AU76,SPMW!AU76,SSEH!AU76,SSES!AU76)</f>
        <v>0</v>
      </c>
      <c r="AV76" s="263"/>
      <c r="AW76" s="184"/>
    </row>
    <row r="77" spans="1:49" ht="16.8">
      <c r="A77" s="82"/>
      <c r="B77" s="82"/>
      <c r="C77" s="82"/>
      <c r="D77" s="82"/>
      <c r="E77" s="82" t="str">
        <f t="shared" si="0"/>
        <v>Specified Street Works Costs Re-opener</v>
      </c>
      <c r="F77" s="82"/>
      <c r="G77" s="82" t="s">
        <v>126</v>
      </c>
      <c r="H77" s="82"/>
      <c r="I77" s="82"/>
      <c r="J77" s="82"/>
      <c r="K77" s="82"/>
      <c r="L77" s="82"/>
      <c r="M77" s="82"/>
      <c r="N77" s="82"/>
      <c r="O77" s="184"/>
      <c r="P77" s="184"/>
      <c r="Q77" s="184"/>
      <c r="R77" s="184"/>
      <c r="S77" s="184"/>
      <c r="T77" s="184"/>
      <c r="U77" s="184"/>
      <c r="V77" s="184"/>
      <c r="W77" s="184"/>
      <c r="X77" s="184"/>
      <c r="Y77" s="184"/>
      <c r="Z77" s="184"/>
      <c r="AA77" s="184"/>
      <c r="AB77" s="184"/>
      <c r="AC77" s="184"/>
      <c r="AD77" s="184"/>
      <c r="AE77" s="184"/>
      <c r="AF77" s="184"/>
      <c r="AG77" s="184"/>
      <c r="AH77" s="184"/>
      <c r="AI77" s="184"/>
      <c r="AJ77" s="417" t="str">
        <f>CHOOSE($B$3,ENWL!AJ77,NPgN!AJ77,NPgY!AJ77,WMID!AJ77,EMID!AJ77,SWALES!AJ77,SWEST!AJ77,LPN!AJ77,SPN!AJ77,EPN!AJ77,SPD!AJ77,SPMW!AJ77,SSEH!AJ77,SSES!AJ77)</f>
        <v>Re-opener</v>
      </c>
      <c r="AK77" s="321"/>
      <c r="AL77" s="417" t="str">
        <f>CHOOSE($B$3,ENWL!AL77,NPgN!AL77,NPgY!AL77,WMID!AL77,EMID!AL77,SWALES!AL77,SWEST!AL77,LPN!AL77,SPN!AL77,EPN!AL77,SPD!AL77,SPMW!AL77,SSEH!AL77,SSES!AL77)</f>
        <v>RPEs Don't Apply</v>
      </c>
      <c r="AM77" s="528">
        <f>CHOOSE($B$3,ENWL!AM77,NPgN!AM77,NPgY!AM77,WMID!AM77,EMID!AM77,SWALES!AM77,SWEST!AM77,LPN!AM77,SPN!AM77,EPN!AM77,SPD!AM77,SPMW!AM77,SSEH!AM77,SSES!AM77)</f>
        <v>2</v>
      </c>
      <c r="AN77" s="321"/>
      <c r="AO77" s="410">
        <f>CHOOSE($B$3,ENWL!AO77,NPgN!AO77,NPgY!AO77,WMID!AO77,EMID!AO77,SWALES!AO77,SWEST!AO77,LPN!AO77,SPN!AO77,EPN!AO77,SPD!AO77,SPMW!AO77,SSEH!AO77,SSES!AO77)</f>
        <v>0</v>
      </c>
      <c r="AP77" s="410">
        <f>CHOOSE($B$3,ENWL!AP77,NPgN!AP77,NPgY!AP77,WMID!AP77,EMID!AP77,SWALES!AP77,SWEST!AP77,LPN!AP77,SPN!AP77,EPN!AP77,SPD!AP77,SPMW!AP77,SSEH!AP77,SSES!AP77)</f>
        <v>0</v>
      </c>
      <c r="AQ77" s="456">
        <f>CHOOSE($B$3,ENWL!AQ77,NPgN!AQ77,NPgY!AQ77,WMID!AQ77,EMID!AQ77,SWALES!AQ77,SWEST!AQ77,LPN!AQ77,SPN!AQ77,EPN!AQ77,SPD!AQ77,SPMW!AQ77,SSEH!AQ77,SSES!AQ77)</f>
        <v>0</v>
      </c>
      <c r="AR77" s="410">
        <f>CHOOSE($B$3,ENWL!AR77,NPgN!AR77,NPgY!AR77,WMID!AR77,EMID!AR77,SWALES!AR77,SWEST!AR77,LPN!AR77,SPN!AR77,EPN!AR77,SPD!AR77,SPMW!AR77,SSEH!AR77,SSES!AR77)</f>
        <v>0</v>
      </c>
      <c r="AS77" s="410">
        <f>CHOOSE($B$3,ENWL!AS77,NPgN!AS77,NPgY!AS77,WMID!AS77,EMID!AS77,SWALES!AS77,SWEST!AS77,LPN!AS77,SPN!AS77,EPN!AS77,SPD!AS77,SPMW!AS77,SSEH!AS77,SSES!AS77)</f>
        <v>0</v>
      </c>
      <c r="AT77" s="410">
        <f>CHOOSE($B$3,ENWL!AT77,NPgN!AT77,NPgY!AT77,WMID!AT77,EMID!AT77,SWALES!AT77,SWEST!AT77,LPN!AT77,SPN!AT77,EPN!AT77,SPD!AT77,SPMW!AT77,SSEH!AT77,SSES!AT77)</f>
        <v>0</v>
      </c>
      <c r="AU77" s="410">
        <f>CHOOSE($B$3,ENWL!AU77,NPgN!AU77,NPgY!AU77,WMID!AU77,EMID!AU77,SWALES!AU77,SWEST!AU77,LPN!AU77,SPN!AU77,EPN!AU77,SPD!AU77,SPMW!AU77,SSEH!AU77,SSES!AU77)</f>
        <v>1</v>
      </c>
      <c r="AV77" s="263"/>
      <c r="AW77" s="184"/>
    </row>
    <row r="78" spans="1:49" ht="16.8">
      <c r="A78" s="82"/>
      <c r="B78" s="82"/>
      <c r="C78" s="82"/>
      <c r="D78" s="82"/>
      <c r="E78" s="82" t="str">
        <f t="shared" si="0"/>
        <v>Rail Electrification Costs Re-opener</v>
      </c>
      <c r="F78" s="82"/>
      <c r="G78" s="82" t="s">
        <v>126</v>
      </c>
      <c r="H78" s="82"/>
      <c r="I78" s="82"/>
      <c r="J78" s="82"/>
      <c r="K78" s="82"/>
      <c r="L78" s="82"/>
      <c r="M78" s="82"/>
      <c r="N78" s="82"/>
      <c r="O78" s="184"/>
      <c r="P78" s="184"/>
      <c r="Q78" s="184"/>
      <c r="R78" s="184"/>
      <c r="S78" s="184"/>
      <c r="T78" s="184"/>
      <c r="U78" s="184"/>
      <c r="V78" s="184"/>
      <c r="W78" s="184"/>
      <c r="X78" s="184"/>
      <c r="Y78" s="184"/>
      <c r="Z78" s="184"/>
      <c r="AA78" s="184"/>
      <c r="AB78" s="184"/>
      <c r="AC78" s="184"/>
      <c r="AD78" s="184"/>
      <c r="AE78" s="184"/>
      <c r="AF78" s="184"/>
      <c r="AG78" s="184"/>
      <c r="AH78" s="184"/>
      <c r="AI78" s="184"/>
      <c r="AJ78" s="417" t="str">
        <f>CHOOSE($B$3,ENWL!AJ78,NPgN!AJ78,NPgY!AJ78,WMID!AJ78,EMID!AJ78,SWALES!AJ78,SWEST!AJ78,LPN!AJ78,SPN!AJ78,EPN!AJ78,SPD!AJ78,SPMW!AJ78,SSEH!AJ78,SSES!AJ78)</f>
        <v>Re-opener</v>
      </c>
      <c r="AK78" s="321"/>
      <c r="AL78" s="417" t="str">
        <f>CHOOSE($B$3,ENWL!AL78,NPgN!AL78,NPgY!AL78,WMID!AL78,EMID!AL78,SWALES!AL78,SWEST!AL78,LPN!AL78,SPN!AL78,EPN!AL78,SPD!AL78,SPMW!AL78,SSEH!AL78,SSES!AL78)</f>
        <v>RPEs Don't Apply</v>
      </c>
      <c r="AM78" s="528">
        <f>CHOOSE($B$3,ENWL!AM78,NPgN!AM78,NPgY!AM78,WMID!AM78,EMID!AM78,SWALES!AM78,SWEST!AM78,LPN!AM78,SPN!AM78,EPN!AM78,SPD!AM78,SPMW!AM78,SSEH!AM78,SSES!AM78)</f>
        <v>2</v>
      </c>
      <c r="AN78" s="321"/>
      <c r="AO78" s="410">
        <f>CHOOSE($B$3,ENWL!AO78,NPgN!AO78,NPgY!AO78,WMID!AO78,EMID!AO78,SWALES!AO78,SWEST!AO78,LPN!AO78,SPN!AO78,EPN!AO78,SPD!AO78,SPMW!AO78,SSEH!AO78,SSES!AO78)</f>
        <v>0</v>
      </c>
      <c r="AP78" s="410">
        <f>CHOOSE($B$3,ENWL!AP78,NPgN!AP78,NPgY!AP78,WMID!AP78,EMID!AP78,SWALES!AP78,SWEST!AP78,LPN!AP78,SPN!AP78,EPN!AP78,SPD!AP78,SPMW!AP78,SSEH!AP78,SSES!AP78)</f>
        <v>1</v>
      </c>
      <c r="AQ78" s="456">
        <f>CHOOSE($B$3,ENWL!AQ78,NPgN!AQ78,NPgY!AQ78,WMID!AQ78,EMID!AQ78,SWALES!AQ78,SWEST!AQ78,LPN!AQ78,SPN!AQ78,EPN!AQ78,SPD!AQ78,SPMW!AQ78,SSEH!AQ78,SSES!AQ78)</f>
        <v>0</v>
      </c>
      <c r="AR78" s="410">
        <f>CHOOSE($B$3,ENWL!AR78,NPgN!AR78,NPgY!AR78,WMID!AR78,EMID!AR78,SWALES!AR78,SWEST!AR78,LPN!AR78,SPN!AR78,EPN!AR78,SPD!AR78,SPMW!AR78,SSEH!AR78,SSES!AR78)</f>
        <v>0</v>
      </c>
      <c r="AS78" s="410">
        <f>CHOOSE($B$3,ENWL!AS78,NPgN!AS78,NPgY!AS78,WMID!AS78,EMID!AS78,SWALES!AS78,SWEST!AS78,LPN!AS78,SPN!AS78,EPN!AS78,SPD!AS78,SPMW!AS78,SSEH!AS78,SSES!AS78)</f>
        <v>0</v>
      </c>
      <c r="AT78" s="410">
        <f>CHOOSE($B$3,ENWL!AT78,NPgN!AT78,NPgY!AT78,WMID!AT78,EMID!AT78,SWALES!AT78,SWEST!AT78,LPN!AT78,SPN!AT78,EPN!AT78,SPD!AT78,SPMW!AT78,SSEH!AT78,SSES!AT78)</f>
        <v>0</v>
      </c>
      <c r="AU78" s="410">
        <f>CHOOSE($B$3,ENWL!AU78,NPgN!AU78,NPgY!AU78,WMID!AU78,EMID!AU78,SWALES!AU78,SWEST!AU78,LPN!AU78,SPN!AU78,EPN!AU78,SPD!AU78,SPMW!AU78,SSEH!AU78,SSES!AU78)</f>
        <v>0</v>
      </c>
      <c r="AV78" s="263"/>
      <c r="AW78" s="184"/>
    </row>
    <row r="79" spans="1:49" ht="16.8">
      <c r="A79" s="82"/>
      <c r="B79" s="82"/>
      <c r="C79" s="82"/>
      <c r="D79" s="82"/>
      <c r="E79" s="82" t="str">
        <f t="shared" si="0"/>
        <v>Net Zero Re-opener</v>
      </c>
      <c r="F79" s="82"/>
      <c r="G79" s="82" t="s">
        <v>126</v>
      </c>
      <c r="H79" s="82"/>
      <c r="I79" s="82"/>
      <c r="J79" s="82"/>
      <c r="K79" s="82"/>
      <c r="L79" s="82"/>
      <c r="M79" s="82"/>
      <c r="N79" s="82"/>
      <c r="O79" s="184"/>
      <c r="P79" s="184"/>
      <c r="Q79" s="184"/>
      <c r="R79" s="184"/>
      <c r="S79" s="184"/>
      <c r="T79" s="184"/>
      <c r="U79" s="184"/>
      <c r="V79" s="184"/>
      <c r="W79" s="184"/>
      <c r="X79" s="184"/>
      <c r="Y79" s="184"/>
      <c r="Z79" s="184"/>
      <c r="AA79" s="184"/>
      <c r="AB79" s="184"/>
      <c r="AC79" s="184"/>
      <c r="AD79" s="184"/>
      <c r="AE79" s="184"/>
      <c r="AF79" s="184"/>
      <c r="AG79" s="184"/>
      <c r="AH79" s="184"/>
      <c r="AI79" s="184"/>
      <c r="AJ79" s="417" t="str">
        <f>CHOOSE($B$3,ENWL!AJ79,NPgN!AJ79,NPgY!AJ79,WMID!AJ79,EMID!AJ79,SWALES!AJ79,SWEST!AJ79,LPN!AJ79,SPN!AJ79,EPN!AJ79,SPD!AJ79,SPMW!AJ79,SSEH!AJ79,SSES!AJ79)</f>
        <v>Re-opener</v>
      </c>
      <c r="AK79" s="321"/>
      <c r="AL79" s="417" t="str">
        <f>CHOOSE($B$3,ENWL!AL79,NPgN!AL79,NPgY!AL79,WMID!AL79,EMID!AL79,SWALES!AL79,SWEST!AL79,LPN!AL79,SPN!AL79,EPN!AL79,SPD!AL79,SPMW!AL79,SSEH!AL79,SSES!AL79)</f>
        <v>RPEs Don't Apply</v>
      </c>
      <c r="AM79" s="528">
        <f>CHOOSE($B$3,ENWL!AM79,NPgN!AM79,NPgY!AM79,WMID!AM79,EMID!AM79,SWALES!AM79,SWEST!AM79,LPN!AM79,SPN!AM79,EPN!AM79,SPD!AM79,SPMW!AM79,SSEH!AM79,SSES!AM79)</f>
        <v>2</v>
      </c>
      <c r="AN79" s="321"/>
      <c r="AO79" s="410">
        <f>CHOOSE($B$3,ENWL!AO79,NPgN!AO79,NPgY!AO79,WMID!AO79,EMID!AO79,SWALES!AO79,SWEST!AO79,LPN!AO79,SPN!AO79,EPN!AO79,SPD!AO79,SPMW!AO79,SSEH!AO79,SSES!AO79)</f>
        <v>1</v>
      </c>
      <c r="AP79" s="410">
        <f>CHOOSE($B$3,ENWL!AP79,NPgN!AP79,NPgY!AP79,WMID!AP79,EMID!AP79,SWALES!AP79,SWEST!AP79,LPN!AP79,SPN!AP79,EPN!AP79,SPD!AP79,SPMW!AP79,SSEH!AP79,SSES!AP79)</f>
        <v>0</v>
      </c>
      <c r="AQ79" s="456">
        <f>CHOOSE($B$3,ENWL!AQ79,NPgN!AQ79,NPgY!AQ79,WMID!AQ79,EMID!AQ79,SWALES!AQ79,SWEST!AQ79,LPN!AQ79,SPN!AQ79,EPN!AQ79,SPD!AQ79,SPMW!AQ79,SSEH!AQ79,SSES!AQ79)</f>
        <v>0</v>
      </c>
      <c r="AR79" s="410">
        <f>CHOOSE($B$3,ENWL!AR79,NPgN!AR79,NPgY!AR79,WMID!AR79,EMID!AR79,SWALES!AR79,SWEST!AR79,LPN!AR79,SPN!AR79,EPN!AR79,SPD!AR79,SPMW!AR79,SSEH!AR79,SSES!AR79)</f>
        <v>0</v>
      </c>
      <c r="AS79" s="410">
        <f>CHOOSE($B$3,ENWL!AS79,NPgN!AS79,NPgY!AS79,WMID!AS79,EMID!AS79,SWALES!AS79,SWEST!AS79,LPN!AS79,SPN!AS79,EPN!AS79,SPD!AS79,SPMW!AS79,SSEH!AS79,SSES!AS79)</f>
        <v>0</v>
      </c>
      <c r="AT79" s="410">
        <f>CHOOSE($B$3,ENWL!AT79,NPgN!AT79,NPgY!AT79,WMID!AT79,EMID!AT79,SWALES!AT79,SWEST!AT79,LPN!AT79,SPN!AT79,EPN!AT79,SPD!AT79,SPMW!AT79,SSEH!AT79,SSES!AT79)</f>
        <v>0</v>
      </c>
      <c r="AU79" s="410">
        <f>CHOOSE($B$3,ENWL!AU79,NPgN!AU79,NPgY!AU79,WMID!AU79,EMID!AU79,SWALES!AU79,SWEST!AU79,LPN!AU79,SPN!AU79,EPN!AU79,SPD!AU79,SPMW!AU79,SSEH!AU79,SSES!AU79)</f>
        <v>0</v>
      </c>
      <c r="AV79" s="263"/>
      <c r="AW79" s="184"/>
    </row>
    <row r="80" spans="1:49" ht="16.8">
      <c r="A80" s="82"/>
      <c r="B80" s="82"/>
      <c r="C80" s="82"/>
      <c r="D80" s="82"/>
      <c r="E80" s="82" t="str">
        <f t="shared" si="0"/>
        <v>Coordinated Adjustment Mechanism Re-opener</v>
      </c>
      <c r="F80" s="82"/>
      <c r="G80" s="82" t="s">
        <v>126</v>
      </c>
      <c r="H80" s="82"/>
      <c r="I80" s="82"/>
      <c r="J80" s="82"/>
      <c r="K80" s="82"/>
      <c r="L80" s="82"/>
      <c r="M80" s="82"/>
      <c r="N80" s="82"/>
      <c r="O80" s="184"/>
      <c r="P80" s="184"/>
      <c r="Q80" s="184"/>
      <c r="R80" s="184"/>
      <c r="S80" s="184"/>
      <c r="T80" s="184"/>
      <c r="U80" s="184"/>
      <c r="V80" s="184"/>
      <c r="W80" s="184"/>
      <c r="X80" s="184"/>
      <c r="Y80" s="184"/>
      <c r="Z80" s="184"/>
      <c r="AA80" s="184"/>
      <c r="AB80" s="184"/>
      <c r="AC80" s="184"/>
      <c r="AD80" s="184"/>
      <c r="AE80" s="184"/>
      <c r="AF80" s="184"/>
      <c r="AG80" s="184"/>
      <c r="AH80" s="184"/>
      <c r="AI80" s="184"/>
      <c r="AJ80" s="417" t="str">
        <f>CHOOSE($B$3,ENWL!AJ80,NPgN!AJ80,NPgY!AJ80,WMID!AJ80,EMID!AJ80,SWALES!AJ80,SWEST!AJ80,LPN!AJ80,SPN!AJ80,EPN!AJ80,SPD!AJ80,SPMW!AJ80,SSEH!AJ80,SSES!AJ80)</f>
        <v>Re-opener</v>
      </c>
      <c r="AK80" s="321"/>
      <c r="AL80" s="417" t="str">
        <f>CHOOSE($B$3,ENWL!AL80,NPgN!AL80,NPgY!AL80,WMID!AL80,EMID!AL80,SWALES!AL80,SWEST!AL80,LPN!AL80,SPN!AL80,EPN!AL80,SPD!AL80,SPMW!AL80,SSEH!AL80,SSES!AL80)</f>
        <v>RPEs Don't Apply</v>
      </c>
      <c r="AM80" s="528">
        <f>CHOOSE($B$3,ENWL!AM80,NPgN!AM80,NPgY!AM80,WMID!AM80,EMID!AM80,SWALES!AM80,SWEST!AM80,LPN!AM80,SPN!AM80,EPN!AM80,SPD!AM80,SPMW!AM80,SSEH!AM80,SSES!AM80)</f>
        <v>2</v>
      </c>
      <c r="AN80" s="321"/>
      <c r="AO80" s="410">
        <f>CHOOSE($B$3,ENWL!AO80,NPgN!AO80,NPgY!AO80,WMID!AO80,EMID!AO80,SWALES!AO80,SWEST!AO80,LPN!AO80,SPN!AO80,EPN!AO80,SPD!AO80,SPMW!AO80,SSEH!AO80,SSES!AO80)</f>
        <v>0</v>
      </c>
      <c r="AP80" s="410">
        <f>CHOOSE($B$3,ENWL!AP80,NPgN!AP80,NPgY!AP80,WMID!AP80,EMID!AP80,SWALES!AP80,SWEST!AP80,LPN!AP80,SPN!AP80,EPN!AP80,SPD!AP80,SPMW!AP80,SSEH!AP80,SSES!AP80)</f>
        <v>0</v>
      </c>
      <c r="AQ80" s="456">
        <f>CHOOSE($B$3,ENWL!AQ80,NPgN!AQ80,NPgY!AQ80,WMID!AQ80,EMID!AQ80,SWALES!AQ80,SWEST!AQ80,LPN!AQ80,SPN!AQ80,EPN!AQ80,SPD!AQ80,SPMW!AQ80,SSEH!AQ80,SSES!AQ80)</f>
        <v>1</v>
      </c>
      <c r="AR80" s="410">
        <f>CHOOSE($B$3,ENWL!AR80,NPgN!AR80,NPgY!AR80,WMID!AR80,EMID!AR80,SWALES!AR80,SWEST!AR80,LPN!AR80,SPN!AR80,EPN!AR80,SPD!AR80,SPMW!AR80,SSEH!AR80,SSES!AR80)</f>
        <v>0</v>
      </c>
      <c r="AS80" s="410">
        <f>CHOOSE($B$3,ENWL!AS80,NPgN!AS80,NPgY!AS80,WMID!AS80,EMID!AS80,SWALES!AS80,SWEST!AS80,LPN!AS80,SPN!AS80,EPN!AS80,SPD!AS80,SPMW!AS80,SSEH!AS80,SSES!AS80)</f>
        <v>0</v>
      </c>
      <c r="AT80" s="410">
        <f>CHOOSE($B$3,ENWL!AT80,NPgN!AT80,NPgY!AT80,WMID!AT80,EMID!AT80,SWALES!AT80,SWEST!AT80,LPN!AT80,SPN!AT80,EPN!AT80,SPD!AT80,SPMW!AT80,SSEH!AT80,SSES!AT80)</f>
        <v>0</v>
      </c>
      <c r="AU80" s="410">
        <f>CHOOSE($B$3,ENWL!AU80,NPgN!AU80,NPgY!AU80,WMID!AU80,EMID!AU80,SWALES!AU80,SWEST!AU80,LPN!AU80,SPN!AU80,EPN!AU80,SPD!AU80,SPMW!AU80,SSEH!AU80,SSES!AU80)</f>
        <v>0</v>
      </c>
      <c r="AV80" s="263"/>
      <c r="AW80" s="184"/>
    </row>
    <row r="81" spans="1:49" ht="16.8">
      <c r="A81" s="82"/>
      <c r="B81" s="82"/>
      <c r="C81" s="82"/>
      <c r="D81" s="82"/>
      <c r="E81" s="82" t="str">
        <f t="shared" si="0"/>
        <v>Electricity System Restoration Re-opener</v>
      </c>
      <c r="F81" s="82"/>
      <c r="G81" s="82" t="s">
        <v>126</v>
      </c>
      <c r="H81" s="82"/>
      <c r="I81" s="82"/>
      <c r="J81" s="82"/>
      <c r="K81" s="82"/>
      <c r="L81" s="82"/>
      <c r="M81" s="82"/>
      <c r="N81" s="82"/>
      <c r="O81" s="184"/>
      <c r="P81" s="184"/>
      <c r="Q81" s="184"/>
      <c r="R81" s="184"/>
      <c r="S81" s="184"/>
      <c r="T81" s="184"/>
      <c r="U81" s="184"/>
      <c r="V81" s="184"/>
      <c r="W81" s="184"/>
      <c r="X81" s="184"/>
      <c r="Y81" s="184"/>
      <c r="Z81" s="184"/>
      <c r="AA81" s="184"/>
      <c r="AB81" s="184"/>
      <c r="AC81" s="184"/>
      <c r="AD81" s="184"/>
      <c r="AE81" s="184"/>
      <c r="AF81" s="184"/>
      <c r="AG81" s="184"/>
      <c r="AH81" s="184"/>
      <c r="AI81" s="184"/>
      <c r="AJ81" s="417" t="str">
        <f>CHOOSE($B$3,ENWL!AJ81,NPgN!AJ81,NPgY!AJ81,WMID!AJ81,EMID!AJ81,SWALES!AJ81,SWEST!AJ81,LPN!AJ81,SPN!AJ81,EPN!AJ81,SPD!AJ81,SPMW!AJ81,SSEH!AJ81,SSES!AJ81)</f>
        <v>Re-opener</v>
      </c>
      <c r="AK81" s="321"/>
      <c r="AL81" s="417" t="str">
        <f>CHOOSE($B$3,ENWL!AL81,NPgN!AL81,NPgY!AL81,WMID!AL81,EMID!AL81,SWALES!AL81,SWEST!AL81,LPN!AL81,SPN!AL81,EPN!AL81,SPD!AL81,SPMW!AL81,SSEH!AL81,SSES!AL81)</f>
        <v>RPEs Don't Apply</v>
      </c>
      <c r="AM81" s="528">
        <f>CHOOSE($B$3,ENWL!AM81,NPgN!AM81,NPgY!AM81,WMID!AM81,EMID!AM81,SWALES!AM81,SWEST!AM81,LPN!AM81,SPN!AM81,EPN!AM81,SPD!AM81,SPMW!AM81,SSEH!AM81,SSES!AM81)</f>
        <v>2</v>
      </c>
      <c r="AN81" s="321"/>
      <c r="AO81" s="410">
        <f>CHOOSE($B$3,ENWL!AO81,NPgN!AO81,NPgY!AO81,WMID!AO81,EMID!AO81,SWALES!AO81,SWEST!AO81,LPN!AO81,SPN!AO81,EPN!AO81,SPD!AO81,SPMW!AO81,SSEH!AO81,SSES!AO81)</f>
        <v>0</v>
      </c>
      <c r="AP81" s="410">
        <f>CHOOSE($B$3,ENWL!AP81,NPgN!AP81,NPgY!AP81,WMID!AP81,EMID!AP81,SWALES!AP81,SWEST!AP81,LPN!AP81,SPN!AP81,EPN!AP81,SPD!AP81,SPMW!AP81,SSEH!AP81,SSES!AP81)</f>
        <v>1</v>
      </c>
      <c r="AQ81" s="456">
        <f>CHOOSE($B$3,ENWL!AQ81,NPgN!AQ81,NPgY!AQ81,WMID!AQ81,EMID!AQ81,SWALES!AQ81,SWEST!AQ81,LPN!AQ81,SPN!AQ81,EPN!AQ81,SPD!AQ81,SPMW!AQ81,SSEH!AQ81,SSES!AQ81)</f>
        <v>0</v>
      </c>
      <c r="AR81" s="410">
        <f>CHOOSE($B$3,ENWL!AR81,NPgN!AR81,NPgY!AR81,WMID!AR81,EMID!AR81,SWALES!AR81,SWEST!AR81,LPN!AR81,SPN!AR81,EPN!AR81,SPD!AR81,SPMW!AR81,SSEH!AR81,SSES!AR81)</f>
        <v>0</v>
      </c>
      <c r="AS81" s="410">
        <f>CHOOSE($B$3,ENWL!AS81,NPgN!AS81,NPgY!AS81,WMID!AS81,EMID!AS81,SWALES!AS81,SWEST!AS81,LPN!AS81,SPN!AS81,EPN!AS81,SPD!AS81,SPMW!AS81,SSEH!AS81,SSES!AS81)</f>
        <v>0</v>
      </c>
      <c r="AT81" s="410">
        <f>CHOOSE($B$3,ENWL!AT81,NPgN!AT81,NPgY!AT81,WMID!AT81,EMID!AT81,SWALES!AT81,SWEST!AT81,LPN!AT81,SPN!AT81,EPN!AT81,SPD!AT81,SPMW!AT81,SSEH!AT81,SSES!AT81)</f>
        <v>0</v>
      </c>
      <c r="AU81" s="410">
        <f>CHOOSE($B$3,ENWL!AU81,NPgN!AU81,NPgY!AU81,WMID!AU81,EMID!AU81,SWALES!AU81,SWEST!AU81,LPN!AU81,SPN!AU81,EPN!AU81,SPD!AU81,SPMW!AU81,SSEH!AU81,SSES!AU81)</f>
        <v>0</v>
      </c>
      <c r="AV81" s="263"/>
      <c r="AW81" s="184"/>
    </row>
    <row r="82" spans="1:49" ht="16.8">
      <c r="A82" s="82"/>
      <c r="B82" s="82"/>
      <c r="C82" s="82"/>
      <c r="D82" s="82"/>
      <c r="E82" s="82" t="str">
        <f t="shared" si="0"/>
        <v>Environmental Re-opener</v>
      </c>
      <c r="F82" s="82"/>
      <c r="G82" s="82" t="s">
        <v>126</v>
      </c>
      <c r="H82" s="82"/>
      <c r="I82" s="82"/>
      <c r="J82" s="82"/>
      <c r="K82" s="82"/>
      <c r="L82" s="82"/>
      <c r="M82" s="82"/>
      <c r="N82" s="82"/>
      <c r="O82" s="184"/>
      <c r="P82" s="184"/>
      <c r="Q82" s="184"/>
      <c r="R82" s="184"/>
      <c r="S82" s="184"/>
      <c r="T82" s="184"/>
      <c r="U82" s="184"/>
      <c r="V82" s="184"/>
      <c r="W82" s="184"/>
      <c r="X82" s="184"/>
      <c r="Y82" s="184"/>
      <c r="Z82" s="184"/>
      <c r="AA82" s="184"/>
      <c r="AB82" s="184"/>
      <c r="AC82" s="184"/>
      <c r="AD82" s="184"/>
      <c r="AE82" s="184"/>
      <c r="AF82" s="184"/>
      <c r="AG82" s="184"/>
      <c r="AH82" s="184"/>
      <c r="AI82" s="184"/>
      <c r="AJ82" s="417" t="str">
        <f>CHOOSE($B$3,ENWL!AJ82,NPgN!AJ82,NPgY!AJ82,WMID!AJ82,EMID!AJ82,SWALES!AJ82,SWEST!AJ82,LPN!AJ82,SPN!AJ82,EPN!AJ82,SPD!AJ82,SPMW!AJ82,SSEH!AJ82,SSES!AJ82)</f>
        <v>Re-opener</v>
      </c>
      <c r="AK82" s="321"/>
      <c r="AL82" s="417" t="str">
        <f>CHOOSE($B$3,ENWL!AL82,NPgN!AL82,NPgY!AL82,WMID!AL82,EMID!AL82,SWALES!AL82,SWEST!AL82,LPN!AL82,SPN!AL82,EPN!AL82,SPD!AL82,SPMW!AL82,SSEH!AL82,SSES!AL82)</f>
        <v>RPEs Don't Apply</v>
      </c>
      <c r="AM82" s="528">
        <f>CHOOSE($B$3,ENWL!AM82,NPgN!AM82,NPgY!AM82,WMID!AM82,EMID!AM82,SWALES!AM82,SWEST!AM82,LPN!AM82,SPN!AM82,EPN!AM82,SPD!AM82,SPMW!AM82,SSEH!AM82,SSES!AM82)</f>
        <v>2</v>
      </c>
      <c r="AN82" s="321"/>
      <c r="AO82" s="410">
        <f>CHOOSE($B$3,ENWL!AO82,NPgN!AO82,NPgY!AO82,WMID!AO82,EMID!AO82,SWALES!AO82,SWEST!AO82,LPN!AO82,SPN!AO82,EPN!AO82,SPD!AO82,SPMW!AO82,SSEH!AO82,SSES!AO82)</f>
        <v>0</v>
      </c>
      <c r="AP82" s="410">
        <f>CHOOSE($B$3,ENWL!AP82,NPgN!AP82,NPgY!AP82,WMID!AP82,EMID!AP82,SWALES!AP82,SWEST!AP82,LPN!AP82,SPN!AP82,EPN!AP82,SPD!AP82,SPMW!AP82,SSEH!AP82,SSES!AP82)</f>
        <v>1</v>
      </c>
      <c r="AQ82" s="456">
        <f>CHOOSE($B$3,ENWL!AQ82,NPgN!AQ82,NPgY!AQ82,WMID!AQ82,EMID!AQ82,SWALES!AQ82,SWEST!AQ82,LPN!AQ82,SPN!AQ82,EPN!AQ82,SPD!AQ82,SPMW!AQ82,SSEH!AQ82,SSES!AQ82)</f>
        <v>0</v>
      </c>
      <c r="AR82" s="410">
        <f>CHOOSE($B$3,ENWL!AR82,NPgN!AR82,NPgY!AR82,WMID!AR82,EMID!AR82,SWALES!AR82,SWEST!AR82,LPN!AR82,SPN!AR82,EPN!AR82,SPD!AR82,SPMW!AR82,SSEH!AR82,SSES!AR82)</f>
        <v>0</v>
      </c>
      <c r="AS82" s="410">
        <f>CHOOSE($B$3,ENWL!AS82,NPgN!AS82,NPgY!AS82,WMID!AS82,EMID!AS82,SWALES!AS82,SWEST!AS82,LPN!AS82,SPN!AS82,EPN!AS82,SPD!AS82,SPMW!AS82,SSEH!AS82,SSES!AS82)</f>
        <v>0</v>
      </c>
      <c r="AT82" s="410">
        <f>CHOOSE($B$3,ENWL!AT82,NPgN!AT82,NPgY!AT82,WMID!AT82,EMID!AT82,SWALES!AT82,SWEST!AT82,LPN!AT82,SPN!AT82,EPN!AT82,SPD!AT82,SPMW!AT82,SSEH!AT82,SSES!AT82)</f>
        <v>0</v>
      </c>
      <c r="AU82" s="410">
        <f>CHOOSE($B$3,ENWL!AU82,NPgN!AU82,NPgY!AU82,WMID!AU82,EMID!AU82,SWALES!AU82,SWEST!AU82,LPN!AU82,SPN!AU82,EPN!AU82,SPD!AU82,SPMW!AU82,SSEH!AU82,SSES!AU82)</f>
        <v>0</v>
      </c>
      <c r="AV82" s="263"/>
      <c r="AW82" s="184"/>
    </row>
    <row r="83" spans="1:49" ht="16.8">
      <c r="A83" s="82"/>
      <c r="B83" s="82"/>
      <c r="C83" s="82"/>
      <c r="D83" s="82"/>
      <c r="E83" s="82" t="str">
        <f t="shared" si="0"/>
        <v>Network Asset Risk Metric Expenditure</v>
      </c>
      <c r="F83" s="82"/>
      <c r="G83" s="82" t="s">
        <v>126</v>
      </c>
      <c r="H83" s="82"/>
      <c r="I83" s="82"/>
      <c r="J83" s="82"/>
      <c r="K83" s="82"/>
      <c r="L83" s="82"/>
      <c r="M83" s="82"/>
      <c r="N83" s="82"/>
      <c r="O83" s="184"/>
      <c r="P83" s="184"/>
      <c r="Q83" s="184"/>
      <c r="R83" s="184"/>
      <c r="S83" s="184"/>
      <c r="T83" s="184"/>
      <c r="U83" s="184"/>
      <c r="V83" s="184"/>
      <c r="W83" s="184"/>
      <c r="X83" s="184"/>
      <c r="Y83" s="184"/>
      <c r="Z83" s="184"/>
      <c r="AA83" s="184"/>
      <c r="AB83" s="184"/>
      <c r="AC83" s="184"/>
      <c r="AD83" s="184"/>
      <c r="AE83" s="184"/>
      <c r="AF83" s="184"/>
      <c r="AG83" s="184"/>
      <c r="AH83" s="184"/>
      <c r="AI83" s="184"/>
      <c r="AJ83" s="417" t="str">
        <f>CHOOSE($B$3,ENWL!AJ83,NPgN!AJ83,NPgY!AJ83,WMID!AJ83,EMID!AJ83,SWALES!AJ83,SWEST!AJ83,LPN!AJ83,SPN!AJ83,EPN!AJ83,SPD!AJ83,SPMW!AJ83,SSEH!AJ83,SSES!AJ83)</f>
        <v>PCD</v>
      </c>
      <c r="AK83" s="321"/>
      <c r="AL83" s="417" t="str">
        <f>CHOOSE($B$3,ENWL!AL83,NPgN!AL83,NPgY!AL83,WMID!AL83,EMID!AL83,SWALES!AL83,SWEST!AL83,LPN!AL83,SPN!AL83,EPN!AL83,SPD!AL83,SPMW!AL83,SSEH!AL83,SSES!AL83)</f>
        <v>RPEs Apply</v>
      </c>
      <c r="AM83" s="528">
        <f>CHOOSE($B$3,ENWL!AM83,NPgN!AM83,NPgY!AM83,WMID!AM83,EMID!AM83,SWALES!AM83,SWEST!AM83,LPN!AM83,SPN!AM83,EPN!AM83,SPD!AM83,SPMW!AM83,SSEH!AM83,SSES!AM83)</f>
        <v>1</v>
      </c>
      <c r="AN83" s="321"/>
      <c r="AO83" s="410">
        <f>CHOOSE($B$3,ENWL!AO83,NPgN!AO83,NPgY!AO83,WMID!AO83,EMID!AO83,SWALES!AO83,SWEST!AO83,LPN!AO83,SPN!AO83,EPN!AO83,SPD!AO83,SPMW!AO83,SSEH!AO83,SSES!AO83)</f>
        <v>0</v>
      </c>
      <c r="AP83" s="410">
        <f>CHOOSE($B$3,ENWL!AP83,NPgN!AP83,NPgY!AP83,WMID!AP83,EMID!AP83,SWALES!AP83,SWEST!AP83,LPN!AP83,SPN!AP83,EPN!AP83,SPD!AP83,SPMW!AP83,SSEH!AP83,SSES!AP83)</f>
        <v>1</v>
      </c>
      <c r="AQ83" s="456">
        <f>CHOOSE($B$3,ENWL!AQ83,NPgN!AQ83,NPgY!AQ83,WMID!AQ83,EMID!AQ83,SWALES!AQ83,SWEST!AQ83,LPN!AQ83,SPN!AQ83,EPN!AQ83,SPD!AQ83,SPMW!AQ83,SSEH!AQ83,SSES!AQ83)</f>
        <v>0</v>
      </c>
      <c r="AR83" s="410">
        <f>CHOOSE($B$3,ENWL!AR83,NPgN!AR83,NPgY!AR83,WMID!AR83,EMID!AR83,SWALES!AR83,SWEST!AR83,LPN!AR83,SPN!AR83,EPN!AR83,SPD!AR83,SPMW!AR83,SSEH!AR83,SSES!AR83)</f>
        <v>0</v>
      </c>
      <c r="AS83" s="410">
        <f>CHOOSE($B$3,ENWL!AS83,NPgN!AS83,NPgY!AS83,WMID!AS83,EMID!AS83,SWALES!AS83,SWEST!AS83,LPN!AS83,SPN!AS83,EPN!AS83,SPD!AS83,SPMW!AS83,SSEH!AS83,SSES!AS83)</f>
        <v>0</v>
      </c>
      <c r="AT83" s="410">
        <f>CHOOSE($B$3,ENWL!AT83,NPgN!AT83,NPgY!AT83,WMID!AT83,EMID!AT83,SWALES!AT83,SWEST!AT83,LPN!AT83,SPN!AT83,EPN!AT83,SPD!AT83,SPMW!AT83,SSEH!AT83,SSES!AT83)</f>
        <v>0</v>
      </c>
      <c r="AU83" s="410">
        <f>CHOOSE($B$3,ENWL!AU83,NPgN!AU83,NPgY!AU83,WMID!AU83,EMID!AU83,SWALES!AU83,SWEST!AU83,LPN!AU83,SPN!AU83,EPN!AU83,SPD!AU83,SPMW!AU83,SSEH!AU83,SSES!AU83)</f>
        <v>0</v>
      </c>
      <c r="AV83" s="263"/>
      <c r="AW83" s="184"/>
    </row>
    <row r="84" spans="1:49" ht="16.8">
      <c r="A84" s="82"/>
      <c r="B84" s="82"/>
      <c r="C84" s="82"/>
      <c r="D84" s="82"/>
      <c r="E84" s="82" t="str">
        <f t="shared" si="0"/>
        <v>Load Related Expenditure: Secondary Reinforcement</v>
      </c>
      <c r="F84" s="82"/>
      <c r="G84" s="82" t="s">
        <v>126</v>
      </c>
      <c r="H84" s="82"/>
      <c r="I84" s="82"/>
      <c r="J84" s="82"/>
      <c r="K84" s="82"/>
      <c r="L84" s="82"/>
      <c r="M84" s="82"/>
      <c r="N84" s="82"/>
      <c r="O84" s="184"/>
      <c r="P84" s="184"/>
      <c r="Q84" s="184"/>
      <c r="R84" s="184"/>
      <c r="S84" s="184"/>
      <c r="T84" s="184"/>
      <c r="U84" s="184"/>
      <c r="V84" s="184"/>
      <c r="W84" s="184"/>
      <c r="X84" s="184"/>
      <c r="Y84" s="184"/>
      <c r="Z84" s="184"/>
      <c r="AA84" s="184"/>
      <c r="AB84" s="184"/>
      <c r="AC84" s="184"/>
      <c r="AD84" s="184"/>
      <c r="AE84" s="184"/>
      <c r="AF84" s="184"/>
      <c r="AG84" s="184"/>
      <c r="AH84" s="184"/>
      <c r="AI84" s="184"/>
      <c r="AJ84" s="417" t="str">
        <f>CHOOSE($B$3,ENWL!AJ84,NPgN!AJ84,NPgY!AJ84,WMID!AJ84,EMID!AJ84,SWALES!AJ84,SWEST!AJ84,LPN!AJ84,SPN!AJ84,EPN!AJ84,SPD!AJ84,SPMW!AJ84,SSEH!AJ84,SSES!AJ84)</f>
        <v>Volume driver</v>
      </c>
      <c r="AK84" s="321"/>
      <c r="AL84" s="417" t="str">
        <f>CHOOSE($B$3,ENWL!AL84,NPgN!AL84,NPgY!AL84,WMID!AL84,EMID!AL84,SWALES!AL84,SWEST!AL84,LPN!AL84,SPN!AL84,EPN!AL84,SPD!AL84,SPMW!AL84,SSEH!AL84,SSES!AL84)</f>
        <v>RPEs Apply</v>
      </c>
      <c r="AM84" s="528">
        <f>CHOOSE($B$3,ENWL!AM84,NPgN!AM84,NPgY!AM84,WMID!AM84,EMID!AM84,SWALES!AM84,SWEST!AM84,LPN!AM84,SPN!AM84,EPN!AM84,SPD!AM84,SPMW!AM84,SSEH!AM84,SSES!AM84)</f>
        <v>2</v>
      </c>
      <c r="AN84" s="321"/>
      <c r="AO84" s="410">
        <f>CHOOSE($B$3,ENWL!AO84,NPgN!AO84,NPgY!AO84,WMID!AO84,EMID!AO84,SWALES!AO84,SWEST!AO84,LPN!AO84,SPN!AO84,EPN!AO84,SPD!AO84,SPMW!AO84,SSEH!AO84,SSES!AO84)</f>
        <v>1</v>
      </c>
      <c r="AP84" s="410">
        <f>CHOOSE($B$3,ENWL!AP84,NPgN!AP84,NPgY!AP84,WMID!AP84,EMID!AP84,SWALES!AP84,SWEST!AP84,LPN!AP84,SPN!AP84,EPN!AP84,SPD!AP84,SPMW!AP84,SSEH!AP84,SSES!AP84)</f>
        <v>0</v>
      </c>
      <c r="AQ84" s="456">
        <f>CHOOSE($B$3,ENWL!AQ84,NPgN!AQ84,NPgY!AQ84,WMID!AQ84,EMID!AQ84,SWALES!AQ84,SWEST!AQ84,LPN!AQ84,SPN!AQ84,EPN!AQ84,SPD!AQ84,SPMW!AQ84,SSEH!AQ84,SSES!AQ84)</f>
        <v>0</v>
      </c>
      <c r="AR84" s="410">
        <f>CHOOSE($B$3,ENWL!AR84,NPgN!AR84,NPgY!AR84,WMID!AR84,EMID!AR84,SWALES!AR84,SWEST!AR84,LPN!AR84,SPN!AR84,EPN!AR84,SPD!AR84,SPMW!AR84,SSEH!AR84,SSES!AR84)</f>
        <v>0</v>
      </c>
      <c r="AS84" s="410">
        <f>CHOOSE($B$3,ENWL!AS84,NPgN!AS84,NPgY!AS84,WMID!AS84,EMID!AS84,SWALES!AS84,SWEST!AS84,LPN!AS84,SPN!AS84,EPN!AS84,SPD!AS84,SPMW!AS84,SSEH!AS84,SSES!AS84)</f>
        <v>0</v>
      </c>
      <c r="AT84" s="410">
        <f>CHOOSE($B$3,ENWL!AT84,NPgN!AT84,NPgY!AT84,WMID!AT84,EMID!AT84,SWALES!AT84,SWEST!AT84,LPN!AT84,SPN!AT84,EPN!AT84,SPD!AT84,SPMW!AT84,SSEH!AT84,SSES!AT84)</f>
        <v>0</v>
      </c>
      <c r="AU84" s="410">
        <f>CHOOSE($B$3,ENWL!AU84,NPgN!AU84,NPgY!AU84,WMID!AU84,EMID!AU84,SWALES!AU84,SWEST!AU84,LPN!AU84,SPN!AU84,EPN!AU84,SPD!AU84,SPMW!AU84,SSEH!AU84,SSES!AU84)</f>
        <v>0</v>
      </c>
      <c r="AV84" s="263"/>
      <c r="AW84" s="184"/>
    </row>
    <row r="85" spans="1:49" ht="16.8">
      <c r="A85" s="82"/>
      <c r="B85" s="82"/>
      <c r="C85" s="82"/>
      <c r="D85" s="82"/>
      <c r="E85" s="82" t="str">
        <f t="shared" si="0"/>
        <v>Load Related Expenditure: Low Voltage Services</v>
      </c>
      <c r="F85" s="82"/>
      <c r="G85" s="82" t="s">
        <v>126</v>
      </c>
      <c r="H85" s="82"/>
      <c r="I85" s="82"/>
      <c r="J85" s="82"/>
      <c r="K85" s="82"/>
      <c r="L85" s="82"/>
      <c r="M85" s="82"/>
      <c r="N85" s="82"/>
      <c r="O85" s="184"/>
      <c r="P85" s="184"/>
      <c r="Q85" s="184"/>
      <c r="R85" s="184"/>
      <c r="S85" s="184"/>
      <c r="T85" s="184"/>
      <c r="U85" s="184"/>
      <c r="V85" s="184"/>
      <c r="W85" s="184"/>
      <c r="X85" s="184"/>
      <c r="Y85" s="184"/>
      <c r="Z85" s="184"/>
      <c r="AA85" s="184"/>
      <c r="AB85" s="184"/>
      <c r="AC85" s="184"/>
      <c r="AD85" s="184"/>
      <c r="AE85" s="184"/>
      <c r="AF85" s="184"/>
      <c r="AG85" s="184"/>
      <c r="AH85" s="184"/>
      <c r="AI85" s="184"/>
      <c r="AJ85" s="417" t="str">
        <f>CHOOSE($B$3,ENWL!AJ85,NPgN!AJ85,NPgY!AJ85,WMID!AJ85,EMID!AJ85,SWALES!AJ85,SWEST!AJ85,LPN!AJ85,SPN!AJ85,EPN!AJ85,SPD!AJ85,SPMW!AJ85,SSEH!AJ85,SSES!AJ85)</f>
        <v>Volume driver</v>
      </c>
      <c r="AK85" s="321"/>
      <c r="AL85" s="417" t="str">
        <f>CHOOSE($B$3,ENWL!AL85,NPgN!AL85,NPgY!AL85,WMID!AL85,EMID!AL85,SWALES!AL85,SWEST!AL85,LPN!AL85,SPN!AL85,EPN!AL85,SPD!AL85,SPMW!AL85,SSEH!AL85,SSES!AL85)</f>
        <v>RPEs Apply</v>
      </c>
      <c r="AM85" s="528">
        <f>CHOOSE($B$3,ENWL!AM85,NPgN!AM85,NPgY!AM85,WMID!AM85,EMID!AM85,SWALES!AM85,SWEST!AM85,LPN!AM85,SPN!AM85,EPN!AM85,SPD!AM85,SPMW!AM85,SSEH!AM85,SSES!AM85)</f>
        <v>2</v>
      </c>
      <c r="AN85" s="321"/>
      <c r="AO85" s="410">
        <f>CHOOSE($B$3,ENWL!AO85,NPgN!AO85,NPgY!AO85,WMID!AO85,EMID!AO85,SWALES!AO85,SWEST!AO85,LPN!AO85,SPN!AO85,EPN!AO85,SPD!AO85,SPMW!AO85,SSEH!AO85,SSES!AO85)</f>
        <v>1</v>
      </c>
      <c r="AP85" s="410">
        <f>CHOOSE($B$3,ENWL!AP85,NPgN!AP85,NPgY!AP85,WMID!AP85,EMID!AP85,SWALES!AP85,SWEST!AP85,LPN!AP85,SPN!AP85,EPN!AP85,SPD!AP85,SPMW!AP85,SSEH!AP85,SSES!AP85)</f>
        <v>0</v>
      </c>
      <c r="AQ85" s="456">
        <f>CHOOSE($B$3,ENWL!AQ85,NPgN!AQ85,NPgY!AQ85,WMID!AQ85,EMID!AQ85,SWALES!AQ85,SWEST!AQ85,LPN!AQ85,SPN!AQ85,EPN!AQ85,SPD!AQ85,SPMW!AQ85,SSEH!AQ85,SSES!AQ85)</f>
        <v>0</v>
      </c>
      <c r="AR85" s="410">
        <f>CHOOSE($B$3,ENWL!AR85,NPgN!AR85,NPgY!AR85,WMID!AR85,EMID!AR85,SWALES!AR85,SWEST!AR85,LPN!AR85,SPN!AR85,EPN!AR85,SPD!AR85,SPMW!AR85,SSEH!AR85,SSES!AR85)</f>
        <v>0</v>
      </c>
      <c r="AS85" s="410">
        <f>CHOOSE($B$3,ENWL!AS85,NPgN!AS85,NPgY!AS85,WMID!AS85,EMID!AS85,SWALES!AS85,SWEST!AS85,LPN!AS85,SPN!AS85,EPN!AS85,SPD!AS85,SPMW!AS85,SSEH!AS85,SSES!AS85)</f>
        <v>0</v>
      </c>
      <c r="AT85" s="410">
        <f>CHOOSE($B$3,ENWL!AT85,NPgN!AT85,NPgY!AT85,WMID!AT85,EMID!AT85,SWALES!AT85,SWEST!AT85,LPN!AT85,SPN!AT85,EPN!AT85,SPD!AT85,SPMW!AT85,SSEH!AT85,SSES!AT85)</f>
        <v>0</v>
      </c>
      <c r="AU85" s="410">
        <f>CHOOSE($B$3,ENWL!AU85,NPgN!AU85,NPgY!AU85,WMID!AU85,EMID!AU85,SWALES!AU85,SWEST!AU85,LPN!AU85,SPN!AU85,EPN!AU85,SPD!AU85,SPMW!AU85,SSEH!AU85,SSES!AU85)</f>
        <v>0</v>
      </c>
      <c r="AV85" s="263"/>
      <c r="AW85" s="184"/>
    </row>
    <row r="86" spans="1:49" ht="16.8">
      <c r="A86" s="82"/>
      <c r="B86" s="82"/>
      <c r="C86" s="82"/>
      <c r="D86" s="82"/>
      <c r="E86" s="82" t="str">
        <f t="shared" si="0"/>
        <v>Load Related Expenditure Re-opener</v>
      </c>
      <c r="F86" s="82"/>
      <c r="G86" s="82" t="s">
        <v>126</v>
      </c>
      <c r="H86" s="82"/>
      <c r="I86" s="82"/>
      <c r="J86" s="82"/>
      <c r="K86" s="82"/>
      <c r="L86" s="82"/>
      <c r="M86" s="82"/>
      <c r="N86" s="82"/>
      <c r="O86" s="184"/>
      <c r="P86" s="184"/>
      <c r="Q86" s="184"/>
      <c r="R86" s="184"/>
      <c r="S86" s="184"/>
      <c r="T86" s="184"/>
      <c r="U86" s="184"/>
      <c r="V86" s="184"/>
      <c r="W86" s="184"/>
      <c r="X86" s="184"/>
      <c r="Y86" s="184"/>
      <c r="Z86" s="184"/>
      <c r="AA86" s="184"/>
      <c r="AB86" s="184"/>
      <c r="AC86" s="184"/>
      <c r="AD86" s="184"/>
      <c r="AE86" s="184"/>
      <c r="AF86" s="184"/>
      <c r="AG86" s="184"/>
      <c r="AH86" s="184"/>
      <c r="AI86" s="184"/>
      <c r="AJ86" s="417" t="str">
        <f>CHOOSE($B$3,ENWL!AJ86,NPgN!AJ86,NPgY!AJ86,WMID!AJ86,EMID!AJ86,SWALES!AJ86,SWEST!AJ86,LPN!AJ86,SPN!AJ86,EPN!AJ86,SPD!AJ86,SPMW!AJ86,SSEH!AJ86,SSES!AJ86)</f>
        <v>Re-opener</v>
      </c>
      <c r="AK86" s="321"/>
      <c r="AL86" s="417" t="str">
        <f>CHOOSE($B$3,ENWL!AL86,NPgN!AL86,NPgY!AL86,WMID!AL86,EMID!AL86,SWALES!AL86,SWEST!AL86,LPN!AL86,SPN!AL86,EPN!AL86,SPD!AL86,SPMW!AL86,SSEH!AL86,SSES!AL86)</f>
        <v>RPEs Don't Apply</v>
      </c>
      <c r="AM86" s="528">
        <f>CHOOSE($B$3,ENWL!AM86,NPgN!AM86,NPgY!AM86,WMID!AM86,EMID!AM86,SWALES!AM86,SWEST!AM86,LPN!AM86,SPN!AM86,EPN!AM86,SPD!AM86,SPMW!AM86,SSEH!AM86,SSES!AM86)</f>
        <v>2</v>
      </c>
      <c r="AN86" s="321"/>
      <c r="AO86" s="410">
        <f>CHOOSE($B$3,ENWL!AO86,NPgN!AO86,NPgY!AO86,WMID!AO86,EMID!AO86,SWALES!AO86,SWEST!AO86,LPN!AO86,SPN!AO86,EPN!AO86,SPD!AO86,SPMW!AO86,SSEH!AO86,SSES!AO86)</f>
        <v>1</v>
      </c>
      <c r="AP86" s="410">
        <f>CHOOSE($B$3,ENWL!AP86,NPgN!AP86,NPgY!AP86,WMID!AP86,EMID!AP86,SWALES!AP86,SWEST!AP86,LPN!AP86,SPN!AP86,EPN!AP86,SPD!AP86,SPMW!AP86,SSEH!AP86,SSES!AP86)</f>
        <v>0</v>
      </c>
      <c r="AQ86" s="456">
        <f>CHOOSE($B$3,ENWL!AQ86,NPgN!AQ86,NPgY!AQ86,WMID!AQ86,EMID!AQ86,SWALES!AQ86,SWEST!AQ86,LPN!AQ86,SPN!AQ86,EPN!AQ86,SPD!AQ86,SPMW!AQ86,SSEH!AQ86,SSES!AQ86)</f>
        <v>0</v>
      </c>
      <c r="AR86" s="410">
        <f>CHOOSE($B$3,ENWL!AR86,NPgN!AR86,NPgY!AR86,WMID!AR86,EMID!AR86,SWALES!AR86,SWEST!AR86,LPN!AR86,SPN!AR86,EPN!AR86,SPD!AR86,SPMW!AR86,SSEH!AR86,SSES!AR86)</f>
        <v>0</v>
      </c>
      <c r="AS86" s="410">
        <f>CHOOSE($B$3,ENWL!AS86,NPgN!AS86,NPgY!AS86,WMID!AS86,EMID!AS86,SWALES!AS86,SWEST!AS86,LPN!AS86,SPN!AS86,EPN!AS86,SPD!AS86,SPMW!AS86,SSEH!AS86,SSES!AS86)</f>
        <v>0</v>
      </c>
      <c r="AT86" s="410">
        <f>CHOOSE($B$3,ENWL!AT86,NPgN!AT86,NPgY!AT86,WMID!AT86,EMID!AT86,SWALES!AT86,SWEST!AT86,LPN!AT86,SPN!AT86,EPN!AT86,SPD!AT86,SPMW!AT86,SSEH!AT86,SSES!AT86)</f>
        <v>0</v>
      </c>
      <c r="AU86" s="410">
        <f>CHOOSE($B$3,ENWL!AU86,NPgN!AU86,NPgY!AU86,WMID!AU86,EMID!AU86,SWALES!AU86,SWEST!AU86,LPN!AU86,SPN!AU86,EPN!AU86,SPD!AU86,SPMW!AU86,SSEH!AU86,SSES!AU86)</f>
        <v>0</v>
      </c>
      <c r="AV86" s="263"/>
      <c r="AW86" s="184"/>
    </row>
    <row r="87" spans="1:49" ht="16.8">
      <c r="A87" s="82"/>
      <c r="B87" s="82"/>
      <c r="C87" s="82"/>
      <c r="D87" s="82"/>
      <c r="E87" s="82" t="str">
        <f t="shared" si="0"/>
        <v>Digitalisation Re-opener</v>
      </c>
      <c r="F87" s="82"/>
      <c r="G87" s="82" t="s">
        <v>126</v>
      </c>
      <c r="H87" s="82"/>
      <c r="I87" s="82"/>
      <c r="J87" s="82"/>
      <c r="K87" s="82"/>
      <c r="L87" s="82"/>
      <c r="M87" s="82"/>
      <c r="N87" s="82"/>
      <c r="O87" s="184"/>
      <c r="P87" s="184"/>
      <c r="Q87" s="184"/>
      <c r="R87" s="184"/>
      <c r="S87" s="184"/>
      <c r="T87" s="184"/>
      <c r="U87" s="184"/>
      <c r="V87" s="184"/>
      <c r="W87" s="184"/>
      <c r="X87" s="184"/>
      <c r="Y87" s="184"/>
      <c r="Z87" s="184"/>
      <c r="AA87" s="184"/>
      <c r="AB87" s="184"/>
      <c r="AC87" s="184"/>
      <c r="AD87" s="184"/>
      <c r="AE87" s="184"/>
      <c r="AF87" s="184"/>
      <c r="AG87" s="184"/>
      <c r="AH87" s="184"/>
      <c r="AI87" s="184"/>
      <c r="AJ87" s="417" t="str">
        <f>CHOOSE($B$3,ENWL!AJ87,NPgN!AJ87,NPgY!AJ87,WMID!AJ87,EMID!AJ87,SWALES!AJ87,SWEST!AJ87,LPN!AJ87,SPN!AJ87,EPN!AJ87,SPD!AJ87,SPMW!AJ87,SSEH!AJ87,SSES!AJ87)</f>
        <v>Re-opener</v>
      </c>
      <c r="AK87" s="321"/>
      <c r="AL87" s="417" t="str">
        <f>CHOOSE($B$3,ENWL!AL87,NPgN!AL87,NPgY!AL87,WMID!AL87,EMID!AL87,SWALES!AL87,SWEST!AL87,LPN!AL87,SPN!AL87,EPN!AL87,SPD!AL87,SPMW!AL87,SSEH!AL87,SSES!AL87)</f>
        <v>RPEs Don't Apply</v>
      </c>
      <c r="AM87" s="528">
        <f>CHOOSE($B$3,ENWL!AM87,NPgN!AM87,NPgY!AM87,WMID!AM87,EMID!AM87,SWALES!AM87,SWEST!AM87,LPN!AM87,SPN!AM87,EPN!AM87,SPD!AM87,SPMW!AM87,SSEH!AM87,SSES!AM87)</f>
        <v>2</v>
      </c>
      <c r="AN87" s="321"/>
      <c r="AO87" s="410">
        <f>CHOOSE($B$3,ENWL!AO87,NPgN!AO87,NPgY!AO87,WMID!AO87,EMID!AO87,SWALES!AO87,SWEST!AO87,LPN!AO87,SPN!AO87,EPN!AO87,SPD!AO87,SPMW!AO87,SSEH!AO87,SSES!AO87)</f>
        <v>0</v>
      </c>
      <c r="AP87" s="410">
        <f>CHOOSE($B$3,ENWL!AP87,NPgN!AP87,NPgY!AP87,WMID!AP87,EMID!AP87,SWALES!AP87,SWEST!AP87,LPN!AP87,SPN!AP87,EPN!AP87,SPD!AP87,SPMW!AP87,SSEH!AP87,SSES!AP87)</f>
        <v>0</v>
      </c>
      <c r="AQ87" s="456">
        <f>CHOOSE($B$3,ENWL!AQ87,NPgN!AQ87,NPgY!AQ87,WMID!AQ87,EMID!AQ87,SWALES!AQ87,SWEST!AQ87,LPN!AQ87,SPN!AQ87,EPN!AQ87,SPD!AQ87,SPMW!AQ87,SSEH!AQ87,SSES!AQ87)</f>
        <v>0.5</v>
      </c>
      <c r="AR87" s="410">
        <f>CHOOSE($B$3,ENWL!AR87,NPgN!AR87,NPgY!AR87,WMID!AR87,EMID!AR87,SWALES!AR87,SWEST!AR87,LPN!AR87,SPN!AR87,EPN!AR87,SPD!AR87,SPMW!AR87,SSEH!AR87,SSES!AR87)</f>
        <v>0</v>
      </c>
      <c r="AS87" s="410">
        <f>CHOOSE($B$3,ENWL!AS87,NPgN!AS87,NPgY!AS87,WMID!AS87,EMID!AS87,SWALES!AS87,SWEST!AS87,LPN!AS87,SPN!AS87,EPN!AS87,SPD!AS87,SPMW!AS87,SSEH!AS87,SSES!AS87)</f>
        <v>0</v>
      </c>
      <c r="AT87" s="410">
        <f>CHOOSE($B$3,ENWL!AT87,NPgN!AT87,NPgY!AT87,WMID!AT87,EMID!AT87,SWALES!AT87,SWEST!AT87,LPN!AT87,SPN!AT87,EPN!AT87,SPD!AT87,SPMW!AT87,SSEH!AT87,SSES!AT87)</f>
        <v>0</v>
      </c>
      <c r="AU87" s="410">
        <f>CHOOSE($B$3,ENWL!AU87,NPgN!AU87,NPgY!AU87,WMID!AU87,EMID!AU87,SWALES!AU87,SWEST!AU87,LPN!AU87,SPN!AU87,EPN!AU87,SPD!AU87,SPMW!AU87,SSEH!AU87,SSES!AU87)</f>
        <v>0.5</v>
      </c>
      <c r="AV87" s="263"/>
      <c r="AW87" s="184"/>
    </row>
    <row r="88" spans="1:49" ht="16.8">
      <c r="A88" s="82"/>
      <c r="B88" s="82"/>
      <c r="C88" s="82"/>
      <c r="D88" s="82"/>
      <c r="E88" s="82" t="str">
        <f t="shared" si="0"/>
        <v>PCB Interventions</v>
      </c>
      <c r="F88" s="82"/>
      <c r="G88" s="82" t="s">
        <v>126</v>
      </c>
      <c r="H88" s="82"/>
      <c r="I88" s="82"/>
      <c r="J88" s="82"/>
      <c r="K88" s="82"/>
      <c r="L88" s="82"/>
      <c r="M88" s="82"/>
      <c r="N88" s="82"/>
      <c r="O88" s="184"/>
      <c r="P88" s="184"/>
      <c r="Q88" s="184"/>
      <c r="R88" s="184"/>
      <c r="S88" s="184"/>
      <c r="T88" s="184"/>
      <c r="U88" s="184"/>
      <c r="V88" s="184"/>
      <c r="W88" s="184"/>
      <c r="X88" s="184"/>
      <c r="Y88" s="184"/>
      <c r="Z88" s="184"/>
      <c r="AA88" s="184"/>
      <c r="AB88" s="184"/>
      <c r="AC88" s="184"/>
      <c r="AD88" s="184"/>
      <c r="AE88" s="184"/>
      <c r="AF88" s="184"/>
      <c r="AG88" s="184"/>
      <c r="AH88" s="184"/>
      <c r="AI88" s="184"/>
      <c r="AJ88" s="417" t="str">
        <f>CHOOSE($B$3,ENWL!AJ88,NPgN!AJ88,NPgY!AJ88,WMID!AJ88,EMID!AJ88,SWALES!AJ88,SWEST!AJ88,LPN!AJ88,SPN!AJ88,EPN!AJ88,SPD!AJ88,SPMW!AJ88,SSEH!AJ88,SSES!AJ88)</f>
        <v>Volume driver</v>
      </c>
      <c r="AK88" s="321"/>
      <c r="AL88" s="417" t="str">
        <f>CHOOSE($B$3,ENWL!AL88,NPgN!AL88,NPgY!AL88,WMID!AL88,EMID!AL88,SWALES!AL88,SWEST!AL88,LPN!AL88,SPN!AL88,EPN!AL88,SPD!AL88,SPMW!AL88,SSEH!AL88,SSES!AL88)</f>
        <v>RPEs Apply</v>
      </c>
      <c r="AM88" s="528">
        <f>CHOOSE($B$3,ENWL!AM88,NPgN!AM88,NPgY!AM88,WMID!AM88,EMID!AM88,SWALES!AM88,SWEST!AM88,LPN!AM88,SPN!AM88,EPN!AM88,SPD!AM88,SPMW!AM88,SSEH!AM88,SSES!AM88)</f>
        <v>2</v>
      </c>
      <c r="AN88" s="321"/>
      <c r="AO88" s="410">
        <f>CHOOSE($B$3,ENWL!AO88,NPgN!AO88,NPgY!AO88,WMID!AO88,EMID!AO88,SWALES!AO88,SWEST!AO88,LPN!AO88,SPN!AO88,EPN!AO88,SPD!AO88,SPMW!AO88,SSEH!AO88,SSES!AO88)</f>
        <v>0</v>
      </c>
      <c r="AP88" s="410">
        <f>CHOOSE($B$3,ENWL!AP88,NPgN!AP88,NPgY!AP88,WMID!AP88,EMID!AP88,SWALES!AP88,SWEST!AP88,LPN!AP88,SPN!AP88,EPN!AP88,SPD!AP88,SPMW!AP88,SSEH!AP88,SSES!AP88)</f>
        <v>1</v>
      </c>
      <c r="AQ88" s="456">
        <f>CHOOSE($B$3,ENWL!AQ88,NPgN!AQ88,NPgY!AQ88,WMID!AQ88,EMID!AQ88,SWALES!AQ88,SWEST!AQ88,LPN!AQ88,SPN!AQ88,EPN!AQ88,SPD!AQ88,SPMW!AQ88,SSEH!AQ88,SSES!AQ88)</f>
        <v>0</v>
      </c>
      <c r="AR88" s="410">
        <f>CHOOSE($B$3,ENWL!AR88,NPgN!AR88,NPgY!AR88,WMID!AR88,EMID!AR88,SWALES!AR88,SWEST!AR88,LPN!AR88,SPN!AR88,EPN!AR88,SPD!AR88,SPMW!AR88,SSEH!AR88,SSES!AR88)</f>
        <v>0</v>
      </c>
      <c r="AS88" s="410">
        <f>CHOOSE($B$3,ENWL!AS88,NPgN!AS88,NPgY!AS88,WMID!AS88,EMID!AS88,SWALES!AS88,SWEST!AS88,LPN!AS88,SPN!AS88,EPN!AS88,SPD!AS88,SPMW!AS88,SSEH!AS88,SSES!AS88)</f>
        <v>0</v>
      </c>
      <c r="AT88" s="410">
        <f>CHOOSE($B$3,ENWL!AT88,NPgN!AT88,NPgY!AT88,WMID!AT88,EMID!AT88,SWALES!AT88,SWEST!AT88,LPN!AT88,SPN!AT88,EPN!AT88,SPD!AT88,SPMW!AT88,SSEH!AT88,SSES!AT88)</f>
        <v>0</v>
      </c>
      <c r="AU88" s="410">
        <f>CHOOSE($B$3,ENWL!AU88,NPgN!AU88,NPgY!AU88,WMID!AU88,EMID!AU88,SWALES!AU88,SWEST!AU88,LPN!AU88,SPN!AU88,EPN!AU88,SPD!AU88,SPMW!AU88,SSEH!AU88,SSES!AU88)</f>
        <v>0</v>
      </c>
      <c r="AV88" s="263"/>
      <c r="AW88" s="184"/>
    </row>
    <row r="89" spans="1:49" ht="16.8">
      <c r="A89" s="82"/>
      <c r="B89" s="82"/>
      <c r="C89" s="82"/>
      <c r="D89" s="82"/>
      <c r="E89" s="82" t="str">
        <f t="shared" si="0"/>
        <v>Visual Amenity Projects</v>
      </c>
      <c r="F89" s="82"/>
      <c r="G89" s="82" t="s">
        <v>126</v>
      </c>
      <c r="H89" s="82"/>
      <c r="I89" s="82"/>
      <c r="J89" s="82"/>
      <c r="K89" s="82"/>
      <c r="L89" s="82"/>
      <c r="M89" s="82"/>
      <c r="N89" s="82"/>
      <c r="O89" s="184"/>
      <c r="P89" s="184"/>
      <c r="Q89" s="184"/>
      <c r="R89" s="184"/>
      <c r="S89" s="184"/>
      <c r="T89" s="184"/>
      <c r="U89" s="184"/>
      <c r="V89" s="184"/>
      <c r="W89" s="184"/>
      <c r="X89" s="184"/>
      <c r="Y89" s="184"/>
      <c r="Z89" s="184"/>
      <c r="AA89" s="184"/>
      <c r="AB89" s="184"/>
      <c r="AC89" s="184"/>
      <c r="AD89" s="184"/>
      <c r="AE89" s="184"/>
      <c r="AF89" s="184"/>
      <c r="AG89" s="184"/>
      <c r="AH89" s="184"/>
      <c r="AI89" s="184"/>
      <c r="AJ89" s="417" t="str">
        <f>CHOOSE($B$3,ENWL!AJ89,NPgN!AJ89,NPgY!AJ89,WMID!AJ89,EMID!AJ89,SWALES!AJ89,SWEST!AJ89,LPN!AJ89,SPN!AJ89,EPN!AJ89,SPD!AJ89,SPMW!AJ89,SSEH!AJ89,SSES!AJ89)</f>
        <v>UIOLI</v>
      </c>
      <c r="AK89" s="321"/>
      <c r="AL89" s="417" t="str">
        <f>CHOOSE($B$3,ENWL!AL89,NPgN!AL89,NPgY!AL89,WMID!AL89,EMID!AL89,SWALES!AL89,SWEST!AL89,LPN!AL89,SPN!AL89,EPN!AL89,SPD!AL89,SPMW!AL89,SSEH!AL89,SSES!AL89)</f>
        <v>RPEs Don't Apply</v>
      </c>
      <c r="AM89" s="528">
        <f>CHOOSE($B$3,ENWL!AM89,NPgN!AM89,NPgY!AM89,WMID!AM89,EMID!AM89,SWALES!AM89,SWEST!AM89,LPN!AM89,SPN!AM89,EPN!AM89,SPD!AM89,SPMW!AM89,SSEH!AM89,SSES!AM89)</f>
        <v>1</v>
      </c>
      <c r="AN89" s="321"/>
      <c r="AO89" s="410">
        <f>CHOOSE($B$3,ENWL!AO89,NPgN!AO89,NPgY!AO89,WMID!AO89,EMID!AO89,SWALES!AO89,SWEST!AO89,LPN!AO89,SPN!AO89,EPN!AO89,SPD!AO89,SPMW!AO89,SSEH!AO89,SSES!AO89)</f>
        <v>0</v>
      </c>
      <c r="AP89" s="410">
        <f>CHOOSE($B$3,ENWL!AP89,NPgN!AP89,NPgY!AP89,WMID!AP89,EMID!AP89,SWALES!AP89,SWEST!AP89,LPN!AP89,SPN!AP89,EPN!AP89,SPD!AP89,SPMW!AP89,SSEH!AP89,SSES!AP89)</f>
        <v>0</v>
      </c>
      <c r="AQ89" s="456">
        <f>CHOOSE($B$3,ENWL!AQ89,NPgN!AQ89,NPgY!AQ89,WMID!AQ89,EMID!AQ89,SWALES!AQ89,SWEST!AQ89,LPN!AQ89,SPN!AQ89,EPN!AQ89,SPD!AQ89,SPMW!AQ89,SSEH!AQ89,SSES!AQ89)</f>
        <v>1</v>
      </c>
      <c r="AR89" s="410">
        <f>CHOOSE($B$3,ENWL!AR89,NPgN!AR89,NPgY!AR89,WMID!AR89,EMID!AR89,SWALES!AR89,SWEST!AR89,LPN!AR89,SPN!AR89,EPN!AR89,SPD!AR89,SPMW!AR89,SSEH!AR89,SSES!AR89)</f>
        <v>0</v>
      </c>
      <c r="AS89" s="410">
        <f>CHOOSE($B$3,ENWL!AS89,NPgN!AS89,NPgY!AS89,WMID!AS89,EMID!AS89,SWALES!AS89,SWEST!AS89,LPN!AS89,SPN!AS89,EPN!AS89,SPD!AS89,SPMW!AS89,SSEH!AS89,SSES!AS89)</f>
        <v>0</v>
      </c>
      <c r="AT89" s="410">
        <f>CHOOSE($B$3,ENWL!AT89,NPgN!AT89,NPgY!AT89,WMID!AT89,EMID!AT89,SWALES!AT89,SWEST!AT89,LPN!AT89,SPN!AT89,EPN!AT89,SPD!AT89,SPMW!AT89,SSEH!AT89,SSES!AT89)</f>
        <v>0</v>
      </c>
      <c r="AU89" s="410">
        <f>CHOOSE($B$3,ENWL!AU89,NPgN!AU89,NPgY!AU89,WMID!AU89,EMID!AU89,SWALES!AU89,SWEST!AU89,LPN!AU89,SPN!AU89,EPN!AU89,SPD!AU89,SPMW!AU89,SSEH!AU89,SSES!AU89)</f>
        <v>0</v>
      </c>
      <c r="AV89" s="263"/>
      <c r="AW89" s="184"/>
    </row>
    <row r="90" spans="1:49" ht="16.8">
      <c r="A90" s="82"/>
      <c r="B90" s="82"/>
      <c r="C90" s="82"/>
      <c r="D90" s="82"/>
      <c r="E90" s="82" t="str">
        <f t="shared" si="0"/>
        <v>Cyber Resilience OT baseline</v>
      </c>
      <c r="F90" s="82"/>
      <c r="G90" s="82" t="s">
        <v>126</v>
      </c>
      <c r="H90" s="82"/>
      <c r="I90" s="82"/>
      <c r="J90" s="82"/>
      <c r="K90" s="82"/>
      <c r="L90" s="82"/>
      <c r="M90" s="82"/>
      <c r="N90" s="82"/>
      <c r="O90" s="184"/>
      <c r="P90" s="184"/>
      <c r="Q90" s="184"/>
      <c r="R90" s="184"/>
      <c r="S90" s="184"/>
      <c r="T90" s="184"/>
      <c r="U90" s="184"/>
      <c r="V90" s="184"/>
      <c r="W90" s="184"/>
      <c r="X90" s="184"/>
      <c r="Y90" s="184"/>
      <c r="Z90" s="184"/>
      <c r="AA90" s="184"/>
      <c r="AB90" s="184"/>
      <c r="AC90" s="184"/>
      <c r="AD90" s="184"/>
      <c r="AE90" s="184"/>
      <c r="AF90" s="184"/>
      <c r="AG90" s="184"/>
      <c r="AH90" s="184"/>
      <c r="AI90" s="184"/>
      <c r="AJ90" s="417" t="str">
        <f>CHOOSE($B$3,ENWL!AJ90,NPgN!AJ90,NPgY!AJ90,WMID!AJ90,EMID!AJ90,SWALES!AJ90,SWEST!AJ90,LPN!AJ90,SPN!AJ90,EPN!AJ90,SPD!AJ90,SPMW!AJ90,SSEH!AJ90,SSES!AJ90)</f>
        <v>PCD</v>
      </c>
      <c r="AK90" s="321"/>
      <c r="AL90" s="417" t="str">
        <f>CHOOSE($B$3,ENWL!AL90,NPgN!AL90,NPgY!AL90,WMID!AL90,EMID!AL90,SWALES!AL90,SWEST!AL90,LPN!AL90,SPN!AL90,EPN!AL90,SPD!AL90,SPMW!AL90,SSEH!AL90,SSES!AL90)</f>
        <v>RPEs Apply</v>
      </c>
      <c r="AM90" s="528">
        <f>CHOOSE($B$3,ENWL!AM90,NPgN!AM90,NPgY!AM90,WMID!AM90,EMID!AM90,SWALES!AM90,SWEST!AM90,LPN!AM90,SPN!AM90,EPN!AM90,SPD!AM90,SPMW!AM90,SSEH!AM90,SSES!AM90)</f>
        <v>1</v>
      </c>
      <c r="AN90" s="321"/>
      <c r="AO90" s="410">
        <f>CHOOSE($B$3,ENWL!AO90,NPgN!AO90,NPgY!AO90,WMID!AO90,EMID!AO90,SWALES!AO90,SWEST!AO90,LPN!AO90,SPN!AO90,EPN!AO90,SPD!AO90,SPMW!AO90,SSEH!AO90,SSES!AO90)</f>
        <v>0</v>
      </c>
      <c r="AP90" s="410">
        <f>CHOOSE($B$3,ENWL!AP90,NPgN!AP90,NPgY!AP90,WMID!AP90,EMID!AP90,SWALES!AP90,SWEST!AP90,LPN!AP90,SPN!AP90,EPN!AP90,SPD!AP90,SPMW!AP90,SSEH!AP90,SSES!AP90)</f>
        <v>0</v>
      </c>
      <c r="AQ90" s="456">
        <f>CHOOSE($B$3,ENWL!AQ90,NPgN!AQ90,NPgY!AQ90,WMID!AQ90,EMID!AQ90,SWALES!AQ90,SWEST!AQ90,LPN!AQ90,SPN!AQ90,EPN!AQ90,SPD!AQ90,SPMW!AQ90,SSEH!AQ90,SSES!AQ90)</f>
        <v>1</v>
      </c>
      <c r="AR90" s="410">
        <f>CHOOSE($B$3,ENWL!AR90,NPgN!AR90,NPgY!AR90,WMID!AR90,EMID!AR90,SWALES!AR90,SWEST!AR90,LPN!AR90,SPN!AR90,EPN!AR90,SPD!AR90,SPMW!AR90,SSEH!AR90,SSES!AR90)</f>
        <v>0</v>
      </c>
      <c r="AS90" s="410">
        <f>CHOOSE($B$3,ENWL!AS90,NPgN!AS90,NPgY!AS90,WMID!AS90,EMID!AS90,SWALES!AS90,SWEST!AS90,LPN!AS90,SPN!AS90,EPN!AS90,SPD!AS90,SPMW!AS90,SSEH!AS90,SSES!AS90)</f>
        <v>0</v>
      </c>
      <c r="AT90" s="410">
        <f>CHOOSE($B$3,ENWL!AT90,NPgN!AT90,NPgY!AT90,WMID!AT90,EMID!AT90,SWALES!AT90,SWEST!AT90,LPN!AT90,SPN!AT90,EPN!AT90,SPD!AT90,SPMW!AT90,SSEH!AT90,SSES!AT90)</f>
        <v>0</v>
      </c>
      <c r="AU90" s="410">
        <f>CHOOSE($B$3,ENWL!AU90,NPgN!AU90,NPgY!AU90,WMID!AU90,EMID!AU90,SWALES!AU90,SWEST!AU90,LPN!AU90,SPN!AU90,EPN!AU90,SPD!AU90,SPMW!AU90,SSEH!AU90,SSES!AU90)</f>
        <v>0</v>
      </c>
      <c r="AV90" s="263"/>
      <c r="AW90" s="184"/>
    </row>
    <row r="91" spans="1:49" ht="16.8">
      <c r="A91" s="82"/>
      <c r="B91" s="82"/>
      <c r="C91" s="82"/>
      <c r="D91" s="82"/>
      <c r="E91" s="82" t="str">
        <f t="shared" si="0"/>
        <v>Cyber Resilience OT Re-opener</v>
      </c>
      <c r="F91" s="82"/>
      <c r="G91" s="82" t="s">
        <v>126</v>
      </c>
      <c r="H91" s="82"/>
      <c r="I91" s="82"/>
      <c r="J91" s="82"/>
      <c r="K91" s="82"/>
      <c r="L91" s="82"/>
      <c r="M91" s="82"/>
      <c r="N91" s="82"/>
      <c r="O91" s="184"/>
      <c r="P91" s="184"/>
      <c r="Q91" s="184"/>
      <c r="R91" s="184"/>
      <c r="S91" s="184"/>
      <c r="T91" s="184"/>
      <c r="U91" s="184"/>
      <c r="V91" s="184"/>
      <c r="W91" s="184"/>
      <c r="X91" s="184"/>
      <c r="Y91" s="184"/>
      <c r="Z91" s="184"/>
      <c r="AA91" s="184"/>
      <c r="AB91" s="184"/>
      <c r="AC91" s="184"/>
      <c r="AD91" s="184"/>
      <c r="AE91" s="184"/>
      <c r="AF91" s="184"/>
      <c r="AG91" s="184"/>
      <c r="AH91" s="184"/>
      <c r="AI91" s="184"/>
      <c r="AJ91" s="417" t="str">
        <f>CHOOSE($B$3,ENWL!AJ91,NPgN!AJ91,NPgY!AJ91,WMID!AJ91,EMID!AJ91,SWALES!AJ91,SWEST!AJ91,LPN!AJ91,SPN!AJ91,EPN!AJ91,SPD!AJ91,SPMW!AJ91,SSEH!AJ91,SSES!AJ91)</f>
        <v>Re-opener</v>
      </c>
      <c r="AK91" s="321"/>
      <c r="AL91" s="417" t="str">
        <f>CHOOSE($B$3,ENWL!AL91,NPgN!AL91,NPgY!AL91,WMID!AL91,EMID!AL91,SWALES!AL91,SWEST!AL91,LPN!AL91,SPN!AL91,EPN!AL91,SPD!AL91,SPMW!AL91,SSEH!AL91,SSES!AL91)</f>
        <v>RPEs Don't Apply</v>
      </c>
      <c r="AM91" s="528">
        <f>CHOOSE($B$3,ENWL!AM91,NPgN!AM91,NPgY!AM91,WMID!AM91,EMID!AM91,SWALES!AM91,SWEST!AM91,LPN!AM91,SPN!AM91,EPN!AM91,SPD!AM91,SPMW!AM91,SSEH!AM91,SSES!AM91)</f>
        <v>2</v>
      </c>
      <c r="AN91" s="321"/>
      <c r="AO91" s="410">
        <f>CHOOSE($B$3,ENWL!AO91,NPgN!AO91,NPgY!AO91,WMID!AO91,EMID!AO91,SWALES!AO91,SWEST!AO91,LPN!AO91,SPN!AO91,EPN!AO91,SPD!AO91,SPMW!AO91,SSEH!AO91,SSES!AO91)</f>
        <v>0</v>
      </c>
      <c r="AP91" s="410">
        <f>CHOOSE($B$3,ENWL!AP91,NPgN!AP91,NPgY!AP91,WMID!AP91,EMID!AP91,SWALES!AP91,SWEST!AP91,LPN!AP91,SPN!AP91,EPN!AP91,SPD!AP91,SPMW!AP91,SSEH!AP91,SSES!AP91)</f>
        <v>0</v>
      </c>
      <c r="AQ91" s="456">
        <f>CHOOSE($B$3,ENWL!AQ91,NPgN!AQ91,NPgY!AQ91,WMID!AQ91,EMID!AQ91,SWALES!AQ91,SWEST!AQ91,LPN!AQ91,SPN!AQ91,EPN!AQ91,SPD!AQ91,SPMW!AQ91,SSEH!AQ91,SSES!AQ91)</f>
        <v>1</v>
      </c>
      <c r="AR91" s="410">
        <f>CHOOSE($B$3,ENWL!AR91,NPgN!AR91,NPgY!AR91,WMID!AR91,EMID!AR91,SWALES!AR91,SWEST!AR91,LPN!AR91,SPN!AR91,EPN!AR91,SPD!AR91,SPMW!AR91,SSEH!AR91,SSES!AR91)</f>
        <v>0</v>
      </c>
      <c r="AS91" s="410">
        <f>CHOOSE($B$3,ENWL!AS91,NPgN!AS91,NPgY!AS91,WMID!AS91,EMID!AS91,SWALES!AS91,SWEST!AS91,LPN!AS91,SPN!AS91,EPN!AS91,SPD!AS91,SPMW!AS91,SSEH!AS91,SSES!AS91)</f>
        <v>0</v>
      </c>
      <c r="AT91" s="410">
        <f>CHOOSE($B$3,ENWL!AT91,NPgN!AT91,NPgY!AT91,WMID!AT91,EMID!AT91,SWALES!AT91,SWEST!AT91,LPN!AT91,SPN!AT91,EPN!AT91,SPD!AT91,SPMW!AT91,SSEH!AT91,SSES!AT91)</f>
        <v>0</v>
      </c>
      <c r="AU91" s="410">
        <f>CHOOSE($B$3,ENWL!AU91,NPgN!AU91,NPgY!AU91,WMID!AU91,EMID!AU91,SWALES!AU91,SWEST!AU91,LPN!AU91,SPN!AU91,EPN!AU91,SPD!AU91,SPMW!AU91,SSEH!AU91,SSES!AU91)</f>
        <v>0</v>
      </c>
      <c r="AV91" s="263"/>
      <c r="AW91" s="184"/>
    </row>
    <row r="92" spans="1:49" ht="16.8">
      <c r="A92" s="82"/>
      <c r="B92" s="82"/>
      <c r="C92" s="82"/>
      <c r="D92" s="82"/>
      <c r="E92" s="82" t="str">
        <f t="shared" si="0"/>
        <v>Cyber Resilience IT Re-opener</v>
      </c>
      <c r="F92" s="82"/>
      <c r="G92" s="82" t="s">
        <v>126</v>
      </c>
      <c r="H92" s="82"/>
      <c r="I92" s="82"/>
      <c r="J92" s="82"/>
      <c r="K92" s="82"/>
      <c r="L92" s="82"/>
      <c r="M92" s="82"/>
      <c r="N92" s="82"/>
      <c r="O92" s="184"/>
      <c r="P92" s="184"/>
      <c r="Q92" s="184"/>
      <c r="R92" s="184"/>
      <c r="S92" s="184"/>
      <c r="T92" s="184"/>
      <c r="U92" s="184"/>
      <c r="V92" s="184"/>
      <c r="W92" s="184"/>
      <c r="X92" s="184"/>
      <c r="Y92" s="184"/>
      <c r="Z92" s="184"/>
      <c r="AA92" s="184"/>
      <c r="AB92" s="184"/>
      <c r="AC92" s="184"/>
      <c r="AD92" s="184"/>
      <c r="AE92" s="184"/>
      <c r="AF92" s="184"/>
      <c r="AG92" s="184"/>
      <c r="AH92" s="184"/>
      <c r="AI92" s="184"/>
      <c r="AJ92" s="417" t="str">
        <f>CHOOSE($B$3,ENWL!AJ92,NPgN!AJ92,NPgY!AJ92,WMID!AJ92,EMID!AJ92,SWALES!AJ92,SWEST!AJ92,LPN!AJ92,SPN!AJ92,EPN!AJ92,SPD!AJ92,SPMW!AJ92,SSEH!AJ92,SSES!AJ92)</f>
        <v>Re-opener</v>
      </c>
      <c r="AK92" s="321"/>
      <c r="AL92" s="417" t="str">
        <f>CHOOSE($B$3,ENWL!AL92,NPgN!AL92,NPgY!AL92,WMID!AL92,EMID!AL92,SWALES!AL92,SWEST!AL92,LPN!AL92,SPN!AL92,EPN!AL92,SPD!AL92,SPMW!AL92,SSEH!AL92,SSES!AL92)</f>
        <v>RPEs Don't Apply</v>
      </c>
      <c r="AM92" s="528">
        <f>CHOOSE($B$3,ENWL!AM92,NPgN!AM92,NPgY!AM92,WMID!AM92,EMID!AM92,SWALES!AM92,SWEST!AM92,LPN!AM92,SPN!AM92,EPN!AM92,SPD!AM92,SPMW!AM92,SSEH!AM92,SSES!AM92)</f>
        <v>2</v>
      </c>
      <c r="AN92" s="321"/>
      <c r="AO92" s="410">
        <f>CHOOSE($B$3,ENWL!AO92,NPgN!AO92,NPgY!AO92,WMID!AO92,EMID!AO92,SWALES!AO92,SWEST!AO92,LPN!AO92,SPN!AO92,EPN!AO92,SPD!AO92,SPMW!AO92,SSEH!AO92,SSES!AO92)</f>
        <v>0</v>
      </c>
      <c r="AP92" s="410">
        <f>CHOOSE($B$3,ENWL!AP92,NPgN!AP92,NPgY!AP92,WMID!AP92,EMID!AP92,SWALES!AP92,SWEST!AP92,LPN!AP92,SPN!AP92,EPN!AP92,SPD!AP92,SPMW!AP92,SSEH!AP92,SSES!AP92)</f>
        <v>0</v>
      </c>
      <c r="AQ92" s="456">
        <f>CHOOSE($B$3,ENWL!AQ92,NPgN!AQ92,NPgY!AQ92,WMID!AQ92,EMID!AQ92,SWALES!AQ92,SWEST!AQ92,LPN!AQ92,SPN!AQ92,EPN!AQ92,SPD!AQ92,SPMW!AQ92,SSEH!AQ92,SSES!AQ92)</f>
        <v>0</v>
      </c>
      <c r="AR92" s="410">
        <f>CHOOSE($B$3,ENWL!AR92,NPgN!AR92,NPgY!AR92,WMID!AR92,EMID!AR92,SWALES!AR92,SWEST!AR92,LPN!AR92,SPN!AR92,EPN!AR92,SPD!AR92,SPMW!AR92,SSEH!AR92,SSES!AR92)</f>
        <v>0</v>
      </c>
      <c r="AS92" s="410">
        <f>CHOOSE($B$3,ENWL!AS92,NPgN!AS92,NPgY!AS92,WMID!AS92,EMID!AS92,SWALES!AS92,SWEST!AS92,LPN!AS92,SPN!AS92,EPN!AS92,SPD!AS92,SPMW!AS92,SSEH!AS92,SSES!AS92)</f>
        <v>0</v>
      </c>
      <c r="AT92" s="410">
        <f>CHOOSE($B$3,ENWL!AT92,NPgN!AT92,NPgY!AT92,WMID!AT92,EMID!AT92,SWALES!AT92,SWEST!AT92,LPN!AT92,SPN!AT92,EPN!AT92,SPD!AT92,SPMW!AT92,SSEH!AT92,SSES!AT92)</f>
        <v>0</v>
      </c>
      <c r="AU92" s="410">
        <f>CHOOSE($B$3,ENWL!AU92,NPgN!AU92,NPgY!AU92,WMID!AU92,EMID!AU92,SWALES!AU92,SWEST!AU92,LPN!AU92,SPN!AU92,EPN!AU92,SPD!AU92,SPMW!AU92,SSEH!AU92,SSES!AU92)</f>
        <v>1</v>
      </c>
      <c r="AV92" s="263"/>
      <c r="AW92" s="184"/>
    </row>
    <row r="93" spans="1:49" ht="16.8">
      <c r="A93" s="82"/>
      <c r="B93" s="82"/>
      <c r="C93" s="82"/>
      <c r="D93" s="82"/>
      <c r="E93" s="82" t="str">
        <f t="shared" si="0"/>
        <v>Off-gas Grid Mechanistic Price Control Deliverable</v>
      </c>
      <c r="F93" s="82"/>
      <c r="G93" s="82" t="s">
        <v>126</v>
      </c>
      <c r="H93" s="82"/>
      <c r="I93" s="82"/>
      <c r="J93" s="82"/>
      <c r="K93" s="82"/>
      <c r="L93" s="82"/>
      <c r="M93" s="82"/>
      <c r="N93" s="82"/>
      <c r="O93" s="184"/>
      <c r="P93" s="184"/>
      <c r="Q93" s="184"/>
      <c r="R93" s="184"/>
      <c r="S93" s="184"/>
      <c r="T93" s="184"/>
      <c r="U93" s="184"/>
      <c r="V93" s="184"/>
      <c r="W93" s="184"/>
      <c r="X93" s="184"/>
      <c r="Y93" s="184"/>
      <c r="Z93" s="184"/>
      <c r="AA93" s="184"/>
      <c r="AB93" s="184"/>
      <c r="AC93" s="184"/>
      <c r="AD93" s="184"/>
      <c r="AE93" s="184"/>
      <c r="AF93" s="184"/>
      <c r="AG93" s="184"/>
      <c r="AH93" s="184"/>
      <c r="AI93" s="184"/>
      <c r="AJ93" s="417" t="str">
        <f>CHOOSE($B$3,ENWL!AJ93,NPgN!AJ93,NPgY!AJ93,WMID!AJ93,EMID!AJ93,SWALES!AJ93,SWEST!AJ93,LPN!AJ93,SPN!AJ93,EPN!AJ93,SPD!AJ93,SPMW!AJ93,SSEH!AJ93,SSES!AJ93)</f>
        <v>PCD</v>
      </c>
      <c r="AK93" s="321"/>
      <c r="AL93" s="417" t="str">
        <f>CHOOSE($B$3,ENWL!AL93,NPgN!AL93,NPgY!AL93,WMID!AL93,EMID!AL93,SWALES!AL93,SWEST!AL93,LPN!AL93,SPN!AL93,EPN!AL93,SPD!AL93,SPMW!AL93,SSEH!AL93,SSES!AL93)</f>
        <v>RPEs Apply</v>
      </c>
      <c r="AM93" s="528">
        <f>CHOOSE($B$3,ENWL!AM93,NPgN!AM93,NPgY!AM93,WMID!AM93,EMID!AM93,SWALES!AM93,SWEST!AM93,LPN!AM93,SPN!AM93,EPN!AM93,SPD!AM93,SPMW!AM93,SSEH!AM93,SSES!AM93)</f>
        <v>1</v>
      </c>
      <c r="AN93" s="321"/>
      <c r="AO93" s="410">
        <f>CHOOSE($B$3,ENWL!AO93,NPgN!AO93,NPgY!AO93,WMID!AO93,EMID!AO93,SWALES!AO93,SWEST!AO93,LPN!AO93,SPN!AO93,EPN!AO93,SPD!AO93,SPMW!AO93,SSEH!AO93,SSES!AO93)</f>
        <v>1</v>
      </c>
      <c r="AP93" s="410">
        <f>CHOOSE($B$3,ENWL!AP93,NPgN!AP93,NPgY!AP93,WMID!AP93,EMID!AP93,SWALES!AP93,SWEST!AP93,LPN!AP93,SPN!AP93,EPN!AP93,SPD!AP93,SPMW!AP93,SSEH!AP93,SSES!AP93)</f>
        <v>0</v>
      </c>
      <c r="AQ93" s="456">
        <f>CHOOSE($B$3,ENWL!AQ93,NPgN!AQ93,NPgY!AQ93,WMID!AQ93,EMID!AQ93,SWALES!AQ93,SWEST!AQ93,LPN!AQ93,SPN!AQ93,EPN!AQ93,SPD!AQ93,SPMW!AQ93,SSEH!AQ93,SSES!AQ93)</f>
        <v>0</v>
      </c>
      <c r="AR93" s="410">
        <f>CHOOSE($B$3,ENWL!AR93,NPgN!AR93,NPgY!AR93,WMID!AR93,EMID!AR93,SWALES!AR93,SWEST!AR93,LPN!AR93,SPN!AR93,EPN!AR93,SPD!AR93,SPMW!AR93,SSEH!AR93,SSES!AR93)</f>
        <v>0</v>
      </c>
      <c r="AS93" s="410">
        <f>CHOOSE($B$3,ENWL!AS93,NPgN!AS93,NPgY!AS93,WMID!AS93,EMID!AS93,SWALES!AS93,SWEST!AS93,LPN!AS93,SPN!AS93,EPN!AS93,SPD!AS93,SPMW!AS93,SSEH!AS93,SSES!AS93)</f>
        <v>0</v>
      </c>
      <c r="AT93" s="410">
        <f>CHOOSE($B$3,ENWL!AT93,NPgN!AT93,NPgY!AT93,WMID!AT93,EMID!AT93,SWALES!AT93,SWEST!AT93,LPN!AT93,SPN!AT93,EPN!AT93,SPD!AT93,SPMW!AT93,SSEH!AT93,SSES!AT93)</f>
        <v>0</v>
      </c>
      <c r="AU93" s="410">
        <f>CHOOSE($B$3,ENWL!AU93,NPgN!AU93,NPgY!AU93,WMID!AU93,EMID!AU93,SWALES!AU93,SWEST!AU93,LPN!AU93,SPN!AU93,EPN!AU93,SPD!AU93,SPMW!AU93,SSEH!AU93,SSES!AU93)</f>
        <v>0</v>
      </c>
      <c r="AV93" s="263"/>
      <c r="AW93" s="184"/>
    </row>
    <row r="94" spans="1:49" ht="16.8">
      <c r="A94" s="82"/>
      <c r="B94" s="82"/>
      <c r="C94" s="82"/>
      <c r="D94" s="82"/>
      <c r="E94" s="82" t="str">
        <f t="shared" si="0"/>
        <v>Shetland Link Contribution (SSEH only)</v>
      </c>
      <c r="F94" s="82"/>
      <c r="G94" s="82" t="s">
        <v>126</v>
      </c>
      <c r="H94" s="82"/>
      <c r="I94" s="82"/>
      <c r="J94" s="82"/>
      <c r="K94" s="82"/>
      <c r="L94" s="82"/>
      <c r="M94" s="82"/>
      <c r="N94" s="82"/>
      <c r="O94" s="184"/>
      <c r="P94" s="184"/>
      <c r="Q94" s="184"/>
      <c r="R94" s="184"/>
      <c r="S94" s="184"/>
      <c r="T94" s="184"/>
      <c r="U94" s="184"/>
      <c r="V94" s="184"/>
      <c r="W94" s="184"/>
      <c r="X94" s="184"/>
      <c r="Y94" s="184"/>
      <c r="Z94" s="184"/>
      <c r="AA94" s="184"/>
      <c r="AB94" s="184"/>
      <c r="AC94" s="184"/>
      <c r="AD94" s="184"/>
      <c r="AE94" s="184"/>
      <c r="AF94" s="184"/>
      <c r="AG94" s="184"/>
      <c r="AH94" s="184"/>
      <c r="AI94" s="184"/>
      <c r="AJ94" s="417" t="str">
        <f>CHOOSE($B$3,ENWL!AJ94,NPgN!AJ94,NPgY!AJ94,WMID!AJ94,EMID!AJ94,SWALES!AJ94,SWEST!AJ94,LPN!AJ94,SPN!AJ94,EPN!AJ94,SPD!AJ94,SPMW!AJ94,SSEH!AJ94,SSES!AJ94)</f>
        <v>Other</v>
      </c>
      <c r="AK94" s="321"/>
      <c r="AL94" s="417" t="str">
        <f>CHOOSE($B$3,ENWL!AL94,NPgN!AL94,NPgY!AL94,WMID!AL94,EMID!AL94,SWALES!AL94,SWEST!AL94,LPN!AL94,SPN!AL94,EPN!AL94,SPD!AL94,SPMW!AL94,SSEH!AL94,SSES!AL94)</f>
        <v>RPEs Don't Apply</v>
      </c>
      <c r="AM94" s="528">
        <f>CHOOSE($B$3,ENWL!AM94,NPgN!AM94,NPgY!AM94,WMID!AM94,EMID!AM94,SWALES!AM94,SWEST!AM94,LPN!AM94,SPN!AM94,EPN!AM94,SPD!AM94,SPMW!AM94,SSEH!AM94,SSES!AM94)</f>
        <v>2</v>
      </c>
      <c r="AN94" s="321"/>
      <c r="AO94" s="410">
        <f>CHOOSE($B$3,ENWL!AO94,NPgN!AO94,NPgY!AO94,WMID!AO94,EMID!AO94,SWALES!AO94,SWEST!AO94,LPN!AO94,SPN!AO94,EPN!AO94,SPD!AO94,SPMW!AO94,SSEH!AO94,SSES!AO94)</f>
        <v>0</v>
      </c>
      <c r="AP94" s="410">
        <f>CHOOSE($B$3,ENWL!AP94,NPgN!AP94,NPgY!AP94,WMID!AP94,EMID!AP94,SWALES!AP94,SWEST!AP94,LPN!AP94,SPN!AP94,EPN!AP94,SPD!AP94,SPMW!AP94,SSEH!AP94,SSES!AP94)</f>
        <v>0</v>
      </c>
      <c r="AQ94" s="456">
        <f>CHOOSE($B$3,ENWL!AQ94,NPgN!AQ94,NPgY!AQ94,WMID!AQ94,EMID!AQ94,SWALES!AQ94,SWEST!AQ94,LPN!AQ94,SPN!AQ94,EPN!AQ94,SPD!AQ94,SPMW!AQ94,SSEH!AQ94,SSES!AQ94)</f>
        <v>0.9</v>
      </c>
      <c r="AR94" s="410">
        <f>CHOOSE($B$3,ENWL!AR94,NPgN!AR94,NPgY!AR94,WMID!AR94,EMID!AR94,SWALES!AR94,SWEST!AR94,LPN!AR94,SPN!AR94,EPN!AR94,SPD!AR94,SPMW!AR94,SSEH!AR94,SSES!AR94)</f>
        <v>0</v>
      </c>
      <c r="AS94" s="410">
        <f>CHOOSE($B$3,ENWL!AS94,NPgN!AS94,NPgY!AS94,WMID!AS94,EMID!AS94,SWALES!AS94,SWEST!AS94,LPN!AS94,SPN!AS94,EPN!AS94,SPD!AS94,SPMW!AS94,SSEH!AS94,SSES!AS94)</f>
        <v>0</v>
      </c>
      <c r="AT94" s="410">
        <f>CHOOSE($B$3,ENWL!AT94,NPgN!AT94,NPgY!AT94,WMID!AT94,EMID!AT94,SWALES!AT94,SWEST!AT94,LPN!AT94,SPN!AT94,EPN!AT94,SPD!AT94,SPMW!AT94,SSEH!AT94,SSES!AT94)</f>
        <v>0</v>
      </c>
      <c r="AU94" s="410">
        <f>CHOOSE($B$3,ENWL!AU94,NPgN!AU94,NPgY!AU94,WMID!AU94,EMID!AU94,SWALES!AU94,SWEST!AU94,LPN!AU94,SPN!AU94,EPN!AU94,SPD!AU94,SPMW!AU94,SSEH!AU94,SSES!AU94)</f>
        <v>0.1</v>
      </c>
      <c r="AV94" s="263"/>
      <c r="AW94" s="184"/>
    </row>
    <row r="95" spans="1:49" ht="16.8">
      <c r="A95" s="82"/>
      <c r="B95" s="82"/>
      <c r="C95" s="82"/>
      <c r="D95" s="82"/>
      <c r="E95" s="82" t="str">
        <f t="shared" si="0"/>
        <v>West Coast of Cumbria Re-opener (ENWL only)</v>
      </c>
      <c r="F95" s="82"/>
      <c r="G95" s="82" t="s">
        <v>126</v>
      </c>
      <c r="H95" s="82"/>
      <c r="I95" s="82"/>
      <c r="J95" s="82"/>
      <c r="K95" s="82"/>
      <c r="L95" s="82"/>
      <c r="M95" s="82"/>
      <c r="N95" s="82"/>
      <c r="O95" s="184"/>
      <c r="P95" s="184"/>
      <c r="Q95" s="184"/>
      <c r="R95" s="184"/>
      <c r="S95" s="184"/>
      <c r="T95" s="184"/>
      <c r="U95" s="184"/>
      <c r="V95" s="184"/>
      <c r="W95" s="184"/>
      <c r="X95" s="184"/>
      <c r="Y95" s="184"/>
      <c r="Z95" s="184"/>
      <c r="AA95" s="184"/>
      <c r="AB95" s="184"/>
      <c r="AC95" s="184"/>
      <c r="AD95" s="184"/>
      <c r="AE95" s="184"/>
      <c r="AF95" s="184"/>
      <c r="AG95" s="184"/>
      <c r="AH95" s="184"/>
      <c r="AI95" s="184"/>
      <c r="AJ95" s="417" t="str">
        <f>CHOOSE($B$3,ENWL!AJ95,NPgN!AJ95,NPgY!AJ95,WMID!AJ95,EMID!AJ95,SWALES!AJ95,SWEST!AJ95,LPN!AJ95,SPN!AJ95,EPN!AJ95,SPD!AJ95,SPMW!AJ95,SSEH!AJ95,SSES!AJ95)</f>
        <v>Re-opener</v>
      </c>
      <c r="AK95" s="321"/>
      <c r="AL95" s="417" t="str">
        <f>CHOOSE($B$3,ENWL!AL95,NPgN!AL95,NPgY!AL95,WMID!AL95,EMID!AL95,SWALES!AL95,SWEST!AL95,LPN!AL95,SPN!AL95,EPN!AL95,SPD!AL95,SPMW!AL95,SSEH!AL95,SSES!AL95)</f>
        <v>RPEs Don't Apply</v>
      </c>
      <c r="AM95" s="528">
        <f>CHOOSE($B$3,ENWL!AM95,NPgN!AM95,NPgY!AM95,WMID!AM95,EMID!AM95,SWALES!AM95,SWEST!AM95,LPN!AM95,SPN!AM95,EPN!AM95,SPD!AM95,SPMW!AM95,SSEH!AM95,SSES!AM95)</f>
        <v>2</v>
      </c>
      <c r="AN95" s="321"/>
      <c r="AO95" s="410">
        <f>CHOOSE($B$3,ENWL!AO95,NPgN!AO95,NPgY!AO95,WMID!AO95,EMID!AO95,SWALES!AO95,SWEST!AO95,LPN!AO95,SPN!AO95,EPN!AO95,SPD!AO95,SPMW!AO95,SSEH!AO95,SSES!AO95)</f>
        <v>0</v>
      </c>
      <c r="AP95" s="410">
        <f>CHOOSE($B$3,ENWL!AP95,NPgN!AP95,NPgY!AP95,WMID!AP95,EMID!AP95,SWALES!AP95,SWEST!AP95,LPN!AP95,SPN!AP95,EPN!AP95,SPD!AP95,SPMW!AP95,SSEH!AP95,SSES!AP95)</f>
        <v>0</v>
      </c>
      <c r="AQ95" s="456">
        <f>CHOOSE($B$3,ENWL!AQ95,NPgN!AQ95,NPgY!AQ95,WMID!AQ95,EMID!AQ95,SWALES!AQ95,SWEST!AQ95,LPN!AQ95,SPN!AQ95,EPN!AQ95,SPD!AQ95,SPMW!AQ95,SSEH!AQ95,SSES!AQ95)</f>
        <v>1</v>
      </c>
      <c r="AR95" s="410">
        <f>CHOOSE($B$3,ENWL!AR95,NPgN!AR95,NPgY!AR95,WMID!AR95,EMID!AR95,SWALES!AR95,SWEST!AR95,LPN!AR95,SPN!AR95,EPN!AR95,SPD!AR95,SPMW!AR95,SSEH!AR95,SSES!AR95)</f>
        <v>0</v>
      </c>
      <c r="AS95" s="410">
        <f>CHOOSE($B$3,ENWL!AS95,NPgN!AS95,NPgY!AS95,WMID!AS95,EMID!AS95,SWALES!AS95,SWEST!AS95,LPN!AS95,SPN!AS95,EPN!AS95,SPD!AS95,SPMW!AS95,SSEH!AS95,SSES!AS95)</f>
        <v>0</v>
      </c>
      <c r="AT95" s="410">
        <f>CHOOSE($B$3,ENWL!AT95,NPgN!AT95,NPgY!AT95,WMID!AT95,EMID!AT95,SWALES!AT95,SWEST!AT95,LPN!AT95,SPN!AT95,EPN!AT95,SPD!AT95,SPMW!AT95,SSEH!AT95,SSES!AT95)</f>
        <v>0</v>
      </c>
      <c r="AU95" s="410">
        <f>CHOOSE($B$3,ENWL!AU95,NPgN!AU95,NPgY!AU95,WMID!AU95,EMID!AU95,SWALES!AU95,SWEST!AU95,LPN!AU95,SPN!AU95,EPN!AU95,SPD!AU95,SPMW!AU95,SSEH!AU95,SSES!AU95)</f>
        <v>0</v>
      </c>
      <c r="AV95" s="263"/>
      <c r="AW95" s="184"/>
    </row>
    <row r="96" spans="1:49" ht="16.8">
      <c r="A96" s="82"/>
      <c r="B96" s="82"/>
      <c r="C96" s="82"/>
      <c r="D96" s="82"/>
      <c r="E96" s="82" t="str">
        <f t="shared" si="0"/>
        <v>Shetland Enduring Solution Re-opener (SSEH only)</v>
      </c>
      <c r="F96" s="82"/>
      <c r="G96" s="82" t="s">
        <v>126</v>
      </c>
      <c r="H96" s="82"/>
      <c r="I96" s="82"/>
      <c r="J96" s="82"/>
      <c r="K96" s="82"/>
      <c r="L96" s="82"/>
      <c r="M96" s="82"/>
      <c r="N96" s="82"/>
      <c r="O96" s="184"/>
      <c r="P96" s="184"/>
      <c r="Q96" s="184"/>
      <c r="R96" s="184"/>
      <c r="S96" s="184"/>
      <c r="T96" s="184"/>
      <c r="U96" s="184"/>
      <c r="V96" s="184"/>
      <c r="W96" s="184"/>
      <c r="X96" s="184"/>
      <c r="Y96" s="184"/>
      <c r="Z96" s="184"/>
      <c r="AA96" s="184"/>
      <c r="AB96" s="184"/>
      <c r="AC96" s="184"/>
      <c r="AD96" s="184"/>
      <c r="AE96" s="184"/>
      <c r="AF96" s="184"/>
      <c r="AG96" s="184"/>
      <c r="AH96" s="184"/>
      <c r="AI96" s="184"/>
      <c r="AJ96" s="417" t="str">
        <f>CHOOSE($B$3,ENWL!AJ96,NPgN!AJ96,NPgY!AJ96,WMID!AJ96,EMID!AJ96,SWALES!AJ96,SWEST!AJ96,LPN!AJ96,SPN!AJ96,EPN!AJ96,SPD!AJ96,SPMW!AJ96,SSEH!AJ96,SSES!AJ96)</f>
        <v>Re-opener</v>
      </c>
      <c r="AK96" s="321"/>
      <c r="AL96" s="417" t="str">
        <f>CHOOSE($B$3,ENWL!AL96,NPgN!AL96,NPgY!AL96,WMID!AL96,EMID!AL96,SWALES!AL96,SWEST!AL96,LPN!AL96,SPN!AL96,EPN!AL96,SPD!AL96,SPMW!AL96,SSEH!AL96,SSES!AL96)</f>
        <v>RPEs Don't Apply</v>
      </c>
      <c r="AM96" s="528">
        <f>CHOOSE($B$3,ENWL!AM96,NPgN!AM96,NPgY!AM96,WMID!AM96,EMID!AM96,SWALES!AM96,SWEST!AM96,LPN!AM96,SPN!AM96,EPN!AM96,SPD!AM96,SPMW!AM96,SSEH!AM96,SSES!AM96)</f>
        <v>2</v>
      </c>
      <c r="AN96" s="321"/>
      <c r="AO96" s="410">
        <f>CHOOSE($B$3,ENWL!AO96,NPgN!AO96,NPgY!AO96,WMID!AO96,EMID!AO96,SWALES!AO96,SWEST!AO96,LPN!AO96,SPN!AO96,EPN!AO96,SPD!AO96,SPMW!AO96,SSEH!AO96,SSES!AO96)</f>
        <v>0</v>
      </c>
      <c r="AP96" s="410">
        <f>CHOOSE($B$3,ENWL!AP96,NPgN!AP96,NPgY!AP96,WMID!AP96,EMID!AP96,SWALES!AP96,SWEST!AP96,LPN!AP96,SPN!AP96,EPN!AP96,SPD!AP96,SPMW!AP96,SSEH!AP96,SSES!AP96)</f>
        <v>0</v>
      </c>
      <c r="AQ96" s="456">
        <f>CHOOSE($B$3,ENWL!AQ96,NPgN!AQ96,NPgY!AQ96,WMID!AQ96,EMID!AQ96,SWALES!AQ96,SWEST!AQ96,LPN!AQ96,SPN!AQ96,EPN!AQ96,SPD!AQ96,SPMW!AQ96,SSEH!AQ96,SSES!AQ96)</f>
        <v>0</v>
      </c>
      <c r="AR96" s="410">
        <f>CHOOSE($B$3,ENWL!AR96,NPgN!AR96,NPgY!AR96,WMID!AR96,EMID!AR96,SWALES!AR96,SWEST!AR96,LPN!AR96,SPN!AR96,EPN!AR96,SPD!AR96,SPMW!AR96,SSEH!AR96,SSES!AR96)</f>
        <v>0</v>
      </c>
      <c r="AS96" s="410">
        <f>CHOOSE($B$3,ENWL!AS96,NPgN!AS96,NPgY!AS96,WMID!AS96,EMID!AS96,SWALES!AS96,SWEST!AS96,LPN!AS96,SPN!AS96,EPN!AS96,SPD!AS96,SPMW!AS96,SSEH!AS96,SSES!AS96)</f>
        <v>0</v>
      </c>
      <c r="AT96" s="410">
        <f>CHOOSE($B$3,ENWL!AT96,NPgN!AT96,NPgY!AT96,WMID!AT96,EMID!AT96,SWALES!AT96,SWEST!AT96,LPN!AT96,SPN!AT96,EPN!AT96,SPD!AT96,SPMW!AT96,SSEH!AT96,SSES!AT96)</f>
        <v>0</v>
      </c>
      <c r="AU96" s="410">
        <f>CHOOSE($B$3,ENWL!AU96,NPgN!AU96,NPgY!AU96,WMID!AU96,EMID!AU96,SWALES!AU96,SWEST!AU96,LPN!AU96,SPN!AU96,EPN!AU96,SPD!AU96,SPMW!AU96,SSEH!AU96,SSES!AU96)</f>
        <v>1</v>
      </c>
      <c r="AV96" s="263"/>
      <c r="AW96" s="184"/>
    </row>
    <row r="97" spans="1:49" ht="16.8">
      <c r="A97" s="82"/>
      <c r="B97" s="82"/>
      <c r="C97" s="82"/>
      <c r="D97" s="82"/>
      <c r="E97" s="82" t="str">
        <f t="shared" si="0"/>
        <v>Shetland Extension Fixed Energy Costs Re-opener (SSEH only)</v>
      </c>
      <c r="F97" s="82"/>
      <c r="G97" s="82" t="s">
        <v>126</v>
      </c>
      <c r="H97" s="82"/>
      <c r="I97" s="82"/>
      <c r="J97" s="82"/>
      <c r="K97" s="82"/>
      <c r="L97" s="82"/>
      <c r="M97" s="82"/>
      <c r="N97" s="82"/>
      <c r="O97" s="184"/>
      <c r="P97" s="184"/>
      <c r="Q97" s="184"/>
      <c r="R97" s="184"/>
      <c r="S97" s="184"/>
      <c r="T97" s="184"/>
      <c r="U97" s="184"/>
      <c r="V97" s="184"/>
      <c r="W97" s="184"/>
      <c r="X97" s="184"/>
      <c r="Y97" s="184"/>
      <c r="Z97" s="184"/>
      <c r="AA97" s="184"/>
      <c r="AB97" s="184"/>
      <c r="AC97" s="184"/>
      <c r="AD97" s="184"/>
      <c r="AE97" s="184"/>
      <c r="AF97" s="184"/>
      <c r="AG97" s="184"/>
      <c r="AH97" s="184"/>
      <c r="AI97" s="184"/>
      <c r="AJ97" s="417" t="str">
        <f>CHOOSE($B$3,ENWL!AJ97,NPgN!AJ97,NPgY!AJ97,WMID!AJ97,EMID!AJ97,SWALES!AJ97,SWEST!AJ97,LPN!AJ97,SPN!AJ97,EPN!AJ97,SPD!AJ97,SPMW!AJ97,SSEH!AJ97,SSES!AJ97)</f>
        <v>Re-opener</v>
      </c>
      <c r="AK97" s="321"/>
      <c r="AL97" s="417" t="str">
        <f>CHOOSE($B$3,ENWL!AL97,NPgN!AL97,NPgY!AL97,WMID!AL97,EMID!AL97,SWALES!AL97,SWEST!AL97,LPN!AL97,SPN!AL97,EPN!AL97,SPD!AL97,SPMW!AL97,SSEH!AL97,SSES!AL97)</f>
        <v>RPEs Don't Apply</v>
      </c>
      <c r="AM97" s="528">
        <f>CHOOSE($B$3,ENWL!AM97,NPgN!AM97,NPgY!AM97,WMID!AM97,EMID!AM97,SWALES!AM97,SWEST!AM97,LPN!AM97,SPN!AM97,EPN!AM97,SPD!AM97,SPMW!AM97,SSEH!AM97,SSES!AM97)</f>
        <v>2</v>
      </c>
      <c r="AN97" s="321"/>
      <c r="AO97" s="410">
        <f>CHOOSE($B$3,ENWL!AO97,NPgN!AO97,NPgY!AO97,WMID!AO97,EMID!AO97,SWALES!AO97,SWEST!AO97,LPN!AO97,SPN!AO97,EPN!AO97,SPD!AO97,SPMW!AO97,SSEH!AO97,SSES!AO97)</f>
        <v>0</v>
      </c>
      <c r="AP97" s="410">
        <f>CHOOSE($B$3,ENWL!AP97,NPgN!AP97,NPgY!AP97,WMID!AP97,EMID!AP97,SWALES!AP97,SWEST!AP97,LPN!AP97,SPN!AP97,EPN!AP97,SPD!AP97,SPMW!AP97,SSEH!AP97,SSES!AP97)</f>
        <v>1</v>
      </c>
      <c r="AQ97" s="456">
        <f>CHOOSE($B$3,ENWL!AQ97,NPgN!AQ97,NPgY!AQ97,WMID!AQ97,EMID!AQ97,SWALES!AQ97,SWEST!AQ97,LPN!AQ97,SPN!AQ97,EPN!AQ97,SPD!AQ97,SPMW!AQ97,SSEH!AQ97,SSES!AQ97)</f>
        <v>0</v>
      </c>
      <c r="AR97" s="410">
        <f>CHOOSE($B$3,ENWL!AR97,NPgN!AR97,NPgY!AR97,WMID!AR97,EMID!AR97,SWALES!AR97,SWEST!AR97,LPN!AR97,SPN!AR97,EPN!AR97,SPD!AR97,SPMW!AR97,SSEH!AR97,SSES!AR97)</f>
        <v>0</v>
      </c>
      <c r="AS97" s="410">
        <f>CHOOSE($B$3,ENWL!AS97,NPgN!AS97,NPgY!AS97,WMID!AS97,EMID!AS97,SWALES!AS97,SWEST!AS97,LPN!AS97,SPN!AS97,EPN!AS97,SPD!AS97,SPMW!AS97,SSEH!AS97,SSES!AS97)</f>
        <v>0</v>
      </c>
      <c r="AT97" s="410">
        <f>CHOOSE($B$3,ENWL!AT97,NPgN!AT97,NPgY!AT97,WMID!AT97,EMID!AT97,SWALES!AT97,SWEST!AT97,LPN!AT97,SPN!AT97,EPN!AT97,SPD!AT97,SPMW!AT97,SSEH!AT97,SSES!AT97)</f>
        <v>0</v>
      </c>
      <c r="AU97" s="410">
        <f>CHOOSE($B$3,ENWL!AU97,NPgN!AU97,NPgY!AU97,WMID!AU97,EMID!AU97,SWALES!AU97,SWEST!AU97,LPN!AU97,SPN!AU97,EPN!AU97,SPD!AU97,SPMW!AU97,SSEH!AU97,SSES!AU97)</f>
        <v>0</v>
      </c>
      <c r="AV97" s="263"/>
      <c r="AW97" s="184"/>
    </row>
    <row r="98" spans="1:49" ht="16.8">
      <c r="A98" s="82"/>
      <c r="B98" s="82"/>
      <c r="C98" s="82"/>
      <c r="D98" s="82"/>
      <c r="E98" s="82" t="str">
        <f t="shared" si="0"/>
        <v>Hebrides and Orkney Re-opener (SSEH only)</v>
      </c>
      <c r="F98" s="82"/>
      <c r="G98" s="82" t="s">
        <v>126</v>
      </c>
      <c r="H98" s="82"/>
      <c r="I98" s="82"/>
      <c r="J98" s="82"/>
      <c r="K98" s="82"/>
      <c r="L98" s="82"/>
      <c r="M98" s="82"/>
      <c r="N98" s="82"/>
      <c r="O98" s="184"/>
      <c r="P98" s="184"/>
      <c r="Q98" s="184"/>
      <c r="R98" s="184"/>
      <c r="S98" s="184"/>
      <c r="T98" s="184"/>
      <c r="U98" s="184"/>
      <c r="V98" s="184"/>
      <c r="W98" s="184"/>
      <c r="X98" s="184"/>
      <c r="Y98" s="184"/>
      <c r="Z98" s="184"/>
      <c r="AA98" s="184"/>
      <c r="AB98" s="184"/>
      <c r="AC98" s="184"/>
      <c r="AD98" s="184"/>
      <c r="AE98" s="184"/>
      <c r="AF98" s="184"/>
      <c r="AG98" s="184"/>
      <c r="AH98" s="184"/>
      <c r="AI98" s="184"/>
      <c r="AJ98" s="417" t="str">
        <f>CHOOSE($B$3,ENWL!AJ98,NPgN!AJ98,NPgY!AJ98,WMID!AJ98,EMID!AJ98,SWALES!AJ98,SWEST!AJ98,LPN!AJ98,SPN!AJ98,EPN!AJ98,SPD!AJ98,SPMW!AJ98,SSEH!AJ98,SSES!AJ98)</f>
        <v>Re-opener</v>
      </c>
      <c r="AK98" s="321"/>
      <c r="AL98" s="417" t="str">
        <f>CHOOSE($B$3,ENWL!AL98,NPgN!AL98,NPgY!AL98,WMID!AL98,EMID!AL98,SWALES!AL98,SWEST!AL98,LPN!AL98,SPN!AL98,EPN!AL98,SPD!AL98,SPMW!AL98,SSEH!AL98,SSES!AL98)</f>
        <v>RPEs Don't Apply</v>
      </c>
      <c r="AM98" s="528">
        <f>CHOOSE($B$3,ENWL!AM98,NPgN!AM98,NPgY!AM98,WMID!AM98,EMID!AM98,SWALES!AM98,SWEST!AM98,LPN!AM98,SPN!AM98,EPN!AM98,SPD!AM98,SPMW!AM98,SSEH!AM98,SSES!AM98)</f>
        <v>2</v>
      </c>
      <c r="AN98" s="321"/>
      <c r="AO98" s="410">
        <f>CHOOSE($B$3,ENWL!AO98,NPgN!AO98,NPgY!AO98,WMID!AO98,EMID!AO98,SWALES!AO98,SWEST!AO98,LPN!AO98,SPN!AO98,EPN!AO98,SPD!AO98,SPMW!AO98,SSEH!AO98,SSES!AO98)</f>
        <v>0</v>
      </c>
      <c r="AP98" s="410">
        <f>CHOOSE($B$3,ENWL!AP98,NPgN!AP98,NPgY!AP98,WMID!AP98,EMID!AP98,SWALES!AP98,SWEST!AP98,LPN!AP98,SPN!AP98,EPN!AP98,SPD!AP98,SPMW!AP98,SSEH!AP98,SSES!AP98)</f>
        <v>1</v>
      </c>
      <c r="AQ98" s="456">
        <f>CHOOSE($B$3,ENWL!AQ98,NPgN!AQ98,NPgY!AQ98,WMID!AQ98,EMID!AQ98,SWALES!AQ98,SWEST!AQ98,LPN!AQ98,SPN!AQ98,EPN!AQ98,SPD!AQ98,SPMW!AQ98,SSEH!AQ98,SSES!AQ98)</f>
        <v>0</v>
      </c>
      <c r="AR98" s="410">
        <f>CHOOSE($B$3,ENWL!AR98,NPgN!AR98,NPgY!AR98,WMID!AR98,EMID!AR98,SWALES!AR98,SWEST!AR98,LPN!AR98,SPN!AR98,EPN!AR98,SPD!AR98,SPMW!AR98,SSEH!AR98,SSES!AR98)</f>
        <v>0</v>
      </c>
      <c r="AS98" s="410">
        <f>CHOOSE($B$3,ENWL!AS98,NPgN!AS98,NPgY!AS98,WMID!AS98,EMID!AS98,SWALES!AS98,SWEST!AS98,LPN!AS98,SPN!AS98,EPN!AS98,SPD!AS98,SPMW!AS98,SSEH!AS98,SSES!AS98)</f>
        <v>0</v>
      </c>
      <c r="AT98" s="410">
        <f>CHOOSE($B$3,ENWL!AT98,NPgN!AT98,NPgY!AT98,WMID!AT98,EMID!AT98,SWALES!AT98,SWEST!AT98,LPN!AT98,SPN!AT98,EPN!AT98,SPD!AT98,SPMW!AT98,SSEH!AT98,SSES!AT98)</f>
        <v>0</v>
      </c>
      <c r="AU98" s="410">
        <f>CHOOSE($B$3,ENWL!AU98,NPgN!AU98,NPgY!AU98,WMID!AU98,EMID!AU98,SWALES!AU98,SWEST!AU98,LPN!AU98,SPN!AU98,EPN!AU98,SPD!AU98,SPMW!AU98,SSEH!AU98,SSES!AU98)</f>
        <v>0</v>
      </c>
      <c r="AV98" s="263"/>
      <c r="AW98" s="184"/>
    </row>
    <row r="99" spans="1:49" ht="16.8">
      <c r="A99" s="82"/>
      <c r="B99" s="82"/>
      <c r="C99" s="82"/>
      <c r="D99" s="82"/>
      <c r="E99" s="82" t="str">
        <f t="shared" si="0"/>
        <v>Smart Street Mechanistic Price Control Deliverable (ENWL only)</v>
      </c>
      <c r="F99" s="82"/>
      <c r="G99" s="82" t="s">
        <v>126</v>
      </c>
      <c r="H99" s="82"/>
      <c r="I99" s="82"/>
      <c r="J99" s="82"/>
      <c r="K99" s="82"/>
      <c r="L99" s="82"/>
      <c r="M99" s="82"/>
      <c r="N99" s="82"/>
      <c r="O99" s="184"/>
      <c r="P99" s="184"/>
      <c r="Q99" s="184"/>
      <c r="R99" s="184"/>
      <c r="S99" s="184"/>
      <c r="T99" s="184"/>
      <c r="U99" s="184"/>
      <c r="V99" s="184"/>
      <c r="W99" s="184"/>
      <c r="X99" s="184"/>
      <c r="Y99" s="184"/>
      <c r="Z99" s="184"/>
      <c r="AA99" s="184"/>
      <c r="AB99" s="184"/>
      <c r="AC99" s="184"/>
      <c r="AD99" s="184"/>
      <c r="AE99" s="184"/>
      <c r="AF99" s="184"/>
      <c r="AG99" s="184"/>
      <c r="AH99" s="184"/>
      <c r="AI99" s="184"/>
      <c r="AJ99" s="417" t="str">
        <f>CHOOSE($B$3,ENWL!AJ99,NPgN!AJ99,NPgY!AJ99,WMID!AJ99,EMID!AJ99,SWALES!AJ99,SWEST!AJ99,LPN!AJ99,SPN!AJ99,EPN!AJ99,SPD!AJ99,SPMW!AJ99,SSEH!AJ99,SSES!AJ99)</f>
        <v>PCD</v>
      </c>
      <c r="AK99" s="321"/>
      <c r="AL99" s="417" t="str">
        <f>CHOOSE($B$3,ENWL!AL99,NPgN!AL99,NPgY!AL99,WMID!AL99,EMID!AL99,SWALES!AL99,SWEST!AL99,LPN!AL99,SPN!AL99,EPN!AL99,SPD!AL99,SPMW!AL99,SSEH!AL99,SSES!AL99)</f>
        <v>RPEs Apply</v>
      </c>
      <c r="AM99" s="528">
        <f>CHOOSE($B$3,ENWL!AM99,NPgN!AM99,NPgY!AM99,WMID!AM99,EMID!AM99,SWALES!AM99,SWEST!AM99,LPN!AM99,SPN!AM99,EPN!AM99,SPD!AM99,SPMW!AM99,SSEH!AM99,SSES!AM99)</f>
        <v>1</v>
      </c>
      <c r="AN99" s="321"/>
      <c r="AO99" s="410">
        <f>CHOOSE($B$3,ENWL!AO99,NPgN!AO99,NPgY!AO99,WMID!AO99,EMID!AO99,SWALES!AO99,SWEST!AO99,LPN!AO99,SPN!AO99,EPN!AO99,SPD!AO99,SPMW!AO99,SSEH!AO99,SSES!AO99)</f>
        <v>1</v>
      </c>
      <c r="AP99" s="410">
        <f>CHOOSE($B$3,ENWL!AP99,NPgN!AP99,NPgY!AP99,WMID!AP99,EMID!AP99,SWALES!AP99,SWEST!AP99,LPN!AP99,SPN!AP99,EPN!AP99,SPD!AP99,SPMW!AP99,SSEH!AP99,SSES!AP99)</f>
        <v>0</v>
      </c>
      <c r="AQ99" s="456">
        <f>CHOOSE($B$3,ENWL!AQ99,NPgN!AQ99,NPgY!AQ99,WMID!AQ99,EMID!AQ99,SWALES!AQ99,SWEST!AQ99,LPN!AQ99,SPN!AQ99,EPN!AQ99,SPD!AQ99,SPMW!AQ99,SSEH!AQ99,SSES!AQ99)</f>
        <v>0</v>
      </c>
      <c r="AR99" s="410">
        <f>CHOOSE($B$3,ENWL!AR99,NPgN!AR99,NPgY!AR99,WMID!AR99,EMID!AR99,SWALES!AR99,SWEST!AR99,LPN!AR99,SPN!AR99,EPN!AR99,SPD!AR99,SPMW!AR99,SSEH!AR99,SSES!AR99)</f>
        <v>0</v>
      </c>
      <c r="AS99" s="410">
        <f>CHOOSE($B$3,ENWL!AS99,NPgN!AS99,NPgY!AS99,WMID!AS99,EMID!AS99,SWALES!AS99,SWEST!AS99,LPN!AS99,SPN!AS99,EPN!AS99,SPD!AS99,SPMW!AS99,SSEH!AS99,SSES!AS99)</f>
        <v>0</v>
      </c>
      <c r="AT99" s="410">
        <f>CHOOSE($B$3,ENWL!AT99,NPgN!AT99,NPgY!AT99,WMID!AT99,EMID!AT99,SWALES!AT99,SWEST!AT99,LPN!AT99,SPN!AT99,EPN!AT99,SPD!AT99,SPMW!AT99,SSEH!AT99,SSES!AT99)</f>
        <v>0</v>
      </c>
      <c r="AU99" s="410">
        <f>CHOOSE($B$3,ENWL!AU99,NPgN!AU99,NPgY!AU99,WMID!AU99,EMID!AU99,SWALES!AU99,SWEST!AU99,LPN!AU99,SPN!AU99,EPN!AU99,SPD!AU99,SPMW!AU99,SSEH!AU99,SSES!AU99)</f>
        <v>0</v>
      </c>
      <c r="AV99" s="263"/>
      <c r="AW99" s="184"/>
    </row>
    <row r="100" spans="1:49" ht="16.8">
      <c r="A100" s="82"/>
      <c r="B100" s="82"/>
      <c r="C100" s="82"/>
      <c r="D100" s="82"/>
      <c r="E100" s="82" t="str">
        <f t="shared" si="0"/>
        <v>Worst Served Customers</v>
      </c>
      <c r="F100" s="82"/>
      <c r="G100" s="82" t="s">
        <v>126</v>
      </c>
      <c r="H100" s="82"/>
      <c r="I100" s="82"/>
      <c r="J100" s="82"/>
      <c r="K100" s="82"/>
      <c r="L100" s="82"/>
      <c r="M100" s="82"/>
      <c r="N100" s="82"/>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417" t="str">
        <f>CHOOSE($B$3,ENWL!AJ100,NPgN!AJ100,NPgY!AJ100,WMID!AJ100,EMID!AJ100,SWALES!AJ100,SWEST!AJ100,LPN!AJ100,SPN!AJ100,EPN!AJ100,SPD!AJ100,SPMW!AJ100,SSEH!AJ100,SSES!AJ100)</f>
        <v>UIOLI</v>
      </c>
      <c r="AK100" s="321"/>
      <c r="AL100" s="417" t="str">
        <f>CHOOSE($B$3,ENWL!AL100,NPgN!AL100,NPgY!AL100,WMID!AL100,EMID!AL100,SWALES!AL100,SWEST!AL100,LPN!AL100,SPN!AL100,EPN!AL100,SPD!AL100,SPMW!AL100,SSEH!AL100,SSES!AL100)</f>
        <v>RPEs Don't Apply</v>
      </c>
      <c r="AM100" s="528">
        <f>CHOOSE($B$3,ENWL!AM100,NPgN!AM100,NPgY!AM100,WMID!AM100,EMID!AM100,SWALES!AM100,SWEST!AM100,LPN!AM100,SPN!AM100,EPN!AM100,SPD!AM100,SPMW!AM100,SSEH!AM100,SSES!AM100)</f>
        <v>1</v>
      </c>
      <c r="AN100" s="321"/>
      <c r="AO100" s="410">
        <f>CHOOSE($B$3,ENWL!AO100,NPgN!AO100,NPgY!AO100,WMID!AO100,EMID!AO100,SWALES!AO100,SWEST!AO100,LPN!AO100,SPN!AO100,EPN!AO100,SPD!AO100,SPMW!AO100,SSEH!AO100,SSES!AO100)</f>
        <v>0</v>
      </c>
      <c r="AP100" s="410">
        <f>CHOOSE($B$3,ENWL!AP100,NPgN!AP100,NPgY!AP100,WMID!AP100,EMID!AP100,SWALES!AP100,SWEST!AP100,LPN!AP100,SPN!AP100,EPN!AP100,SPD!AP100,SPMW!AP100,SSEH!AP100,SSES!AP100)</f>
        <v>0</v>
      </c>
      <c r="AQ100" s="456">
        <f>CHOOSE($B$3,ENWL!AQ100,NPgN!AQ100,NPgY!AQ100,WMID!AQ100,EMID!AQ100,SWALES!AQ100,SWEST!AQ100,LPN!AQ100,SPN!AQ100,EPN!AQ100,SPD!AQ100,SPMW!AQ100,SSEH!AQ100,SSES!AQ100)</f>
        <v>1</v>
      </c>
      <c r="AR100" s="410">
        <f>CHOOSE($B$3,ENWL!AR100,NPgN!AR100,NPgY!AR100,WMID!AR100,EMID!AR100,SWALES!AR100,SWEST!AR100,LPN!AR100,SPN!AR100,EPN!AR100,SPD!AR100,SPMW!AR100,SSEH!AR100,SSES!AR100)</f>
        <v>0</v>
      </c>
      <c r="AS100" s="410">
        <f>CHOOSE($B$3,ENWL!AS100,NPgN!AS100,NPgY!AS100,WMID!AS100,EMID!AS100,SWALES!AS100,SWEST!AS100,LPN!AS100,SPN!AS100,EPN!AS100,SPD!AS100,SPMW!AS100,SSEH!AS100,SSES!AS100)</f>
        <v>0</v>
      </c>
      <c r="AT100" s="410">
        <f>CHOOSE($B$3,ENWL!AT100,NPgN!AT100,NPgY!AT100,WMID!AT100,EMID!AT100,SWALES!AT100,SWEST!AT100,LPN!AT100,SPN!AT100,EPN!AT100,SPD!AT100,SPMW!AT100,SSEH!AT100,SSES!AT100)</f>
        <v>0</v>
      </c>
      <c r="AU100" s="410">
        <f>CHOOSE($B$3,ENWL!AU100,NPgN!AU100,NPgY!AU100,WMID!AU100,EMID!AU100,SWALES!AU100,SWEST!AU100,LPN!AU100,SPN!AU100,EPN!AU100,SPD!AU100,SPMW!AU100,SSEH!AU100,SSES!AU100)</f>
        <v>0</v>
      </c>
      <c r="AV100" s="263"/>
      <c r="AW100" s="184"/>
    </row>
    <row r="101" spans="1:49" ht="16.8">
      <c r="A101" s="82"/>
      <c r="B101" s="82"/>
      <c r="C101" s="82"/>
      <c r="D101" s="82"/>
      <c r="E101" s="82" t="str">
        <f t="shared" si="0"/>
        <v>EV Optioneering Projects</v>
      </c>
      <c r="F101" s="82"/>
      <c r="G101" s="82" t="s">
        <v>126</v>
      </c>
      <c r="H101" s="82"/>
      <c r="I101" s="82"/>
      <c r="J101" s="82"/>
      <c r="K101" s="82"/>
      <c r="L101" s="82"/>
      <c r="M101" s="82"/>
      <c r="N101" s="82"/>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417" t="str">
        <f>CHOOSE($B$3,ENWL!AJ101,NPgN!AJ101,NPgY!AJ101,WMID!AJ101,EMID!AJ101,SWALES!AJ101,SWEST!AJ101,LPN!AJ101,SPN!AJ101,EPN!AJ101,SPD!AJ101,SPMW!AJ101,SSEH!AJ101,SSES!AJ101)</f>
        <v>UIOLI</v>
      </c>
      <c r="AK101" s="321"/>
      <c r="AL101" s="417" t="str">
        <f>CHOOSE($B$3,ENWL!AL101,NPgN!AL101,NPgY!AL101,WMID!AL101,EMID!AL101,SWALES!AL101,SWEST!AL101,LPN!AL101,SPN!AL101,EPN!AL101,SPD!AL101,SPMW!AL101,SSEH!AL101,SSES!AL101)</f>
        <v>RPEs Don't Apply</v>
      </c>
      <c r="AM101" s="528">
        <f>CHOOSE($B$3,ENWL!AM101,NPgN!AM101,NPgY!AM101,WMID!AM101,EMID!AM101,SWALES!AM101,SWEST!AM101,LPN!AM101,SPN!AM101,EPN!AM101,SPD!AM101,SPMW!AM101,SSEH!AM101,SSES!AM101)</f>
        <v>1</v>
      </c>
      <c r="AN101" s="321"/>
      <c r="AO101" s="410">
        <f>CHOOSE($B$3,ENWL!AO101,NPgN!AO101,NPgY!AO101,WMID!AO101,EMID!AO101,SWALES!AO101,SWEST!AO101,LPN!AO101,SPN!AO101,EPN!AO101,SPD!AO101,SPMW!AO101,SSEH!AO101,SSES!AO101)</f>
        <v>0</v>
      </c>
      <c r="AP101" s="410">
        <f>CHOOSE($B$3,ENWL!AP101,NPgN!AP101,NPgY!AP101,WMID!AP101,EMID!AP101,SWALES!AP101,SWEST!AP101,LPN!AP101,SPN!AP101,EPN!AP101,SPD!AP101,SPMW!AP101,SSEH!AP101,SSES!AP101)</f>
        <v>0</v>
      </c>
      <c r="AQ101" s="456">
        <f>CHOOSE($B$3,ENWL!AQ101,NPgN!AQ101,NPgY!AQ101,WMID!AQ101,EMID!AQ101,SWALES!AQ101,SWEST!AQ101,LPN!AQ101,SPN!AQ101,EPN!AQ101,SPD!AQ101,SPMW!AQ101,SSEH!AQ101,SSES!AQ101)</f>
        <v>0</v>
      </c>
      <c r="AR101" s="410">
        <f>CHOOSE($B$3,ENWL!AR101,NPgN!AR101,NPgY!AR101,WMID!AR101,EMID!AR101,SWALES!AR101,SWEST!AR101,LPN!AR101,SPN!AR101,EPN!AR101,SPD!AR101,SPMW!AR101,SSEH!AR101,SSES!AR101)</f>
        <v>0</v>
      </c>
      <c r="AS101" s="410">
        <f>CHOOSE($B$3,ENWL!AS101,NPgN!AS101,NPgY!AS101,WMID!AS101,EMID!AS101,SWALES!AS101,SWEST!AS101,LPN!AS101,SPN!AS101,EPN!AS101,SPD!AS101,SPMW!AS101,SSEH!AS101,SSES!AS101)</f>
        <v>0</v>
      </c>
      <c r="AT101" s="410">
        <f>CHOOSE($B$3,ENWL!AT101,NPgN!AT101,NPgY!AT101,WMID!AT101,EMID!AT101,SWALES!AT101,SWEST!AT101,LPN!AT101,SPN!AT101,EPN!AT101,SPD!AT101,SPMW!AT101,SSEH!AT101,SSES!AT101)</f>
        <v>0</v>
      </c>
      <c r="AU101" s="410">
        <f>CHOOSE($B$3,ENWL!AU101,NPgN!AU101,NPgY!AU101,WMID!AU101,EMID!AU101,SWALES!AU101,SWEST!AU101,LPN!AU101,SPN!AU101,EPN!AU101,SPD!AU101,SPMW!AU101,SSEH!AU101,SSES!AU101)</f>
        <v>1</v>
      </c>
      <c r="AV101" s="263"/>
      <c r="AW101" s="184"/>
    </row>
    <row r="102" spans="1:49" ht="16.8">
      <c r="A102" s="82"/>
      <c r="B102" s="82"/>
      <c r="C102" s="82"/>
      <c r="D102" s="82"/>
      <c r="E102" s="82" t="str">
        <f t="shared" si="0"/>
        <v>Cyber Resilience IT baseline</v>
      </c>
      <c r="F102" s="82"/>
      <c r="G102" s="82" t="s">
        <v>126</v>
      </c>
      <c r="H102" s="82"/>
      <c r="I102" s="82"/>
      <c r="J102" s="82"/>
      <c r="K102" s="82"/>
      <c r="L102" s="82"/>
      <c r="M102" s="82"/>
      <c r="N102" s="82"/>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417" t="str">
        <f>CHOOSE($B$3,ENWL!AJ102,NPgN!AJ102,NPgY!AJ102,WMID!AJ102,EMID!AJ102,SWALES!AJ102,SWEST!AJ102,LPN!AJ102,SPN!AJ102,EPN!AJ102,SPD!AJ102,SPMW!AJ102,SSEH!AJ102,SSES!AJ102)</f>
        <v>PCD</v>
      </c>
      <c r="AK102" s="321"/>
      <c r="AL102" s="417" t="str">
        <f>CHOOSE($B$3,ENWL!AL102,NPgN!AL102,NPgY!AL102,WMID!AL102,EMID!AL102,SWALES!AL102,SWEST!AL102,LPN!AL102,SPN!AL102,EPN!AL102,SPD!AL102,SPMW!AL102,SSEH!AL102,SSES!AL102)</f>
        <v>RPEs Apply</v>
      </c>
      <c r="AM102" s="528">
        <f>CHOOSE($B$3,ENWL!AM102,NPgN!AM102,NPgY!AM102,WMID!AM102,EMID!AM102,SWALES!AM102,SWEST!AM102,LPN!AM102,SPN!AM102,EPN!AM102,SPD!AM102,SPMW!AM102,SSEH!AM102,SSES!AM102)</f>
        <v>1</v>
      </c>
      <c r="AN102" s="321"/>
      <c r="AO102" s="410">
        <f>CHOOSE($B$3,ENWL!AO102,NPgN!AO102,NPgY!AO102,WMID!AO102,EMID!AO102,SWALES!AO102,SWEST!AO102,LPN!AO102,SPN!AO102,EPN!AO102,SPD!AO102,SPMW!AO102,SSEH!AO102,SSES!AO102)</f>
        <v>0</v>
      </c>
      <c r="AP102" s="410">
        <f>CHOOSE($B$3,ENWL!AP102,NPgN!AP102,NPgY!AP102,WMID!AP102,EMID!AP102,SWALES!AP102,SWEST!AP102,LPN!AP102,SPN!AP102,EPN!AP102,SPD!AP102,SPMW!AP102,SSEH!AP102,SSES!AP102)</f>
        <v>0</v>
      </c>
      <c r="AQ102" s="456">
        <f>CHOOSE($B$3,ENWL!AQ102,NPgN!AQ102,NPgY!AQ102,WMID!AQ102,EMID!AQ102,SWALES!AQ102,SWEST!AQ102,LPN!AQ102,SPN!AQ102,EPN!AQ102,SPD!AQ102,SPMW!AQ102,SSEH!AQ102,SSES!AQ102)</f>
        <v>0</v>
      </c>
      <c r="AR102" s="410">
        <f>CHOOSE($B$3,ENWL!AR102,NPgN!AR102,NPgY!AR102,WMID!AR102,EMID!AR102,SWALES!AR102,SWEST!AR102,LPN!AR102,SPN!AR102,EPN!AR102,SPD!AR102,SPMW!AR102,SSEH!AR102,SSES!AR102)</f>
        <v>0</v>
      </c>
      <c r="AS102" s="410">
        <f>CHOOSE($B$3,ENWL!AS102,NPgN!AS102,NPgY!AS102,WMID!AS102,EMID!AS102,SWALES!AS102,SWEST!AS102,LPN!AS102,SPN!AS102,EPN!AS102,SPD!AS102,SPMW!AS102,SSEH!AS102,SSES!AS102)</f>
        <v>0</v>
      </c>
      <c r="AT102" s="410">
        <f>CHOOSE($B$3,ENWL!AT102,NPgN!AT102,NPgY!AT102,WMID!AT102,EMID!AT102,SWALES!AT102,SWEST!AT102,LPN!AT102,SPN!AT102,EPN!AT102,SPD!AT102,SPMW!AT102,SSEH!AT102,SSES!AT102)</f>
        <v>0</v>
      </c>
      <c r="AU102" s="410">
        <f>CHOOSE($B$3,ENWL!AU102,NPgN!AU102,NPgY!AU102,WMID!AU102,EMID!AU102,SWALES!AU102,SWEST!AU102,LPN!AU102,SPN!AU102,EPN!AU102,SPD!AU102,SPMW!AU102,SSEH!AU102,SSES!AU102)</f>
        <v>1</v>
      </c>
      <c r="AV102" s="263"/>
      <c r="AW102" s="184"/>
    </row>
    <row r="103" spans="1:49" ht="16.8">
      <c r="A103" s="82"/>
      <c r="B103" s="82"/>
      <c r="C103" s="82"/>
      <c r="D103" s="82"/>
      <c r="E103" s="82" t="str">
        <f t="shared" si="0"/>
        <v>Wayleaves and Diversions Re-opener</v>
      </c>
      <c r="F103" s="82"/>
      <c r="G103" s="82" t="s">
        <v>126</v>
      </c>
      <c r="H103" s="82"/>
      <c r="I103" s="82"/>
      <c r="J103" s="82"/>
      <c r="K103" s="82"/>
      <c r="L103" s="82"/>
      <c r="M103" s="82"/>
      <c r="N103" s="82"/>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417" t="str">
        <f>CHOOSE($B$3,ENWL!AJ103,NPgN!AJ103,NPgY!AJ103,WMID!AJ103,EMID!AJ103,SWALES!AJ103,SWEST!AJ103,LPN!AJ103,SPN!AJ103,EPN!AJ103,SPD!AJ103,SPMW!AJ103,SSEH!AJ103,SSES!AJ103)</f>
        <v>Re-opener</v>
      </c>
      <c r="AK103" s="321"/>
      <c r="AL103" s="417" t="str">
        <f>CHOOSE($B$3,ENWL!AL103,NPgN!AL103,NPgY!AL103,WMID!AL103,EMID!AL103,SWALES!AL103,SWEST!AL103,LPN!AL103,SPN!AL103,EPN!AL103,SPD!AL103,SPMW!AL103,SSEH!AL103,SSES!AL103)</f>
        <v>RPEs Don't Apply</v>
      </c>
      <c r="AM103" s="528">
        <f>CHOOSE($B$3,ENWL!AM103,NPgN!AM103,NPgY!AM103,WMID!AM103,EMID!AM103,SWALES!AM103,SWEST!AM103,LPN!AM103,SPN!AM103,EPN!AM103,SPD!AM103,SPMW!AM103,SSEH!AM103,SSES!AM103)</f>
        <v>2</v>
      </c>
      <c r="AN103" s="321"/>
      <c r="AO103" s="410">
        <f>CHOOSE($B$3,ENWL!AO103,NPgN!AO103,NPgY!AO103,WMID!AO103,EMID!AO103,SWALES!AO103,SWEST!AO103,LPN!AO103,SPN!AO103,EPN!AO103,SPD!AO103,SPMW!AO103,SSEH!AO103,SSES!AO103)</f>
        <v>0</v>
      </c>
      <c r="AP103" s="410">
        <f>CHOOSE($B$3,ENWL!AP103,NPgN!AP103,NPgY!AP103,WMID!AP103,EMID!AP103,SWALES!AP103,SWEST!AP103,LPN!AP103,SPN!AP103,EPN!AP103,SPD!AP103,SPMW!AP103,SSEH!AP103,SSES!AP103)</f>
        <v>1</v>
      </c>
      <c r="AQ103" s="456">
        <f>CHOOSE($B$3,ENWL!AQ103,NPgN!AQ103,NPgY!AQ103,WMID!AQ103,EMID!AQ103,SWALES!AQ103,SWEST!AQ103,LPN!AQ103,SPN!AQ103,EPN!AQ103,SPD!AQ103,SPMW!AQ103,SSEH!AQ103,SSES!AQ103)</f>
        <v>0</v>
      </c>
      <c r="AR103" s="410">
        <f>CHOOSE($B$3,ENWL!AR103,NPgN!AR103,NPgY!AR103,WMID!AR103,EMID!AR103,SWALES!AR103,SWEST!AR103,LPN!AR103,SPN!AR103,EPN!AR103,SPD!AR103,SPMW!AR103,SSEH!AR103,SSES!AR103)</f>
        <v>0</v>
      </c>
      <c r="AS103" s="410">
        <f>CHOOSE($B$3,ENWL!AS103,NPgN!AS103,NPgY!AS103,WMID!AS103,EMID!AS103,SWALES!AS103,SWEST!AS103,LPN!AS103,SPN!AS103,EPN!AS103,SPD!AS103,SPMW!AS103,SSEH!AS103,SSES!AS103)</f>
        <v>0</v>
      </c>
      <c r="AT103" s="410">
        <f>CHOOSE($B$3,ENWL!AT103,NPgN!AT103,NPgY!AT103,WMID!AT103,EMID!AT103,SWALES!AT103,SWEST!AT103,LPN!AT103,SPN!AT103,EPN!AT103,SPD!AT103,SPMW!AT103,SSEH!AT103,SSES!AT103)</f>
        <v>0</v>
      </c>
      <c r="AU103" s="410">
        <f>CHOOSE($B$3,ENWL!AU103,NPgN!AU103,NPgY!AU103,WMID!AU103,EMID!AU103,SWALES!AU103,SWEST!AU103,LPN!AU103,SPN!AU103,EPN!AU103,SPD!AU103,SPMW!AU103,SSEH!AU103,SSES!AU103)</f>
        <v>0</v>
      </c>
      <c r="AV103" s="263"/>
      <c r="AW103" s="184"/>
    </row>
    <row r="104" spans="1:49" ht="16.8">
      <c r="A104" s="82"/>
      <c r="B104" s="82"/>
      <c r="C104" s="82"/>
      <c r="D104" s="82"/>
      <c r="E104" s="82" t="str">
        <f t="shared" si="0"/>
        <v>Indirects Scaler</v>
      </c>
      <c r="F104" s="82"/>
      <c r="G104" s="82" t="s">
        <v>126</v>
      </c>
      <c r="H104" s="82"/>
      <c r="I104" s="82"/>
      <c r="J104" s="82"/>
      <c r="K104" s="82"/>
      <c r="L104" s="82"/>
      <c r="M104" s="82"/>
      <c r="N104" s="82"/>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417" t="str">
        <f>CHOOSE($B$3,ENWL!AJ104,NPgN!AJ104,NPgY!AJ104,WMID!AJ104,EMID!AJ104,SWALES!AJ104,SWEST!AJ104,LPN!AJ104,SPN!AJ104,EPN!AJ104,SPD!AJ104,SPMW!AJ104,SSEH!AJ104,SSES!AJ104)</f>
        <v>Other</v>
      </c>
      <c r="AK104" s="321"/>
      <c r="AL104" s="417" t="str">
        <f>CHOOSE($B$3,ENWL!AL104,NPgN!AL104,NPgY!AL104,WMID!AL104,EMID!AL104,SWALES!AL104,SWEST!AL104,LPN!AL104,SPN!AL104,EPN!AL104,SPD!AL104,SPMW!AL104,SSEH!AL104,SSES!AL104)</f>
        <v>RPEs Don't Apply</v>
      </c>
      <c r="AM104" s="528">
        <f>CHOOSE($B$3,ENWL!AM104,NPgN!AM104,NPgY!AM104,WMID!AM104,EMID!AM104,SWALES!AM104,SWEST!AM104,LPN!AM104,SPN!AM104,EPN!AM104,SPD!AM104,SPMW!AM104,SSEH!AM104,SSES!AM104)</f>
        <v>2</v>
      </c>
      <c r="AN104" s="321"/>
      <c r="AO104" s="410">
        <f>CHOOSE($B$3,ENWL!AO104,NPgN!AO104,NPgY!AO104,WMID!AO104,EMID!AO104,SWALES!AO104,SWEST!AO104,LPN!AO104,SPN!AO104,EPN!AO104,SPD!AO104,SPMW!AO104,SSEH!AO104,SSES!AO104)</f>
        <v>0</v>
      </c>
      <c r="AP104" s="410">
        <f>CHOOSE($B$3,ENWL!AP104,NPgN!AP104,NPgY!AP104,WMID!AP104,EMID!AP104,SWALES!AP104,SWEST!AP104,LPN!AP104,SPN!AP104,EPN!AP104,SPD!AP104,SPMW!AP104,SSEH!AP104,SSES!AP104)</f>
        <v>0</v>
      </c>
      <c r="AQ104" s="456">
        <f>CHOOSE($B$3,ENWL!AQ104,NPgN!AQ104,NPgY!AQ104,WMID!AQ104,EMID!AQ104,SWALES!AQ104,SWEST!AQ104,LPN!AQ104,SPN!AQ104,EPN!AQ104,SPD!AQ104,SPMW!AQ104,SSEH!AQ104,SSES!AQ104)</f>
        <v>0</v>
      </c>
      <c r="AR104" s="410">
        <f>CHOOSE($B$3,ENWL!AR104,NPgN!AR104,NPgY!AR104,WMID!AR104,EMID!AR104,SWALES!AR104,SWEST!AR104,LPN!AR104,SPN!AR104,EPN!AR104,SPD!AR104,SPMW!AR104,SSEH!AR104,SSES!AR104)</f>
        <v>0</v>
      </c>
      <c r="AS104" s="410">
        <f>CHOOSE($B$3,ENWL!AS104,NPgN!AS104,NPgY!AS104,WMID!AS104,EMID!AS104,SWALES!AS104,SWEST!AS104,LPN!AS104,SPN!AS104,EPN!AS104,SPD!AS104,SPMW!AS104,SSEH!AS104,SSES!AS104)</f>
        <v>0</v>
      </c>
      <c r="AT104" s="410">
        <f>CHOOSE($B$3,ENWL!AT104,NPgN!AT104,NPgY!AT104,WMID!AT104,EMID!AT104,SWALES!AT104,SWEST!AT104,LPN!AT104,SPN!AT104,EPN!AT104,SPD!AT104,SPMW!AT104,SSEH!AT104,SSES!AT104)</f>
        <v>0</v>
      </c>
      <c r="AU104" s="410">
        <f>CHOOSE($B$3,ENWL!AU104,NPgN!AU104,NPgY!AU104,WMID!AU104,EMID!AU104,SWALES!AU104,SWEST!AU104,LPN!AU104,SPN!AU104,EPN!AU104,SPD!AU104,SPMW!AU104,SSEH!AU104,SSES!AU104)</f>
        <v>1</v>
      </c>
      <c r="AV104" s="263"/>
      <c r="AW104" s="184"/>
    </row>
    <row r="105" spans="1:49" ht="16.8">
      <c r="A105" s="82"/>
      <c r="B105" s="82"/>
      <c r="C105" s="82"/>
      <c r="D105" s="82"/>
      <c r="E105" s="182" t="str">
        <f t="shared" si="0"/>
        <v>LineSIGHT Mechanistic Price Control Deliverable (ENWL only)</v>
      </c>
      <c r="F105" s="82"/>
      <c r="G105" s="82" t="s">
        <v>126</v>
      </c>
      <c r="H105" s="82"/>
      <c r="I105" s="82"/>
      <c r="J105" s="82"/>
      <c r="K105" s="82"/>
      <c r="L105" s="82"/>
      <c r="M105" s="82"/>
      <c r="N105" s="82"/>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417" t="str">
        <f>CHOOSE($B$3,ENWL!AJ105,NPgN!AJ105,NPgY!AJ105,WMID!AJ105,EMID!AJ105,SWALES!AJ105,SWEST!AJ105,LPN!AJ105,SPN!AJ105,EPN!AJ105,SPD!AJ105,SPMW!AJ105,SSEH!AJ105,SSES!AJ105)</f>
        <v>PCD</v>
      </c>
      <c r="AK105" s="321"/>
      <c r="AL105" s="417" t="str">
        <f>CHOOSE($B$3,ENWL!AL105,NPgN!AL105,NPgY!AL105,WMID!AL105,EMID!AL105,SWALES!AL105,SWEST!AL105,LPN!AL105,SPN!AL105,EPN!AL105,SPD!AL105,SPMW!AL105,SSEH!AL105,SSES!AL105)</f>
        <v>RPEs Apply</v>
      </c>
      <c r="AM105" s="528">
        <f>CHOOSE($B$3,ENWL!AM105,NPgN!AM105,NPgY!AM105,WMID!AM105,EMID!AM105,SWALES!AM105,SWEST!AM105,LPN!AM105,SPN!AM105,EPN!AM105,SPD!AM105,SPMW!AM105,SSEH!AM105,SSES!AM105)</f>
        <v>1</v>
      </c>
      <c r="AN105" s="321"/>
      <c r="AO105" s="410">
        <f>CHOOSE($B$3,ENWL!AO105,NPgN!AO105,NPgY!AO105,WMID!AO105,EMID!AO105,SWALES!AO105,SWEST!AO105,LPN!AO105,SPN!AO105,EPN!AO105,SPD!AO105,SPMW!AO105,SSEH!AO105,SSES!AO105)</f>
        <v>0</v>
      </c>
      <c r="AP105" s="410">
        <f>CHOOSE($B$3,ENWL!AP105,NPgN!AP105,NPgY!AP105,WMID!AP105,EMID!AP105,SWALES!AP105,SWEST!AP105,LPN!AP105,SPN!AP105,EPN!AP105,SPD!AP105,SPMW!AP105,SSEH!AP105,SSES!AP105)</f>
        <v>1</v>
      </c>
      <c r="AQ105" s="456">
        <f>CHOOSE($B$3,ENWL!AQ105,NPgN!AQ105,NPgY!AQ105,WMID!AQ105,EMID!AQ105,SWALES!AQ105,SWEST!AQ105,LPN!AQ105,SPN!AQ105,EPN!AQ105,SPD!AQ105,SPMW!AQ105,SSEH!AQ105,SSES!AQ105)</f>
        <v>0</v>
      </c>
      <c r="AR105" s="410">
        <f>CHOOSE($B$3,ENWL!AR105,NPgN!AR105,NPgY!AR105,WMID!AR105,EMID!AR105,SWALES!AR105,SWEST!AR105,LPN!AR105,SPN!AR105,EPN!AR105,SPD!AR105,SPMW!AR105,SSEH!AR105,SSES!AR105)</f>
        <v>0</v>
      </c>
      <c r="AS105" s="410">
        <f>CHOOSE($B$3,ENWL!AS105,NPgN!AS105,NPgY!AS105,WMID!AS105,EMID!AS105,SWALES!AS105,SWEST!AS105,LPN!AS105,SPN!AS105,EPN!AS105,SPD!AS105,SPMW!AS105,SSEH!AS105,SSES!AS105)</f>
        <v>0</v>
      </c>
      <c r="AT105" s="410">
        <f>CHOOSE($B$3,ENWL!AT105,NPgN!AT105,NPgY!AT105,WMID!AT105,EMID!AT105,SWALES!AT105,SWEST!AT105,LPN!AT105,SPN!AT105,EPN!AT105,SPD!AT105,SPMW!AT105,SSEH!AT105,SSES!AT105)</f>
        <v>0</v>
      </c>
      <c r="AU105" s="410">
        <f>CHOOSE($B$3,ENWL!AU105,NPgN!AU105,NPgY!AU105,WMID!AU105,EMID!AU105,SWALES!AU105,SWEST!AU105,LPN!AU105,SPN!AU105,EPN!AU105,SPD!AU105,SPMW!AU105,SSEH!AU105,SSES!AU105)</f>
        <v>0</v>
      </c>
      <c r="AV105" s="263"/>
      <c r="AW105" s="184"/>
    </row>
    <row r="106" spans="1:49" ht="16.8">
      <c r="A106" s="82"/>
      <c r="B106" s="82"/>
      <c r="C106" s="82"/>
      <c r="D106" s="82"/>
      <c r="E106" s="182" t="str">
        <f t="shared" si="0"/>
        <v>New Depot (EMID, SWALES, SWEST and WMID only)</v>
      </c>
      <c r="F106" s="82"/>
      <c r="G106" s="82" t="s">
        <v>126</v>
      </c>
      <c r="H106" s="82"/>
      <c r="I106" s="82"/>
      <c r="J106" s="82"/>
      <c r="K106" s="82"/>
      <c r="L106" s="82"/>
      <c r="M106" s="82"/>
      <c r="N106" s="82"/>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417" t="str">
        <f>CHOOSE($B$3,ENWL!AJ106,NPgN!AJ106,NPgY!AJ106,WMID!AJ106,EMID!AJ106,SWALES!AJ106,SWEST!AJ106,LPN!AJ106,SPN!AJ106,EPN!AJ106,SPD!AJ106,SPMW!AJ106,SSEH!AJ106,SSES!AJ106)</f>
        <v>PCD</v>
      </c>
      <c r="AK106" s="321"/>
      <c r="AL106" s="417" t="str">
        <f>CHOOSE($B$3,ENWL!AL106,NPgN!AL106,NPgY!AL106,WMID!AL106,EMID!AL106,SWALES!AL106,SWEST!AL106,LPN!AL106,SPN!AL106,EPN!AL106,SPD!AL106,SPMW!AL106,SSEH!AL106,SSES!AL106)</f>
        <v>RPEs Apply</v>
      </c>
      <c r="AM106" s="528">
        <f>CHOOSE($B$3,ENWL!AM106,NPgN!AM106,NPgY!AM106,WMID!AM106,EMID!AM106,SWALES!AM106,SWEST!AM106,LPN!AM106,SPN!AM106,EPN!AM106,SPD!AM106,SPMW!AM106,SSEH!AM106,SSES!AM106)</f>
        <v>1</v>
      </c>
      <c r="AN106" s="321"/>
      <c r="AO106" s="410">
        <f>CHOOSE($B$3,ENWL!AO106,NPgN!AO106,NPgY!AO106,WMID!AO106,EMID!AO106,SWALES!AO106,SWEST!AO106,LPN!AO106,SPN!AO106,EPN!AO106,SPD!AO106,SPMW!AO106,SSEH!AO106,SSES!AO106)</f>
        <v>0</v>
      </c>
      <c r="AP106" s="410">
        <f>CHOOSE($B$3,ENWL!AP106,NPgN!AP106,NPgY!AP106,WMID!AP106,EMID!AP106,SWALES!AP106,SWEST!AP106,LPN!AP106,SPN!AP106,EPN!AP106,SPD!AP106,SPMW!AP106,SSEH!AP106,SSES!AP106)</f>
        <v>0</v>
      </c>
      <c r="AQ106" s="456">
        <f>CHOOSE($B$3,ENWL!AQ106,NPgN!AQ106,NPgY!AQ106,WMID!AQ106,EMID!AQ106,SWALES!AQ106,SWEST!AQ106,LPN!AQ106,SPN!AQ106,EPN!AQ106,SPD!AQ106,SPMW!AQ106,SSEH!AQ106,SSES!AQ106)</f>
        <v>1</v>
      </c>
      <c r="AR106" s="410">
        <f>CHOOSE($B$3,ENWL!AR106,NPgN!AR106,NPgY!AR106,WMID!AR106,EMID!AR106,SWALES!AR106,SWEST!AR106,LPN!AR106,SPN!AR106,EPN!AR106,SPD!AR106,SPMW!AR106,SSEH!AR106,SSES!AR106)</f>
        <v>0</v>
      </c>
      <c r="AS106" s="410">
        <f>CHOOSE($B$3,ENWL!AS106,NPgN!AS106,NPgY!AS106,WMID!AS106,EMID!AS106,SWALES!AS106,SWEST!AS106,LPN!AS106,SPN!AS106,EPN!AS106,SPD!AS106,SPMW!AS106,SSEH!AS106,SSES!AS106)</f>
        <v>0</v>
      </c>
      <c r="AT106" s="410">
        <f>CHOOSE($B$3,ENWL!AT106,NPgN!AT106,NPgY!AT106,WMID!AT106,EMID!AT106,SWALES!AT106,SWEST!AT106,LPN!AT106,SPN!AT106,EPN!AT106,SPD!AT106,SPMW!AT106,SSEH!AT106,SSES!AT106)</f>
        <v>0</v>
      </c>
      <c r="AU106" s="410">
        <f>CHOOSE($B$3,ENWL!AU106,NPgN!AU106,NPgY!AU106,WMID!AU106,EMID!AU106,SWALES!AU106,SWEST!AU106,LPN!AU106,SPN!AU106,EPN!AU106,SPD!AU106,SPMW!AU106,SSEH!AU106,SSES!AU106)</f>
        <v>0</v>
      </c>
      <c r="AV106" s="263"/>
      <c r="AW106" s="184"/>
    </row>
    <row r="107" spans="1:49" ht="16.8">
      <c r="A107" s="82"/>
      <c r="B107" s="82"/>
      <c r="C107" s="82"/>
      <c r="D107" s="82"/>
      <c r="E107" s="182" t="str">
        <f t="shared" si="0"/>
        <v>New Control Room (SSES and SSEH only)</v>
      </c>
      <c r="F107" s="82"/>
      <c r="G107" s="82" t="s">
        <v>126</v>
      </c>
      <c r="H107" s="82"/>
      <c r="I107" s="82"/>
      <c r="J107" s="82"/>
      <c r="K107" s="82"/>
      <c r="L107" s="82"/>
      <c r="M107" s="82"/>
      <c r="N107" s="82"/>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417" t="str">
        <f>CHOOSE($B$3,ENWL!AJ107,NPgN!AJ107,NPgY!AJ107,WMID!AJ107,EMID!AJ107,SWALES!AJ107,SWEST!AJ107,LPN!AJ107,SPN!AJ107,EPN!AJ107,SPD!AJ107,SPMW!AJ107,SSEH!AJ107,SSES!AJ107)</f>
        <v>PCD</v>
      </c>
      <c r="AK107" s="321"/>
      <c r="AL107" s="417" t="str">
        <f>CHOOSE($B$3,ENWL!AL107,NPgN!AL107,NPgY!AL107,WMID!AL107,EMID!AL107,SWALES!AL107,SWEST!AL107,LPN!AL107,SPN!AL107,EPN!AL107,SPD!AL107,SPMW!AL107,SSEH!AL107,SSES!AL107)</f>
        <v>RPEs Apply</v>
      </c>
      <c r="AM107" s="528">
        <f>CHOOSE($B$3,ENWL!AM107,NPgN!AM107,NPgY!AM107,WMID!AM107,EMID!AM107,SWALES!AM107,SWEST!AM107,LPN!AM107,SPN!AM107,EPN!AM107,SPD!AM107,SPMW!AM107,SSEH!AM107,SSES!AM107)</f>
        <v>1</v>
      </c>
      <c r="AN107" s="321"/>
      <c r="AO107" s="410">
        <f>CHOOSE($B$3,ENWL!AO107,NPgN!AO107,NPgY!AO107,WMID!AO107,EMID!AO107,SWALES!AO107,SWEST!AO107,LPN!AO107,SPN!AO107,EPN!AO107,SPD!AO107,SPMW!AO107,SSEH!AO107,SSES!AO107)</f>
        <v>0</v>
      </c>
      <c r="AP107" s="410">
        <f>CHOOSE($B$3,ENWL!AP107,NPgN!AP107,NPgY!AP107,WMID!AP107,EMID!AP107,SWALES!AP107,SWEST!AP107,LPN!AP107,SPN!AP107,EPN!AP107,SPD!AP107,SPMW!AP107,SSEH!AP107,SSES!AP107)</f>
        <v>1</v>
      </c>
      <c r="AQ107" s="456">
        <f>CHOOSE($B$3,ENWL!AQ107,NPgN!AQ107,NPgY!AQ107,WMID!AQ107,EMID!AQ107,SWALES!AQ107,SWEST!AQ107,LPN!AQ107,SPN!AQ107,EPN!AQ107,SPD!AQ107,SPMW!AQ107,SSEH!AQ107,SSES!AQ107)</f>
        <v>0</v>
      </c>
      <c r="AR107" s="410">
        <f>CHOOSE($B$3,ENWL!AR107,NPgN!AR107,NPgY!AR107,WMID!AR107,EMID!AR107,SWALES!AR107,SWEST!AR107,LPN!AR107,SPN!AR107,EPN!AR107,SPD!AR107,SPMW!AR107,SSEH!AR107,SSES!AR107)</f>
        <v>0</v>
      </c>
      <c r="AS107" s="410">
        <f>CHOOSE($B$3,ENWL!AS107,NPgN!AS107,NPgY!AS107,WMID!AS107,EMID!AS107,SWALES!AS107,SWEST!AS107,LPN!AS107,SPN!AS107,EPN!AS107,SPD!AS107,SPMW!AS107,SSEH!AS107,SSES!AS107)</f>
        <v>0</v>
      </c>
      <c r="AT107" s="410">
        <f>CHOOSE($B$3,ENWL!AT107,NPgN!AT107,NPgY!AT107,WMID!AT107,EMID!AT107,SWALES!AT107,SWEST!AT107,LPN!AT107,SPN!AT107,EPN!AT107,SPD!AT107,SPMW!AT107,SSEH!AT107,SSES!AT107)</f>
        <v>0</v>
      </c>
      <c r="AU107" s="410">
        <f>CHOOSE($B$3,ENWL!AU107,NPgN!AU107,NPgY!AU107,WMID!AU107,EMID!AU107,SWALES!AU107,SWEST!AU107,LPN!AU107,SPN!AU107,EPN!AU107,SPD!AU107,SPMW!AU107,SSEH!AU107,SSES!AU107)</f>
        <v>0</v>
      </c>
      <c r="AV107" s="263"/>
      <c r="AW107" s="184"/>
    </row>
    <row r="108" spans="1:49" ht="16.8">
      <c r="A108" s="82"/>
      <c r="B108" s="82"/>
      <c r="C108" s="82"/>
      <c r="D108" s="82"/>
      <c r="E108" s="182" t="str">
        <f t="shared" si="0"/>
        <v>Storm Arwen Re-opener</v>
      </c>
      <c r="F108" s="82"/>
      <c r="G108" s="82" t="s">
        <v>126</v>
      </c>
      <c r="H108" s="82"/>
      <c r="I108" s="82"/>
      <c r="J108" s="82"/>
      <c r="K108" s="82"/>
      <c r="L108" s="82"/>
      <c r="M108" s="82"/>
      <c r="N108" s="82"/>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417" t="str">
        <f>CHOOSE($B$3,ENWL!AJ108,NPgN!AJ108,NPgY!AJ108,WMID!AJ108,EMID!AJ108,SWALES!AJ108,SWEST!AJ108,LPN!AJ108,SPN!AJ108,EPN!AJ108,SPD!AJ108,SPMW!AJ108,SSEH!AJ108,SSES!AJ108)</f>
        <v>Re-opener</v>
      </c>
      <c r="AK108" s="321"/>
      <c r="AL108" s="417" t="str">
        <f>CHOOSE($B$3,ENWL!AL108,NPgN!AL108,NPgY!AL108,WMID!AL108,EMID!AL108,SWALES!AL108,SWEST!AL108,LPN!AL108,SPN!AL108,EPN!AL108,SPD!AL108,SPMW!AL108,SSEH!AL108,SSES!AL108)</f>
        <v>RPEs Don't Apply</v>
      </c>
      <c r="AM108" s="528">
        <f>CHOOSE($B$3,ENWL!AM108,NPgN!AM108,NPgY!AM108,WMID!AM108,EMID!AM108,SWALES!AM108,SWEST!AM108,LPN!AM108,SPN!AM108,EPN!AM108,SPD!AM108,SPMW!AM108,SSEH!AM108,SSES!AM108)</f>
        <v>2</v>
      </c>
      <c r="AN108" s="321"/>
      <c r="AO108" s="410">
        <f>CHOOSE($B$3,ENWL!AO108,NPgN!AO108,NPgY!AO108,WMID!AO108,EMID!AO108,SWALES!AO108,SWEST!AO108,LPN!AO108,SPN!AO108,EPN!AO108,SPD!AO108,SPMW!AO108,SSEH!AO108,SSES!AO108)</f>
        <v>0</v>
      </c>
      <c r="AP108" s="410">
        <f>CHOOSE($B$3,ENWL!AP108,NPgN!AP108,NPgY!AP108,WMID!AP108,EMID!AP108,SWALES!AP108,SWEST!AP108,LPN!AP108,SPN!AP108,EPN!AP108,SPD!AP108,SPMW!AP108,SSEH!AP108,SSES!AP108)</f>
        <v>0</v>
      </c>
      <c r="AQ108" s="456">
        <f>CHOOSE($B$3,ENWL!AQ108,NPgN!AQ108,NPgY!AQ108,WMID!AQ108,EMID!AQ108,SWALES!AQ108,SWEST!AQ108,LPN!AQ108,SPN!AQ108,EPN!AQ108,SPD!AQ108,SPMW!AQ108,SSEH!AQ108,SSES!AQ108)</f>
        <v>0</v>
      </c>
      <c r="AR108" s="410">
        <f>CHOOSE($B$3,ENWL!AR108,NPgN!AR108,NPgY!AR108,WMID!AR108,EMID!AR108,SWALES!AR108,SWEST!AR108,LPN!AR108,SPN!AR108,EPN!AR108,SPD!AR108,SPMW!AR108,SSEH!AR108,SSES!AR108)</f>
        <v>1</v>
      </c>
      <c r="AS108" s="410">
        <f>CHOOSE($B$3,ENWL!AS108,NPgN!AS108,NPgY!AS108,WMID!AS108,EMID!AS108,SWALES!AS108,SWEST!AS108,LPN!AS108,SPN!AS108,EPN!AS108,SPD!AS108,SPMW!AS108,SSEH!AS108,SSES!AS108)</f>
        <v>0</v>
      </c>
      <c r="AT108" s="410">
        <f>CHOOSE($B$3,ENWL!AT108,NPgN!AT108,NPgY!AT108,WMID!AT108,EMID!AT108,SWALES!AT108,SWEST!AT108,LPN!AT108,SPN!AT108,EPN!AT108,SPD!AT108,SPMW!AT108,SSEH!AT108,SSES!AT108)</f>
        <v>0</v>
      </c>
      <c r="AU108" s="410">
        <f>CHOOSE($B$3,ENWL!AU108,NPgN!AU108,NPgY!AU108,WMID!AU108,EMID!AU108,SWALES!AU108,SWEST!AU108,LPN!AU108,SPN!AU108,EPN!AU108,SPD!AU108,SPMW!AU108,SSEH!AU108,SSES!AU108)</f>
        <v>0</v>
      </c>
      <c r="AV108" s="263"/>
      <c r="AW108" s="184"/>
    </row>
    <row r="109" spans="1:49" ht="16.8">
      <c r="A109" s="82"/>
      <c r="B109" s="82"/>
      <c r="C109" s="82"/>
      <c r="D109" s="82"/>
      <c r="E109" s="182" t="str">
        <f t="shared" si="0"/>
        <v>High Value Projects Re-opener</v>
      </c>
      <c r="F109" s="82"/>
      <c r="G109" s="82" t="s">
        <v>126</v>
      </c>
      <c r="H109" s="82"/>
      <c r="I109" s="82"/>
      <c r="J109" s="82"/>
      <c r="K109" s="82"/>
      <c r="L109" s="82"/>
      <c r="M109" s="82"/>
      <c r="N109" s="82"/>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417" t="str">
        <f>CHOOSE($B$3,ENWL!AJ109,NPgN!AJ109,NPgY!AJ109,WMID!AJ109,EMID!AJ109,SWALES!AJ109,SWEST!AJ109,LPN!AJ109,SPN!AJ109,EPN!AJ109,SPD!AJ109,SPMW!AJ109,SSEH!AJ109,SSES!AJ109)</f>
        <v>Re-opener</v>
      </c>
      <c r="AK109" s="321"/>
      <c r="AL109" s="417" t="str">
        <f>CHOOSE($B$3,ENWL!AL109,NPgN!AL109,NPgY!AL109,WMID!AL109,EMID!AL109,SWALES!AL109,SWEST!AL109,LPN!AL109,SPN!AL109,EPN!AL109,SPD!AL109,SPMW!AL109,SSEH!AL109,SSES!AL109)</f>
        <v>RPEs Don't Apply</v>
      </c>
      <c r="AM109" s="528">
        <f>CHOOSE($B$3,ENWL!AM109,NPgN!AM109,NPgY!AM109,WMID!AM109,EMID!AM109,SWALES!AM109,SWEST!AM109,LPN!AM109,SPN!AM109,EPN!AM109,SPD!AM109,SPMW!AM109,SSEH!AM109,SSES!AM109)</f>
        <v>2</v>
      </c>
      <c r="AN109" s="321"/>
      <c r="AO109" s="410">
        <f>CHOOSE($B$3,ENWL!AO109,NPgN!AO109,NPgY!AO109,WMID!AO109,EMID!AO109,SWALES!AO109,SWEST!AO109,LPN!AO109,SPN!AO109,EPN!AO109,SPD!AO109,SPMW!AO109,SSEH!AO109,SSES!AO109)</f>
        <v>0</v>
      </c>
      <c r="AP109" s="410">
        <f>CHOOSE($B$3,ENWL!AP109,NPgN!AP109,NPgY!AP109,WMID!AP109,EMID!AP109,SWALES!AP109,SWEST!AP109,LPN!AP109,SPN!AP109,EPN!AP109,SPD!AP109,SPMW!AP109,SSEH!AP109,SSES!AP109)</f>
        <v>1</v>
      </c>
      <c r="AQ109" s="456">
        <f>CHOOSE($B$3,ENWL!AQ109,NPgN!AQ109,NPgY!AQ109,WMID!AQ109,EMID!AQ109,SWALES!AQ109,SWEST!AQ109,LPN!AQ109,SPN!AQ109,EPN!AQ109,SPD!AQ109,SPMW!AQ109,SSEH!AQ109,SSES!AQ109)</f>
        <v>0</v>
      </c>
      <c r="AR109" s="410">
        <f>CHOOSE($B$3,ENWL!AR109,NPgN!AR109,NPgY!AR109,WMID!AR109,EMID!AR109,SWALES!AR109,SWEST!AR109,LPN!AR109,SPN!AR109,EPN!AR109,SPD!AR109,SPMW!AR109,SSEH!AR109,SSES!AR109)</f>
        <v>0</v>
      </c>
      <c r="AS109" s="410">
        <f>CHOOSE($B$3,ENWL!AS109,NPgN!AS109,NPgY!AS109,WMID!AS109,EMID!AS109,SWALES!AS109,SWEST!AS109,LPN!AS109,SPN!AS109,EPN!AS109,SPD!AS109,SPMW!AS109,SSEH!AS109,SSES!AS109)</f>
        <v>0</v>
      </c>
      <c r="AT109" s="410">
        <f>CHOOSE($B$3,ENWL!AT109,NPgN!AT109,NPgY!AT109,WMID!AT109,EMID!AT109,SWALES!AT109,SWEST!AT109,LPN!AT109,SPN!AT109,EPN!AT109,SPD!AT109,SPMW!AT109,SSEH!AT109,SSES!AT109)</f>
        <v>0</v>
      </c>
      <c r="AU109" s="410">
        <f>CHOOSE($B$3,ENWL!AU109,NPgN!AU109,NPgY!AU109,WMID!AU109,EMID!AU109,SWALES!AU109,SWEST!AU109,LPN!AU109,SPN!AU109,EPN!AU109,SPD!AU109,SPMW!AU109,SSEH!AU109,SSES!AU109)</f>
        <v>0</v>
      </c>
      <c r="AV109" s="263"/>
      <c r="AW109" s="184"/>
    </row>
    <row r="110" spans="1:49" ht="16.8">
      <c r="A110" s="82"/>
      <c r="B110" s="82"/>
      <c r="C110" s="82"/>
      <c r="D110" s="82"/>
      <c r="E110" s="182" t="str">
        <f t="shared" si="0"/>
        <v>Strategic Investment</v>
      </c>
      <c r="F110" s="82"/>
      <c r="G110" s="82" t="s">
        <v>126</v>
      </c>
      <c r="H110" s="82"/>
      <c r="I110" s="82"/>
      <c r="J110" s="82"/>
      <c r="K110" s="82"/>
      <c r="L110" s="82"/>
      <c r="M110" s="82"/>
      <c r="N110" s="82"/>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417" t="str">
        <f>CHOOSE($B$3,ENWL!AJ110,NPgN!AJ110,NPgY!AJ110,WMID!AJ110,EMID!AJ110,SWALES!AJ110,SWEST!AJ110,LPN!AJ110,SPN!AJ110,EPN!AJ110,SPD!AJ110,SPMW!AJ110,SSEH!AJ110,SSES!AJ110)</f>
        <v>Other</v>
      </c>
      <c r="AK110" s="321"/>
      <c r="AL110" s="417" t="str">
        <f>CHOOSE($B$3,ENWL!AL110,NPgN!AL110,NPgY!AL110,WMID!AL110,EMID!AL110,SWALES!AL110,SWEST!AL110,LPN!AL110,SPN!AL110,EPN!AL110,SPD!AL110,SPMW!AL110,SSEH!AL110,SSES!AL110)</f>
        <v>RPEs Don't Apply</v>
      </c>
      <c r="AM110" s="528">
        <f>CHOOSE($B$3,ENWL!AM110,NPgN!AM110,NPgY!AM110,WMID!AM110,EMID!AM110,SWALES!AM110,SWEST!AM110,LPN!AM110,SPN!AM110,EPN!AM110,SPD!AM110,SPMW!AM110,SSEH!AM110,SSES!AM110)</f>
        <v>2</v>
      </c>
      <c r="AN110" s="321"/>
      <c r="AO110" s="410">
        <f>CHOOSE($B$3,ENWL!AO110,NPgN!AO110,NPgY!AO110,WMID!AO110,EMID!AO110,SWALES!AO110,SWEST!AO110,LPN!AO110,SPN!AO110,EPN!AO110,SPD!AO110,SPMW!AO110,SSEH!AO110,SSES!AO110)</f>
        <v>1</v>
      </c>
      <c r="AP110" s="410">
        <f>CHOOSE($B$3,ENWL!AP110,NPgN!AP110,NPgY!AP110,WMID!AP110,EMID!AP110,SWALES!AP110,SWEST!AP110,LPN!AP110,SPN!AP110,EPN!AP110,SPD!AP110,SPMW!AP110,SSEH!AP110,SSES!AP110)</f>
        <v>0</v>
      </c>
      <c r="AQ110" s="456">
        <f>CHOOSE($B$3,ENWL!AQ110,NPgN!AQ110,NPgY!AQ110,WMID!AQ110,EMID!AQ110,SWALES!AQ110,SWEST!AQ110,LPN!AQ110,SPN!AQ110,EPN!AQ110,SPD!AQ110,SPMW!AQ110,SSEH!AQ110,SSES!AQ110)</f>
        <v>0</v>
      </c>
      <c r="AR110" s="410">
        <f>CHOOSE($B$3,ENWL!AR110,NPgN!AR110,NPgY!AR110,WMID!AR110,EMID!AR110,SWALES!AR110,SWEST!AR110,LPN!AR110,SPN!AR110,EPN!AR110,SPD!AR110,SPMW!AR110,SSEH!AR110,SSES!AR110)</f>
        <v>0</v>
      </c>
      <c r="AS110" s="410">
        <f>CHOOSE($B$3,ENWL!AS110,NPgN!AS110,NPgY!AS110,WMID!AS110,EMID!AS110,SWALES!AS110,SWEST!AS110,LPN!AS110,SPN!AS110,EPN!AS110,SPD!AS110,SPMW!AS110,SSEH!AS110,SSES!AS110)</f>
        <v>0</v>
      </c>
      <c r="AT110" s="410">
        <f>CHOOSE($B$3,ENWL!AT110,NPgN!AT110,NPgY!AT110,WMID!AT110,EMID!AT110,SWALES!AT110,SWEST!AT110,LPN!AT110,SPN!AT110,EPN!AT110,SPD!AT110,SPMW!AT110,SSEH!AT110,SSES!AT110)</f>
        <v>0</v>
      </c>
      <c r="AU110" s="410">
        <f>CHOOSE($B$3,ENWL!AU110,NPgN!AU110,NPgY!AU110,WMID!AU110,EMID!AU110,SWALES!AU110,SWEST!AU110,LPN!AU110,SPN!AU110,EPN!AU110,SPD!AU110,SPMW!AU110,SSEH!AU110,SSES!AU110)</f>
        <v>0</v>
      </c>
      <c r="AV110" s="263"/>
      <c r="AW110" s="184"/>
    </row>
    <row r="111" spans="1:49" ht="16.8">
      <c r="A111" s="82"/>
      <c r="B111" s="82"/>
      <c r="C111" s="82"/>
      <c r="D111" s="82"/>
      <c r="E111" s="182" t="str">
        <f t="shared" si="0"/>
        <v>Carry-over Green Recovery Scheme</v>
      </c>
      <c r="F111" s="82"/>
      <c r="G111" s="82" t="s">
        <v>126</v>
      </c>
      <c r="H111" s="82"/>
      <c r="I111" s="82"/>
      <c r="J111" s="82"/>
      <c r="K111" s="82"/>
      <c r="L111" s="82"/>
      <c r="M111" s="82"/>
      <c r="N111" s="82"/>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417" t="str">
        <f>CHOOSE($B$3,ENWL!AJ111,NPgN!AJ111,NPgY!AJ111,WMID!AJ111,EMID!AJ111,SWALES!AJ111,SWEST!AJ111,LPN!AJ111,SPN!AJ111,EPN!AJ111,SPD!AJ111,SPMW!AJ111,SSEH!AJ111,SSES!AJ111)</f>
        <v>Other</v>
      </c>
      <c r="AK111" s="321"/>
      <c r="AL111" s="417" t="str">
        <f>CHOOSE($B$3,ENWL!AL111,NPgN!AL111,NPgY!AL111,WMID!AL111,EMID!AL111,SWALES!AL111,SWEST!AL111,LPN!AL111,SPN!AL111,EPN!AL111,SPD!AL111,SPMW!AL111,SSEH!AL111,SSES!AL111)</f>
        <v>RPEs Don't Apply</v>
      </c>
      <c r="AM111" s="528">
        <f>CHOOSE($B$3,ENWL!AM111,NPgN!AM111,NPgY!AM111,WMID!AM111,EMID!AM111,SWALES!AM111,SWEST!AM111,LPN!AM111,SPN!AM111,EPN!AM111,SPD!AM111,SPMW!AM111,SSEH!AM111,SSES!AM111)</f>
        <v>2</v>
      </c>
      <c r="AN111" s="321"/>
      <c r="AO111" s="410">
        <f>CHOOSE($B$3,ENWL!AO111,NPgN!AO111,NPgY!AO111,WMID!AO111,EMID!AO111,SWALES!AO111,SWEST!AO111,LPN!AO111,SPN!AO111,EPN!AO111,SPD!AO111,SPMW!AO111,SSEH!AO111,SSES!AO111)</f>
        <v>1</v>
      </c>
      <c r="AP111" s="410">
        <f>CHOOSE($B$3,ENWL!AP111,NPgN!AP111,NPgY!AP111,WMID!AP111,EMID!AP111,SWALES!AP111,SWEST!AP111,LPN!AP111,SPN!AP111,EPN!AP111,SPD!AP111,SPMW!AP111,SSEH!AP111,SSES!AP111)</f>
        <v>0</v>
      </c>
      <c r="AQ111" s="456">
        <f>CHOOSE($B$3,ENWL!AQ111,NPgN!AQ111,NPgY!AQ111,WMID!AQ111,EMID!AQ111,SWALES!AQ111,SWEST!AQ111,LPN!AQ111,SPN!AQ111,EPN!AQ111,SPD!AQ111,SPMW!AQ111,SSEH!AQ111,SSES!AQ111)</f>
        <v>0</v>
      </c>
      <c r="AR111" s="410">
        <f>CHOOSE($B$3,ENWL!AR111,NPgN!AR111,NPgY!AR111,WMID!AR111,EMID!AR111,SWALES!AR111,SWEST!AR111,LPN!AR111,SPN!AR111,EPN!AR111,SPD!AR111,SPMW!AR111,SSEH!AR111,SSES!AR111)</f>
        <v>0</v>
      </c>
      <c r="AS111" s="410">
        <f>CHOOSE($B$3,ENWL!AS111,NPgN!AS111,NPgY!AS111,WMID!AS111,EMID!AS111,SWALES!AS111,SWEST!AS111,LPN!AS111,SPN!AS111,EPN!AS111,SPD!AS111,SPMW!AS111,SSEH!AS111,SSES!AS111)</f>
        <v>0</v>
      </c>
      <c r="AT111" s="410">
        <f>CHOOSE($B$3,ENWL!AT111,NPgN!AT111,NPgY!AT111,WMID!AT111,EMID!AT111,SWALES!AT111,SWEST!AT111,LPN!AT111,SPN!AT111,EPN!AT111,SPD!AT111,SPMW!AT111,SSEH!AT111,SSES!AT111)</f>
        <v>0</v>
      </c>
      <c r="AU111" s="410">
        <f>CHOOSE($B$3,ENWL!AU111,NPgN!AU111,NPgY!AU111,WMID!AU111,EMID!AU111,SWALES!AU111,SWEST!AU111,LPN!AU111,SPN!AU111,EPN!AU111,SPD!AU111,SPMW!AU111,SSEH!AU111,SSES!AU111)</f>
        <v>0</v>
      </c>
      <c r="AV111" s="263"/>
      <c r="AW111" s="184"/>
    </row>
    <row r="112" spans="1:49" ht="16.8">
      <c r="A112" s="82"/>
      <c r="B112" s="82"/>
      <c r="C112" s="82"/>
      <c r="D112" s="82"/>
      <c r="E112" s="182" t="str">
        <f t="shared" si="0"/>
        <v>1-in-20 Severe Weather Event</v>
      </c>
      <c r="F112" s="82"/>
      <c r="G112" s="82" t="s">
        <v>126</v>
      </c>
      <c r="H112" s="82"/>
      <c r="I112" s="82"/>
      <c r="J112" s="82"/>
      <c r="K112" s="82"/>
      <c r="L112" s="82"/>
      <c r="M112" s="82"/>
      <c r="N112" s="82"/>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417" t="str">
        <f>CHOOSE($B$3,ENWL!AJ112,NPgN!AJ112,NPgY!AJ112,WMID!AJ112,EMID!AJ112,SWALES!AJ112,SWEST!AJ112,LPN!AJ112,SPN!AJ112,EPN!AJ112,SPD!AJ112,SPMW!AJ112,SSEH!AJ112,SSES!AJ112)</f>
        <v>Other</v>
      </c>
      <c r="AK112" s="321"/>
      <c r="AL112" s="417" t="str">
        <f>CHOOSE($B$3,ENWL!AL112,NPgN!AL112,NPgY!AL112,WMID!AL112,EMID!AL112,SWALES!AL112,SWEST!AL112,LPN!AL112,SPN!AL112,EPN!AL112,SPD!AL112,SPMW!AL112,SSEH!AL112,SSES!AL112)</f>
        <v>RPEs Don't Apply</v>
      </c>
      <c r="AM112" s="528">
        <f>CHOOSE($B$3,ENWL!AM112,NPgN!AM112,NPgY!AM112,WMID!AM112,EMID!AM112,SWALES!AM112,SWEST!AM112,LPN!AM112,SPN!AM112,EPN!AM112,SPD!AM112,SPMW!AM112,SSEH!AM112,SSES!AM112)</f>
        <v>2</v>
      </c>
      <c r="AN112" s="321"/>
      <c r="AO112" s="410">
        <f>CHOOSE($B$3,ENWL!AO112,NPgN!AO112,NPgY!AO112,WMID!AO112,EMID!AO112,SWALES!AO112,SWEST!AO112,LPN!AO112,SPN!AO112,EPN!AO112,SPD!AO112,SPMW!AO112,SSEH!AO112,SSES!AO112)</f>
        <v>0</v>
      </c>
      <c r="AP112" s="410">
        <f>CHOOSE($B$3,ENWL!AP112,NPgN!AP112,NPgY!AP112,WMID!AP112,EMID!AP112,SWALES!AP112,SWEST!AP112,LPN!AP112,SPN!AP112,EPN!AP112,SPD!AP112,SPMW!AP112,SSEH!AP112,SSES!AP112)</f>
        <v>0</v>
      </c>
      <c r="AQ112" s="456">
        <f>CHOOSE($B$3,ENWL!AQ112,NPgN!AQ112,NPgY!AQ112,WMID!AQ112,EMID!AQ112,SWALES!AQ112,SWEST!AQ112,LPN!AQ112,SPN!AQ112,EPN!AQ112,SPD!AQ112,SPMW!AQ112,SSEH!AQ112,SSES!AQ112)</f>
        <v>0</v>
      </c>
      <c r="AR112" s="410">
        <f>CHOOSE($B$3,ENWL!AR112,NPgN!AR112,NPgY!AR112,WMID!AR112,EMID!AR112,SWALES!AR112,SWEST!AR112,LPN!AR112,SPN!AR112,EPN!AR112,SPD!AR112,SPMW!AR112,SSEH!AR112,SSES!AR112)</f>
        <v>1</v>
      </c>
      <c r="AS112" s="410">
        <f>CHOOSE($B$3,ENWL!AS112,NPgN!AS112,NPgY!AS112,WMID!AS112,EMID!AS112,SWALES!AS112,SWEST!AS112,LPN!AS112,SPN!AS112,EPN!AS112,SPD!AS112,SPMW!AS112,SSEH!AS112,SSES!AS112)</f>
        <v>0</v>
      </c>
      <c r="AT112" s="410">
        <f>CHOOSE($B$3,ENWL!AT112,NPgN!AT112,NPgY!AT112,WMID!AT112,EMID!AT112,SWALES!AT112,SWEST!AT112,LPN!AT112,SPN!AT112,EPN!AT112,SPD!AT112,SPMW!AT112,SSEH!AT112,SSES!AT112)</f>
        <v>0</v>
      </c>
      <c r="AU112" s="410">
        <f>CHOOSE($B$3,ENWL!AU112,NPgN!AU112,NPgY!AU112,WMID!AU112,EMID!AU112,SWALES!AU112,SWEST!AU112,LPN!AU112,SPN!AU112,EPN!AU112,SPD!AU112,SPMW!AU112,SSEH!AU112,SSES!AU112)</f>
        <v>0</v>
      </c>
      <c r="AV112" s="263"/>
      <c r="AW112" s="184"/>
    </row>
    <row r="113" spans="1:49" ht="16.8">
      <c r="A113" s="82"/>
      <c r="B113" s="82"/>
      <c r="C113" s="82"/>
      <c r="D113" s="82"/>
      <c r="E113" s="182" t="str">
        <f t="shared" si="0"/>
        <v>Net to Gross Load Related Expenditure</v>
      </c>
      <c r="F113" s="82"/>
      <c r="G113" s="82" t="s">
        <v>126</v>
      </c>
      <c r="H113" s="82"/>
      <c r="I113" s="82"/>
      <c r="J113" s="82"/>
      <c r="K113" s="82"/>
      <c r="L113" s="82"/>
      <c r="M113" s="82"/>
      <c r="N113" s="82"/>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417" t="str">
        <f>CHOOSE($B$3,ENWL!AJ113,NPgN!AJ113,NPgY!AJ113,WMID!AJ113,EMID!AJ113,SWALES!AJ113,SWEST!AJ113,LPN!AJ113,SPN!AJ113,EPN!AJ113,SPD!AJ113,SPMW!AJ113,SSEH!AJ113,SSES!AJ113)</f>
        <v>Other</v>
      </c>
      <c r="AK113" s="321"/>
      <c r="AL113" s="417" t="str">
        <f>CHOOSE($B$3,ENWL!AL113,NPgN!AL113,NPgY!AL113,WMID!AL113,EMID!AL113,SWALES!AL113,SWEST!AL113,LPN!AL113,SPN!AL113,EPN!AL113,SPD!AL113,SPMW!AL113,SSEH!AL113,SSES!AL113)</f>
        <v>RPEs Don't Apply</v>
      </c>
      <c r="AM113" s="528">
        <f>CHOOSE($B$3,ENWL!AM113,NPgN!AM113,NPgY!AM113,WMID!AM113,EMID!AM113,SWALES!AM113,SWEST!AM113,LPN!AM113,SPN!AM113,EPN!AM113,SPD!AM113,SPMW!AM113,SSEH!AM113,SSES!AM113)</f>
        <v>2</v>
      </c>
      <c r="AN113" s="321"/>
      <c r="AO113" s="410">
        <f>CHOOSE($B$3,ENWL!AO113,NPgN!AO113,NPgY!AO113,WMID!AO113,EMID!AO113,SWALES!AO113,SWEST!AO113,LPN!AO113,SPN!AO113,EPN!AO113,SPD!AO113,SPMW!AO113,SSEH!AO113,SSES!AO113)</f>
        <v>1</v>
      </c>
      <c r="AP113" s="410">
        <f>CHOOSE($B$3,ENWL!AP113,NPgN!AP113,NPgY!AP113,WMID!AP113,EMID!AP113,SWALES!AP113,SWEST!AP113,LPN!AP113,SPN!AP113,EPN!AP113,SPD!AP113,SPMW!AP113,SSEH!AP113,SSES!AP113)</f>
        <v>0</v>
      </c>
      <c r="AQ113" s="456">
        <f>CHOOSE($B$3,ENWL!AQ113,NPgN!AQ113,NPgY!AQ113,WMID!AQ113,EMID!AQ113,SWALES!AQ113,SWEST!AQ113,LPN!AQ113,SPN!AQ113,EPN!AQ113,SPD!AQ113,SPMW!AQ113,SSEH!AQ113,SSES!AQ113)</f>
        <v>0</v>
      </c>
      <c r="AR113" s="410">
        <f>CHOOSE($B$3,ENWL!AR113,NPgN!AR113,NPgY!AR113,WMID!AR113,EMID!AR113,SWALES!AR113,SWEST!AR113,LPN!AR113,SPN!AR113,EPN!AR113,SPD!AR113,SPMW!AR113,SSEH!AR113,SSES!AR113)</f>
        <v>0</v>
      </c>
      <c r="AS113" s="410">
        <f>CHOOSE($B$3,ENWL!AS113,NPgN!AS113,NPgY!AS113,WMID!AS113,EMID!AS113,SWALES!AS113,SWEST!AS113,LPN!AS113,SPN!AS113,EPN!AS113,SPD!AS113,SPMW!AS113,SSEH!AS113,SSES!AS113)</f>
        <v>0</v>
      </c>
      <c r="AT113" s="410">
        <f>CHOOSE($B$3,ENWL!AT113,NPgN!AT113,NPgY!AT113,WMID!AT113,EMID!AT113,SWALES!AT113,SWEST!AT113,LPN!AT113,SPN!AT113,EPN!AT113,SPD!AT113,SPMW!AT113,SSEH!AT113,SSES!AT113)</f>
        <v>0</v>
      </c>
      <c r="AU113" s="410">
        <f>CHOOSE($B$3,ENWL!AU113,NPgN!AU113,NPgY!AU113,WMID!AU113,EMID!AU113,SWALES!AU113,SWEST!AU113,LPN!AU113,SPN!AU113,EPN!AU113,SPD!AU113,SPMW!AU113,SSEH!AU113,SSES!AU113)</f>
        <v>0</v>
      </c>
      <c r="AV113" s="263"/>
      <c r="AW113" s="184"/>
    </row>
    <row r="114" spans="1:49" ht="16.8">
      <c r="A114" s="82"/>
      <c r="B114" s="82"/>
      <c r="C114" s="82"/>
      <c r="D114" s="82"/>
      <c r="E114" s="182">
        <f t="shared" si="0"/>
        <v>0</v>
      </c>
      <c r="F114" s="82"/>
      <c r="G114" s="82" t="s">
        <v>126</v>
      </c>
      <c r="H114" s="82"/>
      <c r="I114" s="82"/>
      <c r="J114" s="82"/>
      <c r="K114" s="82"/>
      <c r="L114" s="82"/>
      <c r="M114" s="82"/>
      <c r="N114" s="82"/>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528">
        <f>CHOOSE($B$3,ENWL!AJ114,NPgN!AJ114,NPgY!AJ114,WMID!AJ114,EMID!AJ114,SWALES!AJ114,SWEST!AJ114,LPN!AJ114,SPN!AJ114,EPN!AJ114,SPD!AJ114,SPMW!AJ114,SSEH!AJ114,SSES!AJ114)</f>
        <v>0</v>
      </c>
      <c r="AK114" s="321"/>
      <c r="AL114" s="528">
        <f>CHOOSE($B$3,ENWL!AL114,NPgN!AL114,NPgY!AL114,WMID!AL114,EMID!AL114,SWALES!AL114,SWEST!AL114,LPN!AL114,SPN!AL114,EPN!AL114,SPD!AL114,SPMW!AL114,SSEH!AL114,SSES!AL114)</f>
        <v>0</v>
      </c>
      <c r="AM114" s="528">
        <f>CHOOSE($B$3,ENWL!AM114,NPgN!AM114,NPgY!AM114,WMID!AM114,EMID!AM114,SWALES!AM114,SWEST!AM114,LPN!AM114,SPN!AM114,EPN!AM114,SPD!AM114,SPMW!AM114,SSEH!AM114,SSES!AM114)</f>
        <v>0</v>
      </c>
      <c r="AN114" s="321"/>
      <c r="AO114" s="410">
        <f>CHOOSE($B$3,ENWL!AO114,NPgN!AO114,NPgY!AO114,WMID!AO114,EMID!AO114,SWALES!AO114,SWEST!AO114,LPN!AO114,SPN!AO114,EPN!AO114,SPD!AO114,SPMW!AO114,SSEH!AO114,SSES!AO114)</f>
        <v>0</v>
      </c>
      <c r="AP114" s="410">
        <f>CHOOSE($B$3,ENWL!AP114,NPgN!AP114,NPgY!AP114,WMID!AP114,EMID!AP114,SWALES!AP114,SWEST!AP114,LPN!AP114,SPN!AP114,EPN!AP114,SPD!AP114,SPMW!AP114,SSEH!AP114,SSES!AP114)</f>
        <v>0</v>
      </c>
      <c r="AQ114" s="456">
        <f>CHOOSE($B$3,ENWL!AQ114,NPgN!AQ114,NPgY!AQ114,WMID!AQ114,EMID!AQ114,SWALES!AQ114,SWEST!AQ114,LPN!AQ114,SPN!AQ114,EPN!AQ114,SPD!AQ114,SPMW!AQ114,SSEH!AQ114,SSES!AQ114)</f>
        <v>0</v>
      </c>
      <c r="AR114" s="410">
        <f>CHOOSE($B$3,ENWL!AR114,NPgN!AR114,NPgY!AR114,WMID!AR114,EMID!AR114,SWALES!AR114,SWEST!AR114,LPN!AR114,SPN!AR114,EPN!AR114,SPD!AR114,SPMW!AR114,SSEH!AR114,SSES!AR114)</f>
        <v>0</v>
      </c>
      <c r="AS114" s="410">
        <f>CHOOSE($B$3,ENWL!AS114,NPgN!AS114,NPgY!AS114,WMID!AS114,EMID!AS114,SWALES!AS114,SWEST!AS114,LPN!AS114,SPN!AS114,EPN!AS114,SPD!AS114,SPMW!AS114,SSEH!AS114,SSES!AS114)</f>
        <v>0</v>
      </c>
      <c r="AT114" s="410">
        <f>CHOOSE($B$3,ENWL!AT114,NPgN!AT114,NPgY!AT114,WMID!AT114,EMID!AT114,SWALES!AT114,SWEST!AT114,LPN!AT114,SPN!AT114,EPN!AT114,SPD!AT114,SPMW!AT114,SSEH!AT114,SSES!AT114)</f>
        <v>0</v>
      </c>
      <c r="AU114" s="410">
        <f>CHOOSE($B$3,ENWL!AU114,NPgN!AU114,NPgY!AU114,WMID!AU114,EMID!AU114,SWALES!AU114,SWEST!AU114,LPN!AU114,SPN!AU114,EPN!AU114,SPD!AU114,SPMW!AU114,SSEH!AU114,SSES!AU114)</f>
        <v>0</v>
      </c>
      <c r="AV114" s="263"/>
      <c r="AW114" s="184"/>
    </row>
    <row r="115" spans="1:49" ht="16.8">
      <c r="A115" s="82"/>
      <c r="B115" s="82"/>
      <c r="C115" s="82"/>
      <c r="D115" s="82"/>
      <c r="E115" s="182">
        <f t="shared" si="0"/>
        <v>0</v>
      </c>
      <c r="F115" s="82"/>
      <c r="G115" s="82" t="s">
        <v>126</v>
      </c>
      <c r="H115" s="82"/>
      <c r="I115" s="82"/>
      <c r="J115" s="82"/>
      <c r="K115" s="82"/>
      <c r="L115" s="82"/>
      <c r="M115" s="82"/>
      <c r="N115" s="82"/>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528">
        <f>CHOOSE($B$3,ENWL!AJ115,NPgN!AJ115,NPgY!AJ115,WMID!AJ115,EMID!AJ115,SWALES!AJ115,SWEST!AJ115,LPN!AJ115,SPN!AJ115,EPN!AJ115,SPD!AJ115,SPMW!AJ115,SSEH!AJ115,SSES!AJ115)</f>
        <v>0</v>
      </c>
      <c r="AK115" s="321"/>
      <c r="AL115" s="528">
        <f>CHOOSE($B$3,ENWL!AL115,NPgN!AL115,NPgY!AL115,WMID!AL115,EMID!AL115,SWALES!AL115,SWEST!AL115,LPN!AL115,SPN!AL115,EPN!AL115,SPD!AL115,SPMW!AL115,SSEH!AL115,SSES!AL115)</f>
        <v>0</v>
      </c>
      <c r="AM115" s="528">
        <f>CHOOSE($B$3,ENWL!AM115,NPgN!AM115,NPgY!AM115,WMID!AM115,EMID!AM115,SWALES!AM115,SWEST!AM115,LPN!AM115,SPN!AM115,EPN!AM115,SPD!AM115,SPMW!AM115,SSEH!AM115,SSES!AM115)</f>
        <v>0</v>
      </c>
      <c r="AN115" s="321"/>
      <c r="AO115" s="410">
        <f>CHOOSE($B$3,ENWL!AO115,NPgN!AO115,NPgY!AO115,WMID!AO115,EMID!AO115,SWALES!AO115,SWEST!AO115,LPN!AO115,SPN!AO115,EPN!AO115,SPD!AO115,SPMW!AO115,SSEH!AO115,SSES!AO115)</f>
        <v>0</v>
      </c>
      <c r="AP115" s="410">
        <f>CHOOSE($B$3,ENWL!AP115,NPgN!AP115,NPgY!AP115,WMID!AP115,EMID!AP115,SWALES!AP115,SWEST!AP115,LPN!AP115,SPN!AP115,EPN!AP115,SPD!AP115,SPMW!AP115,SSEH!AP115,SSES!AP115)</f>
        <v>0</v>
      </c>
      <c r="AQ115" s="456">
        <f>CHOOSE($B$3,ENWL!AQ115,NPgN!AQ115,NPgY!AQ115,WMID!AQ115,EMID!AQ115,SWALES!AQ115,SWEST!AQ115,LPN!AQ115,SPN!AQ115,EPN!AQ115,SPD!AQ115,SPMW!AQ115,SSEH!AQ115,SSES!AQ115)</f>
        <v>0</v>
      </c>
      <c r="AR115" s="410">
        <f>CHOOSE($B$3,ENWL!AR115,NPgN!AR115,NPgY!AR115,WMID!AR115,EMID!AR115,SWALES!AR115,SWEST!AR115,LPN!AR115,SPN!AR115,EPN!AR115,SPD!AR115,SPMW!AR115,SSEH!AR115,SSES!AR115)</f>
        <v>0</v>
      </c>
      <c r="AS115" s="410">
        <f>CHOOSE($B$3,ENWL!AS115,NPgN!AS115,NPgY!AS115,WMID!AS115,EMID!AS115,SWALES!AS115,SWEST!AS115,LPN!AS115,SPN!AS115,EPN!AS115,SPD!AS115,SPMW!AS115,SSEH!AS115,SSES!AS115)</f>
        <v>0</v>
      </c>
      <c r="AT115" s="410">
        <f>CHOOSE($B$3,ENWL!AT115,NPgN!AT115,NPgY!AT115,WMID!AT115,EMID!AT115,SWALES!AT115,SWEST!AT115,LPN!AT115,SPN!AT115,EPN!AT115,SPD!AT115,SPMW!AT115,SSEH!AT115,SSES!AT115)</f>
        <v>0</v>
      </c>
      <c r="AU115" s="410">
        <f>CHOOSE($B$3,ENWL!AU115,NPgN!AU115,NPgY!AU115,WMID!AU115,EMID!AU115,SWALES!AU115,SWEST!AU115,LPN!AU115,SPN!AU115,EPN!AU115,SPD!AU115,SPMW!AU115,SSEH!AU115,SSES!AU115)</f>
        <v>0</v>
      </c>
      <c r="AV115" s="263"/>
      <c r="AW115" s="184"/>
    </row>
    <row r="116" spans="1:49" ht="16.8">
      <c r="A116" s="82"/>
      <c r="B116" s="82"/>
      <c r="C116" s="82"/>
      <c r="D116" s="82"/>
      <c r="E116" s="182">
        <f t="shared" si="0"/>
        <v>0</v>
      </c>
      <c r="F116" s="82"/>
      <c r="G116" s="82" t="s">
        <v>126</v>
      </c>
      <c r="H116" s="82"/>
      <c r="I116" s="82"/>
      <c r="J116" s="82"/>
      <c r="K116" s="82"/>
      <c r="L116" s="82"/>
      <c r="M116" s="82"/>
      <c r="N116" s="82"/>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528">
        <f>CHOOSE($B$3,ENWL!AJ116,NPgN!AJ116,NPgY!AJ116,WMID!AJ116,EMID!AJ116,SWALES!AJ116,SWEST!AJ116,LPN!AJ116,SPN!AJ116,EPN!AJ116,SPD!AJ116,SPMW!AJ116,SSEH!AJ116,SSES!AJ116)</f>
        <v>0</v>
      </c>
      <c r="AK116" s="321"/>
      <c r="AL116" s="528">
        <f>CHOOSE($B$3,ENWL!AL116,NPgN!AL116,NPgY!AL116,WMID!AL116,EMID!AL116,SWALES!AL116,SWEST!AL116,LPN!AL116,SPN!AL116,EPN!AL116,SPD!AL116,SPMW!AL116,SSEH!AL116,SSES!AL116)</f>
        <v>0</v>
      </c>
      <c r="AM116" s="528">
        <f>CHOOSE($B$3,ENWL!AM116,NPgN!AM116,NPgY!AM116,WMID!AM116,EMID!AM116,SWALES!AM116,SWEST!AM116,LPN!AM116,SPN!AM116,EPN!AM116,SPD!AM116,SPMW!AM116,SSEH!AM116,SSES!AM116)</f>
        <v>0</v>
      </c>
      <c r="AN116" s="321"/>
      <c r="AO116" s="410">
        <f>CHOOSE($B$3,ENWL!AO116,NPgN!AO116,NPgY!AO116,WMID!AO116,EMID!AO116,SWALES!AO116,SWEST!AO116,LPN!AO116,SPN!AO116,EPN!AO116,SPD!AO116,SPMW!AO116,SSEH!AO116,SSES!AO116)</f>
        <v>0</v>
      </c>
      <c r="AP116" s="410">
        <f>CHOOSE($B$3,ENWL!AP116,NPgN!AP116,NPgY!AP116,WMID!AP116,EMID!AP116,SWALES!AP116,SWEST!AP116,LPN!AP116,SPN!AP116,EPN!AP116,SPD!AP116,SPMW!AP116,SSEH!AP116,SSES!AP116)</f>
        <v>0</v>
      </c>
      <c r="AQ116" s="456">
        <f>CHOOSE($B$3,ENWL!AQ116,NPgN!AQ116,NPgY!AQ116,WMID!AQ116,EMID!AQ116,SWALES!AQ116,SWEST!AQ116,LPN!AQ116,SPN!AQ116,EPN!AQ116,SPD!AQ116,SPMW!AQ116,SSEH!AQ116,SSES!AQ116)</f>
        <v>0</v>
      </c>
      <c r="AR116" s="410">
        <f>CHOOSE($B$3,ENWL!AR116,NPgN!AR116,NPgY!AR116,WMID!AR116,EMID!AR116,SWALES!AR116,SWEST!AR116,LPN!AR116,SPN!AR116,EPN!AR116,SPD!AR116,SPMW!AR116,SSEH!AR116,SSES!AR116)</f>
        <v>0</v>
      </c>
      <c r="AS116" s="410">
        <f>CHOOSE($B$3,ENWL!AS116,NPgN!AS116,NPgY!AS116,WMID!AS116,EMID!AS116,SWALES!AS116,SWEST!AS116,LPN!AS116,SPN!AS116,EPN!AS116,SPD!AS116,SPMW!AS116,SSEH!AS116,SSES!AS116)</f>
        <v>0</v>
      </c>
      <c r="AT116" s="410">
        <f>CHOOSE($B$3,ENWL!AT116,NPgN!AT116,NPgY!AT116,WMID!AT116,EMID!AT116,SWALES!AT116,SWEST!AT116,LPN!AT116,SPN!AT116,EPN!AT116,SPD!AT116,SPMW!AT116,SSEH!AT116,SSES!AT116)</f>
        <v>0</v>
      </c>
      <c r="AU116" s="410">
        <f>CHOOSE($B$3,ENWL!AU116,NPgN!AU116,NPgY!AU116,WMID!AU116,EMID!AU116,SWALES!AU116,SWEST!AU116,LPN!AU116,SPN!AU116,EPN!AU116,SPD!AU116,SPMW!AU116,SSEH!AU116,SSES!AU116)</f>
        <v>0</v>
      </c>
      <c r="AV116" s="263"/>
      <c r="AW116" s="184"/>
    </row>
    <row r="117" spans="1:49" ht="16.8">
      <c r="A117" s="82"/>
      <c r="B117" s="82"/>
      <c r="C117" s="82"/>
      <c r="D117" s="82"/>
      <c r="E117" s="182">
        <f t="shared" si="0"/>
        <v>0</v>
      </c>
      <c r="F117" s="82"/>
      <c r="G117" s="82" t="s">
        <v>126</v>
      </c>
      <c r="H117" s="82"/>
      <c r="I117" s="82"/>
      <c r="J117" s="82"/>
      <c r="K117" s="82"/>
      <c r="L117" s="82"/>
      <c r="M117" s="82"/>
      <c r="N117" s="82"/>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528">
        <f>CHOOSE($B$3,ENWL!AJ117,NPgN!AJ117,NPgY!AJ117,WMID!AJ117,EMID!AJ117,SWALES!AJ117,SWEST!AJ117,LPN!AJ117,SPN!AJ117,EPN!AJ117,SPD!AJ117,SPMW!AJ117,SSEH!AJ117,SSES!AJ117)</f>
        <v>0</v>
      </c>
      <c r="AK117" s="321"/>
      <c r="AL117" s="528">
        <f>CHOOSE($B$3,ENWL!AL117,NPgN!AL117,NPgY!AL117,WMID!AL117,EMID!AL117,SWALES!AL117,SWEST!AL117,LPN!AL117,SPN!AL117,EPN!AL117,SPD!AL117,SPMW!AL117,SSEH!AL117,SSES!AL117)</f>
        <v>0</v>
      </c>
      <c r="AM117" s="528">
        <f>CHOOSE($B$3,ENWL!AM117,NPgN!AM117,NPgY!AM117,WMID!AM117,EMID!AM117,SWALES!AM117,SWEST!AM117,LPN!AM117,SPN!AM117,EPN!AM117,SPD!AM117,SPMW!AM117,SSEH!AM117,SSES!AM117)</f>
        <v>0</v>
      </c>
      <c r="AN117" s="321"/>
      <c r="AO117" s="410">
        <f>CHOOSE($B$3,ENWL!AO117,NPgN!AO117,NPgY!AO117,WMID!AO117,EMID!AO117,SWALES!AO117,SWEST!AO117,LPN!AO117,SPN!AO117,EPN!AO117,SPD!AO117,SPMW!AO117,SSEH!AO117,SSES!AO117)</f>
        <v>0</v>
      </c>
      <c r="AP117" s="410">
        <f>CHOOSE($B$3,ENWL!AP117,NPgN!AP117,NPgY!AP117,WMID!AP117,EMID!AP117,SWALES!AP117,SWEST!AP117,LPN!AP117,SPN!AP117,EPN!AP117,SPD!AP117,SPMW!AP117,SSEH!AP117,SSES!AP117)</f>
        <v>0</v>
      </c>
      <c r="AQ117" s="456">
        <f>CHOOSE($B$3,ENWL!AQ117,NPgN!AQ117,NPgY!AQ117,WMID!AQ117,EMID!AQ117,SWALES!AQ117,SWEST!AQ117,LPN!AQ117,SPN!AQ117,EPN!AQ117,SPD!AQ117,SPMW!AQ117,SSEH!AQ117,SSES!AQ117)</f>
        <v>0</v>
      </c>
      <c r="AR117" s="410">
        <f>CHOOSE($B$3,ENWL!AR117,NPgN!AR117,NPgY!AR117,WMID!AR117,EMID!AR117,SWALES!AR117,SWEST!AR117,LPN!AR117,SPN!AR117,EPN!AR117,SPD!AR117,SPMW!AR117,SSEH!AR117,SSES!AR117)</f>
        <v>0</v>
      </c>
      <c r="AS117" s="410">
        <f>CHOOSE($B$3,ENWL!AS117,NPgN!AS117,NPgY!AS117,WMID!AS117,EMID!AS117,SWALES!AS117,SWEST!AS117,LPN!AS117,SPN!AS117,EPN!AS117,SPD!AS117,SPMW!AS117,SSEH!AS117,SSES!AS117)</f>
        <v>0</v>
      </c>
      <c r="AT117" s="410">
        <f>CHOOSE($B$3,ENWL!AT117,NPgN!AT117,NPgY!AT117,WMID!AT117,EMID!AT117,SWALES!AT117,SWEST!AT117,LPN!AT117,SPN!AT117,EPN!AT117,SPD!AT117,SPMW!AT117,SSEH!AT117,SSES!AT117)</f>
        <v>0</v>
      </c>
      <c r="AU117" s="410">
        <f>CHOOSE($B$3,ENWL!AU117,NPgN!AU117,NPgY!AU117,WMID!AU117,EMID!AU117,SWALES!AU117,SWEST!AU117,LPN!AU117,SPN!AU117,EPN!AU117,SPD!AU117,SPMW!AU117,SSEH!AU117,SSES!AU117)</f>
        <v>0</v>
      </c>
      <c r="AV117" s="263"/>
      <c r="AW117" s="184"/>
    </row>
    <row r="118" spans="1:49" ht="16.8">
      <c r="A118" s="82"/>
      <c r="B118" s="82"/>
      <c r="C118" s="82"/>
      <c r="D118" s="82"/>
      <c r="E118" s="182">
        <f t="shared" si="0"/>
        <v>0</v>
      </c>
      <c r="F118" s="82"/>
      <c r="G118" s="82" t="s">
        <v>126</v>
      </c>
      <c r="H118" s="82"/>
      <c r="I118" s="82"/>
      <c r="J118" s="82"/>
      <c r="K118" s="82"/>
      <c r="L118" s="82"/>
      <c r="M118" s="82"/>
      <c r="N118" s="82"/>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528">
        <f>CHOOSE($B$3,ENWL!AJ118,NPgN!AJ118,NPgY!AJ118,WMID!AJ118,EMID!AJ118,SWALES!AJ118,SWEST!AJ118,LPN!AJ118,SPN!AJ118,EPN!AJ118,SPD!AJ118,SPMW!AJ118,SSEH!AJ118,SSES!AJ118)</f>
        <v>0</v>
      </c>
      <c r="AK118" s="321"/>
      <c r="AL118" s="528">
        <f>CHOOSE($B$3,ENWL!AL118,NPgN!AL118,NPgY!AL118,WMID!AL118,EMID!AL118,SWALES!AL118,SWEST!AL118,LPN!AL118,SPN!AL118,EPN!AL118,SPD!AL118,SPMW!AL118,SSEH!AL118,SSES!AL118)</f>
        <v>0</v>
      </c>
      <c r="AM118" s="528">
        <f>CHOOSE($B$3,ENWL!AM118,NPgN!AM118,NPgY!AM118,WMID!AM118,EMID!AM118,SWALES!AM118,SWEST!AM118,LPN!AM118,SPN!AM118,EPN!AM118,SPD!AM118,SPMW!AM118,SSEH!AM118,SSES!AM118)</f>
        <v>0</v>
      </c>
      <c r="AN118" s="321"/>
      <c r="AO118" s="410">
        <f>CHOOSE($B$3,ENWL!AO118,NPgN!AO118,NPgY!AO118,WMID!AO118,EMID!AO118,SWALES!AO118,SWEST!AO118,LPN!AO118,SPN!AO118,EPN!AO118,SPD!AO118,SPMW!AO118,SSEH!AO118,SSES!AO118)</f>
        <v>0</v>
      </c>
      <c r="AP118" s="410">
        <f>CHOOSE($B$3,ENWL!AP118,NPgN!AP118,NPgY!AP118,WMID!AP118,EMID!AP118,SWALES!AP118,SWEST!AP118,LPN!AP118,SPN!AP118,EPN!AP118,SPD!AP118,SPMW!AP118,SSEH!AP118,SSES!AP118)</f>
        <v>0</v>
      </c>
      <c r="AQ118" s="456">
        <f>CHOOSE($B$3,ENWL!AQ118,NPgN!AQ118,NPgY!AQ118,WMID!AQ118,EMID!AQ118,SWALES!AQ118,SWEST!AQ118,LPN!AQ118,SPN!AQ118,EPN!AQ118,SPD!AQ118,SPMW!AQ118,SSEH!AQ118,SSES!AQ118)</f>
        <v>0</v>
      </c>
      <c r="AR118" s="410">
        <f>CHOOSE($B$3,ENWL!AR118,NPgN!AR118,NPgY!AR118,WMID!AR118,EMID!AR118,SWALES!AR118,SWEST!AR118,LPN!AR118,SPN!AR118,EPN!AR118,SPD!AR118,SPMW!AR118,SSEH!AR118,SSES!AR118)</f>
        <v>0</v>
      </c>
      <c r="AS118" s="410">
        <f>CHOOSE($B$3,ENWL!AS118,NPgN!AS118,NPgY!AS118,WMID!AS118,EMID!AS118,SWALES!AS118,SWEST!AS118,LPN!AS118,SPN!AS118,EPN!AS118,SPD!AS118,SPMW!AS118,SSEH!AS118,SSES!AS118)</f>
        <v>0</v>
      </c>
      <c r="AT118" s="410">
        <f>CHOOSE($B$3,ENWL!AT118,NPgN!AT118,NPgY!AT118,WMID!AT118,EMID!AT118,SWALES!AT118,SWEST!AT118,LPN!AT118,SPN!AT118,EPN!AT118,SPD!AT118,SPMW!AT118,SSEH!AT118,SSES!AT118)</f>
        <v>0</v>
      </c>
      <c r="AU118" s="410">
        <f>CHOOSE($B$3,ENWL!AU118,NPgN!AU118,NPgY!AU118,WMID!AU118,EMID!AU118,SWALES!AU118,SWEST!AU118,LPN!AU118,SPN!AU118,EPN!AU118,SPD!AU118,SPMW!AU118,SSEH!AU118,SSES!AU118)</f>
        <v>0</v>
      </c>
      <c r="AV118" s="263"/>
      <c r="AW118" s="184"/>
    </row>
    <row r="119" spans="1:49" ht="16.8">
      <c r="A119" s="82"/>
      <c r="B119" s="82"/>
      <c r="C119" s="82"/>
      <c r="D119" s="82"/>
      <c r="E119" s="182">
        <f t="shared" si="0"/>
        <v>0</v>
      </c>
      <c r="F119" s="82"/>
      <c r="G119" s="82" t="s">
        <v>126</v>
      </c>
      <c r="H119" s="82"/>
      <c r="I119" s="82"/>
      <c r="J119" s="82"/>
      <c r="K119" s="82"/>
      <c r="L119" s="82"/>
      <c r="M119" s="82"/>
      <c r="N119" s="82"/>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528">
        <f>CHOOSE($B$3,ENWL!AJ119,NPgN!AJ119,NPgY!AJ119,WMID!AJ119,EMID!AJ119,SWALES!AJ119,SWEST!AJ119,LPN!AJ119,SPN!AJ119,EPN!AJ119,SPD!AJ119,SPMW!AJ119,SSEH!AJ119,SSES!AJ119)</f>
        <v>0</v>
      </c>
      <c r="AK119" s="321"/>
      <c r="AL119" s="528">
        <f>CHOOSE($B$3,ENWL!AL119,NPgN!AL119,NPgY!AL119,WMID!AL119,EMID!AL119,SWALES!AL119,SWEST!AL119,LPN!AL119,SPN!AL119,EPN!AL119,SPD!AL119,SPMW!AL119,SSEH!AL119,SSES!AL119)</f>
        <v>0</v>
      </c>
      <c r="AM119" s="528">
        <f>CHOOSE($B$3,ENWL!AM119,NPgN!AM119,NPgY!AM119,WMID!AM119,EMID!AM119,SWALES!AM119,SWEST!AM119,LPN!AM119,SPN!AM119,EPN!AM119,SPD!AM119,SPMW!AM119,SSEH!AM119,SSES!AM119)</f>
        <v>0</v>
      </c>
      <c r="AN119" s="321"/>
      <c r="AO119" s="410">
        <f>CHOOSE($B$3,ENWL!AO119,NPgN!AO119,NPgY!AO119,WMID!AO119,EMID!AO119,SWALES!AO119,SWEST!AO119,LPN!AO119,SPN!AO119,EPN!AO119,SPD!AO119,SPMW!AO119,SSEH!AO119,SSES!AO119)</f>
        <v>0</v>
      </c>
      <c r="AP119" s="410">
        <f>CHOOSE($B$3,ENWL!AP119,NPgN!AP119,NPgY!AP119,WMID!AP119,EMID!AP119,SWALES!AP119,SWEST!AP119,LPN!AP119,SPN!AP119,EPN!AP119,SPD!AP119,SPMW!AP119,SSEH!AP119,SSES!AP119)</f>
        <v>0</v>
      </c>
      <c r="AQ119" s="456">
        <f>CHOOSE($B$3,ENWL!AQ119,NPgN!AQ119,NPgY!AQ119,WMID!AQ119,EMID!AQ119,SWALES!AQ119,SWEST!AQ119,LPN!AQ119,SPN!AQ119,EPN!AQ119,SPD!AQ119,SPMW!AQ119,SSEH!AQ119,SSES!AQ119)</f>
        <v>0</v>
      </c>
      <c r="AR119" s="410">
        <f>CHOOSE($B$3,ENWL!AR119,NPgN!AR119,NPgY!AR119,WMID!AR119,EMID!AR119,SWALES!AR119,SWEST!AR119,LPN!AR119,SPN!AR119,EPN!AR119,SPD!AR119,SPMW!AR119,SSEH!AR119,SSES!AR119)</f>
        <v>0</v>
      </c>
      <c r="AS119" s="410">
        <f>CHOOSE($B$3,ENWL!AS119,NPgN!AS119,NPgY!AS119,WMID!AS119,EMID!AS119,SWALES!AS119,SWEST!AS119,LPN!AS119,SPN!AS119,EPN!AS119,SPD!AS119,SPMW!AS119,SSEH!AS119,SSES!AS119)</f>
        <v>0</v>
      </c>
      <c r="AT119" s="410">
        <f>CHOOSE($B$3,ENWL!AT119,NPgN!AT119,NPgY!AT119,WMID!AT119,EMID!AT119,SWALES!AT119,SWEST!AT119,LPN!AT119,SPN!AT119,EPN!AT119,SPD!AT119,SPMW!AT119,SSEH!AT119,SSES!AT119)</f>
        <v>0</v>
      </c>
      <c r="AU119" s="410">
        <f>CHOOSE($B$3,ENWL!AU119,NPgN!AU119,NPgY!AU119,WMID!AU119,EMID!AU119,SWALES!AU119,SWEST!AU119,LPN!AU119,SPN!AU119,EPN!AU119,SPD!AU119,SPMW!AU119,SSEH!AU119,SSES!AU119)</f>
        <v>0</v>
      </c>
      <c r="AV119" s="263"/>
      <c r="AW119" s="184"/>
    </row>
    <row r="120" spans="1:49" ht="16.8">
      <c r="A120" s="82"/>
      <c r="B120" s="82"/>
      <c r="C120" s="82"/>
      <c r="D120" s="82"/>
      <c r="E120" s="182">
        <f t="shared" si="0"/>
        <v>0</v>
      </c>
      <c r="F120" s="82"/>
      <c r="G120" s="82" t="s">
        <v>126</v>
      </c>
      <c r="H120" s="82"/>
      <c r="I120" s="82"/>
      <c r="J120" s="82"/>
      <c r="K120" s="82"/>
      <c r="L120" s="82"/>
      <c r="M120" s="82"/>
      <c r="N120" s="82"/>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528">
        <f>CHOOSE($B$3,ENWL!AJ120,NPgN!AJ120,NPgY!AJ120,WMID!AJ120,EMID!AJ120,SWALES!AJ120,SWEST!AJ120,LPN!AJ120,SPN!AJ120,EPN!AJ120,SPD!AJ120,SPMW!AJ120,SSEH!AJ120,SSES!AJ120)</f>
        <v>0</v>
      </c>
      <c r="AK120" s="321"/>
      <c r="AL120" s="528">
        <f>CHOOSE($B$3,ENWL!AL120,NPgN!AL120,NPgY!AL120,WMID!AL120,EMID!AL120,SWALES!AL120,SWEST!AL120,LPN!AL120,SPN!AL120,EPN!AL120,SPD!AL120,SPMW!AL120,SSEH!AL120,SSES!AL120)</f>
        <v>0</v>
      </c>
      <c r="AM120" s="528">
        <f>CHOOSE($B$3,ENWL!AM120,NPgN!AM120,NPgY!AM120,WMID!AM120,EMID!AM120,SWALES!AM120,SWEST!AM120,LPN!AM120,SPN!AM120,EPN!AM120,SPD!AM120,SPMW!AM120,SSEH!AM120,SSES!AM120)</f>
        <v>0</v>
      </c>
      <c r="AN120" s="321"/>
      <c r="AO120" s="410">
        <f>CHOOSE($B$3,ENWL!AO120,NPgN!AO120,NPgY!AO120,WMID!AO120,EMID!AO120,SWALES!AO120,SWEST!AO120,LPN!AO120,SPN!AO120,EPN!AO120,SPD!AO120,SPMW!AO120,SSEH!AO120,SSES!AO120)</f>
        <v>0</v>
      </c>
      <c r="AP120" s="410">
        <f>CHOOSE($B$3,ENWL!AP120,NPgN!AP120,NPgY!AP120,WMID!AP120,EMID!AP120,SWALES!AP120,SWEST!AP120,LPN!AP120,SPN!AP120,EPN!AP120,SPD!AP120,SPMW!AP120,SSEH!AP120,SSES!AP120)</f>
        <v>0</v>
      </c>
      <c r="AQ120" s="456">
        <f>CHOOSE($B$3,ENWL!AQ120,NPgN!AQ120,NPgY!AQ120,WMID!AQ120,EMID!AQ120,SWALES!AQ120,SWEST!AQ120,LPN!AQ120,SPN!AQ120,EPN!AQ120,SPD!AQ120,SPMW!AQ120,SSEH!AQ120,SSES!AQ120)</f>
        <v>0</v>
      </c>
      <c r="AR120" s="410">
        <f>CHOOSE($B$3,ENWL!AR120,NPgN!AR120,NPgY!AR120,WMID!AR120,EMID!AR120,SWALES!AR120,SWEST!AR120,LPN!AR120,SPN!AR120,EPN!AR120,SPD!AR120,SPMW!AR120,SSEH!AR120,SSES!AR120)</f>
        <v>0</v>
      </c>
      <c r="AS120" s="410">
        <f>CHOOSE($B$3,ENWL!AS120,NPgN!AS120,NPgY!AS120,WMID!AS120,EMID!AS120,SWALES!AS120,SWEST!AS120,LPN!AS120,SPN!AS120,EPN!AS120,SPD!AS120,SPMW!AS120,SSEH!AS120,SSES!AS120)</f>
        <v>0</v>
      </c>
      <c r="AT120" s="410">
        <f>CHOOSE($B$3,ENWL!AT120,NPgN!AT120,NPgY!AT120,WMID!AT120,EMID!AT120,SWALES!AT120,SWEST!AT120,LPN!AT120,SPN!AT120,EPN!AT120,SPD!AT120,SPMW!AT120,SSEH!AT120,SSES!AT120)</f>
        <v>0</v>
      </c>
      <c r="AU120" s="410">
        <f>CHOOSE($B$3,ENWL!AU120,NPgN!AU120,NPgY!AU120,WMID!AU120,EMID!AU120,SWALES!AU120,SWEST!AU120,LPN!AU120,SPN!AU120,EPN!AU120,SPD!AU120,SPMW!AU120,SSEH!AU120,SSES!AU120)</f>
        <v>0</v>
      </c>
      <c r="AV120" s="263"/>
      <c r="AW120" s="184"/>
    </row>
    <row r="121" spans="1:49" ht="16.8">
      <c r="A121" s="82"/>
      <c r="B121" s="82"/>
      <c r="C121" s="82"/>
      <c r="D121" s="82"/>
      <c r="E121" s="182">
        <f t="shared" si="0"/>
        <v>0</v>
      </c>
      <c r="F121" s="82"/>
      <c r="G121" s="82" t="s">
        <v>126</v>
      </c>
      <c r="H121" s="82"/>
      <c r="I121" s="82"/>
      <c r="J121" s="82"/>
      <c r="K121" s="82"/>
      <c r="L121" s="82"/>
      <c r="M121" s="82"/>
      <c r="N121" s="82"/>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528">
        <f>CHOOSE($B$3,ENWL!AJ121,NPgN!AJ121,NPgY!AJ121,WMID!AJ121,EMID!AJ121,SWALES!AJ121,SWEST!AJ121,LPN!AJ121,SPN!AJ121,EPN!AJ121,SPD!AJ121,SPMW!AJ121,SSEH!AJ121,SSES!AJ121)</f>
        <v>0</v>
      </c>
      <c r="AK121" s="321"/>
      <c r="AL121" s="528">
        <f>CHOOSE($B$3,ENWL!AL121,NPgN!AL121,NPgY!AL121,WMID!AL121,EMID!AL121,SWALES!AL121,SWEST!AL121,LPN!AL121,SPN!AL121,EPN!AL121,SPD!AL121,SPMW!AL121,SSEH!AL121,SSES!AL121)</f>
        <v>0</v>
      </c>
      <c r="AM121" s="528">
        <f>CHOOSE($B$3,ENWL!AM121,NPgN!AM121,NPgY!AM121,WMID!AM121,EMID!AM121,SWALES!AM121,SWEST!AM121,LPN!AM121,SPN!AM121,EPN!AM121,SPD!AM121,SPMW!AM121,SSEH!AM121,SSES!AM121)</f>
        <v>0</v>
      </c>
      <c r="AN121" s="321"/>
      <c r="AO121" s="410">
        <f>CHOOSE($B$3,ENWL!AO121,NPgN!AO121,NPgY!AO121,WMID!AO121,EMID!AO121,SWALES!AO121,SWEST!AO121,LPN!AO121,SPN!AO121,EPN!AO121,SPD!AO121,SPMW!AO121,SSEH!AO121,SSES!AO121)</f>
        <v>0</v>
      </c>
      <c r="AP121" s="410">
        <f>CHOOSE($B$3,ENWL!AP121,NPgN!AP121,NPgY!AP121,WMID!AP121,EMID!AP121,SWALES!AP121,SWEST!AP121,LPN!AP121,SPN!AP121,EPN!AP121,SPD!AP121,SPMW!AP121,SSEH!AP121,SSES!AP121)</f>
        <v>0</v>
      </c>
      <c r="AQ121" s="456">
        <f>CHOOSE($B$3,ENWL!AQ121,NPgN!AQ121,NPgY!AQ121,WMID!AQ121,EMID!AQ121,SWALES!AQ121,SWEST!AQ121,LPN!AQ121,SPN!AQ121,EPN!AQ121,SPD!AQ121,SPMW!AQ121,SSEH!AQ121,SSES!AQ121)</f>
        <v>0</v>
      </c>
      <c r="AR121" s="410">
        <f>CHOOSE($B$3,ENWL!AR121,NPgN!AR121,NPgY!AR121,WMID!AR121,EMID!AR121,SWALES!AR121,SWEST!AR121,LPN!AR121,SPN!AR121,EPN!AR121,SPD!AR121,SPMW!AR121,SSEH!AR121,SSES!AR121)</f>
        <v>0</v>
      </c>
      <c r="AS121" s="410">
        <f>CHOOSE($B$3,ENWL!AS121,NPgN!AS121,NPgY!AS121,WMID!AS121,EMID!AS121,SWALES!AS121,SWEST!AS121,LPN!AS121,SPN!AS121,EPN!AS121,SPD!AS121,SPMW!AS121,SSEH!AS121,SSES!AS121)</f>
        <v>0</v>
      </c>
      <c r="AT121" s="410">
        <f>CHOOSE($B$3,ENWL!AT121,NPgN!AT121,NPgY!AT121,WMID!AT121,EMID!AT121,SWALES!AT121,SWEST!AT121,LPN!AT121,SPN!AT121,EPN!AT121,SPD!AT121,SPMW!AT121,SSEH!AT121,SSES!AT121)</f>
        <v>0</v>
      </c>
      <c r="AU121" s="410">
        <f>CHOOSE($B$3,ENWL!AU121,NPgN!AU121,NPgY!AU121,WMID!AU121,EMID!AU121,SWALES!AU121,SWEST!AU121,LPN!AU121,SPN!AU121,EPN!AU121,SPD!AU121,SPMW!AU121,SSEH!AU121,SSES!AU121)</f>
        <v>0</v>
      </c>
      <c r="AV121" s="263"/>
      <c r="AW121" s="184"/>
    </row>
    <row r="122" spans="1:49" ht="16.8">
      <c r="A122" s="82"/>
      <c r="B122" s="82"/>
      <c r="C122" s="82"/>
      <c r="D122" s="82"/>
      <c r="E122" s="82"/>
      <c r="F122" s="82"/>
      <c r="G122" s="82"/>
      <c r="H122" s="82"/>
      <c r="I122" s="82"/>
      <c r="J122" s="82"/>
      <c r="K122" s="82"/>
      <c r="L122" s="82"/>
      <c r="M122" s="82"/>
      <c r="N122" s="82"/>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243"/>
      <c r="AR122" s="145"/>
      <c r="AS122" s="184"/>
      <c r="AT122" s="184"/>
      <c r="AU122" s="184"/>
      <c r="AV122" s="184"/>
      <c r="AW122" s="184"/>
    </row>
    <row r="123" spans="1:49" ht="16.8">
      <c r="A123" s="82"/>
      <c r="B123" s="82"/>
      <c r="C123" s="91" t="s">
        <v>127</v>
      </c>
      <c r="D123" s="91"/>
      <c r="E123" s="91"/>
      <c r="F123" s="91"/>
      <c r="G123" s="91"/>
      <c r="H123" s="91"/>
      <c r="I123" s="91"/>
      <c r="J123" s="91"/>
      <c r="K123" s="91"/>
      <c r="L123" s="91"/>
      <c r="M123" s="91"/>
      <c r="N123" s="91"/>
      <c r="O123" s="403"/>
      <c r="P123" s="403"/>
      <c r="Q123" s="403"/>
      <c r="R123" s="403"/>
      <c r="S123" s="403"/>
      <c r="T123" s="403"/>
      <c r="U123" s="403"/>
      <c r="V123" s="403"/>
      <c r="W123" s="403"/>
      <c r="X123" s="403"/>
      <c r="Y123" s="403"/>
      <c r="Z123" s="403"/>
      <c r="AA123" s="403"/>
      <c r="AB123" s="403"/>
      <c r="AC123" s="403"/>
      <c r="AD123" s="403"/>
      <c r="AE123" s="403"/>
      <c r="AF123" s="403"/>
      <c r="AG123" s="403"/>
      <c r="AH123" s="403"/>
      <c r="AI123" s="403"/>
      <c r="AJ123" s="403"/>
      <c r="AK123" s="403"/>
      <c r="AL123" s="403"/>
      <c r="AM123" s="403"/>
      <c r="AN123" s="403"/>
      <c r="AO123" s="403"/>
      <c r="AP123" s="403"/>
      <c r="AQ123" s="404"/>
      <c r="AR123" s="395"/>
      <c r="AS123" s="403"/>
      <c r="AT123" s="403"/>
      <c r="AU123" s="403"/>
      <c r="AV123" s="403"/>
      <c r="AW123" s="184"/>
    </row>
    <row r="124" spans="1:49" ht="16.8">
      <c r="A124" s="82"/>
      <c r="B124" s="82"/>
      <c r="C124" s="82"/>
      <c r="D124" s="82"/>
      <c r="E124" s="82"/>
      <c r="F124" s="82"/>
      <c r="G124" s="82"/>
      <c r="H124" s="82"/>
      <c r="I124" s="82"/>
      <c r="J124" s="82"/>
      <c r="K124" s="82"/>
      <c r="L124" s="82"/>
      <c r="M124" s="82"/>
      <c r="N124" s="82"/>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243"/>
      <c r="AR124" s="145"/>
      <c r="AS124" s="184"/>
      <c r="AT124" s="184"/>
      <c r="AU124" s="184"/>
      <c r="AV124" s="184"/>
      <c r="AW124" s="184"/>
    </row>
    <row r="125" spans="1:49" ht="16.8">
      <c r="A125" s="82"/>
      <c r="B125" s="82"/>
      <c r="C125" s="82"/>
      <c r="D125" s="10" t="s">
        <v>128</v>
      </c>
      <c r="E125" s="351"/>
      <c r="F125" s="82"/>
      <c r="G125" s="82"/>
      <c r="H125" s="82"/>
      <c r="I125" s="82"/>
      <c r="J125" s="82"/>
      <c r="K125" s="82"/>
      <c r="L125" s="82"/>
      <c r="M125" s="82"/>
      <c r="N125" s="82"/>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243"/>
      <c r="AR125" s="364"/>
      <c r="AS125" s="184"/>
      <c r="AT125" s="184"/>
      <c r="AU125" s="184"/>
      <c r="AV125" s="184"/>
      <c r="AW125" s="184"/>
    </row>
    <row r="126" spans="1:49" ht="16.8">
      <c r="A126" s="82"/>
      <c r="B126" s="82"/>
      <c r="C126" s="82"/>
      <c r="D126" s="82"/>
      <c r="E126" s="13" t="s">
        <v>129</v>
      </c>
      <c r="F126" s="82"/>
      <c r="G126" s="82" t="s">
        <v>105</v>
      </c>
      <c r="H126" s="82" t="s">
        <v>130</v>
      </c>
      <c r="I126" s="82"/>
      <c r="J126" s="82"/>
      <c r="K126" s="82"/>
      <c r="L126" s="82"/>
      <c r="M126" s="82"/>
      <c r="N126" s="82"/>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243"/>
      <c r="AR126" s="476">
        <f>CHOOSE($B$3,ENWL!AR126,NPgN!AR126,NPgY!AR126,WMID!AR126,EMID!AR126,SWALES!AR126,SWEST!AR126,LPN!AR126,SPN!AR126,EPN!AR126,SPD!AR126,SPMW!AR126,SSEH!AR126,SSES!AR126)</f>
        <v>49.263518281784812</v>
      </c>
      <c r="AS126" s="476">
        <f>CHOOSE($B$3,ENWL!AS126,NPgN!AS126,NPgY!AS126,WMID!AS126,EMID!AS126,SWALES!AS126,SWEST!AS126,LPN!AS126,SPN!AS126,EPN!AS126,SPD!AS126,SPMW!AS126,SSEH!AS126,SSES!AS126)</f>
        <v>37.503412347605632</v>
      </c>
      <c r="AT126" s="476">
        <f>CHOOSE($B$3,ENWL!AT126,NPgN!AT126,NPgY!AT126,WMID!AT126,EMID!AT126,SWALES!AT126,SWEST!AT126,LPN!AT126,SPN!AT126,EPN!AT126,SPD!AT126,SPMW!AT126,SSEH!AT126,SSES!AT126)</f>
        <v>18.140803595652322</v>
      </c>
      <c r="AU126" s="476">
        <f>CHOOSE($B$3,ENWL!AU126,NPgN!AU126,NPgY!AU126,WMID!AU126,EMID!AU126,SWALES!AU126,SWEST!AU126,LPN!AU126,SPN!AU126,EPN!AU126,SPD!AU126,SPMW!AU126,SSEH!AU126,SSES!AU126)</f>
        <v>15.633442616063711</v>
      </c>
      <c r="AV126" s="476">
        <f>CHOOSE($B$3,ENWL!AV126,NPgN!AV126,NPgY!AV126,WMID!AV126,EMID!AV126,SWALES!AV126,SWEST!AV126,LPN!AV126,SPN!AV126,EPN!AV126,SPD!AV126,SPMW!AV126,SSEH!AV126,SSES!AV126)</f>
        <v>12.731215066067804</v>
      </c>
      <c r="AW126" s="184"/>
    </row>
    <row r="127" spans="1:49" ht="16.8">
      <c r="A127" s="82"/>
      <c r="B127" s="82"/>
      <c r="C127" s="82"/>
      <c r="D127" s="82"/>
      <c r="E127" s="13" t="s">
        <v>131</v>
      </c>
      <c r="F127" s="82"/>
      <c r="G127" s="82" t="s">
        <v>105</v>
      </c>
      <c r="H127" s="82" t="s">
        <v>132</v>
      </c>
      <c r="I127" s="82"/>
      <c r="J127" s="82"/>
      <c r="K127" s="82"/>
      <c r="L127" s="82"/>
      <c r="M127" s="82"/>
      <c r="N127" s="82"/>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243"/>
      <c r="AR127" s="476">
        <f>CHOOSE($B$3,ENWL!AR127,NPgN!AR127,NPgY!AR127,WMID!AR127,EMID!AR127,SWALES!AR127,SWEST!AR127,LPN!AR127,SPN!AR127,EPN!AR127,SPD!AR127,SPMW!AR127,SSEH!AR127,SSES!AR127)</f>
        <v>89.564306705447137</v>
      </c>
      <c r="AS127" s="476">
        <f>CHOOSE($B$3,ENWL!AS127,NPgN!AS127,NPgY!AS127,WMID!AS127,EMID!AS127,SWALES!AS127,SWEST!AS127,LPN!AS127,SPN!AS127,EPN!AS127,SPD!AS127,SPMW!AS127,SSEH!AS127,SSES!AS127)</f>
        <v>107.94051844608349</v>
      </c>
      <c r="AT127" s="476">
        <f>CHOOSE($B$3,ENWL!AT127,NPgN!AT127,NPgY!AT127,WMID!AT127,EMID!AT127,SWALES!AT127,SWEST!AT127,LPN!AT127,SPN!AT127,EPN!AT127,SPD!AT127,SPMW!AT127,SSEH!AT127,SSES!AT127)</f>
        <v>81.661901778680004</v>
      </c>
      <c r="AU127" s="476">
        <f>CHOOSE($B$3,ENWL!AU127,NPgN!AU127,NPgY!AU127,WMID!AU127,EMID!AU127,SWALES!AU127,SWEST!AU127,LPN!AU127,SPN!AU127,EPN!AU127,SPD!AU127,SPMW!AU127,SSEH!AU127,SSES!AU127)</f>
        <v>90.818033349081063</v>
      </c>
      <c r="AV127" s="476">
        <f>CHOOSE($B$3,ENWL!AV127,NPgN!AV127,NPgY!AV127,WMID!AV127,EMID!AV127,SWALES!AV127,SWEST!AV127,LPN!AV127,SPN!AV127,EPN!AV127,SPD!AV127,SPMW!AV127,SSEH!AV127,SSES!AV127)</f>
        <v>61.678797777377113</v>
      </c>
      <c r="AW127" s="184"/>
    </row>
    <row r="128" spans="1:49" ht="16.8">
      <c r="A128" s="82"/>
      <c r="B128" s="82"/>
      <c r="C128" s="82"/>
      <c r="D128" s="82"/>
      <c r="E128" s="13" t="s">
        <v>133</v>
      </c>
      <c r="F128" s="82"/>
      <c r="G128" s="82" t="s">
        <v>105</v>
      </c>
      <c r="H128" s="82" t="s">
        <v>134</v>
      </c>
      <c r="I128" s="82"/>
      <c r="J128" s="82"/>
      <c r="K128" s="82"/>
      <c r="L128" s="82"/>
      <c r="M128" s="82"/>
      <c r="N128" s="82"/>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243"/>
      <c r="AR128" s="476">
        <f>CHOOSE($B$3,ENWL!AR128,NPgN!AR128,NPgY!AR128,WMID!AR128,EMID!AR128,SWALES!AR128,SWEST!AR128,LPN!AR128,SPN!AR128,EPN!AR128,SPD!AR128,SPMW!AR128,SSEH!AR128,SSES!AR128)</f>
        <v>31.076748616118035</v>
      </c>
      <c r="AS128" s="476">
        <f>CHOOSE($B$3,ENWL!AS128,NPgN!AS128,NPgY!AS128,WMID!AS128,EMID!AS128,SWALES!AS128,SWEST!AS128,LPN!AS128,SPN!AS128,EPN!AS128,SPD!AS128,SPMW!AS128,SSEH!AS128,SSES!AS128)</f>
        <v>34.48304782271984</v>
      </c>
      <c r="AT128" s="476">
        <f>CHOOSE($B$3,ENWL!AT128,NPgN!AT128,NPgY!AT128,WMID!AT128,EMID!AT128,SWALES!AT128,SWEST!AT128,LPN!AT128,SPN!AT128,EPN!AT128,SPD!AT128,SPMW!AT128,SSEH!AT128,SSES!AT128)</f>
        <v>33.389815919420577</v>
      </c>
      <c r="AU128" s="476">
        <f>CHOOSE($B$3,ENWL!AU128,NPgN!AU128,NPgY!AU128,WMID!AU128,EMID!AU128,SWALES!AU128,SWEST!AU128,LPN!AU128,SPN!AU128,EPN!AU128,SPD!AU128,SPMW!AU128,SSEH!AU128,SSES!AU128)</f>
        <v>20.820351709326832</v>
      </c>
      <c r="AV128" s="476">
        <f>CHOOSE($B$3,ENWL!AV128,NPgN!AV128,NPgY!AV128,WMID!AV128,EMID!AV128,SWALES!AV128,SWEST!AV128,LPN!AV128,SPN!AV128,EPN!AV128,SPD!AV128,SPMW!AV128,SSEH!AV128,SSES!AV128)</f>
        <v>21.039987310391357</v>
      </c>
      <c r="AW128" s="184"/>
    </row>
    <row r="129" spans="1:49" ht="16.8">
      <c r="A129" s="82"/>
      <c r="B129" s="82"/>
      <c r="C129" s="82"/>
      <c r="D129" s="82"/>
      <c r="E129" s="13" t="s">
        <v>135</v>
      </c>
      <c r="F129" s="82"/>
      <c r="G129" s="82" t="s">
        <v>105</v>
      </c>
      <c r="H129" s="82" t="s">
        <v>136</v>
      </c>
      <c r="I129" s="82"/>
      <c r="J129" s="82"/>
      <c r="K129" s="82"/>
      <c r="L129" s="82"/>
      <c r="M129" s="82"/>
      <c r="N129" s="82"/>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243"/>
      <c r="AR129" s="476">
        <f>CHOOSE($B$3,ENWL!AR129,NPgN!AR129,NPgY!AR129,WMID!AR129,EMID!AR129,SWALES!AR129,SWEST!AR129,LPN!AR129,SPN!AR129,EPN!AR129,SPD!AR129,SPMW!AR129,SSEH!AR129,SSES!AR129)</f>
        <v>32.919932446548437</v>
      </c>
      <c r="AS129" s="476">
        <f>CHOOSE($B$3,ENWL!AS129,NPgN!AS129,NPgY!AS129,WMID!AS129,EMID!AS129,SWALES!AS129,SWEST!AS129,LPN!AS129,SPN!AS129,EPN!AS129,SPD!AS129,SPMW!AS129,SSEH!AS129,SSES!AS129)</f>
        <v>30.566120814765064</v>
      </c>
      <c r="AT129" s="476">
        <f>CHOOSE($B$3,ENWL!AT129,NPgN!AT129,NPgY!AT129,WMID!AT129,EMID!AT129,SWALES!AT129,SWEST!AT129,LPN!AT129,SPN!AT129,EPN!AT129,SPD!AT129,SPMW!AT129,SSEH!AT129,SSES!AT129)</f>
        <v>30.362835234827703</v>
      </c>
      <c r="AU129" s="476">
        <f>CHOOSE($B$3,ENWL!AU129,NPgN!AU129,NPgY!AU129,WMID!AU129,EMID!AU129,SWALES!AU129,SWEST!AU129,LPN!AU129,SPN!AU129,EPN!AU129,SPD!AU129,SPMW!AU129,SSEH!AU129,SSES!AU129)</f>
        <v>30.249622687932202</v>
      </c>
      <c r="AV129" s="476">
        <f>CHOOSE($B$3,ENWL!AV129,NPgN!AV129,NPgY!AV129,WMID!AV129,EMID!AV129,SWALES!AV129,SWEST!AV129,LPN!AV129,SPN!AV129,EPN!AV129,SPD!AV129,SPMW!AV129,SSEH!AV129,SSES!AV129)</f>
        <v>30.09573922227716</v>
      </c>
      <c r="AW129" s="184"/>
    </row>
    <row r="130" spans="1:49" ht="16.8">
      <c r="A130" s="82"/>
      <c r="B130" s="82"/>
      <c r="C130" s="82"/>
      <c r="D130" s="82"/>
      <c r="E130" s="13" t="s">
        <v>137</v>
      </c>
      <c r="F130" s="82"/>
      <c r="G130" s="82" t="s">
        <v>105</v>
      </c>
      <c r="H130" s="82" t="s">
        <v>138</v>
      </c>
      <c r="I130" s="82"/>
      <c r="J130" s="82"/>
      <c r="K130" s="82"/>
      <c r="L130" s="82"/>
      <c r="M130" s="82"/>
      <c r="N130" s="82"/>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243"/>
      <c r="AR130" s="476">
        <f>CHOOSE($B$3,ENWL!AR130,NPgN!AR130,NPgY!AR130,WMID!AR130,EMID!AR130,SWALES!AR130,SWEST!AR130,LPN!AR130,SPN!AR130,EPN!AR130,SPD!AR130,SPMW!AR130,SSEH!AR130,SSES!AR130)</f>
        <v>10.196584705430149</v>
      </c>
      <c r="AS130" s="476">
        <f>CHOOSE($B$3,ENWL!AS130,NPgN!AS130,NPgY!AS130,WMID!AS130,EMID!AS130,SWALES!AS130,SWEST!AS130,LPN!AS130,SPN!AS130,EPN!AS130,SPD!AS130,SPMW!AS130,SSEH!AS130,SSES!AS130)</f>
        <v>10.363611105877924</v>
      </c>
      <c r="AT130" s="476">
        <f>CHOOSE($B$3,ENWL!AT130,NPgN!AT130,NPgY!AT130,WMID!AT130,EMID!AT130,SWALES!AT130,SWEST!AT130,LPN!AT130,SPN!AT130,EPN!AT130,SPD!AT130,SPMW!AT130,SSEH!AT130,SSES!AT130)</f>
        <v>10.210282658278574</v>
      </c>
      <c r="AU130" s="476">
        <f>CHOOSE($B$3,ENWL!AU130,NPgN!AU130,NPgY!AU130,WMID!AU130,EMID!AU130,SWALES!AU130,SWEST!AU130,LPN!AU130,SPN!AU130,EPN!AU130,SPD!AU130,SPMW!AU130,SSEH!AU130,SSES!AU130)</f>
        <v>9.7229907497368853</v>
      </c>
      <c r="AV130" s="476">
        <f>CHOOSE($B$3,ENWL!AV130,NPgN!AV130,NPgY!AV130,WMID!AV130,EMID!AV130,SWALES!AV130,SWEST!AV130,LPN!AV130,SPN!AV130,EPN!AV130,SPD!AV130,SPMW!AV130,SSEH!AV130,SSES!AV130)</f>
        <v>9.4041681138013846</v>
      </c>
      <c r="AW130" s="184"/>
    </row>
    <row r="131" spans="1:49" ht="16.8">
      <c r="A131" s="82"/>
      <c r="B131" s="82"/>
      <c r="C131" s="82"/>
      <c r="D131" s="82"/>
      <c r="E131" s="13" t="s">
        <v>139</v>
      </c>
      <c r="F131" s="82"/>
      <c r="G131" s="82" t="s">
        <v>105</v>
      </c>
      <c r="H131" s="82" t="s">
        <v>140</v>
      </c>
      <c r="I131" s="82"/>
      <c r="J131" s="82"/>
      <c r="K131" s="82"/>
      <c r="L131" s="82"/>
      <c r="M131" s="82"/>
      <c r="N131" s="82"/>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243"/>
      <c r="AR131" s="476">
        <f>CHOOSE($B$3,ENWL!AR131,NPgN!AR131,NPgY!AR131,WMID!AR131,EMID!AR131,SWALES!AR131,SWEST!AR131,LPN!AR131,SPN!AR131,EPN!AR131,SPD!AR131,SPMW!AR131,SSEH!AR131,SSES!AR131)</f>
        <v>19.006289754895178</v>
      </c>
      <c r="AS131" s="476">
        <f>CHOOSE($B$3,ENWL!AS131,NPgN!AS131,NPgY!AS131,WMID!AS131,EMID!AS131,SWALES!AS131,SWEST!AS131,LPN!AS131,SPN!AS131,EPN!AS131,SPD!AS131,SPMW!AS131,SSEH!AS131,SSES!AS131)</f>
        <v>18.71794455322982</v>
      </c>
      <c r="AT131" s="476">
        <f>CHOOSE($B$3,ENWL!AT131,NPgN!AT131,NPgY!AT131,WMID!AT131,EMID!AT131,SWALES!AT131,SWEST!AT131,LPN!AT131,SPN!AT131,EPN!AT131,SPD!AT131,SPMW!AT131,SSEH!AT131,SSES!AT131)</f>
        <v>18.076428818316813</v>
      </c>
      <c r="AU131" s="476">
        <f>CHOOSE($B$3,ENWL!AU131,NPgN!AU131,NPgY!AU131,WMID!AU131,EMID!AU131,SWALES!AU131,SWEST!AU131,LPN!AU131,SPN!AU131,EPN!AU131,SPD!AU131,SPMW!AU131,SSEH!AU131,SSES!AU131)</f>
        <v>16.729474541300004</v>
      </c>
      <c r="AV131" s="476">
        <f>CHOOSE($B$3,ENWL!AV131,NPgN!AV131,NPgY!AV131,WMID!AV131,EMID!AV131,SWALES!AV131,SWEST!AV131,LPN!AV131,SPN!AV131,EPN!AV131,SPD!AV131,SPMW!AV131,SSEH!AV131,SSES!AV131)</f>
        <v>17.198549869226685</v>
      </c>
      <c r="AW131" s="184"/>
    </row>
    <row r="132" spans="1:49" ht="16.8">
      <c r="A132" s="82"/>
      <c r="B132" s="82"/>
      <c r="C132" s="82"/>
      <c r="D132" s="82"/>
      <c r="E132" s="13" t="s">
        <v>141</v>
      </c>
      <c r="F132" s="82"/>
      <c r="G132" s="82" t="s">
        <v>105</v>
      </c>
      <c r="H132" s="82" t="s">
        <v>142</v>
      </c>
      <c r="I132" s="82"/>
      <c r="J132" s="82"/>
      <c r="K132" s="82"/>
      <c r="L132" s="82"/>
      <c r="M132" s="82"/>
      <c r="N132" s="82"/>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243"/>
      <c r="AR132" s="476">
        <f>CHOOSE($B$3,ENWL!AR132,NPgN!AR132,NPgY!AR132,WMID!AR132,EMID!AR132,SWALES!AR132,SWEST!AR132,LPN!AR132,SPN!AR132,EPN!AR132,SPD!AR132,SPMW!AR132,SSEH!AR132,SSES!AR132)</f>
        <v>100.21726002587094</v>
      </c>
      <c r="AS132" s="476">
        <f>CHOOSE($B$3,ENWL!AS132,NPgN!AS132,NPgY!AS132,WMID!AS132,EMID!AS132,SWALES!AS132,SWEST!AS132,LPN!AS132,SPN!AS132,EPN!AS132,SPD!AS132,SPMW!AS132,SSEH!AS132,SSES!AS132)</f>
        <v>100.17701620504704</v>
      </c>
      <c r="AT132" s="476">
        <f>CHOOSE($B$3,ENWL!AT132,NPgN!AT132,NPgY!AT132,WMID!AT132,EMID!AT132,SWALES!AT132,SWEST!AT132,LPN!AT132,SPN!AT132,EPN!AT132,SPD!AT132,SPMW!AT132,SSEH!AT132,SSES!AT132)</f>
        <v>99.141279801064698</v>
      </c>
      <c r="AU132" s="476">
        <f>CHOOSE($B$3,ENWL!AU132,NPgN!AU132,NPgY!AU132,WMID!AU132,EMID!AU132,SWALES!AU132,SWEST!AU132,LPN!AU132,SPN!AU132,EPN!AU132,SPD!AU132,SPMW!AU132,SSEH!AU132,SSES!AU132)</f>
        <v>99.655683300745679</v>
      </c>
      <c r="AV132" s="476">
        <f>CHOOSE($B$3,ENWL!AV132,NPgN!AV132,NPgY!AV132,WMID!AV132,EMID!AV132,SWALES!AV132,SWEST!AV132,LPN!AV132,SPN!AV132,EPN!AV132,SPD!AV132,SPMW!AV132,SSEH!AV132,SSES!AV132)</f>
        <v>100.20391825435556</v>
      </c>
      <c r="AW132" s="184"/>
    </row>
    <row r="133" spans="1:49" ht="16.8">
      <c r="A133" s="82"/>
      <c r="B133" s="82"/>
      <c r="C133" s="82"/>
      <c r="D133" s="13"/>
      <c r="E133" s="82"/>
      <c r="F133" s="82"/>
      <c r="G133" s="82"/>
      <c r="H133" s="82"/>
      <c r="I133" s="82"/>
      <c r="J133" s="82"/>
      <c r="K133" s="82"/>
      <c r="L133" s="82"/>
      <c r="M133" s="82"/>
      <c r="N133" s="82"/>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243"/>
      <c r="AR133" s="517"/>
      <c r="AS133" s="2"/>
      <c r="AT133" s="2"/>
      <c r="AU133" s="2"/>
      <c r="AV133" s="2"/>
      <c r="AW133" s="184"/>
    </row>
    <row r="134" spans="1:49" ht="16.8">
      <c r="A134" s="82"/>
      <c r="B134" s="82"/>
      <c r="C134" s="82"/>
      <c r="D134" s="10" t="s">
        <v>143</v>
      </c>
      <c r="E134" s="351"/>
      <c r="F134" s="82"/>
      <c r="G134" s="82"/>
      <c r="H134" s="82"/>
      <c r="I134" s="82"/>
      <c r="J134" s="82"/>
      <c r="K134" s="82"/>
      <c r="L134" s="82"/>
      <c r="M134" s="82"/>
      <c r="N134" s="82"/>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243"/>
      <c r="AR134" s="518"/>
      <c r="AS134" s="2"/>
      <c r="AT134" s="2"/>
      <c r="AU134" s="2"/>
      <c r="AV134" s="2"/>
      <c r="AW134" s="184"/>
    </row>
    <row r="135" spans="1:49" ht="16.8">
      <c r="A135" s="82"/>
      <c r="B135" s="82"/>
      <c r="C135" s="82"/>
      <c r="D135" s="82"/>
      <c r="E135" s="13" t="s">
        <v>129</v>
      </c>
      <c r="F135" s="82"/>
      <c r="G135" s="82" t="s">
        <v>105</v>
      </c>
      <c r="H135" s="82" t="s">
        <v>144</v>
      </c>
      <c r="I135" s="82"/>
      <c r="J135" s="82"/>
      <c r="K135" s="82"/>
      <c r="L135" s="82"/>
      <c r="M135" s="82"/>
      <c r="N135" s="82"/>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243"/>
      <c r="AR135" s="476">
        <f>CHOOSE($B$3,ENWL!AR135,NPgN!AR135,NPgY!AR135,WMID!AR135,EMID!AR135,SWALES!AR135,SWEST!AR135,LPN!AR135,SPN!AR135,EPN!AR135,SPD!AR135,SPMW!AR135,SSEH!AR135,SSES!AR135)</f>
        <v>-5.5885765817754951</v>
      </c>
      <c r="AS135" s="476">
        <f>CHOOSE($B$3,ENWL!AS135,NPgN!AS135,NPgY!AS135,WMID!AS135,EMID!AS135,SWALES!AS135,SWEST!AS135,LPN!AS135,SPN!AS135,EPN!AS135,SPD!AS135,SPMW!AS135,SSEH!AS135,SSES!AS135)</f>
        <v>-6.9732286292724766E-2</v>
      </c>
      <c r="AT135" s="476">
        <f>CHOOSE($B$3,ENWL!AT135,NPgN!AT135,NPgY!AT135,WMID!AT135,EMID!AT135,SWALES!AT135,SWEST!AT135,LPN!AT135,SPN!AT135,EPN!AT135,SPD!AT135,SPMW!AT135,SSEH!AT135,SSES!AT135)</f>
        <v>27.896570701084329</v>
      </c>
      <c r="AU135" s="476">
        <f>CHOOSE($B$3,ENWL!AU135,NPgN!AU135,NPgY!AU135,WMID!AU135,EMID!AU135,SWALES!AU135,SWEST!AU135,LPN!AU135,SPN!AU135,EPN!AU135,SPD!AU135,SPMW!AU135,SSEH!AU135,SSES!AU135)</f>
        <v>37.602311632192752</v>
      </c>
      <c r="AV135" s="476">
        <f>CHOOSE($B$3,ENWL!AV135,NPgN!AV135,NPgY!AV135,WMID!AV135,EMID!AV135,SWALES!AV135,SWEST!AV135,LPN!AV135,SPN!AV135,EPN!AV135,SPD!AV135,SPMW!AV135,SSEH!AV135,SSES!AV135)</f>
        <v>42.440941380897016</v>
      </c>
      <c r="AW135" s="184"/>
    </row>
    <row r="136" spans="1:49" ht="16.8">
      <c r="A136" s="82"/>
      <c r="B136" s="82"/>
      <c r="C136" s="82"/>
      <c r="D136" s="82"/>
      <c r="E136" s="13" t="s">
        <v>131</v>
      </c>
      <c r="F136" s="82"/>
      <c r="G136" s="82" t="s">
        <v>105</v>
      </c>
      <c r="H136" s="82" t="s">
        <v>145</v>
      </c>
      <c r="I136" s="82"/>
      <c r="J136" s="82"/>
      <c r="K136" s="82"/>
      <c r="L136" s="82"/>
      <c r="M136" s="82"/>
      <c r="N136" s="82"/>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243"/>
      <c r="AR136" s="476">
        <f>CHOOSE($B$3,ENWL!AR136,NPgN!AR136,NPgY!AR136,WMID!AR136,EMID!AR136,SWALES!AR136,SWEST!AR136,LPN!AR136,SPN!AR136,EPN!AR136,SPD!AR136,SPMW!AR136,SSEH!AR136,SSES!AR136)</f>
        <v>1.7784463184091004</v>
      </c>
      <c r="AS136" s="476">
        <f>CHOOSE($B$3,ENWL!AS136,NPgN!AS136,NPgY!AS136,WMID!AS136,EMID!AS136,SWALES!AS136,SWEST!AS136,LPN!AS136,SPN!AS136,EPN!AS136,SPD!AS136,SPMW!AS136,SSEH!AS136,SSES!AS136)</f>
        <v>1.7497617003702439</v>
      </c>
      <c r="AT136" s="476">
        <f>CHOOSE($B$3,ENWL!AT136,NPgN!AT136,NPgY!AT136,WMID!AT136,EMID!AT136,SWALES!AT136,SWEST!AT136,LPN!AT136,SPN!AT136,EPN!AT136,SPD!AT136,SPMW!AT136,SSEH!AT136,SSES!AT136)</f>
        <v>1.3768616658651098</v>
      </c>
      <c r="AU136" s="476">
        <f>CHOOSE($B$3,ENWL!AU136,NPgN!AU136,NPgY!AU136,WMID!AU136,EMID!AU136,SWALES!AU136,SWEST!AU136,LPN!AU136,SPN!AU136,EPN!AU136,SPD!AU136,SPMW!AU136,SSEH!AU136,SSES!AU136)</f>
        <v>0.21035386561828068</v>
      </c>
      <c r="AV136" s="476">
        <f>CHOOSE($B$3,ENWL!AV136,NPgN!AV136,NPgY!AV136,WMID!AV136,EMID!AV136,SWALES!AV136,SWEST!AV136,LPN!AV136,SPN!AV136,EPN!AV136,SPD!AV136,SPMW!AV136,SSEH!AV136,SSES!AV136)</f>
        <v>0.21035386561828068</v>
      </c>
      <c r="AW136" s="184"/>
    </row>
    <row r="137" spans="1:49" ht="16.8">
      <c r="A137" s="82"/>
      <c r="B137" s="82"/>
      <c r="C137" s="82"/>
      <c r="D137" s="82"/>
      <c r="E137" s="13" t="s">
        <v>133</v>
      </c>
      <c r="F137" s="82"/>
      <c r="G137" s="82" t="s">
        <v>105</v>
      </c>
      <c r="H137" s="82" t="s">
        <v>146</v>
      </c>
      <c r="I137" s="82"/>
      <c r="J137" s="82"/>
      <c r="K137" s="82"/>
      <c r="L137" s="82"/>
      <c r="M137" s="82"/>
      <c r="N137" s="82"/>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243"/>
      <c r="AR137" s="476">
        <f>CHOOSE($B$3,ENWL!AR137,NPgN!AR137,NPgY!AR137,WMID!AR137,EMID!AR137,SWALES!AR137,SWEST!AR137,LPN!AR137,SPN!AR137,EPN!AR137,SPD!AR137,SPMW!AR137,SSEH!AR137,SSES!AR137)</f>
        <v>1.44738117615967</v>
      </c>
      <c r="AS137" s="476">
        <f>CHOOSE($B$3,ENWL!AS137,NPgN!AS137,NPgY!AS137,WMID!AS137,EMID!AS137,SWALES!AS137,SWEST!AS137,LPN!AS137,SPN!AS137,EPN!AS137,SPD!AS137,SPMW!AS137,SSEH!AS137,SSES!AS137)</f>
        <v>1.7736115403081409</v>
      </c>
      <c r="AT137" s="476">
        <f>CHOOSE($B$3,ENWL!AT137,NPgN!AT137,NPgY!AT137,WMID!AT137,EMID!AT137,SWALES!AT137,SWEST!AT137,LPN!AT137,SPN!AT137,EPN!AT137,SPD!AT137,SPMW!AT137,SSEH!AT137,SSES!AT137)</f>
        <v>1.2269690108002531</v>
      </c>
      <c r="AU137" s="476">
        <f>CHOOSE($B$3,ENWL!AU137,NPgN!AU137,NPgY!AU137,WMID!AU137,EMID!AU137,SWALES!AU137,SWEST!AU137,LPN!AU137,SPN!AU137,EPN!AU137,SPD!AU137,SPMW!AU137,SSEH!AU137,SSES!AU137)</f>
        <v>0.55738564722839978</v>
      </c>
      <c r="AV137" s="476">
        <f>CHOOSE($B$3,ENWL!AV137,NPgN!AV137,NPgY!AV137,WMID!AV137,EMID!AV137,SWALES!AV137,SWEST!AV137,LPN!AV137,SPN!AV137,EPN!AV137,SPD!AV137,SPMW!AV137,SSEH!AV137,SSES!AV137)</f>
        <v>0.86374354952507215</v>
      </c>
      <c r="AW137" s="184"/>
    </row>
    <row r="138" spans="1:49" ht="16.8">
      <c r="A138" s="82"/>
      <c r="B138" s="82"/>
      <c r="C138" s="82"/>
      <c r="D138" s="82"/>
      <c r="E138" s="13" t="s">
        <v>135</v>
      </c>
      <c r="F138" s="82"/>
      <c r="G138" s="82" t="s">
        <v>105</v>
      </c>
      <c r="H138" s="82" t="s">
        <v>147</v>
      </c>
      <c r="I138" s="82"/>
      <c r="J138" s="82"/>
      <c r="K138" s="82"/>
      <c r="L138" s="82"/>
      <c r="M138" s="82"/>
      <c r="N138" s="82"/>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243"/>
      <c r="AR138" s="476">
        <f>CHOOSE($B$3,ENWL!AR138,NPgN!AR138,NPgY!AR138,WMID!AR138,EMID!AR138,SWALES!AR138,SWEST!AR138,LPN!AR138,SPN!AR138,EPN!AR138,SPD!AR138,SPMW!AR138,SSEH!AR138,SSES!AR138)</f>
        <v>0</v>
      </c>
      <c r="AS138" s="476">
        <f>CHOOSE($B$3,ENWL!AS138,NPgN!AS138,NPgY!AS138,WMID!AS138,EMID!AS138,SWALES!AS138,SWEST!AS138,LPN!AS138,SPN!AS138,EPN!AS138,SPD!AS138,SPMW!AS138,SSEH!AS138,SSES!AS138)</f>
        <v>0</v>
      </c>
      <c r="AT138" s="476">
        <f>CHOOSE($B$3,ENWL!AT138,NPgN!AT138,NPgY!AT138,WMID!AT138,EMID!AT138,SWALES!AT138,SWEST!AT138,LPN!AT138,SPN!AT138,EPN!AT138,SPD!AT138,SPMW!AT138,SSEH!AT138,SSES!AT138)</f>
        <v>0</v>
      </c>
      <c r="AU138" s="476">
        <f>CHOOSE($B$3,ENWL!AU138,NPgN!AU138,NPgY!AU138,WMID!AU138,EMID!AU138,SWALES!AU138,SWEST!AU138,LPN!AU138,SPN!AU138,EPN!AU138,SPD!AU138,SPMW!AU138,SSEH!AU138,SSES!AU138)</f>
        <v>0</v>
      </c>
      <c r="AV138" s="476">
        <f>CHOOSE($B$3,ENWL!AV138,NPgN!AV138,NPgY!AV138,WMID!AV138,EMID!AV138,SWALES!AV138,SWEST!AV138,LPN!AV138,SPN!AV138,EPN!AV138,SPD!AV138,SPMW!AV138,SSEH!AV138,SSES!AV138)</f>
        <v>0</v>
      </c>
      <c r="AW138" s="184"/>
    </row>
    <row r="139" spans="1:49" ht="16.8">
      <c r="A139" s="82"/>
      <c r="B139" s="82"/>
      <c r="C139" s="82"/>
      <c r="D139" s="82"/>
      <c r="E139" s="13" t="s">
        <v>137</v>
      </c>
      <c r="F139" s="82"/>
      <c r="G139" s="82" t="s">
        <v>105</v>
      </c>
      <c r="H139" s="82" t="s">
        <v>148</v>
      </c>
      <c r="I139" s="82"/>
      <c r="J139" s="82"/>
      <c r="K139" s="82"/>
      <c r="L139" s="82"/>
      <c r="M139" s="82"/>
      <c r="N139" s="82"/>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243"/>
      <c r="AR139" s="476">
        <f>CHOOSE($B$3,ENWL!AR139,NPgN!AR139,NPgY!AR139,WMID!AR139,EMID!AR139,SWALES!AR139,SWEST!AR139,LPN!AR139,SPN!AR139,EPN!AR139,SPD!AR139,SPMW!AR139,SSEH!AR139,SSES!AR139)</f>
        <v>0</v>
      </c>
      <c r="AS139" s="476">
        <f>CHOOSE($B$3,ENWL!AS139,NPgN!AS139,NPgY!AS139,WMID!AS139,EMID!AS139,SWALES!AS139,SWEST!AS139,LPN!AS139,SPN!AS139,EPN!AS139,SPD!AS139,SPMW!AS139,SSEH!AS139,SSES!AS139)</f>
        <v>0</v>
      </c>
      <c r="AT139" s="476">
        <f>CHOOSE($B$3,ENWL!AT139,NPgN!AT139,NPgY!AT139,WMID!AT139,EMID!AT139,SWALES!AT139,SWEST!AT139,LPN!AT139,SPN!AT139,EPN!AT139,SPD!AT139,SPMW!AT139,SSEH!AT139,SSES!AT139)</f>
        <v>0</v>
      </c>
      <c r="AU139" s="476">
        <f>CHOOSE($B$3,ENWL!AU139,NPgN!AU139,NPgY!AU139,WMID!AU139,EMID!AU139,SWALES!AU139,SWEST!AU139,LPN!AU139,SPN!AU139,EPN!AU139,SPD!AU139,SPMW!AU139,SSEH!AU139,SSES!AU139)</f>
        <v>0</v>
      </c>
      <c r="AV139" s="476">
        <f>CHOOSE($B$3,ENWL!AV139,NPgN!AV139,NPgY!AV139,WMID!AV139,EMID!AV139,SWALES!AV139,SWEST!AV139,LPN!AV139,SPN!AV139,EPN!AV139,SPD!AV139,SPMW!AV139,SSEH!AV139,SSES!AV139)</f>
        <v>0</v>
      </c>
      <c r="AW139" s="184"/>
    </row>
    <row r="140" spans="1:49" ht="16.8">
      <c r="A140" s="82"/>
      <c r="B140" s="82"/>
      <c r="C140" s="82"/>
      <c r="D140" s="82"/>
      <c r="E140" s="13" t="s">
        <v>139</v>
      </c>
      <c r="F140" s="82"/>
      <c r="G140" s="82" t="s">
        <v>105</v>
      </c>
      <c r="H140" s="82" t="s">
        <v>149</v>
      </c>
      <c r="I140" s="82"/>
      <c r="J140" s="82"/>
      <c r="K140" s="82"/>
      <c r="L140" s="82"/>
      <c r="M140" s="82"/>
      <c r="N140" s="82"/>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243"/>
      <c r="AR140" s="476">
        <f>CHOOSE($B$3,ENWL!AR140,NPgN!AR140,NPgY!AR140,WMID!AR140,EMID!AR140,SWALES!AR140,SWEST!AR140,LPN!AR140,SPN!AR140,EPN!AR140,SPD!AR140,SPMW!AR140,SSEH!AR140,SSES!AR140)</f>
        <v>0.15797576884899134</v>
      </c>
      <c r="AS140" s="476">
        <f>CHOOSE($B$3,ENWL!AS140,NPgN!AS140,NPgY!AS140,WMID!AS140,EMID!AS140,SWALES!AS140,SWEST!AS140,LPN!AS140,SPN!AS140,EPN!AS140,SPD!AS140,SPMW!AS140,SSEH!AS140,SSES!AS140)</f>
        <v>0.27721869065531907</v>
      </c>
      <c r="AT140" s="476">
        <f>CHOOSE($B$3,ENWL!AT140,NPgN!AT140,NPgY!AT140,WMID!AT140,EMID!AT140,SWALES!AT140,SWEST!AT140,LPN!AT140,SPN!AT140,EPN!AT140,SPD!AT140,SPMW!AT140,SSEH!AT140,SSES!AT140)</f>
        <v>0.77187676648072356</v>
      </c>
      <c r="AU140" s="476">
        <f>CHOOSE($B$3,ENWL!AU140,NPgN!AU140,NPgY!AU140,WMID!AU140,EMID!AU140,SWALES!AU140,SWEST!AU140,LPN!AU140,SPN!AU140,EPN!AU140,SPD!AU140,SPMW!AU140,SSEH!AU140,SSES!AU140)</f>
        <v>0.902577282590734</v>
      </c>
      <c r="AV140" s="476">
        <f>CHOOSE($B$3,ENWL!AV140,NPgN!AV140,NPgY!AV140,WMID!AV140,EMID!AV140,SWALES!AV140,SWEST!AV140,LPN!AV140,SPN!AV140,EPN!AV140,SPD!AV140,SPMW!AV140,SSEH!AV140,SSES!AV140)</f>
        <v>1.0271169573645547</v>
      </c>
      <c r="AW140" s="184"/>
    </row>
    <row r="141" spans="1:49" ht="16.8">
      <c r="A141" s="82"/>
      <c r="B141" s="82"/>
      <c r="C141" s="82"/>
      <c r="D141" s="82"/>
      <c r="E141" s="13" t="s">
        <v>141</v>
      </c>
      <c r="F141" s="82"/>
      <c r="G141" s="82" t="s">
        <v>105</v>
      </c>
      <c r="H141" s="82" t="s">
        <v>150</v>
      </c>
      <c r="I141" s="82"/>
      <c r="J141" s="82"/>
      <c r="K141" s="82"/>
      <c r="L141" s="82"/>
      <c r="M141" s="82"/>
      <c r="N141" s="82"/>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243"/>
      <c r="AR141" s="476">
        <f>CHOOSE($B$3,ENWL!AR141,NPgN!AR141,NPgY!AR141,WMID!AR141,EMID!AR141,SWALES!AR141,SWEST!AR141,LPN!AR141,SPN!AR141,EPN!AR141,SPD!AR141,SPMW!AR141,SSEH!AR141,SSES!AR141)</f>
        <v>7.3457033016978229E-2</v>
      </c>
      <c r="AS141" s="476">
        <f>CHOOSE($B$3,ENWL!AS141,NPgN!AS141,NPgY!AS141,WMID!AS141,EMID!AS141,SWALES!AS141,SWEST!AS141,LPN!AS141,SPN!AS141,EPN!AS141,SPD!AS141,SPMW!AS141,SSEH!AS141,SSES!AS141)</f>
        <v>7.9188035348821129E-2</v>
      </c>
      <c r="AT141" s="476">
        <f>CHOOSE($B$3,ENWL!AT141,NPgN!AT141,NPgY!AT141,WMID!AT141,EMID!AT141,SWALES!AT141,SWEST!AT141,LPN!AT141,SPN!AT141,EPN!AT141,SPD!AT141,SPMW!AT141,SSEH!AT141,SSES!AT141)</f>
        <v>0.21074598368389724</v>
      </c>
      <c r="AU141" s="476">
        <f>CHOOSE($B$3,ENWL!AU141,NPgN!AU141,NPgY!AU141,WMID!AU141,EMID!AU141,SWALES!AU141,SWEST!AU141,LPN!AU141,SPN!AU141,EPN!AU141,SPD!AU141,SPMW!AU141,SSEH!AU141,SSES!AU141)</f>
        <v>0.19065887534400805</v>
      </c>
      <c r="AV141" s="476">
        <f>CHOOSE($B$3,ENWL!AV141,NPgN!AV141,NPgY!AV141,WMID!AV141,EMID!AV141,SWALES!AV141,SWEST!AV141,LPN!AV141,SPN!AV141,EPN!AV141,SPD!AV141,SPMW!AV141,SSEH!AV141,SSES!AV141)</f>
        <v>0.19984943279959821</v>
      </c>
      <c r="AW141" s="184"/>
    </row>
    <row r="142" spans="1:49" ht="16.8">
      <c r="A142" s="82"/>
      <c r="B142" s="82"/>
      <c r="C142" s="82"/>
      <c r="D142" s="82"/>
      <c r="E142" s="82"/>
      <c r="F142" s="82"/>
      <c r="G142" s="82"/>
      <c r="H142" s="82"/>
      <c r="I142" s="82"/>
      <c r="J142" s="82"/>
      <c r="K142" s="82"/>
      <c r="L142" s="82"/>
      <c r="M142" s="82"/>
      <c r="N142" s="82"/>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243"/>
      <c r="AR142" s="517"/>
      <c r="AS142" s="2"/>
      <c r="AT142" s="2"/>
      <c r="AU142" s="2"/>
      <c r="AV142" s="2"/>
      <c r="AW142" s="184"/>
    </row>
    <row r="143" spans="1:49" ht="16.8">
      <c r="A143" s="82"/>
      <c r="B143" s="82"/>
      <c r="C143" s="91" t="s">
        <v>151</v>
      </c>
      <c r="D143" s="91"/>
      <c r="E143" s="91"/>
      <c r="F143" s="91"/>
      <c r="G143" s="91"/>
      <c r="H143" s="91"/>
      <c r="I143" s="91"/>
      <c r="J143" s="91"/>
      <c r="K143" s="91"/>
      <c r="L143" s="91"/>
      <c r="M143" s="91"/>
      <c r="N143" s="91"/>
      <c r="O143" s="403"/>
      <c r="P143" s="403"/>
      <c r="Q143" s="403"/>
      <c r="R143" s="403"/>
      <c r="S143" s="403"/>
      <c r="T143" s="403"/>
      <c r="U143" s="403"/>
      <c r="V143" s="403"/>
      <c r="W143" s="403"/>
      <c r="X143" s="403"/>
      <c r="Y143" s="403"/>
      <c r="Z143" s="403"/>
      <c r="AA143" s="403"/>
      <c r="AB143" s="403"/>
      <c r="AC143" s="403"/>
      <c r="AD143" s="403"/>
      <c r="AE143" s="403"/>
      <c r="AF143" s="403"/>
      <c r="AG143" s="403"/>
      <c r="AH143" s="403"/>
      <c r="AI143" s="403"/>
      <c r="AJ143" s="403"/>
      <c r="AK143" s="403"/>
      <c r="AL143" s="403"/>
      <c r="AM143" s="403"/>
      <c r="AN143" s="403"/>
      <c r="AO143" s="403"/>
      <c r="AP143" s="403"/>
      <c r="AQ143" s="404"/>
      <c r="AR143" s="519"/>
      <c r="AS143" s="520"/>
      <c r="AT143" s="520"/>
      <c r="AU143" s="520"/>
      <c r="AV143" s="520"/>
      <c r="AW143" s="184"/>
    </row>
    <row r="144" spans="1:49" ht="16.8">
      <c r="A144" s="82"/>
      <c r="B144" s="82"/>
      <c r="C144" s="82"/>
      <c r="D144" s="82"/>
      <c r="E144" s="82"/>
      <c r="F144" s="82"/>
      <c r="G144" s="82"/>
      <c r="H144" s="82"/>
      <c r="I144" s="82"/>
      <c r="J144" s="82"/>
      <c r="K144" s="82"/>
      <c r="L144" s="82"/>
      <c r="M144" s="82"/>
      <c r="N144" s="82"/>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243"/>
      <c r="AR144" s="517"/>
      <c r="AS144" s="2"/>
      <c r="AT144" s="2"/>
      <c r="AU144" s="2"/>
      <c r="AV144" s="2"/>
      <c r="AW144" s="184"/>
    </row>
    <row r="145" spans="1:49" ht="16.8">
      <c r="A145" s="82"/>
      <c r="B145" s="82"/>
      <c r="C145" s="82"/>
      <c r="D145" s="82"/>
      <c r="E145" s="82" t="s">
        <v>152</v>
      </c>
      <c r="F145" s="82"/>
      <c r="G145" s="82" t="s">
        <v>105</v>
      </c>
      <c r="H145" s="82" t="s">
        <v>153</v>
      </c>
      <c r="I145" s="82"/>
      <c r="J145" s="82"/>
      <c r="K145" s="82"/>
      <c r="L145" s="82"/>
      <c r="M145" s="82"/>
      <c r="N145" s="82"/>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243"/>
      <c r="AR145" s="476">
        <f>CHOOSE($B$3,ENWL!AR145,NPgN!AR145,NPgY!AR145,WMID!AR145,EMID!AR145,SWALES!AR145,SWEST!AR145,LPN!AR145,SPN!AR145,EPN!AR145,SPD!AR145,SPMW!AR145,SSEH!AR145,SSES!AR145)</f>
        <v>2.3460408479355412</v>
      </c>
      <c r="AS145" s="476">
        <f>CHOOSE($B$3,ENWL!AS145,NPgN!AS145,NPgY!AS145,WMID!AS145,EMID!AS145,SWALES!AS145,SWEST!AS145,LPN!AS145,SPN!AS145,EPN!AS145,SPD!AS145,SPMW!AS145,SSEH!AS145,SSES!AS145)</f>
        <v>2.3460408479355412</v>
      </c>
      <c r="AT145" s="476">
        <f>CHOOSE($B$3,ENWL!AT145,NPgN!AT145,NPgY!AT145,WMID!AT145,EMID!AT145,SWALES!AT145,SWEST!AT145,LPN!AT145,SPN!AT145,EPN!AT145,SPD!AT145,SPMW!AT145,SSEH!AT145,SSES!AT145)</f>
        <v>2.3460408479355412</v>
      </c>
      <c r="AU145" s="476">
        <f>CHOOSE($B$3,ENWL!AU145,NPgN!AU145,NPgY!AU145,WMID!AU145,EMID!AU145,SWALES!AU145,SWEST!AU145,LPN!AU145,SPN!AU145,EPN!AU145,SPD!AU145,SPMW!AU145,SSEH!AU145,SSES!AU145)</f>
        <v>2.3460408479355412</v>
      </c>
      <c r="AV145" s="476">
        <f>CHOOSE($B$3,ENWL!AV145,NPgN!AV145,NPgY!AV145,WMID!AV145,EMID!AV145,SWALES!AV145,SWEST!AV145,LPN!AV145,SPN!AV145,EPN!AV145,SPD!AV145,SPMW!AV145,SSEH!AV145,SSES!AV145)</f>
        <v>2.3460408479355412</v>
      </c>
      <c r="AW145" s="184"/>
    </row>
    <row r="146" spans="1:49" ht="16.8">
      <c r="A146" s="82"/>
      <c r="B146" s="82"/>
      <c r="C146" s="82"/>
      <c r="D146" s="82"/>
      <c r="E146" s="82" t="s">
        <v>154</v>
      </c>
      <c r="F146" s="82"/>
      <c r="G146" s="82" t="s">
        <v>105</v>
      </c>
      <c r="H146" s="82" t="s">
        <v>155</v>
      </c>
      <c r="I146" s="82"/>
      <c r="J146" s="82"/>
      <c r="K146" s="82"/>
      <c r="L146" s="82"/>
      <c r="M146" s="82"/>
      <c r="N146" s="82"/>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243"/>
      <c r="AR146" s="476">
        <f>CHOOSE($B$3,ENWL!AR146,NPgN!AR146,NPgY!AR146,WMID!AR146,EMID!AR146,SWALES!AR146,SWEST!AR146,LPN!AR146,SPN!AR146,EPN!AR146,SPD!AR146,SPMW!AR146,SSEH!AR146,SSES!AR146)</f>
        <v>28.275269467466966</v>
      </c>
      <c r="AS146" s="476">
        <f>CHOOSE($B$3,ENWL!AS146,NPgN!AS146,NPgY!AS146,WMID!AS146,EMID!AS146,SWALES!AS146,SWEST!AS146,LPN!AS146,SPN!AS146,EPN!AS146,SPD!AS146,SPMW!AS146,SSEH!AS146,SSES!AS146)</f>
        <v>30.052528960045251</v>
      </c>
      <c r="AT146" s="476">
        <f>CHOOSE($B$3,ENWL!AT146,NPgN!AT146,NPgY!AT146,WMID!AT146,EMID!AT146,SWALES!AT146,SWEST!AT146,LPN!AT146,SPN!AT146,EPN!AT146,SPD!AT146,SPMW!AT146,SSEH!AT146,SSES!AT146)</f>
        <v>30.121854420288873</v>
      </c>
      <c r="AU146" s="476">
        <f>CHOOSE($B$3,ENWL!AU146,NPgN!AU146,NPgY!AU146,WMID!AU146,EMID!AU146,SWALES!AU146,SWEST!AU146,LPN!AU146,SPN!AU146,EPN!AU146,SPD!AU146,SPMW!AU146,SSEH!AU146,SSES!AU146)</f>
        <v>30.427498803482838</v>
      </c>
      <c r="AV146" s="476">
        <f>CHOOSE($B$3,ENWL!AV146,NPgN!AV146,NPgY!AV146,WMID!AV146,EMID!AV146,SWALES!AV146,SWEST!AV146,LPN!AV146,SPN!AV146,EPN!AV146,SPD!AV146,SPMW!AV146,SSEH!AV146,SSES!AV146)</f>
        <v>30.817216997461902</v>
      </c>
      <c r="AW146" s="184"/>
    </row>
    <row r="147" spans="1:49" ht="16.8">
      <c r="A147" s="82"/>
      <c r="B147" s="82"/>
      <c r="C147" s="82"/>
      <c r="D147" s="82"/>
      <c r="E147" s="82" t="s">
        <v>156</v>
      </c>
      <c r="F147" s="82"/>
      <c r="G147" s="82" t="s">
        <v>105</v>
      </c>
      <c r="H147" s="82" t="s">
        <v>157</v>
      </c>
      <c r="I147" s="82"/>
      <c r="J147" s="82"/>
      <c r="K147" s="82"/>
      <c r="L147" s="82"/>
      <c r="M147" s="82"/>
      <c r="N147" s="82"/>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243"/>
      <c r="AR147" s="476">
        <f>CHOOSE($B$3,ENWL!AR147,NPgN!AR147,NPgY!AR147,WMID!AR147,EMID!AR147,SWALES!AR147,SWEST!AR147,LPN!AR147,SPN!AR147,EPN!AR147,SPD!AR147,SPMW!AR147,SSEH!AR147,SSES!AR147)</f>
        <v>8.7509680841561401</v>
      </c>
      <c r="AS147" s="476">
        <f>CHOOSE($B$3,ENWL!AS147,NPgN!AS147,NPgY!AS147,WMID!AS147,EMID!AS147,SWALES!AS147,SWEST!AS147,LPN!AS147,SPN!AS147,EPN!AS147,SPD!AS147,SPMW!AS147,SSEH!AS147,SSES!AS147)</f>
        <v>9.0293441512476917</v>
      </c>
      <c r="AT147" s="476">
        <f>CHOOSE($B$3,ENWL!AT147,NPgN!AT147,NPgY!AT147,WMID!AT147,EMID!AT147,SWALES!AT147,SWEST!AT147,LPN!AT147,SPN!AT147,EPN!AT147,SPD!AT147,SPMW!AT147,SSEH!AT147,SSES!AT147)</f>
        <v>9.0293441512476935</v>
      </c>
      <c r="AU147" s="476">
        <f>CHOOSE($B$3,ENWL!AU147,NPgN!AU147,NPgY!AU147,WMID!AU147,EMID!AU147,SWALES!AU147,SWEST!AU147,LPN!AU147,SPN!AU147,EPN!AU147,SPD!AU147,SPMW!AU147,SSEH!AU147,SSES!AU147)</f>
        <v>9.0293441512476917</v>
      </c>
      <c r="AV147" s="476">
        <f>CHOOSE($B$3,ENWL!AV147,NPgN!AV147,NPgY!AV147,WMID!AV147,EMID!AV147,SWALES!AV147,SWEST!AV147,LPN!AV147,SPN!AV147,EPN!AV147,SPD!AV147,SPMW!AV147,SSEH!AV147,SSES!AV147)</f>
        <v>9.0293441512476935</v>
      </c>
      <c r="AW147" s="184"/>
    </row>
    <row r="148" spans="1:49" ht="16.8">
      <c r="A148" s="82"/>
      <c r="B148" s="82"/>
      <c r="C148" s="82"/>
      <c r="D148" s="82"/>
      <c r="E148" s="82" t="s">
        <v>158</v>
      </c>
      <c r="F148" s="82"/>
      <c r="G148" s="82" t="s">
        <v>105</v>
      </c>
      <c r="H148" s="82" t="s">
        <v>159</v>
      </c>
      <c r="I148" s="82"/>
      <c r="J148" s="82"/>
      <c r="K148" s="82"/>
      <c r="L148" s="82"/>
      <c r="M148" s="82"/>
      <c r="N148" s="82"/>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243"/>
      <c r="AR148" s="476">
        <f>CHOOSE($B$3,ENWL!AR148,NPgN!AR148,NPgY!AR148,WMID!AR148,EMID!AR148,SWALES!AR148,SWEST!AR148,LPN!AR148,SPN!AR148,EPN!AR148,SPD!AR148,SPMW!AR148,SSEH!AR148,SSES!AR148)</f>
        <v>2.4148600060884853</v>
      </c>
      <c r="AS148" s="476">
        <f>CHOOSE($B$3,ENWL!AS148,NPgN!AS148,NPgY!AS148,WMID!AS148,EMID!AS148,SWALES!AS148,SWEST!AS148,LPN!AS148,SPN!AS148,EPN!AS148,SPD!AS148,SPMW!AS148,SSEH!AS148,SSES!AS148)</f>
        <v>2.4389238939261721</v>
      </c>
      <c r="AT148" s="476">
        <f>CHOOSE($B$3,ENWL!AT148,NPgN!AT148,NPgY!AT148,WMID!AT148,EMID!AT148,SWALES!AT148,SWEST!AT148,LPN!AT148,SPN!AT148,EPN!AT148,SPD!AT148,SPMW!AT148,SSEH!AT148,SSES!AT148)</f>
        <v>2.4498901417842092</v>
      </c>
      <c r="AU148" s="476">
        <f>CHOOSE($B$3,ENWL!AU148,NPgN!AU148,NPgY!AU148,WMID!AU148,EMID!AU148,SWALES!AU148,SWEST!AU148,LPN!AU148,SPN!AU148,EPN!AU148,SPD!AU148,SPMW!AU148,SSEH!AU148,SSES!AU148)</f>
        <v>2.4367794957548821</v>
      </c>
      <c r="AV148" s="476">
        <f>CHOOSE($B$3,ENWL!AV148,NPgN!AV148,NPgY!AV148,WMID!AV148,EMID!AV148,SWALES!AV148,SWEST!AV148,LPN!AV148,SPN!AV148,EPN!AV148,SPD!AV148,SPMW!AV148,SSEH!AV148,SSES!AV148)</f>
        <v>2.4477367531984719</v>
      </c>
      <c r="AW148" s="184"/>
    </row>
    <row r="149" spans="1:49" ht="16.8">
      <c r="A149" s="82"/>
      <c r="B149" s="82"/>
      <c r="C149" s="82"/>
      <c r="D149" s="82"/>
      <c r="E149" s="82" t="s">
        <v>160</v>
      </c>
      <c r="F149" s="82"/>
      <c r="G149" s="82" t="s">
        <v>105</v>
      </c>
      <c r="H149" s="82" t="s">
        <v>161</v>
      </c>
      <c r="I149" s="82"/>
      <c r="J149" s="82"/>
      <c r="K149" s="82"/>
      <c r="L149" s="82"/>
      <c r="M149" s="82"/>
      <c r="N149" s="82"/>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243"/>
      <c r="AR149" s="476">
        <f>CHOOSE($B$3,ENWL!AR149,NPgN!AR149,NPgY!AR149,WMID!AR149,EMID!AR149,SWALES!AR149,SWEST!AR149,LPN!AR149,SPN!AR149,EPN!AR149,SPD!AR149,SPMW!AR149,SSEH!AR149,SSES!AR149)</f>
        <v>0.54410000000000003</v>
      </c>
      <c r="AS149" s="476">
        <f>CHOOSE($B$3,ENWL!AS149,NPgN!AS149,NPgY!AS149,WMID!AS149,EMID!AS149,SWALES!AS149,SWEST!AS149,LPN!AS149,SPN!AS149,EPN!AS149,SPD!AS149,SPMW!AS149,SSEH!AS149,SSES!AS149)</f>
        <v>0.51829999999999998</v>
      </c>
      <c r="AT149" s="476">
        <f>CHOOSE($B$3,ENWL!AT149,NPgN!AT149,NPgY!AT149,WMID!AT149,EMID!AT149,SWALES!AT149,SWEST!AT149,LPN!AT149,SPN!AT149,EPN!AT149,SPD!AT149,SPMW!AT149,SSEH!AT149,SSES!AT149)</f>
        <v>0.7026</v>
      </c>
      <c r="AU149" s="476">
        <f>CHOOSE($B$3,ENWL!AU149,NPgN!AU149,NPgY!AU149,WMID!AU149,EMID!AU149,SWALES!AU149,SWEST!AU149,LPN!AU149,SPN!AU149,EPN!AU149,SPD!AU149,SPMW!AU149,SSEH!AU149,SSES!AU149)</f>
        <v>0.49709999999999999</v>
      </c>
      <c r="AV149" s="476">
        <f>CHOOSE($B$3,ENWL!AV149,NPgN!AV149,NPgY!AV149,WMID!AV149,EMID!AV149,SWALES!AV149,SWEST!AV149,LPN!AV149,SPN!AV149,EPN!AV149,SPD!AV149,SPMW!AV149,SSEH!AV149,SSES!AV149)</f>
        <v>0.50190000000000001</v>
      </c>
      <c r="AW149" s="184"/>
    </row>
    <row r="150" spans="1:49" ht="16.8">
      <c r="A150" s="82"/>
      <c r="B150" s="82"/>
      <c r="C150" s="82"/>
      <c r="D150" s="82"/>
      <c r="E150" s="82" t="s">
        <v>162</v>
      </c>
      <c r="F150" s="82"/>
      <c r="G150" s="82" t="s">
        <v>105</v>
      </c>
      <c r="H150" s="82" t="s">
        <v>163</v>
      </c>
      <c r="I150" s="82"/>
      <c r="J150" s="82"/>
      <c r="K150" s="82"/>
      <c r="L150" s="82"/>
      <c r="M150" s="82"/>
      <c r="N150" s="82"/>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243"/>
      <c r="AR150" s="476">
        <f>CHOOSE($B$3,ENWL!AR150,NPgN!AR150,NPgY!AR150,WMID!AR150,EMID!AR150,SWALES!AR150,SWEST!AR150,LPN!AR150,SPN!AR150,EPN!AR150,SPD!AR150,SPMW!AR150,SSEH!AR150,SSES!AR150)</f>
        <v>4.3400000000000001E-2</v>
      </c>
      <c r="AS150" s="476">
        <f>CHOOSE($B$3,ENWL!AS150,NPgN!AS150,NPgY!AS150,WMID!AS150,EMID!AS150,SWALES!AS150,SWEST!AS150,LPN!AS150,SPN!AS150,EPN!AS150,SPD!AS150,SPMW!AS150,SSEH!AS150,SSES!AS150)</f>
        <v>4.3400000000000001E-2</v>
      </c>
      <c r="AT150" s="476">
        <f>CHOOSE($B$3,ENWL!AT150,NPgN!AT150,NPgY!AT150,WMID!AT150,EMID!AT150,SWALES!AT150,SWEST!AT150,LPN!AT150,SPN!AT150,EPN!AT150,SPD!AT150,SPMW!AT150,SSEH!AT150,SSES!AT150)</f>
        <v>4.3400000000000001E-2</v>
      </c>
      <c r="AU150" s="476">
        <f>CHOOSE($B$3,ENWL!AU150,NPgN!AU150,NPgY!AU150,WMID!AU150,EMID!AU150,SWALES!AU150,SWEST!AU150,LPN!AU150,SPN!AU150,EPN!AU150,SPD!AU150,SPMW!AU150,SSEH!AU150,SSES!AU150)</f>
        <v>4.3400000000000001E-2</v>
      </c>
      <c r="AV150" s="476">
        <f>CHOOSE($B$3,ENWL!AV150,NPgN!AV150,NPgY!AV150,WMID!AV150,EMID!AV150,SWALES!AV150,SWEST!AV150,LPN!AV150,SPN!AV150,EPN!AV150,SPD!AV150,SPMW!AV150,SSEH!AV150,SSES!AV150)</f>
        <v>4.3400000000000001E-2</v>
      </c>
      <c r="AW150" s="184"/>
    </row>
    <row r="151" spans="1:49" ht="16.8">
      <c r="A151" s="82"/>
      <c r="B151" s="82"/>
      <c r="C151" s="82"/>
      <c r="D151" s="82"/>
      <c r="E151" s="82" t="s">
        <v>164</v>
      </c>
      <c r="F151" s="82"/>
      <c r="G151" s="82" t="s">
        <v>105</v>
      </c>
      <c r="H151" s="82" t="s">
        <v>165</v>
      </c>
      <c r="I151" s="82"/>
      <c r="J151" s="82"/>
      <c r="K151" s="82"/>
      <c r="L151" s="82"/>
      <c r="M151" s="82"/>
      <c r="N151" s="82"/>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243"/>
      <c r="AR151" s="476">
        <f>CHOOSE($B$3,ENWL!AR151,NPgN!AR151,NPgY!AR151,WMID!AR151,EMID!AR151,SWALES!AR151,SWEST!AR151,LPN!AR151,SPN!AR151,EPN!AR151,SPD!AR151,SPMW!AR151,SSEH!AR151,SSES!AR151)</f>
        <v>17.51114909505608</v>
      </c>
      <c r="AS151" s="476">
        <f>CHOOSE($B$3,ENWL!AS151,NPgN!AS151,NPgY!AS151,WMID!AS151,EMID!AS151,SWALES!AS151,SWEST!AS151,LPN!AS151,SPN!AS151,EPN!AS151,SPD!AS151,SPMW!AS151,SSEH!AS151,SSES!AS151)</f>
        <v>-0.31717718879234524</v>
      </c>
      <c r="AT151" s="476">
        <f>CHOOSE($B$3,ENWL!AT151,NPgN!AT151,NPgY!AT151,WMID!AT151,EMID!AT151,SWALES!AT151,SWEST!AT151,LPN!AT151,SPN!AT151,EPN!AT151,SPD!AT151,SPMW!AT151,SSEH!AT151,SSES!AT151)</f>
        <v>0</v>
      </c>
      <c r="AU151" s="476">
        <f>CHOOSE($B$3,ENWL!AU151,NPgN!AU151,NPgY!AU151,WMID!AU151,EMID!AU151,SWALES!AU151,SWEST!AU151,LPN!AU151,SPN!AU151,EPN!AU151,SPD!AU151,SPMW!AU151,SSEH!AU151,SSES!AU151)</f>
        <v>0</v>
      </c>
      <c r="AV151" s="476">
        <f>CHOOSE($B$3,ENWL!AV151,NPgN!AV151,NPgY!AV151,WMID!AV151,EMID!AV151,SWALES!AV151,SWEST!AV151,LPN!AV151,SPN!AV151,EPN!AV151,SPD!AV151,SPMW!AV151,SSEH!AV151,SSES!AV151)</f>
        <v>0</v>
      </c>
      <c r="AW151" s="184"/>
    </row>
    <row r="152" spans="1:49" ht="16.8">
      <c r="A152" s="82"/>
      <c r="B152" s="82"/>
      <c r="C152" s="82"/>
      <c r="D152" s="82"/>
      <c r="E152" s="82" t="s">
        <v>166</v>
      </c>
      <c r="F152" s="82"/>
      <c r="G152" s="82" t="s">
        <v>105</v>
      </c>
      <c r="H152" s="82" t="s">
        <v>167</v>
      </c>
      <c r="I152" s="82"/>
      <c r="J152" s="82"/>
      <c r="K152" s="82"/>
      <c r="L152" s="82"/>
      <c r="M152" s="82"/>
      <c r="N152" s="82"/>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243"/>
      <c r="AR152" s="476">
        <f>CHOOSE($B$3,ENWL!AR152,NPgN!AR152,NPgY!AR152,WMID!AR152,EMID!AR152,SWALES!AR152,SWEST!AR152,LPN!AR152,SPN!AR152,EPN!AR152,SPD!AR152,SPMW!AR152,SSEH!AR152,SSES!AR152)</f>
        <v>3.3262917093191249E-2</v>
      </c>
      <c r="AS152" s="476">
        <f>CHOOSE($B$3,ENWL!AS152,NPgN!AS152,NPgY!AS152,WMID!AS152,EMID!AS152,SWALES!AS152,SWEST!AS152,LPN!AS152,SPN!AS152,EPN!AS152,SPD!AS152,SPMW!AS152,SSEH!AS152,SSES!AS152)</f>
        <v>0.11490964114841576</v>
      </c>
      <c r="AT152" s="476">
        <f>CHOOSE($B$3,ENWL!AT152,NPgN!AT152,NPgY!AT152,WMID!AT152,EMID!AT152,SWALES!AT152,SWEST!AT152,LPN!AT152,SPN!AT152,EPN!AT152,SPD!AT152,SPMW!AT152,SSEH!AT152,SSES!AT152)</f>
        <v>0</v>
      </c>
      <c r="AU152" s="476">
        <f>CHOOSE($B$3,ENWL!AU152,NPgN!AU152,NPgY!AU152,WMID!AU152,EMID!AU152,SWALES!AU152,SWEST!AU152,LPN!AU152,SPN!AU152,EPN!AU152,SPD!AU152,SPMW!AU152,SSEH!AU152,SSES!AU152)</f>
        <v>0</v>
      </c>
      <c r="AV152" s="476">
        <f>CHOOSE($B$3,ENWL!AV152,NPgN!AV152,NPgY!AV152,WMID!AV152,EMID!AV152,SWALES!AV152,SWEST!AV152,LPN!AV152,SPN!AV152,EPN!AV152,SPD!AV152,SPMW!AV152,SSEH!AV152,SSES!AV152)</f>
        <v>0</v>
      </c>
      <c r="AW152" s="184"/>
    </row>
    <row r="153" spans="1:49" ht="16.8">
      <c r="A153" s="82"/>
      <c r="B153" s="82"/>
      <c r="C153" s="82"/>
      <c r="D153" s="82"/>
      <c r="E153" s="82" t="s">
        <v>168</v>
      </c>
      <c r="F153" s="82"/>
      <c r="G153" s="82" t="s">
        <v>105</v>
      </c>
      <c r="H153" s="82" t="s">
        <v>169</v>
      </c>
      <c r="I153" s="82"/>
      <c r="J153" s="82"/>
      <c r="K153" s="82"/>
      <c r="L153" s="82"/>
      <c r="M153" s="82"/>
      <c r="N153" s="82"/>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243"/>
      <c r="AR153" s="476">
        <f>CHOOSE($B$3,ENWL!AR153,NPgN!AR153,NPgY!AR153,WMID!AR153,EMID!AR153,SWALES!AR153,SWEST!AR153,LPN!AR153,SPN!AR153,EPN!AR153,SPD!AR153,SPMW!AR153,SSEH!AR153,SSES!AR153)</f>
        <v>0</v>
      </c>
      <c r="AS153" s="476">
        <f>CHOOSE($B$3,ENWL!AS153,NPgN!AS153,NPgY!AS153,WMID!AS153,EMID!AS153,SWALES!AS153,SWEST!AS153,LPN!AS153,SPN!AS153,EPN!AS153,SPD!AS153,SPMW!AS153,SSEH!AS153,SSES!AS153)</f>
        <v>-5.9</v>
      </c>
      <c r="AT153" s="476">
        <f>CHOOSE($B$3,ENWL!AT153,NPgN!AT153,NPgY!AT153,WMID!AT153,EMID!AT153,SWALES!AT153,SWEST!AT153,LPN!AT153,SPN!AT153,EPN!AT153,SPD!AT153,SPMW!AT153,SSEH!AT153,SSES!AT153)</f>
        <v>-5.9</v>
      </c>
      <c r="AU153" s="476">
        <f>CHOOSE($B$3,ENWL!AU153,NPgN!AU153,NPgY!AU153,WMID!AU153,EMID!AU153,SWALES!AU153,SWEST!AU153,LPN!AU153,SPN!AU153,EPN!AU153,SPD!AU153,SPMW!AU153,SSEH!AU153,SSES!AU153)</f>
        <v>-5.9</v>
      </c>
      <c r="AV153" s="476">
        <f>CHOOSE($B$3,ENWL!AV153,NPgN!AV153,NPgY!AV153,WMID!AV153,EMID!AV153,SWALES!AV153,SWEST!AV153,LPN!AV153,SPN!AV153,EPN!AV153,SPD!AV153,SPMW!AV153,SSEH!AV153,SSES!AV153)</f>
        <v>-5.7</v>
      </c>
      <c r="AW153" s="184"/>
    </row>
    <row r="154" spans="1:49" ht="16.8">
      <c r="A154" s="82"/>
      <c r="B154" s="82"/>
      <c r="C154" s="82"/>
      <c r="D154" s="82"/>
      <c r="E154" s="82" t="s">
        <v>170</v>
      </c>
      <c r="F154" s="82"/>
      <c r="G154" s="82" t="s">
        <v>105</v>
      </c>
      <c r="H154" s="82" t="s">
        <v>171</v>
      </c>
      <c r="I154" s="82"/>
      <c r="J154" s="82"/>
      <c r="K154" s="82"/>
      <c r="L154" s="82"/>
      <c r="M154" s="82"/>
      <c r="N154" s="82"/>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243"/>
      <c r="AR154" s="476">
        <f>CHOOSE($B$3,ENWL!AR154,NPgN!AR154,NPgY!AR154,WMID!AR154,EMID!AR154,SWALES!AR154,SWEST!AR154,LPN!AR154,SPN!AR154,EPN!AR154,SPD!AR154,SPMW!AR154,SSEH!AR154,SSES!AR154)</f>
        <v>0</v>
      </c>
      <c r="AS154" s="476">
        <f>CHOOSE($B$3,ENWL!AS154,NPgN!AS154,NPgY!AS154,WMID!AS154,EMID!AS154,SWALES!AS154,SWEST!AS154,LPN!AS154,SPN!AS154,EPN!AS154,SPD!AS154,SPMW!AS154,SSEH!AS154,SSES!AS154)</f>
        <v>0</v>
      </c>
      <c r="AT154" s="476">
        <f>CHOOSE($B$3,ENWL!AT154,NPgN!AT154,NPgY!AT154,WMID!AT154,EMID!AT154,SWALES!AT154,SWEST!AT154,LPN!AT154,SPN!AT154,EPN!AT154,SPD!AT154,SPMW!AT154,SSEH!AT154,SSES!AT154)</f>
        <v>0</v>
      </c>
      <c r="AU154" s="476">
        <f>CHOOSE($B$3,ENWL!AU154,NPgN!AU154,NPgY!AU154,WMID!AU154,EMID!AU154,SWALES!AU154,SWEST!AU154,LPN!AU154,SPN!AU154,EPN!AU154,SPD!AU154,SPMW!AU154,SSEH!AU154,SSES!AU154)</f>
        <v>0</v>
      </c>
      <c r="AV154" s="476">
        <f>CHOOSE($B$3,ENWL!AV154,NPgN!AV154,NPgY!AV154,WMID!AV154,EMID!AV154,SWALES!AV154,SWEST!AV154,LPN!AV154,SPN!AV154,EPN!AV154,SPD!AV154,SPMW!AV154,SSEH!AV154,SSES!AV154)</f>
        <v>0</v>
      </c>
      <c r="AW154" s="184"/>
    </row>
    <row r="155" spans="1:49" ht="16.8">
      <c r="A155" s="82"/>
      <c r="B155" s="82"/>
      <c r="C155" s="82"/>
      <c r="D155" s="82"/>
      <c r="E155" s="82" t="s">
        <v>172</v>
      </c>
      <c r="F155" s="82"/>
      <c r="G155" s="82" t="s">
        <v>105</v>
      </c>
      <c r="H155" s="82" t="s">
        <v>173</v>
      </c>
      <c r="I155" s="82"/>
      <c r="J155" s="82"/>
      <c r="K155" s="82"/>
      <c r="L155" s="82"/>
      <c r="M155" s="82"/>
      <c r="N155" s="82"/>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243"/>
      <c r="AR155" s="476">
        <f>CHOOSE($B$3,ENWL!AR155,NPgN!AR155,NPgY!AR155,WMID!AR155,EMID!AR155,SWALES!AR155,SWEST!AR155,LPN!AR155,SPN!AR155,EPN!AR155,SPD!AR155,SPMW!AR155,SSEH!AR155,SSES!AR155)</f>
        <v>0</v>
      </c>
      <c r="AS155" s="476">
        <f>CHOOSE($B$3,ENWL!AS155,NPgN!AS155,NPgY!AS155,WMID!AS155,EMID!AS155,SWALES!AS155,SWEST!AS155,LPN!AS155,SPN!AS155,EPN!AS155,SPD!AS155,SPMW!AS155,SSEH!AS155,SSES!AS155)</f>
        <v>0</v>
      </c>
      <c r="AT155" s="476">
        <f>CHOOSE($B$3,ENWL!AT155,NPgN!AT155,NPgY!AT155,WMID!AT155,EMID!AT155,SWALES!AT155,SWEST!AT155,LPN!AT155,SPN!AT155,EPN!AT155,SPD!AT155,SPMW!AT155,SSEH!AT155,SSES!AT155)</f>
        <v>0</v>
      </c>
      <c r="AU155" s="476">
        <f>CHOOSE($B$3,ENWL!AU155,NPgN!AU155,NPgY!AU155,WMID!AU155,EMID!AU155,SWALES!AU155,SWEST!AU155,LPN!AU155,SPN!AU155,EPN!AU155,SPD!AU155,SPMW!AU155,SSEH!AU155,SSES!AU155)</f>
        <v>0</v>
      </c>
      <c r="AV155" s="476">
        <f>CHOOSE($B$3,ENWL!AV155,NPgN!AV155,NPgY!AV155,WMID!AV155,EMID!AV155,SWALES!AV155,SWEST!AV155,LPN!AV155,SPN!AV155,EPN!AV155,SPD!AV155,SPMW!AV155,SSEH!AV155,SSES!AV155)</f>
        <v>0</v>
      </c>
      <c r="AW155" s="184"/>
    </row>
    <row r="156" spans="1:49" ht="16.8">
      <c r="A156" s="82"/>
      <c r="B156" s="82"/>
      <c r="C156" s="82"/>
      <c r="D156" s="82"/>
      <c r="E156" s="82" t="s">
        <v>174</v>
      </c>
      <c r="F156" s="82"/>
      <c r="G156" s="82" t="s">
        <v>105</v>
      </c>
      <c r="H156" s="82" t="s">
        <v>175</v>
      </c>
      <c r="I156" s="82"/>
      <c r="J156" s="82"/>
      <c r="K156" s="82"/>
      <c r="L156" s="82"/>
      <c r="M156" s="82"/>
      <c r="N156" s="82"/>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243"/>
      <c r="AR156" s="476">
        <f>CHOOSE($B$3,ENWL!AR156,NPgN!AR156,NPgY!AR156,WMID!AR156,EMID!AR156,SWALES!AR156,SWEST!AR156,LPN!AR156,SPN!AR156,EPN!AR156,SPD!AR156,SPMW!AR156,SSEH!AR156,SSES!AR156)</f>
        <v>0</v>
      </c>
      <c r="AS156" s="476">
        <f>CHOOSE($B$3,ENWL!AS156,NPgN!AS156,NPgY!AS156,WMID!AS156,EMID!AS156,SWALES!AS156,SWEST!AS156,LPN!AS156,SPN!AS156,EPN!AS156,SPD!AS156,SPMW!AS156,SSEH!AS156,SSES!AS156)</f>
        <v>0</v>
      </c>
      <c r="AT156" s="476">
        <f>CHOOSE($B$3,ENWL!AT156,NPgN!AT156,NPgY!AT156,WMID!AT156,EMID!AT156,SWALES!AT156,SWEST!AT156,LPN!AT156,SPN!AT156,EPN!AT156,SPD!AT156,SPMW!AT156,SSEH!AT156,SSES!AT156)</f>
        <v>0</v>
      </c>
      <c r="AU156" s="476">
        <f>CHOOSE($B$3,ENWL!AU156,NPgN!AU156,NPgY!AU156,WMID!AU156,EMID!AU156,SWALES!AU156,SWEST!AU156,LPN!AU156,SPN!AU156,EPN!AU156,SPD!AU156,SPMW!AU156,SSEH!AU156,SSES!AU156)</f>
        <v>0</v>
      </c>
      <c r="AV156" s="476">
        <f>CHOOSE($B$3,ENWL!AV156,NPgN!AV156,NPgY!AV156,WMID!AV156,EMID!AV156,SWALES!AV156,SWEST!AV156,LPN!AV156,SPN!AV156,EPN!AV156,SPD!AV156,SPMW!AV156,SSEH!AV156,SSES!AV156)</f>
        <v>0</v>
      </c>
      <c r="AW156" s="184"/>
    </row>
    <row r="157" spans="1:49" ht="16.8">
      <c r="A157" s="82"/>
      <c r="B157" s="82"/>
      <c r="C157" s="82"/>
      <c r="D157" s="82"/>
      <c r="E157" s="182" t="s">
        <v>176</v>
      </c>
      <c r="F157" s="82"/>
      <c r="G157" s="82" t="s">
        <v>105</v>
      </c>
      <c r="H157" s="82"/>
      <c r="I157" s="82"/>
      <c r="J157" s="82"/>
      <c r="K157" s="82"/>
      <c r="L157" s="82"/>
      <c r="M157" s="82"/>
      <c r="N157" s="82"/>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243"/>
      <c r="AR157" s="476">
        <f>CHOOSE($B$3,ENWL!AR157,NPgN!AR157,NPgY!AR157,WMID!AR157,EMID!AR157,SWALES!AR157,SWEST!AR157,LPN!AR157,SPN!AR157,EPN!AR157,SPD!AR157,SPMW!AR157,SSEH!AR157,SSES!AR157)</f>
        <v>0</v>
      </c>
      <c r="AS157" s="476">
        <f>CHOOSE($B$3,ENWL!AS157,NPgN!AS157,NPgY!AS157,WMID!AS157,EMID!AS157,SWALES!AS157,SWEST!AS157,LPN!AS157,SPN!AS157,EPN!AS157,SPD!AS157,SPMW!AS157,SSEH!AS157,SSES!AS157)</f>
        <v>0</v>
      </c>
      <c r="AT157" s="476">
        <f>CHOOSE($B$3,ENWL!AT157,NPgN!AT157,NPgY!AT157,WMID!AT157,EMID!AT157,SWALES!AT157,SWEST!AT157,LPN!AT157,SPN!AT157,EPN!AT157,SPD!AT157,SPMW!AT157,SSEH!AT157,SSES!AT157)</f>
        <v>0</v>
      </c>
      <c r="AU157" s="476">
        <f>CHOOSE($B$3,ENWL!AU157,NPgN!AU157,NPgY!AU157,WMID!AU157,EMID!AU157,SWALES!AU157,SWEST!AU157,LPN!AU157,SPN!AU157,EPN!AU157,SPD!AU157,SPMW!AU157,SSEH!AU157,SSES!AU157)</f>
        <v>0</v>
      </c>
      <c r="AV157" s="476">
        <f>CHOOSE($B$3,ENWL!AV157,NPgN!AV157,NPgY!AV157,WMID!AV157,EMID!AV157,SWALES!AV157,SWEST!AV157,LPN!AV157,SPN!AV157,EPN!AV157,SPD!AV157,SPMW!AV157,SSEH!AV157,SSES!AV157)</f>
        <v>0</v>
      </c>
      <c r="AW157" s="184"/>
    </row>
    <row r="158" spans="1:49" ht="16.8">
      <c r="A158" s="82"/>
      <c r="B158" s="82"/>
      <c r="C158" s="82"/>
      <c r="D158" s="82"/>
      <c r="E158" s="182" t="s">
        <v>176</v>
      </c>
      <c r="F158" s="82"/>
      <c r="G158" s="82" t="s">
        <v>105</v>
      </c>
      <c r="H158" s="82"/>
      <c r="I158" s="82"/>
      <c r="J158" s="82"/>
      <c r="K158" s="82"/>
      <c r="L158" s="82"/>
      <c r="M158" s="82"/>
      <c r="N158" s="82"/>
      <c r="O158" s="184"/>
      <c r="P158" s="184"/>
      <c r="Q158" s="184"/>
      <c r="R158" s="184"/>
      <c r="S158" s="184"/>
      <c r="T158" s="184"/>
      <c r="U158" s="184"/>
      <c r="V158" s="184"/>
      <c r="W158" s="184"/>
      <c r="X158" s="184"/>
      <c r="Y158" s="184"/>
      <c r="Z158" s="184"/>
      <c r="AA158" s="184"/>
      <c r="AB158" s="184"/>
      <c r="AC158" s="184"/>
      <c r="AD158" s="184"/>
      <c r="AE158" s="184"/>
      <c r="AF158" s="184"/>
      <c r="AG158" s="184"/>
      <c r="AH158" s="184"/>
      <c r="AI158" s="184"/>
      <c r="AJ158" s="184"/>
      <c r="AK158" s="184"/>
      <c r="AL158" s="184"/>
      <c r="AM158" s="184"/>
      <c r="AN158" s="184"/>
      <c r="AO158" s="184"/>
      <c r="AP158" s="184"/>
      <c r="AQ158" s="243"/>
      <c r="AR158" s="476">
        <f>CHOOSE($B$3,ENWL!AR158,NPgN!AR158,NPgY!AR158,WMID!AR158,EMID!AR158,SWALES!AR158,SWEST!AR158,LPN!AR158,SPN!AR158,EPN!AR158,SPD!AR158,SPMW!AR158,SSEH!AR158,SSES!AR158)</f>
        <v>0</v>
      </c>
      <c r="AS158" s="476">
        <f>CHOOSE($B$3,ENWL!AS158,NPgN!AS158,NPgY!AS158,WMID!AS158,EMID!AS158,SWALES!AS158,SWEST!AS158,LPN!AS158,SPN!AS158,EPN!AS158,SPD!AS158,SPMW!AS158,SSEH!AS158,SSES!AS158)</f>
        <v>0</v>
      </c>
      <c r="AT158" s="476">
        <f>CHOOSE($B$3,ENWL!AT158,NPgN!AT158,NPgY!AT158,WMID!AT158,EMID!AT158,SWALES!AT158,SWEST!AT158,LPN!AT158,SPN!AT158,EPN!AT158,SPD!AT158,SPMW!AT158,SSEH!AT158,SSES!AT158)</f>
        <v>0</v>
      </c>
      <c r="AU158" s="476">
        <f>CHOOSE($B$3,ENWL!AU158,NPgN!AU158,NPgY!AU158,WMID!AU158,EMID!AU158,SWALES!AU158,SWEST!AU158,LPN!AU158,SPN!AU158,EPN!AU158,SPD!AU158,SPMW!AU158,SSEH!AU158,SSES!AU158)</f>
        <v>0</v>
      </c>
      <c r="AV158" s="476">
        <f>CHOOSE($B$3,ENWL!AV158,NPgN!AV158,NPgY!AV158,WMID!AV158,EMID!AV158,SWALES!AV158,SWEST!AV158,LPN!AV158,SPN!AV158,EPN!AV158,SPD!AV158,SPMW!AV158,SSEH!AV158,SSES!AV158)</f>
        <v>0</v>
      </c>
      <c r="AW158" s="184"/>
    </row>
    <row r="159" spans="1:49" ht="16.8">
      <c r="A159" s="82"/>
      <c r="B159" s="82"/>
      <c r="C159" s="82"/>
      <c r="D159" s="82"/>
      <c r="E159" s="82"/>
      <c r="F159" s="82"/>
      <c r="G159" s="82"/>
      <c r="H159" s="82"/>
      <c r="I159" s="82"/>
      <c r="J159" s="82"/>
      <c r="K159" s="82"/>
      <c r="L159" s="82"/>
      <c r="M159" s="82"/>
      <c r="N159" s="82"/>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243"/>
      <c r="AR159" s="517"/>
      <c r="AS159" s="2"/>
      <c r="AT159" s="2"/>
      <c r="AU159" s="2"/>
      <c r="AV159" s="2"/>
      <c r="AW159" s="184"/>
    </row>
    <row r="160" spans="1:49" ht="16.8">
      <c r="A160" s="82"/>
      <c r="B160" s="82"/>
      <c r="C160" s="91" t="s">
        <v>177</v>
      </c>
      <c r="D160" s="91"/>
      <c r="E160" s="91"/>
      <c r="F160" s="91"/>
      <c r="G160" s="91"/>
      <c r="H160" s="91"/>
      <c r="I160" s="91"/>
      <c r="J160" s="91"/>
      <c r="K160" s="91"/>
      <c r="L160" s="91"/>
      <c r="M160" s="91"/>
      <c r="N160" s="91"/>
      <c r="O160" s="403"/>
      <c r="P160" s="403"/>
      <c r="Q160" s="403"/>
      <c r="R160" s="403"/>
      <c r="S160" s="403"/>
      <c r="T160" s="403"/>
      <c r="U160" s="403"/>
      <c r="V160" s="403"/>
      <c r="W160" s="403"/>
      <c r="X160" s="403"/>
      <c r="Y160" s="403"/>
      <c r="Z160" s="403"/>
      <c r="AA160" s="403"/>
      <c r="AB160" s="403"/>
      <c r="AC160" s="403"/>
      <c r="AD160" s="403"/>
      <c r="AE160" s="403"/>
      <c r="AF160" s="403"/>
      <c r="AG160" s="403"/>
      <c r="AH160" s="403"/>
      <c r="AI160" s="403"/>
      <c r="AJ160" s="403"/>
      <c r="AK160" s="403"/>
      <c r="AL160" s="403"/>
      <c r="AM160" s="403"/>
      <c r="AN160" s="403"/>
      <c r="AO160" s="403"/>
      <c r="AP160" s="403"/>
      <c r="AQ160" s="404"/>
      <c r="AR160" s="519"/>
      <c r="AS160" s="520"/>
      <c r="AT160" s="520"/>
      <c r="AU160" s="520"/>
      <c r="AV160" s="520"/>
      <c r="AW160" s="184"/>
    </row>
    <row r="161" spans="1:49" ht="16.8">
      <c r="A161" s="82"/>
      <c r="B161" s="82"/>
      <c r="C161" s="82"/>
      <c r="D161" s="82"/>
      <c r="E161" s="82"/>
      <c r="F161" s="82"/>
      <c r="G161" s="82"/>
      <c r="H161" s="82"/>
      <c r="I161" s="82"/>
      <c r="J161" s="82"/>
      <c r="K161" s="82"/>
      <c r="L161" s="82"/>
      <c r="M161" s="82"/>
      <c r="N161" s="82"/>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243"/>
      <c r="AR161" s="517"/>
      <c r="AS161" s="2"/>
      <c r="AT161" s="2"/>
      <c r="AU161" s="2"/>
      <c r="AV161" s="2"/>
      <c r="AW161" s="184"/>
    </row>
    <row r="162" spans="1:49" ht="16.8">
      <c r="A162" s="82"/>
      <c r="B162" s="82"/>
      <c r="C162" s="82"/>
      <c r="D162" s="82"/>
      <c r="E162" s="82" t="s">
        <v>178</v>
      </c>
      <c r="F162" s="82"/>
      <c r="G162" s="82" t="s">
        <v>105</v>
      </c>
      <c r="H162" s="82" t="s">
        <v>179</v>
      </c>
      <c r="I162" s="82"/>
      <c r="J162" s="82"/>
      <c r="K162" s="82"/>
      <c r="L162" s="82"/>
      <c r="M162" s="82"/>
      <c r="N162" s="82"/>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243"/>
      <c r="AR162" s="476">
        <f>CHOOSE($B$3,ENWL!AR162,NPgN!AR162,NPgY!AR162,WMID!AR162,EMID!AR162,SWALES!AR162,SWEST!AR162,LPN!AR162,SPN!AR162,EPN!AR162,SPD!AR162,SPMW!AR162,SSEH!AR162,SSES!AR162)</f>
        <v>0.81674431711387552</v>
      </c>
      <c r="AS162" s="476">
        <f>CHOOSE($B$3,ENWL!AS162,NPgN!AS162,NPgY!AS162,WMID!AS162,EMID!AS162,SWALES!AS162,SWEST!AS162,LPN!AS162,SPN!AS162,EPN!AS162,SPD!AS162,SPMW!AS162,SSEH!AS162,SSES!AS162)</f>
        <v>0.81674431711387552</v>
      </c>
      <c r="AT162" s="476">
        <f>CHOOSE($B$3,ENWL!AT162,NPgN!AT162,NPgY!AT162,WMID!AT162,EMID!AT162,SWALES!AT162,SWEST!AT162,LPN!AT162,SPN!AT162,EPN!AT162,SPD!AT162,SPMW!AT162,SSEH!AT162,SSES!AT162)</f>
        <v>0.81674431711387552</v>
      </c>
      <c r="AU162" s="476">
        <f>CHOOSE($B$3,ENWL!AU162,NPgN!AU162,NPgY!AU162,WMID!AU162,EMID!AU162,SWALES!AU162,SWEST!AU162,LPN!AU162,SPN!AU162,EPN!AU162,SPD!AU162,SPMW!AU162,SSEH!AU162,SSES!AU162)</f>
        <v>0.81674431711387552</v>
      </c>
      <c r="AV162" s="476">
        <f>CHOOSE($B$3,ENWL!AV162,NPgN!AV162,NPgY!AV162,WMID!AV162,EMID!AV162,SWALES!AV162,SWEST!AV162,LPN!AV162,SPN!AV162,EPN!AV162,SPD!AV162,SPMW!AV162,SSEH!AV162,SSES!AV162)</f>
        <v>0.81674431711387552</v>
      </c>
      <c r="AW162" s="184"/>
    </row>
    <row r="163" spans="1:49" ht="16.8">
      <c r="A163" s="82"/>
      <c r="B163" s="82"/>
      <c r="C163" s="82"/>
      <c r="D163" s="82"/>
      <c r="E163" s="82" t="s">
        <v>180</v>
      </c>
      <c r="F163" s="82"/>
      <c r="G163" s="82" t="s">
        <v>105</v>
      </c>
      <c r="H163" s="82" t="s">
        <v>181</v>
      </c>
      <c r="I163" s="82"/>
      <c r="J163" s="82"/>
      <c r="K163" s="82"/>
      <c r="L163" s="82"/>
      <c r="M163" s="82"/>
      <c r="N163" s="82"/>
      <c r="O163" s="184"/>
      <c r="P163" s="184"/>
      <c r="Q163" s="184"/>
      <c r="R163" s="184"/>
      <c r="S163" s="184"/>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4"/>
      <c r="AO163" s="184"/>
      <c r="AP163" s="184"/>
      <c r="AQ163" s="243"/>
      <c r="AR163" s="476">
        <f>CHOOSE($B$3,ENWL!AR163,NPgN!AR163,NPgY!AR163,WMID!AR163,EMID!AR163,SWALES!AR163,SWEST!AR163,LPN!AR163,SPN!AR163,EPN!AR163,SPD!AR163,SPMW!AR163,SSEH!AR163,SSES!AR163)</f>
        <v>-1.4036283000000003</v>
      </c>
      <c r="AS163" s="476">
        <f>CHOOSE($B$3,ENWL!AS163,NPgN!AS163,NPgY!AS163,WMID!AS163,EMID!AS163,SWALES!AS163,SWEST!AS163,LPN!AS163,SPN!AS163,EPN!AS163,SPD!AS163,SPMW!AS163,SSEH!AS163,SSES!AS163)</f>
        <v>-1.4036283000000003</v>
      </c>
      <c r="AT163" s="476">
        <f>CHOOSE($B$3,ENWL!AT163,NPgN!AT163,NPgY!AT163,WMID!AT163,EMID!AT163,SWALES!AT163,SWEST!AT163,LPN!AT163,SPN!AT163,EPN!AT163,SPD!AT163,SPMW!AT163,SSEH!AT163,SSES!AT163)</f>
        <v>-1.4036283000000003</v>
      </c>
      <c r="AU163" s="476">
        <f>CHOOSE($B$3,ENWL!AU163,NPgN!AU163,NPgY!AU163,WMID!AU163,EMID!AU163,SWALES!AU163,SWEST!AU163,LPN!AU163,SPN!AU163,EPN!AU163,SPD!AU163,SPMW!AU163,SSEH!AU163,SSES!AU163)</f>
        <v>-1.4036283000000003</v>
      </c>
      <c r="AV163" s="476">
        <f>CHOOSE($B$3,ENWL!AV163,NPgN!AV163,NPgY!AV163,WMID!AV163,EMID!AV163,SWALES!AV163,SWEST!AV163,LPN!AV163,SPN!AV163,EPN!AV163,SPD!AV163,SPMW!AV163,SSEH!AV163,SSES!AV163)</f>
        <v>-1.4036283000000003</v>
      </c>
      <c r="AW163" s="184"/>
    </row>
    <row r="164" spans="1:49" ht="16.8">
      <c r="A164" s="82"/>
      <c r="B164" s="82"/>
      <c r="C164" s="82"/>
      <c r="D164" s="82"/>
      <c r="E164" s="82" t="s">
        <v>182</v>
      </c>
      <c r="F164" s="82"/>
      <c r="G164" s="82" t="s">
        <v>105</v>
      </c>
      <c r="H164" s="82" t="s">
        <v>183</v>
      </c>
      <c r="I164" s="82"/>
      <c r="J164" s="82"/>
      <c r="K164" s="82"/>
      <c r="L164" s="82"/>
      <c r="M164" s="82"/>
      <c r="N164" s="82"/>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243"/>
      <c r="AR164" s="476">
        <f>CHOOSE($B$3,ENWL!AR164,NPgN!AR164,NPgY!AR164,WMID!AR164,EMID!AR164,SWALES!AR164,SWEST!AR164,LPN!AR164,SPN!AR164,EPN!AR164,SPD!AR164,SPMW!AR164,SSEH!AR164,SSES!AR164)</f>
        <v>-6.2999237084140347E-2</v>
      </c>
      <c r="AS164" s="476">
        <f>CHOOSE($B$3,ENWL!AS164,NPgN!AS164,NPgY!AS164,WMID!AS164,EMID!AS164,SWALES!AS164,SWEST!AS164,LPN!AS164,SPN!AS164,EPN!AS164,SPD!AS164,SPMW!AS164,SSEH!AS164,SSES!AS164)</f>
        <v>-0.26748423708414237</v>
      </c>
      <c r="AT164" s="476">
        <f>CHOOSE($B$3,ENWL!AT164,NPgN!AT164,NPgY!AT164,WMID!AT164,EMID!AT164,SWALES!AT164,SWEST!AT164,LPN!AT164,SPN!AT164,EPN!AT164,SPD!AT164,SPMW!AT164,SSEH!AT164,SSES!AT164)</f>
        <v>-0.35811423708414092</v>
      </c>
      <c r="AU164" s="476">
        <f>CHOOSE($B$3,ENWL!AU164,NPgN!AU164,NPgY!AU164,WMID!AU164,EMID!AU164,SWALES!AU164,SWEST!AU164,LPN!AU164,SPN!AU164,EPN!AU164,SPD!AU164,SPMW!AU164,SSEH!AU164,SSES!AU164)</f>
        <v>-0.45503423708414165</v>
      </c>
      <c r="AV164" s="476">
        <f>CHOOSE($B$3,ENWL!AV164,NPgN!AV164,NPgY!AV164,WMID!AV164,EMID!AV164,SWALES!AV164,SWEST!AV164,LPN!AV164,SPN!AV164,EPN!AV164,SPD!AV164,SPMW!AV164,SSEH!AV164,SSES!AV164)</f>
        <v>-0.54717923708414107</v>
      </c>
      <c r="AW164" s="184"/>
    </row>
    <row r="165" spans="1:49" ht="16.8">
      <c r="A165" s="82"/>
      <c r="B165" s="82"/>
      <c r="C165" s="82"/>
      <c r="D165" s="82"/>
      <c r="E165" s="82" t="s">
        <v>184</v>
      </c>
      <c r="F165" s="82"/>
      <c r="G165" s="82" t="s">
        <v>105</v>
      </c>
      <c r="H165" s="82" t="s">
        <v>185</v>
      </c>
      <c r="I165" s="82"/>
      <c r="J165" s="82"/>
      <c r="K165" s="82"/>
      <c r="L165" s="82"/>
      <c r="M165" s="82"/>
      <c r="N165" s="82"/>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243"/>
      <c r="AR165" s="476">
        <f>CHOOSE($B$3,ENWL!AR165,NPgN!AR165,NPgY!AR165,WMID!AR165,EMID!AR165,SWALES!AR165,SWEST!AR165,LPN!AR165,SPN!AR165,EPN!AR165,SPD!AR165,SPMW!AR165,SSEH!AR165,SSES!AR165)</f>
        <v>0</v>
      </c>
      <c r="AS165" s="476">
        <f>CHOOSE($B$3,ENWL!AS165,NPgN!AS165,NPgY!AS165,WMID!AS165,EMID!AS165,SWALES!AS165,SWEST!AS165,LPN!AS165,SPN!AS165,EPN!AS165,SPD!AS165,SPMW!AS165,SSEH!AS165,SSES!AS165)</f>
        <v>0</v>
      </c>
      <c r="AT165" s="476">
        <f>CHOOSE($B$3,ENWL!AT165,NPgN!AT165,NPgY!AT165,WMID!AT165,EMID!AT165,SWALES!AT165,SWEST!AT165,LPN!AT165,SPN!AT165,EPN!AT165,SPD!AT165,SPMW!AT165,SSEH!AT165,SSES!AT165)</f>
        <v>0</v>
      </c>
      <c r="AU165" s="476">
        <f>CHOOSE($B$3,ENWL!AU165,NPgN!AU165,NPgY!AU165,WMID!AU165,EMID!AU165,SWALES!AU165,SWEST!AU165,LPN!AU165,SPN!AU165,EPN!AU165,SPD!AU165,SPMW!AU165,SSEH!AU165,SSES!AU165)</f>
        <v>0</v>
      </c>
      <c r="AV165" s="476">
        <f>CHOOSE($B$3,ENWL!AV165,NPgN!AV165,NPgY!AV165,WMID!AV165,EMID!AV165,SWALES!AV165,SWEST!AV165,LPN!AV165,SPN!AV165,EPN!AV165,SPD!AV165,SPMW!AV165,SSEH!AV165,SSES!AV165)</f>
        <v>0</v>
      </c>
      <c r="AW165" s="184"/>
    </row>
    <row r="166" spans="1:49" ht="16.8">
      <c r="A166" s="82"/>
      <c r="B166" s="82"/>
      <c r="C166" s="82"/>
      <c r="D166" s="82"/>
      <c r="E166" s="82" t="s">
        <v>186</v>
      </c>
      <c r="F166" s="82"/>
      <c r="G166" s="82" t="s">
        <v>105</v>
      </c>
      <c r="H166" s="82" t="s">
        <v>187</v>
      </c>
      <c r="I166" s="82"/>
      <c r="J166" s="82"/>
      <c r="K166" s="82"/>
      <c r="L166" s="82"/>
      <c r="M166" s="82"/>
      <c r="N166" s="82"/>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243"/>
      <c r="AR166" s="476">
        <f>CHOOSE($B$3,ENWL!AR166,NPgN!AR166,NPgY!AR166,WMID!AR166,EMID!AR166,SWALES!AR166,SWEST!AR166,LPN!AR166,SPN!AR166,EPN!AR166,SPD!AR166,SPMW!AR166,SSEH!AR166,SSES!AR166)</f>
        <v>0</v>
      </c>
      <c r="AS166" s="476">
        <f>CHOOSE($B$3,ENWL!AS166,NPgN!AS166,NPgY!AS166,WMID!AS166,EMID!AS166,SWALES!AS166,SWEST!AS166,LPN!AS166,SPN!AS166,EPN!AS166,SPD!AS166,SPMW!AS166,SSEH!AS166,SSES!AS166)</f>
        <v>0</v>
      </c>
      <c r="AT166" s="476">
        <f>CHOOSE($B$3,ENWL!AT166,NPgN!AT166,NPgY!AT166,WMID!AT166,EMID!AT166,SWALES!AT166,SWEST!AT166,LPN!AT166,SPN!AT166,EPN!AT166,SPD!AT166,SPMW!AT166,SSEH!AT166,SSES!AT166)</f>
        <v>0</v>
      </c>
      <c r="AU166" s="476">
        <f>CHOOSE($B$3,ENWL!AU166,NPgN!AU166,NPgY!AU166,WMID!AU166,EMID!AU166,SWALES!AU166,SWEST!AU166,LPN!AU166,SPN!AU166,EPN!AU166,SPD!AU166,SPMW!AU166,SSEH!AU166,SSES!AU166)</f>
        <v>0</v>
      </c>
      <c r="AV166" s="476">
        <f>CHOOSE($B$3,ENWL!AV166,NPgN!AV166,NPgY!AV166,WMID!AV166,EMID!AV166,SWALES!AV166,SWEST!AV166,LPN!AV166,SPN!AV166,EPN!AV166,SPD!AV166,SPMW!AV166,SSEH!AV166,SSES!AV166)</f>
        <v>0</v>
      </c>
      <c r="AW166" s="184"/>
    </row>
    <row r="167" spans="1:49" ht="16.8">
      <c r="A167" s="82"/>
      <c r="B167" s="82"/>
      <c r="C167" s="82"/>
      <c r="D167" s="82"/>
      <c r="E167" s="82" t="s">
        <v>188</v>
      </c>
      <c r="F167" s="82"/>
      <c r="G167" s="82" t="s">
        <v>105</v>
      </c>
      <c r="H167" s="82" t="s">
        <v>189</v>
      </c>
      <c r="I167" s="82"/>
      <c r="J167" s="82"/>
      <c r="K167" s="82"/>
      <c r="L167" s="82"/>
      <c r="M167" s="82"/>
      <c r="N167" s="82"/>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243"/>
      <c r="AR167" s="476">
        <f>CHOOSE($B$3,ENWL!AR167,NPgN!AR167,NPgY!AR167,WMID!AR167,EMID!AR167,SWALES!AR167,SWEST!AR167,LPN!AR167,SPN!AR167,EPN!AR167,SPD!AR167,SPMW!AR167,SSEH!AR167,SSES!AR167)</f>
        <v>0</v>
      </c>
      <c r="AS167" s="476">
        <f>CHOOSE($B$3,ENWL!AS167,NPgN!AS167,NPgY!AS167,WMID!AS167,EMID!AS167,SWALES!AS167,SWEST!AS167,LPN!AS167,SPN!AS167,EPN!AS167,SPD!AS167,SPMW!AS167,SSEH!AS167,SSES!AS167)</f>
        <v>0</v>
      </c>
      <c r="AT167" s="476">
        <f>CHOOSE($B$3,ENWL!AT167,NPgN!AT167,NPgY!AT167,WMID!AT167,EMID!AT167,SWALES!AT167,SWEST!AT167,LPN!AT167,SPN!AT167,EPN!AT167,SPD!AT167,SPMW!AT167,SSEH!AT167,SSES!AT167)</f>
        <v>0</v>
      </c>
      <c r="AU167" s="476">
        <f>CHOOSE($B$3,ENWL!AU167,NPgN!AU167,NPgY!AU167,WMID!AU167,EMID!AU167,SWALES!AU167,SWEST!AU167,LPN!AU167,SPN!AU167,EPN!AU167,SPD!AU167,SPMW!AU167,SSEH!AU167,SSES!AU167)</f>
        <v>0</v>
      </c>
      <c r="AV167" s="476">
        <f>CHOOSE($B$3,ENWL!AV167,NPgN!AV167,NPgY!AV167,WMID!AV167,EMID!AV167,SWALES!AV167,SWEST!AV167,LPN!AV167,SPN!AV167,EPN!AV167,SPD!AV167,SPMW!AV167,SSEH!AV167,SSES!AV167)</f>
        <v>0</v>
      </c>
      <c r="AW167" s="184"/>
    </row>
    <row r="168" spans="1:49" ht="16.8">
      <c r="A168" s="82"/>
      <c r="B168" s="82"/>
      <c r="C168" s="82"/>
      <c r="D168" s="82"/>
      <c r="E168" s="82" t="s">
        <v>190</v>
      </c>
      <c r="F168" s="82"/>
      <c r="G168" s="82" t="s">
        <v>105</v>
      </c>
      <c r="H168" s="82" t="s">
        <v>191</v>
      </c>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476">
        <f>CHOOSE($B$3,ENWL!AR168,NPgN!AR168,NPgY!AR168,WMID!AR168,EMID!AR168,SWALES!AR168,SWEST!AR168,LPN!AR168,SPN!AR168,EPN!AR168,SPD!AR168,SPMW!AR168,SSEH!AR168,SSES!AR168)</f>
        <v>0</v>
      </c>
      <c r="AS168" s="476">
        <f>CHOOSE($B$3,ENWL!AS168,NPgN!AS168,NPgY!AS168,WMID!AS168,EMID!AS168,SWALES!AS168,SWEST!AS168,LPN!AS168,SPN!AS168,EPN!AS168,SPD!AS168,SPMW!AS168,SSEH!AS168,SSES!AS168)</f>
        <v>0</v>
      </c>
      <c r="AT168" s="476">
        <f>CHOOSE($B$3,ENWL!AT168,NPgN!AT168,NPgY!AT168,WMID!AT168,EMID!AT168,SWALES!AT168,SWEST!AT168,LPN!AT168,SPN!AT168,EPN!AT168,SPD!AT168,SPMW!AT168,SSEH!AT168,SSES!AT168)</f>
        <v>0</v>
      </c>
      <c r="AU168" s="476">
        <f>CHOOSE($B$3,ENWL!AU168,NPgN!AU168,NPgY!AU168,WMID!AU168,EMID!AU168,SWALES!AU168,SWEST!AU168,LPN!AU168,SPN!AU168,EPN!AU168,SPD!AU168,SPMW!AU168,SSEH!AU168,SSES!AU168)</f>
        <v>0</v>
      </c>
      <c r="AV168" s="476">
        <f>CHOOSE($B$3,ENWL!AV168,NPgN!AV168,NPgY!AV168,WMID!AV168,EMID!AV168,SWALES!AV168,SWEST!AV168,LPN!AV168,SPN!AV168,EPN!AV168,SPD!AV168,SPMW!AV168,SSEH!AV168,SSES!AV168)</f>
        <v>0</v>
      </c>
      <c r="AW168" s="184"/>
    </row>
    <row r="169" spans="1:49" ht="16.8">
      <c r="A169" s="82"/>
      <c r="B169" s="82"/>
      <c r="C169" s="82"/>
      <c r="D169" s="82"/>
      <c r="E169" s="82" t="s">
        <v>192</v>
      </c>
      <c r="F169" s="82"/>
      <c r="G169" s="82" t="s">
        <v>105</v>
      </c>
      <c r="H169" s="82" t="s">
        <v>193</v>
      </c>
      <c r="I169" s="82"/>
      <c r="J169" s="82"/>
      <c r="K169" s="82"/>
      <c r="L169" s="82"/>
      <c r="M169" s="82"/>
      <c r="N169" s="82"/>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243"/>
      <c r="AR169" s="476">
        <f>CHOOSE($B$3,ENWL!AR169,NPgN!AR169,NPgY!AR169,WMID!AR169,EMID!AR169,SWALES!AR169,SWEST!AR169,LPN!AR169,SPN!AR169,EPN!AR169,SPD!AR169,SPMW!AR169,SSEH!AR169,SSES!AR169)</f>
        <v>0</v>
      </c>
      <c r="AS169" s="476">
        <f>CHOOSE($B$3,ENWL!AS169,NPgN!AS169,NPgY!AS169,WMID!AS169,EMID!AS169,SWALES!AS169,SWEST!AS169,LPN!AS169,SPN!AS169,EPN!AS169,SPD!AS169,SPMW!AS169,SSEH!AS169,SSES!AS169)</f>
        <v>0</v>
      </c>
      <c r="AT169" s="476">
        <f>CHOOSE($B$3,ENWL!AT169,NPgN!AT169,NPgY!AT169,WMID!AT169,EMID!AT169,SWALES!AT169,SWEST!AT169,LPN!AT169,SPN!AT169,EPN!AT169,SPD!AT169,SPMW!AT169,SSEH!AT169,SSES!AT169)</f>
        <v>0</v>
      </c>
      <c r="AU169" s="476">
        <f>CHOOSE($B$3,ENWL!AU169,NPgN!AU169,NPgY!AU169,WMID!AU169,EMID!AU169,SWALES!AU169,SWEST!AU169,LPN!AU169,SPN!AU169,EPN!AU169,SPD!AU169,SPMW!AU169,SSEH!AU169,SSES!AU169)</f>
        <v>0</v>
      </c>
      <c r="AV169" s="476">
        <f>CHOOSE($B$3,ENWL!AV169,NPgN!AV169,NPgY!AV169,WMID!AV169,EMID!AV169,SWALES!AV169,SWEST!AV169,LPN!AV169,SPN!AV169,EPN!AV169,SPD!AV169,SPMW!AV169,SSEH!AV169,SSES!AV169)</f>
        <v>0</v>
      </c>
      <c r="AW169" s="184"/>
    </row>
    <row r="170" spans="1:49" ht="16.8">
      <c r="A170" s="82"/>
      <c r="B170" s="82"/>
      <c r="C170" s="82"/>
      <c r="D170" s="82"/>
      <c r="E170" s="182" t="s">
        <v>176</v>
      </c>
      <c r="F170" s="82"/>
      <c r="G170" s="82" t="s">
        <v>105</v>
      </c>
      <c r="H170" s="82"/>
      <c r="I170" s="82"/>
      <c r="J170" s="82"/>
      <c r="K170" s="82"/>
      <c r="L170" s="82"/>
      <c r="M170" s="82"/>
      <c r="N170" s="82"/>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243"/>
      <c r="AR170" s="476">
        <f>CHOOSE($B$3,ENWL!AR170,NPgN!AR170,NPgY!AR170,WMID!AR170,EMID!AR170,SWALES!AR170,SWEST!AR170,LPN!AR170,SPN!AR170,EPN!AR170,SPD!AR170,SPMW!AR170,SSEH!AR170,SSES!AR170)</f>
        <v>0</v>
      </c>
      <c r="AS170" s="476">
        <f>CHOOSE($B$3,ENWL!AS170,NPgN!AS170,NPgY!AS170,WMID!AS170,EMID!AS170,SWALES!AS170,SWEST!AS170,LPN!AS170,SPN!AS170,EPN!AS170,SPD!AS170,SPMW!AS170,SSEH!AS170,SSES!AS170)</f>
        <v>0</v>
      </c>
      <c r="AT170" s="476">
        <f>CHOOSE($B$3,ENWL!AT170,NPgN!AT170,NPgY!AT170,WMID!AT170,EMID!AT170,SWALES!AT170,SWEST!AT170,LPN!AT170,SPN!AT170,EPN!AT170,SPD!AT170,SPMW!AT170,SSEH!AT170,SSES!AT170)</f>
        <v>0</v>
      </c>
      <c r="AU170" s="476">
        <f>CHOOSE($B$3,ENWL!AU170,NPgN!AU170,NPgY!AU170,WMID!AU170,EMID!AU170,SWALES!AU170,SWEST!AU170,LPN!AU170,SPN!AU170,EPN!AU170,SPD!AU170,SPMW!AU170,SSEH!AU170,SSES!AU170)</f>
        <v>0</v>
      </c>
      <c r="AV170" s="476">
        <f>CHOOSE($B$3,ENWL!AV170,NPgN!AV170,NPgY!AV170,WMID!AV170,EMID!AV170,SWALES!AV170,SWEST!AV170,LPN!AV170,SPN!AV170,EPN!AV170,SPD!AV170,SPMW!AV170,SSEH!AV170,SSES!AV170)</f>
        <v>0</v>
      </c>
      <c r="AW170" s="184"/>
    </row>
    <row r="171" spans="1:49" ht="16.8">
      <c r="A171" s="82"/>
      <c r="B171" s="82"/>
      <c r="C171" s="82"/>
      <c r="D171" s="82"/>
      <c r="E171" s="182" t="s">
        <v>176</v>
      </c>
      <c r="F171" s="82"/>
      <c r="G171" s="82" t="s">
        <v>105</v>
      </c>
      <c r="H171" s="82"/>
      <c r="I171" s="82"/>
      <c r="J171" s="82"/>
      <c r="K171" s="82"/>
      <c r="L171" s="82"/>
      <c r="M171" s="82"/>
      <c r="N171" s="82"/>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243"/>
      <c r="AR171" s="476">
        <f>CHOOSE($B$3,ENWL!AR171,NPgN!AR171,NPgY!AR171,WMID!AR171,EMID!AR171,SWALES!AR171,SWEST!AR171,LPN!AR171,SPN!AR171,EPN!AR171,SPD!AR171,SPMW!AR171,SSEH!AR171,SSES!AR171)</f>
        <v>0</v>
      </c>
      <c r="AS171" s="476">
        <f>CHOOSE($B$3,ENWL!AS171,NPgN!AS171,NPgY!AS171,WMID!AS171,EMID!AS171,SWALES!AS171,SWEST!AS171,LPN!AS171,SPN!AS171,EPN!AS171,SPD!AS171,SPMW!AS171,SSEH!AS171,SSES!AS171)</f>
        <v>0</v>
      </c>
      <c r="AT171" s="476">
        <f>CHOOSE($B$3,ENWL!AT171,NPgN!AT171,NPgY!AT171,WMID!AT171,EMID!AT171,SWALES!AT171,SWEST!AT171,LPN!AT171,SPN!AT171,EPN!AT171,SPD!AT171,SPMW!AT171,SSEH!AT171,SSES!AT171)</f>
        <v>0</v>
      </c>
      <c r="AU171" s="476">
        <f>CHOOSE($B$3,ENWL!AU171,NPgN!AU171,NPgY!AU171,WMID!AU171,EMID!AU171,SWALES!AU171,SWEST!AU171,LPN!AU171,SPN!AU171,EPN!AU171,SPD!AU171,SPMW!AU171,SSEH!AU171,SSES!AU171)</f>
        <v>0</v>
      </c>
      <c r="AV171" s="476">
        <f>CHOOSE($B$3,ENWL!AV171,NPgN!AV171,NPgY!AV171,WMID!AV171,EMID!AV171,SWALES!AV171,SWEST!AV171,LPN!AV171,SPN!AV171,EPN!AV171,SPD!AV171,SPMW!AV171,SSEH!AV171,SSES!AV171)</f>
        <v>0</v>
      </c>
      <c r="AW171" s="184"/>
    </row>
    <row r="172" spans="1:49" ht="16.8">
      <c r="A172" s="82"/>
      <c r="B172" s="82"/>
      <c r="C172" s="82"/>
      <c r="D172" s="82"/>
      <c r="E172" s="82"/>
      <c r="F172" s="82"/>
      <c r="G172" s="82"/>
      <c r="H172" s="82"/>
      <c r="I172" s="82"/>
      <c r="J172" s="82"/>
      <c r="K172" s="82"/>
      <c r="L172" s="82"/>
      <c r="M172" s="82"/>
      <c r="N172" s="82"/>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243"/>
      <c r="AR172" s="517"/>
      <c r="AS172" s="2"/>
      <c r="AT172" s="2"/>
      <c r="AU172" s="2"/>
      <c r="AV172" s="2"/>
      <c r="AW172" s="184"/>
    </row>
    <row r="173" spans="1:49" ht="16.8">
      <c r="A173" s="82"/>
      <c r="B173" s="82"/>
      <c r="C173" s="82"/>
      <c r="D173" s="82"/>
      <c r="E173" s="82" t="s">
        <v>194</v>
      </c>
      <c r="F173" s="82"/>
      <c r="G173" s="82" t="s">
        <v>105</v>
      </c>
      <c r="H173" s="82" t="s">
        <v>195</v>
      </c>
      <c r="I173" s="82"/>
      <c r="J173" s="82"/>
      <c r="K173" s="82"/>
      <c r="L173" s="82"/>
      <c r="M173" s="82"/>
      <c r="N173" s="82"/>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243"/>
      <c r="AR173" s="476">
        <f>CHOOSE($B$3,ENWL!AR173,NPgN!AR173,NPgY!AR173,WMID!AR173,EMID!AR173,SWALES!AR173,SWEST!AR173,LPN!AR173,SPN!AR173,EPN!AR173,SPD!AR173,SPMW!AR173,SSEH!AR173,SSES!AR173)</f>
        <v>1.38</v>
      </c>
      <c r="AS173" s="476">
        <f>CHOOSE($B$3,ENWL!AS173,NPgN!AS173,NPgY!AS173,WMID!AS173,EMID!AS173,SWALES!AS173,SWEST!AS173,LPN!AS173,SPN!AS173,EPN!AS173,SPD!AS173,SPMW!AS173,SSEH!AS173,SSES!AS173)</f>
        <v>0</v>
      </c>
      <c r="AT173" s="476">
        <f>CHOOSE($B$3,ENWL!AT173,NPgN!AT173,NPgY!AT173,WMID!AT173,EMID!AT173,SWALES!AT173,SWEST!AT173,LPN!AT173,SPN!AT173,EPN!AT173,SPD!AT173,SPMW!AT173,SSEH!AT173,SSES!AT173)</f>
        <v>0</v>
      </c>
      <c r="AU173" s="476">
        <f>CHOOSE($B$3,ENWL!AU173,NPgN!AU173,NPgY!AU173,WMID!AU173,EMID!AU173,SWALES!AU173,SWEST!AU173,LPN!AU173,SPN!AU173,EPN!AU173,SPD!AU173,SPMW!AU173,SSEH!AU173,SSES!AU173)</f>
        <v>0</v>
      </c>
      <c r="AV173" s="476">
        <f>CHOOSE($B$3,ENWL!AV173,NPgN!AV173,NPgY!AV173,WMID!AV173,EMID!AV173,SWALES!AV173,SWEST!AV173,LPN!AV173,SPN!AV173,EPN!AV173,SPD!AV173,SPMW!AV173,SSEH!AV173,SSES!AV173)</f>
        <v>0</v>
      </c>
      <c r="AW173" s="184"/>
    </row>
    <row r="174" spans="1:49" ht="16.8">
      <c r="A174" s="82"/>
      <c r="B174" s="82"/>
      <c r="C174" s="82"/>
      <c r="D174" s="82"/>
      <c r="E174" s="82"/>
      <c r="F174" s="82"/>
      <c r="G174" s="82"/>
      <c r="H174" s="82"/>
      <c r="I174" s="82"/>
      <c r="J174" s="82"/>
      <c r="K174" s="82"/>
      <c r="L174" s="82"/>
      <c r="M174" s="82"/>
      <c r="N174" s="82"/>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243"/>
      <c r="AR174" s="517"/>
      <c r="AS174" s="2"/>
      <c r="AT174" s="2"/>
      <c r="AU174" s="2"/>
      <c r="AV174" s="2"/>
      <c r="AW174" s="184"/>
    </row>
    <row r="175" spans="1:49" ht="16.8">
      <c r="A175" s="82"/>
      <c r="B175" s="82"/>
      <c r="C175" s="91" t="s">
        <v>3</v>
      </c>
      <c r="D175" s="91"/>
      <c r="E175" s="91"/>
      <c r="F175" s="91"/>
      <c r="G175" s="91"/>
      <c r="H175" s="91"/>
      <c r="I175" s="91"/>
      <c r="J175" s="91"/>
      <c r="K175" s="91"/>
      <c r="L175" s="91"/>
      <c r="M175" s="91"/>
      <c r="N175" s="91"/>
      <c r="O175" s="403"/>
      <c r="P175" s="403"/>
      <c r="Q175" s="403"/>
      <c r="R175" s="403"/>
      <c r="S175" s="403"/>
      <c r="T175" s="403"/>
      <c r="U175" s="403"/>
      <c r="V175" s="403"/>
      <c r="W175" s="403"/>
      <c r="X175" s="403"/>
      <c r="Y175" s="403"/>
      <c r="Z175" s="403"/>
      <c r="AA175" s="403"/>
      <c r="AB175" s="403"/>
      <c r="AC175" s="403"/>
      <c r="AD175" s="403"/>
      <c r="AE175" s="403"/>
      <c r="AF175" s="403"/>
      <c r="AG175" s="403"/>
      <c r="AH175" s="403"/>
      <c r="AI175" s="403"/>
      <c r="AJ175" s="403"/>
      <c r="AK175" s="403"/>
      <c r="AL175" s="403"/>
      <c r="AM175" s="403"/>
      <c r="AN175" s="403"/>
      <c r="AO175" s="403"/>
      <c r="AP175" s="403"/>
      <c r="AQ175" s="404"/>
      <c r="AR175" s="519"/>
      <c r="AS175" s="520"/>
      <c r="AT175" s="520"/>
      <c r="AU175" s="520"/>
      <c r="AV175" s="520"/>
      <c r="AW175" s="184"/>
    </row>
    <row r="176" spans="1:49" ht="16.8">
      <c r="A176" s="82"/>
      <c r="B176" s="82"/>
      <c r="C176" s="82"/>
      <c r="D176" s="82"/>
      <c r="E176" s="82"/>
      <c r="F176" s="82"/>
      <c r="G176" s="82"/>
      <c r="H176" s="82"/>
      <c r="I176" s="82"/>
      <c r="J176" s="82"/>
      <c r="K176" s="82"/>
      <c r="L176" s="82"/>
      <c r="M176" s="82"/>
      <c r="N176" s="82"/>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243"/>
      <c r="AR176" s="517"/>
      <c r="AS176" s="2"/>
      <c r="AT176" s="2"/>
      <c r="AU176" s="2"/>
      <c r="AV176" s="2"/>
      <c r="AW176" s="184"/>
    </row>
    <row r="177" spans="1:49" ht="16.8">
      <c r="A177" s="82"/>
      <c r="B177" s="82"/>
      <c r="C177" s="82"/>
      <c r="D177" s="82"/>
      <c r="E177" s="82" t="s">
        <v>196</v>
      </c>
      <c r="F177" s="82"/>
      <c r="G177" s="82" t="s">
        <v>105</v>
      </c>
      <c r="H177" s="82" t="s">
        <v>197</v>
      </c>
      <c r="I177" s="82"/>
      <c r="J177" s="82"/>
      <c r="K177" s="82"/>
      <c r="L177" s="82"/>
      <c r="M177" s="82"/>
      <c r="N177" s="82"/>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243"/>
      <c r="AR177" s="476">
        <f>CHOOSE($B$3,ENWL!AR177,NPgN!AR177,NPgY!AR177,WMID!AR177,EMID!AR177,SWALES!AR177,SWEST!AR177,LPN!AR177,SPN!AR177,EPN!AR177,SPD!AR177,SPMW!AR177,SSEH!AR177,SSES!AR177)</f>
        <v>1.1105778857422002</v>
      </c>
      <c r="AS177" s="476">
        <f>CHOOSE($B$3,ENWL!AS177,NPgN!AS177,NPgY!AS177,WMID!AS177,EMID!AS177,SWALES!AS177,SWEST!AS177,LPN!AS177,SPN!AS177,EPN!AS177,SPD!AS177,SPMW!AS177,SSEH!AS177,SSES!AS177)</f>
        <v>1.1105778857422002</v>
      </c>
      <c r="AT177" s="476">
        <f>CHOOSE($B$3,ENWL!AT177,NPgN!AT177,NPgY!AT177,WMID!AT177,EMID!AT177,SWALES!AT177,SWEST!AT177,LPN!AT177,SPN!AT177,EPN!AT177,SPD!AT177,SPMW!AT177,SSEH!AT177,SSES!AT177)</f>
        <v>1.1105778857422002</v>
      </c>
      <c r="AU177" s="476">
        <f>CHOOSE($B$3,ENWL!AU177,NPgN!AU177,NPgY!AU177,WMID!AU177,EMID!AU177,SWALES!AU177,SWEST!AU177,LPN!AU177,SPN!AU177,EPN!AU177,SPD!AU177,SPMW!AU177,SSEH!AU177,SSES!AU177)</f>
        <v>1.1105778857422002</v>
      </c>
      <c r="AV177" s="476">
        <f>CHOOSE($B$3,ENWL!AV177,NPgN!AV177,NPgY!AV177,WMID!AV177,EMID!AV177,SWALES!AV177,SWEST!AV177,LPN!AV177,SPN!AV177,EPN!AV177,SPD!AV177,SPMW!AV177,SSEH!AV177,SSES!AV177)</f>
        <v>1.1105778857422002</v>
      </c>
      <c r="AW177" s="184"/>
    </row>
    <row r="178" spans="1:49" ht="16.8">
      <c r="A178" s="82"/>
      <c r="B178" s="82"/>
      <c r="C178" s="82"/>
      <c r="D178" s="82"/>
      <c r="E178" s="82" t="s">
        <v>198</v>
      </c>
      <c r="F178" s="82"/>
      <c r="G178" s="82" t="s">
        <v>105</v>
      </c>
      <c r="H178" s="82" t="s">
        <v>199</v>
      </c>
      <c r="I178" s="82"/>
      <c r="J178" s="82"/>
      <c r="K178" s="82"/>
      <c r="L178" s="82"/>
      <c r="M178" s="82"/>
      <c r="N178" s="82"/>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243"/>
      <c r="AR178" s="476">
        <f>CHOOSE($B$3,ENWL!AR178,NPgN!AR178,NPgY!AR178,WMID!AR178,EMID!AR178,SWALES!AR178,SWEST!AR178,LPN!AR178,SPN!AR178,EPN!AR178,SPD!AR178,SPMW!AR178,SSEH!AR178,SSES!AR178)</f>
        <v>0</v>
      </c>
      <c r="AS178" s="476">
        <f>CHOOSE($B$3,ENWL!AS178,NPgN!AS178,NPgY!AS178,WMID!AS178,EMID!AS178,SWALES!AS178,SWEST!AS178,LPN!AS178,SPN!AS178,EPN!AS178,SPD!AS178,SPMW!AS178,SSEH!AS178,SSES!AS178)</f>
        <v>0</v>
      </c>
      <c r="AT178" s="476">
        <f>CHOOSE($B$3,ENWL!AT178,NPgN!AT178,NPgY!AT178,WMID!AT178,EMID!AT178,SWALES!AT178,SWEST!AT178,LPN!AT178,SPN!AT178,EPN!AT178,SPD!AT178,SPMW!AT178,SSEH!AT178,SSES!AT178)</f>
        <v>0</v>
      </c>
      <c r="AU178" s="476">
        <f>CHOOSE($B$3,ENWL!AU178,NPgN!AU178,NPgY!AU178,WMID!AU178,EMID!AU178,SWALES!AU178,SWEST!AU178,LPN!AU178,SPN!AU178,EPN!AU178,SPD!AU178,SPMW!AU178,SSEH!AU178,SSES!AU178)</f>
        <v>0</v>
      </c>
      <c r="AV178" s="476">
        <f>CHOOSE($B$3,ENWL!AV178,NPgN!AV178,NPgY!AV178,WMID!AV178,EMID!AV178,SWALES!AV178,SWEST!AV178,LPN!AV178,SPN!AV178,EPN!AV178,SPD!AV178,SPMW!AV178,SSEH!AV178,SSES!AV178)</f>
        <v>0</v>
      </c>
      <c r="AW178" s="184"/>
    </row>
    <row r="179" spans="1:49" ht="16.8">
      <c r="A179" s="82"/>
      <c r="B179" s="82"/>
      <c r="C179" s="82"/>
      <c r="D179" s="82"/>
      <c r="E179" s="82" t="s">
        <v>200</v>
      </c>
      <c r="F179" s="82"/>
      <c r="G179" s="82" t="s">
        <v>105</v>
      </c>
      <c r="H179" s="82" t="s">
        <v>201</v>
      </c>
      <c r="I179" s="82"/>
      <c r="J179" s="82"/>
      <c r="K179" s="82"/>
      <c r="L179" s="82"/>
      <c r="M179" s="82"/>
      <c r="N179" s="82"/>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243"/>
      <c r="AR179" s="476">
        <f>CHOOSE($B$3,ENWL!AR179,NPgN!AR179,NPgY!AR179,WMID!AR179,EMID!AR179,SWALES!AR179,SWEST!AR179,LPN!AR179,SPN!AR179,EPN!AR179,SPD!AR179,SPMW!AR179,SSEH!AR179,SSES!AR179)</f>
        <v>0</v>
      </c>
      <c r="AS179" s="476">
        <f>CHOOSE($B$3,ENWL!AS179,NPgN!AS179,NPgY!AS179,WMID!AS179,EMID!AS179,SWALES!AS179,SWEST!AS179,LPN!AS179,SPN!AS179,EPN!AS179,SPD!AS179,SPMW!AS179,SSEH!AS179,SSES!AS179)</f>
        <v>0</v>
      </c>
      <c r="AT179" s="476">
        <f>CHOOSE($B$3,ENWL!AT179,NPgN!AT179,NPgY!AT179,WMID!AT179,EMID!AT179,SWALES!AT179,SWEST!AT179,LPN!AT179,SPN!AT179,EPN!AT179,SPD!AT179,SPMW!AT179,SSEH!AT179,SSES!AT179)</f>
        <v>0</v>
      </c>
      <c r="AU179" s="476">
        <f>CHOOSE($B$3,ENWL!AU179,NPgN!AU179,NPgY!AU179,WMID!AU179,EMID!AU179,SWALES!AU179,SWEST!AU179,LPN!AU179,SPN!AU179,EPN!AU179,SPD!AU179,SPMW!AU179,SSEH!AU179,SSES!AU179)</f>
        <v>0</v>
      </c>
      <c r="AV179" s="476">
        <f>CHOOSE($B$3,ENWL!AV179,NPgN!AV179,NPgY!AV179,WMID!AV179,EMID!AV179,SWALES!AV179,SWEST!AV179,LPN!AV179,SPN!AV179,EPN!AV179,SPD!AV179,SPMW!AV179,SSEH!AV179,SSES!AV179)</f>
        <v>0</v>
      </c>
      <c r="AW179" s="184"/>
    </row>
    <row r="180" spans="1:49" ht="16.8">
      <c r="A180" s="82"/>
      <c r="B180" s="82"/>
      <c r="C180" s="82"/>
      <c r="D180" s="82"/>
      <c r="E180" s="82" t="s">
        <v>202</v>
      </c>
      <c r="F180" s="82"/>
      <c r="G180" s="82" t="s">
        <v>105</v>
      </c>
      <c r="H180" s="82" t="s">
        <v>203</v>
      </c>
      <c r="I180" s="82"/>
      <c r="J180" s="82"/>
      <c r="K180" s="82"/>
      <c r="L180" s="82"/>
      <c r="M180" s="82"/>
      <c r="N180" s="82"/>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243"/>
      <c r="AR180" s="476">
        <f>CHOOSE($B$3,ENWL!AR180,NPgN!AR180,NPgY!AR180,WMID!AR180,EMID!AR180,SWALES!AR180,SWEST!AR180,LPN!AR180,SPN!AR180,EPN!AR180,SPD!AR180,SPMW!AR180,SSEH!AR180,SSES!AR180)</f>
        <v>0</v>
      </c>
      <c r="AS180" s="476">
        <f>CHOOSE($B$3,ENWL!AS180,NPgN!AS180,NPgY!AS180,WMID!AS180,EMID!AS180,SWALES!AS180,SWEST!AS180,LPN!AS180,SPN!AS180,EPN!AS180,SPD!AS180,SPMW!AS180,SSEH!AS180,SSES!AS180)</f>
        <v>0</v>
      </c>
      <c r="AT180" s="476">
        <f>CHOOSE($B$3,ENWL!AT180,NPgN!AT180,NPgY!AT180,WMID!AT180,EMID!AT180,SWALES!AT180,SWEST!AT180,LPN!AT180,SPN!AT180,EPN!AT180,SPD!AT180,SPMW!AT180,SSEH!AT180,SSES!AT180)</f>
        <v>0</v>
      </c>
      <c r="AU180" s="476">
        <f>CHOOSE($B$3,ENWL!AU180,NPgN!AU180,NPgY!AU180,WMID!AU180,EMID!AU180,SWALES!AU180,SWEST!AU180,LPN!AU180,SPN!AU180,EPN!AU180,SPD!AU180,SPMW!AU180,SSEH!AU180,SSES!AU180)</f>
        <v>0</v>
      </c>
      <c r="AV180" s="476">
        <f>CHOOSE($B$3,ENWL!AV180,NPgN!AV180,NPgY!AV180,WMID!AV180,EMID!AV180,SWALES!AV180,SWEST!AV180,LPN!AV180,SPN!AV180,EPN!AV180,SPD!AV180,SPMW!AV180,SSEH!AV180,SSES!AV180)</f>
        <v>0</v>
      </c>
      <c r="AW180" s="184"/>
    </row>
    <row r="181" spans="1:49" ht="16.8">
      <c r="A181" s="82"/>
      <c r="B181" s="82"/>
      <c r="C181" s="82"/>
      <c r="D181" s="82"/>
      <c r="E181" s="82" t="s">
        <v>204</v>
      </c>
      <c r="F181" s="82"/>
      <c r="G181" s="82" t="s">
        <v>105</v>
      </c>
      <c r="H181" s="82" t="s">
        <v>205</v>
      </c>
      <c r="I181" s="82"/>
      <c r="J181" s="82"/>
      <c r="K181" s="82"/>
      <c r="L181" s="82"/>
      <c r="M181" s="82"/>
      <c r="N181" s="82"/>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243"/>
      <c r="AR181" s="476">
        <f>CHOOSE($B$3,ENWL!AR181,NPgN!AR181,NPgY!AR181,WMID!AR181,EMID!AR181,SWALES!AR181,SWEST!AR181,LPN!AR181,SPN!AR181,EPN!AR181,SPD!AR181,SPMW!AR181,SSEH!AR181,SSES!AR181)</f>
        <v>0</v>
      </c>
      <c r="AS181" s="476">
        <f>CHOOSE($B$3,ENWL!AS181,NPgN!AS181,NPgY!AS181,WMID!AS181,EMID!AS181,SWALES!AS181,SWEST!AS181,LPN!AS181,SPN!AS181,EPN!AS181,SPD!AS181,SPMW!AS181,SSEH!AS181,SSES!AS181)</f>
        <v>0</v>
      </c>
      <c r="AT181" s="476">
        <f>CHOOSE($B$3,ENWL!AT181,NPgN!AT181,NPgY!AT181,WMID!AT181,EMID!AT181,SWALES!AT181,SWEST!AT181,LPN!AT181,SPN!AT181,EPN!AT181,SPD!AT181,SPMW!AT181,SSEH!AT181,SSES!AT181)</f>
        <v>0</v>
      </c>
      <c r="AU181" s="476">
        <f>CHOOSE($B$3,ENWL!AU181,NPgN!AU181,NPgY!AU181,WMID!AU181,EMID!AU181,SWALES!AU181,SWEST!AU181,LPN!AU181,SPN!AU181,EPN!AU181,SPD!AU181,SPMW!AU181,SSEH!AU181,SSES!AU181)</f>
        <v>0</v>
      </c>
      <c r="AV181" s="476">
        <f>CHOOSE($B$3,ENWL!AV181,NPgN!AV181,NPgY!AV181,WMID!AV181,EMID!AV181,SWALES!AV181,SWEST!AV181,LPN!AV181,SPN!AV181,EPN!AV181,SPD!AV181,SPMW!AV181,SSEH!AV181,SSES!AV181)</f>
        <v>0</v>
      </c>
      <c r="AW181" s="184"/>
    </row>
    <row r="182" spans="1:49" ht="16.8">
      <c r="A182" s="82"/>
      <c r="B182" s="82"/>
      <c r="C182" s="82"/>
      <c r="D182" s="82"/>
      <c r="E182" s="82" t="s">
        <v>206</v>
      </c>
      <c r="F182" s="82"/>
      <c r="G182" s="82" t="s">
        <v>105</v>
      </c>
      <c r="H182" s="82" t="s">
        <v>207</v>
      </c>
      <c r="I182" s="82"/>
      <c r="J182" s="82"/>
      <c r="K182" s="82"/>
      <c r="L182" s="82"/>
      <c r="M182" s="82"/>
      <c r="N182" s="82"/>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243"/>
      <c r="AR182" s="476">
        <f>CHOOSE($B$3,ENWL!AR182,NPgN!AR182,NPgY!AR182,WMID!AR182,EMID!AR182,SWALES!AR182,SWEST!AR182,LPN!AR182,SPN!AR182,EPN!AR182,SPD!AR182,SPMW!AR182,SSEH!AR182,SSES!AR182)</f>
        <v>0</v>
      </c>
      <c r="AS182" s="476">
        <f>CHOOSE($B$3,ENWL!AS182,NPgN!AS182,NPgY!AS182,WMID!AS182,EMID!AS182,SWALES!AS182,SWEST!AS182,LPN!AS182,SPN!AS182,EPN!AS182,SPD!AS182,SPMW!AS182,SSEH!AS182,SSES!AS182)</f>
        <v>0</v>
      </c>
      <c r="AT182" s="476">
        <f>CHOOSE($B$3,ENWL!AT182,NPgN!AT182,NPgY!AT182,WMID!AT182,EMID!AT182,SWALES!AT182,SWEST!AT182,LPN!AT182,SPN!AT182,EPN!AT182,SPD!AT182,SPMW!AT182,SSEH!AT182,SSES!AT182)</f>
        <v>0</v>
      </c>
      <c r="AU182" s="476">
        <f>CHOOSE($B$3,ENWL!AU182,NPgN!AU182,NPgY!AU182,WMID!AU182,EMID!AU182,SWALES!AU182,SWEST!AU182,LPN!AU182,SPN!AU182,EPN!AU182,SPD!AU182,SPMW!AU182,SSEH!AU182,SSES!AU182)</f>
        <v>0</v>
      </c>
      <c r="AV182" s="476">
        <f>CHOOSE($B$3,ENWL!AV182,NPgN!AV182,NPgY!AV182,WMID!AV182,EMID!AV182,SWALES!AV182,SWEST!AV182,LPN!AV182,SPN!AV182,EPN!AV182,SPD!AV182,SPMW!AV182,SSEH!AV182,SSES!AV182)</f>
        <v>0</v>
      </c>
      <c r="AW182" s="184"/>
    </row>
    <row r="183" spans="1:49" ht="16.8">
      <c r="A183" s="82"/>
      <c r="B183" s="82"/>
      <c r="C183" s="82"/>
      <c r="D183" s="82"/>
      <c r="E183" s="82"/>
      <c r="F183" s="82"/>
      <c r="G183" s="82"/>
      <c r="H183" s="82"/>
      <c r="I183" s="82"/>
      <c r="J183" s="82"/>
      <c r="K183" s="82"/>
      <c r="L183" s="82"/>
      <c r="M183" s="82"/>
      <c r="N183" s="82"/>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243"/>
      <c r="AR183" s="145"/>
      <c r="AS183" s="184"/>
      <c r="AT183" s="184"/>
      <c r="AU183" s="184"/>
      <c r="AV183" s="184"/>
      <c r="AW183" s="184"/>
    </row>
    <row r="184" spans="1:49" ht="16.8">
      <c r="A184" s="82"/>
      <c r="B184" s="82"/>
      <c r="C184" s="82"/>
      <c r="D184" s="82"/>
      <c r="E184" s="82" t="s">
        <v>208</v>
      </c>
      <c r="F184" s="82"/>
      <c r="G184" s="82" t="s">
        <v>209</v>
      </c>
      <c r="H184" s="82"/>
      <c r="I184" s="82"/>
      <c r="J184" s="82"/>
      <c r="K184" s="82"/>
      <c r="L184" s="82"/>
      <c r="M184" s="82"/>
      <c r="N184" s="82"/>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243"/>
      <c r="AR184" s="410">
        <f>CHOOSE($B$3,ENWL!AR184,NPgN!AR184,NPgY!AR184,WMID!AR184,EMID!AR184,SWALES!AR184,SWEST!AR184,LPN!AR184,SPN!AR184,EPN!AR184,SPD!AR184,SPMW!AR184,SSEH!AR184,SSES!AR184)</f>
        <v>1.111111</v>
      </c>
      <c r="AS184" s="207"/>
      <c r="AT184" s="207"/>
      <c r="AU184" s="207"/>
      <c r="AV184" s="207"/>
      <c r="AW184" s="184"/>
    </row>
    <row r="185" spans="1:49" ht="16.8">
      <c r="A185" s="82"/>
      <c r="B185" s="82"/>
      <c r="C185" s="82"/>
      <c r="D185" s="82"/>
      <c r="E185" s="82" t="s">
        <v>210</v>
      </c>
      <c r="F185" s="82"/>
      <c r="G185" s="82" t="s">
        <v>209</v>
      </c>
      <c r="H185" s="82"/>
      <c r="I185" s="82"/>
      <c r="J185" s="82"/>
      <c r="K185" s="82"/>
      <c r="L185" s="82"/>
      <c r="M185" s="82"/>
      <c r="N185" s="82"/>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243"/>
      <c r="AR185" s="410">
        <f>CHOOSE($B$3,ENWL!AR185,NPgN!AR185,NPgY!AR185,WMID!AR185,EMID!AR185,SWALES!AR185,SWEST!AR185,LPN!AR185,SPN!AR185,EPN!AR185,SPD!AR185,SPMW!AR185,SSEH!AR185,SSES!AR185)</f>
        <v>1.111111</v>
      </c>
      <c r="AS185" s="207"/>
      <c r="AT185" s="207"/>
      <c r="AU185" s="207"/>
      <c r="AV185" s="207"/>
      <c r="AW185" s="184"/>
    </row>
    <row r="186" spans="1:49" ht="16.8">
      <c r="A186" s="82"/>
      <c r="B186" s="82"/>
      <c r="C186" s="82"/>
      <c r="D186" s="82"/>
      <c r="E186" s="82" t="s">
        <v>211</v>
      </c>
      <c r="F186" s="82"/>
      <c r="G186" s="82" t="s">
        <v>209</v>
      </c>
      <c r="H186" s="82"/>
      <c r="I186" s="82"/>
      <c r="J186" s="82"/>
      <c r="K186" s="82"/>
      <c r="L186" s="82"/>
      <c r="M186" s="82"/>
      <c r="N186" s="82"/>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243"/>
      <c r="AR186" s="410">
        <f>CHOOSE($B$3,ENWL!AR186,NPgN!AR186,NPgY!AR186,WMID!AR186,EMID!AR186,SWALES!AR186,SWEST!AR186,LPN!AR186,SPN!AR186,EPN!AR186,SPD!AR186,SPMW!AR186,SSEH!AR186,SSES!AR186)</f>
        <v>1.111111</v>
      </c>
      <c r="AS186" s="207"/>
      <c r="AT186" s="207"/>
      <c r="AU186" s="207"/>
      <c r="AV186" s="207"/>
      <c r="AW186" s="184"/>
    </row>
    <row r="187" spans="1:49" ht="16.8">
      <c r="A187" s="82"/>
      <c r="B187" s="82"/>
      <c r="C187" s="82"/>
      <c r="D187" s="82"/>
      <c r="E187" s="82"/>
      <c r="F187" s="82"/>
      <c r="G187" s="82"/>
      <c r="H187" s="82"/>
      <c r="I187" s="82"/>
      <c r="J187" s="82"/>
      <c r="K187" s="82"/>
      <c r="L187" s="82"/>
      <c r="M187" s="82"/>
      <c r="N187" s="82"/>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243"/>
      <c r="AR187" s="145"/>
      <c r="AS187" s="184"/>
      <c r="AT187" s="184"/>
      <c r="AU187" s="184"/>
      <c r="AV187" s="184"/>
      <c r="AW187" s="184"/>
    </row>
    <row r="188" spans="1:49" ht="16.8">
      <c r="A188" s="82"/>
      <c r="B188" s="82"/>
      <c r="C188" s="91" t="s">
        <v>212</v>
      </c>
      <c r="D188" s="91"/>
      <c r="E188" s="91"/>
      <c r="F188" s="91"/>
      <c r="G188" s="91"/>
      <c r="H188" s="91"/>
      <c r="I188" s="91"/>
      <c r="J188" s="91"/>
      <c r="K188" s="91"/>
      <c r="L188" s="91"/>
      <c r="M188" s="91"/>
      <c r="N188" s="91"/>
      <c r="O188" s="403"/>
      <c r="P188" s="403"/>
      <c r="Q188" s="403"/>
      <c r="R188" s="403"/>
      <c r="S188" s="403"/>
      <c r="T188" s="403"/>
      <c r="U188" s="403"/>
      <c r="V188" s="403"/>
      <c r="W188" s="403"/>
      <c r="X188" s="403"/>
      <c r="Y188" s="403"/>
      <c r="Z188" s="403"/>
      <c r="AA188" s="403"/>
      <c r="AB188" s="403"/>
      <c r="AC188" s="403"/>
      <c r="AD188" s="403"/>
      <c r="AE188" s="403"/>
      <c r="AF188" s="403"/>
      <c r="AG188" s="403"/>
      <c r="AH188" s="403"/>
      <c r="AI188" s="403"/>
      <c r="AJ188" s="403"/>
      <c r="AK188" s="403"/>
      <c r="AL188" s="403"/>
      <c r="AM188" s="403"/>
      <c r="AN188" s="403"/>
      <c r="AO188" s="403"/>
      <c r="AP188" s="403"/>
      <c r="AQ188" s="404"/>
      <c r="AR188" s="395"/>
      <c r="AS188" s="403"/>
      <c r="AT188" s="403"/>
      <c r="AU188" s="403"/>
      <c r="AV188" s="403"/>
      <c r="AW188" s="184"/>
    </row>
    <row r="189" spans="1:49" ht="16.8">
      <c r="A189" s="82"/>
      <c r="B189" s="82"/>
      <c r="C189" s="82"/>
      <c r="D189" s="82"/>
      <c r="E189" s="82"/>
      <c r="F189" s="82"/>
      <c r="G189" s="82"/>
      <c r="H189" s="82"/>
      <c r="I189" s="82"/>
      <c r="J189" s="82"/>
      <c r="K189" s="82"/>
      <c r="L189" s="82"/>
      <c r="M189" s="82"/>
      <c r="N189" s="82"/>
      <c r="O189" s="184"/>
      <c r="P189" s="184"/>
      <c r="Q189" s="184"/>
      <c r="R189" s="184"/>
      <c r="S189" s="184"/>
      <c r="T189" s="184"/>
      <c r="U189" s="184"/>
      <c r="V189" s="184"/>
      <c r="W189" s="184"/>
      <c r="X189" s="184"/>
      <c r="Y189" s="184"/>
      <c r="Z189" s="184"/>
      <c r="AA189" s="184"/>
      <c r="AB189" s="184"/>
      <c r="AC189" s="184"/>
      <c r="AD189" s="184"/>
      <c r="AE189" s="184"/>
      <c r="AF189" s="184"/>
      <c r="AG189" s="184"/>
      <c r="AH189" s="184"/>
      <c r="AI189" s="184"/>
      <c r="AJ189" s="184"/>
      <c r="AK189" s="184"/>
      <c r="AL189" s="184"/>
      <c r="AM189" s="184"/>
      <c r="AN189" s="184"/>
      <c r="AO189" s="184"/>
      <c r="AP189" s="184"/>
      <c r="AQ189" s="243"/>
      <c r="AR189" s="145"/>
      <c r="AS189" s="184"/>
      <c r="AT189" s="184"/>
      <c r="AU189" s="184"/>
      <c r="AV189" s="184"/>
      <c r="AW189" s="184"/>
    </row>
    <row r="190" spans="1:49" ht="16.8">
      <c r="A190" s="82"/>
      <c r="B190" s="82"/>
      <c r="C190" s="82"/>
      <c r="D190" s="10" t="s">
        <v>213</v>
      </c>
      <c r="E190" s="351"/>
      <c r="F190" s="82"/>
      <c r="G190" s="82"/>
      <c r="H190" s="82"/>
      <c r="I190" s="82"/>
      <c r="J190" s="82"/>
      <c r="K190" s="82"/>
      <c r="L190" s="82"/>
      <c r="M190" s="82"/>
      <c r="N190" s="82"/>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243"/>
      <c r="AR190" s="364"/>
      <c r="AS190" s="184"/>
      <c r="AT190" s="184"/>
      <c r="AU190" s="184"/>
      <c r="AV190" s="184"/>
      <c r="AW190" s="184"/>
    </row>
    <row r="191" spans="1:49" ht="16.8">
      <c r="A191" s="82"/>
      <c r="B191" s="82"/>
      <c r="C191" s="82"/>
      <c r="D191" s="27"/>
      <c r="E191" s="82" t="s">
        <v>214</v>
      </c>
      <c r="F191" s="82"/>
      <c r="G191" s="82" t="s">
        <v>105</v>
      </c>
      <c r="H191" s="82" t="s">
        <v>215</v>
      </c>
      <c r="I191" s="82"/>
      <c r="J191" s="82"/>
      <c r="K191" s="82"/>
      <c r="L191" s="82"/>
      <c r="M191" s="82"/>
      <c r="N191" s="82"/>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243"/>
      <c r="AR191" s="476">
        <f>CHOOSE($B$3,ENWL!AR191,NPgN!AR191,NPgY!AR191,WMID!AR191,EMID!AR191,SWALES!AR191,SWEST!AR191,LPN!AR191,SPN!AR191,EPN!AR191,SPD!AR191,SPMW!AR191,SSEH!AR191,SSES!AR191)</f>
        <v>45.681199999999997</v>
      </c>
      <c r="AS191" s="476">
        <f>CHOOSE($B$3,ENWL!AS191,NPgN!AS191,NPgY!AS191,WMID!AS191,EMID!AS191,SWALES!AS191,SWEST!AS191,LPN!AS191,SPN!AS191,EPN!AS191,SPD!AS191,SPMW!AS191,SSEH!AS191,SSES!AS191)</f>
        <v>45.124400000000001</v>
      </c>
      <c r="AT191" s="476">
        <f>CHOOSE($B$3,ENWL!AT191,NPgN!AT191,NPgY!AT191,WMID!AT191,EMID!AT191,SWALES!AT191,SWEST!AT191,LPN!AT191,SPN!AT191,EPN!AT191,SPD!AT191,SPMW!AT191,SSEH!AT191,SSES!AT191)</f>
        <v>43.765500000000003</v>
      </c>
      <c r="AU191" s="476">
        <f>CHOOSE($B$3,ENWL!AU191,NPgN!AU191,NPgY!AU191,WMID!AU191,EMID!AU191,SWALES!AU191,SWEST!AU191,LPN!AU191,SPN!AU191,EPN!AU191,SPD!AU191,SPMW!AU191,SSEH!AU191,SSES!AU191)</f>
        <v>44.808100000000003</v>
      </c>
      <c r="AV191" s="476">
        <f>CHOOSE($B$3,ENWL!AV191,NPgN!AV191,NPgY!AV191,WMID!AV191,EMID!AV191,SWALES!AV191,SWEST!AV191,LPN!AV191,SPN!AV191,EPN!AV191,SPD!AV191,SPMW!AV191,SSEH!AV191,SSES!AV191)</f>
        <v>44.882599999999996</v>
      </c>
      <c r="AW191" s="184"/>
    </row>
    <row r="192" spans="1:49" ht="16.8">
      <c r="A192" s="82"/>
      <c r="B192" s="82"/>
      <c r="C192" s="82"/>
      <c r="D192" s="27"/>
      <c r="E192" s="82" t="s">
        <v>216</v>
      </c>
      <c r="F192" s="82"/>
      <c r="G192" s="82" t="s">
        <v>105</v>
      </c>
      <c r="H192" s="82" t="s">
        <v>217</v>
      </c>
      <c r="I192" s="82"/>
      <c r="J192" s="82"/>
      <c r="K192" s="82"/>
      <c r="L192" s="82"/>
      <c r="M192" s="82"/>
      <c r="N192" s="82"/>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243"/>
      <c r="AR192" s="476">
        <f>CHOOSE($B$3,ENWL!AR192,NPgN!AR192,NPgY!AR192,WMID!AR192,EMID!AR192,SWALES!AR192,SWEST!AR192,LPN!AR192,SPN!AR192,EPN!AR192,SPD!AR192,SPMW!AR192,SSEH!AR192,SSES!AR192)</f>
        <v>-46.464399999999998</v>
      </c>
      <c r="AS192" s="476">
        <f>CHOOSE($B$3,ENWL!AS192,NPgN!AS192,NPgY!AS192,WMID!AS192,EMID!AS192,SWALES!AS192,SWEST!AS192,LPN!AS192,SPN!AS192,EPN!AS192,SPD!AS192,SPMW!AS192,SSEH!AS192,SSES!AS192)</f>
        <v>-45.947400000000002</v>
      </c>
      <c r="AT192" s="476">
        <f>CHOOSE($B$3,ENWL!AT192,NPgN!AT192,NPgY!AT192,WMID!AT192,EMID!AT192,SWALES!AT192,SWEST!AT192,LPN!AT192,SPN!AT192,EPN!AT192,SPD!AT192,SPMW!AT192,SSEH!AT192,SSES!AT192)</f>
        <v>-44.648399999999995</v>
      </c>
      <c r="AU192" s="476">
        <f>CHOOSE($B$3,ENWL!AU192,NPgN!AU192,NPgY!AU192,WMID!AU192,EMID!AU192,SWALES!AU192,SWEST!AU192,LPN!AU192,SPN!AU192,EPN!AU192,SPD!AU192,SPMW!AU192,SSEH!AU192,SSES!AU192)</f>
        <v>-45.702599999999997</v>
      </c>
      <c r="AV192" s="476">
        <f>CHOOSE($B$3,ENWL!AV192,NPgN!AV192,NPgY!AV192,WMID!AV192,EMID!AV192,SWALES!AV192,SWEST!AV192,LPN!AV192,SPN!AV192,EPN!AV192,SPD!AV192,SPMW!AV192,SSEH!AV192,SSES!AV192)</f>
        <v>-45.788299999999992</v>
      </c>
      <c r="AW192" s="184"/>
    </row>
    <row r="193" spans="1:49" ht="16.8">
      <c r="A193" s="82"/>
      <c r="B193" s="82"/>
      <c r="C193" s="82"/>
      <c r="D193" s="82"/>
      <c r="E193" s="82" t="s">
        <v>218</v>
      </c>
      <c r="F193" s="82"/>
      <c r="G193" s="82" t="s">
        <v>105</v>
      </c>
      <c r="H193" s="82" t="s">
        <v>219</v>
      </c>
      <c r="I193" s="82"/>
      <c r="J193" s="82"/>
      <c r="K193" s="82"/>
      <c r="L193" s="82"/>
      <c r="M193" s="82"/>
      <c r="N193" s="82"/>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243"/>
      <c r="AR193" s="476">
        <f>CHOOSE($B$3,ENWL!AR193,NPgN!AR193,NPgY!AR193,WMID!AR193,EMID!AR193,SWALES!AR193,SWEST!AR193,LPN!AR193,SPN!AR193,EPN!AR193,SPD!AR193,SPMW!AR193,SSEH!AR193,SSES!AR193)</f>
        <v>21.225000000000001</v>
      </c>
      <c r="AS193" s="476">
        <f>CHOOSE($B$3,ENWL!AS193,NPgN!AS193,NPgY!AS193,WMID!AS193,EMID!AS193,SWALES!AS193,SWEST!AS193,LPN!AS193,SPN!AS193,EPN!AS193,SPD!AS193,SPMW!AS193,SSEH!AS193,SSES!AS193)</f>
        <v>15.378</v>
      </c>
      <c r="AT193" s="476">
        <f>CHOOSE($B$3,ENWL!AT193,NPgN!AT193,NPgY!AT193,WMID!AT193,EMID!AT193,SWALES!AT193,SWEST!AT193,LPN!AT193,SPN!AT193,EPN!AT193,SPD!AT193,SPMW!AT193,SSEH!AT193,SSES!AT193)</f>
        <v>14.673</v>
      </c>
      <c r="AU193" s="476">
        <f>CHOOSE($B$3,ENWL!AU193,NPgN!AU193,NPgY!AU193,WMID!AU193,EMID!AU193,SWALES!AU193,SWEST!AU193,LPN!AU193,SPN!AU193,EPN!AU193,SPD!AU193,SPMW!AU193,SSEH!AU193,SSES!AU193)</f>
        <v>14.726000000000001</v>
      </c>
      <c r="AV193" s="476">
        <f>CHOOSE($B$3,ENWL!AV193,NPgN!AV193,NPgY!AV193,WMID!AV193,EMID!AV193,SWALES!AV193,SWEST!AV193,LPN!AV193,SPN!AV193,EPN!AV193,SPD!AV193,SPMW!AV193,SSEH!AV193,SSES!AV193)</f>
        <v>10.939</v>
      </c>
      <c r="AW193" s="184"/>
    </row>
    <row r="194" spans="1:49" ht="16.8">
      <c r="A194" s="82"/>
      <c r="B194" s="82"/>
      <c r="C194" s="82"/>
      <c r="D194" s="82"/>
      <c r="E194" s="82" t="s">
        <v>220</v>
      </c>
      <c r="F194" s="82"/>
      <c r="G194" s="82" t="s">
        <v>105</v>
      </c>
      <c r="H194" s="82" t="s">
        <v>221</v>
      </c>
      <c r="I194" s="82"/>
      <c r="J194" s="82"/>
      <c r="K194" s="82"/>
      <c r="L194" s="82"/>
      <c r="M194" s="82"/>
      <c r="N194" s="82"/>
      <c r="O194" s="184"/>
      <c r="P194" s="184"/>
      <c r="Q194" s="184"/>
      <c r="R194" s="184"/>
      <c r="S194" s="184"/>
      <c r="T194" s="184"/>
      <c r="U194" s="184"/>
      <c r="V194" s="184"/>
      <c r="W194" s="184"/>
      <c r="X194" s="184"/>
      <c r="Y194" s="184"/>
      <c r="Z194" s="184"/>
      <c r="AA194" s="184"/>
      <c r="AB194" s="184"/>
      <c r="AC194" s="184"/>
      <c r="AD194" s="184"/>
      <c r="AE194" s="184"/>
      <c r="AF194" s="184"/>
      <c r="AG194" s="184"/>
      <c r="AH194" s="184"/>
      <c r="AI194" s="184"/>
      <c r="AJ194" s="184"/>
      <c r="AK194" s="184"/>
      <c r="AL194" s="184"/>
      <c r="AM194" s="184"/>
      <c r="AN194" s="184"/>
      <c r="AO194" s="184"/>
      <c r="AP194" s="184"/>
      <c r="AQ194" s="243"/>
      <c r="AR194" s="476">
        <f>CHOOSE($B$3,ENWL!AR194,NPgN!AR194,NPgY!AR194,WMID!AR194,EMID!AR194,SWALES!AR194,SWEST!AR194,LPN!AR194,SPN!AR194,EPN!AR194,SPD!AR194,SPMW!AR194,SSEH!AR194,SSES!AR194)</f>
        <v>-21.22483320614317</v>
      </c>
      <c r="AS194" s="476">
        <f>CHOOSE($B$3,ENWL!AS194,NPgN!AS194,NPgY!AS194,WMID!AS194,EMID!AS194,SWALES!AS194,SWEST!AS194,LPN!AS194,SPN!AS194,EPN!AS194,SPD!AS194,SPMW!AS194,SSEH!AS194,SSES!AS194)</f>
        <v>-15.378378263433454</v>
      </c>
      <c r="AT194" s="476">
        <f>CHOOSE($B$3,ENWL!AT194,NPgN!AT194,NPgY!AT194,WMID!AT194,EMID!AT194,SWALES!AT194,SWEST!AT194,LPN!AT194,SPN!AT194,EPN!AT194,SPD!AT194,SPMW!AT194,SSEH!AT194,SSES!AT194)</f>
        <v>-14.673388874141933</v>
      </c>
      <c r="AU194" s="476">
        <f>CHOOSE($B$3,ENWL!AU194,NPgN!AU194,NPgY!AU194,WMID!AU194,EMID!AU194,SWALES!AU194,SWEST!AU194,LPN!AU194,SPN!AU194,EPN!AU194,SPD!AU194,SPMW!AU194,SSEH!AU194,SSES!AU194)</f>
        <v>-14.725734594557288</v>
      </c>
      <c r="AV194" s="476">
        <f>CHOOSE($B$3,ENWL!AV194,NPgN!AV194,NPgY!AV194,WMID!AV194,EMID!AV194,SWALES!AV194,SWEST!AV194,LPN!AV194,SPN!AV194,EPN!AV194,SPD!AV194,SPMW!AV194,SSEH!AV194,SSES!AV194)</f>
        <v>-10.938703940801245</v>
      </c>
      <c r="AW194" s="184"/>
    </row>
    <row r="195" spans="1:49" ht="16.8">
      <c r="A195" s="82"/>
      <c r="B195" s="82"/>
      <c r="C195" s="82"/>
      <c r="D195" s="82"/>
      <c r="E195" s="82" t="s">
        <v>222</v>
      </c>
      <c r="F195" s="82"/>
      <c r="G195" s="82" t="s">
        <v>105</v>
      </c>
      <c r="H195" s="82" t="s">
        <v>223</v>
      </c>
      <c r="I195" s="82"/>
      <c r="J195" s="82"/>
      <c r="K195" s="82"/>
      <c r="L195" s="82"/>
      <c r="M195" s="82"/>
      <c r="N195" s="82"/>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243"/>
      <c r="AR195" s="476">
        <f>CHOOSE($B$3,ENWL!AR195,NPgN!AR195,NPgY!AR195,WMID!AR195,EMID!AR195,SWALES!AR195,SWEST!AR195,LPN!AR195,SPN!AR195,EPN!AR195,SPD!AR195,SPMW!AR195,SSEH!AR195,SSES!AR195)</f>
        <v>3.698</v>
      </c>
      <c r="AS195" s="476">
        <f>CHOOSE($B$3,ENWL!AS195,NPgN!AS195,NPgY!AS195,WMID!AS195,EMID!AS195,SWALES!AS195,SWEST!AS195,LPN!AS195,SPN!AS195,EPN!AS195,SPD!AS195,SPMW!AS195,SSEH!AS195,SSES!AS195)</f>
        <v>3.6549999999999998</v>
      </c>
      <c r="AT195" s="476">
        <f>CHOOSE($B$3,ENWL!AT195,NPgN!AT195,NPgY!AT195,WMID!AT195,EMID!AT195,SWALES!AT195,SWEST!AT195,LPN!AT195,SPN!AT195,EPN!AT195,SPD!AT195,SPMW!AT195,SSEH!AT195,SSES!AT195)</f>
        <v>3.516</v>
      </c>
      <c r="AU195" s="476">
        <f>CHOOSE($B$3,ENWL!AU195,NPgN!AU195,NPgY!AU195,WMID!AU195,EMID!AU195,SWALES!AU195,SWEST!AU195,LPN!AU195,SPN!AU195,EPN!AU195,SPD!AU195,SPMW!AU195,SSEH!AU195,SSES!AU195)</f>
        <v>3.5539999999999998</v>
      </c>
      <c r="AV195" s="476">
        <f>CHOOSE($B$3,ENWL!AV195,NPgN!AV195,NPgY!AV195,WMID!AV195,EMID!AV195,SWALES!AV195,SWEST!AV195,LPN!AV195,SPN!AV195,EPN!AV195,SPD!AV195,SPMW!AV195,SSEH!AV195,SSES!AV195)</f>
        <v>3.5259999999999998</v>
      </c>
      <c r="AW195" s="184"/>
    </row>
    <row r="196" spans="1:49" ht="16.8">
      <c r="A196" s="82"/>
      <c r="B196" s="82"/>
      <c r="C196" s="82"/>
      <c r="D196" s="82"/>
      <c r="E196" s="82" t="s">
        <v>224</v>
      </c>
      <c r="F196" s="82"/>
      <c r="G196" s="82" t="s">
        <v>105</v>
      </c>
      <c r="H196" s="82" t="s">
        <v>225</v>
      </c>
      <c r="I196" s="82"/>
      <c r="J196" s="82"/>
      <c r="K196" s="82"/>
      <c r="L196" s="82"/>
      <c r="M196" s="82"/>
      <c r="N196" s="82"/>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243"/>
      <c r="AR196" s="476">
        <f>CHOOSE($B$3,ENWL!AR196,NPgN!AR196,NPgY!AR196,WMID!AR196,EMID!AR196,SWALES!AR196,SWEST!AR196,LPN!AR196,SPN!AR196,EPN!AR196,SPD!AR196,SPMW!AR196,SSEH!AR196,SSES!AR196)</f>
        <v>-3.6978071320420085</v>
      </c>
      <c r="AS196" s="476">
        <f>CHOOSE($B$3,ENWL!AS196,NPgN!AS196,NPgY!AS196,WMID!AS196,EMID!AS196,SWALES!AS196,SWEST!AS196,LPN!AS196,SPN!AS196,EPN!AS196,SPD!AS196,SPMW!AS196,SSEH!AS196,SSES!AS196)</f>
        <v>-3.6548296451648081</v>
      </c>
      <c r="AT196" s="476">
        <f>CHOOSE($B$3,ENWL!AT196,NPgN!AT196,NPgY!AT196,WMID!AT196,EMID!AT196,SWALES!AT196,SWEST!AT196,LPN!AT196,SPN!AT196,EPN!AT196,SPD!AT196,SPMW!AT196,SSEH!AT196,SSES!AT196)</f>
        <v>-3.5164428950761826</v>
      </c>
      <c r="AU196" s="476">
        <f>CHOOSE($B$3,ENWL!AU196,NPgN!AU196,NPgY!AU196,WMID!AU196,EMID!AU196,SWALES!AU196,SWEST!AU196,LPN!AU196,SPN!AU196,EPN!AU196,SPD!AU196,SPMW!AU196,SSEH!AU196,SSES!AU196)</f>
        <v>-3.55432280289752</v>
      </c>
      <c r="AV196" s="476">
        <f>CHOOSE($B$3,ENWL!AV196,NPgN!AV196,NPgY!AV196,WMID!AV196,EMID!AV196,SWALES!AV196,SWEST!AV196,LPN!AV196,SPN!AV196,EPN!AV196,SPD!AV196,SPMW!AV196,SSEH!AV196,SSES!AV196)</f>
        <v>-3.5264747837602619</v>
      </c>
      <c r="AW196" s="184"/>
    </row>
    <row r="197" spans="1:49" ht="16.8">
      <c r="A197" s="82"/>
      <c r="B197" s="82"/>
      <c r="C197" s="82"/>
      <c r="D197" s="82"/>
      <c r="E197" s="82" t="s">
        <v>226</v>
      </c>
      <c r="F197" s="82"/>
      <c r="G197" s="82" t="s">
        <v>105</v>
      </c>
      <c r="H197" s="82" t="s">
        <v>227</v>
      </c>
      <c r="I197" s="82"/>
      <c r="J197" s="82"/>
      <c r="K197" s="82"/>
      <c r="L197" s="82"/>
      <c r="M197" s="82"/>
      <c r="N197" s="82"/>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243"/>
      <c r="AR197" s="476">
        <f>CHOOSE($B$3,ENWL!AR197,NPgN!AR197,NPgY!AR197,WMID!AR197,EMID!AR197,SWALES!AR197,SWEST!AR197,LPN!AR197,SPN!AR197,EPN!AR197,SPD!AR197,SPMW!AR197,SSEH!AR197,SSES!AR197)</f>
        <v>0</v>
      </c>
      <c r="AS197" s="476">
        <f>CHOOSE($B$3,ENWL!AS197,NPgN!AS197,NPgY!AS197,WMID!AS197,EMID!AS197,SWALES!AS197,SWEST!AS197,LPN!AS197,SPN!AS197,EPN!AS197,SPD!AS197,SPMW!AS197,SSEH!AS197,SSES!AS197)</f>
        <v>0</v>
      </c>
      <c r="AT197" s="476">
        <f>CHOOSE($B$3,ENWL!AT197,NPgN!AT197,NPgY!AT197,WMID!AT197,EMID!AT197,SWALES!AT197,SWEST!AT197,LPN!AT197,SPN!AT197,EPN!AT197,SPD!AT197,SPMW!AT197,SSEH!AT197,SSES!AT197)</f>
        <v>0</v>
      </c>
      <c r="AU197" s="476">
        <f>CHOOSE($B$3,ENWL!AU197,NPgN!AU197,NPgY!AU197,WMID!AU197,EMID!AU197,SWALES!AU197,SWEST!AU197,LPN!AU197,SPN!AU197,EPN!AU197,SPD!AU197,SPMW!AU197,SSEH!AU197,SSES!AU197)</f>
        <v>0</v>
      </c>
      <c r="AV197" s="476">
        <f>CHOOSE($B$3,ENWL!AV197,NPgN!AV197,NPgY!AV197,WMID!AV197,EMID!AV197,SWALES!AV197,SWEST!AV197,LPN!AV197,SPN!AV197,EPN!AV197,SPD!AV197,SPMW!AV197,SSEH!AV197,SSES!AV197)</f>
        <v>0</v>
      </c>
      <c r="AW197" s="184"/>
    </row>
    <row r="198" spans="1:49" ht="16.8">
      <c r="A198" s="82"/>
      <c r="B198" s="82"/>
      <c r="C198" s="82"/>
      <c r="D198" s="82"/>
      <c r="E198" s="82" t="s">
        <v>228</v>
      </c>
      <c r="F198" s="82"/>
      <c r="G198" s="82" t="s">
        <v>105</v>
      </c>
      <c r="H198" s="82" t="s">
        <v>229</v>
      </c>
      <c r="I198" s="82"/>
      <c r="J198" s="82"/>
      <c r="K198" s="82"/>
      <c r="L198" s="82"/>
      <c r="M198" s="82"/>
      <c r="N198" s="82"/>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243"/>
      <c r="AR198" s="476">
        <f>CHOOSE($B$3,ENWL!AR198,NPgN!AR198,NPgY!AR198,WMID!AR198,EMID!AR198,SWALES!AR198,SWEST!AR198,LPN!AR198,SPN!AR198,EPN!AR198,SPD!AR198,SPMW!AR198,SSEH!AR198,SSES!AR198)</f>
        <v>0</v>
      </c>
      <c r="AS198" s="476">
        <f>CHOOSE($B$3,ENWL!AS198,NPgN!AS198,NPgY!AS198,WMID!AS198,EMID!AS198,SWALES!AS198,SWEST!AS198,LPN!AS198,SPN!AS198,EPN!AS198,SPD!AS198,SPMW!AS198,SSEH!AS198,SSES!AS198)</f>
        <v>0</v>
      </c>
      <c r="AT198" s="476">
        <f>CHOOSE($B$3,ENWL!AT198,NPgN!AT198,NPgY!AT198,WMID!AT198,EMID!AT198,SWALES!AT198,SWEST!AT198,LPN!AT198,SPN!AT198,EPN!AT198,SPD!AT198,SPMW!AT198,SSEH!AT198,SSES!AT198)</f>
        <v>0</v>
      </c>
      <c r="AU198" s="476">
        <f>CHOOSE($B$3,ENWL!AU198,NPgN!AU198,NPgY!AU198,WMID!AU198,EMID!AU198,SWALES!AU198,SWEST!AU198,LPN!AU198,SPN!AU198,EPN!AU198,SPD!AU198,SPMW!AU198,SSEH!AU198,SSES!AU198)</f>
        <v>0</v>
      </c>
      <c r="AV198" s="476">
        <f>CHOOSE($B$3,ENWL!AV198,NPgN!AV198,NPgY!AV198,WMID!AV198,EMID!AV198,SWALES!AV198,SWEST!AV198,LPN!AV198,SPN!AV198,EPN!AV198,SPD!AV198,SPMW!AV198,SSEH!AV198,SSES!AV198)</f>
        <v>0</v>
      </c>
      <c r="AW198" s="184"/>
    </row>
    <row r="199" spans="1:49" ht="16.8">
      <c r="A199" s="82"/>
      <c r="B199" s="82"/>
      <c r="C199" s="82"/>
      <c r="D199" s="82"/>
      <c r="E199" s="82" t="s">
        <v>230</v>
      </c>
      <c r="F199" s="82"/>
      <c r="G199" s="82" t="s">
        <v>105</v>
      </c>
      <c r="H199" s="82" t="s">
        <v>231</v>
      </c>
      <c r="I199" s="82"/>
      <c r="J199" s="82"/>
      <c r="K199" s="82"/>
      <c r="L199" s="82"/>
      <c r="M199" s="82"/>
      <c r="N199" s="82"/>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243"/>
      <c r="AR199" s="476">
        <f>CHOOSE($B$3,ENWL!AR199,NPgN!AR199,NPgY!AR199,WMID!AR199,EMID!AR199,SWALES!AR199,SWEST!AR199,LPN!AR199,SPN!AR199,EPN!AR199,SPD!AR199,SPMW!AR199,SSEH!AR199,SSES!AR199)</f>
        <v>0</v>
      </c>
      <c r="AS199" s="476">
        <f>CHOOSE($B$3,ENWL!AS199,NPgN!AS199,NPgY!AS199,WMID!AS199,EMID!AS199,SWALES!AS199,SWEST!AS199,LPN!AS199,SPN!AS199,EPN!AS199,SPD!AS199,SPMW!AS199,SSEH!AS199,SSES!AS199)</f>
        <v>0</v>
      </c>
      <c r="AT199" s="476">
        <f>CHOOSE($B$3,ENWL!AT199,NPgN!AT199,NPgY!AT199,WMID!AT199,EMID!AT199,SWALES!AT199,SWEST!AT199,LPN!AT199,SPN!AT199,EPN!AT199,SPD!AT199,SPMW!AT199,SSEH!AT199,SSES!AT199)</f>
        <v>0</v>
      </c>
      <c r="AU199" s="476">
        <f>CHOOSE($B$3,ENWL!AU199,NPgN!AU199,NPgY!AU199,WMID!AU199,EMID!AU199,SWALES!AU199,SWEST!AU199,LPN!AU199,SPN!AU199,EPN!AU199,SPD!AU199,SPMW!AU199,SSEH!AU199,SSES!AU199)</f>
        <v>0</v>
      </c>
      <c r="AV199" s="476">
        <f>CHOOSE($B$3,ENWL!AV199,NPgN!AV199,NPgY!AV199,WMID!AV199,EMID!AV199,SWALES!AV199,SWEST!AV199,LPN!AV199,SPN!AV199,EPN!AV199,SPD!AV199,SPMW!AV199,SSEH!AV199,SSES!AV199)</f>
        <v>0</v>
      </c>
      <c r="AW199" s="184"/>
    </row>
    <row r="200" spans="1:49" ht="16.8">
      <c r="A200" s="82"/>
      <c r="B200" s="82"/>
      <c r="C200" s="82"/>
      <c r="D200" s="82"/>
      <c r="E200" s="82" t="s">
        <v>232</v>
      </c>
      <c r="F200" s="82"/>
      <c r="G200" s="82" t="s">
        <v>105</v>
      </c>
      <c r="H200" s="82" t="s">
        <v>233</v>
      </c>
      <c r="I200" s="82"/>
      <c r="J200" s="82"/>
      <c r="K200" s="82"/>
      <c r="L200" s="82"/>
      <c r="M200" s="82"/>
      <c r="N200" s="82"/>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243"/>
      <c r="AR200" s="476">
        <f>CHOOSE($B$3,ENWL!AR200,NPgN!AR200,NPgY!AR200,WMID!AR200,EMID!AR200,SWALES!AR200,SWEST!AR200,LPN!AR200,SPN!AR200,EPN!AR200,SPD!AR200,SPMW!AR200,SSEH!AR200,SSES!AR200)</f>
        <v>0</v>
      </c>
      <c r="AS200" s="476">
        <f>CHOOSE($B$3,ENWL!AS200,NPgN!AS200,NPgY!AS200,WMID!AS200,EMID!AS200,SWALES!AS200,SWEST!AS200,LPN!AS200,SPN!AS200,EPN!AS200,SPD!AS200,SPMW!AS200,SSEH!AS200,SSES!AS200)</f>
        <v>0</v>
      </c>
      <c r="AT200" s="476">
        <f>CHOOSE($B$3,ENWL!AT200,NPgN!AT200,NPgY!AT200,WMID!AT200,EMID!AT200,SWALES!AT200,SWEST!AT200,LPN!AT200,SPN!AT200,EPN!AT200,SPD!AT200,SPMW!AT200,SSEH!AT200,SSES!AT200)</f>
        <v>0</v>
      </c>
      <c r="AU200" s="476">
        <f>CHOOSE($B$3,ENWL!AU200,NPgN!AU200,NPgY!AU200,WMID!AU200,EMID!AU200,SWALES!AU200,SWEST!AU200,LPN!AU200,SPN!AU200,EPN!AU200,SPD!AU200,SPMW!AU200,SSEH!AU200,SSES!AU200)</f>
        <v>0</v>
      </c>
      <c r="AV200" s="476">
        <f>CHOOSE($B$3,ENWL!AV200,NPgN!AV200,NPgY!AV200,WMID!AV200,EMID!AV200,SWALES!AV200,SWEST!AV200,LPN!AV200,SPN!AV200,EPN!AV200,SPD!AV200,SPMW!AV200,SSEH!AV200,SSES!AV200)</f>
        <v>0</v>
      </c>
      <c r="AW200" s="184"/>
    </row>
    <row r="201" spans="1:49" ht="16.8">
      <c r="A201" s="82"/>
      <c r="B201" s="82"/>
      <c r="C201" s="82"/>
      <c r="D201" s="82"/>
      <c r="E201" s="82" t="s">
        <v>234</v>
      </c>
      <c r="F201" s="82"/>
      <c r="G201" s="82" t="s">
        <v>105</v>
      </c>
      <c r="H201" s="82" t="s">
        <v>235</v>
      </c>
      <c r="I201" s="82"/>
      <c r="J201" s="82"/>
      <c r="K201" s="82"/>
      <c r="L201" s="82"/>
      <c r="M201" s="82"/>
      <c r="N201" s="82"/>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243"/>
      <c r="AR201" s="476">
        <f>CHOOSE($B$3,ENWL!AR201,NPgN!AR201,NPgY!AR201,WMID!AR201,EMID!AR201,SWALES!AR201,SWEST!AR201,LPN!AR201,SPN!AR201,EPN!AR201,SPD!AR201,SPMW!AR201,SSEH!AR201,SSES!AR201)</f>
        <v>0</v>
      </c>
      <c r="AS201" s="476">
        <f>CHOOSE($B$3,ENWL!AS201,NPgN!AS201,NPgY!AS201,WMID!AS201,EMID!AS201,SWALES!AS201,SWEST!AS201,LPN!AS201,SPN!AS201,EPN!AS201,SPD!AS201,SPMW!AS201,SSEH!AS201,SSES!AS201)</f>
        <v>0</v>
      </c>
      <c r="AT201" s="476">
        <f>CHOOSE($B$3,ENWL!AT201,NPgN!AT201,NPgY!AT201,WMID!AT201,EMID!AT201,SWALES!AT201,SWEST!AT201,LPN!AT201,SPN!AT201,EPN!AT201,SPD!AT201,SPMW!AT201,SSEH!AT201,SSES!AT201)</f>
        <v>0</v>
      </c>
      <c r="AU201" s="476">
        <f>CHOOSE($B$3,ENWL!AU201,NPgN!AU201,NPgY!AU201,WMID!AU201,EMID!AU201,SWALES!AU201,SWEST!AU201,LPN!AU201,SPN!AU201,EPN!AU201,SPD!AU201,SPMW!AU201,SSEH!AU201,SSES!AU201)</f>
        <v>0</v>
      </c>
      <c r="AV201" s="476">
        <f>CHOOSE($B$3,ENWL!AV201,NPgN!AV201,NPgY!AV201,WMID!AV201,EMID!AV201,SWALES!AV201,SWEST!AV201,LPN!AV201,SPN!AV201,EPN!AV201,SPD!AV201,SPMW!AV201,SSEH!AV201,SSES!AV201)</f>
        <v>0</v>
      </c>
      <c r="AW201" s="184"/>
    </row>
    <row r="202" spans="1:49" ht="16.8">
      <c r="A202" s="82"/>
      <c r="B202" s="82"/>
      <c r="C202" s="82"/>
      <c r="D202" s="82"/>
      <c r="E202" s="82" t="s">
        <v>236</v>
      </c>
      <c r="F202" s="82"/>
      <c r="G202" s="82" t="s">
        <v>105</v>
      </c>
      <c r="H202" s="82" t="s">
        <v>237</v>
      </c>
      <c r="I202" s="82"/>
      <c r="J202" s="82"/>
      <c r="K202" s="82"/>
      <c r="L202" s="82"/>
      <c r="M202" s="82"/>
      <c r="N202" s="82"/>
      <c r="O202" s="184"/>
      <c r="P202" s="184"/>
      <c r="Q202" s="184"/>
      <c r="R202" s="184"/>
      <c r="S202" s="184"/>
      <c r="T202" s="184"/>
      <c r="U202" s="184"/>
      <c r="V202" s="184"/>
      <c r="W202" s="184"/>
      <c r="X202" s="184"/>
      <c r="Y202" s="184"/>
      <c r="Z202" s="184"/>
      <c r="AA202" s="184"/>
      <c r="AB202" s="184"/>
      <c r="AC202" s="184"/>
      <c r="AD202" s="184"/>
      <c r="AE202" s="184"/>
      <c r="AF202" s="184"/>
      <c r="AG202" s="184"/>
      <c r="AH202" s="184"/>
      <c r="AI202" s="184"/>
      <c r="AJ202" s="184"/>
      <c r="AK202" s="184"/>
      <c r="AL202" s="184"/>
      <c r="AM202" s="184"/>
      <c r="AN202" s="184"/>
      <c r="AO202" s="184"/>
      <c r="AP202" s="184"/>
      <c r="AQ202" s="243"/>
      <c r="AR202" s="476">
        <f>CHOOSE($B$3,ENWL!AR202,NPgN!AR202,NPgY!AR202,WMID!AR202,EMID!AR202,SWALES!AR202,SWEST!AR202,LPN!AR202,SPN!AR202,EPN!AR202,SPD!AR202,SPMW!AR202,SSEH!AR202,SSES!AR202)</f>
        <v>0</v>
      </c>
      <c r="AS202" s="476">
        <f>CHOOSE($B$3,ENWL!AS202,NPgN!AS202,NPgY!AS202,WMID!AS202,EMID!AS202,SWALES!AS202,SWEST!AS202,LPN!AS202,SPN!AS202,EPN!AS202,SPD!AS202,SPMW!AS202,SSEH!AS202,SSES!AS202)</f>
        <v>0</v>
      </c>
      <c r="AT202" s="476">
        <f>CHOOSE($B$3,ENWL!AT202,NPgN!AT202,NPgY!AT202,WMID!AT202,EMID!AT202,SWALES!AT202,SWEST!AT202,LPN!AT202,SPN!AT202,EPN!AT202,SPD!AT202,SPMW!AT202,SSEH!AT202,SSES!AT202)</f>
        <v>0</v>
      </c>
      <c r="AU202" s="476">
        <f>CHOOSE($B$3,ENWL!AU202,NPgN!AU202,NPgY!AU202,WMID!AU202,EMID!AU202,SWALES!AU202,SWEST!AU202,LPN!AU202,SPN!AU202,EPN!AU202,SPD!AU202,SPMW!AU202,SSEH!AU202,SSES!AU202)</f>
        <v>0</v>
      </c>
      <c r="AV202" s="476">
        <f>CHOOSE($B$3,ENWL!AV202,NPgN!AV202,NPgY!AV202,WMID!AV202,EMID!AV202,SWALES!AV202,SWEST!AV202,LPN!AV202,SPN!AV202,EPN!AV202,SPD!AV202,SPMW!AV202,SSEH!AV202,SSES!AV202)</f>
        <v>0</v>
      </c>
      <c r="AW202" s="184"/>
    </row>
    <row r="203" spans="1:49" ht="16.8">
      <c r="A203" s="82"/>
      <c r="B203" s="82"/>
      <c r="C203" s="82"/>
      <c r="D203" s="82"/>
      <c r="E203" s="82" t="s">
        <v>238</v>
      </c>
      <c r="F203" s="82"/>
      <c r="G203" s="82" t="s">
        <v>105</v>
      </c>
      <c r="H203" s="82" t="s">
        <v>239</v>
      </c>
      <c r="I203" s="82"/>
      <c r="J203" s="82"/>
      <c r="K203" s="82"/>
      <c r="L203" s="82"/>
      <c r="M203" s="82"/>
      <c r="N203" s="82"/>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243"/>
      <c r="AR203" s="476">
        <f>CHOOSE($B$3,ENWL!AR203,NPgN!AR203,NPgY!AR203,WMID!AR203,EMID!AR203,SWALES!AR203,SWEST!AR203,LPN!AR203,SPN!AR203,EPN!AR203,SPD!AR203,SPMW!AR203,SSEH!AR203,SSES!AR203)</f>
        <v>0</v>
      </c>
      <c r="AS203" s="476">
        <f>CHOOSE($B$3,ENWL!AS203,NPgN!AS203,NPgY!AS203,WMID!AS203,EMID!AS203,SWALES!AS203,SWEST!AS203,LPN!AS203,SPN!AS203,EPN!AS203,SPD!AS203,SPMW!AS203,SSEH!AS203,SSES!AS203)</f>
        <v>0</v>
      </c>
      <c r="AT203" s="476">
        <f>CHOOSE($B$3,ENWL!AT203,NPgN!AT203,NPgY!AT203,WMID!AT203,EMID!AT203,SWALES!AT203,SWEST!AT203,LPN!AT203,SPN!AT203,EPN!AT203,SPD!AT203,SPMW!AT203,SSEH!AT203,SSES!AT203)</f>
        <v>0</v>
      </c>
      <c r="AU203" s="476">
        <f>CHOOSE($B$3,ENWL!AU203,NPgN!AU203,NPgY!AU203,WMID!AU203,EMID!AU203,SWALES!AU203,SWEST!AU203,LPN!AU203,SPN!AU203,EPN!AU203,SPD!AU203,SPMW!AU203,SSEH!AU203,SSES!AU203)</f>
        <v>0</v>
      </c>
      <c r="AV203" s="476">
        <f>CHOOSE($B$3,ENWL!AV203,NPgN!AV203,NPgY!AV203,WMID!AV203,EMID!AV203,SWALES!AV203,SWEST!AV203,LPN!AV203,SPN!AV203,EPN!AV203,SPD!AV203,SPMW!AV203,SSEH!AV203,SSES!AV203)</f>
        <v>0</v>
      </c>
      <c r="AW203" s="184"/>
    </row>
    <row r="204" spans="1:49" ht="16.8">
      <c r="A204" s="82"/>
      <c r="B204" s="82"/>
      <c r="C204" s="82"/>
      <c r="D204" s="82"/>
      <c r="E204" s="82" t="s">
        <v>240</v>
      </c>
      <c r="F204" s="82"/>
      <c r="G204" s="82" t="s">
        <v>105</v>
      </c>
      <c r="H204" s="82" t="s">
        <v>241</v>
      </c>
      <c r="I204" s="82"/>
      <c r="J204" s="82"/>
      <c r="K204" s="82"/>
      <c r="L204" s="82"/>
      <c r="M204" s="82"/>
      <c r="N204" s="82"/>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243"/>
      <c r="AR204" s="476">
        <f>CHOOSE($B$3,ENWL!AR204,NPgN!AR204,NPgY!AR204,WMID!AR204,EMID!AR204,SWALES!AR204,SWEST!AR204,LPN!AR204,SPN!AR204,EPN!AR204,SPD!AR204,SPMW!AR204,SSEH!AR204,SSES!AR204)</f>
        <v>0</v>
      </c>
      <c r="AS204" s="476">
        <f>CHOOSE($B$3,ENWL!AS204,NPgN!AS204,NPgY!AS204,WMID!AS204,EMID!AS204,SWALES!AS204,SWEST!AS204,LPN!AS204,SPN!AS204,EPN!AS204,SPD!AS204,SPMW!AS204,SSEH!AS204,SSES!AS204)</f>
        <v>0</v>
      </c>
      <c r="AT204" s="476">
        <f>CHOOSE($B$3,ENWL!AT204,NPgN!AT204,NPgY!AT204,WMID!AT204,EMID!AT204,SWALES!AT204,SWEST!AT204,LPN!AT204,SPN!AT204,EPN!AT204,SPD!AT204,SPMW!AT204,SSEH!AT204,SSES!AT204)</f>
        <v>0</v>
      </c>
      <c r="AU204" s="476">
        <f>CHOOSE($B$3,ENWL!AU204,NPgN!AU204,NPgY!AU204,WMID!AU204,EMID!AU204,SWALES!AU204,SWEST!AU204,LPN!AU204,SPN!AU204,EPN!AU204,SPD!AU204,SPMW!AU204,SSEH!AU204,SSES!AU204)</f>
        <v>0</v>
      </c>
      <c r="AV204" s="476">
        <f>CHOOSE($B$3,ENWL!AV204,NPgN!AV204,NPgY!AV204,WMID!AV204,EMID!AV204,SWALES!AV204,SWEST!AV204,LPN!AV204,SPN!AV204,EPN!AV204,SPD!AV204,SPMW!AV204,SSEH!AV204,SSES!AV204)</f>
        <v>0</v>
      </c>
      <c r="AW204" s="184"/>
    </row>
    <row r="205" spans="1:49" ht="16.8">
      <c r="A205" s="82"/>
      <c r="B205" s="82"/>
      <c r="C205" s="82"/>
      <c r="D205" s="82"/>
      <c r="E205" s="82" t="s">
        <v>242</v>
      </c>
      <c r="F205" s="82"/>
      <c r="G205" s="82" t="s">
        <v>105</v>
      </c>
      <c r="H205" s="82" t="s">
        <v>243</v>
      </c>
      <c r="I205" s="82"/>
      <c r="J205" s="82"/>
      <c r="K205" s="82"/>
      <c r="L205" s="82"/>
      <c r="M205" s="82"/>
      <c r="N205" s="82"/>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243"/>
      <c r="AR205" s="476">
        <f>CHOOSE($B$3,ENWL!AR205,NPgN!AR205,NPgY!AR205,WMID!AR205,EMID!AR205,SWALES!AR205,SWEST!AR205,LPN!AR205,SPN!AR205,EPN!AR205,SPD!AR205,SPMW!AR205,SSEH!AR205,SSES!AR205)</f>
        <v>0</v>
      </c>
      <c r="AS205" s="476">
        <f>CHOOSE($B$3,ENWL!AS205,NPgN!AS205,NPgY!AS205,WMID!AS205,EMID!AS205,SWALES!AS205,SWEST!AS205,LPN!AS205,SPN!AS205,EPN!AS205,SPD!AS205,SPMW!AS205,SSEH!AS205,SSES!AS205)</f>
        <v>0</v>
      </c>
      <c r="AT205" s="476">
        <f>CHOOSE($B$3,ENWL!AT205,NPgN!AT205,NPgY!AT205,WMID!AT205,EMID!AT205,SWALES!AT205,SWEST!AT205,LPN!AT205,SPN!AT205,EPN!AT205,SPD!AT205,SPMW!AT205,SSEH!AT205,SSES!AT205)</f>
        <v>0</v>
      </c>
      <c r="AU205" s="476">
        <f>CHOOSE($B$3,ENWL!AU205,NPgN!AU205,NPgY!AU205,WMID!AU205,EMID!AU205,SWALES!AU205,SWEST!AU205,LPN!AU205,SPN!AU205,EPN!AU205,SPD!AU205,SPMW!AU205,SSEH!AU205,SSES!AU205)</f>
        <v>0</v>
      </c>
      <c r="AV205" s="476">
        <f>CHOOSE($B$3,ENWL!AV205,NPgN!AV205,NPgY!AV205,WMID!AV205,EMID!AV205,SWALES!AV205,SWEST!AV205,LPN!AV205,SPN!AV205,EPN!AV205,SPD!AV205,SPMW!AV205,SSEH!AV205,SSES!AV205)</f>
        <v>0</v>
      </c>
      <c r="AW205" s="184"/>
    </row>
    <row r="206" spans="1:49" ht="16.8">
      <c r="A206" s="82"/>
      <c r="B206" s="82"/>
      <c r="C206" s="82"/>
      <c r="D206" s="82"/>
      <c r="E206" s="82" t="s">
        <v>244</v>
      </c>
      <c r="F206" s="82"/>
      <c r="G206" s="82" t="s">
        <v>105</v>
      </c>
      <c r="H206" s="82" t="s">
        <v>245</v>
      </c>
      <c r="I206" s="82"/>
      <c r="J206" s="82"/>
      <c r="K206" s="82"/>
      <c r="L206" s="82"/>
      <c r="M206" s="82"/>
      <c r="N206" s="82"/>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243"/>
      <c r="AR206" s="476">
        <f>CHOOSE($B$3,ENWL!AR206,NPgN!AR206,NPgY!AR206,WMID!AR206,EMID!AR206,SWALES!AR206,SWEST!AR206,LPN!AR206,SPN!AR206,EPN!AR206,SPD!AR206,SPMW!AR206,SSEH!AR206,SSES!AR206)</f>
        <v>0</v>
      </c>
      <c r="AS206" s="476">
        <f>CHOOSE($B$3,ENWL!AS206,NPgN!AS206,NPgY!AS206,WMID!AS206,EMID!AS206,SWALES!AS206,SWEST!AS206,LPN!AS206,SPN!AS206,EPN!AS206,SPD!AS206,SPMW!AS206,SSEH!AS206,SSES!AS206)</f>
        <v>0</v>
      </c>
      <c r="AT206" s="476">
        <f>CHOOSE($B$3,ENWL!AT206,NPgN!AT206,NPgY!AT206,WMID!AT206,EMID!AT206,SWALES!AT206,SWEST!AT206,LPN!AT206,SPN!AT206,EPN!AT206,SPD!AT206,SPMW!AT206,SSEH!AT206,SSES!AT206)</f>
        <v>0</v>
      </c>
      <c r="AU206" s="476">
        <f>CHOOSE($B$3,ENWL!AU206,NPgN!AU206,NPgY!AU206,WMID!AU206,EMID!AU206,SWALES!AU206,SWEST!AU206,LPN!AU206,SPN!AU206,EPN!AU206,SPD!AU206,SPMW!AU206,SSEH!AU206,SSES!AU206)</f>
        <v>0</v>
      </c>
      <c r="AV206" s="476">
        <f>CHOOSE($B$3,ENWL!AV206,NPgN!AV206,NPgY!AV206,WMID!AV206,EMID!AV206,SWALES!AV206,SWEST!AV206,LPN!AV206,SPN!AV206,EPN!AV206,SPD!AV206,SPMW!AV206,SSEH!AV206,SSES!AV206)</f>
        <v>0</v>
      </c>
      <c r="AW206" s="184"/>
    </row>
    <row r="207" spans="1:49" ht="16.8">
      <c r="A207" s="82"/>
      <c r="B207" s="82"/>
      <c r="C207" s="82"/>
      <c r="D207" s="82"/>
      <c r="E207" s="82"/>
      <c r="F207" s="82"/>
      <c r="G207" s="82"/>
      <c r="H207" s="82"/>
      <c r="I207" s="82"/>
      <c r="J207" s="82"/>
      <c r="K207" s="82"/>
      <c r="L207" s="82"/>
      <c r="M207" s="82"/>
      <c r="N207" s="82"/>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243"/>
      <c r="AR207" s="145"/>
      <c r="AS207" s="184"/>
      <c r="AT207" s="184"/>
      <c r="AU207" s="184"/>
      <c r="AV207" s="184"/>
      <c r="AW207" s="184"/>
    </row>
    <row r="208" spans="1:49" ht="16.8">
      <c r="A208" s="82"/>
      <c r="B208" s="408" t="s">
        <v>246</v>
      </c>
      <c r="C208" s="408"/>
      <c r="D208" s="408"/>
      <c r="E208" s="408"/>
      <c r="F208" s="408"/>
      <c r="G208" s="408"/>
      <c r="H208" s="408"/>
      <c r="I208" s="408"/>
      <c r="J208" s="408"/>
      <c r="K208" s="408"/>
      <c r="L208" s="408"/>
      <c r="M208" s="408"/>
      <c r="N208" s="408"/>
      <c r="O208" s="405"/>
      <c r="P208" s="405"/>
      <c r="Q208" s="405"/>
      <c r="R208" s="405"/>
      <c r="S208" s="405"/>
      <c r="T208" s="405"/>
      <c r="U208" s="405"/>
      <c r="V208" s="405"/>
      <c r="W208" s="405"/>
      <c r="X208" s="405"/>
      <c r="Y208" s="405"/>
      <c r="Z208" s="405"/>
      <c r="AA208" s="405"/>
      <c r="AB208" s="405"/>
      <c r="AC208" s="405"/>
      <c r="AD208" s="405"/>
      <c r="AE208" s="405"/>
      <c r="AF208" s="405"/>
      <c r="AG208" s="405"/>
      <c r="AH208" s="405"/>
      <c r="AI208" s="405"/>
      <c r="AJ208" s="405"/>
      <c r="AK208" s="405"/>
      <c r="AL208" s="405"/>
      <c r="AM208" s="405"/>
      <c r="AN208" s="405"/>
      <c r="AO208" s="405"/>
      <c r="AP208" s="405"/>
      <c r="AQ208" s="407"/>
      <c r="AR208" s="406"/>
      <c r="AS208" s="405"/>
      <c r="AT208" s="405"/>
      <c r="AU208" s="405"/>
      <c r="AV208" s="405"/>
      <c r="AW208" s="184"/>
    </row>
    <row r="209" spans="1:49" ht="16.8">
      <c r="A209" s="82"/>
      <c r="B209" s="82"/>
      <c r="C209" s="82"/>
      <c r="D209" s="82"/>
      <c r="E209" s="82"/>
      <c r="F209" s="82"/>
      <c r="G209" s="82"/>
      <c r="H209" s="82"/>
      <c r="I209" s="82"/>
      <c r="J209" s="82"/>
      <c r="K209" s="82"/>
      <c r="L209" s="82"/>
      <c r="M209" s="82"/>
      <c r="N209" s="82"/>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243"/>
      <c r="AR209" s="145"/>
      <c r="AS209" s="184"/>
      <c r="AT209" s="184"/>
      <c r="AU209" s="184"/>
      <c r="AV209" s="184"/>
      <c r="AW209" s="184"/>
    </row>
    <row r="210" spans="1:49" ht="16.8">
      <c r="A210" s="82"/>
      <c r="B210" s="82"/>
      <c r="D210" s="351" t="s">
        <v>247</v>
      </c>
      <c r="E210" s="351"/>
      <c r="F210" s="82"/>
      <c r="G210" s="82"/>
      <c r="H210" s="82"/>
      <c r="I210" s="82"/>
      <c r="J210" s="82"/>
      <c r="K210" s="82"/>
      <c r="L210" s="82"/>
      <c r="M210" s="82"/>
      <c r="N210" s="82"/>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243"/>
      <c r="AR210" s="364"/>
      <c r="AS210" s="184"/>
      <c r="AT210" s="184"/>
      <c r="AU210" s="184"/>
      <c r="AV210" s="184"/>
      <c r="AW210" s="184"/>
    </row>
    <row r="211" spans="1:49" ht="16.8">
      <c r="A211" s="82"/>
      <c r="B211" s="82"/>
      <c r="C211" s="82"/>
      <c r="D211" s="82"/>
      <c r="E211" s="82" t="s">
        <v>248</v>
      </c>
      <c r="F211" s="82"/>
      <c r="G211" s="82" t="s">
        <v>249</v>
      </c>
      <c r="H211" s="82" t="s">
        <v>250</v>
      </c>
      <c r="I211" s="82"/>
      <c r="J211" s="82"/>
      <c r="K211" s="82"/>
      <c r="L211" s="82"/>
      <c r="M211" s="82"/>
      <c r="N211" s="82"/>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243"/>
      <c r="AR211" s="390">
        <f>CHOOSE($B$3,ENWL!AR211,NPgN!AR211,NPgY!AR211,WMID!AR211,EMID!AR211,SWALES!AR211,SWEST!AR211,LPN!AR211,SPN!AR211,EPN!AR211,SPD!AR211,SPMW!AR211,SSEH!AR211,SSES!AR211)</f>
        <v>3.1E-2</v>
      </c>
      <c r="AS211" s="390">
        <f>CHOOSE($B$3,ENWL!AS211,NPgN!AS211,NPgY!AS211,WMID!AS211,EMID!AS211,SWALES!AS211,SWEST!AS211,LPN!AS211,SPN!AS211,EPN!AS211,SPD!AS211,SPMW!AS211,SSEH!AS211,SSES!AS211)</f>
        <v>3.1699999999999999E-2</v>
      </c>
      <c r="AT211" s="390">
        <f>CHOOSE($B$3,ENWL!AT211,NPgN!AT211,NPgY!AT211,WMID!AT211,EMID!AT211,SWALES!AT211,SWEST!AT211,LPN!AT211,SPN!AT211,EPN!AT211,SPD!AT211,SPMW!AT211,SSEH!AT211,SSES!AT211)</f>
        <v>3.2300000000000002E-2</v>
      </c>
      <c r="AU211" s="390">
        <f>CHOOSE($B$3,ENWL!AU211,NPgN!AU211,NPgY!AU211,WMID!AU211,EMID!AU211,SWALES!AU211,SWEST!AU211,LPN!AU211,SPN!AU211,EPN!AU211,SPD!AU211,SPMW!AU211,SSEH!AU211,SSES!AU211)</f>
        <v>3.2399999999999998E-2</v>
      </c>
      <c r="AV211" s="390">
        <f>CHOOSE($B$3,ENWL!AV211,NPgN!AV211,NPgY!AV211,WMID!AV211,EMID!AV211,SWALES!AV211,SWEST!AV211,LPN!AV211,SPN!AV211,EPN!AV211,SPD!AV211,SPMW!AV211,SSEH!AV211,SSES!AV211)</f>
        <v>3.2599999999999997E-2</v>
      </c>
      <c r="AW211" s="184"/>
    </row>
    <row r="212" spans="1:49" ht="16.8">
      <c r="A212" s="82"/>
      <c r="B212" s="82"/>
      <c r="C212" s="82"/>
      <c r="D212" s="82"/>
      <c r="E212" s="82"/>
      <c r="F212" s="82"/>
      <c r="G212" s="82"/>
      <c r="H212" s="82"/>
      <c r="I212" s="82"/>
      <c r="J212" s="82"/>
      <c r="K212" s="82"/>
      <c r="L212" s="82"/>
      <c r="M212" s="82"/>
      <c r="N212" s="82"/>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243"/>
      <c r="AR212" s="82"/>
      <c r="AS212" s="82"/>
      <c r="AT212" s="82"/>
      <c r="AU212" s="82"/>
      <c r="AV212" s="82"/>
      <c r="AW212" s="184"/>
    </row>
    <row r="213" spans="1:49" ht="16.8">
      <c r="A213" s="82"/>
      <c r="B213" s="82"/>
      <c r="C213" s="82"/>
      <c r="D213" s="82"/>
      <c r="E213" s="82" t="s">
        <v>251</v>
      </c>
      <c r="F213" s="82"/>
      <c r="G213" s="82" t="s">
        <v>249</v>
      </c>
      <c r="H213" s="82" t="s">
        <v>252</v>
      </c>
      <c r="I213" s="82"/>
      <c r="J213" s="82"/>
      <c r="K213" s="82"/>
      <c r="L213" s="82"/>
      <c r="M213" s="82"/>
      <c r="N213" s="82"/>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243"/>
      <c r="AR213" s="390">
        <f>CHOOSE($B$3,ENWL!AR213,NPgN!AR213,NPgY!AR213,WMID!AR213,EMID!AR213,SWALES!AR213,SWEST!AR213,LPN!AR213,SPN!AR213,EPN!AR213,SPD!AR213,SPMW!AR213,SSEH!AR213,SSES!AR213)</f>
        <v>1.46E-2</v>
      </c>
      <c r="AS213" s="390">
        <f>CHOOSE($B$3,ENWL!AS213,NPgN!AS213,NPgY!AS213,WMID!AS213,EMID!AS213,SWALES!AS213,SWEST!AS213,LPN!AS213,SPN!AS213,EPN!AS213,SPD!AS213,SPMW!AS213,SSEH!AS213,SSES!AS213)</f>
        <v>2.7199999999999998E-2</v>
      </c>
      <c r="AT213" s="390">
        <f>CHOOSE($B$3,ENWL!AT213,NPgN!AT213,NPgY!AT213,WMID!AT213,EMID!AT213,SWALES!AT213,SWEST!AT213,LPN!AT213,SPN!AT213,EPN!AT213,SPD!AT213,SPMW!AT213,SSEH!AT213,SSES!AT213)</f>
        <v>2.4299999999999999E-2</v>
      </c>
      <c r="AU213" s="390">
        <f>CHOOSE($B$3,ENWL!AU213,NPgN!AU213,NPgY!AU213,WMID!AU213,EMID!AU213,SWALES!AU213,SWEST!AU213,LPN!AU213,SPN!AU213,EPN!AU213,SPD!AU213,SPMW!AU213,SSEH!AU213,SSES!AU213)</f>
        <v>2.4899999999999999E-2</v>
      </c>
      <c r="AV213" s="390">
        <f>CHOOSE($B$3,ENWL!AV213,NPgN!AV213,NPgY!AV213,WMID!AV213,EMID!AV213,SWALES!AV213,SWEST!AV213,LPN!AV213,SPN!AV213,EPN!AV213,SPD!AV213,SPMW!AV213,SSEH!AV213,SSES!AV213)</f>
        <v>2.5600000000000001E-2</v>
      </c>
      <c r="AW213" s="184"/>
    </row>
    <row r="214" spans="1:49" ht="16.8">
      <c r="A214" s="82"/>
      <c r="B214" s="82"/>
      <c r="C214" s="82"/>
      <c r="D214" s="82"/>
      <c r="E214" s="82" t="s">
        <v>253</v>
      </c>
      <c r="F214" s="82"/>
      <c r="G214" s="82" t="s">
        <v>100</v>
      </c>
      <c r="H214" s="82"/>
      <c r="I214" s="82"/>
      <c r="J214" s="82"/>
      <c r="K214" s="82"/>
      <c r="L214" s="82"/>
      <c r="M214" s="82"/>
      <c r="N214" s="82"/>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243"/>
      <c r="AR214" s="409">
        <f>CHOOSE($B$3,ENWL!AR214,NPgN!AR214,NPgY!AR214,WMID!AR214,EMID!AR214,SWALES!AR214,SWEST!AR214,LPN!AR214,SPN!AR214,EPN!AR214,SPD!AR214,SPMW!AR214,SSEH!AR214,SSES!AR214)</f>
        <v>0.75861000000000001</v>
      </c>
      <c r="AS214" s="409">
        <f>CHOOSE($B$3,ENWL!AS214,NPgN!AS214,NPgY!AS214,WMID!AS214,EMID!AS214,SWALES!AS214,SWEST!AS214,LPN!AS214,SPN!AS214,EPN!AS214,SPD!AS214,SPMW!AS214,SSEH!AS214,SSES!AS214)</f>
        <v>0.75861000000000001</v>
      </c>
      <c r="AT214" s="409">
        <f>CHOOSE($B$3,ENWL!AT214,NPgN!AT214,NPgY!AT214,WMID!AT214,EMID!AT214,SWALES!AT214,SWEST!AT214,LPN!AT214,SPN!AT214,EPN!AT214,SPD!AT214,SPMW!AT214,SSEH!AT214,SSES!AT214)</f>
        <v>0.75861000000000001</v>
      </c>
      <c r="AU214" s="409">
        <f>CHOOSE($B$3,ENWL!AU214,NPgN!AU214,NPgY!AU214,WMID!AU214,EMID!AU214,SWALES!AU214,SWEST!AU214,LPN!AU214,SPN!AU214,EPN!AU214,SPD!AU214,SPMW!AU214,SSEH!AU214,SSES!AU214)</f>
        <v>0.75861000000000001</v>
      </c>
      <c r="AV214" s="409">
        <f>CHOOSE($B$3,ENWL!AV214,NPgN!AV214,NPgY!AV214,WMID!AV214,EMID!AV214,SWALES!AV214,SWEST!AV214,LPN!AV214,SPN!AV214,EPN!AV214,SPD!AV214,SPMW!AV214,SSEH!AV214,SSES!AV214)</f>
        <v>0.75861000000000001</v>
      </c>
      <c r="AW214" s="184"/>
    </row>
    <row r="215" spans="1:49" ht="16.8">
      <c r="A215" s="82"/>
      <c r="B215" s="82"/>
      <c r="C215" s="82"/>
      <c r="D215" s="82"/>
      <c r="E215" s="82" t="s">
        <v>254</v>
      </c>
      <c r="F215" s="82"/>
      <c r="G215" s="82" t="s">
        <v>209</v>
      </c>
      <c r="H215" s="82"/>
      <c r="I215" s="82"/>
      <c r="J215" s="82"/>
      <c r="K215" s="82"/>
      <c r="L215" s="82"/>
      <c r="M215" s="82"/>
      <c r="N215" s="82"/>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243"/>
      <c r="AR215" s="409">
        <f>CHOOSE($B$3,ENWL!AR215,NPgN!AR215,NPgY!AR215,WMID!AR215,EMID!AR215,SWALES!AR215,SWEST!AR215,LPN!AR215,SPN!AR215,EPN!AR215,SPD!AR215,SPMW!AR215,SSEH!AR215,SSES!AR215)</f>
        <v>6.5000000000000002E-2</v>
      </c>
      <c r="AS215" s="409">
        <f>CHOOSE($B$3,ENWL!AS215,NPgN!AS215,NPgY!AS215,WMID!AS215,EMID!AS215,SWALES!AS215,SWEST!AS215,LPN!AS215,SPN!AS215,EPN!AS215,SPD!AS215,SPMW!AS215,SSEH!AS215,SSES!AS215)</f>
        <v>6.5000000000000002E-2</v>
      </c>
      <c r="AT215" s="409">
        <f>CHOOSE($B$3,ENWL!AT215,NPgN!AT215,NPgY!AT215,WMID!AT215,EMID!AT215,SWALES!AT215,SWEST!AT215,LPN!AT215,SPN!AT215,EPN!AT215,SPD!AT215,SPMW!AT215,SSEH!AT215,SSES!AT215)</f>
        <v>6.5000000000000002E-2</v>
      </c>
      <c r="AU215" s="409">
        <f>CHOOSE($B$3,ENWL!AU215,NPgN!AU215,NPgY!AU215,WMID!AU215,EMID!AU215,SWALES!AU215,SWEST!AU215,LPN!AU215,SPN!AU215,EPN!AU215,SPD!AU215,SPMW!AU215,SSEH!AU215,SSES!AU215)</f>
        <v>6.5000000000000002E-2</v>
      </c>
      <c r="AV215" s="409">
        <f>CHOOSE($B$3,ENWL!AV215,NPgN!AV215,NPgY!AV215,WMID!AV215,EMID!AV215,SWALES!AV215,SWEST!AV215,LPN!AV215,SPN!AV215,EPN!AV215,SPD!AV215,SPMW!AV215,SSEH!AV215,SSES!AV215)</f>
        <v>6.5000000000000002E-2</v>
      </c>
      <c r="AW215" s="184"/>
    </row>
    <row r="216" spans="1:49" ht="16.8">
      <c r="A216" s="82"/>
      <c r="B216" s="82"/>
      <c r="C216" s="82"/>
      <c r="D216" s="82"/>
      <c r="E216" s="82" t="s">
        <v>255</v>
      </c>
      <c r="F216" s="82"/>
      <c r="G216" s="82" t="s">
        <v>209</v>
      </c>
      <c r="H216" s="82"/>
      <c r="I216" s="82"/>
      <c r="J216" s="82"/>
      <c r="K216" s="82"/>
      <c r="L216" s="82"/>
      <c r="M216" s="82"/>
      <c r="N216" s="82"/>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243"/>
      <c r="AR216" s="409">
        <f>CHOOSE($B$3,ENWL!AR216,NPgN!AR216,NPgY!AR216,WMID!AR216,EMID!AR216,SWALES!AR216,SWEST!AR216,LPN!AR216,SPN!AR216,EPN!AR216,SPD!AR216,SPMW!AR216,SSEH!AR216,SSES!AR216)</f>
        <v>0.6</v>
      </c>
      <c r="AS216" s="409">
        <f>CHOOSE($B$3,ENWL!AS216,NPgN!AS216,NPgY!AS216,WMID!AS216,EMID!AS216,SWALES!AS216,SWEST!AS216,LPN!AS216,SPN!AS216,EPN!AS216,SPD!AS216,SPMW!AS216,SSEH!AS216,SSES!AS216)</f>
        <v>0.6</v>
      </c>
      <c r="AT216" s="409">
        <f>CHOOSE($B$3,ENWL!AT216,NPgN!AT216,NPgY!AT216,WMID!AT216,EMID!AT216,SWALES!AT216,SWEST!AT216,LPN!AT216,SPN!AT216,EPN!AT216,SPD!AT216,SPMW!AT216,SSEH!AT216,SSES!AT216)</f>
        <v>0.6</v>
      </c>
      <c r="AU216" s="409">
        <f>CHOOSE($B$3,ENWL!AU216,NPgN!AU216,NPgY!AU216,WMID!AU216,EMID!AU216,SWALES!AU216,SWEST!AU216,LPN!AU216,SPN!AU216,EPN!AU216,SPD!AU216,SPMW!AU216,SSEH!AU216,SSES!AU216)</f>
        <v>0.6</v>
      </c>
      <c r="AV216" s="409">
        <f>CHOOSE($B$3,ENWL!AV216,NPgN!AV216,NPgY!AV216,WMID!AV216,EMID!AV216,SWALES!AV216,SWEST!AV216,LPN!AV216,SPN!AV216,EPN!AV216,SPD!AV216,SPMW!AV216,SSEH!AV216,SSES!AV216)</f>
        <v>0.6</v>
      </c>
      <c r="AW216" s="184"/>
    </row>
    <row r="217" spans="1:49" ht="16.8">
      <c r="A217" s="82"/>
      <c r="B217" s="82"/>
      <c r="C217" s="82"/>
      <c r="D217" s="82"/>
      <c r="E217" s="82" t="s">
        <v>256</v>
      </c>
      <c r="F217" s="82"/>
      <c r="G217" s="82" t="s">
        <v>209</v>
      </c>
      <c r="H217" s="82"/>
      <c r="I217" s="82"/>
      <c r="J217" s="82"/>
      <c r="K217" s="82"/>
      <c r="L217" s="82"/>
      <c r="M217" s="82"/>
      <c r="N217" s="82"/>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243"/>
      <c r="AR217" s="409">
        <f>CHOOSE($B$3,ENWL!AR217,NPgN!AR217,NPgY!AR217,WMID!AR217,EMID!AR217,SWALES!AR217,SWEST!AR217,LPN!AR217,SPN!AR217,EPN!AR217,SPD!AR217,SPMW!AR217,SSEH!AR217,SSES!AR217)</f>
        <v>0.6</v>
      </c>
      <c r="AS217" s="409">
        <f>CHOOSE($B$3,ENWL!AS217,NPgN!AS217,NPgY!AS217,WMID!AS217,EMID!AS217,SWALES!AS217,SWEST!AS217,LPN!AS217,SPN!AS217,EPN!AS217,SPD!AS217,SPMW!AS217,SSEH!AS217,SSES!AS217)</f>
        <v>0.6</v>
      </c>
      <c r="AT217" s="409">
        <f>CHOOSE($B$3,ENWL!AT217,NPgN!AT217,NPgY!AT217,WMID!AT217,EMID!AT217,SWALES!AT217,SWEST!AT217,LPN!AT217,SPN!AT217,EPN!AT217,SPD!AT217,SPMW!AT217,SSEH!AT217,SSES!AT217)</f>
        <v>0.6</v>
      </c>
      <c r="AU217" s="409">
        <f>CHOOSE($B$3,ENWL!AU217,NPgN!AU217,NPgY!AU217,WMID!AU217,EMID!AU217,SWALES!AU217,SWEST!AU217,LPN!AU217,SPN!AU217,EPN!AU217,SPD!AU217,SPMW!AU217,SSEH!AU217,SSES!AU217)</f>
        <v>0.6</v>
      </c>
      <c r="AV217" s="409">
        <f>CHOOSE($B$3,ENWL!AV217,NPgN!AV217,NPgY!AV217,WMID!AV217,EMID!AV217,SWALES!AV217,SWEST!AV217,LPN!AV217,SPN!AV217,EPN!AV217,SPD!AV217,SPMW!AV217,SSEH!AV217,SSES!AV217)</f>
        <v>0.6</v>
      </c>
      <c r="AW217" s="184"/>
    </row>
    <row r="218" spans="1:49" ht="16.8">
      <c r="A218" s="82"/>
      <c r="B218" s="82"/>
      <c r="C218" s="82"/>
      <c r="D218" s="82"/>
      <c r="E218" s="82"/>
      <c r="F218" s="82"/>
      <c r="G218" s="82"/>
      <c r="H218" s="82"/>
      <c r="I218" s="82"/>
      <c r="J218" s="82"/>
      <c r="K218" s="82"/>
      <c r="L218" s="82"/>
      <c r="M218" s="82"/>
      <c r="N218" s="82"/>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243"/>
      <c r="AR218" s="145"/>
      <c r="AS218" s="184"/>
      <c r="AT218" s="184"/>
      <c r="AU218" s="184"/>
      <c r="AV218" s="184"/>
      <c r="AW218" s="184"/>
    </row>
    <row r="219" spans="1:49" ht="16.8">
      <c r="A219" s="82"/>
      <c r="B219" s="82"/>
      <c r="C219" s="82"/>
      <c r="D219" s="82"/>
      <c r="E219" s="82" t="s">
        <v>257</v>
      </c>
      <c r="F219" s="82"/>
      <c r="G219" s="82" t="s">
        <v>249</v>
      </c>
      <c r="H219" s="82"/>
      <c r="I219" s="82"/>
      <c r="J219" s="82"/>
      <c r="K219" s="82"/>
      <c r="L219" s="82"/>
      <c r="M219" s="82"/>
      <c r="N219" s="82"/>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409">
        <f>CHOOSE($B$3,ENWL!AJ219,NPgN!AJ219,NPgY!AJ219,WMID!AJ219,EMID!AJ219,SWALES!AJ219,SWEST!AJ219,LPN!AJ219,SPN!AJ219,EPN!AJ219,SPD!AJ219,SPMW!AJ219,SSEH!AJ219,SSES!AJ219)</f>
        <v>3.8974999999999996E-2</v>
      </c>
      <c r="AK219" s="409">
        <f>CHOOSE($B$3,ENWL!AK219,NPgN!AK219,NPgY!AK219,WMID!AK219,EMID!AK219,SWALES!AK219,SWEST!AK219,LPN!AK219,SPN!AK219,EPN!AK219,SPD!AK219,SPMW!AK219,SSEH!AK219,SSES!AK219)</f>
        <v>3.7870000000000001E-2</v>
      </c>
      <c r="AL219" s="409">
        <f>CHOOSE($B$3,ENWL!AL219,NPgN!AL219,NPgY!AL219,WMID!AL219,EMID!AL219,SWALES!AL219,SWEST!AL219,LPN!AL219,SPN!AL219,EPN!AL219,SPD!AL219,SPMW!AL219,SSEH!AL219,SSES!AL219)</f>
        <v>3.6830000000000002E-2</v>
      </c>
      <c r="AM219" s="409">
        <f>CHOOSE($B$3,ENWL!AM219,NPgN!AM219,NPgY!AM219,WMID!AM219,EMID!AM219,SWALES!AM219,SWEST!AM219,LPN!AM219,SPN!AM219,EPN!AM219,SPD!AM219,SPMW!AM219,SSEH!AM219,SSES!AM219)</f>
        <v>3.4814999999999999E-2</v>
      </c>
      <c r="AN219" s="409">
        <f>CHOOSE($B$3,ENWL!AN219,NPgN!AN219,NPgY!AN219,WMID!AN219,EMID!AN219,SWALES!AN219,SWEST!AN219,LPN!AN219,SPN!AN219,EPN!AN219,SPD!AN219,SPMW!AN219,SSEH!AN219,SSES!AN219)</f>
        <v>3.2670000000000005E-2</v>
      </c>
      <c r="AO219" s="409">
        <f>CHOOSE($B$3,ENWL!AO219,NPgN!AO219,NPgY!AO219,WMID!AO219,EMID!AO219,SWALES!AO219,SWEST!AO219,LPN!AO219,SPN!AO219,EPN!AO219,SPD!AO219,SPMW!AO219,SSEH!AO219,SSES!AO219)</f>
        <v>2.9485000000000001E-2</v>
      </c>
      <c r="AP219" s="409">
        <f>CHOOSE($B$3,ENWL!AP219,NPgN!AP219,NPgY!AP219,WMID!AP219,EMID!AP219,SWALES!AP219,SWEST!AP219,LPN!AP219,SPN!AP219,EPN!AP219,SPD!AP219,SPMW!AP219,SSEH!AP219,SSES!AP219)</f>
        <v>2.734E-2</v>
      </c>
      <c r="AQ219" s="457">
        <f>CHOOSE($B$3,ENWL!AQ219,NPgN!AQ219,NPgY!AQ219,WMID!AQ219,EMID!AQ219,SWALES!AQ219,SWEST!AQ219,LPN!AQ219,SPN!AQ219,EPN!AQ219,SPD!AQ219,SPMW!AQ219,SSEH!AQ219,SSES!AQ219)</f>
        <v>2.4934999999999999E-2</v>
      </c>
      <c r="AR219" s="145"/>
      <c r="AS219" s="184"/>
      <c r="AT219" s="184"/>
      <c r="AU219" s="184"/>
      <c r="AV219" s="184"/>
      <c r="AW219" s="184"/>
    </row>
    <row r="220" spans="1:49" ht="16.8">
      <c r="A220" s="82"/>
      <c r="B220" s="82"/>
      <c r="C220" s="82"/>
      <c r="D220" s="82"/>
      <c r="E220" s="82" t="s">
        <v>258</v>
      </c>
      <c r="F220" s="82"/>
      <c r="G220" s="82" t="s">
        <v>209</v>
      </c>
      <c r="H220" s="82"/>
      <c r="I220" s="82"/>
      <c r="J220" s="82"/>
      <c r="K220" s="82"/>
      <c r="L220" s="82"/>
      <c r="M220" s="82"/>
      <c r="N220" s="82"/>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410">
        <f>CHOOSE($B$3,ENWL!AJ220,NPgN!AJ220,NPgY!AJ220,WMID!AJ220,EMID!AJ220,SWALES!AJ220,SWEST!AJ220,LPN!AJ220,SPN!AJ220,EPN!AJ220,SPD!AJ220,SPMW!AJ220,SSEH!AJ220,SSES!AJ220)</f>
        <v>0.65</v>
      </c>
      <c r="AK220" s="410">
        <f>CHOOSE($B$3,ENWL!AK220,NPgN!AK220,NPgY!AK220,WMID!AK220,EMID!AK220,SWALES!AK220,SWEST!AK220,LPN!AK220,SPN!AK220,EPN!AK220,SPD!AK220,SPMW!AK220,SSEH!AK220,SSES!AK220)</f>
        <v>0.65</v>
      </c>
      <c r="AL220" s="410">
        <f>CHOOSE($B$3,ENWL!AL220,NPgN!AL220,NPgY!AL220,WMID!AL220,EMID!AL220,SWALES!AL220,SWEST!AL220,LPN!AL220,SPN!AL220,EPN!AL220,SPD!AL220,SPMW!AL220,SSEH!AL220,SSES!AL220)</f>
        <v>0.65</v>
      </c>
      <c r="AM220" s="410">
        <f>CHOOSE($B$3,ENWL!AM220,NPgN!AM220,NPgY!AM220,WMID!AM220,EMID!AM220,SWALES!AM220,SWEST!AM220,LPN!AM220,SPN!AM220,EPN!AM220,SPD!AM220,SPMW!AM220,SSEH!AM220,SSES!AM220)</f>
        <v>0.65</v>
      </c>
      <c r="AN220" s="410">
        <f>CHOOSE($B$3,ENWL!AN220,NPgN!AN220,NPgY!AN220,WMID!AN220,EMID!AN220,SWALES!AN220,SWEST!AN220,LPN!AN220,SPN!AN220,EPN!AN220,SPD!AN220,SPMW!AN220,SSEH!AN220,SSES!AN220)</f>
        <v>0.65</v>
      </c>
      <c r="AO220" s="410">
        <f>CHOOSE($B$3,ENWL!AO220,NPgN!AO220,NPgY!AO220,WMID!AO220,EMID!AO220,SWALES!AO220,SWEST!AO220,LPN!AO220,SPN!AO220,EPN!AO220,SPD!AO220,SPMW!AO220,SSEH!AO220,SSES!AO220)</f>
        <v>0.65</v>
      </c>
      <c r="AP220" s="410">
        <f>CHOOSE($B$3,ENWL!AP220,NPgN!AP220,NPgY!AP220,WMID!AP220,EMID!AP220,SWALES!AP220,SWEST!AP220,LPN!AP220,SPN!AP220,EPN!AP220,SPD!AP220,SPMW!AP220,SSEH!AP220,SSES!AP220)</f>
        <v>0.65</v>
      </c>
      <c r="AQ220" s="456">
        <f>CHOOSE($B$3,ENWL!AQ220,NPgN!AQ220,NPgY!AQ220,WMID!AQ220,EMID!AQ220,SWALES!AQ220,SWEST!AQ220,LPN!AQ220,SPN!AQ220,EPN!AQ220,SPD!AQ220,SPMW!AQ220,SSEH!AQ220,SSES!AQ220)</f>
        <v>0.65</v>
      </c>
      <c r="AR220" s="145"/>
      <c r="AS220" s="184"/>
      <c r="AT220" s="184"/>
      <c r="AU220" s="184"/>
      <c r="AV220" s="184"/>
      <c r="AW220" s="184"/>
    </row>
    <row r="221" spans="1:49" ht="16.8">
      <c r="A221" s="82"/>
      <c r="B221" s="82"/>
      <c r="C221" s="82"/>
      <c r="D221" s="82"/>
      <c r="E221" s="82"/>
      <c r="F221" s="82"/>
      <c r="G221" s="82"/>
      <c r="H221" s="82"/>
      <c r="I221" s="82"/>
      <c r="J221" s="82"/>
      <c r="K221" s="82"/>
      <c r="L221" s="82"/>
      <c r="M221" s="82"/>
      <c r="N221" s="82"/>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243"/>
      <c r="AR221" s="145"/>
      <c r="AS221" s="184"/>
      <c r="AT221" s="184"/>
      <c r="AU221" s="184"/>
      <c r="AV221" s="184"/>
      <c r="AW221" s="184"/>
    </row>
    <row r="222" spans="1:49" ht="16.8">
      <c r="A222" s="82"/>
      <c r="B222" s="82"/>
      <c r="D222" s="351" t="s">
        <v>259</v>
      </c>
      <c r="E222" s="351"/>
      <c r="F222" s="82"/>
      <c r="G222" s="82"/>
      <c r="H222" s="82"/>
      <c r="I222" s="82"/>
      <c r="J222" s="82"/>
      <c r="K222" s="82"/>
      <c r="L222" s="82"/>
      <c r="M222" s="82"/>
      <c r="N222" s="82"/>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243"/>
      <c r="AR222" s="145"/>
      <c r="AS222" s="184"/>
      <c r="AT222" s="184"/>
      <c r="AU222" s="184"/>
      <c r="AV222" s="184"/>
      <c r="AW222" s="184"/>
    </row>
    <row r="223" spans="1:49" ht="16.8">
      <c r="A223" s="82"/>
      <c r="B223" s="82"/>
      <c r="C223" s="82"/>
      <c r="D223" s="82"/>
      <c r="E223" s="82" t="s">
        <v>260</v>
      </c>
      <c r="F223" s="82"/>
      <c r="G223" s="82" t="s">
        <v>209</v>
      </c>
      <c r="H223" s="82" t="s">
        <v>261</v>
      </c>
      <c r="I223" s="82"/>
      <c r="J223" s="82"/>
      <c r="K223" s="82"/>
      <c r="L223" s="82"/>
      <c r="M223" s="82"/>
      <c r="N223" s="82"/>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243"/>
      <c r="AR223" s="390">
        <f>CHOOSE($B$3,ENWL!AR223,NPgN!AR223,NPgY!AR223,WMID!AR223,EMID!AR223,SWALES!AR223,SWEST!AR223,LPN!AR223,SPN!AR223,EPN!AR223,SPD!AR223,SPMW!AR223,SSEH!AR223,SSES!AR223)</f>
        <v>0.9919</v>
      </c>
      <c r="AS223" s="390">
        <f>CHOOSE($B$3,ENWL!AS223,NPgN!AS223,NPgY!AS223,WMID!AS223,EMID!AS223,SWALES!AS223,SWEST!AS223,LPN!AS223,SPN!AS223,EPN!AS223,SPD!AS223,SPMW!AS223,SSEH!AS223,SSES!AS223)</f>
        <v>1.0008999999999999</v>
      </c>
      <c r="AT223" s="390">
        <f>CHOOSE($B$3,ENWL!AT223,NPgN!AT223,NPgY!AT223,WMID!AT223,EMID!AT223,SWALES!AT223,SWEST!AT223,LPN!AT223,SPN!AT223,EPN!AT223,SPD!AT223,SPMW!AT223,SSEH!AT223,SSES!AT223)</f>
        <v>1.0102</v>
      </c>
      <c r="AU223" s="390">
        <f>CHOOSE($B$3,ENWL!AU223,NPgN!AU223,NPgY!AU223,WMID!AU223,EMID!AU223,SWALES!AU223,SWEST!AU223,LPN!AU223,SPN!AU223,EPN!AU223,SPD!AU223,SPMW!AU223,SSEH!AU223,SSES!AU223)</f>
        <v>1.0202</v>
      </c>
      <c r="AV223" s="390">
        <f>CHOOSE($B$3,ENWL!AV223,NPgN!AV223,NPgY!AV223,WMID!AV223,EMID!AV223,SWALES!AV223,SWEST!AV223,LPN!AV223,SPN!AV223,EPN!AV223,SPD!AV223,SPMW!AV223,SSEH!AV223,SSES!AV223)</f>
        <v>1.0306</v>
      </c>
      <c r="AW223" s="184"/>
    </row>
    <row r="224" spans="1:49" ht="16.8">
      <c r="A224" s="82"/>
      <c r="B224" s="82"/>
      <c r="C224" s="82"/>
      <c r="D224" s="82"/>
      <c r="E224" s="82"/>
      <c r="F224" s="82"/>
      <c r="G224" s="82"/>
      <c r="H224" s="82"/>
      <c r="I224" s="82"/>
      <c r="J224" s="82"/>
      <c r="K224" s="82"/>
      <c r="L224" s="82"/>
      <c r="M224" s="82"/>
      <c r="N224" s="82"/>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243"/>
      <c r="AR224" s="145"/>
      <c r="AS224" s="184"/>
      <c r="AT224" s="184"/>
      <c r="AU224" s="184"/>
      <c r="AV224" s="184"/>
      <c r="AW224" s="184"/>
    </row>
    <row r="225" spans="1:49" ht="16.8">
      <c r="A225" s="82"/>
      <c r="B225" s="82"/>
      <c r="D225" s="351" t="s">
        <v>262</v>
      </c>
      <c r="E225" s="351"/>
      <c r="F225" s="82"/>
      <c r="G225" s="82"/>
      <c r="H225" s="82"/>
      <c r="I225" s="82"/>
      <c r="J225" s="82"/>
      <c r="K225" s="82"/>
      <c r="L225" s="82"/>
      <c r="M225" s="82"/>
      <c r="N225" s="82"/>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243"/>
      <c r="AR225" s="364"/>
      <c r="AS225" s="184"/>
      <c r="AT225" s="184"/>
      <c r="AU225" s="184"/>
      <c r="AV225" s="184"/>
      <c r="AW225" s="184"/>
    </row>
    <row r="226" spans="1:49" ht="16.8">
      <c r="A226" s="82"/>
      <c r="B226" s="82"/>
      <c r="C226" s="82"/>
      <c r="D226" s="82"/>
      <c r="E226" s="82" t="s">
        <v>263</v>
      </c>
      <c r="F226" s="82"/>
      <c r="G226" s="82" t="s">
        <v>209</v>
      </c>
      <c r="H226" s="82"/>
      <c r="I226" s="82"/>
      <c r="J226" s="82"/>
      <c r="K226" s="82"/>
      <c r="L226" s="82"/>
      <c r="M226" s="82"/>
      <c r="N226" s="82"/>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243"/>
      <c r="AR226" s="409">
        <f>CHOOSE($B$3,ENWL!AR226,NPgN!AR226,NPgY!AR226,WMID!AR226,EMID!AR226,SWALES!AR226,SWEST!AR226,LPN!AR226,SPN!AR226,EPN!AR226,SPD!AR226,SPMW!AR226,SSEH!AR226,SSES!AR226)</f>
        <v>0.05</v>
      </c>
      <c r="AS226" s="409">
        <f>CHOOSE($B$3,ENWL!AS226,NPgN!AS226,NPgY!AS226,WMID!AS226,EMID!AS226,SWALES!AS226,SWEST!AS226,LPN!AS226,SPN!AS226,EPN!AS226,SPD!AS226,SPMW!AS226,SSEH!AS226,SSES!AS226)</f>
        <v>0.05</v>
      </c>
      <c r="AT226" s="409">
        <f>CHOOSE($B$3,ENWL!AT226,NPgN!AT226,NPgY!AT226,WMID!AT226,EMID!AT226,SWALES!AT226,SWEST!AT226,LPN!AT226,SPN!AT226,EPN!AT226,SPD!AT226,SPMW!AT226,SSEH!AT226,SSES!AT226)</f>
        <v>0.05</v>
      </c>
      <c r="AU226" s="409">
        <f>CHOOSE($B$3,ENWL!AU226,NPgN!AU226,NPgY!AU226,WMID!AU226,EMID!AU226,SWALES!AU226,SWEST!AU226,LPN!AU226,SPN!AU226,EPN!AU226,SPD!AU226,SPMW!AU226,SSEH!AU226,SSES!AU226)</f>
        <v>0.05</v>
      </c>
      <c r="AV226" s="409">
        <f>CHOOSE($B$3,ENWL!AV226,NPgN!AV226,NPgY!AV226,WMID!AV226,EMID!AV226,SWALES!AV226,SWEST!AV226,LPN!AV226,SPN!AV226,EPN!AV226,SPD!AV226,SPMW!AV226,SSEH!AV226,SSES!AV226)</f>
        <v>0.05</v>
      </c>
      <c r="AW226" s="184"/>
    </row>
    <row r="227" spans="1:49" ht="16.8">
      <c r="A227" s="82"/>
      <c r="B227" s="82"/>
      <c r="C227" s="82"/>
      <c r="D227" s="82"/>
      <c r="E227" s="82" t="s">
        <v>264</v>
      </c>
      <c r="F227" s="82"/>
      <c r="G227" s="82" t="s">
        <v>209</v>
      </c>
      <c r="H227" s="82"/>
      <c r="I227" s="82"/>
      <c r="J227" s="82"/>
      <c r="K227" s="82"/>
      <c r="L227" s="82"/>
      <c r="M227" s="82"/>
      <c r="N227" s="82"/>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243"/>
      <c r="AR227" s="409">
        <f>CHOOSE($B$3,ENWL!AR227,NPgN!AR227,NPgY!AR227,WMID!AR227,EMID!AR227,SWALES!AR227,SWEST!AR227,LPN!AR227,SPN!AR227,EPN!AR227,SPD!AR227,SPMW!AR227,SSEH!AR227,SSES!AR227)</f>
        <v>0.05</v>
      </c>
      <c r="AS227" s="409">
        <f>CHOOSE($B$3,ENWL!AS227,NPgN!AS227,NPgY!AS227,WMID!AS227,EMID!AS227,SWALES!AS227,SWEST!AS227,LPN!AS227,SPN!AS227,EPN!AS227,SPD!AS227,SPMW!AS227,SSEH!AS227,SSES!AS227)</f>
        <v>0.05</v>
      </c>
      <c r="AT227" s="409">
        <f>CHOOSE($B$3,ENWL!AT227,NPgN!AT227,NPgY!AT227,WMID!AT227,EMID!AT227,SWALES!AT227,SWEST!AT227,LPN!AT227,SPN!AT227,EPN!AT227,SPD!AT227,SPMW!AT227,SSEH!AT227,SSES!AT227)</f>
        <v>0.05</v>
      </c>
      <c r="AU227" s="409">
        <f>CHOOSE($B$3,ENWL!AU227,NPgN!AU227,NPgY!AU227,WMID!AU227,EMID!AU227,SWALES!AU227,SWEST!AU227,LPN!AU227,SPN!AU227,EPN!AU227,SPD!AU227,SPMW!AU227,SSEH!AU227,SSES!AU227)</f>
        <v>0.05</v>
      </c>
      <c r="AV227" s="409">
        <f>CHOOSE($B$3,ENWL!AV227,NPgN!AV227,NPgY!AV227,WMID!AV227,EMID!AV227,SWALES!AV227,SWEST!AV227,LPN!AV227,SPN!AV227,EPN!AV227,SPD!AV227,SPMW!AV227,SSEH!AV227,SSES!AV227)</f>
        <v>0.05</v>
      </c>
      <c r="AW227" s="184"/>
    </row>
    <row r="228" spans="1:49" ht="16.8">
      <c r="A228" s="82"/>
      <c r="B228" s="82"/>
      <c r="C228" s="82"/>
      <c r="D228" s="82"/>
      <c r="E228" s="82" t="s">
        <v>265</v>
      </c>
      <c r="F228" s="82"/>
      <c r="G228" s="82" t="s">
        <v>209</v>
      </c>
      <c r="H228" s="82"/>
      <c r="I228" s="82"/>
      <c r="J228" s="82"/>
      <c r="K228" s="82"/>
      <c r="L228" s="82"/>
      <c r="M228" s="82"/>
      <c r="N228" s="82"/>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243"/>
      <c r="AR228" s="409">
        <f>CHOOSE($B$3,ENWL!AR228,NPgN!AR228,NPgY!AR228,WMID!AR228,EMID!AR228,SWALES!AR228,SWEST!AR228,LPN!AR228,SPN!AR228,EPN!AR228,SPD!AR228,SPMW!AR228,SSEH!AR228,SSES!AR228)</f>
        <v>0.03</v>
      </c>
      <c r="AS228" s="409">
        <f>CHOOSE($B$3,ENWL!AS228,NPgN!AS228,NPgY!AS228,WMID!AS228,EMID!AS228,SWALES!AS228,SWEST!AS228,LPN!AS228,SPN!AS228,EPN!AS228,SPD!AS228,SPMW!AS228,SSEH!AS228,SSES!AS228)</f>
        <v>0.03</v>
      </c>
      <c r="AT228" s="409">
        <f>CHOOSE($B$3,ENWL!AT228,NPgN!AT228,NPgY!AT228,WMID!AT228,EMID!AT228,SWALES!AT228,SWEST!AT228,LPN!AT228,SPN!AT228,EPN!AT228,SPD!AT228,SPMW!AT228,SSEH!AT228,SSES!AT228)</f>
        <v>0.03</v>
      </c>
      <c r="AU228" s="409">
        <f>CHOOSE($B$3,ENWL!AU228,NPgN!AU228,NPgY!AU228,WMID!AU228,EMID!AU228,SWALES!AU228,SWEST!AU228,LPN!AU228,SPN!AU228,EPN!AU228,SPD!AU228,SPMW!AU228,SSEH!AU228,SSES!AU228)</f>
        <v>0.03</v>
      </c>
      <c r="AV228" s="409">
        <f>CHOOSE($B$3,ENWL!AV228,NPgN!AV228,NPgY!AV228,WMID!AV228,EMID!AV228,SWALES!AV228,SWEST!AV228,LPN!AV228,SPN!AV228,EPN!AV228,SPD!AV228,SPMW!AV228,SSEH!AV228,SSES!AV228)</f>
        <v>0.03</v>
      </c>
      <c r="AW228" s="184"/>
    </row>
    <row r="229" spans="1:49" ht="16.8">
      <c r="A229" s="82"/>
      <c r="B229" s="82"/>
      <c r="C229" s="82"/>
      <c r="D229" s="82"/>
      <c r="E229" s="82" t="s">
        <v>266</v>
      </c>
      <c r="F229" s="82"/>
      <c r="G229" s="82" t="s">
        <v>209</v>
      </c>
      <c r="H229" s="82"/>
      <c r="I229" s="82"/>
      <c r="J229" s="82"/>
      <c r="K229" s="82"/>
      <c r="L229" s="82"/>
      <c r="M229" s="82"/>
      <c r="N229" s="82"/>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243"/>
      <c r="AR229" s="409">
        <f>CHOOSE($B$3,ENWL!AR229,NPgN!AR229,NPgY!AR229,WMID!AR229,EMID!AR229,SWALES!AR229,SWEST!AR229,LPN!AR229,SPN!AR229,EPN!AR229,SPD!AR229,SPMW!AR229,SSEH!AR229,SSES!AR229)</f>
        <v>0.6</v>
      </c>
      <c r="AS229" s="409">
        <f>CHOOSE($B$3,ENWL!AS229,NPgN!AS229,NPgY!AS229,WMID!AS229,EMID!AS229,SWALES!AS229,SWEST!AS229,LPN!AS229,SPN!AS229,EPN!AS229,SPD!AS229,SPMW!AS229,SSEH!AS229,SSES!AS229)</f>
        <v>0.6</v>
      </c>
      <c r="AT229" s="409">
        <f>CHOOSE($B$3,ENWL!AT229,NPgN!AT229,NPgY!AT229,WMID!AT229,EMID!AT229,SWALES!AT229,SWEST!AT229,LPN!AT229,SPN!AT229,EPN!AT229,SPD!AT229,SPMW!AT229,SSEH!AT229,SSES!AT229)</f>
        <v>0.6</v>
      </c>
      <c r="AU229" s="409">
        <f>CHOOSE($B$3,ENWL!AU229,NPgN!AU229,NPgY!AU229,WMID!AU229,EMID!AU229,SWALES!AU229,SWEST!AU229,LPN!AU229,SPN!AU229,EPN!AU229,SPD!AU229,SPMW!AU229,SSEH!AU229,SSES!AU229)</f>
        <v>0.6</v>
      </c>
      <c r="AV229" s="409">
        <f>CHOOSE($B$3,ENWL!AV229,NPgN!AV229,NPgY!AV229,WMID!AV229,EMID!AV229,SWALES!AV229,SWEST!AV229,LPN!AV229,SPN!AV229,EPN!AV229,SPD!AV229,SPMW!AV229,SSEH!AV229,SSES!AV229)</f>
        <v>0.6</v>
      </c>
      <c r="AW229" s="184"/>
    </row>
    <row r="230" spans="1:49" ht="16.8">
      <c r="A230" s="82"/>
      <c r="B230" s="82"/>
      <c r="C230" s="82"/>
      <c r="D230" s="82"/>
      <c r="E230" s="82" t="s">
        <v>267</v>
      </c>
      <c r="F230" s="82"/>
      <c r="G230" s="82" t="s">
        <v>209</v>
      </c>
      <c r="H230" s="82"/>
      <c r="I230" s="82"/>
      <c r="J230" s="82"/>
      <c r="K230" s="82"/>
      <c r="L230" s="82"/>
      <c r="M230" s="82"/>
      <c r="N230" s="82"/>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243"/>
      <c r="AR230" s="409">
        <f>CHOOSE($B$3,ENWL!AR230,NPgN!AR230,NPgY!AR230,WMID!AR230,EMID!AR230,SWALES!AR230,SWEST!AR230,LPN!AR230,SPN!AR230,EPN!AR230,SPD!AR230,SPMW!AR230,SSEH!AR230,SSES!AR230)</f>
        <v>0.25</v>
      </c>
      <c r="AS230" s="409">
        <f>CHOOSE($B$3,ENWL!AS230,NPgN!AS230,NPgY!AS230,WMID!AS230,EMID!AS230,SWALES!AS230,SWEST!AS230,LPN!AS230,SPN!AS230,EPN!AS230,SPD!AS230,SPMW!AS230,SSEH!AS230,SSES!AS230)</f>
        <v>0.25</v>
      </c>
      <c r="AT230" s="409">
        <f>CHOOSE($B$3,ENWL!AT230,NPgN!AT230,NPgY!AT230,WMID!AT230,EMID!AT230,SWALES!AT230,SWEST!AT230,LPN!AT230,SPN!AT230,EPN!AT230,SPD!AT230,SPMW!AT230,SSEH!AT230,SSES!AT230)</f>
        <v>0.25</v>
      </c>
      <c r="AU230" s="409">
        <f>CHOOSE($B$3,ENWL!AU230,NPgN!AU230,NPgY!AU230,WMID!AU230,EMID!AU230,SWALES!AU230,SWEST!AU230,LPN!AU230,SPN!AU230,EPN!AU230,SPD!AU230,SPMW!AU230,SSEH!AU230,SSES!AU230)</f>
        <v>0.25</v>
      </c>
      <c r="AV230" s="409">
        <f>CHOOSE($B$3,ENWL!AV230,NPgN!AV230,NPgY!AV230,WMID!AV230,EMID!AV230,SWALES!AV230,SWEST!AV230,LPN!AV230,SPN!AV230,EPN!AV230,SPD!AV230,SPMW!AV230,SSEH!AV230,SSES!AV230)</f>
        <v>0.25</v>
      </c>
      <c r="AW230" s="184"/>
    </row>
    <row r="231" spans="1:49" ht="16.8">
      <c r="A231" s="82"/>
      <c r="B231" s="82"/>
      <c r="C231" s="82"/>
      <c r="D231" s="82"/>
      <c r="E231" s="82" t="s">
        <v>268</v>
      </c>
      <c r="F231" s="82"/>
      <c r="G231" s="82" t="s">
        <v>209</v>
      </c>
      <c r="H231" s="82"/>
      <c r="I231" s="82"/>
      <c r="J231" s="82"/>
      <c r="K231" s="82"/>
      <c r="L231" s="82"/>
      <c r="M231" s="82"/>
      <c r="N231" s="82"/>
      <c r="O231" s="184"/>
      <c r="P231" s="184"/>
      <c r="Q231" s="184"/>
      <c r="R231" s="184"/>
      <c r="S231" s="184"/>
      <c r="T231" s="184"/>
      <c r="U231" s="184"/>
      <c r="V231" s="184"/>
      <c r="W231" s="184"/>
      <c r="X231" s="184"/>
      <c r="Y231" s="184"/>
      <c r="Z231" s="184"/>
      <c r="AA231" s="184"/>
      <c r="AB231" s="184"/>
      <c r="AC231" s="184"/>
      <c r="AD231" s="184"/>
      <c r="AE231" s="184"/>
      <c r="AF231" s="184"/>
      <c r="AG231" s="184"/>
      <c r="AH231" s="184"/>
      <c r="AI231" s="184"/>
      <c r="AJ231" s="184"/>
      <c r="AK231" s="184"/>
      <c r="AL231" s="184"/>
      <c r="AM231" s="184"/>
      <c r="AN231" s="184"/>
      <c r="AO231" s="184"/>
      <c r="AP231" s="184"/>
      <c r="AQ231" s="243"/>
      <c r="AR231" s="409">
        <f>CHOOSE($B$3,ENWL!AR231,NPgN!AR231,NPgY!AR231,WMID!AR231,EMID!AR231,SWALES!AR231,SWEST!AR231,LPN!AR231,SPN!AR231,EPN!AR231,SPD!AR231,SPMW!AR231,SSEH!AR231,SSES!AR231)</f>
        <v>0</v>
      </c>
      <c r="AS231" s="409">
        <f>CHOOSE($B$3,ENWL!AS231,NPgN!AS231,NPgY!AS231,WMID!AS231,EMID!AS231,SWALES!AS231,SWEST!AS231,LPN!AS231,SPN!AS231,EPN!AS231,SPD!AS231,SPMW!AS231,SSEH!AS231,SSES!AS231)</f>
        <v>0</v>
      </c>
      <c r="AT231" s="409">
        <f>CHOOSE($B$3,ENWL!AT231,NPgN!AT231,NPgY!AT231,WMID!AT231,EMID!AT231,SWALES!AT231,SWEST!AT231,LPN!AT231,SPN!AT231,EPN!AT231,SPD!AT231,SPMW!AT231,SSEH!AT231,SSES!AT231)</f>
        <v>0</v>
      </c>
      <c r="AU231" s="409">
        <f>CHOOSE($B$3,ENWL!AU231,NPgN!AU231,NPgY!AU231,WMID!AU231,EMID!AU231,SWALES!AU231,SWEST!AU231,LPN!AU231,SPN!AU231,EPN!AU231,SPD!AU231,SPMW!AU231,SSEH!AU231,SSES!AU231)</f>
        <v>0</v>
      </c>
      <c r="AV231" s="409">
        <f>CHOOSE($B$3,ENWL!AV231,NPgN!AV231,NPgY!AV231,WMID!AV231,EMID!AV231,SWALES!AV231,SWEST!AV231,LPN!AV231,SPN!AV231,EPN!AV231,SPD!AV231,SPMW!AV231,SSEH!AV231,SSES!AV231)</f>
        <v>0</v>
      </c>
      <c r="AW231" s="184"/>
    </row>
    <row r="232" spans="1:49" ht="16.8">
      <c r="A232" s="82"/>
      <c r="B232" s="82"/>
      <c r="C232" s="82"/>
      <c r="D232" s="82"/>
      <c r="E232" s="82"/>
      <c r="F232" s="82"/>
      <c r="G232" s="82"/>
      <c r="H232" s="82"/>
      <c r="I232" s="82"/>
      <c r="J232" s="82"/>
      <c r="K232" s="82"/>
      <c r="L232" s="82"/>
      <c r="M232" s="82"/>
      <c r="N232" s="82"/>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243"/>
      <c r="AR232" s="145"/>
      <c r="AS232" s="184"/>
      <c r="AT232" s="184"/>
      <c r="AU232" s="184"/>
      <c r="AV232" s="184"/>
      <c r="AW232" s="184"/>
    </row>
    <row r="233" spans="1:49" ht="16.8">
      <c r="A233" s="82"/>
      <c r="B233" s="82"/>
      <c r="D233" s="351" t="s">
        <v>269</v>
      </c>
      <c r="E233" s="351"/>
      <c r="F233" s="82"/>
      <c r="G233" s="82"/>
      <c r="H233" s="82"/>
      <c r="I233" s="82"/>
      <c r="J233" s="82"/>
      <c r="K233" s="82"/>
      <c r="L233" s="82"/>
      <c r="M233" s="82"/>
      <c r="N233" s="82"/>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243"/>
      <c r="AR233" s="364"/>
      <c r="AS233" s="184"/>
      <c r="AT233" s="184"/>
      <c r="AU233" s="184"/>
      <c r="AV233" s="184"/>
      <c r="AW233" s="184"/>
    </row>
    <row r="234" spans="1:49" ht="16.8">
      <c r="A234" s="82"/>
      <c r="B234" s="82"/>
      <c r="C234" s="82"/>
      <c r="D234" s="82"/>
      <c r="E234" s="82" t="s">
        <v>270</v>
      </c>
      <c r="F234" s="82"/>
      <c r="G234" s="82" t="s">
        <v>209</v>
      </c>
      <c r="H234" s="82"/>
      <c r="I234" s="409">
        <f>CHOOSE($B$3,ENWL!I234,NPgN!I234,NPgY!I234,WMID!I234,EMID!I234,SWALES!I234,SWEST!I234,LPN!I234,SPN!I234,EPN!I234,SPD!I234,SPMW!I234,SSEH!I234,SSES!I234)</f>
        <v>0.77</v>
      </c>
      <c r="J234" s="82"/>
      <c r="K234" s="82"/>
      <c r="L234" s="82"/>
      <c r="M234" s="82"/>
      <c r="N234" s="82"/>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243"/>
      <c r="AR234" s="364"/>
      <c r="AS234" s="263"/>
      <c r="AT234" s="263"/>
      <c r="AU234" s="263"/>
      <c r="AV234" s="263"/>
      <c r="AW234" s="184"/>
    </row>
    <row r="235" spans="1:49" ht="16.8">
      <c r="A235" s="82"/>
      <c r="B235" s="82"/>
      <c r="C235" s="82"/>
      <c r="D235" s="82"/>
      <c r="E235" s="82" t="s">
        <v>271</v>
      </c>
      <c r="F235" s="82"/>
      <c r="G235" s="82" t="s">
        <v>209</v>
      </c>
      <c r="H235" s="82"/>
      <c r="I235" s="409">
        <f>CHOOSE($B$3,ENWL!I235,NPgN!I235,NPgY!I235,WMID!I235,EMID!I235,SWALES!I235,SWEST!I235,LPN!I235,SPN!I235,EPN!I235,SPD!I235,SPMW!I235,SSEH!I235,SSES!I235)</f>
        <v>0.85</v>
      </c>
      <c r="J235" s="82"/>
      <c r="K235" s="82"/>
      <c r="L235" s="82"/>
      <c r="M235" s="82"/>
      <c r="N235" s="82"/>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243"/>
      <c r="AR235" s="364"/>
      <c r="AS235" s="263"/>
      <c r="AT235" s="263"/>
      <c r="AU235" s="263"/>
      <c r="AV235" s="263"/>
      <c r="AW235" s="184"/>
    </row>
    <row r="236" spans="1:49" ht="16.8">
      <c r="A236" s="82"/>
      <c r="B236" s="82"/>
      <c r="C236" s="82"/>
      <c r="D236" s="82"/>
      <c r="E236" s="82"/>
      <c r="F236" s="82"/>
      <c r="G236" s="82"/>
      <c r="H236" s="82"/>
      <c r="I236" s="145"/>
      <c r="J236" s="82"/>
      <c r="K236" s="82"/>
      <c r="L236" s="82"/>
      <c r="M236" s="82"/>
      <c r="N236" s="82"/>
      <c r="O236" s="184"/>
      <c r="P236" s="184"/>
      <c r="Q236" s="184"/>
      <c r="R236" s="184"/>
      <c r="S236" s="184"/>
      <c r="T236" s="184"/>
      <c r="U236" s="184"/>
      <c r="V236" s="184"/>
      <c r="W236" s="184"/>
      <c r="X236" s="184"/>
      <c r="Y236" s="184"/>
      <c r="Z236" s="184"/>
      <c r="AA236" s="184"/>
      <c r="AB236" s="184"/>
      <c r="AC236" s="184"/>
      <c r="AD236" s="184"/>
      <c r="AE236" s="184"/>
      <c r="AF236" s="184"/>
      <c r="AG236" s="184"/>
      <c r="AH236" s="184"/>
      <c r="AI236" s="184"/>
      <c r="AJ236" s="184"/>
      <c r="AK236" s="184"/>
      <c r="AL236" s="184"/>
      <c r="AM236" s="184"/>
      <c r="AN236" s="184"/>
      <c r="AO236" s="184"/>
      <c r="AP236" s="184"/>
      <c r="AQ236" s="243"/>
      <c r="AR236" s="145"/>
      <c r="AS236" s="184"/>
      <c r="AT236" s="184"/>
      <c r="AU236" s="184"/>
      <c r="AV236" s="184"/>
      <c r="AW236" s="184"/>
    </row>
    <row r="237" spans="1:49" ht="16.8">
      <c r="A237" s="82"/>
      <c r="B237" s="82"/>
      <c r="C237" s="82"/>
      <c r="D237" s="82"/>
      <c r="E237" s="2" t="s">
        <v>272</v>
      </c>
      <c r="F237" s="82"/>
      <c r="G237" s="82" t="s">
        <v>209</v>
      </c>
      <c r="H237" s="82" t="s">
        <v>273</v>
      </c>
      <c r="I237" s="409">
        <f>CHOOSE($B$3,ENWL!I237,NPgN!I237,NPgY!I237,WMID!I237,EMID!I237,SWALES!I237,SWEST!I237,LPN!I237,SPN!I237,EPN!I237,SPD!I237,SPMW!I237,SSEH!I237,SSES!I237)</f>
        <v>0.5</v>
      </c>
      <c r="J237" s="82"/>
      <c r="K237" s="82"/>
      <c r="L237" s="82"/>
      <c r="M237" s="82"/>
      <c r="N237" s="82"/>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243"/>
      <c r="AR237" s="136"/>
      <c r="AS237" s="136"/>
      <c r="AT237" s="136"/>
      <c r="AU237" s="136"/>
      <c r="AV237" s="136"/>
      <c r="AW237" s="184"/>
    </row>
    <row r="238" spans="1:49" ht="16.8">
      <c r="A238" s="82"/>
      <c r="B238" s="82"/>
      <c r="C238" s="82"/>
      <c r="D238" s="82"/>
      <c r="E238" s="82"/>
      <c r="F238" s="82"/>
      <c r="G238" s="82"/>
      <c r="H238" s="82"/>
      <c r="I238" s="82"/>
      <c r="J238" s="82"/>
      <c r="K238" s="82"/>
      <c r="L238" s="82"/>
      <c r="M238" s="82"/>
      <c r="N238" s="82"/>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243"/>
      <c r="AR238" s="145"/>
      <c r="AS238" s="184"/>
      <c r="AT238" s="184"/>
      <c r="AU238" s="184"/>
      <c r="AV238" s="184"/>
      <c r="AW238" s="184"/>
    </row>
    <row r="239" spans="1:49" ht="16.8">
      <c r="A239" s="82"/>
      <c r="B239" s="408" t="s">
        <v>274</v>
      </c>
      <c r="C239" s="408"/>
      <c r="D239" s="408"/>
      <c r="E239" s="408"/>
      <c r="F239" s="408"/>
      <c r="G239" s="408"/>
      <c r="H239" s="408"/>
      <c r="I239" s="408"/>
      <c r="J239" s="408"/>
      <c r="K239" s="408"/>
      <c r="L239" s="408"/>
      <c r="M239" s="408"/>
      <c r="N239" s="408"/>
      <c r="O239" s="405"/>
      <c r="P239" s="405"/>
      <c r="Q239" s="405"/>
      <c r="R239" s="405"/>
      <c r="S239" s="405"/>
      <c r="T239" s="405"/>
      <c r="U239" s="405"/>
      <c r="V239" s="405"/>
      <c r="W239" s="405"/>
      <c r="X239" s="405"/>
      <c r="Y239" s="405"/>
      <c r="Z239" s="405"/>
      <c r="AA239" s="405"/>
      <c r="AB239" s="405"/>
      <c r="AC239" s="405"/>
      <c r="AD239" s="405"/>
      <c r="AE239" s="405"/>
      <c r="AF239" s="405"/>
      <c r="AG239" s="405"/>
      <c r="AH239" s="405"/>
      <c r="AI239" s="405"/>
      <c r="AJ239" s="405"/>
      <c r="AK239" s="405"/>
      <c r="AL239" s="405"/>
      <c r="AM239" s="405"/>
      <c r="AN239" s="405"/>
      <c r="AO239" s="405"/>
      <c r="AP239" s="405"/>
      <c r="AQ239" s="407"/>
      <c r="AR239" s="406"/>
      <c r="AS239" s="405"/>
      <c r="AT239" s="405"/>
      <c r="AU239" s="405"/>
      <c r="AV239" s="405"/>
      <c r="AW239" s="184"/>
    </row>
    <row r="240" spans="1:49" ht="16.8">
      <c r="A240" s="82"/>
      <c r="B240" s="82"/>
      <c r="C240" s="82"/>
      <c r="D240" s="82"/>
      <c r="E240" s="82"/>
      <c r="F240" s="82"/>
      <c r="G240" s="82"/>
      <c r="H240" s="82"/>
      <c r="I240" s="82"/>
      <c r="J240" s="82"/>
      <c r="K240" s="82"/>
      <c r="L240" s="82"/>
      <c r="M240" s="82"/>
      <c r="N240" s="82"/>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243"/>
      <c r="AR240" s="145"/>
      <c r="AS240" s="184"/>
      <c r="AT240" s="184"/>
      <c r="AU240" s="184"/>
      <c r="AV240" s="184"/>
      <c r="AW240" s="184"/>
    </row>
    <row r="241" spans="1:49" ht="16.8">
      <c r="A241" s="82"/>
      <c r="B241" s="82"/>
      <c r="C241" s="82"/>
      <c r="D241" s="82"/>
      <c r="E241" s="7" t="s">
        <v>275</v>
      </c>
      <c r="F241" s="82"/>
      <c r="G241" s="2" t="s">
        <v>105</v>
      </c>
      <c r="H241" s="82"/>
      <c r="I241" s="415">
        <f>CHOOSE($B$3,ENWL!I241,NPgN!I241,NPgY!I241,WMID!I241,EMID!I241,SWALES!I241,SWEST!I241,LPN!I241,SPN!I241,EPN!I241,SPD!I241,SPMW!I241,SSEH!I241,SSES!I241)</f>
        <v>26.84531622323496</v>
      </c>
      <c r="J241" s="82"/>
      <c r="K241" s="82"/>
      <c r="L241" s="82"/>
      <c r="M241" s="82"/>
      <c r="N241" s="82"/>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243"/>
      <c r="AR241" s="145"/>
      <c r="AS241" s="184"/>
      <c r="AT241" s="184"/>
      <c r="AU241" s="184"/>
      <c r="AV241" s="184"/>
      <c r="AW241" s="184"/>
    </row>
    <row r="242" spans="1:49" ht="16.8">
      <c r="A242" s="82"/>
      <c r="B242" s="82"/>
      <c r="C242" s="82"/>
      <c r="D242" s="82"/>
      <c r="E242" s="7" t="s">
        <v>276</v>
      </c>
      <c r="F242" s="82"/>
      <c r="G242" s="2" t="s">
        <v>277</v>
      </c>
      <c r="H242" s="82"/>
      <c r="I242" s="416">
        <f>CHOOSE($B$3,ENWL!I242,NPgN!I242,NPgY!I242,WMID!I242,EMID!I242,SWALES!I242,SWEST!I242,LPN!I242,SPN!I242,EPN!I242,SPD!I242,SPMW!I242,SSEH!I242,SSES!I242)</f>
        <v>33328</v>
      </c>
      <c r="J242" s="82"/>
      <c r="K242" s="82"/>
      <c r="L242" s="82"/>
      <c r="M242" s="82"/>
      <c r="N242" s="82"/>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243"/>
      <c r="AR242" s="145"/>
      <c r="AS242" s="184"/>
      <c r="AT242" s="184"/>
      <c r="AU242" s="184"/>
      <c r="AV242" s="184"/>
      <c r="AW242" s="184"/>
    </row>
    <row r="243" spans="1:49" ht="16.8">
      <c r="A243" s="82"/>
      <c r="B243" s="82"/>
      <c r="C243" s="82"/>
      <c r="D243" s="82"/>
      <c r="E243" s="7" t="s">
        <v>278</v>
      </c>
      <c r="F243" s="82"/>
      <c r="G243" s="2" t="s">
        <v>279</v>
      </c>
      <c r="H243" s="82"/>
      <c r="I243" s="415">
        <f>CHOOSE($B$3,ENWL!I243,NPgN!I243,NPgY!I243,WMID!I243,EMID!I243,SWALES!I243,SWEST!I243,LPN!I243,SPN!I243,EPN!I243,SPD!I243,SPMW!I243,SSEH!I243,SSES!I243)</f>
        <v>3.5</v>
      </c>
      <c r="J243" s="82"/>
      <c r="K243" s="82"/>
      <c r="L243" s="82"/>
      <c r="M243" s="82"/>
      <c r="N243" s="82"/>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243"/>
      <c r="AR243" s="145"/>
      <c r="AS243" s="184"/>
      <c r="AT243" s="184"/>
      <c r="AU243" s="184"/>
      <c r="AV243" s="184"/>
      <c r="AW243" s="184"/>
    </row>
    <row r="244" spans="1:49" ht="16.8">
      <c r="A244" s="82"/>
      <c r="B244" s="82"/>
      <c r="C244" s="82"/>
      <c r="D244" s="82"/>
      <c r="E244" s="7"/>
      <c r="F244" s="82"/>
      <c r="G244" s="82"/>
      <c r="H244" s="82"/>
      <c r="I244" s="82"/>
      <c r="J244" s="82"/>
      <c r="K244" s="82"/>
      <c r="L244" s="82"/>
      <c r="M244" s="82"/>
      <c r="N244" s="82"/>
      <c r="O244" s="184"/>
      <c r="P244" s="184"/>
      <c r="Q244" s="184"/>
      <c r="R244" s="184"/>
      <c r="S244" s="184"/>
      <c r="T244" s="184"/>
      <c r="U244" s="184"/>
      <c r="V244" s="184"/>
      <c r="W244" s="184"/>
      <c r="X244" s="184"/>
      <c r="Y244" s="184"/>
      <c r="Z244" s="184"/>
      <c r="AA244" s="184"/>
      <c r="AB244" s="184"/>
      <c r="AC244" s="184"/>
      <c r="AD244" s="184"/>
      <c r="AE244" s="184"/>
      <c r="AF244" s="184"/>
      <c r="AG244" s="184"/>
      <c r="AH244" s="184"/>
      <c r="AI244" s="184"/>
      <c r="AJ244" s="184"/>
      <c r="AK244" s="184"/>
      <c r="AL244" s="184"/>
      <c r="AM244" s="184"/>
      <c r="AN244" s="184"/>
      <c r="AO244" s="184"/>
      <c r="AP244" s="184"/>
      <c r="AQ244" s="243"/>
      <c r="AR244" s="145"/>
      <c r="AS244" s="184"/>
      <c r="AT244" s="184"/>
      <c r="AU244" s="184"/>
      <c r="AV244" s="184"/>
      <c r="AW244" s="184"/>
    </row>
    <row r="245" spans="1:49" ht="16.8">
      <c r="A245" s="82"/>
      <c r="B245" s="82"/>
      <c r="C245" s="82"/>
      <c r="D245" s="82"/>
      <c r="E245" s="41" t="s">
        <v>280</v>
      </c>
      <c r="F245" s="82"/>
      <c r="G245" s="2" t="s">
        <v>281</v>
      </c>
      <c r="H245" s="82"/>
      <c r="I245" s="411">
        <f>CHOOSE($B$3,ENWL!I245,NPgN!I245,NPgY!I245,WMID!I245,EMID!I245,SWALES!I245,SWEST!I245,LPN!I245,SPN!I245,EPN!I245,SPD!I245,SPMW!I245,SSEH!I245,SSES!I245)</f>
        <v>15</v>
      </c>
      <c r="J245" s="82"/>
      <c r="K245" s="82"/>
      <c r="L245" s="82"/>
      <c r="M245" s="82"/>
      <c r="N245" s="82"/>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243"/>
      <c r="AR245" s="145"/>
      <c r="AS245" s="184"/>
      <c r="AT245" s="184"/>
      <c r="AU245" s="184"/>
      <c r="AV245" s="184"/>
      <c r="AW245" s="184"/>
    </row>
    <row r="246" spans="1:49" ht="16.8">
      <c r="A246" s="82"/>
      <c r="B246" s="82"/>
      <c r="C246" s="82"/>
      <c r="D246" s="82"/>
      <c r="E246" s="41" t="s">
        <v>282</v>
      </c>
      <c r="F246" s="82"/>
      <c r="G246" s="2" t="s">
        <v>281</v>
      </c>
      <c r="H246" s="82"/>
      <c r="I246" s="414"/>
      <c r="J246" s="334"/>
      <c r="K246" s="413">
        <f>CHOOSE($B$3,ENWL!K246,NPgN!K246,NPgY!K246,WMID!K246,EMID!K246,SWALES!K246,SWEST!K246,LPN!K246,SPN!K246,EPN!K246,SPD!K246,SPMW!K246,SSEH!K246,SSES!K246)</f>
        <v>33.299999999999997</v>
      </c>
      <c r="L246" s="413">
        <f>CHOOSE($B$3,ENWL!L246,NPgN!L246,NPgY!L246,WMID!L246,EMID!L246,SWALES!L246,SWEST!L246,LPN!L246,SPN!L246,EPN!L246,SPD!L246,SPMW!L246,SSEH!L246,SSES!L246)</f>
        <v>33.299999999999997</v>
      </c>
      <c r="M246" s="413">
        <f>CHOOSE($B$3,ENWL!M246,NPgN!M246,NPgY!M246,WMID!M246,EMID!M246,SWALES!M246,SWEST!M246,LPN!M246,SPN!M246,EPN!M246,SPD!M246,SPMW!M246,SSEH!M246,SSES!M246)</f>
        <v>33.299999999999997</v>
      </c>
      <c r="N246" s="413">
        <f>CHOOSE($B$3,ENWL!N246,NPgN!N246,NPgY!N246,WMID!N246,EMID!N246,SWALES!N246,SWEST!N246,LPN!N246,SPN!N246,EPN!N246,SPD!N246,SPMW!N246,SSEH!N246,SSES!N246)</f>
        <v>33.299999999999997</v>
      </c>
      <c r="O246" s="413">
        <f>CHOOSE($B$3,ENWL!O246,NPgN!O246,NPgY!O246,WMID!O246,EMID!O246,SWALES!O246,SWEST!O246,LPN!O246,SPN!O246,EPN!O246,SPD!O246,SPMW!O246,SSEH!O246,SSES!O246)</f>
        <v>33.299999999999997</v>
      </c>
      <c r="P246" s="413">
        <f>CHOOSE($B$3,ENWL!P246,NPgN!P246,NPgY!P246,WMID!P246,EMID!P246,SWALES!P246,SWEST!P246,LPN!P246,SPN!P246,EPN!P246,SPD!P246,SPMW!P246,SSEH!P246,SSES!P246)</f>
        <v>33.299999999999997</v>
      </c>
      <c r="Q246" s="413">
        <f>CHOOSE($B$3,ENWL!Q246,NPgN!Q246,NPgY!Q246,WMID!Q246,EMID!Q246,SWALES!Q246,SWEST!Q246,LPN!Q246,SPN!Q246,EPN!Q246,SPD!Q246,SPMW!Q246,SSEH!Q246,SSES!Q246)</f>
        <v>33.299999999999997</v>
      </c>
      <c r="R246" s="413">
        <f>CHOOSE($B$3,ENWL!R246,NPgN!R246,NPgY!R246,WMID!R246,EMID!R246,SWALES!R246,SWEST!R246,LPN!R246,SPN!R246,EPN!R246,SPD!R246,SPMW!R246,SSEH!R246,SSES!R246)</f>
        <v>33.299999999999997</v>
      </c>
      <c r="S246" s="413">
        <f>CHOOSE($B$3,ENWL!S246,NPgN!S246,NPgY!S246,WMID!S246,EMID!S246,SWALES!S246,SWEST!S246,LPN!S246,SPN!S246,EPN!S246,SPD!S246,SPMW!S246,SSEH!S246,SSES!S246)</f>
        <v>33.299999999999997</v>
      </c>
      <c r="T246" s="413">
        <f>CHOOSE($B$3,ENWL!T246,NPgN!T246,NPgY!T246,WMID!T246,EMID!T246,SWALES!T246,SWEST!T246,LPN!T246,SPN!T246,EPN!T246,SPD!T246,SPMW!T246,SSEH!T246,SSES!T246)</f>
        <v>33.299999999999997</v>
      </c>
      <c r="U246" s="413">
        <f>CHOOSE($B$3,ENWL!U246,NPgN!U246,NPgY!U246,WMID!U246,EMID!U246,SWALES!U246,SWEST!U246,LPN!U246,SPN!U246,EPN!U246,SPD!U246,SPMW!U246,SSEH!U246,SSES!U246)</f>
        <v>33.299999999999997</v>
      </c>
      <c r="V246" s="413">
        <f>CHOOSE($B$3,ENWL!V246,NPgN!V246,NPgY!V246,WMID!V246,EMID!V246,SWALES!V246,SWEST!V246,LPN!V246,SPN!V246,EPN!V246,SPD!V246,SPMW!V246,SSEH!V246,SSES!V246)</f>
        <v>33.299999999999997</v>
      </c>
      <c r="W246" s="413">
        <f>CHOOSE($B$3,ENWL!W246,NPgN!W246,NPgY!W246,WMID!W246,EMID!W246,SWALES!W246,SWEST!W246,LPN!W246,SPN!W246,EPN!W246,SPD!W246,SPMW!W246,SSEH!W246,SSES!W246)</f>
        <v>33.299999999999997</v>
      </c>
      <c r="X246" s="413">
        <f>CHOOSE($B$3,ENWL!X246,NPgN!X246,NPgY!X246,WMID!X246,EMID!X246,SWALES!X246,SWEST!X246,LPN!X246,SPN!X246,EPN!X246,SPD!X246,SPMW!X246,SSEH!X246,SSES!X246)</f>
        <v>33.299999999999997</v>
      </c>
      <c r="Y246" s="413">
        <f>CHOOSE($B$3,ENWL!Y246,NPgN!Y246,NPgY!Y246,WMID!Y246,EMID!Y246,SWALES!Y246,SWEST!Y246,LPN!Y246,SPN!Y246,EPN!Y246,SPD!Y246,SPMW!Y246,SSEH!Y246,SSES!Y246)</f>
        <v>33.299999999999997</v>
      </c>
      <c r="Z246" s="413">
        <f>CHOOSE($B$3,ENWL!Z246,NPgN!Z246,NPgY!Z246,WMID!Z246,EMID!Z246,SWALES!Z246,SWEST!Z246,LPN!Z246,SPN!Z246,EPN!Z246,SPD!Z246,SPMW!Z246,SSEH!Z246,SSES!Z246)</f>
        <v>33.299999999999997</v>
      </c>
      <c r="AA246" s="413">
        <f>CHOOSE($B$3,ENWL!AA246,NPgN!AA246,NPgY!AA246,WMID!AA246,EMID!AA246,SWALES!AA246,SWEST!AA246,LPN!AA246,SPN!AA246,EPN!AA246,SPD!AA246,SPMW!AA246,SSEH!AA246,SSES!AA246)</f>
        <v>33.299999999999997</v>
      </c>
      <c r="AB246" s="413">
        <f>CHOOSE($B$3,ENWL!AB246,NPgN!AB246,NPgY!AB246,WMID!AB246,EMID!AB246,SWALES!AB246,SWEST!AB246,LPN!AB246,SPN!AB246,EPN!AB246,SPD!AB246,SPMW!AB246,SSEH!AB246,SSES!AB246)</f>
        <v>33.299999999999997</v>
      </c>
      <c r="AC246" s="413">
        <f>CHOOSE($B$3,ENWL!AC246,NPgN!AC246,NPgY!AC246,WMID!AC246,EMID!AC246,SWALES!AC246,SWEST!AC246,LPN!AC246,SPN!AC246,EPN!AC246,SPD!AC246,SPMW!AC246,SSEH!AC246,SSES!AC246)</f>
        <v>33.299999999999997</v>
      </c>
      <c r="AD246" s="413">
        <f>CHOOSE($B$3,ENWL!AD246,NPgN!AD246,NPgY!AD246,WMID!AD246,EMID!AD246,SWALES!AD246,SWEST!AD246,LPN!AD246,SPN!AD246,EPN!AD246,SPD!AD246,SPMW!AD246,SSEH!AD246,SSES!AD246)</f>
        <v>33.299999999999997</v>
      </c>
      <c r="AE246" s="413">
        <f>CHOOSE($B$3,ENWL!AE246,NPgN!AE246,NPgY!AE246,WMID!AE246,EMID!AE246,SWALES!AE246,SWEST!AE246,LPN!AE246,SPN!AE246,EPN!AE246,SPD!AE246,SPMW!AE246,SSEH!AE246,SSES!AE246)</f>
        <v>33.299999999999997</v>
      </c>
      <c r="AF246" s="413">
        <f>CHOOSE($B$3,ENWL!AF246,NPgN!AF246,NPgY!AF246,WMID!AF246,EMID!AF246,SWALES!AF246,SWEST!AF246,LPN!AF246,SPN!AF246,EPN!AF246,SPD!AF246,SPMW!AF246,SSEH!AF246,SSES!AF246)</f>
        <v>33.299999999999997</v>
      </c>
      <c r="AG246" s="413">
        <f>CHOOSE($B$3,ENWL!AG246,NPgN!AG246,NPgY!AG246,WMID!AG246,EMID!AG246,SWALES!AG246,SWEST!AG246,LPN!AG246,SPN!AG246,EPN!AG246,SPD!AG246,SPMW!AG246,SSEH!AG246,SSES!AG246)</f>
        <v>33.299999999999997</v>
      </c>
      <c r="AH246" s="413">
        <f>CHOOSE($B$3,ENWL!AH246,NPgN!AH246,NPgY!AH246,WMID!AH246,EMID!AH246,SWALES!AH246,SWEST!AH246,LPN!AH246,SPN!AH246,EPN!AH246,SPD!AH246,SPMW!AH246,SSEH!AH246,SSES!AH246)</f>
        <v>33.299999999999997</v>
      </c>
      <c r="AI246" s="413">
        <f>CHOOSE($B$3,ENWL!AI246,NPgN!AI246,NPgY!AI246,WMID!AI246,EMID!AI246,SWALES!AI246,SWEST!AI246,LPN!AI246,SPN!AI246,EPN!AI246,SPD!AI246,SPMW!AI246,SSEH!AI246,SSES!AI246)</f>
        <v>33.299999999999997</v>
      </c>
      <c r="AJ246" s="413">
        <f>CHOOSE($B$3,ENWL!AJ246,NPgN!AJ246,NPgY!AJ246,WMID!AJ246,EMID!AJ246,SWALES!AJ246,SWEST!AJ246,LPN!AJ246,SPN!AJ246,EPN!AJ246,SPD!AJ246,SPMW!AJ246,SSEH!AJ246,SSES!AJ246)</f>
        <v>23.125</v>
      </c>
      <c r="AK246" s="413">
        <f>CHOOSE($B$3,ENWL!AK246,NPgN!AK246,NPgY!AK246,WMID!AK246,EMID!AK246,SWALES!AK246,SWEST!AK246,LPN!AK246,SPN!AK246,EPN!AK246,SPD!AK246,SPMW!AK246,SSEH!AK246,SSES!AK246)</f>
        <v>26.25</v>
      </c>
      <c r="AL246" s="413">
        <f>CHOOSE($B$3,ENWL!AL246,NPgN!AL246,NPgY!AL246,WMID!AL246,EMID!AL246,SWALES!AL246,SWEST!AL246,LPN!AL246,SPN!AL246,EPN!AL246,SPD!AL246,SPMW!AL246,SSEH!AL246,SSES!AL246)</f>
        <v>29.375</v>
      </c>
      <c r="AM246" s="413">
        <f>CHOOSE($B$3,ENWL!AM246,NPgN!AM246,NPgY!AM246,WMID!AM246,EMID!AM246,SWALES!AM246,SWEST!AM246,LPN!AM246,SPN!AM246,EPN!AM246,SPD!AM246,SPMW!AM246,SSEH!AM246,SSES!AM246)</f>
        <v>32.5</v>
      </c>
      <c r="AN246" s="413">
        <f>CHOOSE($B$3,ENWL!AN246,NPgN!AN246,NPgY!AN246,WMID!AN246,EMID!AN246,SWALES!AN246,SWEST!AN246,LPN!AN246,SPN!AN246,EPN!AN246,SPD!AN246,SPMW!AN246,SSEH!AN246,SSES!AN246)</f>
        <v>35.625</v>
      </c>
      <c r="AO246" s="413">
        <f>CHOOSE($B$3,ENWL!AO246,NPgN!AO246,NPgY!AO246,WMID!AO246,EMID!AO246,SWALES!AO246,SWEST!AO246,LPN!AO246,SPN!AO246,EPN!AO246,SPD!AO246,SPMW!AO246,SSEH!AO246,SSES!AO246)</f>
        <v>38.75</v>
      </c>
      <c r="AP246" s="413">
        <f>CHOOSE($B$3,ENWL!AP246,NPgN!AP246,NPgY!AP246,WMID!AP246,EMID!AP246,SWALES!AP246,SWEST!AP246,LPN!AP246,SPN!AP246,EPN!AP246,SPD!AP246,SPMW!AP246,SSEH!AP246,SSES!AP246)</f>
        <v>41.875</v>
      </c>
      <c r="AQ246" s="412">
        <f>CHOOSE($B$3,ENWL!AQ246,NPgN!AQ246,NPgY!AQ246,WMID!AQ246,EMID!AQ246,SWALES!AQ246,SWEST!AQ246,LPN!AQ246,SPN!AQ246,EPN!AQ246,SPD!AQ246,SPMW!AQ246,SSEH!AQ246,SSES!AQ246)</f>
        <v>45</v>
      </c>
      <c r="AR246" s="145"/>
      <c r="AS246" s="184"/>
      <c r="AT246" s="184"/>
      <c r="AU246" s="184"/>
      <c r="AV246" s="184"/>
      <c r="AW246" s="184"/>
    </row>
    <row r="247" spans="1:49" ht="16.8">
      <c r="A247" s="82"/>
      <c r="B247" s="82"/>
      <c r="C247" s="82"/>
      <c r="D247" s="82"/>
      <c r="E247" s="7" t="s">
        <v>283</v>
      </c>
      <c r="F247" s="82"/>
      <c r="G247" s="7" t="s">
        <v>281</v>
      </c>
      <c r="H247" s="82"/>
      <c r="I247" s="414"/>
      <c r="J247" s="334"/>
      <c r="K247" s="413">
        <f>CHOOSE($B$3,ENWL!K247,NPgN!K247,NPgY!K247,WMID!K247,EMID!K247,SWALES!K247,SWEST!K247,LPN!K247,SPN!K247,EPN!K247,SPD!K247,SPMW!K247,SSEH!K247,SSES!K247)</f>
        <v>20</v>
      </c>
      <c r="L247" s="413">
        <f>CHOOSE($B$3,ENWL!L247,NPgN!L247,NPgY!L247,WMID!L247,EMID!L247,SWALES!L247,SWEST!L247,LPN!L247,SPN!L247,EPN!L247,SPD!L247,SPMW!L247,SSEH!L247,SSES!L247)</f>
        <v>20</v>
      </c>
      <c r="M247" s="413">
        <f>CHOOSE($B$3,ENWL!M247,NPgN!M247,NPgY!M247,WMID!M247,EMID!M247,SWALES!M247,SWEST!M247,LPN!M247,SPN!M247,EPN!M247,SPD!M247,SPMW!M247,SSEH!M247,SSES!M247)</f>
        <v>20</v>
      </c>
      <c r="N247" s="413">
        <f>CHOOSE($B$3,ENWL!N247,NPgN!N247,NPgY!N247,WMID!N247,EMID!N247,SWALES!N247,SWEST!N247,LPN!N247,SPN!N247,EPN!N247,SPD!N247,SPMW!N247,SSEH!N247,SSES!N247)</f>
        <v>20</v>
      </c>
      <c r="O247" s="413">
        <f>CHOOSE($B$3,ENWL!O247,NPgN!O247,NPgY!O247,WMID!O247,EMID!O247,SWALES!O247,SWEST!O247,LPN!O247,SPN!O247,EPN!O247,SPD!O247,SPMW!O247,SSEH!O247,SSES!O247)</f>
        <v>20</v>
      </c>
      <c r="P247" s="413">
        <f>CHOOSE($B$3,ENWL!P247,NPgN!P247,NPgY!P247,WMID!P247,EMID!P247,SWALES!P247,SWEST!P247,LPN!P247,SPN!P247,EPN!P247,SPD!P247,SPMW!P247,SSEH!P247,SSES!P247)</f>
        <v>20</v>
      </c>
      <c r="Q247" s="413">
        <f>CHOOSE($B$3,ENWL!Q247,NPgN!Q247,NPgY!Q247,WMID!Q247,EMID!Q247,SWALES!Q247,SWEST!Q247,LPN!Q247,SPN!Q247,EPN!Q247,SPD!Q247,SPMW!Q247,SSEH!Q247,SSES!Q247)</f>
        <v>20</v>
      </c>
      <c r="R247" s="413">
        <f>CHOOSE($B$3,ENWL!R247,NPgN!R247,NPgY!R247,WMID!R247,EMID!R247,SWALES!R247,SWEST!R247,LPN!R247,SPN!R247,EPN!R247,SPD!R247,SPMW!R247,SSEH!R247,SSES!R247)</f>
        <v>20</v>
      </c>
      <c r="S247" s="413">
        <f>CHOOSE($B$3,ENWL!S247,NPgN!S247,NPgY!S247,WMID!S247,EMID!S247,SWALES!S247,SWEST!S247,LPN!S247,SPN!S247,EPN!S247,SPD!S247,SPMW!S247,SSEH!S247,SSES!S247)</f>
        <v>20</v>
      </c>
      <c r="T247" s="413">
        <f>CHOOSE($B$3,ENWL!T247,NPgN!T247,NPgY!T247,WMID!T247,EMID!T247,SWALES!T247,SWEST!T247,LPN!T247,SPN!T247,EPN!T247,SPD!T247,SPMW!T247,SSEH!T247,SSES!T247)</f>
        <v>20</v>
      </c>
      <c r="U247" s="413">
        <f>CHOOSE($B$3,ENWL!U247,NPgN!U247,NPgY!U247,WMID!U247,EMID!U247,SWALES!U247,SWEST!U247,LPN!U247,SPN!U247,EPN!U247,SPD!U247,SPMW!U247,SSEH!U247,SSES!U247)</f>
        <v>20</v>
      </c>
      <c r="V247" s="413">
        <f>CHOOSE($B$3,ENWL!V247,NPgN!V247,NPgY!V247,WMID!V247,EMID!V247,SWALES!V247,SWEST!V247,LPN!V247,SPN!V247,EPN!V247,SPD!V247,SPMW!V247,SSEH!V247,SSES!V247)</f>
        <v>20</v>
      </c>
      <c r="W247" s="413">
        <f>CHOOSE($B$3,ENWL!W247,NPgN!W247,NPgY!W247,WMID!W247,EMID!W247,SWALES!W247,SWEST!W247,LPN!W247,SPN!W247,EPN!W247,SPD!W247,SPMW!W247,SSEH!W247,SSES!W247)</f>
        <v>20</v>
      </c>
      <c r="X247" s="413">
        <f>CHOOSE($B$3,ENWL!X247,NPgN!X247,NPgY!X247,WMID!X247,EMID!X247,SWALES!X247,SWEST!X247,LPN!X247,SPN!X247,EPN!X247,SPD!X247,SPMW!X247,SSEH!X247,SSES!X247)</f>
        <v>20</v>
      </c>
      <c r="Y247" s="413">
        <f>CHOOSE($B$3,ENWL!Y247,NPgN!Y247,NPgY!Y247,WMID!Y247,EMID!Y247,SWALES!Y247,SWEST!Y247,LPN!Y247,SPN!Y247,EPN!Y247,SPD!Y247,SPMW!Y247,SSEH!Y247,SSES!Y247)</f>
        <v>20</v>
      </c>
      <c r="Z247" s="413">
        <f>CHOOSE($B$3,ENWL!Z247,NPgN!Z247,NPgY!Z247,WMID!Z247,EMID!Z247,SWALES!Z247,SWEST!Z247,LPN!Z247,SPN!Z247,EPN!Z247,SPD!Z247,SPMW!Z247,SSEH!Z247,SSES!Z247)</f>
        <v>20</v>
      </c>
      <c r="AA247" s="413">
        <f>CHOOSE($B$3,ENWL!AA247,NPgN!AA247,NPgY!AA247,WMID!AA247,EMID!AA247,SWALES!AA247,SWEST!AA247,LPN!AA247,SPN!AA247,EPN!AA247,SPD!AA247,SPMW!AA247,SSEH!AA247,SSES!AA247)</f>
        <v>20</v>
      </c>
      <c r="AB247" s="413">
        <f>CHOOSE($B$3,ENWL!AB247,NPgN!AB247,NPgY!AB247,WMID!AB247,EMID!AB247,SWALES!AB247,SWEST!AB247,LPN!AB247,SPN!AB247,EPN!AB247,SPD!AB247,SPMW!AB247,SSEH!AB247,SSES!AB247)</f>
        <v>20</v>
      </c>
      <c r="AC247" s="413">
        <f>CHOOSE($B$3,ENWL!AC247,NPgN!AC247,NPgY!AC247,WMID!AC247,EMID!AC247,SWALES!AC247,SWEST!AC247,LPN!AC247,SPN!AC247,EPN!AC247,SPD!AC247,SPMW!AC247,SSEH!AC247,SSES!AC247)</f>
        <v>20</v>
      </c>
      <c r="AD247" s="413">
        <f>CHOOSE($B$3,ENWL!AD247,NPgN!AD247,NPgY!AD247,WMID!AD247,EMID!AD247,SWALES!AD247,SWEST!AD247,LPN!AD247,SPN!AD247,EPN!AD247,SPD!AD247,SPMW!AD247,SSEH!AD247,SSES!AD247)</f>
        <v>20</v>
      </c>
      <c r="AE247" s="413">
        <f>CHOOSE($B$3,ENWL!AE247,NPgN!AE247,NPgY!AE247,WMID!AE247,EMID!AE247,SWALES!AE247,SWEST!AE247,LPN!AE247,SPN!AE247,EPN!AE247,SPD!AE247,SPMW!AE247,SSEH!AE247,SSES!AE247)</f>
        <v>20</v>
      </c>
      <c r="AF247" s="413">
        <f>CHOOSE($B$3,ENWL!AF247,NPgN!AF247,NPgY!AF247,WMID!AF247,EMID!AF247,SWALES!AF247,SWEST!AF247,LPN!AF247,SPN!AF247,EPN!AF247,SPD!AF247,SPMW!AF247,SSEH!AF247,SSES!AF247)</f>
        <v>20</v>
      </c>
      <c r="AG247" s="413">
        <f>CHOOSE($B$3,ENWL!AG247,NPgN!AG247,NPgY!AG247,WMID!AG247,EMID!AG247,SWALES!AG247,SWEST!AG247,LPN!AG247,SPN!AG247,EPN!AG247,SPD!AG247,SPMW!AG247,SSEH!AG247,SSES!AG247)</f>
        <v>20</v>
      </c>
      <c r="AH247" s="413">
        <f>CHOOSE($B$3,ENWL!AH247,NPgN!AH247,NPgY!AH247,WMID!AH247,EMID!AH247,SWALES!AH247,SWEST!AH247,LPN!AH247,SPN!AH247,EPN!AH247,SPD!AH247,SPMW!AH247,SSEH!AH247,SSES!AH247)</f>
        <v>20</v>
      </c>
      <c r="AI247" s="413">
        <f>CHOOSE($B$3,ENWL!AI247,NPgN!AI247,NPgY!AI247,WMID!AI247,EMID!AI247,SWALES!AI247,SWEST!AI247,LPN!AI247,SPN!AI247,EPN!AI247,SPD!AI247,SPMW!AI247,SSEH!AI247,SSES!AI247)</f>
        <v>20</v>
      </c>
      <c r="AJ247" s="413">
        <f>CHOOSE($B$3,ENWL!AJ247,NPgN!AJ247,NPgY!AJ247,WMID!AJ247,EMID!AJ247,SWALES!AJ247,SWEST!AJ247,LPN!AJ247,SPN!AJ247,EPN!AJ247,SPD!AJ247,SPMW!AJ247,SSEH!AJ247,SSES!AJ247)</f>
        <v>23.125</v>
      </c>
      <c r="AK247" s="413">
        <f>CHOOSE($B$3,ENWL!AK247,NPgN!AK247,NPgY!AK247,WMID!AK247,EMID!AK247,SWALES!AK247,SWEST!AK247,LPN!AK247,SPN!AK247,EPN!AK247,SPD!AK247,SPMW!AK247,SSEH!AK247,SSES!AK247)</f>
        <v>26.25</v>
      </c>
      <c r="AL247" s="413">
        <f>CHOOSE($B$3,ENWL!AL247,NPgN!AL247,NPgY!AL247,WMID!AL247,EMID!AL247,SWALES!AL247,SWEST!AL247,LPN!AL247,SPN!AL247,EPN!AL247,SPD!AL247,SPMW!AL247,SSEH!AL247,SSES!AL247)</f>
        <v>29.375</v>
      </c>
      <c r="AM247" s="413">
        <f>CHOOSE($B$3,ENWL!AM247,NPgN!AM247,NPgY!AM247,WMID!AM247,EMID!AM247,SWALES!AM247,SWEST!AM247,LPN!AM247,SPN!AM247,EPN!AM247,SPD!AM247,SPMW!AM247,SSEH!AM247,SSES!AM247)</f>
        <v>32.5</v>
      </c>
      <c r="AN247" s="413">
        <f>CHOOSE($B$3,ENWL!AN247,NPgN!AN247,NPgY!AN247,WMID!AN247,EMID!AN247,SWALES!AN247,SWEST!AN247,LPN!AN247,SPN!AN247,EPN!AN247,SPD!AN247,SPMW!AN247,SSEH!AN247,SSES!AN247)</f>
        <v>35.625</v>
      </c>
      <c r="AO247" s="413">
        <f>CHOOSE($B$3,ENWL!AO247,NPgN!AO247,NPgY!AO247,WMID!AO247,EMID!AO247,SWALES!AO247,SWEST!AO247,LPN!AO247,SPN!AO247,EPN!AO247,SPD!AO247,SPMW!AO247,SSEH!AO247,SSES!AO247)</f>
        <v>38.75</v>
      </c>
      <c r="AP247" s="413">
        <f>CHOOSE($B$3,ENWL!AP247,NPgN!AP247,NPgY!AP247,WMID!AP247,EMID!AP247,SWALES!AP247,SWEST!AP247,LPN!AP247,SPN!AP247,EPN!AP247,SPD!AP247,SPMW!AP247,SSEH!AP247,SSES!AP247)</f>
        <v>41.875</v>
      </c>
      <c r="AQ247" s="412">
        <f>CHOOSE($B$3,ENWL!AQ247,NPgN!AQ247,NPgY!AQ247,WMID!AQ247,EMID!AQ247,SWALES!AQ247,SWEST!AQ247,LPN!AQ247,SPN!AQ247,EPN!AQ247,SPD!AQ247,SPMW!AQ247,SSEH!AQ247,SSES!AQ247)</f>
        <v>45</v>
      </c>
      <c r="AR247" s="145"/>
      <c r="AS247" s="184"/>
      <c r="AT247" s="184"/>
      <c r="AU247" s="184"/>
      <c r="AV247" s="184"/>
      <c r="AW247" s="184"/>
    </row>
    <row r="248" spans="1:49" ht="16.8">
      <c r="A248" s="82"/>
      <c r="B248" s="82"/>
      <c r="C248" s="82"/>
      <c r="D248" s="82"/>
      <c r="E248" s="41" t="s">
        <v>284</v>
      </c>
      <c r="F248" s="82"/>
      <c r="G248" s="2" t="s">
        <v>281</v>
      </c>
      <c r="H248" s="82"/>
      <c r="I248" s="411">
        <f>CHOOSE($B$3,ENWL!I248,NPgN!I248,NPgY!I248,WMID!I248,EMID!I248,SWALES!I248,SWEST!I248,LPN!I248,SPN!I248,EPN!I248,SPD!I248,SPMW!I248,SSEH!I248,SSES!I248)</f>
        <v>15</v>
      </c>
      <c r="J248" s="334"/>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c r="AI248" s="135"/>
      <c r="AJ248" s="135"/>
      <c r="AK248" s="135"/>
      <c r="AL248" s="135"/>
      <c r="AM248" s="135"/>
      <c r="AN248" s="135"/>
      <c r="AO248" s="135"/>
      <c r="AP248" s="135"/>
      <c r="AQ248" s="245"/>
      <c r="AR248" s="145"/>
      <c r="AS248" s="184"/>
      <c r="AT248" s="184"/>
      <c r="AU248" s="184"/>
      <c r="AV248" s="184"/>
      <c r="AW248" s="184"/>
    </row>
    <row r="249" spans="1:49" ht="16.8">
      <c r="A249" s="82"/>
      <c r="B249" s="82"/>
      <c r="C249" s="82"/>
      <c r="D249" s="82"/>
      <c r="E249" s="41" t="s">
        <v>285</v>
      </c>
      <c r="F249" s="82"/>
      <c r="G249" s="2" t="s">
        <v>281</v>
      </c>
      <c r="H249" s="82"/>
      <c r="I249" s="411">
        <f>CHOOSE($B$3,ENWL!I249,NPgN!I249,NPgY!I249,WMID!I249,EMID!I249,SWALES!I249,SWEST!I249,LPN!I249,SPN!I249,EPN!I249,SPD!I249,SPMW!I249,SSEH!I249,SSES!I249)</f>
        <v>45</v>
      </c>
      <c r="J249" s="334"/>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c r="AI249" s="135"/>
      <c r="AJ249" s="135"/>
      <c r="AK249" s="135"/>
      <c r="AL249" s="135"/>
      <c r="AM249" s="135"/>
      <c r="AN249" s="135"/>
      <c r="AO249" s="135"/>
      <c r="AP249" s="135"/>
      <c r="AQ249" s="245"/>
      <c r="AR249" s="145"/>
      <c r="AS249" s="184"/>
      <c r="AT249" s="184"/>
      <c r="AU249" s="184"/>
      <c r="AV249" s="184"/>
      <c r="AW249" s="184"/>
    </row>
    <row r="250" spans="1:49" ht="16.8">
      <c r="A250" s="82"/>
      <c r="B250" s="82"/>
      <c r="C250" s="82"/>
      <c r="D250" s="82"/>
      <c r="E250" s="7" t="s">
        <v>286</v>
      </c>
      <c r="F250" s="82"/>
      <c r="G250" s="2" t="s">
        <v>105</v>
      </c>
      <c r="H250" s="82"/>
      <c r="I250" s="207"/>
      <c r="J250" s="333"/>
      <c r="K250" s="413">
        <f>CHOOSE($B$3,ENWL!K250,NPgN!K250,NPgY!K250,WMID!K250,EMID!K250,SWALES!K250,SWEST!K250,LPN!K250,SPN!K250,EPN!K250,SPD!K250,SPMW!K250,SSEH!K250,SSES!K250)</f>
        <v>35.379650522117856</v>
      </c>
      <c r="L250" s="413">
        <f>CHOOSE($B$3,ENWL!L250,NPgN!L250,NPgY!L250,WMID!L250,EMID!L250,SWALES!L250,SWEST!L250,LPN!L250,SPN!L250,EPN!L250,SPD!L250,SPMW!L250,SSEH!L250,SSES!L250)</f>
        <v>124.47709503069738</v>
      </c>
      <c r="M250" s="413">
        <f>CHOOSE($B$3,ENWL!M250,NPgN!M250,NPgY!M250,WMID!M250,EMID!M250,SWALES!M250,SWEST!M250,LPN!M250,SPN!M250,EPN!M250,SPD!M250,SPMW!M250,SSEH!M250,SSES!M250)</f>
        <v>125.21803012016582</v>
      </c>
      <c r="N250" s="413">
        <f>CHOOSE($B$3,ENWL!N250,NPgN!N250,NPgY!N250,WMID!N250,EMID!N250,SWALES!N250,SWEST!N250,LPN!N250,SPN!N250,EPN!N250,SPD!N250,SPMW!N250,SSEH!N250,SSES!N250)</f>
        <v>128.55223802277379</v>
      </c>
      <c r="O250" s="413">
        <f>CHOOSE($B$3,ENWL!O250,NPgN!O250,NPgY!O250,WMID!O250,EMID!O250,SWALES!O250,SWEST!O250,LPN!O250,SPN!O250,EPN!O250,SPD!O250,SPMW!O250,SSEH!O250,SSES!O250)</f>
        <v>145.59374508054782</v>
      </c>
      <c r="P250" s="413">
        <f>CHOOSE($B$3,ENWL!P250,NPgN!P250,NPgY!P250,WMID!P250,EMID!P250,SWALES!P250,SWEST!P250,LPN!P250,SPN!P250,EPN!P250,SPD!P250,SPMW!P250,SSEH!P250,SSES!P250)</f>
        <v>129.29317311224219</v>
      </c>
      <c r="Q250" s="413">
        <f>CHOOSE($B$3,ENWL!Q250,NPgN!Q250,NPgY!Q250,WMID!Q250,EMID!Q250,SWALES!Q250,SWEST!Q250,LPN!Q250,SPN!Q250,EPN!Q250,SPD!Q250,SPMW!Q250,SSEH!Q250,SSES!Q250)</f>
        <v>149.29842052788999</v>
      </c>
      <c r="R250" s="413">
        <f>CHOOSE($B$3,ENWL!R250,NPgN!R250,NPgY!R250,WMID!R250,EMID!R250,SWALES!R250,SWEST!R250,LPN!R250,SPN!R250,EPN!R250,SPD!R250,SPMW!R250,SSEH!R250,SSES!R250)</f>
        <v>127.25560161620399</v>
      </c>
      <c r="S250" s="413">
        <f>CHOOSE($B$3,ENWL!S250,NPgN!S250,NPgY!S250,WMID!S250,EMID!S250,SWALES!S250,SWEST!S250,LPN!S250,SPN!S250,EPN!S250,SPD!S250,SPMW!S250,SSEH!S250,SSES!S250)</f>
        <v>134.72596814411483</v>
      </c>
      <c r="T250" s="413">
        <f>CHOOSE($B$3,ENWL!T250,NPgN!T250,NPgY!T250,WMID!T250,EMID!T250,SWALES!T250,SWEST!T250,LPN!T250,SPN!T250,EPN!T250,SPD!T250,SPMW!T250,SSEH!T250,SSES!T250)</f>
        <v>120.63821117601886</v>
      </c>
      <c r="U250" s="413">
        <f>CHOOSE($B$3,ENWL!U250,NPgN!U250,NPgY!U250,WMID!U250,EMID!U250,SWALES!U250,SWEST!U250,LPN!U250,SPN!U250,EPN!U250,SPD!U250,SPMW!U250,SSEH!U250,SSES!U250)</f>
        <v>122.29532946140371</v>
      </c>
      <c r="V250" s="413">
        <f>CHOOSE($B$3,ENWL!V250,NPgN!V250,NPgY!V250,WMID!V250,EMID!V250,SWALES!V250,SWEST!V250,LPN!V250,SPN!V250,EPN!V250,SPD!V250,SPMW!V250,SSEH!V250,SSES!V250)</f>
        <v>147.81495105633078</v>
      </c>
      <c r="W250" s="413">
        <f>CHOOSE($B$3,ENWL!W250,NPgN!W250,NPgY!W250,WMID!W250,EMID!W250,SWALES!W250,SWEST!W250,LPN!W250,SPN!W250,EPN!W250,SPD!W250,SPMW!W250,SSEH!W250,SSES!W250)</f>
        <v>138.03795317256004</v>
      </c>
      <c r="X250" s="413">
        <f>CHOOSE($B$3,ENWL!X250,NPgN!X250,NPgY!X250,WMID!X250,EMID!X250,SWALES!X250,SWEST!X250,LPN!X250,SPN!X250,EPN!X250,SPD!X250,SPMW!X250,SSEH!X250,SSES!X250)</f>
        <v>161.85413526967167</v>
      </c>
      <c r="Y250" s="413">
        <f>CHOOSE($B$3,ENWL!Y250,NPgN!Y250,NPgY!Y250,WMID!Y250,EMID!Y250,SWALES!Y250,SWEST!Y250,LPN!Y250,SPN!Y250,EPN!Y250,SPD!Y250,SPMW!Y250,SSEH!Y250,SSES!Y250)</f>
        <v>136.2979913393402</v>
      </c>
      <c r="Z250" s="413">
        <f>CHOOSE($B$3,ENWL!Z250,NPgN!Z250,NPgY!Z250,WMID!Z250,EMID!Z250,SWALES!Z250,SWEST!Z250,LPN!Z250,SPN!Z250,EPN!Z250,SPD!Z250,SPMW!Z250,SSEH!Z250,SSES!Z250)</f>
        <v>209.45716298401811</v>
      </c>
      <c r="AA250" s="413">
        <f>CHOOSE($B$3,ENWL!AA250,NPgN!AA250,NPgY!AA250,WMID!AA250,EMID!AA250,SWALES!AA250,SWEST!AA250,LPN!AA250,SPN!AA250,EPN!AA250,SPD!AA250,SPMW!AA250,SSEH!AA250,SSES!AA250)</f>
        <v>198.54227497424492</v>
      </c>
      <c r="AB250" s="413">
        <f>CHOOSE($B$3,ENWL!AB250,NPgN!AB250,NPgY!AB250,WMID!AB250,EMID!AB250,SWALES!AB250,SWEST!AB250,LPN!AB250,SPN!AB250,EPN!AB250,SPD!AB250,SPMW!AB250,SSEH!AB250,SSES!AB250)</f>
        <v>207.02485605451545</v>
      </c>
      <c r="AC250" s="413">
        <f>CHOOSE($B$3,ENWL!AC250,NPgN!AC250,NPgY!AC250,WMID!AC250,EMID!AC250,SWALES!AC250,SWEST!AC250,LPN!AC250,SPN!AC250,EPN!AC250,SPD!AC250,SPMW!AC250,SSEH!AC250,SSES!AC250)</f>
        <v>227.07922712811364</v>
      </c>
      <c r="AD250" s="413">
        <f>CHOOSE($B$3,ENWL!AD250,NPgN!AD250,NPgY!AD250,WMID!AD250,EMID!AD250,SWALES!AD250,SWEST!AD250,LPN!AD250,SPN!AD250,EPN!AD250,SPD!AD250,SPMW!AD250,SSEH!AD250,SSES!AD250)</f>
        <v>216.11267757843652</v>
      </c>
      <c r="AE250" s="413">
        <f>CHOOSE($B$3,ENWL!AE250,NPgN!AE250,NPgY!AE250,WMID!AE250,EMID!AE250,SWALES!AE250,SWEST!AE250,LPN!AE250,SPN!AE250,EPN!AE250,SPD!AE250,SPMW!AE250,SSEH!AE250,SSES!AE250)</f>
        <v>221.06207785565724</v>
      </c>
      <c r="AF250" s="413">
        <f>CHOOSE($B$3,ENWL!AF250,NPgN!AF250,NPgY!AF250,WMID!AF250,EMID!AF250,SWALES!AF250,SWEST!AF250,LPN!AF250,SPN!AF250,EPN!AF250,SPD!AF250,SPMW!AF250,SSEH!AF250,SSES!AF250)</f>
        <v>244.10176718411765</v>
      </c>
      <c r="AG250" s="413">
        <f>CHOOSE($B$3,ENWL!AG250,NPgN!AG250,NPgY!AG250,WMID!AG250,EMID!AG250,SWALES!AG250,SWEST!AG250,LPN!AG250,SPN!AG250,EPN!AG250,SPD!AG250,SPMW!AG250,SSEH!AG250,SSES!AG250)</f>
        <v>249.2434098100845</v>
      </c>
      <c r="AH250" s="413">
        <f>CHOOSE($B$3,ENWL!AH250,NPgN!AH250,NPgY!AH250,WMID!AH250,EMID!AH250,SWALES!AH250,SWEST!AH250,LPN!AH250,SPN!AH250,EPN!AH250,SPD!AH250,SPMW!AH250,SSEH!AH250,SSES!AH250)</f>
        <v>301.34015542726746</v>
      </c>
      <c r="AI250" s="413">
        <f>CHOOSE($B$3,ENWL!AI250,NPgN!AI250,NPgY!AI250,WMID!AI250,EMID!AI250,SWALES!AI250,SWEST!AI250,LPN!AI250,SPN!AI250,EPN!AI250,SPD!AI250,SPMW!AI250,SSEH!AI250,SSES!AI250)</f>
        <v>270.04452254215124</v>
      </c>
      <c r="AJ250" s="135"/>
      <c r="AK250" s="135"/>
      <c r="AL250" s="135"/>
      <c r="AM250" s="135"/>
      <c r="AN250" s="135"/>
      <c r="AO250" s="135"/>
      <c r="AP250" s="135"/>
      <c r="AQ250" s="245"/>
      <c r="AR250" s="145"/>
      <c r="AS250" s="184"/>
      <c r="AT250" s="184"/>
      <c r="AU250" s="184"/>
      <c r="AV250" s="184"/>
      <c r="AW250" s="184"/>
    </row>
    <row r="251" spans="1:49" ht="16.8">
      <c r="A251" s="82"/>
      <c r="B251" s="82"/>
      <c r="C251" s="82"/>
      <c r="D251" s="82"/>
      <c r="E251" s="7" t="s">
        <v>287</v>
      </c>
      <c r="F251" s="82"/>
      <c r="G251" s="2" t="s">
        <v>105</v>
      </c>
      <c r="H251" s="82"/>
      <c r="I251" s="82"/>
      <c r="J251" s="82"/>
      <c r="K251" s="413">
        <f>CHOOSE($B$3,ENWL!K251,NPgN!K251,NPgY!K251,WMID!K251,EMID!K251,SWALES!K251,SWEST!K251,LPN!K251,SPN!K251,EPN!K251,SPD!K251,SPMW!K251,SSEH!K251,SSES!K251)</f>
        <v>0</v>
      </c>
      <c r="L251" s="413">
        <f>CHOOSE($B$3,ENWL!L251,NPgN!L251,NPgY!L251,WMID!L251,EMID!L251,SWALES!L251,SWEST!L251,LPN!L251,SPN!L251,EPN!L251,SPD!L251,SPMW!L251,SSEH!L251,SSES!L251)</f>
        <v>0</v>
      </c>
      <c r="M251" s="413">
        <f>CHOOSE($B$3,ENWL!M251,NPgN!M251,NPgY!M251,WMID!M251,EMID!M251,SWALES!M251,SWEST!M251,LPN!M251,SPN!M251,EPN!M251,SPD!M251,SPMW!M251,SSEH!M251,SSES!M251)</f>
        <v>0</v>
      </c>
      <c r="N251" s="413">
        <f>CHOOSE($B$3,ENWL!N251,NPgN!N251,NPgY!N251,WMID!N251,EMID!N251,SWALES!N251,SWEST!N251,LPN!N251,SPN!N251,EPN!N251,SPD!N251,SPMW!N251,SSEH!N251,SSES!N251)</f>
        <v>0</v>
      </c>
      <c r="O251" s="413">
        <f>CHOOSE($B$3,ENWL!O251,NPgN!O251,NPgY!O251,WMID!O251,EMID!O251,SWALES!O251,SWEST!O251,LPN!O251,SPN!O251,EPN!O251,SPD!O251,SPMW!O251,SSEH!O251,SSES!O251)</f>
        <v>0</v>
      </c>
      <c r="P251" s="413">
        <f>CHOOSE($B$3,ENWL!P251,NPgN!P251,NPgY!P251,WMID!P251,EMID!P251,SWALES!P251,SWEST!P251,LPN!P251,SPN!P251,EPN!P251,SPD!P251,SPMW!P251,SSEH!P251,SSES!P251)</f>
        <v>0</v>
      </c>
      <c r="Q251" s="413">
        <f>CHOOSE($B$3,ENWL!Q251,NPgN!Q251,NPgY!Q251,WMID!Q251,EMID!Q251,SWALES!Q251,SWEST!Q251,LPN!Q251,SPN!Q251,EPN!Q251,SPD!Q251,SPMW!Q251,SSEH!Q251,SSES!Q251)</f>
        <v>0</v>
      </c>
      <c r="R251" s="413">
        <f>CHOOSE($B$3,ENWL!R251,NPgN!R251,NPgY!R251,WMID!R251,EMID!R251,SWALES!R251,SWEST!R251,LPN!R251,SPN!R251,EPN!R251,SPD!R251,SPMW!R251,SSEH!R251,SSES!R251)</f>
        <v>0</v>
      </c>
      <c r="S251" s="413">
        <f>CHOOSE($B$3,ENWL!S251,NPgN!S251,NPgY!S251,WMID!S251,EMID!S251,SWALES!S251,SWEST!S251,LPN!S251,SPN!S251,EPN!S251,SPD!S251,SPMW!S251,SSEH!S251,SSES!S251)</f>
        <v>0</v>
      </c>
      <c r="T251" s="413">
        <f>CHOOSE($B$3,ENWL!T251,NPgN!T251,NPgY!T251,WMID!T251,EMID!T251,SWALES!T251,SWEST!T251,LPN!T251,SPN!T251,EPN!T251,SPD!T251,SPMW!T251,SSEH!T251,SSES!T251)</f>
        <v>0</v>
      </c>
      <c r="U251" s="413">
        <f>CHOOSE($B$3,ENWL!U251,NPgN!U251,NPgY!U251,WMID!U251,EMID!U251,SWALES!U251,SWEST!U251,LPN!U251,SPN!U251,EPN!U251,SPD!U251,SPMW!U251,SSEH!U251,SSES!U251)</f>
        <v>0</v>
      </c>
      <c r="V251" s="413">
        <f>CHOOSE($B$3,ENWL!V251,NPgN!V251,NPgY!V251,WMID!V251,EMID!V251,SWALES!V251,SWEST!V251,LPN!V251,SPN!V251,EPN!V251,SPD!V251,SPMW!V251,SSEH!V251,SSES!V251)</f>
        <v>0</v>
      </c>
      <c r="W251" s="413">
        <f>CHOOSE($B$3,ENWL!W251,NPgN!W251,NPgY!W251,WMID!W251,EMID!W251,SWALES!W251,SWEST!W251,LPN!W251,SPN!W251,EPN!W251,SPD!W251,SPMW!W251,SSEH!W251,SSES!W251)</f>
        <v>0</v>
      </c>
      <c r="X251" s="413">
        <f>CHOOSE($B$3,ENWL!X251,NPgN!X251,NPgY!X251,WMID!X251,EMID!X251,SWALES!X251,SWEST!X251,LPN!X251,SPN!X251,EPN!X251,SPD!X251,SPMW!X251,SSEH!X251,SSES!X251)</f>
        <v>0</v>
      </c>
      <c r="Y251" s="413">
        <f>CHOOSE($B$3,ENWL!Y251,NPgN!Y251,NPgY!Y251,WMID!Y251,EMID!Y251,SWALES!Y251,SWEST!Y251,LPN!Y251,SPN!Y251,EPN!Y251,SPD!Y251,SPMW!Y251,SSEH!Y251,SSES!Y251)</f>
        <v>0</v>
      </c>
      <c r="Z251" s="413">
        <f>CHOOSE($B$3,ENWL!Z251,NPgN!Z251,NPgY!Z251,WMID!Z251,EMID!Z251,SWALES!Z251,SWEST!Z251,LPN!Z251,SPN!Z251,EPN!Z251,SPD!Z251,SPMW!Z251,SSEH!Z251,SSES!Z251)</f>
        <v>0</v>
      </c>
      <c r="AA251" s="413">
        <f>CHOOSE($B$3,ENWL!AA251,NPgN!AA251,NPgY!AA251,WMID!AA251,EMID!AA251,SWALES!AA251,SWEST!AA251,LPN!AA251,SPN!AA251,EPN!AA251,SPD!AA251,SPMW!AA251,SSEH!AA251,SSES!AA251)</f>
        <v>0</v>
      </c>
      <c r="AB251" s="413">
        <f>CHOOSE($B$3,ENWL!AB251,NPgN!AB251,NPgY!AB251,WMID!AB251,EMID!AB251,SWALES!AB251,SWEST!AB251,LPN!AB251,SPN!AB251,EPN!AB251,SPD!AB251,SPMW!AB251,SSEH!AB251,SSES!AB251)</f>
        <v>0</v>
      </c>
      <c r="AC251" s="413">
        <f>CHOOSE($B$3,ENWL!AC251,NPgN!AC251,NPgY!AC251,WMID!AC251,EMID!AC251,SWALES!AC251,SWEST!AC251,LPN!AC251,SPN!AC251,EPN!AC251,SPD!AC251,SPMW!AC251,SSEH!AC251,SSES!AC251)</f>
        <v>0</v>
      </c>
      <c r="AD251" s="413">
        <f>CHOOSE($B$3,ENWL!AD251,NPgN!AD251,NPgY!AD251,WMID!AD251,EMID!AD251,SWALES!AD251,SWEST!AD251,LPN!AD251,SPN!AD251,EPN!AD251,SPD!AD251,SPMW!AD251,SSEH!AD251,SSES!AD251)</f>
        <v>0</v>
      </c>
      <c r="AE251" s="413">
        <f>CHOOSE($B$3,ENWL!AE251,NPgN!AE251,NPgY!AE251,WMID!AE251,EMID!AE251,SWALES!AE251,SWEST!AE251,LPN!AE251,SPN!AE251,EPN!AE251,SPD!AE251,SPMW!AE251,SSEH!AE251,SSES!AE251)</f>
        <v>0</v>
      </c>
      <c r="AF251" s="413">
        <f>CHOOSE($B$3,ENWL!AF251,NPgN!AF251,NPgY!AF251,WMID!AF251,EMID!AF251,SWALES!AF251,SWEST!AF251,LPN!AF251,SPN!AF251,EPN!AF251,SPD!AF251,SPMW!AF251,SSEH!AF251,SSES!AF251)</f>
        <v>0</v>
      </c>
      <c r="AG251" s="413">
        <f>CHOOSE($B$3,ENWL!AG251,NPgN!AG251,NPgY!AG251,WMID!AG251,EMID!AG251,SWALES!AG251,SWEST!AG251,LPN!AG251,SPN!AG251,EPN!AG251,SPD!AG251,SPMW!AG251,SSEH!AG251,SSES!AG251)</f>
        <v>0</v>
      </c>
      <c r="AH251" s="413">
        <f>CHOOSE($B$3,ENWL!AH251,NPgN!AH251,NPgY!AH251,WMID!AH251,EMID!AH251,SWALES!AH251,SWEST!AH251,LPN!AH251,SPN!AH251,EPN!AH251,SPD!AH251,SPMW!AH251,SSEH!AH251,SSES!AH251)</f>
        <v>0</v>
      </c>
      <c r="AI251" s="413">
        <f>CHOOSE($B$3,ENWL!AI251,NPgN!AI251,NPgY!AI251,WMID!AI251,EMID!AI251,SWALES!AI251,SWEST!AI251,LPN!AI251,SPN!AI251,EPN!AI251,SPD!AI251,SPMW!AI251,SSEH!AI251,SSES!AI251)</f>
        <v>0</v>
      </c>
      <c r="AJ251" s="135"/>
      <c r="AK251" s="135"/>
      <c r="AL251" s="135"/>
      <c r="AM251" s="135"/>
      <c r="AN251" s="135"/>
      <c r="AO251" s="135"/>
      <c r="AP251" s="135"/>
      <c r="AQ251" s="245"/>
      <c r="AR251" s="145"/>
      <c r="AS251" s="184"/>
      <c r="AT251" s="184"/>
      <c r="AU251" s="184"/>
      <c r="AV251" s="184"/>
      <c r="AW251" s="184"/>
    </row>
    <row r="252" spans="1:49" ht="16.8">
      <c r="A252" s="82"/>
      <c r="B252" s="82"/>
      <c r="C252" s="82"/>
      <c r="D252" s="82"/>
      <c r="E252" s="41" t="s">
        <v>288</v>
      </c>
      <c r="F252" s="82"/>
      <c r="G252" s="2" t="s">
        <v>105</v>
      </c>
      <c r="H252" s="82"/>
      <c r="I252" s="82"/>
      <c r="J252" s="82"/>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413">
        <f>CHOOSE($B$3,ENWL!AH252,NPgN!AH252,NPgY!AH252,WMID!AH252,EMID!AH252,SWALES!AH252,SWEST!AH252,LPN!AH252,SPN!AH252,EPN!AH252,SPD!AH252,SPMW!AH252,SSEH!AH252,SSES!AH252)</f>
        <v>-1.3915618294283827</v>
      </c>
      <c r="AI252" s="413">
        <f>CHOOSE($B$3,ENWL!AI252,NPgN!AI252,NPgY!AI252,WMID!AI252,EMID!AI252,SWALES!AI252,SWEST!AI252,LPN!AI252,SPN!AI252,EPN!AI252,SPD!AI252,SPMW!AI252,SSEH!AI252,SSES!AI252)</f>
        <v>36.4736910336769</v>
      </c>
      <c r="AJ252" s="135"/>
      <c r="AK252" s="135"/>
      <c r="AL252" s="135"/>
      <c r="AM252" s="135"/>
      <c r="AN252" s="135"/>
      <c r="AO252" s="135"/>
      <c r="AP252" s="135"/>
      <c r="AQ252" s="245"/>
      <c r="AR252" s="145"/>
      <c r="AS252" s="184"/>
      <c r="AT252" s="184"/>
      <c r="AU252" s="184"/>
      <c r="AV252" s="184"/>
      <c r="AW252" s="184"/>
    </row>
    <row r="253" spans="1:49" ht="16.8">
      <c r="A253" s="82"/>
      <c r="B253" s="82"/>
      <c r="C253" s="82"/>
      <c r="D253" s="82"/>
      <c r="E253" s="82"/>
      <c r="F253" s="82"/>
      <c r="G253" s="82"/>
      <c r="H253" s="82"/>
      <c r="I253" s="82"/>
      <c r="J253" s="82"/>
      <c r="K253" s="82"/>
      <c r="L253" s="82"/>
      <c r="M253" s="82"/>
      <c r="N253" s="82"/>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243"/>
      <c r="AR253" s="145"/>
      <c r="AS253" s="184"/>
      <c r="AT253" s="184"/>
      <c r="AU253" s="184"/>
      <c r="AV253" s="184"/>
      <c r="AW253" s="184"/>
    </row>
    <row r="254" spans="1:49" ht="16.8">
      <c r="A254" s="82"/>
      <c r="B254" s="408" t="s">
        <v>289</v>
      </c>
      <c r="C254" s="408"/>
      <c r="D254" s="408"/>
      <c r="E254" s="408"/>
      <c r="F254" s="408"/>
      <c r="G254" s="408"/>
      <c r="H254" s="408"/>
      <c r="I254" s="408"/>
      <c r="J254" s="408"/>
      <c r="K254" s="408"/>
      <c r="L254" s="408"/>
      <c r="M254" s="408"/>
      <c r="N254" s="408"/>
      <c r="O254" s="405"/>
      <c r="P254" s="405"/>
      <c r="Q254" s="405"/>
      <c r="R254" s="405"/>
      <c r="S254" s="405"/>
      <c r="T254" s="405"/>
      <c r="U254" s="405"/>
      <c r="V254" s="405"/>
      <c r="W254" s="405"/>
      <c r="X254" s="405"/>
      <c r="Y254" s="405"/>
      <c r="Z254" s="405"/>
      <c r="AA254" s="405"/>
      <c r="AB254" s="405"/>
      <c r="AC254" s="405"/>
      <c r="AD254" s="405"/>
      <c r="AE254" s="405"/>
      <c r="AF254" s="405"/>
      <c r="AG254" s="405"/>
      <c r="AH254" s="405"/>
      <c r="AI254" s="405"/>
      <c r="AJ254" s="405"/>
      <c r="AK254" s="405"/>
      <c r="AL254" s="405"/>
      <c r="AM254" s="405"/>
      <c r="AN254" s="405"/>
      <c r="AO254" s="405"/>
      <c r="AP254" s="405"/>
      <c r="AQ254" s="407"/>
      <c r="AR254" s="406"/>
      <c r="AS254" s="405"/>
      <c r="AT254" s="405"/>
      <c r="AU254" s="405"/>
      <c r="AV254" s="405"/>
      <c r="AW254" s="184"/>
    </row>
    <row r="255" spans="1:49" ht="16.8">
      <c r="A255" s="82"/>
      <c r="B255" s="82"/>
      <c r="C255" s="82"/>
      <c r="D255" s="82"/>
      <c r="E255" s="82"/>
      <c r="F255" s="82"/>
      <c r="G255" s="82"/>
      <c r="H255" s="82"/>
      <c r="I255" s="82"/>
      <c r="J255" s="82"/>
      <c r="K255" s="82"/>
      <c r="L255" s="82"/>
      <c r="M255" s="82"/>
      <c r="N255" s="82"/>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243"/>
      <c r="AR255" s="145"/>
      <c r="AS255" s="184"/>
      <c r="AT255" s="184"/>
      <c r="AU255" s="184"/>
      <c r="AV255" s="184"/>
      <c r="AW255" s="184"/>
    </row>
    <row r="256" spans="1:49" ht="16.8">
      <c r="A256" s="82"/>
      <c r="B256" s="82"/>
      <c r="C256" s="82"/>
      <c r="D256" s="82"/>
      <c r="E256" s="82" t="s">
        <v>256</v>
      </c>
      <c r="F256" s="82"/>
      <c r="G256" s="82" t="s">
        <v>209</v>
      </c>
      <c r="H256" s="82" t="s">
        <v>290</v>
      </c>
      <c r="I256" s="409">
        <f>CHOOSE($B$3,ENWL!I256,NPgN!I256,NPgY!I256,WMID!I256,EMID!I256,SWALES!I256,SWEST!I256,LPN!I256,SPN!I256,EPN!I256,SPD!I256,SPMW!I256,SSEH!I256,SSES!I256)</f>
        <v>0.6</v>
      </c>
      <c r="J256" s="82"/>
      <c r="K256" s="82"/>
      <c r="L256" s="82"/>
      <c r="M256" s="82"/>
      <c r="N256" s="82"/>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243"/>
      <c r="AR256" s="145"/>
      <c r="AS256" s="184"/>
      <c r="AT256" s="184"/>
      <c r="AU256" s="184"/>
      <c r="AV256" s="184"/>
      <c r="AW256" s="184"/>
    </row>
    <row r="257" spans="1:49" ht="16.8">
      <c r="A257" s="82"/>
      <c r="B257" s="82"/>
      <c r="C257" s="82"/>
      <c r="D257" s="82"/>
      <c r="E257" s="82" t="s">
        <v>291</v>
      </c>
      <c r="F257" s="82"/>
      <c r="G257" s="82" t="s">
        <v>249</v>
      </c>
      <c r="H257" s="82" t="s">
        <v>292</v>
      </c>
      <c r="I257" s="409">
        <f>CHOOSE($B$3,ENWL!I257,NPgN!I257,NPgY!I257,WMID!I257,EMID!I257,SWALES!I257,SWEST!I257,LPN!I257,SPN!I257,EPN!I257,SPD!I257,SPMW!I257,SSEH!I257,SSES!I257)</f>
        <v>0.03</v>
      </c>
      <c r="J257" s="82"/>
      <c r="K257" s="82"/>
      <c r="L257" s="82"/>
      <c r="M257" s="82"/>
      <c r="N257" s="82"/>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243"/>
      <c r="AR257" s="145"/>
      <c r="AS257" s="184"/>
      <c r="AT257" s="184"/>
      <c r="AU257" s="184"/>
      <c r="AV257" s="184"/>
      <c r="AW257" s="184"/>
    </row>
    <row r="258" spans="1:49" ht="16.8">
      <c r="A258" s="82"/>
      <c r="B258" s="82"/>
      <c r="C258" s="82"/>
      <c r="D258" s="82"/>
      <c r="E258" s="82" t="s">
        <v>293</v>
      </c>
      <c r="F258" s="82"/>
      <c r="G258" s="82" t="s">
        <v>249</v>
      </c>
      <c r="H258" s="82" t="s">
        <v>294</v>
      </c>
      <c r="I258" s="409">
        <f>CHOOSE($B$3,ENWL!I258,NPgN!I258,NPgY!I258,WMID!I258,EMID!I258,SWALES!I258,SWEST!I258,LPN!I258,SPN!I258,EPN!I258,SPD!I258,SPMW!I258,SSEH!I258,SSES!I258)</f>
        <v>0.04</v>
      </c>
      <c r="J258" s="82"/>
      <c r="K258" s="82"/>
      <c r="L258" s="82"/>
      <c r="M258" s="82"/>
      <c r="N258" s="82"/>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243"/>
      <c r="AR258" s="145"/>
      <c r="AS258" s="184"/>
      <c r="AT258" s="184"/>
      <c r="AU258" s="184"/>
      <c r="AV258" s="184"/>
      <c r="AW258" s="184"/>
    </row>
    <row r="259" spans="1:49" ht="16.8">
      <c r="A259" s="82"/>
      <c r="B259" s="82"/>
      <c r="C259" s="82"/>
      <c r="D259" s="82"/>
      <c r="E259" s="82" t="s">
        <v>295</v>
      </c>
      <c r="F259" s="82"/>
      <c r="G259" s="82" t="s">
        <v>209</v>
      </c>
      <c r="H259" s="82" t="s">
        <v>296</v>
      </c>
      <c r="I259" s="409">
        <f>CHOOSE($B$3,ENWL!I259,NPgN!I259,NPgY!I259,WMID!I259,EMID!I259,SWALES!I259,SWEST!I259,LPN!I259,SPN!I259,EPN!I259,SPD!I259,SPMW!I259,SSEH!I259,SSES!I259)</f>
        <v>0.5</v>
      </c>
      <c r="J259" s="82"/>
      <c r="K259" s="82"/>
      <c r="L259" s="82"/>
      <c r="M259" s="82"/>
      <c r="N259" s="82"/>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243"/>
      <c r="AR259" s="145"/>
      <c r="AS259" s="184"/>
      <c r="AT259" s="184"/>
      <c r="AU259" s="184"/>
      <c r="AV259" s="184"/>
      <c r="AW259" s="184"/>
    </row>
    <row r="260" spans="1:49" ht="16.8">
      <c r="A260" s="82"/>
      <c r="B260" s="82"/>
      <c r="C260" s="82"/>
      <c r="D260" s="82"/>
      <c r="E260" s="82" t="s">
        <v>297</v>
      </c>
      <c r="F260" s="82"/>
      <c r="G260" s="82" t="s">
        <v>209</v>
      </c>
      <c r="H260" s="82" t="s">
        <v>298</v>
      </c>
      <c r="I260" s="409">
        <f>CHOOSE($B$3,ENWL!I260,NPgN!I260,NPgY!I260,WMID!I260,EMID!I260,SWALES!I260,SWEST!I260,LPN!I260,SPN!I260,EPN!I260,SPD!I260,SPMW!I260,SSEH!I260,SSES!I260)</f>
        <v>0.9</v>
      </c>
      <c r="J260" s="82"/>
      <c r="K260" s="82"/>
      <c r="L260" s="82"/>
      <c r="M260" s="82"/>
      <c r="N260" s="82"/>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243"/>
      <c r="AR260" s="145"/>
      <c r="AS260" s="184"/>
      <c r="AT260" s="184"/>
      <c r="AU260" s="184"/>
      <c r="AV260" s="184"/>
      <c r="AW260" s="184"/>
    </row>
    <row r="261" spans="1:49" ht="16.8">
      <c r="A261" s="82"/>
      <c r="B261" s="82"/>
      <c r="C261" s="82"/>
      <c r="D261" s="82"/>
      <c r="E261" s="82"/>
      <c r="F261" s="82"/>
      <c r="G261" s="82"/>
      <c r="H261" s="82"/>
      <c r="I261" s="82"/>
      <c r="J261" s="82"/>
      <c r="K261" s="82"/>
      <c r="L261" s="82"/>
      <c r="M261" s="82"/>
      <c r="N261" s="82"/>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243"/>
      <c r="AR261" s="145"/>
      <c r="AS261" s="184"/>
      <c r="AT261" s="184"/>
      <c r="AU261" s="184"/>
      <c r="AV261" s="184"/>
      <c r="AW261" s="184"/>
    </row>
    <row r="262" spans="1:49" ht="16.8">
      <c r="A262" s="82"/>
      <c r="B262" s="408" t="s">
        <v>299</v>
      </c>
      <c r="C262" s="408"/>
      <c r="D262" s="408"/>
      <c r="E262" s="408"/>
      <c r="F262" s="408"/>
      <c r="G262" s="408"/>
      <c r="H262" s="408"/>
      <c r="I262" s="408"/>
      <c r="J262" s="408"/>
      <c r="K262" s="408"/>
      <c r="L262" s="408"/>
      <c r="M262" s="408"/>
      <c r="N262" s="408"/>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7"/>
      <c r="AR262" s="406"/>
      <c r="AS262" s="405"/>
      <c r="AT262" s="405"/>
      <c r="AU262" s="405"/>
      <c r="AV262" s="405"/>
      <c r="AW262" s="184"/>
    </row>
    <row r="263" spans="1:49" ht="16.8">
      <c r="A263" s="82"/>
      <c r="B263" s="82"/>
      <c r="C263" s="82"/>
      <c r="D263" s="82"/>
      <c r="E263" s="82"/>
      <c r="F263" s="82"/>
      <c r="G263" s="82"/>
      <c r="H263" s="82"/>
      <c r="I263" s="82"/>
      <c r="J263" s="82"/>
      <c r="K263" s="82"/>
      <c r="L263" s="82"/>
      <c r="M263" s="82"/>
      <c r="N263" s="82"/>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243"/>
      <c r="AR263" s="364"/>
      <c r="AS263" s="184"/>
      <c r="AT263" s="184"/>
      <c r="AU263" s="184"/>
      <c r="AV263" s="184"/>
      <c r="AW263" s="184"/>
    </row>
    <row r="264" spans="1:49" ht="16.8">
      <c r="A264" s="82"/>
      <c r="B264" s="82"/>
      <c r="C264" s="82"/>
      <c r="D264" s="82"/>
      <c r="E264" s="82" t="s">
        <v>300</v>
      </c>
      <c r="F264" s="2"/>
      <c r="G264" s="82" t="s">
        <v>301</v>
      </c>
      <c r="H264" s="82" t="s">
        <v>302</v>
      </c>
      <c r="I264" s="82"/>
      <c r="J264" s="82"/>
      <c r="K264" s="82"/>
      <c r="L264" s="82"/>
      <c r="M264" s="82"/>
      <c r="N264" s="82"/>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477">
        <f>CHOOSE($B$3,ENWL!AQ264,NPgN!AQ264,NPgY!AQ264,WMID!AQ264,EMID!AQ264,SWALES!AQ264,SWEST!AQ264,LPN!AQ264,SPN!AQ264,EPN!AQ264,SPD!AQ264,SPMW!AQ264,SSEH!AQ264,SSES!AQ264)</f>
        <v>0</v>
      </c>
      <c r="AR264" s="207"/>
      <c r="AS264" s="207"/>
      <c r="AT264" s="207"/>
      <c r="AU264" s="207"/>
      <c r="AV264" s="207"/>
      <c r="AW264" s="184"/>
    </row>
    <row r="265" spans="1:49" ht="16.8">
      <c r="A265" s="82"/>
      <c r="B265" s="82"/>
      <c r="C265" s="82"/>
      <c r="D265" s="82"/>
      <c r="E265" s="82" t="s">
        <v>303</v>
      </c>
      <c r="F265" s="2"/>
      <c r="G265" s="82" t="s">
        <v>304</v>
      </c>
      <c r="H265" s="82" t="s">
        <v>305</v>
      </c>
      <c r="I265" s="82"/>
      <c r="J265" s="82"/>
      <c r="K265" s="82"/>
      <c r="L265" s="82"/>
      <c r="M265" s="82"/>
      <c r="N265" s="82"/>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244"/>
      <c r="AR265" s="476">
        <f>CHOOSE($B$3,ENWL!AR265,NPgN!AR265,NPgY!AR265,WMID!AR265,EMID!AR265,SWALES!AR265,SWEST!AR265,LPN!AR265,SPN!AR265,EPN!AR265,SPD!AR265,SPMW!AR265,SSEH!AR265,SSES!AR265)</f>
        <v>544.20073658592855</v>
      </c>
      <c r="AS265" s="476">
        <f>CHOOSE($B$3,ENWL!AS265,NPgN!AS265,NPgY!AS265,WMID!AS265,EMID!AS265,SWALES!AS265,SWEST!AS265,LPN!AS265,SPN!AS265,EPN!AS265,SPD!AS265,SPMW!AS265,SSEH!AS265,SSES!AS265)</f>
        <v>751.17688938908202</v>
      </c>
      <c r="AT265" s="476">
        <f>CHOOSE($B$3,ENWL!AT265,NPgN!AT265,NPgY!AT265,WMID!AT265,EMID!AT265,SWALES!AT265,SWEST!AT265,LPN!AT265,SPN!AT265,EPN!AT265,SPD!AT265,SPMW!AT265,SSEH!AT265,SSES!AT265)</f>
        <v>0</v>
      </c>
      <c r="AU265" s="476">
        <f>CHOOSE($B$3,ENWL!AU265,NPgN!AU265,NPgY!AU265,WMID!AU265,EMID!AU265,SWALES!AU265,SWEST!AU265,LPN!AU265,SPN!AU265,EPN!AU265,SPD!AU265,SPMW!AU265,SSEH!AU265,SSES!AU265)</f>
        <v>0</v>
      </c>
      <c r="AV265" s="476">
        <f>CHOOSE($B$3,ENWL!AV265,NPgN!AV265,NPgY!AV265,WMID!AV265,EMID!AV265,SWALES!AV265,SWEST!AV265,LPN!AV265,SPN!AV265,EPN!AV265,SPD!AV265,SPMW!AV265,SSEH!AV265,SSES!AV265)</f>
        <v>0</v>
      </c>
      <c r="AW265" s="184"/>
    </row>
    <row r="266" spans="1:49" ht="16.8">
      <c r="A266" s="82"/>
      <c r="B266" s="82"/>
      <c r="C266" s="82"/>
      <c r="D266" s="82"/>
      <c r="E266" s="82" t="s">
        <v>306</v>
      </c>
      <c r="F266" s="2"/>
      <c r="G266" s="82" t="s">
        <v>304</v>
      </c>
      <c r="H266" s="82" t="s">
        <v>307</v>
      </c>
      <c r="I266" s="82"/>
      <c r="J266" s="82"/>
      <c r="K266" s="82"/>
      <c r="L266" s="82"/>
      <c r="M266" s="82"/>
      <c r="N266" s="82"/>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244"/>
      <c r="AR266" s="476">
        <f>CHOOSE($B$3,ENWL!AR266,NPgN!AR266,NPgY!AR266,WMID!AR266,EMID!AR266,SWALES!AR266,SWEST!AR266,LPN!AR266,SPN!AR266,EPN!AR266,SPD!AR266,SPMW!AR266,SSEH!AR266,SSES!AR266)</f>
        <v>536.39343154178528</v>
      </c>
      <c r="AS266" s="476">
        <f>CHOOSE($B$3,ENWL!AS266,NPgN!AS266,NPgY!AS266,WMID!AS266,EMID!AS266,SWALES!AS266,SWEST!AS266,LPN!AS266,SPN!AS266,EPN!AS266,SPD!AS266,SPMW!AS266,SSEH!AS266,SSES!AS266)</f>
        <v>753.12584288236974</v>
      </c>
      <c r="AT266" s="476">
        <f>CHOOSE($B$3,ENWL!AT266,NPgN!AT266,NPgY!AT266,WMID!AT266,EMID!AT266,SWALES!AT266,SWEST!AT266,LPN!AT266,SPN!AT266,EPN!AT266,SPD!AT266,SPMW!AT266,SSEH!AT266,SSES!AT266)</f>
        <v>571.0887542114416</v>
      </c>
      <c r="AU266" s="476">
        <f>CHOOSE($B$3,ENWL!AU266,NPgN!AU266,NPgY!AU266,WMID!AU266,EMID!AU266,SWALES!AU266,SWEST!AU266,LPN!AU266,SPN!AU266,EPN!AU266,SPD!AU266,SPMW!AU266,SSEH!AU266,SSES!AU266)</f>
        <v>0</v>
      </c>
      <c r="AV266" s="476">
        <f>CHOOSE($B$3,ENWL!AV266,NPgN!AV266,NPgY!AV266,WMID!AV266,EMID!AV266,SWALES!AV266,SWEST!AV266,LPN!AV266,SPN!AV266,EPN!AV266,SPD!AV266,SPMW!AV266,SSEH!AV266,SSES!AV266)</f>
        <v>0</v>
      </c>
      <c r="AW266" s="184"/>
    </row>
    <row r="267" spans="1:49" ht="16.8">
      <c r="A267" s="82"/>
      <c r="B267" s="82"/>
      <c r="C267" s="82"/>
      <c r="D267" s="82"/>
      <c r="E267" s="82" t="s">
        <v>308</v>
      </c>
      <c r="F267" s="2"/>
      <c r="G267" s="82" t="s">
        <v>301</v>
      </c>
      <c r="H267" s="82" t="s">
        <v>309</v>
      </c>
      <c r="I267" s="82"/>
      <c r="J267" s="82"/>
      <c r="K267" s="82"/>
      <c r="L267" s="82"/>
      <c r="M267" s="82"/>
      <c r="N267" s="82"/>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477">
        <f>CHOOSE($B$3,ENWL!AQ267,NPgN!AQ267,NPgY!AQ267,WMID!AQ267,EMID!AQ267,SWALES!AQ267,SWEST!AQ267,LPN!AQ267,SPN!AQ267,EPN!AQ267,SPD!AQ267,SPMW!AQ267,SSEH!AQ267,SSES!AQ267)</f>
        <v>0</v>
      </c>
      <c r="AR267" s="476">
        <f>CHOOSE($B$3,ENWL!AR267,NPgN!AR267,NPgY!AR267,WMID!AR267,EMID!AR267,SWALES!AR267,SWEST!AR267,LPN!AR267,SPN!AR267,EPN!AR267,SPD!AR267,SPMW!AR267,SSEH!AR267,SSES!AR267)</f>
        <v>0</v>
      </c>
      <c r="AS267" s="476">
        <f>CHOOSE($B$3,ENWL!AS267,NPgN!AS267,NPgY!AS267,WMID!AS267,EMID!AS267,SWALES!AS267,SWEST!AS267,LPN!AS267,SPN!AS267,EPN!AS267,SPD!AS267,SPMW!AS267,SSEH!AS267,SSES!AS267)</f>
        <v>0</v>
      </c>
      <c r="AT267" s="476">
        <f>CHOOSE($B$3,ENWL!AT267,NPgN!AT267,NPgY!AT267,WMID!AT267,EMID!AT267,SWALES!AT267,SWEST!AT267,LPN!AT267,SPN!AT267,EPN!AT267,SPD!AT267,SPMW!AT267,SSEH!AT267,SSES!AT267)</f>
        <v>419.1455948496527</v>
      </c>
      <c r="AU267" s="476">
        <f>CHOOSE($B$3,ENWL!AU267,NPgN!AU267,NPgY!AU267,WMID!AU267,EMID!AU267,SWALES!AU267,SWEST!AU267,LPN!AU267,SPN!AU267,EPN!AU267,SPD!AU267,SPMW!AU267,SSEH!AU267,SSES!AU267)</f>
        <v>0</v>
      </c>
      <c r="AV267" s="476">
        <f>CHOOSE($B$3,ENWL!AV267,NPgN!AV267,NPgY!AV267,WMID!AV267,EMID!AV267,SWALES!AV267,SWEST!AV267,LPN!AV267,SPN!AV267,EPN!AV267,SPD!AV267,SPMW!AV267,SSEH!AV267,SSES!AV267)</f>
        <v>0</v>
      </c>
      <c r="AW267" s="184"/>
    </row>
    <row r="268" spans="1:49" ht="16.8">
      <c r="A268" s="82"/>
      <c r="B268" s="82"/>
      <c r="C268" s="82"/>
      <c r="D268" s="82"/>
      <c r="E268" s="82" t="s">
        <v>310</v>
      </c>
      <c r="F268" s="82"/>
      <c r="G268" s="82" t="s">
        <v>304</v>
      </c>
      <c r="H268" s="82" t="s">
        <v>311</v>
      </c>
      <c r="I268" s="82"/>
      <c r="J268" s="82"/>
      <c r="K268" s="82"/>
      <c r="L268" s="82"/>
      <c r="M268" s="82"/>
      <c r="N268" s="82"/>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244"/>
      <c r="AR268" s="476">
        <f>CHOOSE($B$3,ENWL!AR268,NPgN!AR268,NPgY!AR268,WMID!AR268,EMID!AR268,SWALES!AR268,SWEST!AR268,LPN!AR268,SPN!AR268,EPN!AR268,SPD!AR268,SPMW!AR268,SSEH!AR268,SSES!AR268)</f>
        <v>0</v>
      </c>
      <c r="AS268" s="476">
        <f>CHOOSE($B$3,ENWL!AS268,NPgN!AS268,NPgY!AS268,WMID!AS268,EMID!AS268,SWALES!AS268,SWEST!AS268,LPN!AS268,SPN!AS268,EPN!AS268,SPD!AS268,SPMW!AS268,SSEH!AS268,SSES!AS268)</f>
        <v>0</v>
      </c>
      <c r="AT268" s="476">
        <f>CHOOSE($B$3,ENWL!AT268,NPgN!AT268,NPgY!AT268,WMID!AT268,EMID!AT268,SWALES!AT268,SWEST!AT268,LPN!AT268,SPN!AT268,EPN!AT268,SPD!AT268,SPMW!AT268,SSEH!AT268,SSES!AT268)</f>
        <v>0</v>
      </c>
      <c r="AU268" s="476">
        <f>CHOOSE($B$3,ENWL!AU268,NPgN!AU268,NPgY!AU268,WMID!AU268,EMID!AU268,SWALES!AU268,SWEST!AU268,LPN!AU268,SPN!AU268,EPN!AU268,SPD!AU268,SPMW!AU268,SSEH!AU268,SSES!AU268)</f>
        <v>0</v>
      </c>
      <c r="AV268" s="476">
        <f>CHOOSE($B$3,ENWL!AV268,NPgN!AV268,NPgY!AV268,WMID!AV268,EMID!AV268,SWALES!AV268,SWEST!AV268,LPN!AV268,SPN!AV268,EPN!AV268,SPD!AV268,SPMW!AV268,SSEH!AV268,SSES!AV268)</f>
        <v>0</v>
      </c>
      <c r="AW268" s="184"/>
    </row>
    <row r="269" spans="1:49" ht="16.8">
      <c r="A269" s="82"/>
      <c r="B269" s="82"/>
      <c r="C269" s="82"/>
      <c r="D269" s="82"/>
      <c r="E269" s="82" t="s">
        <v>312</v>
      </c>
      <c r="F269" s="82"/>
      <c r="G269" s="82" t="s">
        <v>304</v>
      </c>
      <c r="H269" s="82" t="s">
        <v>313</v>
      </c>
      <c r="I269" s="82"/>
      <c r="J269" s="82"/>
      <c r="K269" s="82"/>
      <c r="L269" s="82"/>
      <c r="M269" s="82"/>
      <c r="N269" s="82"/>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244"/>
      <c r="AR269" s="476">
        <f>CHOOSE($B$3,ENWL!AR269,NPgN!AR269,NPgY!AR269,WMID!AR269,EMID!AR269,SWALES!AR269,SWEST!AR269,LPN!AR269,SPN!AR269,EPN!AR269,SPD!AR269,SPMW!AR269,SSEH!AR269,SSES!AR269)</f>
        <v>0</v>
      </c>
      <c r="AS269" s="476">
        <f>CHOOSE($B$3,ENWL!AS269,NPgN!AS269,NPgY!AS269,WMID!AS269,EMID!AS269,SWALES!AS269,SWEST!AS269,LPN!AS269,SPN!AS269,EPN!AS269,SPD!AS269,SPMW!AS269,SSEH!AS269,SSES!AS269)</f>
        <v>0</v>
      </c>
      <c r="AT269" s="476">
        <f>CHOOSE($B$3,ENWL!AT269,NPgN!AT269,NPgY!AT269,WMID!AT269,EMID!AT269,SWALES!AT269,SWEST!AT269,LPN!AT269,SPN!AT269,EPN!AT269,SPD!AT269,SPMW!AT269,SSEH!AT269,SSES!AT269)</f>
        <v>0</v>
      </c>
      <c r="AU269" s="476">
        <f>CHOOSE($B$3,ENWL!AU269,NPgN!AU269,NPgY!AU269,WMID!AU269,EMID!AU269,SWALES!AU269,SWEST!AU269,LPN!AU269,SPN!AU269,EPN!AU269,SPD!AU269,SPMW!AU269,SSEH!AU269,SSES!AU269)</f>
        <v>0</v>
      </c>
      <c r="AV269" s="476">
        <f>CHOOSE($B$3,ENWL!AV269,NPgN!AV269,NPgY!AV269,WMID!AV269,EMID!AV269,SWALES!AV269,SWEST!AV269,LPN!AV269,SPN!AV269,EPN!AV269,SPD!AV269,SPMW!AV269,SSEH!AV269,SSES!AV269)</f>
        <v>0</v>
      </c>
      <c r="AW269" s="184"/>
    </row>
    <row r="270" spans="1:49" ht="16.8">
      <c r="A270" s="82"/>
      <c r="B270" s="82"/>
      <c r="C270" s="82"/>
      <c r="D270" s="82"/>
      <c r="E270" s="131" t="s">
        <v>314</v>
      </c>
      <c r="F270" s="34"/>
      <c r="G270" s="7" t="s">
        <v>315</v>
      </c>
      <c r="H270" s="34" t="s">
        <v>316</v>
      </c>
      <c r="I270" s="82"/>
      <c r="J270" s="82"/>
      <c r="K270" s="82"/>
      <c r="L270" s="82"/>
      <c r="M270" s="82"/>
      <c r="N270" s="82"/>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477">
        <f>CHOOSE($B$3,ENWL!AQ270,NPgN!AQ270,NPgY!AQ270,WMID!AQ270,EMID!AQ270,SWALES!AQ270,SWEST!AQ270,LPN!AQ270,SPN!AQ270,EPN!AQ270,SPD!AQ270,SPMW!AQ270,SSEH!AQ270,SSES!AQ270)</f>
        <v>0</v>
      </c>
      <c r="AR270" s="476">
        <f>CHOOSE($B$3,ENWL!AR270,NPgN!AR270,NPgY!AR270,WMID!AR270,EMID!AR270,SWALES!AR270,SWEST!AR270,LPN!AR270,SPN!AR270,EPN!AR270,SPD!AR270,SPMW!AR270,SSEH!AR270,SSES!AR270)</f>
        <v>0</v>
      </c>
      <c r="AS270" s="476">
        <f>CHOOSE($B$3,ENWL!AS270,NPgN!AS270,NPgY!AS270,WMID!AS270,EMID!AS270,SWALES!AS270,SWEST!AS270,LPN!AS270,SPN!AS270,EPN!AS270,SPD!AS270,SPMW!AS270,SSEH!AS270,SSES!AS270)</f>
        <v>0</v>
      </c>
      <c r="AT270" s="476">
        <f>CHOOSE($B$3,ENWL!AT270,NPgN!AT270,NPgY!AT270,WMID!AT270,EMID!AT270,SWALES!AT270,SWEST!AT270,LPN!AT270,SPN!AT270,EPN!AT270,SPD!AT270,SPMW!AT270,SSEH!AT270,SSES!AT270)</f>
        <v>0</v>
      </c>
      <c r="AU270" s="476">
        <f>CHOOSE($B$3,ENWL!AU270,NPgN!AU270,NPgY!AU270,WMID!AU270,EMID!AU270,SWALES!AU270,SWEST!AU270,LPN!AU270,SPN!AU270,EPN!AU270,SPD!AU270,SPMW!AU270,SSEH!AU270,SSES!AU270)</f>
        <v>0</v>
      </c>
      <c r="AV270" s="476">
        <f>CHOOSE($B$3,ENWL!AV270,NPgN!AV270,NPgY!AV270,WMID!AV270,EMID!AV270,SWALES!AV270,SWEST!AV270,LPN!AV270,SPN!AV270,EPN!AV270,SPD!AV270,SPMW!AV270,SSEH!AV270,SSES!AV270)</f>
        <v>0</v>
      </c>
      <c r="AW270" s="184"/>
    </row>
    <row r="271" spans="1:49" ht="16.8">
      <c r="A271" s="82"/>
      <c r="B271" s="82"/>
      <c r="C271" s="82"/>
      <c r="D271" s="82"/>
      <c r="E271" s="131" t="s">
        <v>317</v>
      </c>
      <c r="F271" s="34"/>
      <c r="G271" s="7" t="s">
        <v>315</v>
      </c>
      <c r="H271" s="34" t="s">
        <v>318</v>
      </c>
      <c r="I271" s="82"/>
      <c r="J271" s="82"/>
      <c r="K271" s="82"/>
      <c r="L271" s="82"/>
      <c r="M271" s="82"/>
      <c r="N271" s="82"/>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477">
        <f>CHOOSE($B$3,ENWL!AQ271,NPgN!AQ271,NPgY!AQ271,WMID!AQ271,EMID!AQ271,SWALES!AQ271,SWEST!AQ271,LPN!AQ271,SPN!AQ271,EPN!AQ271,SPD!AQ271,SPMW!AQ271,SSEH!AQ271,SSES!AQ271)</f>
        <v>0</v>
      </c>
      <c r="AR271" s="476">
        <f>CHOOSE($B$3,ENWL!AR271,NPgN!AR271,NPgY!AR271,WMID!AR271,EMID!AR271,SWALES!AR271,SWEST!AR271,LPN!AR271,SPN!AR271,EPN!AR271,SPD!AR271,SPMW!AR271,SSEH!AR271,SSES!AR271)</f>
        <v>0</v>
      </c>
      <c r="AS271" s="476">
        <f>CHOOSE($B$3,ENWL!AS271,NPgN!AS271,NPgY!AS271,WMID!AS271,EMID!AS271,SWALES!AS271,SWEST!AS271,LPN!AS271,SPN!AS271,EPN!AS271,SPD!AS271,SPMW!AS271,SSEH!AS271,SSES!AS271)</f>
        <v>0</v>
      </c>
      <c r="AT271" s="476">
        <f>CHOOSE($B$3,ENWL!AT271,NPgN!AT271,NPgY!AT271,WMID!AT271,EMID!AT271,SWALES!AT271,SWEST!AT271,LPN!AT271,SPN!AT271,EPN!AT271,SPD!AT271,SPMW!AT271,SSEH!AT271,SSES!AT271)</f>
        <v>0</v>
      </c>
      <c r="AU271" s="476">
        <f>CHOOSE($B$3,ENWL!AU271,NPgN!AU271,NPgY!AU271,WMID!AU271,EMID!AU271,SWALES!AU271,SWEST!AU271,LPN!AU271,SPN!AU271,EPN!AU271,SPD!AU271,SPMW!AU271,SSEH!AU271,SSES!AU271)</f>
        <v>0</v>
      </c>
      <c r="AV271" s="476">
        <f>CHOOSE($B$3,ENWL!AV271,NPgN!AV271,NPgY!AV271,WMID!AV271,EMID!AV271,SWALES!AV271,SWEST!AV271,LPN!AV271,SPN!AV271,EPN!AV271,SPD!AV271,SPMW!AV271,SSEH!AV271,SSES!AV271)</f>
        <v>0</v>
      </c>
      <c r="AW271" s="184"/>
    </row>
    <row r="272" spans="1:49" ht="16.8">
      <c r="A272" s="82"/>
      <c r="B272" s="82"/>
      <c r="C272" s="82"/>
      <c r="D272" s="82"/>
      <c r="E272" s="82" t="s">
        <v>319</v>
      </c>
      <c r="F272" s="2"/>
      <c r="G272" s="82" t="s">
        <v>209</v>
      </c>
      <c r="H272" s="82"/>
      <c r="I272" s="409">
        <f>CHOOSE($B$3,ENWL!I272,NPgN!I272,NPgY!I272,WMID!I272,EMID!I272,SWALES!I272,SWEST!I272,LPN!I272,SPN!I272,EPN!I272,SPD!I272,SPMW!I272,SSEH!I272,SSES!I272)</f>
        <v>0.06</v>
      </c>
      <c r="J272" s="82"/>
      <c r="K272" s="82"/>
      <c r="L272" s="82"/>
      <c r="M272" s="82"/>
      <c r="N272" s="82"/>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244"/>
      <c r="AR272" s="207"/>
      <c r="AS272" s="207"/>
      <c r="AT272" s="207"/>
      <c r="AU272" s="207"/>
      <c r="AV272" s="207"/>
      <c r="AW272" s="184"/>
    </row>
    <row r="273" spans="1:49" ht="16.8">
      <c r="A273" s="82"/>
      <c r="B273" s="82"/>
      <c r="C273" s="82"/>
      <c r="D273" s="82"/>
      <c r="E273" s="82" t="s">
        <v>320</v>
      </c>
      <c r="F273" s="2"/>
      <c r="G273" s="82" t="s">
        <v>209</v>
      </c>
      <c r="H273" s="82"/>
      <c r="I273" s="409">
        <f>CHOOSE($B$3,ENWL!I273,NPgN!I273,NPgY!I273,WMID!I273,EMID!I273,SWALES!I273,SWEST!I273,LPN!I273,SPN!I273,EPN!I273,SPD!I273,SPMW!I273,SSEH!I273,SSES!I273)</f>
        <v>1.15E-2</v>
      </c>
      <c r="J273" s="82"/>
      <c r="K273" s="82"/>
      <c r="L273" s="82"/>
      <c r="M273" s="82"/>
      <c r="N273" s="82"/>
      <c r="O273" s="184"/>
      <c r="P273" s="184"/>
      <c r="Q273" s="184"/>
      <c r="R273" s="184"/>
      <c r="S273" s="184"/>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4"/>
      <c r="AO273" s="184"/>
      <c r="AP273" s="184"/>
      <c r="AQ273" s="244"/>
      <c r="AR273" s="207"/>
      <c r="AS273" s="207"/>
      <c r="AT273" s="207"/>
      <c r="AU273" s="207"/>
      <c r="AV273" s="207"/>
      <c r="AW273" s="184"/>
    </row>
    <row r="274" spans="1:49" ht="16.8">
      <c r="A274" s="82"/>
      <c r="B274" s="82"/>
      <c r="C274" s="82"/>
      <c r="D274" s="82"/>
      <c r="E274" s="82" t="s">
        <v>321</v>
      </c>
      <c r="F274" s="82"/>
      <c r="G274" s="82" t="s">
        <v>209</v>
      </c>
      <c r="H274" s="82"/>
      <c r="I274" s="409">
        <f>CHOOSE($B$3,ENWL!I274,NPgN!I274,NPgY!I274,WMID!I274,EMID!I274,SWALES!I274,SWEST!I274,LPN!I274,SPN!I274,EPN!I274,SPD!I274,SPMW!I274,SSEH!I274,SSES!I274)</f>
        <v>1.15E-2</v>
      </c>
      <c r="J274" s="82"/>
      <c r="K274" s="82"/>
      <c r="L274" s="82"/>
      <c r="M274" s="82"/>
      <c r="N274" s="82"/>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244"/>
      <c r="AR274" s="207"/>
      <c r="AS274" s="207"/>
      <c r="AT274" s="207"/>
      <c r="AU274" s="207"/>
      <c r="AV274" s="207"/>
      <c r="AW274" s="184"/>
    </row>
    <row r="275" spans="1:49" ht="16.8">
      <c r="A275" s="82"/>
      <c r="B275" s="82"/>
      <c r="C275" s="82"/>
      <c r="D275" s="82"/>
      <c r="E275" s="82"/>
      <c r="F275" s="82"/>
      <c r="G275" s="82"/>
      <c r="H275" s="82"/>
      <c r="I275" s="82"/>
      <c r="J275" s="82"/>
      <c r="K275" s="82"/>
      <c r="L275" s="82"/>
      <c r="M275" s="82"/>
      <c r="N275" s="82"/>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43"/>
      <c r="AR275" s="145"/>
      <c r="AS275" s="184"/>
      <c r="AT275" s="184"/>
      <c r="AU275" s="184"/>
      <c r="AV275" s="184"/>
      <c r="AW275" s="184"/>
    </row>
    <row r="276" spans="1:49" ht="16.8">
      <c r="A276" s="82"/>
      <c r="B276" s="408" t="s">
        <v>322</v>
      </c>
      <c r="C276" s="408"/>
      <c r="D276" s="408"/>
      <c r="E276" s="408"/>
      <c r="F276" s="408"/>
      <c r="G276" s="408"/>
      <c r="H276" s="408"/>
      <c r="I276" s="408"/>
      <c r="J276" s="408"/>
      <c r="K276" s="408"/>
      <c r="L276" s="408"/>
      <c r="M276" s="408"/>
      <c r="N276" s="408"/>
      <c r="O276" s="405"/>
      <c r="P276" s="405"/>
      <c r="Q276" s="405"/>
      <c r="R276" s="405"/>
      <c r="S276" s="405"/>
      <c r="T276" s="405"/>
      <c r="U276" s="405"/>
      <c r="V276" s="405"/>
      <c r="W276" s="405"/>
      <c r="X276" s="405"/>
      <c r="Y276" s="405"/>
      <c r="Z276" s="405"/>
      <c r="AA276" s="405"/>
      <c r="AB276" s="405"/>
      <c r="AC276" s="405"/>
      <c r="AD276" s="405"/>
      <c r="AE276" s="405"/>
      <c r="AF276" s="405"/>
      <c r="AG276" s="405"/>
      <c r="AH276" s="405"/>
      <c r="AI276" s="405"/>
      <c r="AJ276" s="405"/>
      <c r="AK276" s="405"/>
      <c r="AL276" s="405"/>
      <c r="AM276" s="405"/>
      <c r="AN276" s="405"/>
      <c r="AO276" s="405"/>
      <c r="AP276" s="405"/>
      <c r="AQ276" s="407"/>
      <c r="AR276" s="406"/>
      <c r="AS276" s="405"/>
      <c r="AT276" s="405"/>
      <c r="AU276" s="405"/>
      <c r="AV276" s="405"/>
      <c r="AW276" s="184"/>
    </row>
    <row r="277" spans="1:49" ht="16.8">
      <c r="A277" s="82"/>
      <c r="B277" s="82"/>
      <c r="C277" s="82"/>
      <c r="D277" s="82"/>
      <c r="E277" s="82"/>
      <c r="F277" s="82"/>
      <c r="G277" s="82"/>
      <c r="H277" s="82"/>
      <c r="I277" s="82"/>
      <c r="J277" s="82"/>
      <c r="K277" s="82"/>
      <c r="L277" s="82"/>
      <c r="M277" s="82"/>
      <c r="N277" s="82"/>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243"/>
      <c r="AR277" s="145"/>
      <c r="AS277" s="184"/>
      <c r="AT277" s="184"/>
      <c r="AU277" s="184"/>
      <c r="AV277" s="184"/>
      <c r="AW277" s="184"/>
    </row>
    <row r="278" spans="1:49" ht="16.8">
      <c r="A278" s="82"/>
      <c r="B278" s="82"/>
      <c r="C278" s="82"/>
      <c r="D278" s="82"/>
      <c r="E278" s="82" t="s">
        <v>323</v>
      </c>
      <c r="F278" s="82"/>
      <c r="G278" s="82" t="s">
        <v>105</v>
      </c>
      <c r="H278" s="82" t="s">
        <v>324</v>
      </c>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43"/>
      <c r="AR278" s="476">
        <f>CHOOSE($B$3,ENWL!AR278,NPgN!AR278,NPgY!AR278,WMID!AR278,EMID!AR278,SWALES!AR278,SWEST!AR278,LPN!AR278,SPN!AR278,EPN!AR278,SPD!AR278,SPMW!AR278,SSEH!AR278,SSES!AR278)</f>
        <v>-23.512546112819006</v>
      </c>
      <c r="AS278" s="476">
        <f>CHOOSE($B$3,ENWL!AS278,NPgN!AS278,NPgY!AS278,WMID!AS278,EMID!AS278,SWALES!AS278,SWEST!AS278,LPN!AS278,SPN!AS278,EPN!AS278,SPD!AS278,SPMW!AS278,SSEH!AS278,SSES!AS278)</f>
        <v>-24.037170179089596</v>
      </c>
      <c r="AT278" s="476">
        <f>CHOOSE($B$3,ENWL!AT278,NPgN!AT278,NPgY!AT278,WMID!AT278,EMID!AT278,SWALES!AT278,SWEST!AT278,LPN!AT278,SPN!AT278,EPN!AT278,SPD!AT278,SPMW!AT278,SSEH!AT278,SSES!AT278)</f>
        <v>-23.316367260053635</v>
      </c>
      <c r="AU278" s="476">
        <f>CHOOSE($B$3,ENWL!AU278,NPgN!AU278,NPgY!AU278,WMID!AU278,EMID!AU278,SWALES!AU278,SWEST!AU278,LPN!AU278,SPN!AU278,EPN!AU278,SPD!AU278,SPMW!AU278,SSEH!AU278,SSES!AU278)</f>
        <v>-21.141953402471149</v>
      </c>
      <c r="AV278" s="476">
        <f>CHOOSE($B$3,ENWL!AV278,NPgN!AV278,NPgY!AV278,WMID!AV278,EMID!AV278,SWALES!AV278,SWEST!AV278,LPN!AV278,SPN!AV278,EPN!AV278,SPD!AV278,SPMW!AV278,SSEH!AV278,SSES!AV278)</f>
        <v>-20.740394774614025</v>
      </c>
      <c r="AW278" s="184"/>
    </row>
    <row r="279" spans="1:49" ht="16.8">
      <c r="A279" s="82"/>
      <c r="B279" s="82"/>
      <c r="C279" s="82"/>
      <c r="D279" s="82"/>
      <c r="E279" s="82" t="s">
        <v>325</v>
      </c>
      <c r="F279" s="82"/>
      <c r="G279" s="21" t="s">
        <v>304</v>
      </c>
      <c r="H279" s="82" t="s">
        <v>326</v>
      </c>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43"/>
      <c r="AR279" s="476">
        <f>CHOOSE($B$3,ENWL!AR279,NPgN!AR279,NPgY!AR279,WMID!AR279,EMID!AR279,SWALES!AR279,SWEST!AR279,LPN!AR279,SPN!AR279,EPN!AR279,SPD!AR279,SPMW!AR279,SSEH!AR279,SSES!AR279)</f>
        <v>0</v>
      </c>
      <c r="AS279" s="476">
        <f>CHOOSE($B$3,ENWL!AS279,NPgN!AS279,NPgY!AS279,WMID!AS279,EMID!AS279,SWALES!AS279,SWEST!AS279,LPN!AS279,SPN!AS279,EPN!AS279,SPD!AS279,SPMW!AS279,SSEH!AS279,SSES!AS279)</f>
        <v>0</v>
      </c>
      <c r="AT279" s="476">
        <f>CHOOSE($B$3,ENWL!AT279,NPgN!AT279,NPgY!AT279,WMID!AT279,EMID!AT279,SWALES!AT279,SWEST!AT279,LPN!AT279,SPN!AT279,EPN!AT279,SPD!AT279,SPMW!AT279,SSEH!AT279,SSES!AT279)</f>
        <v>0</v>
      </c>
      <c r="AU279" s="476">
        <f>CHOOSE($B$3,ENWL!AU279,NPgN!AU279,NPgY!AU279,WMID!AU279,EMID!AU279,SWALES!AU279,SWEST!AU279,LPN!AU279,SPN!AU279,EPN!AU279,SPD!AU279,SPMW!AU279,SSEH!AU279,SSES!AU279)</f>
        <v>0</v>
      </c>
      <c r="AV279" s="476">
        <f>CHOOSE($B$3,ENWL!AV279,NPgN!AV279,NPgY!AV279,WMID!AV279,EMID!AV279,SWALES!AV279,SWEST!AV279,LPN!AV279,SPN!AV279,EPN!AV279,SPD!AV279,SPMW!AV279,SSEH!AV279,SSES!AV279)</f>
        <v>0</v>
      </c>
      <c r="AW279" s="184"/>
    </row>
    <row r="280" spans="1:49" ht="16.8">
      <c r="A280" s="82"/>
      <c r="B280" s="82"/>
      <c r="C280" s="82"/>
      <c r="D280" s="82"/>
      <c r="E280" s="82" t="s">
        <v>327</v>
      </c>
      <c r="F280" s="82"/>
      <c r="G280" s="21" t="s">
        <v>304</v>
      </c>
      <c r="H280" s="82" t="s">
        <v>328</v>
      </c>
      <c r="J280" s="82"/>
      <c r="K280" s="82"/>
      <c r="L280" s="82"/>
      <c r="M280" s="82"/>
      <c r="N280" s="82"/>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243"/>
      <c r="AR280" s="476">
        <f>CHOOSE($B$3,ENWL!AR280,NPgN!AR280,NPgY!AR280,WMID!AR280,EMID!AR280,SWALES!AR280,SWEST!AR280,LPN!AR280,SPN!AR280,EPN!AR280,SPD!AR280,SPMW!AR280,SSEH!AR280,SSES!AR280)</f>
        <v>0</v>
      </c>
      <c r="AS280" s="476">
        <f>CHOOSE($B$3,ENWL!AS280,NPgN!AS280,NPgY!AS280,WMID!AS280,EMID!AS280,SWALES!AS280,SWEST!AS280,LPN!AS280,SPN!AS280,EPN!AS280,SPD!AS280,SPMW!AS280,SSEH!AS280,SSES!AS280)</f>
        <v>0</v>
      </c>
      <c r="AT280" s="476">
        <f>CHOOSE($B$3,ENWL!AT280,NPgN!AT280,NPgY!AT280,WMID!AT280,EMID!AT280,SWALES!AT280,SWEST!AT280,LPN!AT280,SPN!AT280,EPN!AT280,SPD!AT280,SPMW!AT280,SSEH!AT280,SSES!AT280)</f>
        <v>0</v>
      </c>
      <c r="AU280" s="476">
        <f>CHOOSE($B$3,ENWL!AU280,NPgN!AU280,NPgY!AU280,WMID!AU280,EMID!AU280,SWALES!AU280,SWEST!AU280,LPN!AU280,SPN!AU280,EPN!AU280,SPD!AU280,SPMW!AU280,SSEH!AU280,SSES!AU280)</f>
        <v>0</v>
      </c>
      <c r="AV280" s="476">
        <f>CHOOSE($B$3,ENWL!AV280,NPgN!AV280,NPgY!AV280,WMID!AV280,EMID!AV280,SWALES!AV280,SWEST!AV280,LPN!AV280,SPN!AV280,EPN!AV280,SPD!AV280,SPMW!AV280,SSEH!AV280,SSES!AV280)</f>
        <v>0</v>
      </c>
      <c r="AW280" s="184"/>
    </row>
    <row r="281" spans="1:49" ht="16.8">
      <c r="A281" s="82"/>
      <c r="B281" s="82"/>
      <c r="C281" s="82"/>
      <c r="D281" s="82"/>
      <c r="E281" s="82" t="s">
        <v>329</v>
      </c>
      <c r="F281" s="82"/>
      <c r="G281" s="21" t="s">
        <v>304</v>
      </c>
      <c r="H281" s="82" t="s">
        <v>330</v>
      </c>
      <c r="J281" s="82"/>
      <c r="K281" s="82"/>
      <c r="L281" s="82"/>
      <c r="M281" s="82"/>
      <c r="N281" s="82"/>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243"/>
      <c r="AR281" s="476">
        <f>CHOOSE($B$3,ENWL!AR281,NPgN!AR281,NPgY!AR281,WMID!AR281,EMID!AR281,SWALES!AR281,SWEST!AR281,LPN!AR281,SPN!AR281,EPN!AR281,SPD!AR281,SPMW!AR281,SSEH!AR281,SSES!AR281)</f>
        <v>0</v>
      </c>
      <c r="AS281" s="476">
        <f>CHOOSE($B$3,ENWL!AS281,NPgN!AS281,NPgY!AS281,WMID!AS281,EMID!AS281,SWALES!AS281,SWEST!AS281,LPN!AS281,SPN!AS281,EPN!AS281,SPD!AS281,SPMW!AS281,SSEH!AS281,SSES!AS281)</f>
        <v>0</v>
      </c>
      <c r="AT281" s="476">
        <f>CHOOSE($B$3,ENWL!AT281,NPgN!AT281,NPgY!AT281,WMID!AT281,EMID!AT281,SWALES!AT281,SWEST!AT281,LPN!AT281,SPN!AT281,EPN!AT281,SPD!AT281,SPMW!AT281,SSEH!AT281,SSES!AT281)</f>
        <v>0</v>
      </c>
      <c r="AU281" s="476">
        <f>CHOOSE($B$3,ENWL!AU281,NPgN!AU281,NPgY!AU281,WMID!AU281,EMID!AU281,SWALES!AU281,SWEST!AU281,LPN!AU281,SPN!AU281,EPN!AU281,SPD!AU281,SPMW!AU281,SSEH!AU281,SSES!AU281)</f>
        <v>0</v>
      </c>
      <c r="AV281" s="476">
        <f>CHOOSE($B$3,ENWL!AV281,NPgN!AV281,NPgY!AV281,WMID!AV281,EMID!AV281,SWALES!AV281,SWEST!AV281,LPN!AV281,SPN!AV281,EPN!AV281,SPD!AV281,SPMW!AV281,SSEH!AV281,SSES!AV281)</f>
        <v>0</v>
      </c>
      <c r="AW281" s="184"/>
    </row>
    <row r="282" spans="1:49" ht="16.8">
      <c r="A282" s="82"/>
      <c r="B282" s="82"/>
      <c r="C282" s="82"/>
      <c r="D282" s="82"/>
      <c r="E282" s="82"/>
      <c r="F282" s="82"/>
      <c r="G282" s="21"/>
      <c r="H282" s="82"/>
      <c r="J282" s="82"/>
      <c r="K282" s="82"/>
      <c r="L282" s="82"/>
      <c r="M282" s="82"/>
      <c r="N282" s="82"/>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243"/>
      <c r="AR282" s="207"/>
      <c r="AS282" s="207"/>
      <c r="AT282" s="207"/>
      <c r="AU282" s="207"/>
      <c r="AV282" s="207"/>
      <c r="AW282" s="184"/>
    </row>
    <row r="283" spans="1:49" ht="16.8">
      <c r="A283" s="82"/>
      <c r="B283" s="82"/>
      <c r="C283" s="82"/>
      <c r="D283" s="82"/>
      <c r="E283" s="82" t="s">
        <v>331</v>
      </c>
      <c r="F283" s="82"/>
      <c r="G283" s="21" t="s">
        <v>304</v>
      </c>
      <c r="H283" s="82" t="s">
        <v>332</v>
      </c>
      <c r="J283" s="82"/>
      <c r="K283" s="82"/>
      <c r="L283" s="82"/>
      <c r="M283" s="82"/>
      <c r="N283" s="82"/>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243"/>
      <c r="AR283" s="476">
        <f>CHOOSE($B$3,ENWL!AR283,NPgN!AR283,NPgY!AR283,WMID!AR283,EMID!AR283,SWALES!AR283,SWEST!AR283,LPN!AR283,SPN!AR283,EPN!AR283,SPD!AR283,SPMW!AR283,SSEH!AR283,SSES!AR283)</f>
        <v>0</v>
      </c>
      <c r="AS283" s="476">
        <f>CHOOSE($B$3,ENWL!AS283,NPgN!AS283,NPgY!AS283,WMID!AS283,EMID!AS283,SWALES!AS283,SWEST!AS283,LPN!AS283,SPN!AS283,EPN!AS283,SPD!AS283,SPMW!AS283,SSEH!AS283,SSES!AS283)</f>
        <v>-37.186871993203184</v>
      </c>
      <c r="AT283" s="476">
        <f>CHOOSE($B$3,ENWL!AT283,NPgN!AT283,NPgY!AT283,WMID!AT283,EMID!AT283,SWALES!AT283,SWEST!AT283,LPN!AT283,SPN!AT283,EPN!AT283,SPD!AT283,SPMW!AT283,SSEH!AT283,SSES!AT283)</f>
        <v>-41.23287235570001</v>
      </c>
      <c r="AU283" s="476">
        <f>CHOOSE($B$3,ENWL!AU283,NPgN!AU283,NPgY!AU283,WMID!AU283,EMID!AU283,SWALES!AU283,SWEST!AU283,LPN!AU283,SPN!AU283,EPN!AU283,SPD!AU283,SPMW!AU283,SSEH!AU283,SSES!AU283)</f>
        <v>-37.260274379169225</v>
      </c>
      <c r="AV283" s="476">
        <f>CHOOSE($B$3,ENWL!AV283,NPgN!AV283,NPgY!AV283,WMID!AV283,EMID!AV283,SWALES!AV283,SWEST!AV283,LPN!AV283,SPN!AV283,EPN!AV283,SPD!AV283,SPMW!AV283,SSEH!AV283,SSES!AV283)</f>
        <v>-24.769987066910915</v>
      </c>
      <c r="AW283" s="184"/>
    </row>
    <row r="284" spans="1:49" ht="16.8">
      <c r="A284" s="82"/>
      <c r="B284" s="82"/>
      <c r="C284" s="82"/>
      <c r="D284" s="82"/>
      <c r="E284" s="82" t="s">
        <v>333</v>
      </c>
      <c r="F284" s="82"/>
      <c r="G284" s="21" t="s">
        <v>304</v>
      </c>
      <c r="H284" s="82" t="s">
        <v>334</v>
      </c>
      <c r="J284" s="82"/>
      <c r="K284" s="82"/>
      <c r="L284" s="82"/>
      <c r="M284" s="82"/>
      <c r="N284" s="82"/>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243"/>
      <c r="AR284" s="476">
        <f>CHOOSE($B$3,ENWL!AR284,NPgN!AR284,NPgY!AR284,WMID!AR284,EMID!AR284,SWALES!AR284,SWEST!AR284,LPN!AR284,SPN!AR284,EPN!AR284,SPD!AR284,SPMW!AR284,SSEH!AR284,SSES!AR284)</f>
        <v>0</v>
      </c>
      <c r="AS284" s="476">
        <f>CHOOSE($B$3,ENWL!AS284,NPgN!AS284,NPgY!AS284,WMID!AS284,EMID!AS284,SWALES!AS284,SWEST!AS284,LPN!AS284,SPN!AS284,EPN!AS284,SPD!AS284,SPMW!AS284,SSEH!AS284,SSES!AS284)</f>
        <v>-53.746767793400728</v>
      </c>
      <c r="AT284" s="476">
        <f>CHOOSE($B$3,ENWL!AT284,NPgN!AT284,NPgY!AT284,WMID!AT284,EMID!AT284,SWALES!AT284,SWEST!AT284,LPN!AT284,SPN!AT284,EPN!AT284,SPD!AT284,SPMW!AT284,SSEH!AT284,SSES!AT284)</f>
        <v>-54.562664266660228</v>
      </c>
      <c r="AU284" s="476">
        <f>CHOOSE($B$3,ENWL!AU284,NPgN!AU284,NPgY!AU284,WMID!AU284,EMID!AU284,SWALES!AU284,SWEST!AU284,LPN!AU284,SPN!AU284,EPN!AU284,SPD!AU284,SPMW!AU284,SSEH!AU284,SSES!AU284)</f>
        <v>-57.251784783484368</v>
      </c>
      <c r="AV284" s="476">
        <f>CHOOSE($B$3,ENWL!AV284,NPgN!AV284,NPgY!AV284,WMID!AV284,EMID!AV284,SWALES!AV284,SWEST!AV284,LPN!AV284,SPN!AV284,EPN!AV284,SPD!AV284,SPMW!AV284,SSEH!AV284,SSES!AV284)</f>
        <v>-62.249764442688772</v>
      </c>
      <c r="AW284" s="184"/>
    </row>
    <row r="285" spans="1:49" ht="16.8">
      <c r="A285" s="82"/>
      <c r="B285" s="82"/>
      <c r="C285" s="82"/>
      <c r="D285" s="82"/>
      <c r="E285" s="82"/>
      <c r="F285" s="82"/>
      <c r="G285" s="82"/>
      <c r="H285" s="82"/>
      <c r="J285" s="82"/>
      <c r="K285" s="82"/>
      <c r="L285" s="82"/>
      <c r="M285" s="82"/>
      <c r="N285" s="82"/>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243"/>
      <c r="AR285" s="145"/>
      <c r="AS285" s="184"/>
      <c r="AT285" s="184"/>
      <c r="AU285" s="184"/>
      <c r="AV285" s="184"/>
      <c r="AW285" s="184"/>
    </row>
    <row r="286" spans="1:49" ht="16.8">
      <c r="A286" s="82"/>
      <c r="B286" s="82"/>
      <c r="C286" s="82"/>
      <c r="D286" s="82"/>
      <c r="E286" s="7" t="s">
        <v>335</v>
      </c>
      <c r="F286" s="86"/>
      <c r="G286" s="82" t="s">
        <v>209</v>
      </c>
      <c r="H286" s="2" t="s">
        <v>336</v>
      </c>
      <c r="J286" s="82"/>
      <c r="K286" s="82"/>
      <c r="L286" s="82"/>
      <c r="M286" s="82"/>
      <c r="N286" s="82"/>
      <c r="O286" s="184"/>
      <c r="P286" s="184"/>
      <c r="Q286" s="184"/>
      <c r="R286" s="184"/>
      <c r="S286" s="184"/>
      <c r="T286" s="184"/>
      <c r="U286" s="184"/>
      <c r="V286" s="184"/>
      <c r="W286" s="184"/>
      <c r="X286" s="184"/>
      <c r="Y286" s="184"/>
      <c r="Z286" s="184"/>
      <c r="AA286" s="184"/>
      <c r="AB286" s="184"/>
      <c r="AC286" s="184"/>
      <c r="AD286" s="184"/>
      <c r="AE286" s="184"/>
      <c r="AF286" s="184"/>
      <c r="AG286" s="184"/>
      <c r="AH286" s="184"/>
      <c r="AI286" s="184"/>
      <c r="AJ286" s="184"/>
      <c r="AK286" s="184"/>
      <c r="AL286" s="184"/>
      <c r="AM286" s="184"/>
      <c r="AN286" s="184"/>
      <c r="AO286" s="184"/>
      <c r="AP286" s="184"/>
      <c r="AQ286" s="243"/>
      <c r="AR286" s="420">
        <f>CHOOSE($B$3,ENWL!AR286,NPgN!AR286,NPgY!AR286,WMID!AR286,EMID!AR286,SWALES!AR286,SWEST!AR286,LPN!AR286,SPN!AR286,EPN!AR286,SPD!AR286,SPMW!AR286,SSEH!AR286,SSES!AR286)</f>
        <v>0.25</v>
      </c>
      <c r="AS286" s="420">
        <f>CHOOSE($B$3,ENWL!AS286,NPgN!AS286,NPgY!AS286,WMID!AS286,EMID!AS286,SWALES!AS286,SWEST!AS286,LPN!AS286,SPN!AS286,EPN!AS286,SPD!AS286,SPMW!AS286,SSEH!AS286,SSES!AS286)</f>
        <v>0.25</v>
      </c>
      <c r="AT286" s="420">
        <f>CHOOSE($B$3,ENWL!AT286,NPgN!AT286,NPgY!AT286,WMID!AT286,EMID!AT286,SWALES!AT286,SWEST!AT286,LPN!AT286,SPN!AT286,EPN!AT286,SPD!AT286,SPMW!AT286,SSEH!AT286,SSES!AT286)</f>
        <v>0.25</v>
      </c>
      <c r="AU286" s="420">
        <f>CHOOSE($B$3,ENWL!AU286,NPgN!AU286,NPgY!AU286,WMID!AU286,EMID!AU286,SWALES!AU286,SWEST!AU286,LPN!AU286,SPN!AU286,EPN!AU286,SPD!AU286,SPMW!AU286,SSEH!AU286,SSES!AU286)</f>
        <v>0.25</v>
      </c>
      <c r="AV286" s="420">
        <f>CHOOSE($B$3,ENWL!AV286,NPgN!AV286,NPgY!AV286,WMID!AV286,EMID!AV286,SWALES!AV286,SWEST!AV286,LPN!AV286,SPN!AV286,EPN!AV286,SPD!AV286,SPMW!AV286,SSEH!AV286,SSES!AV286)</f>
        <v>0.25</v>
      </c>
      <c r="AW286" s="184"/>
    </row>
    <row r="287" spans="1:49" ht="16.8">
      <c r="A287" s="82"/>
      <c r="B287" s="82"/>
      <c r="C287" s="82"/>
      <c r="D287" s="82"/>
      <c r="E287" s="7" t="s">
        <v>337</v>
      </c>
      <c r="F287" s="86"/>
      <c r="G287" s="82" t="s">
        <v>209</v>
      </c>
      <c r="H287" s="7" t="s">
        <v>338</v>
      </c>
      <c r="J287" s="82"/>
      <c r="K287" s="82"/>
      <c r="L287" s="82"/>
      <c r="M287" s="82"/>
      <c r="N287" s="82"/>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243"/>
      <c r="AR287" s="420">
        <f>CHOOSE($B$3,ENWL!AR287,NPgN!AR287,NPgY!AR287,WMID!AR287,EMID!AR287,SWALES!AR287,SWEST!AR287,LPN!AR287,SPN!AR287,EPN!AR287,SPD!AR287,SPMW!AR287,SSEH!AR287,SSES!AR287)</f>
        <v>0.18</v>
      </c>
      <c r="AS287" s="420">
        <f>CHOOSE($B$3,ENWL!AS287,NPgN!AS287,NPgY!AS287,WMID!AS287,EMID!AS287,SWALES!AS287,SWEST!AS287,LPN!AS287,SPN!AS287,EPN!AS287,SPD!AS287,SPMW!AS287,SSEH!AS287,SSES!AS287)</f>
        <v>0.18</v>
      </c>
      <c r="AT287" s="420">
        <f>CHOOSE($B$3,ENWL!AT287,NPgN!AT287,NPgY!AT287,WMID!AT287,EMID!AT287,SWALES!AT287,SWEST!AT287,LPN!AT287,SPN!AT287,EPN!AT287,SPD!AT287,SPMW!AT287,SSEH!AT287,SSES!AT287)</f>
        <v>0.18</v>
      </c>
      <c r="AU287" s="420">
        <f>CHOOSE($B$3,ENWL!AU287,NPgN!AU287,NPgY!AU287,WMID!AU287,EMID!AU287,SWALES!AU287,SWEST!AU287,LPN!AU287,SPN!AU287,EPN!AU287,SPD!AU287,SPMW!AU287,SSEH!AU287,SSES!AU287)</f>
        <v>0.18</v>
      </c>
      <c r="AV287" s="420">
        <f>CHOOSE($B$3,ENWL!AV287,NPgN!AV287,NPgY!AV287,WMID!AV287,EMID!AV287,SWALES!AV287,SWEST!AV287,LPN!AV287,SPN!AV287,EPN!AV287,SPD!AV287,SPMW!AV287,SSEH!AV287,SSES!AV287)</f>
        <v>0.18</v>
      </c>
      <c r="AW287" s="184"/>
    </row>
    <row r="288" spans="1:49" ht="16.8">
      <c r="A288" s="82"/>
      <c r="B288" s="82"/>
      <c r="C288" s="82"/>
      <c r="D288" s="82"/>
      <c r="E288" s="7" t="s">
        <v>339</v>
      </c>
      <c r="F288" s="86"/>
      <c r="G288" s="82" t="s">
        <v>209</v>
      </c>
      <c r="H288" s="7" t="s">
        <v>340</v>
      </c>
      <c r="J288" s="82"/>
      <c r="K288" s="82"/>
      <c r="L288" s="82"/>
      <c r="M288" s="82"/>
      <c r="N288" s="82"/>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243"/>
      <c r="AR288" s="420">
        <f>CHOOSE($B$3,ENWL!AR288,NPgN!AR288,NPgY!AR288,WMID!AR288,EMID!AR288,SWALES!AR288,SWEST!AR288,LPN!AR288,SPN!AR288,EPN!AR288,SPD!AR288,SPMW!AR288,SSEH!AR288,SSES!AR288)</f>
        <v>0.06</v>
      </c>
      <c r="AS288" s="420">
        <f>CHOOSE($B$3,ENWL!AS288,NPgN!AS288,NPgY!AS288,WMID!AS288,EMID!AS288,SWALES!AS288,SWEST!AS288,LPN!AS288,SPN!AS288,EPN!AS288,SPD!AS288,SPMW!AS288,SSEH!AS288,SSES!AS288)</f>
        <v>0.06</v>
      </c>
      <c r="AT288" s="420">
        <f>CHOOSE($B$3,ENWL!AT288,NPgN!AT288,NPgY!AT288,WMID!AT288,EMID!AT288,SWALES!AT288,SWEST!AT288,LPN!AT288,SPN!AT288,EPN!AT288,SPD!AT288,SPMW!AT288,SSEH!AT288,SSES!AT288)</f>
        <v>0.06</v>
      </c>
      <c r="AU288" s="420">
        <f>CHOOSE($B$3,ENWL!AU288,NPgN!AU288,NPgY!AU288,WMID!AU288,EMID!AU288,SWALES!AU288,SWEST!AU288,LPN!AU288,SPN!AU288,EPN!AU288,SPD!AU288,SPMW!AU288,SSEH!AU288,SSES!AU288)</f>
        <v>0.06</v>
      </c>
      <c r="AV288" s="420">
        <f>CHOOSE($B$3,ENWL!AV288,NPgN!AV288,NPgY!AV288,WMID!AV288,EMID!AV288,SWALES!AV288,SWEST!AV288,LPN!AV288,SPN!AV288,EPN!AV288,SPD!AV288,SPMW!AV288,SSEH!AV288,SSES!AV288)</f>
        <v>0.06</v>
      </c>
      <c r="AW288" s="184"/>
    </row>
    <row r="289" spans="1:49" ht="16.8">
      <c r="A289" s="82"/>
      <c r="B289" s="82"/>
      <c r="C289" s="82"/>
      <c r="D289" s="82"/>
      <c r="E289" s="7" t="s">
        <v>341</v>
      </c>
      <c r="F289" s="86"/>
      <c r="G289" s="82" t="s">
        <v>209</v>
      </c>
      <c r="H289" s="7" t="s">
        <v>342</v>
      </c>
      <c r="J289" s="82"/>
      <c r="K289" s="82"/>
      <c r="L289" s="82"/>
      <c r="M289" s="82"/>
      <c r="N289" s="82"/>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243"/>
      <c r="AR289" s="420">
        <f>CHOOSE($B$3,ENWL!AR289,NPgN!AR289,NPgY!AR289,WMID!AR289,EMID!AR289,SWALES!AR289,SWEST!AR289,LPN!AR289,SPN!AR289,EPN!AR289,SPD!AR289,SPMW!AR289,SSEH!AR289,SSES!AR289)</f>
        <v>0.03</v>
      </c>
      <c r="AS289" s="420">
        <f>CHOOSE($B$3,ENWL!AS289,NPgN!AS289,NPgY!AS289,WMID!AS289,EMID!AS289,SWALES!AS289,SWEST!AS289,LPN!AS289,SPN!AS289,EPN!AS289,SPD!AS289,SPMW!AS289,SSEH!AS289,SSES!AS289)</f>
        <v>0.03</v>
      </c>
      <c r="AT289" s="420">
        <f>CHOOSE($B$3,ENWL!AT289,NPgN!AT289,NPgY!AT289,WMID!AT289,EMID!AT289,SWALES!AT289,SWEST!AT289,LPN!AT289,SPN!AT289,EPN!AT289,SPD!AT289,SPMW!AT289,SSEH!AT289,SSES!AT289)</f>
        <v>0.03</v>
      </c>
      <c r="AU289" s="420">
        <f>CHOOSE($B$3,ENWL!AU289,NPgN!AU289,NPgY!AU289,WMID!AU289,EMID!AU289,SWALES!AU289,SWEST!AU289,LPN!AU289,SPN!AU289,EPN!AU289,SPD!AU289,SPMW!AU289,SSEH!AU289,SSES!AU289)</f>
        <v>0.03</v>
      </c>
      <c r="AV289" s="420">
        <f>CHOOSE($B$3,ENWL!AV289,NPgN!AV289,NPgY!AV289,WMID!AV289,EMID!AV289,SWALES!AV289,SWEST!AV289,LPN!AV289,SPN!AV289,EPN!AV289,SPD!AV289,SPMW!AV289,SSEH!AV289,SSES!AV289)</f>
        <v>0.03</v>
      </c>
      <c r="AW289" s="184"/>
    </row>
    <row r="290" spans="1:49" ht="16.8">
      <c r="A290" s="82"/>
      <c r="B290" s="82"/>
      <c r="C290" s="82"/>
      <c r="D290" s="82"/>
      <c r="E290" s="7" t="s">
        <v>343</v>
      </c>
      <c r="F290" s="86"/>
      <c r="G290" s="82" t="s">
        <v>209</v>
      </c>
      <c r="H290" s="7" t="s">
        <v>344</v>
      </c>
      <c r="J290" s="82"/>
      <c r="K290" s="82"/>
      <c r="L290" s="82"/>
      <c r="M290" s="82"/>
      <c r="N290" s="82"/>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243"/>
      <c r="AR290" s="420">
        <f>CHOOSE($B$3,ENWL!AR290,NPgN!AR290,NPgY!AR290,WMID!AR290,EMID!AR290,SWALES!AR290,SWEST!AR290,LPN!AR290,SPN!AR290,EPN!AR290,SPD!AR290,SPMW!AR290,SSEH!AR290,SSES!AR290)</f>
        <v>1.4492753623188406E-2</v>
      </c>
      <c r="AS290" s="420">
        <f>CHOOSE($B$3,ENWL!AS290,NPgN!AS290,NPgY!AS290,WMID!AS290,EMID!AS290,SWALES!AS290,SWEST!AS290,LPN!AS290,SPN!AS290,EPN!AS290,SPD!AS290,SPMW!AS290,SSEH!AS290,SSES!AS290)</f>
        <v>1.4492753623188406E-2</v>
      </c>
      <c r="AT290" s="420">
        <f>CHOOSE($B$3,ENWL!AT290,NPgN!AT290,NPgY!AT290,WMID!AT290,EMID!AT290,SWALES!AT290,SWEST!AT290,LPN!AT290,SPN!AT290,EPN!AT290,SPD!AT290,SPMW!AT290,SSEH!AT290,SSES!AT290)</f>
        <v>1.4492753623188406E-2</v>
      </c>
      <c r="AU290" s="420">
        <f>CHOOSE($B$3,ENWL!AU290,NPgN!AU290,NPgY!AU290,WMID!AU290,EMID!AU290,SWALES!AU290,SWEST!AU290,LPN!AU290,SPN!AU290,EPN!AU290,SPD!AU290,SPMW!AU290,SSEH!AU290,SSES!AU290)</f>
        <v>1.4492753623188406E-2</v>
      </c>
      <c r="AV290" s="420">
        <f>CHOOSE($B$3,ENWL!AV290,NPgN!AV290,NPgY!AV290,WMID!AV290,EMID!AV290,SWALES!AV290,SWEST!AV290,LPN!AV290,SPN!AV290,EPN!AV290,SPD!AV290,SPMW!AV290,SSEH!AV290,SSES!AV290)</f>
        <v>1.4492753623188406E-2</v>
      </c>
      <c r="AW290" s="184"/>
    </row>
    <row r="291" spans="1:49" ht="16.8">
      <c r="A291" s="82"/>
      <c r="B291" s="82"/>
      <c r="C291" s="82"/>
      <c r="D291" s="82"/>
      <c r="E291" s="82"/>
      <c r="F291" s="82"/>
      <c r="G291" s="82"/>
      <c r="H291" s="82"/>
      <c r="I291" s="82"/>
      <c r="J291" s="82"/>
      <c r="K291" s="82"/>
      <c r="L291" s="82"/>
      <c r="M291" s="82"/>
      <c r="N291" s="82"/>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243"/>
      <c r="AR291" s="145"/>
      <c r="AS291" s="184"/>
      <c r="AT291" s="184"/>
      <c r="AU291" s="184"/>
      <c r="AV291" s="184"/>
      <c r="AW291" s="184"/>
    </row>
    <row r="292" spans="1:49" ht="16.8">
      <c r="A292" s="82"/>
      <c r="B292" s="82"/>
      <c r="C292" s="82"/>
      <c r="D292" s="82"/>
      <c r="E292" s="82" t="s">
        <v>345</v>
      </c>
      <c r="F292" s="82"/>
      <c r="G292" s="82" t="s">
        <v>105</v>
      </c>
      <c r="H292" s="82"/>
      <c r="I292" s="82"/>
      <c r="J292" s="82"/>
      <c r="K292" s="82"/>
      <c r="L292" s="82"/>
      <c r="M292" s="82"/>
      <c r="N292" s="82"/>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4"/>
      <c r="AO292" s="184"/>
      <c r="AP292" s="184"/>
      <c r="AQ292" s="243"/>
      <c r="AR292" s="528">
        <f>CHOOSE($B$3,ENWL!AR292,NPgN!AR292,NPgY!AR292,WMID!AR292,EMID!AR292,SWALES!AR292,SWEST!AR292,LPN!AR292,SPN!AR292,EPN!AR292,SPD!AR292,SPMW!AR292,SSEH!AR292,SSES!AR292)</f>
        <v>2.3320557909214585</v>
      </c>
      <c r="AS292" s="528">
        <f>CHOOSE($B$3,ENWL!AS292,NPgN!AS292,NPgY!AS292,WMID!AS292,EMID!AS292,SWALES!AS292,SWEST!AS292,LPN!AS292,SPN!AS292,EPN!AS292,SPD!AS292,SPMW!AS292,SSEH!AS292,SSES!AS292)</f>
        <v>2.3253369118631113</v>
      </c>
      <c r="AT292" s="528">
        <f>CHOOSE($B$3,ENWL!AT292,NPgN!AT292,NPgY!AT292,WMID!AT292,EMID!AT292,SWALES!AT292,SWEST!AT292,LPN!AT292,SPN!AT292,EPN!AT292,SPD!AT292,SPMW!AT292,SSEH!AT292,SSES!AT292)</f>
        <v>2.1691122806593768</v>
      </c>
      <c r="AU292" s="528">
        <f>CHOOSE($B$3,ENWL!AU292,NPgN!AU292,NPgY!AU292,WMID!AU292,EMID!AU292,SWALES!AU292,SWEST!AU292,LPN!AU292,SPN!AU292,EPN!AU292,SPD!AU292,SPMW!AU292,SSEH!AU292,SSES!AU292)</f>
        <v>1.831433598356611</v>
      </c>
      <c r="AV292" s="528">
        <f>CHOOSE($B$3,ENWL!AV292,NPgN!AV292,NPgY!AV292,WMID!AV292,EMID!AV292,SWALES!AV292,SWEST!AV292,LPN!AV292,SPN!AV292,EPN!AV292,SPD!AV292,SPMW!AV292,SSEH!AV292,SSES!AV292)</f>
        <v>1.6964022421334342</v>
      </c>
      <c r="AW292" s="184"/>
    </row>
    <row r="293" spans="1:49" ht="16.8">
      <c r="A293" s="82"/>
      <c r="B293" s="82"/>
      <c r="C293" s="82"/>
      <c r="D293" s="82"/>
      <c r="E293" s="82" t="s">
        <v>346</v>
      </c>
      <c r="F293" s="82"/>
      <c r="G293" s="82" t="s">
        <v>209</v>
      </c>
      <c r="H293" s="82"/>
      <c r="I293" s="82"/>
      <c r="J293" s="82"/>
      <c r="K293" s="82"/>
      <c r="L293" s="82"/>
      <c r="M293" s="82"/>
      <c r="N293" s="82"/>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243"/>
      <c r="AR293" s="410">
        <f>CHOOSE($B$3,ENWL!AR293,NPgN!AR293,NPgY!AR293,WMID!AR293,EMID!AR293,SWALES!AR293,SWEST!AR293,LPN!AR293,SPN!AR293,EPN!AR293,SPD!AR293,SPMW!AR293,SSEH!AR293,SSES!AR293)</f>
        <v>0.65</v>
      </c>
      <c r="AS293" s="410">
        <f>CHOOSE($B$3,ENWL!AS293,NPgN!AS293,NPgY!AS293,WMID!AS293,EMID!AS293,SWALES!AS293,SWEST!AS293,LPN!AS293,SPN!AS293,EPN!AS293,SPD!AS293,SPMW!AS293,SSEH!AS293,SSES!AS293)</f>
        <v>0.64</v>
      </c>
      <c r="AT293" s="410">
        <f>CHOOSE($B$3,ENWL!AT293,NPgN!AT293,NPgY!AT293,WMID!AT293,EMID!AT293,SWALES!AT293,SWEST!AT293,LPN!AT293,SPN!AT293,EPN!AT293,SPD!AT293,SPMW!AT293,SSEH!AT293,SSES!AT293)</f>
        <v>0.63</v>
      </c>
      <c r="AU293" s="410">
        <f>CHOOSE($B$3,ENWL!AU293,NPgN!AU293,NPgY!AU293,WMID!AU293,EMID!AU293,SWALES!AU293,SWEST!AU293,LPN!AU293,SPN!AU293,EPN!AU293,SPD!AU293,SPMW!AU293,SSEH!AU293,SSES!AU293)</f>
        <v>0.61</v>
      </c>
      <c r="AV293" s="410">
        <f>CHOOSE($B$3,ENWL!AV293,NPgN!AV293,NPgY!AV293,WMID!AV293,EMID!AV293,SWALES!AV293,SWEST!AV293,LPN!AV293,SPN!AV293,EPN!AV293,SPD!AV293,SPMW!AV293,SSEH!AV293,SSES!AV293)</f>
        <v>0.6</v>
      </c>
      <c r="AW293" s="184"/>
    </row>
    <row r="294" spans="1:49" ht="16.8">
      <c r="A294" s="82"/>
      <c r="B294" s="82"/>
      <c r="C294" s="82"/>
      <c r="D294" s="82"/>
      <c r="E294" s="82"/>
      <c r="F294" s="82"/>
      <c r="G294" s="82"/>
      <c r="H294" s="82"/>
      <c r="I294" s="82"/>
      <c r="J294" s="82"/>
      <c r="K294" s="82"/>
      <c r="L294" s="82"/>
      <c r="M294" s="82"/>
      <c r="N294" s="82"/>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243"/>
      <c r="AR294" s="145"/>
      <c r="AS294" s="184"/>
      <c r="AT294" s="184"/>
      <c r="AU294" s="184"/>
      <c r="AV294" s="184"/>
      <c r="AW294" s="184"/>
    </row>
    <row r="295" spans="1:49" ht="16.8">
      <c r="A295" s="82"/>
      <c r="B295" s="82"/>
      <c r="C295" s="82"/>
      <c r="D295" s="351" t="s">
        <v>347</v>
      </c>
      <c r="E295" s="351"/>
      <c r="F295" s="82"/>
      <c r="G295" s="82"/>
      <c r="H295" s="82"/>
      <c r="I295" s="82"/>
      <c r="J295" s="82"/>
      <c r="K295" s="82"/>
      <c r="L295" s="82"/>
      <c r="M295" s="82"/>
      <c r="N295" s="82"/>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243"/>
      <c r="AR295" s="364"/>
      <c r="AS295" s="184"/>
      <c r="AT295" s="184"/>
      <c r="AU295" s="184"/>
      <c r="AV295" s="184"/>
      <c r="AW295" s="184"/>
    </row>
    <row r="296" spans="1:49" ht="16.8">
      <c r="A296" s="82"/>
      <c r="B296" s="82"/>
      <c r="C296" s="82"/>
      <c r="D296" s="82"/>
      <c r="E296" s="82" t="s">
        <v>348</v>
      </c>
      <c r="F296" s="82"/>
      <c r="G296" s="82" t="s">
        <v>209</v>
      </c>
      <c r="H296" s="82" t="s">
        <v>349</v>
      </c>
      <c r="I296" s="82"/>
      <c r="J296" s="82"/>
      <c r="K296" s="82"/>
      <c r="L296" s="82"/>
      <c r="M296" s="82"/>
      <c r="N296" s="82"/>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243"/>
      <c r="AR296" s="508">
        <f>CHOOSE($B$3,ENWL!AR296,NPgN!AR296,NPgY!AR296,WMID!AR296,EMID!AR296,SWALES!AR296,SWEST!AR296,LPN!AR296,SPN!AR296,EPN!AR296,SPD!AR296,SPMW!AR296,SSEH!AR296,SSES!AR296)</f>
        <v>4.9307888039808066E-3</v>
      </c>
      <c r="AS296" s="508">
        <f>CHOOSE($B$3,ENWL!AS296,NPgN!AS296,NPgY!AS296,WMID!AS296,EMID!AS296,SWALES!AS296,SWEST!AS296,LPN!AS296,SPN!AS296,EPN!AS296,SPD!AS296,SPMW!AS296,SSEH!AS296,SSES!AS296)</f>
        <v>5.9753623424969558E-3</v>
      </c>
      <c r="AT296" s="508">
        <f>CHOOSE($B$3,ENWL!AT296,NPgN!AT296,NPgY!AT296,WMID!AT296,EMID!AT296,SWALES!AT296,SWEST!AT296,LPN!AT296,SPN!AT296,EPN!AT296,SPD!AT296,SPMW!AT296,SSEH!AT296,SSES!AT296)</f>
        <v>6.2442622065983309E-3</v>
      </c>
      <c r="AU296" s="508">
        <f>CHOOSE($B$3,ENWL!AU296,NPgN!AU296,NPgY!AU296,WMID!AU296,EMID!AU296,SWALES!AU296,SWEST!AU296,LPN!AU296,SPN!AU296,EPN!AU296,SPD!AU296,SPMW!AU296,SSEH!AU296,SSES!AU296)</f>
        <v>6.5888600231144394E-3</v>
      </c>
      <c r="AV296" s="508">
        <f>CHOOSE($B$3,ENWL!AV296,NPgN!AV296,NPgY!AV296,WMID!AV296,EMID!AV296,SWALES!AV296,SWEST!AV296,LPN!AV296,SPN!AV296,EPN!AV296,SPD!AV296,SPMW!AV296,SSEH!AV296,SSES!AV296)</f>
        <v>5.7411620454748671E-3</v>
      </c>
      <c r="AW296" s="184"/>
    </row>
    <row r="297" spans="1:49" ht="16.8">
      <c r="A297" s="82"/>
      <c r="B297" s="82"/>
      <c r="C297" s="82"/>
      <c r="D297" s="82"/>
      <c r="E297" s="82" t="s">
        <v>350</v>
      </c>
      <c r="F297" s="82"/>
      <c r="G297" s="82" t="s">
        <v>209</v>
      </c>
      <c r="H297" s="82" t="s">
        <v>349</v>
      </c>
      <c r="I297" s="82"/>
      <c r="J297" s="82"/>
      <c r="K297" s="82"/>
      <c r="L297" s="82"/>
      <c r="M297" s="82"/>
      <c r="N297" s="82"/>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243"/>
      <c r="AR297" s="508">
        <f>CHOOSE($B$3,ENWL!AR297,NPgN!AR297,NPgY!AR297,WMID!AR297,EMID!AR297,SWALES!AR297,SWEST!AR297,LPN!AR297,SPN!AR297,EPN!AR297,SPD!AR297,SPMW!AR297,SSEH!AR297,SSES!AR297)</f>
        <v>7.5146285209262455E-3</v>
      </c>
      <c r="AS297" s="508">
        <f>CHOOSE($B$3,ENWL!AS297,NPgN!AS297,NPgY!AS297,WMID!AS297,EMID!AS297,SWALES!AS297,SWEST!AS297,LPN!AS297,SPN!AS297,EPN!AS297,SPD!AS297,SPMW!AS297,SSEH!AS297,SSES!AS297)</f>
        <v>6.2930101797314814E-3</v>
      </c>
      <c r="AT297" s="508">
        <f>CHOOSE($B$3,ENWL!AT297,NPgN!AT297,NPgY!AT297,WMID!AT297,EMID!AT297,SWALES!AT297,SWEST!AT297,LPN!AT297,SPN!AT297,EPN!AT297,SPD!AT297,SPMW!AT297,SSEH!AT297,SSES!AT297)</f>
        <v>8.2503585227477298E-3</v>
      </c>
      <c r="AU297" s="508">
        <f>CHOOSE($B$3,ENWL!AU297,NPgN!AU297,NPgY!AU297,WMID!AU297,EMID!AU297,SWALES!AU297,SWEST!AU297,LPN!AU297,SPN!AU297,EPN!AU297,SPD!AU297,SPMW!AU297,SSEH!AU297,SSES!AU297)</f>
        <v>7.3351658755216294E-3</v>
      </c>
      <c r="AV297" s="508">
        <f>CHOOSE($B$3,ENWL!AV297,NPgN!AV297,NPgY!AV297,WMID!AV297,EMID!AV297,SWALES!AV297,SWEST!AV297,LPN!AV297,SPN!AV297,EPN!AV297,SPD!AV297,SPMW!AV297,SSEH!AV297,SSES!AV297)</f>
        <v>1.0941597517270495E-2</v>
      </c>
      <c r="AW297" s="184"/>
    </row>
    <row r="298" spans="1:49" ht="16.8">
      <c r="A298" s="82"/>
      <c r="B298" s="82"/>
      <c r="C298" s="82"/>
      <c r="D298" s="82"/>
      <c r="E298" s="82" t="s">
        <v>351</v>
      </c>
      <c r="F298" s="82"/>
      <c r="G298" s="82" t="s">
        <v>209</v>
      </c>
      <c r="H298" s="82" t="s">
        <v>349</v>
      </c>
      <c r="I298" s="82"/>
      <c r="J298" s="82"/>
      <c r="K298" s="82"/>
      <c r="L298" s="82"/>
      <c r="M298" s="82"/>
      <c r="N298" s="82"/>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243"/>
      <c r="AR298" s="508">
        <f>CHOOSE($B$3,ENWL!AR298,NPgN!AR298,NPgY!AR298,WMID!AR298,EMID!AR298,SWALES!AR298,SWEST!AR298,LPN!AR298,SPN!AR298,EPN!AR298,SPD!AR298,SPMW!AR298,SSEH!AR298,SSES!AR298)</f>
        <v>0.928381816403407</v>
      </c>
      <c r="AS298" s="508">
        <f>CHOOSE($B$3,ENWL!AS298,NPgN!AS298,NPgY!AS298,WMID!AS298,EMID!AS298,SWALES!AS298,SWEST!AS298,LPN!AS298,SPN!AS298,EPN!AS298,SPD!AS298,SPMW!AS298,SSEH!AS298,SSES!AS298)</f>
        <v>0.92291471035441741</v>
      </c>
      <c r="AT298" s="508">
        <f>CHOOSE($B$3,ENWL!AT298,NPgN!AT298,NPgY!AT298,WMID!AT298,EMID!AT298,SWALES!AT298,SWEST!AT298,LPN!AT298,SPN!AT298,EPN!AT298,SPD!AT298,SPMW!AT298,SSEH!AT298,SSES!AT298)</f>
        <v>0.89261802763973186</v>
      </c>
      <c r="AU298" s="508">
        <f>CHOOSE($B$3,ENWL!AU298,NPgN!AU298,NPgY!AU298,WMID!AU298,EMID!AU298,SWALES!AU298,SWEST!AU298,LPN!AU298,SPN!AU298,EPN!AU298,SPD!AU298,SPMW!AU298,SSEH!AU298,SSES!AU298)</f>
        <v>0.89947538362058066</v>
      </c>
      <c r="AV298" s="508">
        <f>CHOOSE($B$3,ENWL!AV298,NPgN!AV298,NPgY!AV298,WMID!AV298,EMID!AV298,SWALES!AV298,SWEST!AV298,LPN!AV298,SPN!AV298,EPN!AV298,SPD!AV298,SPMW!AV298,SSEH!AV298,SSES!AV298)</f>
        <v>0.91376335364138517</v>
      </c>
      <c r="AW298" s="184"/>
    </row>
    <row r="299" spans="1:49" ht="16.8">
      <c r="A299" s="82"/>
      <c r="B299" s="82"/>
      <c r="C299" s="82"/>
      <c r="D299" s="82"/>
      <c r="E299" s="82" t="s">
        <v>352</v>
      </c>
      <c r="F299" s="82"/>
      <c r="G299" s="82" t="s">
        <v>209</v>
      </c>
      <c r="H299" s="82" t="s">
        <v>349</v>
      </c>
      <c r="I299" s="82"/>
      <c r="J299" s="82"/>
      <c r="K299" s="82"/>
      <c r="L299" s="82"/>
      <c r="M299" s="82"/>
      <c r="N299" s="82"/>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243"/>
      <c r="AR299" s="508">
        <f>CHOOSE($B$3,ENWL!AR299,NPgN!AR299,NPgY!AR299,WMID!AR299,EMID!AR299,SWALES!AR299,SWEST!AR299,LPN!AR299,SPN!AR299,EPN!AR299,SPD!AR299,SPMW!AR299,SSEH!AR299,SSES!AR299)</f>
        <v>0</v>
      </c>
      <c r="AS299" s="508">
        <f>CHOOSE($B$3,ENWL!AS299,NPgN!AS299,NPgY!AS299,WMID!AS299,EMID!AS299,SWALES!AS299,SWEST!AS299,LPN!AS299,SPN!AS299,EPN!AS299,SPD!AS299,SPMW!AS299,SSEH!AS299,SSES!AS299)</f>
        <v>0</v>
      </c>
      <c r="AT299" s="508">
        <f>CHOOSE($B$3,ENWL!AT299,NPgN!AT299,NPgY!AT299,WMID!AT299,EMID!AT299,SWALES!AT299,SWEST!AT299,LPN!AT299,SPN!AT299,EPN!AT299,SPD!AT299,SPMW!AT299,SSEH!AT299,SSES!AT299)</f>
        <v>0</v>
      </c>
      <c r="AU299" s="508">
        <f>CHOOSE($B$3,ENWL!AU299,NPgN!AU299,NPgY!AU299,WMID!AU299,EMID!AU299,SWALES!AU299,SWEST!AU299,LPN!AU299,SPN!AU299,EPN!AU299,SPD!AU299,SPMW!AU299,SSEH!AU299,SSES!AU299)</f>
        <v>0</v>
      </c>
      <c r="AV299" s="508">
        <f>CHOOSE($B$3,ENWL!AV299,NPgN!AV299,NPgY!AV299,WMID!AV299,EMID!AV299,SWALES!AV299,SWEST!AV299,LPN!AV299,SPN!AV299,EPN!AV299,SPD!AV299,SPMW!AV299,SSEH!AV299,SSES!AV299)</f>
        <v>0</v>
      </c>
      <c r="AW299" s="184"/>
    </row>
    <row r="300" spans="1:49" ht="16.8">
      <c r="A300" s="82"/>
      <c r="B300" s="82"/>
      <c r="C300" s="82"/>
      <c r="D300" s="82"/>
      <c r="E300" s="82" t="s">
        <v>353</v>
      </c>
      <c r="F300" s="82"/>
      <c r="G300" s="82" t="s">
        <v>209</v>
      </c>
      <c r="H300" s="82" t="s">
        <v>349</v>
      </c>
      <c r="I300" s="82"/>
      <c r="J300" s="82"/>
      <c r="K300" s="82"/>
      <c r="L300" s="82"/>
      <c r="M300" s="82"/>
      <c r="N300" s="82"/>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243"/>
      <c r="AR300" s="508">
        <f>CHOOSE($B$3,ENWL!AR300,NPgN!AR300,NPgY!AR300,WMID!AR300,EMID!AR300,SWALES!AR300,SWEST!AR300,LPN!AR300,SPN!AR300,EPN!AR300,SPD!AR300,SPMW!AR300,SSEH!AR300,SSES!AR300)</f>
        <v>0</v>
      </c>
      <c r="AS300" s="508">
        <f>CHOOSE($B$3,ENWL!AS300,NPgN!AS300,NPgY!AS300,WMID!AS300,EMID!AS300,SWALES!AS300,SWEST!AS300,LPN!AS300,SPN!AS300,EPN!AS300,SPD!AS300,SPMW!AS300,SSEH!AS300,SSES!AS300)</f>
        <v>0</v>
      </c>
      <c r="AT300" s="508">
        <f>CHOOSE($B$3,ENWL!AT300,NPgN!AT300,NPgY!AT300,WMID!AT300,EMID!AT300,SWALES!AT300,SWEST!AT300,LPN!AT300,SPN!AT300,EPN!AT300,SPD!AT300,SPMW!AT300,SSEH!AT300,SSES!AT300)</f>
        <v>0</v>
      </c>
      <c r="AU300" s="508">
        <f>CHOOSE($B$3,ENWL!AU300,NPgN!AU300,NPgY!AU300,WMID!AU300,EMID!AU300,SWALES!AU300,SWEST!AU300,LPN!AU300,SPN!AU300,EPN!AU300,SPD!AU300,SPMW!AU300,SSEH!AU300,SSES!AU300)</f>
        <v>0</v>
      </c>
      <c r="AV300" s="508">
        <f>CHOOSE($B$3,ENWL!AV300,NPgN!AV300,NPgY!AV300,WMID!AV300,EMID!AV300,SWALES!AV300,SWEST!AV300,LPN!AV300,SPN!AV300,EPN!AV300,SPD!AV300,SPMW!AV300,SSEH!AV300,SSES!AV300)</f>
        <v>0</v>
      </c>
      <c r="AW300" s="184"/>
    </row>
    <row r="301" spans="1:49" ht="16.8">
      <c r="A301" s="82"/>
      <c r="B301" s="82"/>
      <c r="C301" s="82"/>
      <c r="D301" s="82"/>
      <c r="E301" s="82" t="s">
        <v>354</v>
      </c>
      <c r="F301" s="82"/>
      <c r="G301" s="82" t="s">
        <v>209</v>
      </c>
      <c r="H301" s="82" t="s">
        <v>349</v>
      </c>
      <c r="I301" s="82"/>
      <c r="J301" s="82"/>
      <c r="K301" s="82"/>
      <c r="L301" s="82"/>
      <c r="M301" s="82"/>
      <c r="N301" s="82"/>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243"/>
      <c r="AR301" s="508">
        <f>CHOOSE($B$3,ENWL!AR301,NPgN!AR301,NPgY!AR301,WMID!AR301,EMID!AR301,SWALES!AR301,SWEST!AR301,LPN!AR301,SPN!AR301,EPN!AR301,SPD!AR301,SPMW!AR301,SSEH!AR301,SSES!AR301)</f>
        <v>0</v>
      </c>
      <c r="AS301" s="508">
        <f>CHOOSE($B$3,ENWL!AS301,NPgN!AS301,NPgY!AS301,WMID!AS301,EMID!AS301,SWALES!AS301,SWEST!AS301,LPN!AS301,SPN!AS301,EPN!AS301,SPD!AS301,SPMW!AS301,SSEH!AS301,SSES!AS301)</f>
        <v>0</v>
      </c>
      <c r="AT301" s="508">
        <f>CHOOSE($B$3,ENWL!AT301,NPgN!AT301,NPgY!AT301,WMID!AT301,EMID!AT301,SWALES!AT301,SWEST!AT301,LPN!AT301,SPN!AT301,EPN!AT301,SPD!AT301,SPMW!AT301,SSEH!AT301,SSES!AT301)</f>
        <v>0</v>
      </c>
      <c r="AU301" s="508">
        <f>CHOOSE($B$3,ENWL!AU301,NPgN!AU301,NPgY!AU301,WMID!AU301,EMID!AU301,SWALES!AU301,SWEST!AU301,LPN!AU301,SPN!AU301,EPN!AU301,SPD!AU301,SPMW!AU301,SSEH!AU301,SSES!AU301)</f>
        <v>0</v>
      </c>
      <c r="AV301" s="508">
        <f>CHOOSE($B$3,ENWL!AV301,NPgN!AV301,NPgY!AV301,WMID!AV301,EMID!AV301,SWALES!AV301,SWEST!AV301,LPN!AV301,SPN!AV301,EPN!AV301,SPD!AV301,SPMW!AV301,SSEH!AV301,SSES!AV301)</f>
        <v>0</v>
      </c>
      <c r="AW301" s="184"/>
    </row>
    <row r="302" spans="1:49" ht="16.8">
      <c r="A302" s="82"/>
      <c r="B302" s="82"/>
      <c r="C302" s="82"/>
      <c r="D302" s="82"/>
      <c r="E302" s="82" t="s">
        <v>355</v>
      </c>
      <c r="F302" s="82"/>
      <c r="G302" s="82" t="s">
        <v>209</v>
      </c>
      <c r="H302" s="82" t="s">
        <v>349</v>
      </c>
      <c r="I302" s="82"/>
      <c r="J302" s="82"/>
      <c r="K302" s="82"/>
      <c r="L302" s="82"/>
      <c r="M302" s="82"/>
      <c r="N302" s="82"/>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243"/>
      <c r="AR302" s="508">
        <f>CHOOSE($B$3,ENWL!AR302,NPgN!AR302,NPgY!AR302,WMID!AR302,EMID!AR302,SWALES!AR302,SWEST!AR302,LPN!AR302,SPN!AR302,EPN!AR302,SPD!AR302,SPMW!AR302,SSEH!AR302,SSES!AR302)</f>
        <v>4.0696796371341243E-2</v>
      </c>
      <c r="AS302" s="508">
        <f>CHOOSE($B$3,ENWL!AS302,NPgN!AS302,NPgY!AS302,WMID!AS302,EMID!AS302,SWALES!AS302,SWEST!AS302,LPN!AS302,SPN!AS302,EPN!AS302,SPD!AS302,SPMW!AS302,SSEH!AS302,SSES!AS302)</f>
        <v>3.467369860330146E-2</v>
      </c>
      <c r="AT302" s="508">
        <f>CHOOSE($B$3,ENWL!AT302,NPgN!AT302,NPgY!AT302,WMID!AT302,EMID!AT302,SWALES!AT302,SWEST!AT302,LPN!AT302,SPN!AT302,EPN!AT302,SPD!AT302,SPMW!AT302,SSEH!AT302,SSES!AT302)</f>
        <v>1.7693486512481409E-2</v>
      </c>
      <c r="AU302" s="508">
        <f>CHOOSE($B$3,ENWL!AU302,NPgN!AU302,NPgY!AU302,WMID!AU302,EMID!AU302,SWALES!AU302,SWEST!AU302,LPN!AU302,SPN!AU302,EPN!AU302,SPD!AU302,SPMW!AU302,SSEH!AU302,SSES!AU302)</f>
        <v>1.7726212303539088E-2</v>
      </c>
      <c r="AV302" s="508">
        <f>CHOOSE($B$3,ENWL!AV302,NPgN!AV302,NPgY!AV302,WMID!AV302,EMID!AV302,SWALES!AV302,SWEST!AV302,LPN!AV302,SPN!AV302,EPN!AV302,SPD!AV302,SPMW!AV302,SSEH!AV302,SSES!AV302)</f>
        <v>1.7698948662228261E-2</v>
      </c>
      <c r="AW302" s="184"/>
    </row>
    <row r="303" spans="1:49" ht="16.8">
      <c r="A303" s="82"/>
      <c r="B303" s="82"/>
      <c r="C303" s="82"/>
      <c r="D303" s="82"/>
      <c r="E303" s="82" t="s">
        <v>356</v>
      </c>
      <c r="F303" s="82"/>
      <c r="G303" s="82" t="s">
        <v>209</v>
      </c>
      <c r="H303" s="82" t="s">
        <v>357</v>
      </c>
      <c r="I303" s="82"/>
      <c r="J303" s="82"/>
      <c r="K303" s="82"/>
      <c r="L303" s="82"/>
      <c r="M303" s="82"/>
      <c r="N303" s="82"/>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243"/>
      <c r="AR303" s="508">
        <f>CHOOSE($B$3,ENWL!AR303,NPgN!AR303,NPgY!AR303,WMID!AR303,EMID!AR303,SWALES!AR303,SWEST!AR303,LPN!AR303,SPN!AR303,EPN!AR303,SPD!AR303,SPMW!AR303,SSEH!AR303,SSES!AR303)</f>
        <v>0.99332747876119287</v>
      </c>
      <c r="AS303" s="508">
        <f>CHOOSE($B$3,ENWL!AS303,NPgN!AS303,NPgY!AS303,WMID!AS303,EMID!AS303,SWALES!AS303,SWEST!AS303,LPN!AS303,SPN!AS303,EPN!AS303,SPD!AS303,SPMW!AS303,SSEH!AS303,SSES!AS303)</f>
        <v>0.99267313264652068</v>
      </c>
      <c r="AT303" s="508">
        <f>CHOOSE($B$3,ENWL!AT303,NPgN!AT303,NPgY!AT303,WMID!AT303,EMID!AT303,SWALES!AT303,SWEST!AT303,LPN!AT303,SPN!AT303,EPN!AT303,SPD!AT303,SPMW!AT303,SSEH!AT303,SSES!AT303)</f>
        <v>0.99281391906519434</v>
      </c>
      <c r="AU303" s="508">
        <f>CHOOSE($B$3,ENWL!AU303,NPgN!AU303,NPgY!AU303,WMID!AU303,EMID!AU303,SWALES!AU303,SWEST!AU303,LPN!AU303,SPN!AU303,EPN!AU303,SPD!AU303,SPMW!AU303,SSEH!AU303,SSES!AU303)</f>
        <v>0.99252288863469029</v>
      </c>
      <c r="AV303" s="508">
        <f>CHOOSE($B$3,ENWL!AV303,NPgN!AV303,NPgY!AV303,WMID!AV303,EMID!AV303,SWALES!AV303,SWEST!AV303,LPN!AV303,SPN!AV303,EPN!AV303,SPD!AV303,SPMW!AV303,SSEH!AV303,SSES!AV303)</f>
        <v>0.99313897578323218</v>
      </c>
      <c r="AW303" s="184"/>
    </row>
    <row r="304" spans="1:49" ht="16.8">
      <c r="A304" s="82"/>
      <c r="B304" s="82"/>
      <c r="C304" s="82"/>
      <c r="D304" s="82"/>
      <c r="E304" s="82" t="s">
        <v>358</v>
      </c>
      <c r="F304" s="82"/>
      <c r="G304" s="82" t="s">
        <v>209</v>
      </c>
      <c r="H304" s="82" t="s">
        <v>357</v>
      </c>
      <c r="I304" s="82"/>
      <c r="J304" s="82"/>
      <c r="K304" s="82"/>
      <c r="L304" s="82"/>
      <c r="M304" s="82"/>
      <c r="N304" s="82"/>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243"/>
      <c r="AR304" s="508">
        <f>CHOOSE($B$3,ENWL!AR304,NPgN!AR304,NPgY!AR304,WMID!AR304,EMID!AR304,SWALES!AR304,SWEST!AR304,LPN!AR304,SPN!AR304,EPN!AR304,SPD!AR304,SPMW!AR304,SSEH!AR304,SSES!AR304)</f>
        <v>0.30349449017036523</v>
      </c>
      <c r="AS304" s="508">
        <f>CHOOSE($B$3,ENWL!AS304,NPgN!AS304,NPgY!AS304,WMID!AS304,EMID!AS304,SWALES!AS304,SWEST!AS304,LPN!AS304,SPN!AS304,EPN!AS304,SPD!AS304,SPMW!AS304,SSEH!AS304,SSES!AS304)</f>
        <v>0.28810579265427461</v>
      </c>
      <c r="AT304" s="508">
        <f>CHOOSE($B$3,ENWL!AT304,NPgN!AT304,NPgY!AT304,WMID!AT304,EMID!AT304,SWALES!AT304,SWEST!AT304,LPN!AT304,SPN!AT304,EPN!AT304,SPD!AT304,SPMW!AT304,SSEH!AT304,SSES!AT304)</f>
        <v>0.30688608186215111</v>
      </c>
      <c r="AU304" s="508">
        <f>CHOOSE($B$3,ENWL!AU304,NPgN!AU304,NPgY!AU304,WMID!AU304,EMID!AU304,SWALES!AU304,SWEST!AU304,LPN!AU304,SPN!AU304,EPN!AU304,SPD!AU304,SPMW!AU304,SSEH!AU304,SSES!AU304)</f>
        <v>0.27975030360933972</v>
      </c>
      <c r="AV304" s="508">
        <f>CHOOSE($B$3,ENWL!AV304,NPgN!AV304,NPgY!AV304,WMID!AV304,EMID!AV304,SWALES!AV304,SWEST!AV304,LPN!AV304,SPN!AV304,EPN!AV304,SPD!AV304,SPMW!AV304,SSEH!AV304,SSES!AV304)</f>
        <v>0.31001609623518039</v>
      </c>
      <c r="AW304" s="184"/>
    </row>
    <row r="305" spans="1:49" ht="16.8">
      <c r="A305" s="82"/>
      <c r="B305" s="82"/>
      <c r="C305" s="82"/>
      <c r="D305" s="82"/>
      <c r="E305" s="82" t="s">
        <v>359</v>
      </c>
      <c r="F305" s="82"/>
      <c r="G305" s="82" t="s">
        <v>209</v>
      </c>
      <c r="H305" s="82" t="s">
        <v>357</v>
      </c>
      <c r="I305" s="82"/>
      <c r="J305" s="82"/>
      <c r="K305" s="82"/>
      <c r="L305" s="82"/>
      <c r="M305" s="82"/>
      <c r="N305" s="82"/>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243"/>
      <c r="AR305" s="508">
        <f>CHOOSE($B$3,ENWL!AR305,NPgN!AR305,NPgY!AR305,WMID!AR305,EMID!AR305,SWALES!AR305,SWEST!AR305,LPN!AR305,SPN!AR305,EPN!AR305,SPD!AR305,SPMW!AR305,SSEH!AR305,SSES!AR305)</f>
        <v>4.728961018079661E-2</v>
      </c>
      <c r="AS305" s="508">
        <f>CHOOSE($B$3,ENWL!AS305,NPgN!AS305,NPgY!AS305,WMID!AS305,EMID!AS305,SWALES!AS305,SWEST!AS305,LPN!AS305,SPN!AS305,EPN!AS305,SPD!AS305,SPMW!AS305,SSEH!AS305,SSES!AS305)</f>
        <v>4.6086795514392473E-2</v>
      </c>
      <c r="AT305" s="508">
        <f>CHOOSE($B$3,ENWL!AT305,NPgN!AT305,NPgY!AT305,WMID!AT305,EMID!AT305,SWALES!AT305,SWEST!AT305,LPN!AT305,SPN!AT305,EPN!AT305,SPD!AT305,SPMW!AT305,SSEH!AT305,SSES!AT305)</f>
        <v>5.5584354086458176E-2</v>
      </c>
      <c r="AU305" s="508">
        <f>CHOOSE($B$3,ENWL!AU305,NPgN!AU305,NPgY!AU305,WMID!AU305,EMID!AU305,SWALES!AU305,SWEST!AU305,LPN!AU305,SPN!AU305,EPN!AU305,SPD!AU305,SPMW!AU305,SSEH!AU305,SSES!AU305)</f>
        <v>6.8429227323945616E-2</v>
      </c>
      <c r="AV305" s="508">
        <f>CHOOSE($B$3,ENWL!AV305,NPgN!AV305,NPgY!AV305,WMID!AV305,EMID!AV305,SWALES!AV305,SWEST!AV305,LPN!AV305,SPN!AV305,EPN!AV305,SPD!AV305,SPMW!AV305,SSEH!AV305,SSES!AV305)</f>
        <v>6.3463462358819833E-2</v>
      </c>
      <c r="AW305" s="184"/>
    </row>
    <row r="306" spans="1:49" ht="16.8">
      <c r="A306" s="82"/>
      <c r="B306" s="82"/>
      <c r="C306" s="82"/>
      <c r="D306" s="82"/>
      <c r="E306" s="82" t="s">
        <v>360</v>
      </c>
      <c r="F306" s="82"/>
      <c r="G306" s="82" t="s">
        <v>209</v>
      </c>
      <c r="H306" s="82" t="s">
        <v>357</v>
      </c>
      <c r="I306" s="82"/>
      <c r="J306" s="82"/>
      <c r="K306" s="82"/>
      <c r="L306" s="82"/>
      <c r="M306" s="82"/>
      <c r="N306" s="82"/>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243"/>
      <c r="AR306" s="508">
        <f>CHOOSE($B$3,ENWL!AR306,NPgN!AR306,NPgY!AR306,WMID!AR306,EMID!AR306,SWALES!AR306,SWEST!AR306,LPN!AR306,SPN!AR306,EPN!AR306,SPD!AR306,SPMW!AR306,SSEH!AR306,SSES!AR306)</f>
        <v>0</v>
      </c>
      <c r="AS306" s="508">
        <f>CHOOSE($B$3,ENWL!AS306,NPgN!AS306,NPgY!AS306,WMID!AS306,EMID!AS306,SWALES!AS306,SWEST!AS306,LPN!AS306,SPN!AS306,EPN!AS306,SPD!AS306,SPMW!AS306,SSEH!AS306,SSES!AS306)</f>
        <v>0</v>
      </c>
      <c r="AT306" s="508">
        <f>CHOOSE($B$3,ENWL!AT306,NPgN!AT306,NPgY!AT306,WMID!AT306,EMID!AT306,SWALES!AT306,SWEST!AT306,LPN!AT306,SPN!AT306,EPN!AT306,SPD!AT306,SPMW!AT306,SSEH!AT306,SSES!AT306)</f>
        <v>0</v>
      </c>
      <c r="AU306" s="508">
        <f>CHOOSE($B$3,ENWL!AU306,NPgN!AU306,NPgY!AU306,WMID!AU306,EMID!AU306,SWALES!AU306,SWEST!AU306,LPN!AU306,SPN!AU306,EPN!AU306,SPD!AU306,SPMW!AU306,SSEH!AU306,SSES!AU306)</f>
        <v>0</v>
      </c>
      <c r="AV306" s="508">
        <f>CHOOSE($B$3,ENWL!AV306,NPgN!AV306,NPgY!AV306,WMID!AV306,EMID!AV306,SWALES!AV306,SWEST!AV306,LPN!AV306,SPN!AV306,EPN!AV306,SPD!AV306,SPMW!AV306,SSEH!AV306,SSES!AV306)</f>
        <v>0</v>
      </c>
      <c r="AW306" s="184"/>
    </row>
    <row r="307" spans="1:49" ht="16.8">
      <c r="A307" s="82"/>
      <c r="B307" s="82"/>
      <c r="C307" s="82"/>
      <c r="D307" s="82"/>
      <c r="E307" s="82" t="s">
        <v>361</v>
      </c>
      <c r="F307" s="82"/>
      <c r="G307" s="82" t="s">
        <v>209</v>
      </c>
      <c r="H307" s="82" t="s">
        <v>357</v>
      </c>
      <c r="I307" s="82"/>
      <c r="J307" s="82"/>
      <c r="K307" s="82"/>
      <c r="L307" s="82"/>
      <c r="M307" s="82"/>
      <c r="N307" s="82"/>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243"/>
      <c r="AR307" s="508">
        <f>CHOOSE($B$3,ENWL!AR307,NPgN!AR307,NPgY!AR307,WMID!AR307,EMID!AR307,SWALES!AR307,SWEST!AR307,LPN!AR307,SPN!AR307,EPN!AR307,SPD!AR307,SPMW!AR307,SSEH!AR307,SSES!AR307)</f>
        <v>0</v>
      </c>
      <c r="AS307" s="508">
        <f>CHOOSE($B$3,ENWL!AS307,NPgN!AS307,NPgY!AS307,WMID!AS307,EMID!AS307,SWALES!AS307,SWEST!AS307,LPN!AS307,SPN!AS307,EPN!AS307,SPD!AS307,SPMW!AS307,SSEH!AS307,SSES!AS307)</f>
        <v>0</v>
      </c>
      <c r="AT307" s="508">
        <f>CHOOSE($B$3,ENWL!AT307,NPgN!AT307,NPgY!AT307,WMID!AT307,EMID!AT307,SWALES!AT307,SWEST!AT307,LPN!AT307,SPN!AT307,EPN!AT307,SPD!AT307,SPMW!AT307,SSEH!AT307,SSES!AT307)</f>
        <v>0</v>
      </c>
      <c r="AU307" s="508">
        <f>CHOOSE($B$3,ENWL!AU307,NPgN!AU307,NPgY!AU307,WMID!AU307,EMID!AU307,SWALES!AU307,SWEST!AU307,LPN!AU307,SPN!AU307,EPN!AU307,SPD!AU307,SPMW!AU307,SSEH!AU307,SSES!AU307)</f>
        <v>0</v>
      </c>
      <c r="AV307" s="508">
        <f>CHOOSE($B$3,ENWL!AV307,NPgN!AV307,NPgY!AV307,WMID!AV307,EMID!AV307,SWALES!AV307,SWEST!AV307,LPN!AV307,SPN!AV307,EPN!AV307,SPD!AV307,SPMW!AV307,SSEH!AV307,SSES!AV307)</f>
        <v>0</v>
      </c>
      <c r="AW307" s="184"/>
    </row>
    <row r="308" spans="1:49" ht="16.8">
      <c r="A308" s="82"/>
      <c r="B308" s="82"/>
      <c r="C308" s="82"/>
      <c r="D308" s="82"/>
      <c r="E308" s="82" t="s">
        <v>362</v>
      </c>
      <c r="F308" s="82"/>
      <c r="G308" s="82" t="s">
        <v>209</v>
      </c>
      <c r="H308" s="82" t="s">
        <v>357</v>
      </c>
      <c r="I308" s="82"/>
      <c r="J308" s="82"/>
      <c r="K308" s="82"/>
      <c r="L308" s="82"/>
      <c r="M308" s="82"/>
      <c r="N308" s="82"/>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243"/>
      <c r="AR308" s="508">
        <f>CHOOSE($B$3,ENWL!AR308,NPgN!AR308,NPgY!AR308,WMID!AR308,EMID!AR308,SWALES!AR308,SWEST!AR308,LPN!AR308,SPN!AR308,EPN!AR308,SPD!AR308,SPMW!AR308,SSEH!AR308,SSES!AR308)</f>
        <v>0</v>
      </c>
      <c r="AS308" s="508">
        <f>CHOOSE($B$3,ENWL!AS308,NPgN!AS308,NPgY!AS308,WMID!AS308,EMID!AS308,SWALES!AS308,SWEST!AS308,LPN!AS308,SPN!AS308,EPN!AS308,SPD!AS308,SPMW!AS308,SSEH!AS308,SSES!AS308)</f>
        <v>0</v>
      </c>
      <c r="AT308" s="508">
        <f>CHOOSE($B$3,ENWL!AT308,NPgN!AT308,NPgY!AT308,WMID!AT308,EMID!AT308,SWALES!AT308,SWEST!AT308,LPN!AT308,SPN!AT308,EPN!AT308,SPD!AT308,SPMW!AT308,SSEH!AT308,SSES!AT308)</f>
        <v>0</v>
      </c>
      <c r="AU308" s="508">
        <f>CHOOSE($B$3,ENWL!AU308,NPgN!AU308,NPgY!AU308,WMID!AU308,EMID!AU308,SWALES!AU308,SWEST!AU308,LPN!AU308,SPN!AU308,EPN!AU308,SPD!AU308,SPMW!AU308,SSEH!AU308,SSES!AU308)</f>
        <v>0</v>
      </c>
      <c r="AV308" s="508">
        <f>CHOOSE($B$3,ENWL!AV308,NPgN!AV308,NPgY!AV308,WMID!AV308,EMID!AV308,SWALES!AV308,SWEST!AV308,LPN!AV308,SPN!AV308,EPN!AV308,SPD!AV308,SPMW!AV308,SSEH!AV308,SSES!AV308)</f>
        <v>0</v>
      </c>
      <c r="AW308" s="184"/>
    </row>
    <row r="309" spans="1:49" ht="16.8">
      <c r="A309" s="82"/>
      <c r="B309" s="82"/>
      <c r="C309" s="82"/>
      <c r="D309" s="82"/>
      <c r="E309" s="82" t="s">
        <v>363</v>
      </c>
      <c r="F309" s="82"/>
      <c r="G309" s="82" t="s">
        <v>209</v>
      </c>
      <c r="H309" s="82" t="s">
        <v>357</v>
      </c>
      <c r="I309" s="82"/>
      <c r="J309" s="82"/>
      <c r="K309" s="82"/>
      <c r="L309" s="82"/>
      <c r="M309" s="82"/>
      <c r="N309" s="82"/>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243"/>
      <c r="AR309" s="508">
        <f>CHOOSE($B$3,ENWL!AR309,NPgN!AR309,NPgY!AR309,WMID!AR309,EMID!AR309,SWALES!AR309,SWEST!AR309,LPN!AR309,SPN!AR309,EPN!AR309,SPD!AR309,SPMW!AR309,SSEH!AR309,SSES!AR309)</f>
        <v>0.22045977833264008</v>
      </c>
      <c r="AS309" s="508">
        <f>CHOOSE($B$3,ENWL!AS309,NPgN!AS309,NPgY!AS309,WMID!AS309,EMID!AS309,SWALES!AS309,SWEST!AS309,LPN!AS309,SPN!AS309,EPN!AS309,SPD!AS309,SPMW!AS309,SSEH!AS309,SSES!AS309)</f>
        <v>0.22856071601090003</v>
      </c>
      <c r="AT309" s="508">
        <f>CHOOSE($B$3,ENWL!AT309,NPgN!AT309,NPgY!AT309,WMID!AT309,EMID!AT309,SWALES!AT309,SWEST!AT309,LPN!AT309,SPN!AT309,EPN!AT309,SPD!AT309,SPMW!AT309,SSEH!AT309,SSES!AT309)</f>
        <v>0.2333819204006593</v>
      </c>
      <c r="AU309" s="508">
        <f>CHOOSE($B$3,ENWL!AU309,NPgN!AU309,NPgY!AU309,WMID!AU309,EMID!AU309,SWALES!AU309,SWEST!AU309,LPN!AU309,SPN!AU309,EPN!AU309,SPD!AU309,SPMW!AU309,SSEH!AU309,SSES!AU309)</f>
        <v>0.23387933808653133</v>
      </c>
      <c r="AV309" s="508">
        <f>CHOOSE($B$3,ENWL!AV309,NPgN!AV309,NPgY!AV309,WMID!AV309,EMID!AV309,SWALES!AV309,SWEST!AV309,LPN!AV309,SPN!AV309,EPN!AV309,SPD!AV309,SPMW!AV309,SSEH!AV309,SSES!AV309)</f>
        <v>0.23482210547784532</v>
      </c>
      <c r="AW309" s="184"/>
    </row>
    <row r="310" spans="1:49" ht="16.8">
      <c r="A310" s="82"/>
      <c r="B310" s="82"/>
      <c r="C310" s="82"/>
      <c r="D310" s="82"/>
      <c r="E310" s="82" t="s">
        <v>364</v>
      </c>
      <c r="F310" s="82"/>
      <c r="G310" s="82" t="s">
        <v>209</v>
      </c>
      <c r="H310" s="82" t="s">
        <v>365</v>
      </c>
      <c r="I310" s="82"/>
      <c r="J310" s="82"/>
      <c r="K310" s="82"/>
      <c r="L310" s="82"/>
      <c r="M310" s="82"/>
      <c r="N310" s="82"/>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243"/>
      <c r="AR310" s="508">
        <f>CHOOSE($B$3,ENWL!AR310,NPgN!AR310,NPgY!AR310,WMID!AR310,EMID!AR310,SWALES!AR310,SWEST!AR310,LPN!AR310,SPN!AR310,EPN!AR310,SPD!AR310,SPMW!AR310,SSEH!AR310,SSES!AR310)</f>
        <v>0</v>
      </c>
      <c r="AS310" s="508">
        <f>CHOOSE($B$3,ENWL!AS310,NPgN!AS310,NPgY!AS310,WMID!AS310,EMID!AS310,SWALES!AS310,SWEST!AS310,LPN!AS310,SPN!AS310,EPN!AS310,SPD!AS310,SPMW!AS310,SSEH!AS310,SSES!AS310)</f>
        <v>0</v>
      </c>
      <c r="AT310" s="508">
        <f>CHOOSE($B$3,ENWL!AT310,NPgN!AT310,NPgY!AT310,WMID!AT310,EMID!AT310,SWALES!AT310,SWEST!AT310,LPN!AT310,SPN!AT310,EPN!AT310,SPD!AT310,SPMW!AT310,SSEH!AT310,SSES!AT310)</f>
        <v>0</v>
      </c>
      <c r="AU310" s="508">
        <f>CHOOSE($B$3,ENWL!AU310,NPgN!AU310,NPgY!AU310,WMID!AU310,EMID!AU310,SWALES!AU310,SWEST!AU310,LPN!AU310,SPN!AU310,EPN!AU310,SPD!AU310,SPMW!AU310,SSEH!AU310,SSES!AU310)</f>
        <v>0</v>
      </c>
      <c r="AV310" s="508">
        <f>CHOOSE($B$3,ENWL!AV310,NPgN!AV310,NPgY!AV310,WMID!AV310,EMID!AV310,SWALES!AV310,SWEST!AV310,LPN!AV310,SPN!AV310,EPN!AV310,SPD!AV310,SPMW!AV310,SSEH!AV310,SSES!AV310)</f>
        <v>0</v>
      </c>
      <c r="AW310" s="184"/>
    </row>
    <row r="311" spans="1:49" ht="16.8">
      <c r="A311" s="82"/>
      <c r="B311" s="82"/>
      <c r="C311" s="82"/>
      <c r="D311" s="82"/>
      <c r="E311" s="82" t="s">
        <v>366</v>
      </c>
      <c r="F311" s="82"/>
      <c r="G311" s="82" t="s">
        <v>209</v>
      </c>
      <c r="H311" s="82" t="s">
        <v>365</v>
      </c>
      <c r="I311" s="82"/>
      <c r="J311" s="82"/>
      <c r="K311" s="82"/>
      <c r="L311" s="82"/>
      <c r="M311" s="82"/>
      <c r="N311" s="82"/>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243"/>
      <c r="AR311" s="508">
        <f>CHOOSE($B$3,ENWL!AR311,NPgN!AR311,NPgY!AR311,WMID!AR311,EMID!AR311,SWALES!AR311,SWEST!AR311,LPN!AR311,SPN!AR311,EPN!AR311,SPD!AR311,SPMW!AR311,SSEH!AR311,SSES!AR311)</f>
        <v>0.65713780723416548</v>
      </c>
      <c r="AS311" s="508">
        <f>CHOOSE($B$3,ENWL!AS311,NPgN!AS311,NPgY!AS311,WMID!AS311,EMID!AS311,SWALES!AS311,SWEST!AS311,LPN!AS311,SPN!AS311,EPN!AS311,SPD!AS311,SPMW!AS311,SSEH!AS311,SSES!AS311)</f>
        <v>0.67713285370497456</v>
      </c>
      <c r="AT311" s="508">
        <f>CHOOSE($B$3,ENWL!AT311,NPgN!AT311,NPgY!AT311,WMID!AT311,EMID!AT311,SWALES!AT311,SWEST!AT311,LPN!AT311,SPN!AT311,EPN!AT311,SPD!AT311,SPMW!AT311,SSEH!AT311,SSES!AT311)</f>
        <v>0.64868595612490687</v>
      </c>
      <c r="AU311" s="508">
        <f>CHOOSE($B$3,ENWL!AU311,NPgN!AU311,NPgY!AU311,WMID!AU311,EMID!AU311,SWALES!AU311,SWEST!AU311,LPN!AU311,SPN!AU311,EPN!AU311,SPD!AU311,SPMW!AU311,SSEH!AU311,SSES!AU311)</f>
        <v>0.68005424766379652</v>
      </c>
      <c r="AV311" s="508">
        <f>CHOOSE($B$3,ENWL!AV311,NPgN!AV311,NPgY!AV311,WMID!AV311,EMID!AV311,SWALES!AV311,SWEST!AV311,LPN!AV311,SPN!AV311,EPN!AV311,SPD!AV311,SPMW!AV311,SSEH!AV311,SSES!AV311)</f>
        <v>0.63199718034646413</v>
      </c>
      <c r="AW311" s="184"/>
    </row>
    <row r="312" spans="1:49" ht="16.8">
      <c r="A312" s="82"/>
      <c r="B312" s="82"/>
      <c r="C312" s="82"/>
      <c r="D312" s="82"/>
      <c r="E312" s="82" t="s">
        <v>367</v>
      </c>
      <c r="F312" s="82"/>
      <c r="G312" s="82" t="s">
        <v>209</v>
      </c>
      <c r="H312" s="82" t="s">
        <v>365</v>
      </c>
      <c r="I312" s="82"/>
      <c r="J312" s="82"/>
      <c r="K312" s="82"/>
      <c r="L312" s="82"/>
      <c r="M312" s="82"/>
      <c r="N312" s="82"/>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243"/>
      <c r="AR312" s="508">
        <f>CHOOSE($B$3,ENWL!AR312,NPgN!AR312,NPgY!AR312,WMID!AR312,EMID!AR312,SWALES!AR312,SWEST!AR312,LPN!AR312,SPN!AR312,EPN!AR312,SPD!AR312,SPMW!AR312,SSEH!AR312,SSES!AR312)</f>
        <v>6.1560130923228743E-3</v>
      </c>
      <c r="AS312" s="508">
        <f>CHOOSE($B$3,ENWL!AS312,NPgN!AS312,NPgY!AS312,WMID!AS312,EMID!AS312,SWALES!AS312,SWEST!AS312,LPN!AS312,SPN!AS312,EPN!AS312,SPD!AS312,SPMW!AS312,SSEH!AS312,SSES!AS312)</f>
        <v>7.0344032620813643E-3</v>
      </c>
      <c r="AT312" s="508">
        <f>CHOOSE($B$3,ENWL!AT312,NPgN!AT312,NPgY!AT312,WMID!AT312,EMID!AT312,SWALES!AT312,SWEST!AT312,LPN!AT312,SPN!AT312,EPN!AT312,SPD!AT312,SPMW!AT312,SSEH!AT312,SSES!AT312)</f>
        <v>1.0195269334210175E-2</v>
      </c>
      <c r="AU312" s="508">
        <f>CHOOSE($B$3,ENWL!AU312,NPgN!AU312,NPgY!AU312,WMID!AU312,EMID!AU312,SWALES!AU312,SWEST!AU312,LPN!AU312,SPN!AU312,EPN!AU312,SPD!AU312,SPMW!AU312,SSEH!AU312,SSES!AU312)</f>
        <v>7.2845044141032411E-3</v>
      </c>
      <c r="AV312" s="508">
        <f>CHOOSE($B$3,ENWL!AV312,NPgN!AV312,NPgY!AV312,WMID!AV312,EMID!AV312,SWALES!AV312,SWEST!AV312,LPN!AV312,SPN!AV312,EPN!AV312,SPD!AV312,SPMW!AV312,SSEH!AV312,SSES!AV312)</f>
        <v>5.5880554233070454E-3</v>
      </c>
      <c r="AW312" s="184"/>
    </row>
    <row r="313" spans="1:49" ht="16.8">
      <c r="A313" s="82"/>
      <c r="B313" s="82"/>
      <c r="C313" s="82"/>
      <c r="D313" s="82"/>
      <c r="E313" s="82" t="s">
        <v>368</v>
      </c>
      <c r="F313" s="82"/>
      <c r="G313" s="82" t="s">
        <v>209</v>
      </c>
      <c r="H313" s="82" t="s">
        <v>365</v>
      </c>
      <c r="I313" s="82"/>
      <c r="J313" s="82"/>
      <c r="K313" s="82"/>
      <c r="L313" s="82"/>
      <c r="M313" s="82"/>
      <c r="N313" s="82"/>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243"/>
      <c r="AR313" s="508">
        <f>CHOOSE($B$3,ENWL!AR313,NPgN!AR313,NPgY!AR313,WMID!AR313,EMID!AR313,SWALES!AR313,SWEST!AR313,LPN!AR313,SPN!AR313,EPN!AR313,SPD!AR313,SPMW!AR313,SSEH!AR313,SSES!AR313)</f>
        <v>0.80000000000000016</v>
      </c>
      <c r="AS313" s="508">
        <f>CHOOSE($B$3,ENWL!AS313,NPgN!AS313,NPgY!AS313,WMID!AS313,EMID!AS313,SWALES!AS313,SWEST!AS313,LPN!AS313,SPN!AS313,EPN!AS313,SPD!AS313,SPMW!AS313,SSEH!AS313,SSES!AS313)</f>
        <v>0.8</v>
      </c>
      <c r="AT313" s="508">
        <f>CHOOSE($B$3,ENWL!AT313,NPgN!AT313,NPgY!AT313,WMID!AT313,EMID!AT313,SWALES!AT313,SWEST!AT313,LPN!AT313,SPN!AT313,EPN!AT313,SPD!AT313,SPMW!AT313,SSEH!AT313,SSES!AT313)</f>
        <v>0.8</v>
      </c>
      <c r="AU313" s="508">
        <f>CHOOSE($B$3,ENWL!AU313,NPgN!AU313,NPgY!AU313,WMID!AU313,EMID!AU313,SWALES!AU313,SWEST!AU313,LPN!AU313,SPN!AU313,EPN!AU313,SPD!AU313,SPMW!AU313,SSEH!AU313,SSES!AU313)</f>
        <v>0.8</v>
      </c>
      <c r="AV313" s="508">
        <f>CHOOSE($B$3,ENWL!AV313,NPgN!AV313,NPgY!AV313,WMID!AV313,EMID!AV313,SWALES!AV313,SWEST!AV313,LPN!AV313,SPN!AV313,EPN!AV313,SPD!AV313,SPMW!AV313,SSEH!AV313,SSES!AV313)</f>
        <v>0.8</v>
      </c>
      <c r="AW313" s="184"/>
    </row>
    <row r="314" spans="1:49" ht="16.8">
      <c r="A314" s="82"/>
      <c r="B314" s="82"/>
      <c r="C314" s="82"/>
      <c r="D314" s="82"/>
      <c r="E314" s="82" t="s">
        <v>369</v>
      </c>
      <c r="F314" s="82"/>
      <c r="G314" s="82" t="s">
        <v>209</v>
      </c>
      <c r="H314" s="82" t="s">
        <v>365</v>
      </c>
      <c r="I314" s="82"/>
      <c r="J314" s="82"/>
      <c r="K314" s="82"/>
      <c r="L314" s="82"/>
      <c r="M314" s="82"/>
      <c r="N314" s="82"/>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243"/>
      <c r="AR314" s="508">
        <f>CHOOSE($B$3,ENWL!AR314,NPgN!AR314,NPgY!AR314,WMID!AR314,EMID!AR314,SWALES!AR314,SWEST!AR314,LPN!AR314,SPN!AR314,EPN!AR314,SPD!AR314,SPMW!AR314,SSEH!AR314,SSES!AR314)</f>
        <v>0</v>
      </c>
      <c r="AS314" s="508">
        <f>CHOOSE($B$3,ENWL!AS314,NPgN!AS314,NPgY!AS314,WMID!AS314,EMID!AS314,SWALES!AS314,SWEST!AS314,LPN!AS314,SPN!AS314,EPN!AS314,SPD!AS314,SPMW!AS314,SSEH!AS314,SSES!AS314)</f>
        <v>0</v>
      </c>
      <c r="AT314" s="508">
        <f>CHOOSE($B$3,ENWL!AT314,NPgN!AT314,NPgY!AT314,WMID!AT314,EMID!AT314,SWALES!AT314,SWEST!AT314,LPN!AT314,SPN!AT314,EPN!AT314,SPD!AT314,SPMW!AT314,SSEH!AT314,SSES!AT314)</f>
        <v>0</v>
      </c>
      <c r="AU314" s="508">
        <f>CHOOSE($B$3,ENWL!AU314,NPgN!AU314,NPgY!AU314,WMID!AU314,EMID!AU314,SWALES!AU314,SWEST!AU314,LPN!AU314,SPN!AU314,EPN!AU314,SPD!AU314,SPMW!AU314,SSEH!AU314,SSES!AU314)</f>
        <v>0</v>
      </c>
      <c r="AV314" s="508">
        <f>CHOOSE($B$3,ENWL!AV314,NPgN!AV314,NPgY!AV314,WMID!AV314,EMID!AV314,SWALES!AV314,SWEST!AV314,LPN!AV314,SPN!AV314,EPN!AV314,SPD!AV314,SPMW!AV314,SSEH!AV314,SSES!AV314)</f>
        <v>0</v>
      </c>
      <c r="AW314" s="184"/>
    </row>
    <row r="315" spans="1:49" ht="16.8">
      <c r="A315" s="82"/>
      <c r="B315" s="82"/>
      <c r="C315" s="82"/>
      <c r="D315" s="82"/>
      <c r="E315" s="82" t="s">
        <v>370</v>
      </c>
      <c r="F315" s="82"/>
      <c r="G315" s="82" t="s">
        <v>209</v>
      </c>
      <c r="H315" s="82" t="s">
        <v>365</v>
      </c>
      <c r="I315" s="82"/>
      <c r="J315" s="82"/>
      <c r="K315" s="82"/>
      <c r="L315" s="82"/>
      <c r="M315" s="82"/>
      <c r="N315" s="82"/>
      <c r="O315" s="184"/>
      <c r="P315" s="184"/>
      <c r="Q315" s="184"/>
      <c r="R315" s="184"/>
      <c r="S315" s="184"/>
      <c r="T315" s="184"/>
      <c r="U315" s="184"/>
      <c r="V315" s="184"/>
      <c r="W315" s="184"/>
      <c r="X315" s="184"/>
      <c r="Y315" s="184"/>
      <c r="Z315" s="184"/>
      <c r="AA315" s="184"/>
      <c r="AB315" s="184"/>
      <c r="AC315" s="184"/>
      <c r="AD315" s="184"/>
      <c r="AE315" s="184"/>
      <c r="AF315" s="184"/>
      <c r="AG315" s="184"/>
      <c r="AH315" s="184"/>
      <c r="AI315" s="184"/>
      <c r="AJ315" s="184"/>
      <c r="AK315" s="184"/>
      <c r="AL315" s="184"/>
      <c r="AM315" s="184"/>
      <c r="AN315" s="184"/>
      <c r="AO315" s="184"/>
      <c r="AP315" s="184"/>
      <c r="AQ315" s="243"/>
      <c r="AR315" s="508">
        <f>CHOOSE($B$3,ENWL!AR315,NPgN!AR315,NPgY!AR315,WMID!AR315,EMID!AR315,SWALES!AR315,SWEST!AR315,LPN!AR315,SPN!AR315,EPN!AR315,SPD!AR315,SPMW!AR315,SSEH!AR315,SSES!AR315)</f>
        <v>0</v>
      </c>
      <c r="AS315" s="508">
        <f>CHOOSE($B$3,ENWL!AS315,NPgN!AS315,NPgY!AS315,WMID!AS315,EMID!AS315,SWALES!AS315,SWEST!AS315,LPN!AS315,SPN!AS315,EPN!AS315,SPD!AS315,SPMW!AS315,SSEH!AS315,SSES!AS315)</f>
        <v>0</v>
      </c>
      <c r="AT315" s="508">
        <f>CHOOSE($B$3,ENWL!AT315,NPgN!AT315,NPgY!AT315,WMID!AT315,EMID!AT315,SWALES!AT315,SWEST!AT315,LPN!AT315,SPN!AT315,EPN!AT315,SPD!AT315,SPMW!AT315,SSEH!AT315,SSES!AT315)</f>
        <v>0</v>
      </c>
      <c r="AU315" s="508">
        <f>CHOOSE($B$3,ENWL!AU315,NPgN!AU315,NPgY!AU315,WMID!AU315,EMID!AU315,SWALES!AU315,SWEST!AU315,LPN!AU315,SPN!AU315,EPN!AU315,SPD!AU315,SPMW!AU315,SSEH!AU315,SSES!AU315)</f>
        <v>0</v>
      </c>
      <c r="AV315" s="508">
        <f>CHOOSE($B$3,ENWL!AV315,NPgN!AV315,NPgY!AV315,WMID!AV315,EMID!AV315,SWALES!AV315,SWEST!AV315,LPN!AV315,SPN!AV315,EPN!AV315,SPD!AV315,SPMW!AV315,SSEH!AV315,SSES!AV315)</f>
        <v>0</v>
      </c>
      <c r="AW315" s="184"/>
    </row>
    <row r="316" spans="1:49" ht="16.8">
      <c r="A316" s="82"/>
      <c r="B316" s="82"/>
      <c r="C316" s="82"/>
      <c r="D316" s="82"/>
      <c r="E316" s="82" t="s">
        <v>371</v>
      </c>
      <c r="F316" s="82"/>
      <c r="G316" s="82" t="s">
        <v>209</v>
      </c>
      <c r="H316" s="82" t="s">
        <v>365</v>
      </c>
      <c r="I316" s="82"/>
      <c r="J316" s="82"/>
      <c r="K316" s="82"/>
      <c r="L316" s="82"/>
      <c r="M316" s="82"/>
      <c r="N316" s="82"/>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243"/>
      <c r="AR316" s="508">
        <f>CHOOSE($B$3,ENWL!AR316,NPgN!AR316,NPgY!AR316,WMID!AR316,EMID!AR316,SWALES!AR316,SWEST!AR316,LPN!AR316,SPN!AR316,EPN!AR316,SPD!AR316,SPMW!AR316,SSEH!AR316,SSES!AR316)</f>
        <v>0.25934338705195037</v>
      </c>
      <c r="AS316" s="508">
        <f>CHOOSE($B$3,ENWL!AS316,NPgN!AS316,NPgY!AS316,WMID!AS316,EMID!AS316,SWALES!AS316,SWEST!AS316,LPN!AS316,SPN!AS316,EPN!AS316,SPD!AS316,SPMW!AS316,SSEH!AS316,SSES!AS316)</f>
        <v>0.26892795147079329</v>
      </c>
      <c r="AT316" s="508">
        <f>CHOOSE($B$3,ENWL!AT316,NPgN!AT316,NPgY!AT316,WMID!AT316,EMID!AT316,SWALES!AT316,SWEST!AT316,LPN!AT316,SPN!AT316,EPN!AT316,SPD!AT316,SPMW!AT316,SSEH!AT316,SSES!AT316)</f>
        <v>0.27460793916644638</v>
      </c>
      <c r="AU316" s="508">
        <f>CHOOSE($B$3,ENWL!AU316,NPgN!AU316,NPgY!AU316,WMID!AU316,EMID!AU316,SWALES!AU316,SWEST!AU316,LPN!AU316,SPN!AU316,EPN!AU316,SPD!AU316,SPMW!AU316,SSEH!AU316,SSES!AU316)</f>
        <v>0.27519386962893916</v>
      </c>
      <c r="AV316" s="508">
        <f>CHOOSE($B$3,ENWL!AV316,NPgN!AV316,NPgY!AV316,WMID!AV316,EMID!AV316,SWALES!AV316,SWEST!AV316,LPN!AV316,SPN!AV316,EPN!AV316,SPD!AV316,SPMW!AV316,SSEH!AV316,SSES!AV316)</f>
        <v>0.27631596533445424</v>
      </c>
      <c r="AW316" s="184"/>
    </row>
    <row r="317" spans="1:49" ht="16.8">
      <c r="A317" s="82"/>
      <c r="B317" s="82"/>
      <c r="C317" s="82"/>
      <c r="D317" s="82"/>
      <c r="E317" s="82" t="s">
        <v>372</v>
      </c>
      <c r="F317" s="82"/>
      <c r="G317" s="82" t="s">
        <v>209</v>
      </c>
      <c r="H317" s="82" t="s">
        <v>373</v>
      </c>
      <c r="I317" s="82"/>
      <c r="J317" s="82"/>
      <c r="K317" s="82"/>
      <c r="L317" s="82"/>
      <c r="M317" s="82"/>
      <c r="N317" s="82"/>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243"/>
      <c r="AR317" s="508">
        <f>CHOOSE($B$3,ENWL!AR317,NPgN!AR317,NPgY!AR317,WMID!AR317,EMID!AR317,SWALES!AR317,SWEST!AR317,LPN!AR317,SPN!AR317,EPN!AR317,SPD!AR317,SPMW!AR317,SSEH!AR317,SSES!AR317)</f>
        <v>3.4720153500142727E-4</v>
      </c>
      <c r="AS317" s="508">
        <f>CHOOSE($B$3,ENWL!AS317,NPgN!AS317,NPgY!AS317,WMID!AS317,EMID!AS317,SWALES!AS317,SWEST!AS317,LPN!AS317,SPN!AS317,EPN!AS317,SPD!AS317,SPMW!AS317,SSEH!AS317,SSES!AS317)</f>
        <v>5.4605356387329442E-4</v>
      </c>
      <c r="AT317" s="508">
        <f>CHOOSE($B$3,ENWL!AT317,NPgN!AT317,NPgY!AT317,WMID!AT317,EMID!AT317,SWALES!AT317,SWEST!AT317,LPN!AT317,SPN!AT317,EPN!AT317,SPD!AT317,SPMW!AT317,SSEH!AT317,SSES!AT317)</f>
        <v>3.9695157307059726E-4</v>
      </c>
      <c r="AU317" s="508">
        <f>CHOOSE($B$3,ENWL!AU317,NPgN!AU317,NPgY!AU317,WMID!AU317,EMID!AU317,SWALES!AU317,SWEST!AU317,LPN!AU317,SPN!AU317,EPN!AU317,SPD!AU317,SPMW!AU317,SSEH!AU317,SSES!AU317)</f>
        <v>4.6240507089284117E-4</v>
      </c>
      <c r="AV317" s="508">
        <f>CHOOSE($B$3,ENWL!AV317,NPgN!AV317,NPgY!AV317,WMID!AV317,EMID!AV317,SWALES!AV317,SWEST!AV317,LPN!AV317,SPN!AV317,EPN!AV317,SPD!AV317,SPMW!AV317,SSEH!AV317,SSES!AV317)</f>
        <v>7.0771612962557313E-4</v>
      </c>
      <c r="AW317" s="184"/>
    </row>
    <row r="318" spans="1:49" ht="16.8">
      <c r="A318" s="82"/>
      <c r="B318" s="82"/>
      <c r="C318" s="82"/>
      <c r="D318" s="82"/>
      <c r="E318" s="82" t="s">
        <v>374</v>
      </c>
      <c r="F318" s="82"/>
      <c r="G318" s="82" t="s">
        <v>209</v>
      </c>
      <c r="H318" s="82" t="s">
        <v>373</v>
      </c>
      <c r="I318" s="82"/>
      <c r="J318" s="82"/>
      <c r="K318" s="82"/>
      <c r="L318" s="82"/>
      <c r="M318" s="82"/>
      <c r="N318" s="82"/>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243"/>
      <c r="AR318" s="508">
        <f>CHOOSE($B$3,ENWL!AR318,NPgN!AR318,NPgY!AR318,WMID!AR318,EMID!AR318,SWALES!AR318,SWEST!AR318,LPN!AR318,SPN!AR318,EPN!AR318,SPD!AR318,SPMW!AR318,SSEH!AR318,SSES!AR318)</f>
        <v>5.3787811787938955E-3</v>
      </c>
      <c r="AS318" s="508">
        <f>CHOOSE($B$3,ENWL!AS318,NPgN!AS318,NPgY!AS318,WMID!AS318,EMID!AS318,SWALES!AS318,SWEST!AS318,LPN!AS318,SPN!AS318,EPN!AS318,SPD!AS318,SPMW!AS318,SSEH!AS318,SSES!AS318)</f>
        <v>4.7786035845288899E-3</v>
      </c>
      <c r="AT318" s="508">
        <f>CHOOSE($B$3,ENWL!AT318,NPgN!AT318,NPgY!AT318,WMID!AT318,EMID!AT318,SWALES!AT318,SWEST!AT318,LPN!AT318,SPN!AT318,EPN!AT318,SPD!AT318,SPMW!AT318,SSEH!AT318,SSES!AT318)</f>
        <v>6.090506584722489E-3</v>
      </c>
      <c r="AU318" s="508">
        <f>CHOOSE($B$3,ENWL!AU318,NPgN!AU318,NPgY!AU318,WMID!AU318,EMID!AU318,SWALES!AU318,SWEST!AU318,LPN!AU318,SPN!AU318,EPN!AU318,SPD!AU318,SPMW!AU318,SSEH!AU318,SSES!AU318)</f>
        <v>5.6020229708594509E-3</v>
      </c>
      <c r="AV318" s="508">
        <f>CHOOSE($B$3,ENWL!AV318,NPgN!AV318,NPgY!AV318,WMID!AV318,EMID!AV318,SWALES!AV318,SWEST!AV318,LPN!AV318,SPN!AV318,EPN!AV318,SPD!AV318,SPMW!AV318,SSEH!AV318,SSES!AV318)</f>
        <v>7.9031076274525148E-3</v>
      </c>
      <c r="AW318" s="184"/>
    </row>
    <row r="319" spans="1:49" ht="16.8">
      <c r="A319" s="82"/>
      <c r="B319" s="82"/>
      <c r="C319" s="82"/>
      <c r="D319" s="82"/>
      <c r="E319" s="82" t="s">
        <v>375</v>
      </c>
      <c r="F319" s="82"/>
      <c r="G319" s="82" t="s">
        <v>209</v>
      </c>
      <c r="H319" s="82" t="s">
        <v>373</v>
      </c>
      <c r="I319" s="82"/>
      <c r="J319" s="82"/>
      <c r="K319" s="82"/>
      <c r="L319" s="82"/>
      <c r="M319" s="82"/>
      <c r="N319" s="82"/>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243"/>
      <c r="AR319" s="508">
        <f>CHOOSE($B$3,ENWL!AR319,NPgN!AR319,NPgY!AR319,WMID!AR319,EMID!AR319,SWALES!AR319,SWEST!AR319,LPN!AR319,SPN!AR319,EPN!AR319,SPD!AR319,SPMW!AR319,SSEH!AR319,SSES!AR319)</f>
        <v>1.2923273738448895E-2</v>
      </c>
      <c r="AS319" s="508">
        <f>CHOOSE($B$3,ENWL!AS319,NPgN!AS319,NPgY!AS319,WMID!AS319,EMID!AS319,SWALES!AS319,SWEST!AS319,LPN!AS319,SPN!AS319,EPN!AS319,SPD!AS319,SPMW!AS319,SSEH!AS319,SSES!AS319)</f>
        <v>1.7125818968451036E-2</v>
      </c>
      <c r="AT319" s="508">
        <f>CHOOSE($B$3,ENWL!AT319,NPgN!AT319,NPgY!AT319,WMID!AT319,EMID!AT319,SWALES!AT319,SWEST!AT319,LPN!AT319,SPN!AT319,EPN!AT319,SPD!AT319,SPMW!AT319,SSEH!AT319,SSES!AT319)</f>
        <v>2.98264802631109E-2</v>
      </c>
      <c r="AU319" s="508">
        <f>CHOOSE($B$3,ENWL!AU319,NPgN!AU319,NPgY!AU319,WMID!AU319,EMID!AU319,SWALES!AU319,SWEST!AU319,LPN!AU319,SPN!AU319,EPN!AU319,SPD!AU319,SPMW!AU319,SSEH!AU319,SSES!AU319)</f>
        <v>1.7708703046604966E-2</v>
      </c>
      <c r="AV319" s="508">
        <f>CHOOSE($B$3,ENWL!AV319,NPgN!AV319,NPgY!AV319,WMID!AV319,EMID!AV319,SWALES!AV319,SWEST!AV319,LPN!AV319,SPN!AV319,EPN!AV319,SPD!AV319,SPMW!AV319,SSEH!AV319,SSES!AV319)</f>
        <v>1.2222489413115274E-2</v>
      </c>
      <c r="AW319" s="184"/>
    </row>
    <row r="320" spans="1:49" ht="16.8">
      <c r="A320" s="82"/>
      <c r="B320" s="82"/>
      <c r="C320" s="82"/>
      <c r="D320" s="82"/>
      <c r="E320" s="82" t="s">
        <v>376</v>
      </c>
      <c r="F320" s="82"/>
      <c r="G320" s="82" t="s">
        <v>209</v>
      </c>
      <c r="H320" s="82" t="s">
        <v>373</v>
      </c>
      <c r="I320" s="82"/>
      <c r="J320" s="82"/>
      <c r="K320" s="82"/>
      <c r="L320" s="82"/>
      <c r="M320" s="82"/>
      <c r="N320" s="82"/>
      <c r="O320" s="184"/>
      <c r="P320" s="184"/>
      <c r="Q320" s="184"/>
      <c r="R320" s="184"/>
      <c r="S320" s="184"/>
      <c r="T320" s="184"/>
      <c r="U320" s="184"/>
      <c r="V320" s="184"/>
      <c r="W320" s="184"/>
      <c r="X320" s="184"/>
      <c r="Y320" s="184"/>
      <c r="Z320" s="184"/>
      <c r="AA320" s="184"/>
      <c r="AB320" s="184"/>
      <c r="AC320" s="184"/>
      <c r="AD320" s="184"/>
      <c r="AE320" s="184"/>
      <c r="AF320" s="184"/>
      <c r="AG320" s="184"/>
      <c r="AH320" s="184"/>
      <c r="AI320" s="184"/>
      <c r="AJ320" s="184"/>
      <c r="AK320" s="184"/>
      <c r="AL320" s="184"/>
      <c r="AM320" s="184"/>
      <c r="AN320" s="184"/>
      <c r="AO320" s="184"/>
      <c r="AP320" s="184"/>
      <c r="AQ320" s="243"/>
      <c r="AR320" s="508">
        <f>CHOOSE($B$3,ENWL!AR320,NPgN!AR320,NPgY!AR320,WMID!AR320,EMID!AR320,SWALES!AR320,SWEST!AR320,LPN!AR320,SPN!AR320,EPN!AR320,SPD!AR320,SPMW!AR320,SSEH!AR320,SSES!AR320)</f>
        <v>0</v>
      </c>
      <c r="AS320" s="508">
        <f>CHOOSE($B$3,ENWL!AS320,NPgN!AS320,NPgY!AS320,WMID!AS320,EMID!AS320,SWALES!AS320,SWEST!AS320,LPN!AS320,SPN!AS320,EPN!AS320,SPD!AS320,SPMW!AS320,SSEH!AS320,SSES!AS320)</f>
        <v>0</v>
      </c>
      <c r="AT320" s="508">
        <f>CHOOSE($B$3,ENWL!AT320,NPgN!AT320,NPgY!AT320,WMID!AT320,EMID!AT320,SWALES!AT320,SWEST!AT320,LPN!AT320,SPN!AT320,EPN!AT320,SPD!AT320,SPMW!AT320,SSEH!AT320,SSES!AT320)</f>
        <v>0</v>
      </c>
      <c r="AU320" s="508">
        <f>CHOOSE($B$3,ENWL!AU320,NPgN!AU320,NPgY!AU320,WMID!AU320,EMID!AU320,SWALES!AU320,SWEST!AU320,LPN!AU320,SPN!AU320,EPN!AU320,SPD!AU320,SPMW!AU320,SSEH!AU320,SSES!AU320)</f>
        <v>0</v>
      </c>
      <c r="AV320" s="508">
        <f>CHOOSE($B$3,ENWL!AV320,NPgN!AV320,NPgY!AV320,WMID!AV320,EMID!AV320,SWALES!AV320,SWEST!AV320,LPN!AV320,SPN!AV320,EPN!AV320,SPD!AV320,SPMW!AV320,SSEH!AV320,SSES!AV320)</f>
        <v>0</v>
      </c>
      <c r="AW320" s="184"/>
    </row>
    <row r="321" spans="1:49" ht="16.8">
      <c r="A321" s="82"/>
      <c r="B321" s="82"/>
      <c r="C321" s="82"/>
      <c r="D321" s="82"/>
      <c r="E321" s="82" t="s">
        <v>377</v>
      </c>
      <c r="F321" s="82"/>
      <c r="G321" s="82" t="s">
        <v>209</v>
      </c>
      <c r="H321" s="82" t="s">
        <v>373</v>
      </c>
      <c r="I321" s="82"/>
      <c r="J321" s="82"/>
      <c r="K321" s="82"/>
      <c r="L321" s="82"/>
      <c r="M321" s="82"/>
      <c r="N321" s="82"/>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243"/>
      <c r="AR321" s="508">
        <f>CHOOSE($B$3,ENWL!AR321,NPgN!AR321,NPgY!AR321,WMID!AR321,EMID!AR321,SWALES!AR321,SWEST!AR321,LPN!AR321,SPN!AR321,EPN!AR321,SPD!AR321,SPMW!AR321,SSEH!AR321,SSES!AR321)</f>
        <v>0</v>
      </c>
      <c r="AS321" s="508">
        <f>CHOOSE($B$3,ENWL!AS321,NPgN!AS321,NPgY!AS321,WMID!AS321,EMID!AS321,SWALES!AS321,SWEST!AS321,LPN!AS321,SPN!AS321,EPN!AS321,SPD!AS321,SPMW!AS321,SSEH!AS321,SSES!AS321)</f>
        <v>0</v>
      </c>
      <c r="AT321" s="508">
        <f>CHOOSE($B$3,ENWL!AT321,NPgN!AT321,NPgY!AT321,WMID!AT321,EMID!AT321,SWALES!AT321,SWEST!AT321,LPN!AT321,SPN!AT321,EPN!AT321,SPD!AT321,SPMW!AT321,SSEH!AT321,SSES!AT321)</f>
        <v>0</v>
      </c>
      <c r="AU321" s="508">
        <f>CHOOSE($B$3,ENWL!AU321,NPgN!AU321,NPgY!AU321,WMID!AU321,EMID!AU321,SWALES!AU321,SWEST!AU321,LPN!AU321,SPN!AU321,EPN!AU321,SPD!AU321,SPMW!AU321,SSEH!AU321,SSES!AU321)</f>
        <v>0</v>
      </c>
      <c r="AV321" s="508">
        <f>CHOOSE($B$3,ENWL!AV321,NPgN!AV321,NPgY!AV321,WMID!AV321,EMID!AV321,SWALES!AV321,SWEST!AV321,LPN!AV321,SPN!AV321,EPN!AV321,SPD!AV321,SPMW!AV321,SSEH!AV321,SSES!AV321)</f>
        <v>0</v>
      </c>
      <c r="AW321" s="184"/>
    </row>
    <row r="322" spans="1:49" ht="16.8">
      <c r="A322" s="82"/>
      <c r="B322" s="82"/>
      <c r="C322" s="82"/>
      <c r="D322" s="82"/>
      <c r="E322" s="82" t="s">
        <v>378</v>
      </c>
      <c r="F322" s="82"/>
      <c r="G322" s="82" t="s">
        <v>209</v>
      </c>
      <c r="H322" s="82" t="s">
        <v>373</v>
      </c>
      <c r="I322" s="82"/>
      <c r="J322" s="82"/>
      <c r="K322" s="82"/>
      <c r="L322" s="82"/>
      <c r="M322" s="82"/>
      <c r="N322" s="82"/>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243"/>
      <c r="AR322" s="508">
        <f>CHOOSE($B$3,ENWL!AR322,NPgN!AR322,NPgY!AR322,WMID!AR322,EMID!AR322,SWALES!AR322,SWEST!AR322,LPN!AR322,SPN!AR322,EPN!AR322,SPD!AR322,SPMW!AR322,SSEH!AR322,SSES!AR322)</f>
        <v>0</v>
      </c>
      <c r="AS322" s="508">
        <f>CHOOSE($B$3,ENWL!AS322,NPgN!AS322,NPgY!AS322,WMID!AS322,EMID!AS322,SWALES!AS322,SWEST!AS322,LPN!AS322,SPN!AS322,EPN!AS322,SPD!AS322,SPMW!AS322,SSEH!AS322,SSES!AS322)</f>
        <v>0</v>
      </c>
      <c r="AT322" s="508">
        <f>CHOOSE($B$3,ENWL!AT322,NPgN!AT322,NPgY!AT322,WMID!AT322,EMID!AT322,SWALES!AT322,SWEST!AT322,LPN!AT322,SPN!AT322,EPN!AT322,SPD!AT322,SPMW!AT322,SSEH!AT322,SSES!AT322)</f>
        <v>0</v>
      </c>
      <c r="AU322" s="508">
        <f>CHOOSE($B$3,ENWL!AU322,NPgN!AU322,NPgY!AU322,WMID!AU322,EMID!AU322,SWALES!AU322,SWEST!AU322,LPN!AU322,SPN!AU322,EPN!AU322,SPD!AU322,SPMW!AU322,SSEH!AU322,SSES!AU322)</f>
        <v>0</v>
      </c>
      <c r="AV322" s="508">
        <f>CHOOSE($B$3,ENWL!AV322,NPgN!AV322,NPgY!AV322,WMID!AV322,EMID!AV322,SWALES!AV322,SWEST!AV322,LPN!AV322,SPN!AV322,EPN!AV322,SPD!AV322,SPMW!AV322,SSEH!AV322,SSES!AV322)</f>
        <v>0</v>
      </c>
      <c r="AW322" s="184"/>
    </row>
    <row r="323" spans="1:49" ht="16.8">
      <c r="A323" s="82"/>
      <c r="B323" s="82"/>
      <c r="C323" s="82"/>
      <c r="D323" s="82"/>
      <c r="E323" s="82" t="s">
        <v>379</v>
      </c>
      <c r="F323" s="82"/>
      <c r="G323" s="82" t="s">
        <v>209</v>
      </c>
      <c r="H323" s="82" t="s">
        <v>373</v>
      </c>
      <c r="I323" s="82"/>
      <c r="J323" s="82"/>
      <c r="K323" s="82"/>
      <c r="L323" s="82"/>
      <c r="M323" s="82"/>
      <c r="N323" s="82"/>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243"/>
      <c r="AR323" s="508">
        <f>CHOOSE($B$3,ENWL!AR323,NPgN!AR323,NPgY!AR323,WMID!AR323,EMID!AR323,SWALES!AR323,SWEST!AR323,LPN!AR323,SPN!AR323,EPN!AR323,SPD!AR323,SPMW!AR323,SSEH!AR323,SSES!AR323)</f>
        <v>1.3852689959981098E-3</v>
      </c>
      <c r="AS323" s="508">
        <f>CHOOSE($B$3,ENWL!AS323,NPgN!AS323,NPgY!AS323,WMID!AS323,EMID!AS323,SWALES!AS323,SWEST!AS323,LPN!AS323,SPN!AS323,EPN!AS323,SPD!AS323,SPMW!AS323,SSEH!AS323,SSES!AS323)</f>
        <v>1.3981076534548289E-3</v>
      </c>
      <c r="AT323" s="508">
        <f>CHOOSE($B$3,ENWL!AT323,NPgN!AT323,NPgY!AT323,WMID!AT323,EMID!AT323,SWALES!AT323,SWEST!AT323,LPN!AT323,SPN!AT323,EPN!AT323,SPD!AT323,SPMW!AT323,SSEH!AT323,SSES!AT323)</f>
        <v>1.4225398809501058E-3</v>
      </c>
      <c r="AU323" s="508">
        <f>CHOOSE($B$3,ENWL!AU323,NPgN!AU323,NPgY!AU323,WMID!AU323,EMID!AU323,SWALES!AU323,SWEST!AU323,LPN!AU323,SPN!AU323,EPN!AU323,SPD!AU323,SPMW!AU323,SSEH!AU323,SSES!AU323)</f>
        <v>1.425123387109776E-3</v>
      </c>
      <c r="AV323" s="508">
        <f>CHOOSE($B$3,ENWL!AV323,NPgN!AV323,NPgY!AV323,WMID!AV323,EMID!AV323,SWALES!AV323,SWEST!AV323,LPN!AV323,SPN!AV323,EPN!AV323,SPD!AV323,SPMW!AV323,SSEH!AV323,SSES!AV323)</f>
        <v>1.4219882925115873E-3</v>
      </c>
      <c r="AW323" s="184"/>
    </row>
    <row r="324" spans="1:49" ht="16.8">
      <c r="A324" s="82"/>
      <c r="B324" s="82"/>
      <c r="C324" s="82"/>
      <c r="D324" s="82"/>
      <c r="E324" s="82" t="s">
        <v>380</v>
      </c>
      <c r="F324" s="82"/>
      <c r="G324" s="82" t="s">
        <v>209</v>
      </c>
      <c r="H324" s="82" t="s">
        <v>381</v>
      </c>
      <c r="I324" s="82"/>
      <c r="J324" s="82"/>
      <c r="K324" s="82"/>
      <c r="L324" s="82"/>
      <c r="M324" s="82"/>
      <c r="N324" s="82"/>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243"/>
      <c r="AR324" s="508">
        <f>CHOOSE($B$3,ENWL!AR324,NPgN!AR324,NPgY!AR324,WMID!AR324,EMID!AR324,SWALES!AR324,SWEST!AR324,LPN!AR324,SPN!AR324,EPN!AR324,SPD!AR324,SPMW!AR324,SSEH!AR324,SSES!AR324)</f>
        <v>0</v>
      </c>
      <c r="AS324" s="508">
        <f>CHOOSE($B$3,ENWL!AS324,NPgN!AS324,NPgY!AS324,WMID!AS324,EMID!AS324,SWALES!AS324,SWEST!AS324,LPN!AS324,SPN!AS324,EPN!AS324,SPD!AS324,SPMW!AS324,SSEH!AS324,SSES!AS324)</f>
        <v>0</v>
      </c>
      <c r="AT324" s="508">
        <f>CHOOSE($B$3,ENWL!AT324,NPgN!AT324,NPgY!AT324,WMID!AT324,EMID!AT324,SWALES!AT324,SWEST!AT324,LPN!AT324,SPN!AT324,EPN!AT324,SPD!AT324,SPMW!AT324,SSEH!AT324,SSES!AT324)</f>
        <v>0</v>
      </c>
      <c r="AU324" s="508">
        <f>CHOOSE($B$3,ENWL!AU324,NPgN!AU324,NPgY!AU324,WMID!AU324,EMID!AU324,SWALES!AU324,SWEST!AU324,LPN!AU324,SPN!AU324,EPN!AU324,SPD!AU324,SPMW!AU324,SSEH!AU324,SSES!AU324)</f>
        <v>0</v>
      </c>
      <c r="AV324" s="508">
        <f>CHOOSE($B$3,ENWL!AV324,NPgN!AV324,NPgY!AV324,WMID!AV324,EMID!AV324,SWALES!AV324,SWEST!AV324,LPN!AV324,SPN!AV324,EPN!AV324,SPD!AV324,SPMW!AV324,SSEH!AV324,SSES!AV324)</f>
        <v>0</v>
      </c>
      <c r="AW324" s="184"/>
    </row>
    <row r="325" spans="1:49" ht="16.8">
      <c r="A325" s="82"/>
      <c r="B325" s="82"/>
      <c r="C325" s="82"/>
      <c r="D325" s="82"/>
      <c r="E325" s="82" t="s">
        <v>382</v>
      </c>
      <c r="F325" s="82"/>
      <c r="G325" s="82" t="s">
        <v>209</v>
      </c>
      <c r="H325" s="82" t="s">
        <v>381</v>
      </c>
      <c r="I325" s="82"/>
      <c r="J325" s="82"/>
      <c r="K325" s="82"/>
      <c r="L325" s="82"/>
      <c r="M325" s="82"/>
      <c r="N325" s="82"/>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243"/>
      <c r="AR325" s="508">
        <f>CHOOSE($B$3,ENWL!AR325,NPgN!AR325,NPgY!AR325,WMID!AR325,EMID!AR325,SWALES!AR325,SWEST!AR325,LPN!AR325,SPN!AR325,EPN!AR325,SPD!AR325,SPMW!AR325,SSEH!AR325,SSES!AR325)</f>
        <v>0</v>
      </c>
      <c r="AS325" s="508">
        <f>CHOOSE($B$3,ENWL!AS325,NPgN!AS325,NPgY!AS325,WMID!AS325,EMID!AS325,SWALES!AS325,SWEST!AS325,LPN!AS325,SPN!AS325,EPN!AS325,SPD!AS325,SPMW!AS325,SSEH!AS325,SSES!AS325)</f>
        <v>0</v>
      </c>
      <c r="AT325" s="508">
        <f>CHOOSE($B$3,ENWL!AT325,NPgN!AT325,NPgY!AT325,WMID!AT325,EMID!AT325,SWALES!AT325,SWEST!AT325,LPN!AT325,SPN!AT325,EPN!AT325,SPD!AT325,SPMW!AT325,SSEH!AT325,SSES!AT325)</f>
        <v>0</v>
      </c>
      <c r="AU325" s="508">
        <f>CHOOSE($B$3,ENWL!AU325,NPgN!AU325,NPgY!AU325,WMID!AU325,EMID!AU325,SWALES!AU325,SWEST!AU325,LPN!AU325,SPN!AU325,EPN!AU325,SPD!AU325,SPMW!AU325,SSEH!AU325,SSES!AU325)</f>
        <v>0</v>
      </c>
      <c r="AV325" s="508">
        <f>CHOOSE($B$3,ENWL!AV325,NPgN!AV325,NPgY!AV325,WMID!AV325,EMID!AV325,SWALES!AV325,SWEST!AV325,LPN!AV325,SPN!AV325,EPN!AV325,SPD!AV325,SPMW!AV325,SSEH!AV325,SSES!AV325)</f>
        <v>0</v>
      </c>
      <c r="AW325" s="184"/>
    </row>
    <row r="326" spans="1:49" ht="16.8">
      <c r="A326" s="82"/>
      <c r="B326" s="82"/>
      <c r="C326" s="82"/>
      <c r="D326" s="82"/>
      <c r="E326" s="82" t="s">
        <v>383</v>
      </c>
      <c r="F326" s="82"/>
      <c r="G326" s="82" t="s">
        <v>209</v>
      </c>
      <c r="H326" s="82" t="s">
        <v>381</v>
      </c>
      <c r="I326" s="82"/>
      <c r="J326" s="82"/>
      <c r="K326" s="82"/>
      <c r="L326" s="82"/>
      <c r="M326" s="82"/>
      <c r="N326" s="82"/>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243"/>
      <c r="AR326" s="508">
        <f>CHOOSE($B$3,ENWL!AR326,NPgN!AR326,NPgY!AR326,WMID!AR326,EMID!AR326,SWALES!AR326,SWEST!AR326,LPN!AR326,SPN!AR326,EPN!AR326,SPD!AR326,SPMW!AR326,SSEH!AR326,SSES!AR326)</f>
        <v>0</v>
      </c>
      <c r="AS326" s="508">
        <f>CHOOSE($B$3,ENWL!AS326,NPgN!AS326,NPgY!AS326,WMID!AS326,EMID!AS326,SWALES!AS326,SWEST!AS326,LPN!AS326,SPN!AS326,EPN!AS326,SPD!AS326,SPMW!AS326,SSEH!AS326,SSES!AS326)</f>
        <v>0</v>
      </c>
      <c r="AT326" s="508">
        <f>CHOOSE($B$3,ENWL!AT326,NPgN!AT326,NPgY!AT326,WMID!AT326,EMID!AT326,SWALES!AT326,SWEST!AT326,LPN!AT326,SPN!AT326,EPN!AT326,SPD!AT326,SPMW!AT326,SSEH!AT326,SSES!AT326)</f>
        <v>0</v>
      </c>
      <c r="AU326" s="508">
        <f>CHOOSE($B$3,ENWL!AU326,NPgN!AU326,NPgY!AU326,WMID!AU326,EMID!AU326,SWALES!AU326,SWEST!AU326,LPN!AU326,SPN!AU326,EPN!AU326,SPD!AU326,SPMW!AU326,SSEH!AU326,SSES!AU326)</f>
        <v>0</v>
      </c>
      <c r="AV326" s="508">
        <f>CHOOSE($B$3,ENWL!AV326,NPgN!AV326,NPgY!AV326,WMID!AV326,EMID!AV326,SWALES!AV326,SWEST!AV326,LPN!AV326,SPN!AV326,EPN!AV326,SPD!AV326,SPMW!AV326,SSEH!AV326,SSES!AV326)</f>
        <v>0</v>
      </c>
      <c r="AW326" s="184"/>
    </row>
    <row r="327" spans="1:49" ht="16.8">
      <c r="A327" s="82"/>
      <c r="B327" s="82"/>
      <c r="C327" s="82"/>
      <c r="D327" s="82"/>
      <c r="E327" s="82" t="s">
        <v>384</v>
      </c>
      <c r="F327" s="82"/>
      <c r="G327" s="82" t="s">
        <v>209</v>
      </c>
      <c r="H327" s="82" t="s">
        <v>381</v>
      </c>
      <c r="I327" s="82"/>
      <c r="J327" s="82"/>
      <c r="K327" s="82"/>
      <c r="L327" s="82"/>
      <c r="M327" s="82"/>
      <c r="N327" s="82"/>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243"/>
      <c r="AR327" s="508">
        <f>CHOOSE($B$3,ENWL!AR327,NPgN!AR327,NPgY!AR327,WMID!AR327,EMID!AR327,SWALES!AR327,SWEST!AR327,LPN!AR327,SPN!AR327,EPN!AR327,SPD!AR327,SPMW!AR327,SSEH!AR327,SSES!AR327)</f>
        <v>0.19999999999999996</v>
      </c>
      <c r="AS327" s="508">
        <f>CHOOSE($B$3,ENWL!AS327,NPgN!AS327,NPgY!AS327,WMID!AS327,EMID!AS327,SWALES!AS327,SWEST!AS327,LPN!AS327,SPN!AS327,EPN!AS327,SPD!AS327,SPMW!AS327,SSEH!AS327,SSES!AS327)</f>
        <v>0.19999999999999996</v>
      </c>
      <c r="AT327" s="508">
        <f>CHOOSE($B$3,ENWL!AT327,NPgN!AT327,NPgY!AT327,WMID!AT327,EMID!AT327,SWALES!AT327,SWEST!AT327,LPN!AT327,SPN!AT327,EPN!AT327,SPD!AT327,SPMW!AT327,SSEH!AT327,SSES!AT327)</f>
        <v>0.19999999999999998</v>
      </c>
      <c r="AU327" s="508">
        <f>CHOOSE($B$3,ENWL!AU327,NPgN!AU327,NPgY!AU327,WMID!AU327,EMID!AU327,SWALES!AU327,SWEST!AU327,LPN!AU327,SPN!AU327,EPN!AU327,SPD!AU327,SPMW!AU327,SSEH!AU327,SSES!AU327)</f>
        <v>0.19999999999999998</v>
      </c>
      <c r="AV327" s="508">
        <f>CHOOSE($B$3,ENWL!AV327,NPgN!AV327,NPgY!AV327,WMID!AV327,EMID!AV327,SWALES!AV327,SWEST!AV327,LPN!AV327,SPN!AV327,EPN!AV327,SPD!AV327,SPMW!AV327,SSEH!AV327,SSES!AV327)</f>
        <v>0.19999999999999993</v>
      </c>
      <c r="AW327" s="184"/>
    </row>
    <row r="328" spans="1:49" ht="16.8">
      <c r="A328" s="82"/>
      <c r="B328" s="82"/>
      <c r="C328" s="82"/>
      <c r="D328" s="82"/>
      <c r="E328" s="82" t="s">
        <v>385</v>
      </c>
      <c r="F328" s="82"/>
      <c r="G328" s="82" t="s">
        <v>209</v>
      </c>
      <c r="H328" s="82" t="s">
        <v>381</v>
      </c>
      <c r="I328" s="82"/>
      <c r="J328" s="82"/>
      <c r="K328" s="82"/>
      <c r="L328" s="82"/>
      <c r="M328" s="82"/>
      <c r="N328" s="82"/>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243"/>
      <c r="AR328" s="508">
        <f>CHOOSE($B$3,ENWL!AR328,NPgN!AR328,NPgY!AR328,WMID!AR328,EMID!AR328,SWALES!AR328,SWEST!AR328,LPN!AR328,SPN!AR328,EPN!AR328,SPD!AR328,SPMW!AR328,SSEH!AR328,SSES!AR328)</f>
        <v>1</v>
      </c>
      <c r="AS328" s="508">
        <f>CHOOSE($B$3,ENWL!AS328,NPgN!AS328,NPgY!AS328,WMID!AS328,EMID!AS328,SWALES!AS328,SWEST!AS328,LPN!AS328,SPN!AS328,EPN!AS328,SPD!AS328,SPMW!AS328,SSEH!AS328,SSES!AS328)</f>
        <v>1</v>
      </c>
      <c r="AT328" s="508">
        <f>CHOOSE($B$3,ENWL!AT328,NPgN!AT328,NPgY!AT328,WMID!AT328,EMID!AT328,SWALES!AT328,SWEST!AT328,LPN!AT328,SPN!AT328,EPN!AT328,SPD!AT328,SPMW!AT328,SSEH!AT328,SSES!AT328)</f>
        <v>1</v>
      </c>
      <c r="AU328" s="508">
        <f>CHOOSE($B$3,ENWL!AU328,NPgN!AU328,NPgY!AU328,WMID!AU328,EMID!AU328,SWALES!AU328,SWEST!AU328,LPN!AU328,SPN!AU328,EPN!AU328,SPD!AU328,SPMW!AU328,SSEH!AU328,SSES!AU328)</f>
        <v>1</v>
      </c>
      <c r="AV328" s="508">
        <f>CHOOSE($B$3,ENWL!AV328,NPgN!AV328,NPgY!AV328,WMID!AV328,EMID!AV328,SWALES!AV328,SWEST!AV328,LPN!AV328,SPN!AV328,EPN!AV328,SPD!AV328,SPMW!AV328,SSEH!AV328,SSES!AV328)</f>
        <v>1</v>
      </c>
      <c r="AW328" s="184"/>
    </row>
    <row r="329" spans="1:49" ht="16.8">
      <c r="A329" s="82"/>
      <c r="B329" s="82"/>
      <c r="C329" s="82"/>
      <c r="D329" s="82"/>
      <c r="E329" s="82" t="s">
        <v>386</v>
      </c>
      <c r="F329" s="82"/>
      <c r="G329" s="82" t="s">
        <v>209</v>
      </c>
      <c r="H329" s="82" t="s">
        <v>381</v>
      </c>
      <c r="I329" s="82"/>
      <c r="J329" s="82"/>
      <c r="K329" s="82"/>
      <c r="L329" s="82"/>
      <c r="M329" s="82"/>
      <c r="N329" s="82"/>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243"/>
      <c r="AR329" s="508">
        <f>CHOOSE($B$3,ENWL!AR329,NPgN!AR329,NPgY!AR329,WMID!AR329,EMID!AR329,SWALES!AR329,SWEST!AR329,LPN!AR329,SPN!AR329,EPN!AR329,SPD!AR329,SPMW!AR329,SSEH!AR329,SSES!AR329)</f>
        <v>1</v>
      </c>
      <c r="AS329" s="508">
        <f>CHOOSE($B$3,ENWL!AS329,NPgN!AS329,NPgY!AS329,WMID!AS329,EMID!AS329,SWALES!AS329,SWEST!AS329,LPN!AS329,SPN!AS329,EPN!AS329,SPD!AS329,SPMW!AS329,SSEH!AS329,SSES!AS329)</f>
        <v>1</v>
      </c>
      <c r="AT329" s="508">
        <f>CHOOSE($B$3,ENWL!AT329,NPgN!AT329,NPgY!AT329,WMID!AT329,EMID!AT329,SWALES!AT329,SWEST!AT329,LPN!AT329,SPN!AT329,EPN!AT329,SPD!AT329,SPMW!AT329,SSEH!AT329,SSES!AT329)</f>
        <v>1</v>
      </c>
      <c r="AU329" s="508">
        <f>CHOOSE($B$3,ENWL!AU329,NPgN!AU329,NPgY!AU329,WMID!AU329,EMID!AU329,SWALES!AU329,SWEST!AU329,LPN!AU329,SPN!AU329,EPN!AU329,SPD!AU329,SPMW!AU329,SSEH!AU329,SSES!AU329)</f>
        <v>1</v>
      </c>
      <c r="AV329" s="508">
        <f>CHOOSE($B$3,ENWL!AV329,NPgN!AV329,NPgY!AV329,WMID!AV329,EMID!AV329,SWALES!AV329,SWEST!AV329,LPN!AV329,SPN!AV329,EPN!AV329,SPD!AV329,SPMW!AV329,SSEH!AV329,SSES!AV329)</f>
        <v>1</v>
      </c>
      <c r="AW329" s="184"/>
    </row>
    <row r="330" spans="1:49" ht="16.8">
      <c r="A330" s="82"/>
      <c r="B330" s="82"/>
      <c r="C330" s="82"/>
      <c r="D330" s="82"/>
      <c r="E330" s="82" t="s">
        <v>387</v>
      </c>
      <c r="F330" s="82"/>
      <c r="G330" s="82" t="s">
        <v>209</v>
      </c>
      <c r="H330" s="82" t="s">
        <v>381</v>
      </c>
      <c r="I330" s="82"/>
      <c r="J330" s="82"/>
      <c r="K330" s="82"/>
      <c r="L330" s="82"/>
      <c r="M330" s="82"/>
      <c r="N330" s="82"/>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243"/>
      <c r="AR330" s="508">
        <f>CHOOSE($B$3,ENWL!AR330,NPgN!AR330,NPgY!AR330,WMID!AR330,EMID!AR330,SWALES!AR330,SWEST!AR330,LPN!AR330,SPN!AR330,EPN!AR330,SPD!AR330,SPMW!AR330,SSEH!AR330,SSES!AR330)</f>
        <v>0.47348465658272193</v>
      </c>
      <c r="AS330" s="508">
        <f>CHOOSE($B$3,ENWL!AS330,NPgN!AS330,NPgY!AS330,WMID!AS330,EMID!AS330,SWALES!AS330,SWEST!AS330,LPN!AS330,SPN!AS330,EPN!AS330,SPD!AS330,SPMW!AS330,SSEH!AS330,SSES!AS330)</f>
        <v>0.46175989118228961</v>
      </c>
      <c r="AT330" s="508">
        <f>CHOOSE($B$3,ENWL!AT330,NPgN!AT330,NPgY!AT330,WMID!AT330,EMID!AT330,SWALES!AT330,SWEST!AT330,LPN!AT330,SPN!AT330,EPN!AT330,SPD!AT330,SPMW!AT330,SSEH!AT330,SSES!AT330)</f>
        <v>0.46813179880604738</v>
      </c>
      <c r="AU330" s="508">
        <f>CHOOSE($B$3,ENWL!AU330,NPgN!AU330,NPgY!AU330,WMID!AU330,EMID!AU330,SWALES!AU330,SWEST!AU330,LPN!AU330,SPN!AU330,EPN!AU330,SPD!AU330,SPMW!AU330,SSEH!AU330,SSES!AU330)</f>
        <v>0.46700441213254917</v>
      </c>
      <c r="AV330" s="508">
        <f>CHOOSE($B$3,ENWL!AV330,NPgN!AV330,NPgY!AV330,WMID!AV330,EMID!AV330,SWALES!AV330,SWEST!AV330,LPN!AV330,SPN!AV330,EPN!AV330,SPD!AV330,SPMW!AV330,SSEH!AV330,SSES!AV330)</f>
        <v>0.46497885320519466</v>
      </c>
      <c r="AW330" s="184"/>
    </row>
    <row r="331" spans="1:49" ht="16.8">
      <c r="A331" s="82"/>
      <c r="B331" s="82"/>
      <c r="C331" s="82"/>
      <c r="D331" s="82"/>
      <c r="E331" s="82" t="s">
        <v>388</v>
      </c>
      <c r="F331" s="82"/>
      <c r="G331" s="82" t="s">
        <v>209</v>
      </c>
      <c r="H331" s="82" t="s">
        <v>389</v>
      </c>
      <c r="I331" s="82"/>
      <c r="J331" s="82"/>
      <c r="K331" s="82"/>
      <c r="L331" s="82"/>
      <c r="M331" s="82"/>
      <c r="N331" s="82"/>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243"/>
      <c r="AR331" s="508">
        <f>CHOOSE($B$3,ENWL!AR331,NPgN!AR331,NPgY!AR331,WMID!AR331,EMID!AR331,SWALES!AR331,SWEST!AR331,LPN!AR331,SPN!AR331,EPN!AR331,SPD!AR331,SPMW!AR331,SSEH!AR331,SSES!AR331)</f>
        <v>1.3945308998248986E-3</v>
      </c>
      <c r="AS331" s="508">
        <f>CHOOSE($B$3,ENWL!AS331,NPgN!AS331,NPgY!AS331,WMID!AS331,EMID!AS331,SWALES!AS331,SWEST!AS331,LPN!AS331,SPN!AS331,EPN!AS331,SPD!AS331,SPMW!AS331,SSEH!AS331,SSES!AS331)</f>
        <v>8.0545144710893863E-4</v>
      </c>
      <c r="AT331" s="508">
        <f>CHOOSE($B$3,ENWL!AT331,NPgN!AT331,NPgY!AT331,WMID!AT331,EMID!AT331,SWALES!AT331,SWEST!AT331,LPN!AT331,SPN!AT331,EPN!AT331,SPD!AT331,SPMW!AT331,SSEH!AT331,SSES!AT331)</f>
        <v>5.4486715513675629E-4</v>
      </c>
      <c r="AU331" s="508">
        <f>CHOOSE($B$3,ENWL!AU331,NPgN!AU331,NPgY!AU331,WMID!AU331,EMID!AU331,SWALES!AU331,SWEST!AU331,LPN!AU331,SPN!AU331,EPN!AU331,SPD!AU331,SPMW!AU331,SSEH!AU331,SSES!AU331)</f>
        <v>4.2584627130241203E-4</v>
      </c>
      <c r="AV331" s="508">
        <f>CHOOSE($B$3,ENWL!AV331,NPgN!AV331,NPgY!AV331,WMID!AV331,EMID!AV331,SWALES!AV331,SWEST!AV331,LPN!AV331,SPN!AV331,EPN!AV331,SPD!AV331,SPMW!AV331,SSEH!AV331,SSES!AV331)</f>
        <v>4.1214604166749878E-4</v>
      </c>
      <c r="AW331" s="184"/>
    </row>
    <row r="332" spans="1:49" ht="16.8">
      <c r="A332" s="82"/>
      <c r="B332" s="82"/>
      <c r="C332" s="82"/>
      <c r="D332" s="82"/>
      <c r="E332" s="82" t="s">
        <v>390</v>
      </c>
      <c r="F332" s="82"/>
      <c r="G332" s="82" t="s">
        <v>209</v>
      </c>
      <c r="H332" s="82" t="s">
        <v>389</v>
      </c>
      <c r="I332" s="82"/>
      <c r="J332" s="82"/>
      <c r="K332" s="82"/>
      <c r="L332" s="82"/>
      <c r="M332" s="82"/>
      <c r="N332" s="82"/>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243"/>
      <c r="AR332" s="508">
        <f>CHOOSE($B$3,ENWL!AR332,NPgN!AR332,NPgY!AR332,WMID!AR332,EMID!AR332,SWALES!AR332,SWEST!AR332,LPN!AR332,SPN!AR332,EPN!AR332,SPD!AR332,SPMW!AR332,SSEH!AR332,SSES!AR332)</f>
        <v>2.6474292895749187E-2</v>
      </c>
      <c r="AS332" s="508">
        <f>CHOOSE($B$3,ENWL!AS332,NPgN!AS332,NPgY!AS332,WMID!AS332,EMID!AS332,SWALES!AS332,SWEST!AS332,LPN!AS332,SPN!AS332,EPN!AS332,SPD!AS332,SPMW!AS332,SSEH!AS332,SSES!AS332)</f>
        <v>2.3689739876490479E-2</v>
      </c>
      <c r="AT332" s="508">
        <f>CHOOSE($B$3,ENWL!AT332,NPgN!AT332,NPgY!AT332,WMID!AT332,EMID!AT332,SWALES!AT332,SWEST!AT332,LPN!AT332,SPN!AT332,EPN!AT332,SPD!AT332,SPMW!AT332,SSEH!AT332,SSES!AT332)</f>
        <v>3.008709690547182E-2</v>
      </c>
      <c r="AU332" s="508">
        <f>CHOOSE($B$3,ENWL!AU332,NPgN!AU332,NPgY!AU332,WMID!AU332,EMID!AU332,SWALES!AU332,SWEST!AU332,LPN!AU332,SPN!AU332,EPN!AU332,SPD!AU332,SPMW!AU332,SSEH!AU332,SSES!AU332)</f>
        <v>2.7258259880482607E-2</v>
      </c>
      <c r="AV332" s="508">
        <f>CHOOSE($B$3,ENWL!AV332,NPgN!AV332,NPgY!AV332,WMID!AV332,EMID!AV332,SWALES!AV332,SWEST!AV332,LPN!AV332,SPN!AV332,EPN!AV332,SPD!AV332,SPMW!AV332,SSEH!AV332,SSES!AV332)</f>
        <v>3.9142018273632437E-2</v>
      </c>
      <c r="AW332" s="184"/>
    </row>
    <row r="333" spans="1:49" ht="16.8">
      <c r="A333" s="82"/>
      <c r="B333" s="82"/>
      <c r="C333" s="82"/>
      <c r="D333" s="82"/>
      <c r="E333" s="82" t="s">
        <v>391</v>
      </c>
      <c r="F333" s="82"/>
      <c r="G333" s="82" t="s">
        <v>209</v>
      </c>
      <c r="H333" s="82" t="s">
        <v>389</v>
      </c>
      <c r="I333" s="82"/>
      <c r="J333" s="82"/>
      <c r="K333" s="82"/>
      <c r="L333" s="82"/>
      <c r="M333" s="82"/>
      <c r="N333" s="82"/>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243"/>
      <c r="AR333" s="508">
        <f>CHOOSE($B$3,ENWL!AR333,NPgN!AR333,NPgY!AR333,WMID!AR333,EMID!AR333,SWALES!AR333,SWEST!AR333,LPN!AR333,SPN!AR333,EPN!AR333,SPD!AR333,SPMW!AR333,SSEH!AR333,SSES!AR333)</f>
        <v>5.2492865850247098E-3</v>
      </c>
      <c r="AS333" s="508">
        <f>CHOOSE($B$3,ENWL!AS333,NPgN!AS333,NPgY!AS333,WMID!AS333,EMID!AS333,SWALES!AS333,SWEST!AS333,LPN!AS333,SPN!AS333,EPN!AS333,SPD!AS333,SPMW!AS333,SSEH!AS333,SSES!AS333)</f>
        <v>6.8382719006578998E-3</v>
      </c>
      <c r="AT333" s="508">
        <f>CHOOSE($B$3,ENWL!AT333,NPgN!AT333,NPgY!AT333,WMID!AT333,EMID!AT333,SWALES!AT333,SWEST!AT333,LPN!AT333,SPN!AT333,EPN!AT333,SPD!AT333,SPMW!AT333,SSEH!AT333,SSES!AT333)</f>
        <v>1.1775868676488886E-2</v>
      </c>
      <c r="AU333" s="508">
        <f>CHOOSE($B$3,ENWL!AU333,NPgN!AU333,NPgY!AU333,WMID!AU333,EMID!AU333,SWALES!AU333,SWEST!AU333,LPN!AU333,SPN!AU333,EPN!AU333,SPD!AU333,SPMW!AU333,SSEH!AU333,SSES!AU333)</f>
        <v>7.1021815947655362E-3</v>
      </c>
      <c r="AV333" s="508">
        <f>CHOOSE($B$3,ENWL!AV333,NPgN!AV333,NPgY!AV333,WMID!AV333,EMID!AV333,SWALES!AV333,SWEST!AV333,LPN!AV333,SPN!AV333,EPN!AV333,SPD!AV333,SPMW!AV333,SSEH!AV333,SSES!AV333)</f>
        <v>4.9626391633725399E-3</v>
      </c>
      <c r="AW333" s="184"/>
    </row>
    <row r="334" spans="1:49" ht="16.8">
      <c r="A334" s="82"/>
      <c r="B334" s="82"/>
      <c r="C334" s="82"/>
      <c r="D334" s="82"/>
      <c r="E334" s="82" t="s">
        <v>392</v>
      </c>
      <c r="F334" s="82"/>
      <c r="G334" s="82" t="s">
        <v>209</v>
      </c>
      <c r="H334" s="82" t="s">
        <v>389</v>
      </c>
      <c r="I334" s="82"/>
      <c r="J334" s="82"/>
      <c r="K334" s="82"/>
      <c r="L334" s="82"/>
      <c r="M334" s="82"/>
      <c r="N334" s="82"/>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243"/>
      <c r="AR334" s="508">
        <f>CHOOSE($B$3,ENWL!AR334,NPgN!AR334,NPgY!AR334,WMID!AR334,EMID!AR334,SWALES!AR334,SWEST!AR334,LPN!AR334,SPN!AR334,EPN!AR334,SPD!AR334,SPMW!AR334,SSEH!AR334,SSES!AR334)</f>
        <v>0</v>
      </c>
      <c r="AS334" s="508">
        <f>CHOOSE($B$3,ENWL!AS334,NPgN!AS334,NPgY!AS334,WMID!AS334,EMID!AS334,SWALES!AS334,SWEST!AS334,LPN!AS334,SPN!AS334,EPN!AS334,SPD!AS334,SPMW!AS334,SSEH!AS334,SSES!AS334)</f>
        <v>0</v>
      </c>
      <c r="AT334" s="508">
        <f>CHOOSE($B$3,ENWL!AT334,NPgN!AT334,NPgY!AT334,WMID!AT334,EMID!AT334,SWALES!AT334,SWEST!AT334,LPN!AT334,SPN!AT334,EPN!AT334,SPD!AT334,SPMW!AT334,SSEH!AT334,SSES!AT334)</f>
        <v>0</v>
      </c>
      <c r="AU334" s="508">
        <f>CHOOSE($B$3,ENWL!AU334,NPgN!AU334,NPgY!AU334,WMID!AU334,EMID!AU334,SWALES!AU334,SWEST!AU334,LPN!AU334,SPN!AU334,EPN!AU334,SPD!AU334,SPMW!AU334,SSEH!AU334,SSES!AU334)</f>
        <v>0</v>
      </c>
      <c r="AV334" s="508">
        <f>CHOOSE($B$3,ENWL!AV334,NPgN!AV334,NPgY!AV334,WMID!AV334,EMID!AV334,SWALES!AV334,SWEST!AV334,LPN!AV334,SPN!AV334,EPN!AV334,SPD!AV334,SPMW!AV334,SSEH!AV334,SSES!AV334)</f>
        <v>0</v>
      </c>
      <c r="AW334" s="184"/>
    </row>
    <row r="335" spans="1:49" ht="16.8">
      <c r="A335" s="82"/>
      <c r="B335" s="82"/>
      <c r="C335" s="82"/>
      <c r="D335" s="82"/>
      <c r="E335" s="82" t="s">
        <v>393</v>
      </c>
      <c r="F335" s="82"/>
      <c r="G335" s="82" t="s">
        <v>209</v>
      </c>
      <c r="H335" s="82" t="s">
        <v>389</v>
      </c>
      <c r="I335" s="82"/>
      <c r="J335" s="82"/>
      <c r="K335" s="82"/>
      <c r="L335" s="82"/>
      <c r="M335" s="82"/>
      <c r="N335" s="82"/>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243"/>
      <c r="AR335" s="508">
        <f>CHOOSE($B$3,ENWL!AR335,NPgN!AR335,NPgY!AR335,WMID!AR335,EMID!AR335,SWALES!AR335,SWEST!AR335,LPN!AR335,SPN!AR335,EPN!AR335,SPD!AR335,SPMW!AR335,SSEH!AR335,SSES!AR335)</f>
        <v>0</v>
      </c>
      <c r="AS335" s="508">
        <f>CHOOSE($B$3,ENWL!AS335,NPgN!AS335,NPgY!AS335,WMID!AS335,EMID!AS335,SWALES!AS335,SWEST!AS335,LPN!AS335,SPN!AS335,EPN!AS335,SPD!AS335,SPMW!AS335,SSEH!AS335,SSES!AS335)</f>
        <v>0</v>
      </c>
      <c r="AT335" s="508">
        <f>CHOOSE($B$3,ENWL!AT335,NPgN!AT335,NPgY!AT335,WMID!AT335,EMID!AT335,SWALES!AT335,SWEST!AT335,LPN!AT335,SPN!AT335,EPN!AT335,SPD!AT335,SPMW!AT335,SSEH!AT335,SSES!AT335)</f>
        <v>0</v>
      </c>
      <c r="AU335" s="508">
        <f>CHOOSE($B$3,ENWL!AU335,NPgN!AU335,NPgY!AU335,WMID!AU335,EMID!AU335,SWALES!AU335,SWEST!AU335,LPN!AU335,SPN!AU335,EPN!AU335,SPD!AU335,SPMW!AU335,SSEH!AU335,SSES!AU335)</f>
        <v>0</v>
      </c>
      <c r="AV335" s="508">
        <f>CHOOSE($B$3,ENWL!AV335,NPgN!AV335,NPgY!AV335,WMID!AV335,EMID!AV335,SWALES!AV335,SWEST!AV335,LPN!AV335,SPN!AV335,EPN!AV335,SPD!AV335,SPMW!AV335,SSEH!AV335,SSES!AV335)</f>
        <v>0</v>
      </c>
      <c r="AW335" s="184"/>
    </row>
    <row r="336" spans="1:49" ht="16.8">
      <c r="A336" s="82"/>
      <c r="B336" s="82"/>
      <c r="C336" s="82"/>
      <c r="D336" s="82"/>
      <c r="E336" s="82" t="s">
        <v>394</v>
      </c>
      <c r="F336" s="82"/>
      <c r="G336" s="82" t="s">
        <v>209</v>
      </c>
      <c r="H336" s="82" t="s">
        <v>389</v>
      </c>
      <c r="I336" s="82"/>
      <c r="J336" s="82"/>
      <c r="K336" s="82"/>
      <c r="L336" s="82"/>
      <c r="M336" s="82"/>
      <c r="N336" s="82"/>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243"/>
      <c r="AR336" s="508">
        <f>CHOOSE($B$3,ENWL!AR336,NPgN!AR336,NPgY!AR336,WMID!AR336,EMID!AR336,SWALES!AR336,SWEST!AR336,LPN!AR336,SPN!AR336,EPN!AR336,SPD!AR336,SPMW!AR336,SSEH!AR336,SSES!AR336)</f>
        <v>0</v>
      </c>
      <c r="AS336" s="508">
        <f>CHOOSE($B$3,ENWL!AS336,NPgN!AS336,NPgY!AS336,WMID!AS336,EMID!AS336,SWALES!AS336,SWEST!AS336,LPN!AS336,SPN!AS336,EPN!AS336,SPD!AS336,SPMW!AS336,SSEH!AS336,SSES!AS336)</f>
        <v>0</v>
      </c>
      <c r="AT336" s="508">
        <f>CHOOSE($B$3,ENWL!AT336,NPgN!AT336,NPgY!AT336,WMID!AT336,EMID!AT336,SWALES!AT336,SWEST!AT336,LPN!AT336,SPN!AT336,EPN!AT336,SPD!AT336,SPMW!AT336,SSEH!AT336,SSES!AT336)</f>
        <v>0</v>
      </c>
      <c r="AU336" s="508">
        <f>CHOOSE($B$3,ENWL!AU336,NPgN!AU336,NPgY!AU336,WMID!AU336,EMID!AU336,SWALES!AU336,SWEST!AU336,LPN!AU336,SPN!AU336,EPN!AU336,SPD!AU336,SPMW!AU336,SSEH!AU336,SSES!AU336)</f>
        <v>0</v>
      </c>
      <c r="AV336" s="508">
        <f>CHOOSE($B$3,ENWL!AV336,NPgN!AV336,NPgY!AV336,WMID!AV336,EMID!AV336,SWALES!AV336,SWEST!AV336,LPN!AV336,SPN!AV336,EPN!AV336,SPD!AV336,SPMW!AV336,SSEH!AV336,SSES!AV336)</f>
        <v>0</v>
      </c>
      <c r="AW336" s="184"/>
    </row>
    <row r="337" spans="1:49" ht="16.8">
      <c r="A337" s="82"/>
      <c r="B337" s="82"/>
      <c r="C337" s="82"/>
      <c r="D337" s="82"/>
      <c r="E337" s="82" t="s">
        <v>395</v>
      </c>
      <c r="F337" s="82"/>
      <c r="G337" s="82" t="s">
        <v>209</v>
      </c>
      <c r="H337" s="82" t="s">
        <v>389</v>
      </c>
      <c r="I337" s="82"/>
      <c r="J337" s="82"/>
      <c r="K337" s="82"/>
      <c r="L337" s="82"/>
      <c r="M337" s="82"/>
      <c r="N337" s="82"/>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243"/>
      <c r="AR337" s="508">
        <f>CHOOSE($B$3,ENWL!AR337,NPgN!AR337,NPgY!AR337,WMID!AR337,EMID!AR337,SWALES!AR337,SWEST!AR337,LPN!AR337,SPN!AR337,EPN!AR337,SPD!AR337,SPMW!AR337,SSEH!AR337,SSES!AR337)</f>
        <v>4.6301126653481173E-3</v>
      </c>
      <c r="AS337" s="508">
        <f>CHOOSE($B$3,ENWL!AS337,NPgN!AS337,NPgY!AS337,WMID!AS337,EMID!AS337,SWALES!AS337,SWEST!AS337,LPN!AS337,SPN!AS337,EPN!AS337,SPD!AS337,SPMW!AS337,SSEH!AS337,SSES!AS337)</f>
        <v>4.6796350792607444E-3</v>
      </c>
      <c r="AT337" s="508">
        <f>CHOOSE($B$3,ENWL!AT337,NPgN!AT337,NPgY!AT337,WMID!AT337,EMID!AT337,SWALES!AT337,SWEST!AT337,LPN!AT337,SPN!AT337,EPN!AT337,SPD!AT337,SPMW!AT337,SSEH!AT337,SSES!AT337)</f>
        <v>4.7623152334153743E-3</v>
      </c>
      <c r="AU337" s="508">
        <f>CHOOSE($B$3,ENWL!AU337,NPgN!AU337,NPgY!AU337,WMID!AU337,EMID!AU337,SWALES!AU337,SWEST!AU337,LPN!AU337,SPN!AU337,EPN!AU337,SPD!AU337,SPMW!AU337,SSEH!AU337,SSES!AU337)</f>
        <v>4.771044461331417E-3</v>
      </c>
      <c r="AV337" s="508">
        <f>CHOOSE($B$3,ENWL!AV337,NPgN!AV337,NPgY!AV337,WMID!AV337,EMID!AV337,SWALES!AV337,SWEST!AV337,LPN!AV337,SPN!AV337,EPN!AV337,SPD!AV337,SPMW!AV337,SSEH!AV337,SSES!AV337)</f>
        <v>4.7621390277659348E-3</v>
      </c>
      <c r="AW337" s="184"/>
    </row>
    <row r="338" spans="1:49" ht="16.8">
      <c r="A338" s="82"/>
      <c r="B338" s="82"/>
      <c r="C338" s="82"/>
      <c r="D338" s="82"/>
      <c r="E338" s="82"/>
      <c r="F338" s="82"/>
      <c r="G338" s="82"/>
      <c r="H338" s="82"/>
      <c r="I338" s="82"/>
      <c r="J338" s="82"/>
      <c r="K338" s="82"/>
      <c r="L338" s="82"/>
      <c r="M338" s="82"/>
      <c r="N338" s="82"/>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243"/>
      <c r="AR338" s="145"/>
      <c r="AS338" s="184"/>
      <c r="AT338" s="184"/>
      <c r="AU338" s="184"/>
      <c r="AV338" s="184"/>
      <c r="AW338" s="184"/>
    </row>
    <row r="339" spans="1:49" ht="16.8">
      <c r="A339" s="82"/>
      <c r="B339" s="408" t="s">
        <v>396</v>
      </c>
      <c r="C339" s="408"/>
      <c r="D339" s="408"/>
      <c r="E339" s="408"/>
      <c r="F339" s="408"/>
      <c r="G339" s="408"/>
      <c r="H339" s="408"/>
      <c r="I339" s="408"/>
      <c r="J339" s="408"/>
      <c r="K339" s="408"/>
      <c r="L339" s="408"/>
      <c r="M339" s="408"/>
      <c r="N339" s="408"/>
      <c r="O339" s="405"/>
      <c r="P339" s="405"/>
      <c r="Q339" s="405"/>
      <c r="R339" s="405"/>
      <c r="S339" s="405"/>
      <c r="T339" s="405"/>
      <c r="U339" s="405"/>
      <c r="V339" s="405"/>
      <c r="W339" s="405"/>
      <c r="X339" s="405"/>
      <c r="Y339" s="405"/>
      <c r="Z339" s="405"/>
      <c r="AA339" s="405"/>
      <c r="AB339" s="405"/>
      <c r="AC339" s="405"/>
      <c r="AD339" s="405"/>
      <c r="AE339" s="405"/>
      <c r="AF339" s="405"/>
      <c r="AG339" s="405"/>
      <c r="AH339" s="405"/>
      <c r="AI339" s="405"/>
      <c r="AJ339" s="405"/>
      <c r="AK339" s="405"/>
      <c r="AL339" s="405"/>
      <c r="AM339" s="405"/>
      <c r="AN339" s="405"/>
      <c r="AO339" s="405"/>
      <c r="AP339" s="405"/>
      <c r="AQ339" s="407"/>
      <c r="AR339" s="406"/>
      <c r="AS339" s="405"/>
      <c r="AT339" s="405"/>
      <c r="AU339" s="405"/>
      <c r="AV339" s="405"/>
      <c r="AW339" s="184"/>
    </row>
    <row r="340" spans="1:49" ht="16.8">
      <c r="A340" s="82"/>
      <c r="B340" s="82"/>
      <c r="C340" s="82"/>
      <c r="D340" s="82"/>
      <c r="E340" s="82"/>
      <c r="F340" s="82"/>
      <c r="G340" s="82"/>
      <c r="H340" s="82"/>
      <c r="I340" s="82"/>
      <c r="J340" s="82"/>
      <c r="K340" s="82"/>
      <c r="L340" s="82"/>
      <c r="M340" s="82"/>
      <c r="N340" s="82"/>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243"/>
      <c r="AR340" s="364"/>
      <c r="AS340" s="184"/>
      <c r="AT340" s="184"/>
      <c r="AU340" s="184"/>
      <c r="AV340" s="184"/>
      <c r="AW340" s="184"/>
    </row>
    <row r="341" spans="1:49" ht="16.8">
      <c r="A341" s="82"/>
      <c r="B341" s="82"/>
      <c r="C341" s="82"/>
      <c r="D341" s="10" t="s">
        <v>397</v>
      </c>
      <c r="E341" s="351"/>
      <c r="F341" s="82"/>
      <c r="G341" s="82"/>
      <c r="H341" s="82"/>
      <c r="I341" s="82"/>
      <c r="J341" s="82"/>
      <c r="K341" s="82"/>
      <c r="L341" s="82"/>
      <c r="M341" s="82"/>
      <c r="N341" s="82"/>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243"/>
      <c r="AR341" s="364"/>
      <c r="AS341" s="184"/>
      <c r="AT341" s="184"/>
      <c r="AU341" s="184"/>
      <c r="AV341" s="184"/>
      <c r="AW341" s="184"/>
    </row>
    <row r="342" spans="1:49" ht="16.8">
      <c r="A342" s="82"/>
      <c r="B342" s="82"/>
      <c r="C342" s="82"/>
      <c r="D342" s="82"/>
      <c r="E342" s="346" t="s">
        <v>398</v>
      </c>
      <c r="F342" s="82"/>
      <c r="G342" s="82" t="s">
        <v>399</v>
      </c>
      <c r="H342" s="82" t="s">
        <v>400</v>
      </c>
      <c r="J342" s="82"/>
      <c r="K342" s="82"/>
      <c r="L342" s="82"/>
      <c r="M342" s="82"/>
      <c r="N342" s="82"/>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243"/>
      <c r="AR342" s="476">
        <f>CHOOSE($B$3,ENWL!AR342,NPgN!AR342,NPgY!AR342,WMID!AR342,EMID!AR342,SWALES!AR342,SWEST!AR342,LPN!AR342,SPN!AR342,EPN!AR342,SPD!AR342,SPMW!AR342,SSEH!AR342,SSES!AR342)</f>
        <v>5.4714865953595755</v>
      </c>
      <c r="AS342" s="184"/>
      <c r="AT342" s="184"/>
      <c r="AU342" s="184"/>
      <c r="AV342" s="184"/>
      <c r="AW342" s="184"/>
    </row>
    <row r="343" spans="1:49" ht="16.8">
      <c r="A343" s="82"/>
      <c r="B343" s="82"/>
      <c r="C343" s="82"/>
      <c r="D343" s="82"/>
      <c r="E343" s="346" t="s">
        <v>401</v>
      </c>
      <c r="F343" s="82"/>
      <c r="G343" s="82" t="s">
        <v>399</v>
      </c>
      <c r="H343" s="82" t="s">
        <v>402</v>
      </c>
      <c r="J343" s="82"/>
      <c r="K343" s="82"/>
      <c r="L343" s="82"/>
      <c r="M343" s="82"/>
      <c r="N343" s="82"/>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476">
        <f>CHOOSE($B$3,ENWL!AJ343,NPgN!AJ343,NPgY!AJ343,WMID!AJ343,EMID!AJ343,SWALES!AJ343,SWEST!AJ343,LPN!AJ343,SPN!AJ343,EPN!AJ343,SPD!AJ343,SPMW!AJ343,SSEH!AJ343,SSES!AJ343)</f>
        <v>216.50232378363245</v>
      </c>
      <c r="AK343" s="476">
        <f>CHOOSE($B$3,ENWL!AK343,NPgN!AK343,NPgY!AK343,WMID!AK343,EMID!AK343,SWALES!AK343,SWEST!AK343,LPN!AK343,SPN!AK343,EPN!AK343,SPD!AK343,SPMW!AK343,SSEH!AK343,SSES!AK343)</f>
        <v>217.60751909865181</v>
      </c>
      <c r="AL343" s="476">
        <f>CHOOSE($B$3,ENWL!AL343,NPgN!AL343,NPgY!AL343,WMID!AL343,EMID!AL343,SWALES!AL343,SWEST!AL343,LPN!AL343,SPN!AL343,EPN!AL343,SPD!AL343,SPMW!AL343,SSEH!AL343,SSES!AL343)</f>
        <v>201.97257571908165</v>
      </c>
      <c r="AM343" s="476">
        <f>CHOOSE($B$3,ENWL!AM343,NPgN!AM343,NPgY!AM343,WMID!AM343,EMID!AM343,SWALES!AM343,SWEST!AM343,LPN!AM343,SPN!AM343,EPN!AM343,SPD!AM343,SPMW!AM343,SSEH!AM343,SSES!AM343)</f>
        <v>198.79722446619201</v>
      </c>
      <c r="AN343" s="476">
        <f>CHOOSE($B$3,ENWL!AN343,NPgN!AN343,NPgY!AN343,WMID!AN343,EMID!AN343,SWALES!AN343,SWEST!AN343,LPN!AN343,SPN!AN343,EPN!AN343,SPD!AN343,SPMW!AN343,SSEH!AN343,SSES!AN343)</f>
        <v>203.12445871001131</v>
      </c>
      <c r="AO343" s="476">
        <f>CHOOSE($B$3,ENWL!AO343,NPgN!AO343,NPgY!AO343,WMID!AO343,EMID!AO343,SWALES!AO343,SWEST!AO343,LPN!AO343,SPN!AO343,EPN!AO343,SPD!AO343,SPMW!AO343,SSEH!AO343,SSES!AO343)</f>
        <v>211.32865245156501</v>
      </c>
      <c r="AP343" s="476">
        <f>CHOOSE($B$3,ENWL!AP343,NPgN!AP343,NPgY!AP343,WMID!AP343,EMID!AP343,SWALES!AP343,SWEST!AP343,LPN!AP343,SPN!AP343,EPN!AP343,SPD!AP343,SPMW!AP343,SSEH!AP343,SSES!AP343)</f>
        <v>213.95890965196543</v>
      </c>
      <c r="AQ343" s="477">
        <f>CHOOSE($B$3,ENWL!AQ343,NPgN!AQ343,NPgY!AQ343,WMID!AQ343,EMID!AQ343,SWALES!AQ343,SWEST!AQ343,LPN!AQ343,SPN!AQ343,EPN!AQ343,SPD!AQ343,SPMW!AQ343,SSEH!AQ343,SSES!AQ343)</f>
        <v>210.15405143488039</v>
      </c>
      <c r="AR343" s="184"/>
      <c r="AS343" s="184"/>
      <c r="AT343" s="184"/>
      <c r="AU343" s="184"/>
      <c r="AV343" s="184"/>
      <c r="AW343" s="184"/>
    </row>
    <row r="344" spans="1:49" ht="16.8">
      <c r="A344" s="82"/>
      <c r="B344" s="82"/>
      <c r="C344" s="82"/>
      <c r="D344" s="82"/>
      <c r="E344" s="293" t="s">
        <v>403</v>
      </c>
      <c r="F344" s="82"/>
      <c r="G344" s="82"/>
      <c r="H344" s="82"/>
      <c r="J344" s="82"/>
      <c r="K344" s="82"/>
      <c r="L344" s="82"/>
      <c r="M344" s="82"/>
      <c r="N344" s="82"/>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243"/>
      <c r="AR344" s="364"/>
      <c r="AS344" s="184"/>
      <c r="AT344" s="184"/>
      <c r="AU344" s="184"/>
      <c r="AV344" s="184"/>
      <c r="AW344" s="184"/>
    </row>
    <row r="345" spans="1:49" ht="16.8">
      <c r="A345" s="82"/>
      <c r="B345" s="82"/>
      <c r="C345" s="82"/>
      <c r="D345" s="82"/>
      <c r="E345" s="346" t="s">
        <v>404</v>
      </c>
      <c r="F345" s="82"/>
      <c r="G345" s="82" t="s">
        <v>304</v>
      </c>
      <c r="H345" s="82" t="s">
        <v>405</v>
      </c>
      <c r="J345" s="82"/>
      <c r="K345" s="82"/>
      <c r="L345" s="82"/>
      <c r="M345" s="82"/>
      <c r="N345" s="82"/>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243"/>
      <c r="AR345" s="476">
        <f>CHOOSE($B$3,ENWL!AR345,NPgN!AR345,NPgY!AR345,WMID!AR345,EMID!AR345,SWALES!AR345,SWEST!AR345,LPN!AR345,SPN!AR345,EPN!AR345,SPD!AR345,SPMW!AR345,SSEH!AR345,SSES!AR345)</f>
        <v>89.429710613317837</v>
      </c>
      <c r="AS345" s="184"/>
      <c r="AT345" s="184"/>
      <c r="AU345" s="184"/>
      <c r="AV345" s="184"/>
      <c r="AW345" s="184"/>
    </row>
    <row r="346" spans="1:49" ht="16.8">
      <c r="A346" s="82"/>
      <c r="B346" s="82"/>
      <c r="C346" s="82"/>
      <c r="D346" s="82"/>
      <c r="E346" s="346" t="s">
        <v>406</v>
      </c>
      <c r="F346" s="82"/>
      <c r="G346" s="82" t="s">
        <v>304</v>
      </c>
      <c r="H346" s="82" t="s">
        <v>407</v>
      </c>
      <c r="J346" s="82"/>
      <c r="K346" s="82"/>
      <c r="L346" s="82"/>
      <c r="M346" s="82"/>
      <c r="N346" s="82"/>
      <c r="O346" s="184"/>
      <c r="P346" s="184"/>
      <c r="Q346" s="184"/>
      <c r="R346" s="184"/>
      <c r="S346" s="184"/>
      <c r="T346" s="184"/>
      <c r="U346" s="184"/>
      <c r="V346" s="184"/>
      <c r="W346" s="184"/>
      <c r="X346" s="184"/>
      <c r="Y346" s="184"/>
      <c r="Z346" s="184"/>
      <c r="AA346" s="184"/>
      <c r="AB346" s="184"/>
      <c r="AC346" s="184"/>
      <c r="AD346" s="184"/>
      <c r="AE346" s="184"/>
      <c r="AF346" s="184"/>
      <c r="AG346" s="184"/>
      <c r="AH346" s="184"/>
      <c r="AI346" s="184"/>
      <c r="AJ346" s="184"/>
      <c r="AK346" s="184"/>
      <c r="AL346" s="184"/>
      <c r="AM346" s="184"/>
      <c r="AN346" s="184"/>
      <c r="AO346" s="184"/>
      <c r="AP346" s="184"/>
      <c r="AQ346" s="243"/>
      <c r="AR346" s="476">
        <f>CHOOSE($B$3,ENWL!AR346,NPgN!AR346,NPgY!AR346,WMID!AR346,EMID!AR346,SWALES!AR346,SWEST!AR346,LPN!AR346,SPN!AR346,EPN!AR346,SPD!AR346,SPMW!AR346,SSEH!AR346,SSES!AR346)</f>
        <v>796.57545516162668</v>
      </c>
      <c r="AS346" s="184"/>
      <c r="AT346" s="184"/>
      <c r="AU346" s="184"/>
      <c r="AV346" s="184"/>
      <c r="AW346" s="184"/>
    </row>
    <row r="347" spans="1:49" ht="16.8">
      <c r="A347" s="82"/>
      <c r="B347" s="82"/>
      <c r="C347" s="82"/>
      <c r="D347" s="82"/>
      <c r="E347" s="346" t="s">
        <v>408</v>
      </c>
      <c r="F347" s="82"/>
      <c r="G347" s="82" t="s">
        <v>304</v>
      </c>
      <c r="H347" s="82" t="s">
        <v>409</v>
      </c>
      <c r="J347" s="82"/>
      <c r="K347" s="82"/>
      <c r="L347" s="82"/>
      <c r="M347" s="82"/>
      <c r="N347" s="82"/>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243"/>
      <c r="AR347" s="476">
        <f>CHOOSE($B$3,ENWL!AR347,NPgN!AR347,NPgY!AR347,WMID!AR347,EMID!AR347,SWALES!AR347,SWEST!AR347,LPN!AR347,SPN!AR347,EPN!AR347,SPD!AR347,SPMW!AR347,SSEH!AR347,SSES!AR347)</f>
        <v>1451.8917400690693</v>
      </c>
      <c r="AS347" s="184"/>
      <c r="AT347" s="184"/>
      <c r="AU347" s="184"/>
      <c r="AV347" s="184"/>
      <c r="AW347" s="184"/>
    </row>
    <row r="348" spans="1:49" ht="16.8">
      <c r="A348" s="82"/>
      <c r="B348" s="82"/>
      <c r="C348" s="82"/>
      <c r="D348" s="82"/>
      <c r="E348" s="346" t="s">
        <v>410</v>
      </c>
      <c r="F348" s="82"/>
      <c r="G348" s="82" t="s">
        <v>304</v>
      </c>
      <c r="H348" s="82" t="s">
        <v>411</v>
      </c>
      <c r="I348" s="82"/>
      <c r="J348" s="82"/>
      <c r="K348" s="82"/>
      <c r="L348" s="82"/>
      <c r="M348" s="82"/>
      <c r="N348" s="82"/>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477">
        <f>CHOOSE($B$3,ENWL!AQ348,NPgN!AQ348,NPgY!AQ348,WMID!AQ348,EMID!AQ348,SWALES!AQ348,SWEST!AQ348,LPN!AQ348,SPN!AQ348,EPN!AQ348,SPD!AQ348,SPMW!AQ348,SSEH!AQ348,SSES!AQ348)</f>
        <v>1782.315591757399</v>
      </c>
      <c r="AR348" s="455"/>
      <c r="AS348" s="184"/>
      <c r="AT348" s="184"/>
      <c r="AU348" s="184"/>
      <c r="AV348" s="184"/>
      <c r="AW348" s="184"/>
    </row>
    <row r="349" spans="1:49" ht="16.8">
      <c r="A349" s="82"/>
      <c r="B349" s="82"/>
      <c r="C349" s="82"/>
      <c r="D349" s="82"/>
      <c r="E349" s="346" t="s">
        <v>412</v>
      </c>
      <c r="F349" s="82"/>
      <c r="G349" s="82" t="s">
        <v>304</v>
      </c>
      <c r="H349" s="82" t="s">
        <v>413</v>
      </c>
      <c r="J349" s="82"/>
      <c r="K349" s="82"/>
      <c r="L349" s="82"/>
      <c r="M349" s="82"/>
      <c r="N349" s="82"/>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243"/>
      <c r="AR349" s="476">
        <f>CHOOSE($B$3,ENWL!AR349,NPgN!AR349,NPgY!AR349,WMID!AR349,EMID!AR349,SWALES!AR349,SWEST!AR349,LPN!AR349,SPN!AR349,EPN!AR349,SPD!AR349,SPMW!AR349,SSEH!AR349,SSES!AR349)</f>
        <v>0</v>
      </c>
      <c r="AS349" s="184"/>
      <c r="AT349" s="184"/>
      <c r="AU349" s="184"/>
      <c r="AV349" s="184"/>
      <c r="AW349" s="184"/>
    </row>
    <row r="350" spans="1:49" ht="16.8">
      <c r="A350" s="82"/>
      <c r="B350" s="82"/>
      <c r="C350" s="82"/>
      <c r="D350" s="82"/>
      <c r="E350" s="293" t="s">
        <v>414</v>
      </c>
      <c r="F350" s="82"/>
      <c r="G350" s="82" t="s">
        <v>304</v>
      </c>
      <c r="H350" s="82" t="s">
        <v>415</v>
      </c>
      <c r="J350" s="82"/>
      <c r="K350" s="82"/>
      <c r="L350" s="82"/>
      <c r="M350" s="82"/>
      <c r="N350" s="82"/>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243"/>
      <c r="AR350" s="476">
        <f>CHOOSE($B$3,ENWL!AR350,NPgN!AR350,NPgY!AR350,WMID!AR350,EMID!AR350,SWALES!AR350,SWEST!AR350,LPN!AR350,SPN!AR350,EPN!AR350,SPD!AR350,SPMW!AR350,SSEH!AR350,SSES!AR350)</f>
        <v>0</v>
      </c>
      <c r="AS350" s="184"/>
      <c r="AT350" s="184"/>
      <c r="AU350" s="184"/>
      <c r="AV350" s="184"/>
      <c r="AW350" s="184"/>
    </row>
    <row r="351" spans="1:49" ht="16.8">
      <c r="A351" s="82"/>
      <c r="B351" s="82"/>
      <c r="C351" s="82"/>
      <c r="D351" s="82"/>
      <c r="E351" s="293" t="s">
        <v>416</v>
      </c>
      <c r="F351" s="82"/>
      <c r="G351" s="82"/>
      <c r="H351" s="82"/>
      <c r="J351" s="82"/>
      <c r="K351" s="82"/>
      <c r="L351" s="82"/>
      <c r="M351" s="82"/>
      <c r="N351" s="82"/>
      <c r="O351" s="184"/>
      <c r="P351" s="184"/>
      <c r="Q351" s="184"/>
      <c r="R351" s="184"/>
      <c r="S351" s="184"/>
      <c r="T351" s="184"/>
      <c r="U351" s="184"/>
      <c r="V351" s="184"/>
      <c r="W351" s="184"/>
      <c r="X351" s="184"/>
      <c r="Y351" s="184"/>
      <c r="Z351" s="184"/>
      <c r="AA351" s="184"/>
      <c r="AB351" s="184"/>
      <c r="AC351" s="184"/>
      <c r="AD351" s="184"/>
      <c r="AE351" s="184"/>
      <c r="AF351" s="184"/>
      <c r="AG351" s="184"/>
      <c r="AH351" s="184"/>
      <c r="AI351" s="184"/>
      <c r="AJ351" s="184"/>
      <c r="AK351" s="184"/>
      <c r="AL351" s="184"/>
      <c r="AM351" s="184"/>
      <c r="AN351" s="184"/>
      <c r="AO351" s="184"/>
      <c r="AP351" s="184"/>
      <c r="AQ351" s="243"/>
      <c r="AR351" s="364"/>
      <c r="AS351" s="184"/>
      <c r="AT351" s="184"/>
      <c r="AU351" s="184"/>
      <c r="AV351" s="184"/>
      <c r="AW351" s="184"/>
    </row>
    <row r="352" spans="1:49" ht="16.8">
      <c r="A352" s="82"/>
      <c r="B352" s="82"/>
      <c r="C352" s="82"/>
      <c r="D352" s="82"/>
      <c r="E352" s="363" t="s">
        <v>417</v>
      </c>
      <c r="F352" s="82"/>
      <c r="G352" s="82" t="s">
        <v>399</v>
      </c>
      <c r="H352" s="82" t="s">
        <v>418</v>
      </c>
      <c r="J352" s="82"/>
      <c r="K352" s="82"/>
      <c r="L352" s="82"/>
      <c r="M352" s="82"/>
      <c r="N352" s="82"/>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476">
        <f>CHOOSE($B$3,ENWL!AP352,NPgN!AP352,NPgY!AP352,WMID!AP352,EMID!AP352,SWALES!AP352,SWEST!AP352,LPN!AP352,SPN!AP352,EPN!AP352,SPD!AP352,SPMW!AP352,SSEH!AP352,SSES!AP352)</f>
        <v>402.13569049318312</v>
      </c>
      <c r="AQ352" s="477">
        <f>CHOOSE($B$3,ENWL!AQ352,NPgN!AQ352,NPgY!AQ352,WMID!AQ352,EMID!AQ352,SWALES!AQ352,SWEST!AQ352,LPN!AQ352,SPN!AQ352,EPN!AQ352,SPD!AQ352,SPMW!AQ352,SSEH!AQ352,SSES!AQ352)</f>
        <v>387.97979263120754</v>
      </c>
      <c r="AR352" s="364"/>
      <c r="AS352" s="184"/>
      <c r="AT352" s="184"/>
      <c r="AU352" s="184"/>
      <c r="AV352" s="184"/>
      <c r="AW352" s="184"/>
    </row>
    <row r="353" spans="1:49" ht="16.8">
      <c r="A353" s="82"/>
      <c r="B353" s="82"/>
      <c r="C353" s="82"/>
      <c r="D353" s="82"/>
      <c r="E353" s="363" t="s">
        <v>419</v>
      </c>
      <c r="F353" s="82"/>
      <c r="G353" s="82" t="s">
        <v>420</v>
      </c>
      <c r="H353" s="82" t="s">
        <v>421</v>
      </c>
      <c r="J353" s="82"/>
      <c r="K353" s="82"/>
      <c r="L353" s="82"/>
      <c r="M353" s="82"/>
      <c r="N353" s="82"/>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476">
        <f>CHOOSE($B$3,ENWL!AJ353,NPgN!AJ353,NPgY!AJ353,WMID!AJ353,EMID!AJ353,SWALES!AJ353,SWEST!AJ353,LPN!AJ353,SPN!AJ353,EPN!AJ353,SPD!AJ353,SPMW!AJ353,SSEH!AJ353,SSES!AJ353)</f>
        <v>0</v>
      </c>
      <c r="AK353" s="476">
        <f>CHOOSE($B$3,ENWL!AK353,NPgN!AK353,NPgY!AK353,WMID!AK353,EMID!AK353,SWALES!AK353,SWEST!AK353,LPN!AK353,SPN!AK353,EPN!AK353,SPD!AK353,SPMW!AK353,SSEH!AK353,SSES!AK353)</f>
        <v>0</v>
      </c>
      <c r="AL353" s="476">
        <f>CHOOSE($B$3,ENWL!AL353,NPgN!AL353,NPgY!AL353,WMID!AL353,EMID!AL353,SWALES!AL353,SWEST!AL353,LPN!AL353,SPN!AL353,EPN!AL353,SPD!AL353,SPMW!AL353,SSEH!AL353,SSES!AL353)</f>
        <v>0</v>
      </c>
      <c r="AM353" s="476">
        <f>CHOOSE($B$3,ENWL!AM353,NPgN!AM353,NPgY!AM353,WMID!AM353,EMID!AM353,SWALES!AM353,SWEST!AM353,LPN!AM353,SPN!AM353,EPN!AM353,SPD!AM353,SPMW!AM353,SSEH!AM353,SSES!AM353)</f>
        <v>0</v>
      </c>
      <c r="AN353" s="476">
        <f>CHOOSE($B$3,ENWL!AN353,NPgN!AN353,NPgY!AN353,WMID!AN353,EMID!AN353,SWALES!AN353,SWEST!AN353,LPN!AN353,SPN!AN353,EPN!AN353,SPD!AN353,SPMW!AN353,SSEH!AN353,SSES!AN353)</f>
        <v>0</v>
      </c>
      <c r="AO353" s="476">
        <f>CHOOSE($B$3,ENWL!AO353,NPgN!AO353,NPgY!AO353,WMID!AO353,EMID!AO353,SWALES!AO353,SWEST!AO353,LPN!AO353,SPN!AO353,EPN!AO353,SPD!AO353,SPMW!AO353,SSEH!AO353,SSES!AO353)</f>
        <v>0</v>
      </c>
      <c r="AP353" s="476">
        <f>CHOOSE($B$3,ENWL!AP353,NPgN!AP353,NPgY!AP353,WMID!AP353,EMID!AP353,SWALES!AP353,SWEST!AP353,LPN!AP353,SPN!AP353,EPN!AP353,SPD!AP353,SPMW!AP353,SSEH!AP353,SSES!AP353)</f>
        <v>1.238</v>
      </c>
      <c r="AQ353" s="477">
        <f>CHOOSE($B$3,ENWL!AQ353,NPgN!AQ353,NPgY!AQ353,WMID!AQ353,EMID!AQ353,SWALES!AQ353,SWEST!AQ353,LPN!AQ353,SPN!AQ353,EPN!AQ353,SPD!AQ353,SPMW!AQ353,SSEH!AQ353,SSES!AQ353)</f>
        <v>1.321</v>
      </c>
      <c r="AR353" s="364"/>
      <c r="AS353" s="184"/>
      <c r="AT353" s="184"/>
      <c r="AU353" s="184"/>
      <c r="AV353" s="184"/>
      <c r="AW353" s="184"/>
    </row>
    <row r="354" spans="1:49" ht="16.8">
      <c r="A354" s="82"/>
      <c r="B354" s="82"/>
      <c r="C354" s="82"/>
      <c r="D354" s="82"/>
      <c r="E354" s="346" t="s">
        <v>422</v>
      </c>
      <c r="F354" s="82"/>
      <c r="G354" s="82" t="s">
        <v>304</v>
      </c>
      <c r="H354" s="82"/>
      <c r="J354" s="82"/>
      <c r="K354" s="82"/>
      <c r="L354" s="82"/>
      <c r="M354" s="82"/>
      <c r="N354" s="82"/>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243"/>
      <c r="AR354" s="184"/>
      <c r="AS354" s="184"/>
      <c r="AT354" s="184"/>
      <c r="AU354" s="184"/>
      <c r="AV354" s="184"/>
      <c r="AW354" s="184"/>
    </row>
    <row r="355" spans="1:49" ht="16.8">
      <c r="A355" s="82"/>
      <c r="B355" s="82"/>
      <c r="C355" s="82"/>
      <c r="D355" s="82"/>
      <c r="E355" s="363" t="s">
        <v>423</v>
      </c>
      <c r="F355" s="82"/>
      <c r="G355" s="82" t="s">
        <v>304</v>
      </c>
      <c r="H355" s="82" t="s">
        <v>424</v>
      </c>
      <c r="J355" s="82"/>
      <c r="K355" s="82"/>
      <c r="L355" s="82"/>
      <c r="M355" s="82"/>
      <c r="N355" s="82"/>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476">
        <f>CHOOSE($B$3,ENWL!AJ355,NPgN!AJ355,NPgY!AJ355,WMID!AJ355,EMID!AJ355,SWALES!AJ355,SWEST!AJ355,LPN!AJ355,SPN!AJ355,EPN!AJ355,SPD!AJ355,SPMW!AJ355,SSEH!AJ355,SSES!AJ355)</f>
        <v>443.68934278999996</v>
      </c>
      <c r="AK355" s="476">
        <f>CHOOSE($B$3,ENWL!AK355,NPgN!AK355,NPgY!AK355,WMID!AK355,EMID!AK355,SWALES!AK355,SWEST!AK355,LPN!AK355,SPN!AK355,EPN!AK355,SPD!AK355,SPMW!AK355,SSEH!AK355,SSES!AK355)</f>
        <v>495.89924103999999</v>
      </c>
      <c r="AL355" s="476">
        <f>CHOOSE($B$3,ENWL!AL355,NPgN!AL355,NPgY!AL355,WMID!AL355,EMID!AL355,SWALES!AL355,SWEST!AL355,LPN!AL355,SPN!AL355,EPN!AL355,SPD!AL355,SPMW!AL355,SSEH!AL355,SSES!AL355)</f>
        <v>474.17674958999999</v>
      </c>
      <c r="AM355" s="476">
        <f>CHOOSE($B$3,ENWL!AM355,NPgN!AM355,NPgY!AM355,WMID!AM355,EMID!AM355,SWALES!AM355,SWEST!AM355,LPN!AM355,SPN!AM355,EPN!AM355,SPD!AM355,SPMW!AM355,SSEH!AM355,SSES!AM355)</f>
        <v>498.06014913000001</v>
      </c>
      <c r="AN355" s="476">
        <f>CHOOSE($B$3,ENWL!AN355,NPgN!AN355,NPgY!AN355,WMID!AN355,EMID!AN355,SWALES!AN355,SWEST!AN355,LPN!AN355,SPN!AN355,EPN!AN355,SPD!AN355,SPMW!AN355,SSEH!AN355,SSES!AN355)</f>
        <v>502.86324385999995</v>
      </c>
      <c r="AO355" s="476">
        <f>CHOOSE($B$3,ENWL!AO355,NPgN!AO355,NPgY!AO355,WMID!AO355,EMID!AO355,SWALES!AO355,SWEST!AO355,LPN!AO355,SPN!AO355,EPN!AO355,SPD!AO355,SPMW!AO355,SSEH!AO355,SSES!AO355)</f>
        <v>480.62911648701419</v>
      </c>
      <c r="AP355" s="476">
        <f>CHOOSE($B$3,ENWL!AP355,NPgN!AP355,NPgY!AP355,WMID!AP355,EMID!AP355,SWALES!AP355,SWEST!AP355,LPN!AP355,SPN!AP355,EPN!AP355,SPD!AP355,SPMW!AP355,SSEH!AP355,SSES!AP355)</f>
        <v>537.20867496999995</v>
      </c>
      <c r="AQ355" s="477">
        <f>CHOOSE($B$3,ENWL!AQ355,NPgN!AQ355,NPgY!AQ355,WMID!AQ355,EMID!AQ355,SWALES!AQ355,SWEST!AQ355,LPN!AQ355,SPN!AQ355,EPN!AQ355,SPD!AQ355,SPMW!AQ355,SSEH!AQ355,SSES!AQ355)</f>
        <v>620.46526295000001</v>
      </c>
      <c r="AR355" s="184"/>
      <c r="AS355" s="184"/>
      <c r="AT355" s="184"/>
      <c r="AU355" s="184"/>
      <c r="AV355" s="184"/>
      <c r="AW355" s="184"/>
    </row>
    <row r="356" spans="1:49" ht="16.8">
      <c r="A356" s="82"/>
      <c r="B356" s="82"/>
      <c r="C356" s="82"/>
      <c r="D356" s="82"/>
      <c r="E356" s="363" t="s">
        <v>425</v>
      </c>
      <c r="F356" s="82"/>
      <c r="G356" s="82" t="s">
        <v>304</v>
      </c>
      <c r="H356" s="82" t="s">
        <v>69</v>
      </c>
      <c r="J356" s="82"/>
      <c r="K356" s="82"/>
      <c r="L356" s="82"/>
      <c r="M356" s="82"/>
      <c r="N356" s="82"/>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476">
        <f>CHOOSE($B$3,ENWL!AJ356,NPgN!AJ356,NPgY!AJ356,WMID!AJ356,EMID!AJ356,SWALES!AJ356,SWEST!AJ356,LPN!AJ356,SPN!AJ356,EPN!AJ356,SPD!AJ356,SPMW!AJ356,SSEH!AJ356,SSES!AJ356)</f>
        <v>442.14191997693234</v>
      </c>
      <c r="AK356" s="476">
        <f>CHOOSE($B$3,ENWL!AK356,NPgN!AK356,NPgY!AK356,WMID!AK356,EMID!AK356,SWALES!AK356,SWEST!AK356,LPN!AK356,SPN!AK356,EPN!AK356,SPD!AK356,SPMW!AK356,SSEH!AK356,SSES!AK356)</f>
        <v>494.09968448582669</v>
      </c>
      <c r="AL356" s="476">
        <f>CHOOSE($B$3,ENWL!AL356,NPgN!AL356,NPgY!AL356,WMID!AL356,EMID!AL356,SWALES!AL356,SWEST!AL356,LPN!AL356,SPN!AL356,EPN!AL356,SPD!AL356,SPMW!AL356,SSEH!AL356,SSES!AL356)</f>
        <v>473.51435187786348</v>
      </c>
      <c r="AM356" s="476">
        <f>CHOOSE($B$3,ENWL!AM356,NPgN!AM356,NPgY!AM356,WMID!AM356,EMID!AM356,SWALES!AM356,SWEST!AM356,LPN!AM356,SPN!AM356,EPN!AM356,SPD!AM356,SPMW!AM356,SSEH!AM356,SSES!AM356)</f>
        <v>495.83779334362248</v>
      </c>
      <c r="AN356" s="476">
        <f>CHOOSE($B$3,ENWL!AN356,NPgN!AN356,NPgY!AN356,WMID!AN356,EMID!AN356,SWALES!AN356,SWEST!AN356,LPN!AN356,SPN!AN356,EPN!AN356,SPD!AN356,SPMW!AN356,SSEH!AN356,SSES!AN356)</f>
        <v>512.86304000506436</v>
      </c>
      <c r="AO356" s="476">
        <f>CHOOSE($B$3,ENWL!AO356,NPgN!AO356,NPgY!AO356,WMID!AO356,EMID!AO356,SWALES!AO356,SWEST!AO356,LPN!AO356,SPN!AO356,EPN!AO356,SPD!AO356,SPMW!AO356,SSEH!AO356,SSES!AO356)</f>
        <v>505.14127039010179</v>
      </c>
      <c r="AP356" s="476">
        <f>CHOOSE($B$3,ENWL!AP356,NPgN!AP356,NPgY!AP356,WMID!AP356,EMID!AP356,SWALES!AP356,SWEST!AP356,LPN!AP356,SPN!AP356,EPN!AP356,SPD!AP356,SPMW!AP356,SSEH!AP356,SSES!AP356)</f>
        <v>517.2379105263002</v>
      </c>
      <c r="AQ356" s="477">
        <f>CHOOSE($B$3,ENWL!AQ356,NPgN!AQ356,NPgY!AQ356,WMID!AQ356,EMID!AQ356,SWALES!AQ356,SWEST!AQ356,LPN!AQ356,SPN!AQ356,EPN!AQ356,SPD!AQ356,SPMW!AQ356,SSEH!AQ356,SSES!AQ356)</f>
        <v>628.30411520631196</v>
      </c>
      <c r="AR356" s="184"/>
      <c r="AS356" s="184"/>
      <c r="AT356" s="184"/>
      <c r="AU356" s="184"/>
      <c r="AV356" s="184"/>
      <c r="AW356" s="184"/>
    </row>
    <row r="357" spans="1:49" ht="16.8">
      <c r="A357" s="82"/>
      <c r="B357" s="82"/>
      <c r="C357" s="82"/>
      <c r="D357" s="82"/>
      <c r="E357" s="363" t="s">
        <v>426</v>
      </c>
      <c r="F357" s="82"/>
      <c r="G357" s="82" t="s">
        <v>100</v>
      </c>
      <c r="H357" s="82" t="s">
        <v>427</v>
      </c>
      <c r="J357" s="82"/>
      <c r="K357" s="82"/>
      <c r="L357" s="82"/>
      <c r="M357" s="82"/>
      <c r="N357" s="82"/>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476">
        <f>CHOOSE($B$3,ENWL!AJ357,NPgN!AJ357,NPgY!AJ357,WMID!AJ357,EMID!AJ357,SWALES!AJ357,SWEST!AJ357,LPN!AJ357,SPN!AJ357,EPN!AJ357,SPD!AJ357,SPMW!AJ357,SSEH!AJ357,SSES!AJ357)</f>
        <v>0.5</v>
      </c>
      <c r="AK357" s="476">
        <f>CHOOSE($B$3,ENWL!AK357,NPgN!AK357,NPgY!AK357,WMID!AK357,EMID!AK357,SWALES!AK357,SWEST!AK357,LPN!AK357,SPN!AK357,EPN!AK357,SPD!AK357,SPMW!AK357,SSEH!AK357,SSES!AK357)</f>
        <v>0.33561643835616445</v>
      </c>
      <c r="AL357" s="476">
        <f>CHOOSE($B$3,ENWL!AL357,NPgN!AL357,NPgY!AL357,WMID!AL357,EMID!AL357,SWALES!AL357,SWEST!AL357,LPN!AL357,SPN!AL357,EPN!AL357,SPD!AL357,SPMW!AL357,SSEH!AL357,SSES!AL357)</f>
        <v>0.35273972602739728</v>
      </c>
      <c r="AM357" s="476">
        <f>CHOOSE($B$3,ENWL!AM357,NPgN!AM357,NPgY!AM357,WMID!AM357,EMID!AM357,SWALES!AM357,SWEST!AM357,LPN!AM357,SPN!AM357,EPN!AM357,SPD!AM357,SPMW!AM357,SSEH!AM357,SSES!AM357)</f>
        <v>0.66575342465753418</v>
      </c>
      <c r="AN357" s="476">
        <f>CHOOSE($B$3,ENWL!AN357,NPgN!AN357,NPgY!AN357,WMID!AN357,EMID!AN357,SWALES!AN357,SWEST!AN357,LPN!AN357,SPN!AN357,EPN!AN357,SPD!AN357,SPMW!AN357,SSEH!AN357,SSES!AN357)</f>
        <v>0.71598360655737692</v>
      </c>
      <c r="AO357" s="476">
        <f>CHOOSE($B$3,ENWL!AO357,NPgN!AO357,NPgY!AO357,WMID!AO357,EMID!AO357,SWALES!AO357,SWEST!AO357,LPN!AO357,SPN!AO357,EPN!AO357,SPD!AO357,SPMW!AO357,SSEH!AO357,SSES!AO357)</f>
        <v>0.1</v>
      </c>
      <c r="AP357" s="476">
        <f>CHOOSE($B$3,ENWL!AP357,NPgN!AP357,NPgY!AP357,WMID!AP357,EMID!AP357,SWALES!AP357,SWEST!AP357,LPN!AP357,SPN!AP357,EPN!AP357,SPD!AP357,SPMW!AP357,SSEH!AP357,SSES!AP357)</f>
        <v>0.1928767123287671</v>
      </c>
      <c r="AQ357" s="477">
        <f>CHOOSE($B$3,ENWL!AQ357,NPgN!AQ357,NPgY!AQ357,WMID!AQ357,EMID!AQ357,SWALES!AQ357,SWEST!AQ357,LPN!AQ357,SPN!AQ357,EPN!AQ357,SPD!AQ357,SPMW!AQ357,SSEH!AQ357,SSES!AQ357)</f>
        <v>2.3034246575342467</v>
      </c>
      <c r="AR357" s="419">
        <f>CHOOSE($B$3,ENWL!AR357,NPgN!AR357,NPgY!AR357,WMID!AR357,EMID!AR357,SWALES!AR357,SWEST!AR357,LPN!AR357,SPN!AR357,EPN!AR357,SPD!AR357,SPMW!AR357,SSEH!AR357,SSES!AR357)</f>
        <v>0</v>
      </c>
      <c r="AS357" s="184"/>
      <c r="AT357" s="184"/>
      <c r="AU357" s="184"/>
      <c r="AV357" s="184"/>
      <c r="AW357" s="184"/>
    </row>
    <row r="358" spans="1:49" ht="16.8">
      <c r="A358" s="82"/>
      <c r="B358" s="82"/>
      <c r="C358" s="82"/>
      <c r="D358" s="82"/>
      <c r="E358" s="363" t="s">
        <v>428</v>
      </c>
      <c r="F358" s="82"/>
      <c r="G358" s="82" t="s">
        <v>100</v>
      </c>
      <c r="H358" s="82" t="s">
        <v>429</v>
      </c>
      <c r="J358" s="82"/>
      <c r="K358" s="82"/>
      <c r="L358" s="82"/>
      <c r="M358" s="82"/>
      <c r="N358" s="82"/>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476">
        <f>CHOOSE($B$3,ENWL!AJ358,NPgN!AJ358,NPgY!AJ358,WMID!AJ358,EMID!AJ358,SWALES!AJ358,SWEST!AJ358,LPN!AJ358,SPN!AJ358,EPN!AJ358,SPD!AJ358,SPMW!AJ358,SSEH!AJ358,SSES!AJ358)</f>
        <v>0</v>
      </c>
      <c r="AK358" s="476">
        <f>CHOOSE($B$3,ENWL!AK358,NPgN!AK358,NPgY!AK358,WMID!AK358,EMID!AK358,SWALES!AK358,SWEST!AK358,LPN!AK358,SPN!AK358,EPN!AK358,SPD!AK358,SPMW!AK358,SSEH!AK358,SSES!AK358)</f>
        <v>0</v>
      </c>
      <c r="AL358" s="476">
        <f>CHOOSE($B$3,ENWL!AL358,NPgN!AL358,NPgY!AL358,WMID!AL358,EMID!AL358,SWALES!AL358,SWEST!AL358,LPN!AL358,SPN!AL358,EPN!AL358,SPD!AL358,SPMW!AL358,SSEH!AL358,SSES!AL358)</f>
        <v>0</v>
      </c>
      <c r="AM358" s="476">
        <f>CHOOSE($B$3,ENWL!AM358,NPgN!AM358,NPgY!AM358,WMID!AM358,EMID!AM358,SWALES!AM358,SWEST!AM358,LPN!AM358,SPN!AM358,EPN!AM358,SPD!AM358,SPMW!AM358,SSEH!AM358,SSES!AM358)</f>
        <v>0</v>
      </c>
      <c r="AN358" s="476">
        <f>CHOOSE($B$3,ENWL!AN358,NPgN!AN358,NPgY!AN358,WMID!AN358,EMID!AN358,SWALES!AN358,SWEST!AN358,LPN!AN358,SPN!AN358,EPN!AN358,SPD!AN358,SPMW!AN358,SSEH!AN358,SSES!AN358)</f>
        <v>0</v>
      </c>
      <c r="AO358" s="476">
        <f>CHOOSE($B$3,ENWL!AO358,NPgN!AO358,NPgY!AO358,WMID!AO358,EMID!AO358,SWALES!AO358,SWEST!AO358,LPN!AO358,SPN!AO358,EPN!AO358,SPD!AO358,SPMW!AO358,SSEH!AO358,SSES!AO358)</f>
        <v>0</v>
      </c>
      <c r="AP358" s="476">
        <f>CHOOSE($B$3,ENWL!AP358,NPgN!AP358,NPgY!AP358,WMID!AP358,EMID!AP358,SWALES!AP358,SWEST!AP358,LPN!AP358,SPN!AP358,EPN!AP358,SPD!AP358,SPMW!AP358,SSEH!AP358,SSES!AP358)</f>
        <v>0</v>
      </c>
      <c r="AQ358" s="477">
        <f>CHOOSE($B$3,ENWL!AQ358,NPgN!AQ358,NPgY!AQ358,WMID!AQ358,EMID!AQ358,SWALES!AQ358,SWEST!AQ358,LPN!AQ358,SPN!AQ358,EPN!AQ358,SPD!AQ358,SPMW!AQ358,SSEH!AQ358,SSES!AQ358)</f>
        <v>0</v>
      </c>
      <c r="AR358" s="184"/>
      <c r="AS358" s="184"/>
      <c r="AT358" s="184"/>
      <c r="AU358" s="184"/>
      <c r="AV358" s="184"/>
      <c r="AW358" s="184"/>
    </row>
    <row r="359" spans="1:49" ht="16.8">
      <c r="A359" s="82"/>
      <c r="B359" s="82"/>
      <c r="C359" s="82"/>
      <c r="D359" s="82"/>
      <c r="E359" s="346" t="s">
        <v>430</v>
      </c>
      <c r="F359" s="82"/>
      <c r="G359" s="82"/>
      <c r="H359" s="82"/>
      <c r="J359" s="82"/>
      <c r="K359" s="82"/>
      <c r="L359" s="82"/>
      <c r="M359" s="82"/>
      <c r="N359" s="82"/>
      <c r="O359" s="184"/>
      <c r="P359" s="184"/>
      <c r="Q359" s="184"/>
      <c r="R359" s="184"/>
      <c r="S359" s="184"/>
      <c r="T359" s="184"/>
      <c r="U359" s="184"/>
      <c r="V359" s="184"/>
      <c r="W359" s="184"/>
      <c r="X359" s="184"/>
      <c r="Y359" s="184"/>
      <c r="Z359" s="184"/>
      <c r="AA359" s="184"/>
      <c r="AB359" s="184"/>
      <c r="AC359" s="184"/>
      <c r="AD359" s="184"/>
      <c r="AE359" s="184"/>
      <c r="AF359" s="184"/>
      <c r="AG359" s="184"/>
      <c r="AH359" s="184"/>
      <c r="AI359" s="184"/>
      <c r="AJ359" s="184"/>
      <c r="AK359" s="184"/>
      <c r="AL359" s="184"/>
      <c r="AM359" s="184"/>
      <c r="AN359" s="184"/>
      <c r="AO359" s="184"/>
      <c r="AP359" s="184"/>
      <c r="AQ359" s="243"/>
      <c r="AR359" s="184"/>
      <c r="AS359" s="184"/>
      <c r="AT359" s="184"/>
      <c r="AU359" s="184"/>
      <c r="AV359" s="184"/>
      <c r="AW359" s="184"/>
    </row>
    <row r="360" spans="1:49" ht="16.8">
      <c r="A360" s="82"/>
      <c r="B360" s="82"/>
      <c r="C360" s="82"/>
      <c r="D360" s="82"/>
      <c r="E360" s="363" t="s">
        <v>431</v>
      </c>
      <c r="F360" s="82"/>
      <c r="G360" s="82" t="s">
        <v>304</v>
      </c>
      <c r="H360" s="510" t="s">
        <v>432</v>
      </c>
      <c r="J360" s="82"/>
      <c r="K360" s="82"/>
      <c r="L360" s="82"/>
      <c r="M360" s="82"/>
      <c r="N360" s="82"/>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243"/>
      <c r="AR360" s="419">
        <f>CHOOSE($B$3,ENWL!AR360,NPgN!AR360,NPgY!AR360,WMID!AR360,EMID!AR360,SWALES!AR360,SWEST!AR360,LPN!AR360,SPN!AR360,EPN!AR360,SPD!AR360,SPMW!AR360,SSEH!AR360,SSES!AR360)</f>
        <v>0</v>
      </c>
      <c r="AS360" s="419">
        <f>CHOOSE($B$3,ENWL!AS360,NPgN!AS360,NPgY!AS360,WMID!AS360,EMID!AS360,SWALES!AS360,SWEST!AS360,LPN!AS360,SPN!AS360,EPN!AS360,SPD!AS360,SPMW!AS360,SSEH!AS360,SSES!AS360)</f>
        <v>0</v>
      </c>
      <c r="AT360" s="419">
        <f>CHOOSE($B$3,ENWL!AT360,NPgN!AT360,NPgY!AT360,WMID!AT360,EMID!AT360,SWALES!AT360,SWEST!AT360,LPN!AT360,SPN!AT360,EPN!AT360,SPD!AT360,SPMW!AT360,SSEH!AT360,SSES!AT360)</f>
        <v>0</v>
      </c>
      <c r="AU360" s="419">
        <f>CHOOSE($B$3,ENWL!AU360,NPgN!AU360,NPgY!AU360,WMID!AU360,EMID!AU360,SWALES!AU360,SWEST!AU360,LPN!AU360,SPN!AU360,EPN!AU360,SPD!AU360,SPMW!AU360,SSEH!AU360,SSES!AU360)</f>
        <v>0</v>
      </c>
      <c r="AV360" s="419">
        <f>CHOOSE($B$3,ENWL!AV360,NPgN!AV360,NPgY!AV360,WMID!AV360,EMID!AV360,SWALES!AV360,SWEST!AV360,LPN!AV360,SPN!AV360,EPN!AV360,SPD!AV360,SPMW!AV360,SSEH!AV360,SSES!AV360)</f>
        <v>0</v>
      </c>
      <c r="AW360" s="184"/>
    </row>
    <row r="361" spans="1:49" ht="16.8">
      <c r="A361" s="82"/>
      <c r="B361" s="82"/>
      <c r="C361" s="82"/>
      <c r="D361" s="82"/>
      <c r="E361" s="363" t="s">
        <v>433</v>
      </c>
      <c r="F361" s="82"/>
      <c r="G361" s="82" t="s">
        <v>304</v>
      </c>
      <c r="H361" s="510" t="s">
        <v>434</v>
      </c>
      <c r="J361" s="82"/>
      <c r="K361" s="82"/>
      <c r="L361" s="82"/>
      <c r="M361" s="82"/>
      <c r="N361" s="82"/>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243"/>
      <c r="AR361" s="419">
        <f>CHOOSE($B$3,ENWL!AR361,NPgN!AR361,NPgY!AR361,WMID!AR361,EMID!AR361,SWALES!AR361,SWEST!AR361,LPN!AR361,SPN!AR361,EPN!AR361,SPD!AR361,SPMW!AR361,SSEH!AR361,SSES!AR361)</f>
        <v>0</v>
      </c>
      <c r="AS361" s="419">
        <f>CHOOSE($B$3,ENWL!AS361,NPgN!AS361,NPgY!AS361,WMID!AS361,EMID!AS361,SWALES!AS361,SWEST!AS361,LPN!AS361,SPN!AS361,EPN!AS361,SPD!AS361,SPMW!AS361,SSEH!AS361,SSES!AS361)</f>
        <v>0</v>
      </c>
      <c r="AT361" s="419">
        <f>CHOOSE($B$3,ENWL!AT361,NPgN!AT361,NPgY!AT361,WMID!AT361,EMID!AT361,SWALES!AT361,SWEST!AT361,LPN!AT361,SPN!AT361,EPN!AT361,SPD!AT361,SPMW!AT361,SSEH!AT361,SSES!AT361)</f>
        <v>0</v>
      </c>
      <c r="AU361" s="419">
        <f>CHOOSE($B$3,ENWL!AU361,NPgN!AU361,NPgY!AU361,WMID!AU361,EMID!AU361,SWALES!AU361,SWEST!AU361,LPN!AU361,SPN!AU361,EPN!AU361,SPD!AU361,SPMW!AU361,SSEH!AU361,SSES!AU361)</f>
        <v>0</v>
      </c>
      <c r="AV361" s="419">
        <f>CHOOSE($B$3,ENWL!AV361,NPgN!AV361,NPgY!AV361,WMID!AV361,EMID!AV361,SWALES!AV361,SWEST!AV361,LPN!AV361,SPN!AV361,EPN!AV361,SPD!AV361,SPMW!AV361,SSEH!AV361,SSES!AV361)</f>
        <v>0</v>
      </c>
      <c r="AW361" s="184"/>
    </row>
    <row r="362" spans="1:49" ht="16.8">
      <c r="A362" s="82"/>
      <c r="B362" s="82"/>
      <c r="C362" s="82"/>
      <c r="D362" s="82"/>
      <c r="E362" s="346" t="s">
        <v>435</v>
      </c>
      <c r="F362" s="82"/>
      <c r="G362" s="82" t="s">
        <v>304</v>
      </c>
      <c r="H362" s="82"/>
      <c r="J362" s="82"/>
      <c r="K362" s="82"/>
      <c r="L362" s="82"/>
      <c r="M362" s="82"/>
      <c r="N362" s="82"/>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243"/>
      <c r="AR362" s="184"/>
      <c r="AS362" s="184"/>
      <c r="AT362" s="184"/>
      <c r="AU362" s="184"/>
      <c r="AV362" s="184"/>
      <c r="AW362" s="184"/>
    </row>
    <row r="363" spans="1:49" ht="16.8">
      <c r="A363" s="82"/>
      <c r="B363" s="82"/>
      <c r="C363" s="82"/>
      <c r="D363" s="82"/>
      <c r="E363" s="363" t="s">
        <v>436</v>
      </c>
      <c r="F363" s="82"/>
      <c r="G363" s="82" t="s">
        <v>304</v>
      </c>
      <c r="H363" s="82" t="s">
        <v>437</v>
      </c>
      <c r="J363" s="82"/>
      <c r="K363" s="82"/>
      <c r="L363" s="82"/>
      <c r="M363" s="82"/>
      <c r="N363" s="82"/>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476">
        <f>CHOOSE($B$3,ENWL!AJ363,NPgN!AJ363,NPgY!AJ363,WMID!AJ363,EMID!AJ363,SWALES!AJ363,SWEST!AJ363,LPN!AJ363,SPN!AJ363,EPN!AJ363,SPD!AJ363,SPMW!AJ363,SSEH!AJ363,SSES!AJ363)</f>
        <v>0</v>
      </c>
      <c r="AK363" s="476">
        <f>CHOOSE($B$3,ENWL!AK363,NPgN!AK363,NPgY!AK363,WMID!AK363,EMID!AK363,SWALES!AK363,SWEST!AK363,LPN!AK363,SPN!AK363,EPN!AK363,SPD!AK363,SPMW!AK363,SSEH!AK363,SSES!AK363)</f>
        <v>0</v>
      </c>
      <c r="AL363" s="476">
        <f>CHOOSE($B$3,ENWL!AL363,NPgN!AL363,NPgY!AL363,WMID!AL363,EMID!AL363,SWALES!AL363,SWEST!AL363,LPN!AL363,SPN!AL363,EPN!AL363,SPD!AL363,SPMW!AL363,SSEH!AL363,SSES!AL363)</f>
        <v>0</v>
      </c>
      <c r="AM363" s="476">
        <f>CHOOSE($B$3,ENWL!AM363,NPgN!AM363,NPgY!AM363,WMID!AM363,EMID!AM363,SWALES!AM363,SWEST!AM363,LPN!AM363,SPN!AM363,EPN!AM363,SPD!AM363,SPMW!AM363,SSEH!AM363,SSES!AM363)</f>
        <v>0</v>
      </c>
      <c r="AN363" s="476">
        <f>CHOOSE($B$3,ENWL!AN363,NPgN!AN363,NPgY!AN363,WMID!AN363,EMID!AN363,SWALES!AN363,SWEST!AN363,LPN!AN363,SPN!AN363,EPN!AN363,SPD!AN363,SPMW!AN363,SSEH!AN363,SSES!AN363)</f>
        <v>0</v>
      </c>
      <c r="AO363" s="476">
        <f>CHOOSE($B$3,ENWL!AO363,NPgN!AO363,NPgY!AO363,WMID!AO363,EMID!AO363,SWALES!AO363,SWEST!AO363,LPN!AO363,SPN!AO363,EPN!AO363,SPD!AO363,SPMW!AO363,SSEH!AO363,SSES!AO363)</f>
        <v>0</v>
      </c>
      <c r="AP363" s="476">
        <f>CHOOSE($B$3,ENWL!AP363,NPgN!AP363,NPgY!AP363,WMID!AP363,EMID!AP363,SWALES!AP363,SWEST!AP363,LPN!AP363,SPN!AP363,EPN!AP363,SPD!AP363,SPMW!AP363,SSEH!AP363,SSES!AP363)</f>
        <v>0</v>
      </c>
      <c r="AQ363" s="477">
        <f>CHOOSE($B$3,ENWL!AQ363,NPgN!AQ363,NPgY!AQ363,WMID!AQ363,EMID!AQ363,SWALES!AQ363,SWEST!AQ363,LPN!AQ363,SPN!AQ363,EPN!AQ363,SPD!AQ363,SPMW!AQ363,SSEH!AQ363,SSES!AQ363)</f>
        <v>0</v>
      </c>
      <c r="AR363" s="184"/>
      <c r="AS363" s="184"/>
      <c r="AT363" s="184"/>
      <c r="AU363" s="184"/>
      <c r="AV363" s="184"/>
      <c r="AW363" s="184"/>
    </row>
    <row r="364" spans="1:49" ht="16.8">
      <c r="A364" s="82"/>
      <c r="B364" s="82"/>
      <c r="C364" s="82"/>
      <c r="D364" s="82"/>
      <c r="E364" s="363" t="s">
        <v>438</v>
      </c>
      <c r="F364" s="82"/>
      <c r="G364" s="82" t="s">
        <v>399</v>
      </c>
      <c r="H364" s="82" t="s">
        <v>439</v>
      </c>
      <c r="I364" s="476">
        <f>CHOOSE($B$3,ENWL!I364,NPgN!I364,NPgY!I364,WMID!I364,EMID!I364,SWALES!I364,SWEST!I364,LPN!I364,SPN!I364,EPN!I364,SPD!I364,SPMW!I364,SSEH!I364,SSES!I364)</f>
        <v>56.6</v>
      </c>
      <c r="J364" s="82"/>
      <c r="K364" s="82"/>
      <c r="L364" s="82"/>
      <c r="M364" s="82"/>
      <c r="N364" s="82"/>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243"/>
      <c r="AR364" s="184"/>
      <c r="AS364" s="184"/>
      <c r="AT364" s="184"/>
      <c r="AU364" s="184"/>
      <c r="AV364" s="184"/>
      <c r="AW364" s="184"/>
    </row>
    <row r="365" spans="1:49" ht="16.8">
      <c r="A365" s="82"/>
      <c r="B365" s="82"/>
      <c r="C365" s="82"/>
      <c r="D365" s="82"/>
      <c r="E365" s="346"/>
      <c r="F365" s="82"/>
      <c r="G365" s="82"/>
      <c r="H365" s="82"/>
      <c r="J365" s="82"/>
      <c r="K365" s="82"/>
      <c r="L365" s="82"/>
      <c r="M365" s="82"/>
      <c r="N365" s="82"/>
      <c r="O365" s="184"/>
      <c r="P365" s="184"/>
      <c r="Q365" s="184"/>
      <c r="R365" s="184"/>
      <c r="S365" s="184"/>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4"/>
      <c r="AO365" s="184"/>
      <c r="AP365" s="184"/>
      <c r="AQ365" s="243"/>
      <c r="AR365" s="364"/>
      <c r="AS365" s="184"/>
      <c r="AT365" s="184"/>
      <c r="AU365" s="184"/>
      <c r="AV365" s="184"/>
      <c r="AW365" s="184"/>
    </row>
    <row r="366" spans="1:49" ht="16.8">
      <c r="A366" s="82"/>
      <c r="B366" s="82"/>
      <c r="C366" s="82"/>
      <c r="D366" s="10" t="s">
        <v>440</v>
      </c>
      <c r="E366" s="351"/>
      <c r="F366" s="82"/>
      <c r="G366" s="82"/>
      <c r="H366" s="82"/>
      <c r="J366" s="82"/>
      <c r="K366" s="82"/>
      <c r="L366" s="82"/>
      <c r="M366" s="82"/>
      <c r="N366" s="82"/>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243"/>
      <c r="AR366" s="364"/>
      <c r="AS366" s="184"/>
      <c r="AT366" s="184"/>
      <c r="AU366" s="184"/>
      <c r="AV366" s="184"/>
      <c r="AW366" s="184"/>
    </row>
    <row r="367" spans="1:49" ht="16.8">
      <c r="A367" s="82"/>
      <c r="B367" s="82"/>
      <c r="C367" s="82"/>
      <c r="D367" s="82"/>
      <c r="E367" s="293" t="s">
        <v>441</v>
      </c>
      <c r="F367" s="82"/>
      <c r="G367" s="82"/>
      <c r="H367" s="82"/>
      <c r="J367" s="82"/>
      <c r="K367" s="82"/>
      <c r="L367" s="82"/>
      <c r="M367" s="82"/>
      <c r="N367" s="82"/>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243"/>
      <c r="AR367" s="364"/>
      <c r="AS367" s="184"/>
      <c r="AT367" s="184"/>
      <c r="AU367" s="184"/>
      <c r="AV367" s="184"/>
      <c r="AW367" s="184"/>
    </row>
    <row r="368" spans="1:49" ht="16.8">
      <c r="A368" s="82"/>
      <c r="B368" s="82"/>
      <c r="C368" s="82"/>
      <c r="D368" s="82"/>
      <c r="E368" s="363" t="s">
        <v>442</v>
      </c>
      <c r="F368" s="82"/>
      <c r="G368" s="82" t="s">
        <v>399</v>
      </c>
      <c r="H368" s="82" t="s">
        <v>443</v>
      </c>
      <c r="J368" s="82"/>
      <c r="K368" s="82"/>
      <c r="L368" s="82"/>
      <c r="M368" s="82"/>
      <c r="N368" s="82"/>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476">
        <f>CHOOSE($B$3,ENWL!AP368,NPgN!AP368,NPgY!AP368,WMID!AP368,EMID!AP368,SWALES!AP368,SWEST!AP368,LPN!AP368,SPN!AP368,EPN!AP368,SPD!AP368,SPMW!AP368,SSEH!AP368,SSES!AP368)</f>
        <v>3.5035071308398713</v>
      </c>
      <c r="AQ368" s="477">
        <f>CHOOSE($B$3,ENWL!AQ368,NPgN!AQ368,NPgY!AQ368,WMID!AQ368,EMID!AQ368,SWALES!AQ368,SWEST!AQ368,LPN!AQ368,SPN!AQ368,EPN!AQ368,SPD!AQ368,SPMW!AQ368,SSEH!AQ368,SSES!AQ368)</f>
        <v>3.4288300000000032</v>
      </c>
      <c r="AR368" s="364"/>
      <c r="AS368" s="184"/>
      <c r="AT368" s="184"/>
      <c r="AU368" s="184"/>
      <c r="AV368" s="184"/>
      <c r="AW368" s="184"/>
    </row>
    <row r="369" spans="1:49" ht="16.8">
      <c r="A369" s="82"/>
      <c r="B369" s="82"/>
      <c r="C369" s="82"/>
      <c r="D369" s="82"/>
      <c r="E369" s="363" t="s">
        <v>444</v>
      </c>
      <c r="F369" s="82"/>
      <c r="G369" s="82" t="s">
        <v>399</v>
      </c>
      <c r="H369" s="82" t="s">
        <v>445</v>
      </c>
      <c r="J369" s="82"/>
      <c r="K369" s="82"/>
      <c r="L369" s="82"/>
      <c r="M369" s="82"/>
      <c r="N369" s="82"/>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476">
        <f>CHOOSE($B$3,ENWL!AP369,NPgN!AP369,NPgY!AP369,WMID!AP369,EMID!AP369,SWALES!AP369,SWEST!AP369,LPN!AP369,SPN!AP369,EPN!AP369,SPD!AP369,SPMW!AP369,SSEH!AP369,SSES!AP369)</f>
        <v>0</v>
      </c>
      <c r="AQ369" s="477">
        <f>CHOOSE($B$3,ENWL!AQ369,NPgN!AQ369,NPgY!AQ369,WMID!AQ369,EMID!AQ369,SWALES!AQ369,SWEST!AQ369,LPN!AQ369,SPN!AQ369,EPN!AQ369,SPD!AQ369,SPMW!AQ369,SSEH!AQ369,SSES!AQ369)</f>
        <v>0</v>
      </c>
      <c r="AR369" s="364"/>
      <c r="AS369" s="184"/>
      <c r="AT369" s="184"/>
      <c r="AU369" s="184"/>
      <c r="AV369" s="184"/>
      <c r="AW369" s="184"/>
    </row>
    <row r="370" spans="1:49" ht="16.8">
      <c r="A370" s="82"/>
      <c r="B370" s="82"/>
      <c r="C370" s="82"/>
      <c r="D370" s="82"/>
      <c r="E370" s="363" t="s">
        <v>446</v>
      </c>
      <c r="F370" s="82"/>
      <c r="G370" s="82" t="s">
        <v>399</v>
      </c>
      <c r="H370" s="82" t="s">
        <v>447</v>
      </c>
      <c r="J370" s="82"/>
      <c r="K370" s="82"/>
      <c r="L370" s="82"/>
      <c r="M370" s="82"/>
      <c r="N370" s="82"/>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476">
        <f>CHOOSE($B$3,ENWL!AP370,NPgN!AP370,NPgY!AP370,WMID!AP370,EMID!AP370,SWALES!AP370,SWEST!AP370,LPN!AP370,SPN!AP370,EPN!AP370,SPD!AP370,SPMW!AP370,SSEH!AP370,SSES!AP370)</f>
        <v>0.53999999999999992</v>
      </c>
      <c r="AQ370" s="477">
        <f>CHOOSE($B$3,ENWL!AQ370,NPgN!AQ370,NPgY!AQ370,WMID!AQ370,EMID!AQ370,SWALES!AQ370,SWEST!AQ370,LPN!AQ370,SPN!AQ370,EPN!AQ370,SPD!AQ370,SPMW!AQ370,SSEH!AQ370,SSES!AQ370)</f>
        <v>0.99600000000000011</v>
      </c>
      <c r="AR370" s="364"/>
      <c r="AS370" s="184"/>
      <c r="AT370" s="184"/>
      <c r="AU370" s="184"/>
      <c r="AV370" s="184"/>
      <c r="AW370" s="184"/>
    </row>
    <row r="371" spans="1:49" ht="16.8">
      <c r="A371" s="82"/>
      <c r="B371" s="82"/>
      <c r="C371" s="82"/>
      <c r="D371" s="82"/>
      <c r="E371" s="293" t="s">
        <v>448</v>
      </c>
      <c r="F371" s="82"/>
      <c r="G371" s="82"/>
      <c r="H371" s="82"/>
      <c r="J371" s="82"/>
      <c r="K371" s="82"/>
      <c r="L371" s="82"/>
      <c r="M371" s="82"/>
      <c r="N371" s="82"/>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243"/>
      <c r="AR371" s="364"/>
      <c r="AS371" s="184"/>
      <c r="AT371" s="184"/>
      <c r="AU371" s="184"/>
      <c r="AV371" s="184"/>
      <c r="AW371" s="184"/>
    </row>
    <row r="372" spans="1:49" ht="16.8">
      <c r="A372" s="82"/>
      <c r="B372" s="82"/>
      <c r="C372" s="82"/>
      <c r="D372" s="82"/>
      <c r="E372" s="363" t="s">
        <v>449</v>
      </c>
      <c r="F372" s="82"/>
      <c r="G372" s="82" t="s">
        <v>399</v>
      </c>
      <c r="H372" s="82" t="s">
        <v>450</v>
      </c>
      <c r="J372" s="82"/>
      <c r="K372" s="82"/>
      <c r="L372" s="82"/>
      <c r="M372" s="82"/>
      <c r="N372" s="82"/>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476">
        <f>CHOOSE($B$3,ENWL!AP372,NPgN!AP372,NPgY!AP372,WMID!AP372,EMID!AP372,SWALES!AP372,SWEST!AP372,LPN!AP372,SPN!AP372,EPN!AP372,SPD!AP372,SPMW!AP372,SSEH!AP372,SSES!AP372)</f>
        <v>17.7</v>
      </c>
      <c r="AQ372" s="477">
        <f>CHOOSE($B$3,ENWL!AQ372,NPgN!AQ372,NPgY!AQ372,WMID!AQ372,EMID!AQ372,SWALES!AQ372,SWEST!AQ372,LPN!AQ372,SPN!AQ372,EPN!AQ372,SPD!AQ372,SPMW!AQ372,SSEH!AQ372,SSES!AQ372)</f>
        <v>17.7</v>
      </c>
      <c r="AR372" s="364"/>
      <c r="AS372" s="184"/>
      <c r="AT372" s="184"/>
      <c r="AU372" s="184"/>
      <c r="AV372" s="184"/>
      <c r="AW372" s="184"/>
    </row>
    <row r="373" spans="1:49" ht="16.8">
      <c r="A373" s="82"/>
      <c r="B373" s="82"/>
      <c r="C373" s="82"/>
      <c r="D373" s="82"/>
      <c r="E373" s="363" t="s">
        <v>451</v>
      </c>
      <c r="F373" s="82"/>
      <c r="G373" s="82" t="s">
        <v>399</v>
      </c>
      <c r="H373" s="82" t="s">
        <v>452</v>
      </c>
      <c r="J373" s="82"/>
      <c r="K373" s="82"/>
      <c r="L373" s="82"/>
      <c r="M373" s="82"/>
      <c r="N373" s="82"/>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476">
        <f>CHOOSE($B$3,ENWL!AP373,NPgN!AP373,NPgY!AP373,WMID!AP373,EMID!AP373,SWALES!AP373,SWEST!AP373,LPN!AP373,SPN!AP373,EPN!AP373,SPD!AP373,SPMW!AP373,SSEH!AP373,SSES!AP373)</f>
        <v>0</v>
      </c>
      <c r="AQ373" s="477">
        <f>CHOOSE($B$3,ENWL!AQ373,NPgN!AQ373,NPgY!AQ373,WMID!AQ373,EMID!AQ373,SWALES!AQ373,SWEST!AQ373,LPN!AQ373,SPN!AQ373,EPN!AQ373,SPD!AQ373,SPMW!AQ373,SSEH!AQ373,SSES!AQ373)</f>
        <v>0</v>
      </c>
      <c r="AR373" s="364"/>
      <c r="AS373" s="184"/>
      <c r="AT373" s="184"/>
      <c r="AU373" s="184"/>
      <c r="AV373" s="184"/>
      <c r="AW373" s="184"/>
    </row>
    <row r="374" spans="1:49" ht="16.8">
      <c r="A374" s="82"/>
      <c r="B374" s="82"/>
      <c r="C374" s="82"/>
      <c r="D374" s="82"/>
      <c r="E374" s="363" t="s">
        <v>453</v>
      </c>
      <c r="F374" s="82"/>
      <c r="G374" s="82" t="s">
        <v>399</v>
      </c>
      <c r="H374" s="82" t="s">
        <v>454</v>
      </c>
      <c r="J374" s="82"/>
      <c r="K374" s="82"/>
      <c r="L374" s="82"/>
      <c r="M374" s="82"/>
      <c r="N374" s="82"/>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476">
        <f>CHOOSE($B$3,ENWL!AP374,NPgN!AP374,NPgY!AP374,WMID!AP374,EMID!AP374,SWALES!AP374,SWEST!AP374,LPN!AP374,SPN!AP374,EPN!AP374,SPD!AP374,SPMW!AP374,SSEH!AP374,SSES!AP374)</f>
        <v>0</v>
      </c>
      <c r="AQ374" s="477">
        <f>CHOOSE($B$3,ENWL!AQ374,NPgN!AQ374,NPgY!AQ374,WMID!AQ374,EMID!AQ374,SWALES!AQ374,SWEST!AQ374,LPN!AQ374,SPN!AQ374,EPN!AQ374,SPD!AQ374,SPMW!AQ374,SSEH!AQ374,SSES!AQ374)</f>
        <v>0</v>
      </c>
      <c r="AR374" s="364"/>
      <c r="AS374" s="184"/>
      <c r="AT374" s="184"/>
      <c r="AU374" s="184"/>
      <c r="AV374" s="184"/>
      <c r="AW374" s="184"/>
    </row>
    <row r="375" spans="1:49" ht="16.8">
      <c r="A375" s="82"/>
      <c r="B375" s="82"/>
      <c r="C375" s="82"/>
      <c r="D375" s="82"/>
      <c r="E375" s="293" t="s">
        <v>455</v>
      </c>
      <c r="F375" s="82"/>
      <c r="G375" s="82"/>
      <c r="H375" s="82"/>
      <c r="J375" s="82"/>
      <c r="K375" s="82"/>
      <c r="L375" s="82"/>
      <c r="M375" s="82"/>
      <c r="N375" s="82"/>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243"/>
      <c r="AR375" s="364"/>
      <c r="AS375" s="184"/>
      <c r="AT375" s="184"/>
      <c r="AU375" s="184"/>
      <c r="AV375" s="184"/>
      <c r="AW375" s="184"/>
    </row>
    <row r="376" spans="1:49" ht="16.8">
      <c r="A376" s="82"/>
      <c r="B376" s="82"/>
      <c r="C376" s="82"/>
      <c r="D376" s="82"/>
      <c r="E376" s="363" t="s">
        <v>456</v>
      </c>
      <c r="F376" s="82"/>
      <c r="G376" s="82" t="s">
        <v>399</v>
      </c>
      <c r="H376" s="82" t="s">
        <v>457</v>
      </c>
      <c r="J376" s="82"/>
      <c r="K376" s="82"/>
      <c r="L376" s="82"/>
      <c r="M376" s="82"/>
      <c r="N376" s="82"/>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419">
        <f>CHOOSE($B$3,ENWL!AO376,NPgN!AO376,NPgY!AO376,WMID!AO376,EMID!AO376,SWALES!AO376,SWEST!AO376,LPN!AO376,SPN!AO376,EPN!AO376,SPD!AO376,SPMW!AO376,SSEH!AO376,SSES!AO376)</f>
        <v>0</v>
      </c>
      <c r="AP376" s="419">
        <f>CHOOSE($B$3,ENWL!AP376,NPgN!AP376,NPgY!AP376,WMID!AP376,EMID!AP376,SWALES!AP376,SWEST!AP376,LPN!AP376,SPN!AP376,EPN!AP376,SPD!AP376,SPMW!AP376,SSEH!AP376,SSES!AP376)</f>
        <v>0</v>
      </c>
      <c r="AQ376" s="418">
        <f>CHOOSE($B$3,ENWL!AQ376,NPgN!AQ376,NPgY!AQ376,WMID!AQ376,EMID!AQ376,SWALES!AQ376,SWEST!AQ376,LPN!AQ376,SPN!AQ376,EPN!AQ376,SPD!AQ376,SPMW!AQ376,SSEH!AQ376,SSES!AQ376)</f>
        <v>0</v>
      </c>
      <c r="AR376" s="364"/>
      <c r="AS376" s="184"/>
      <c r="AT376" s="184"/>
      <c r="AU376" s="184"/>
      <c r="AV376" s="184"/>
      <c r="AW376" s="184"/>
    </row>
    <row r="377" spans="1:49" ht="16.8">
      <c r="A377" s="82"/>
      <c r="B377" s="82"/>
      <c r="C377" s="82"/>
      <c r="D377" s="82"/>
      <c r="E377" s="293" t="s">
        <v>458</v>
      </c>
      <c r="F377" s="82"/>
      <c r="G377" s="82"/>
      <c r="H377" s="82"/>
      <c r="J377" s="82"/>
      <c r="K377" s="82"/>
      <c r="L377" s="82"/>
      <c r="M377" s="82"/>
      <c r="N377" s="82"/>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243"/>
      <c r="AR377" s="364"/>
      <c r="AS377" s="184"/>
      <c r="AT377" s="184"/>
      <c r="AU377" s="184"/>
      <c r="AV377" s="184"/>
      <c r="AW377" s="184"/>
    </row>
    <row r="378" spans="1:49" ht="16.8">
      <c r="A378" s="82"/>
      <c r="B378" s="82"/>
      <c r="C378" s="82"/>
      <c r="D378" s="82"/>
      <c r="E378" s="363" t="s">
        <v>459</v>
      </c>
      <c r="F378" s="82"/>
      <c r="G378" s="82" t="s">
        <v>399</v>
      </c>
      <c r="H378" s="82" t="s">
        <v>460</v>
      </c>
      <c r="J378" s="82"/>
      <c r="K378" s="82"/>
      <c r="L378" s="82"/>
      <c r="M378" s="82"/>
      <c r="N378" s="82"/>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476">
        <f>CHOOSE($B$3,ENWL!AP378,NPgN!AP378,NPgY!AP378,WMID!AP378,EMID!AP378,SWALES!AP378,SWEST!AP378,LPN!AP378,SPN!AP378,EPN!AP378,SPD!AP378,SPMW!AP378,SSEH!AP378,SSES!AP378)</f>
        <v>0.4</v>
      </c>
      <c r="AQ378" s="477">
        <f>CHOOSE($B$3,ENWL!AQ378,NPgN!AQ378,NPgY!AQ378,WMID!AQ378,EMID!AQ378,SWALES!AQ378,SWEST!AQ378,LPN!AQ378,SPN!AQ378,EPN!AQ378,SPD!AQ378,SPMW!AQ378,SSEH!AQ378,SSES!AQ378)</f>
        <v>0.4</v>
      </c>
      <c r="AR378" s="364"/>
      <c r="AS378" s="184"/>
      <c r="AT378" s="184"/>
      <c r="AU378" s="184"/>
      <c r="AV378" s="184"/>
      <c r="AW378" s="184"/>
    </row>
    <row r="379" spans="1:49" ht="16.8">
      <c r="A379" s="82"/>
      <c r="B379" s="82"/>
      <c r="C379" s="82"/>
      <c r="D379" s="82"/>
      <c r="E379" s="363" t="s">
        <v>461</v>
      </c>
      <c r="F379" s="82"/>
      <c r="G379" s="82" t="s">
        <v>399</v>
      </c>
      <c r="H379" s="82" t="s">
        <v>462</v>
      </c>
      <c r="J379" s="82"/>
      <c r="K379" s="82"/>
      <c r="L379" s="82"/>
      <c r="M379" s="82"/>
      <c r="N379" s="82"/>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476">
        <f>CHOOSE($B$3,ENWL!AP379,NPgN!AP379,NPgY!AP379,WMID!AP379,EMID!AP379,SWALES!AP379,SWEST!AP379,LPN!AP379,SPN!AP379,EPN!AP379,SPD!AP379,SPMW!AP379,SSEH!AP379,SSES!AP379)</f>
        <v>0.4</v>
      </c>
      <c r="AQ379" s="477">
        <f>CHOOSE($B$3,ENWL!AQ379,NPgN!AQ379,NPgY!AQ379,WMID!AQ379,EMID!AQ379,SWALES!AQ379,SWEST!AQ379,LPN!AQ379,SPN!AQ379,EPN!AQ379,SPD!AQ379,SPMW!AQ379,SSEH!AQ379,SSES!AQ379)</f>
        <v>0.4</v>
      </c>
      <c r="AR379" s="364"/>
      <c r="AS379" s="184"/>
      <c r="AT379" s="184"/>
      <c r="AU379" s="184"/>
      <c r="AV379" s="184"/>
      <c r="AW379" s="184"/>
    </row>
    <row r="380" spans="1:49" ht="16.8">
      <c r="A380" s="82"/>
      <c r="B380" s="82"/>
      <c r="C380" s="82"/>
      <c r="D380" s="82"/>
      <c r="E380" s="363" t="s">
        <v>463</v>
      </c>
      <c r="F380" s="82"/>
      <c r="G380" s="82" t="s">
        <v>399</v>
      </c>
      <c r="H380" s="82" t="s">
        <v>464</v>
      </c>
      <c r="J380" s="82"/>
      <c r="K380" s="82"/>
      <c r="L380" s="82"/>
      <c r="M380" s="82"/>
      <c r="N380" s="82"/>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476">
        <f>CHOOSE($B$3,ENWL!AP380,NPgN!AP380,NPgY!AP380,WMID!AP380,EMID!AP380,SWALES!AP380,SWEST!AP380,LPN!AP380,SPN!AP380,EPN!AP380,SPD!AP380,SPMW!AP380,SSEH!AP380,SSES!AP380)</f>
        <v>0.19264593500976468</v>
      </c>
      <c r="AQ380" s="477">
        <f>CHOOSE($B$3,ENWL!AQ380,NPgN!AQ380,NPgY!AQ380,WMID!AQ380,EMID!AQ380,SWALES!AQ380,SWEST!AQ380,LPN!AQ380,SPN!AQ380,EPN!AQ380,SPD!AQ380,SPMW!AQ380,SSEH!AQ380,SSES!AQ380)</f>
        <v>0.30373738291626012</v>
      </c>
      <c r="AR380" s="364"/>
      <c r="AS380" s="184"/>
      <c r="AT380" s="184"/>
      <c r="AU380" s="184"/>
      <c r="AV380" s="184"/>
      <c r="AW380" s="184"/>
    </row>
    <row r="381" spans="1:49" ht="16.8">
      <c r="A381" s="82"/>
      <c r="B381" s="82"/>
      <c r="C381" s="82"/>
      <c r="D381" s="82"/>
      <c r="E381" s="363" t="s">
        <v>465</v>
      </c>
      <c r="F381" s="82"/>
      <c r="G381" s="82" t="s">
        <v>399</v>
      </c>
      <c r="H381" s="82" t="s">
        <v>466</v>
      </c>
      <c r="J381" s="82"/>
      <c r="K381" s="82"/>
      <c r="L381" s="82"/>
      <c r="M381" s="82"/>
      <c r="N381" s="82"/>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476">
        <f>CHOOSE($B$3,ENWL!AP381,NPgN!AP381,NPgY!AP381,WMID!AP381,EMID!AP381,SWALES!AP381,SWEST!AP381,LPN!AP381,SPN!AP381,EPN!AP381,SPD!AP381,SPMW!AP381,SSEH!AP381,SSES!AP381)</f>
        <v>0.26043855413513317</v>
      </c>
      <c r="AQ381" s="477">
        <f>CHOOSE($B$3,ENWL!AQ381,NPgN!AQ381,NPgY!AQ381,WMID!AQ381,EMID!AQ381,SWALES!AQ381,SWEST!AQ381,LPN!AQ381,SPN!AQ381,EPN!AQ381,SPD!AQ381,SPMW!AQ381,SSEH!AQ381,SSES!AQ381)</f>
        <v>0.33369676961975031</v>
      </c>
      <c r="AR381" s="364"/>
      <c r="AS381" s="184"/>
      <c r="AT381" s="184"/>
      <c r="AU381" s="184"/>
      <c r="AV381" s="184"/>
      <c r="AW381" s="184"/>
    </row>
    <row r="382" spans="1:49" ht="16.8">
      <c r="A382" s="82"/>
      <c r="B382" s="82"/>
      <c r="C382" s="82"/>
      <c r="D382" s="82"/>
      <c r="E382" s="363"/>
      <c r="F382" s="82"/>
      <c r="G382" s="82"/>
      <c r="H382" s="82"/>
      <c r="J382" s="82"/>
      <c r="K382" s="82"/>
      <c r="L382" s="82"/>
      <c r="M382" s="82"/>
      <c r="N382" s="82"/>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243"/>
      <c r="AR382" s="364"/>
      <c r="AS382" s="184"/>
      <c r="AT382" s="184"/>
      <c r="AU382" s="184"/>
      <c r="AV382" s="184"/>
      <c r="AW382" s="184"/>
    </row>
    <row r="383" spans="1:49" ht="16.8">
      <c r="A383" s="82"/>
      <c r="B383" s="82"/>
      <c r="C383" s="82"/>
      <c r="D383" s="10" t="s">
        <v>467</v>
      </c>
      <c r="E383" s="351"/>
      <c r="F383" s="82"/>
      <c r="G383" s="82"/>
      <c r="H383" s="82"/>
      <c r="J383" s="82"/>
      <c r="K383" s="82"/>
      <c r="L383" s="82"/>
      <c r="M383" s="82"/>
      <c r="N383" s="82"/>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243"/>
      <c r="AR383" s="364"/>
      <c r="AS383" s="184"/>
      <c r="AT383" s="184"/>
      <c r="AU383" s="184"/>
      <c r="AV383" s="184"/>
      <c r="AW383" s="184"/>
    </row>
    <row r="384" spans="1:49" ht="16.8">
      <c r="A384" s="82"/>
      <c r="B384" s="82"/>
      <c r="C384" s="82"/>
      <c r="D384" s="82"/>
      <c r="E384" s="293" t="s">
        <v>468</v>
      </c>
      <c r="F384" s="82"/>
      <c r="G384" s="82"/>
      <c r="H384" s="82"/>
      <c r="J384" s="82"/>
      <c r="K384" s="82"/>
      <c r="L384" s="82"/>
      <c r="M384" s="82"/>
      <c r="N384" s="82"/>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243"/>
      <c r="AR384" s="364"/>
      <c r="AS384" s="184"/>
      <c r="AT384" s="184"/>
      <c r="AU384" s="184"/>
      <c r="AV384" s="184"/>
      <c r="AW384" s="184"/>
    </row>
    <row r="385" spans="1:49" ht="16.8">
      <c r="A385" s="82"/>
      <c r="B385" s="82"/>
      <c r="C385" s="82"/>
      <c r="D385" s="82"/>
      <c r="E385" s="363" t="s">
        <v>469</v>
      </c>
      <c r="F385" s="82"/>
      <c r="G385" s="82" t="s">
        <v>304</v>
      </c>
      <c r="H385" s="82" t="s">
        <v>470</v>
      </c>
      <c r="J385" s="82"/>
      <c r="K385" s="82"/>
      <c r="L385" s="82"/>
      <c r="M385" s="82"/>
      <c r="N385" s="82"/>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476">
        <f>CHOOSE($B$3,ENWL!AP385,NPgN!AP385,NPgY!AP385,WMID!AP385,EMID!AP385,SWALES!AP385,SWEST!AP385,LPN!AP385,SPN!AP385,EPN!AP385,SPD!AP385,SPMW!AP385,SSEH!AP385,SSES!AP385)</f>
        <v>2.4802</v>
      </c>
      <c r="AQ385" s="477">
        <f>CHOOSE($B$3,ENWL!AQ385,NPgN!AQ385,NPgY!AQ385,WMID!AQ385,EMID!AQ385,SWALES!AQ385,SWEST!AQ385,LPN!AQ385,SPN!AQ385,EPN!AQ385,SPD!AQ385,SPMW!AQ385,SSEH!AQ385,SSES!AQ385)</f>
        <v>2.5756000000000001</v>
      </c>
      <c r="AR385" s="364"/>
      <c r="AS385" s="184"/>
      <c r="AT385" s="184"/>
      <c r="AU385" s="184"/>
      <c r="AV385" s="184"/>
      <c r="AW385" s="184"/>
    </row>
    <row r="386" spans="1:49" ht="16.8">
      <c r="A386" s="82"/>
      <c r="B386" s="82"/>
      <c r="C386" s="82"/>
      <c r="D386" s="82"/>
      <c r="E386" s="363" t="s">
        <v>471</v>
      </c>
      <c r="F386" s="82"/>
      <c r="G386" s="82" t="s">
        <v>399</v>
      </c>
      <c r="H386" s="82" t="s">
        <v>472</v>
      </c>
      <c r="J386" s="82"/>
      <c r="K386" s="82"/>
      <c r="L386" s="82"/>
      <c r="M386" s="82"/>
      <c r="N386" s="82"/>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476">
        <f>CHOOSE($B$3,ENWL!AP386,NPgN!AP386,NPgY!AP386,WMID!AP386,EMID!AP386,SWALES!AP386,SWEST!AP386,LPN!AP386,SPN!AP386,EPN!AP386,SPD!AP386,SPMW!AP386,SSEH!AP386,SSES!AP386)</f>
        <v>1.2</v>
      </c>
      <c r="AQ386" s="477">
        <f>CHOOSE($B$3,ENWL!AQ386,NPgN!AQ386,NPgY!AQ386,WMID!AQ386,EMID!AQ386,SWALES!AQ386,SWEST!AQ386,LPN!AQ386,SPN!AQ386,EPN!AQ386,SPD!AQ386,SPMW!AQ386,SSEH!AQ386,SSES!AQ386)</f>
        <v>1.2</v>
      </c>
      <c r="AR386" s="364"/>
      <c r="AS386" s="184"/>
      <c r="AT386" s="184"/>
      <c r="AU386" s="184"/>
      <c r="AV386" s="184"/>
      <c r="AW386" s="184"/>
    </row>
    <row r="387" spans="1:49" ht="16.8">
      <c r="A387" s="82"/>
      <c r="B387" s="82"/>
      <c r="C387" s="82"/>
      <c r="D387" s="82"/>
      <c r="E387" s="293" t="s">
        <v>473</v>
      </c>
      <c r="F387" s="82"/>
      <c r="G387" s="82"/>
      <c r="H387" s="82"/>
      <c r="J387" s="82"/>
      <c r="K387" s="82"/>
      <c r="L387" s="82"/>
      <c r="M387" s="82"/>
      <c r="N387" s="82"/>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243"/>
      <c r="AR387" s="364"/>
      <c r="AS387" s="184"/>
      <c r="AT387" s="184"/>
      <c r="AU387" s="184"/>
      <c r="AV387" s="184"/>
      <c r="AW387" s="184"/>
    </row>
    <row r="388" spans="1:49" ht="16.8">
      <c r="A388" s="82"/>
      <c r="B388" s="82"/>
      <c r="C388" s="82"/>
      <c r="D388" s="82"/>
      <c r="E388" s="363" t="s">
        <v>474</v>
      </c>
      <c r="F388" s="82"/>
      <c r="G388" s="82" t="s">
        <v>304</v>
      </c>
      <c r="H388" s="82" t="s">
        <v>475</v>
      </c>
      <c r="J388" s="82"/>
      <c r="K388" s="82"/>
      <c r="L388" s="82"/>
      <c r="M388" s="82"/>
      <c r="N388" s="82"/>
      <c r="O388" s="184"/>
      <c r="P388" s="184"/>
      <c r="Q388" s="184"/>
      <c r="R388" s="184"/>
      <c r="S388" s="184"/>
      <c r="T388" s="184"/>
      <c r="U388" s="184"/>
      <c r="V388" s="184"/>
      <c r="W388" s="184"/>
      <c r="X388" s="184"/>
      <c r="Y388" s="184"/>
      <c r="Z388" s="184"/>
      <c r="AA388" s="184"/>
      <c r="AB388" s="184"/>
      <c r="AC388" s="184"/>
      <c r="AD388" s="184"/>
      <c r="AE388" s="184"/>
      <c r="AF388" s="184"/>
      <c r="AG388" s="184"/>
      <c r="AH388" s="184"/>
      <c r="AI388" s="184"/>
      <c r="AJ388" s="184"/>
      <c r="AK388" s="184"/>
      <c r="AL388" s="184"/>
      <c r="AM388" s="184"/>
      <c r="AN388" s="184"/>
      <c r="AO388" s="184"/>
      <c r="AP388" s="476">
        <f>CHOOSE($B$3,ENWL!AP388,NPgN!AP388,NPgY!AP388,WMID!AP388,EMID!AP388,SWALES!AP388,SWEST!AP388,LPN!AP388,SPN!AP388,EPN!AP388,SPD!AP388,SPMW!AP388,SSEH!AP388,SSES!AP388)</f>
        <v>31.3643</v>
      </c>
      <c r="AQ388" s="477">
        <f>CHOOSE($B$3,ENWL!AQ388,NPgN!AQ388,NPgY!AQ388,WMID!AQ388,EMID!AQ388,SWALES!AQ388,SWEST!AQ388,LPN!AQ388,SPN!AQ388,EPN!AQ388,SPD!AQ388,SPMW!AQ388,SSEH!AQ388,SSES!AQ388)</f>
        <v>31.3643</v>
      </c>
      <c r="AR388" s="364"/>
      <c r="AS388" s="184"/>
      <c r="AT388" s="184"/>
      <c r="AU388" s="184"/>
      <c r="AV388" s="184"/>
      <c r="AW388" s="184"/>
    </row>
    <row r="389" spans="1:49" ht="16.8">
      <c r="A389" s="82"/>
      <c r="B389" s="82"/>
      <c r="C389" s="82"/>
      <c r="D389" s="82"/>
      <c r="E389" s="363" t="s">
        <v>476</v>
      </c>
      <c r="F389" s="82"/>
      <c r="G389" s="82" t="s">
        <v>399</v>
      </c>
      <c r="H389" s="82" t="s">
        <v>477</v>
      </c>
      <c r="J389" s="82"/>
      <c r="K389" s="82"/>
      <c r="L389" s="82"/>
      <c r="M389" s="82"/>
      <c r="N389" s="82"/>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476">
        <f>CHOOSE($B$3,ENWL!AP389,NPgN!AP389,NPgY!AP389,WMID!AP389,EMID!AP389,SWALES!AP389,SWEST!AP389,LPN!AP389,SPN!AP389,EPN!AP389,SPD!AP389,SPMW!AP389,SSEH!AP389,SSES!AP389)</f>
        <v>40.4</v>
      </c>
      <c r="AQ389" s="477">
        <f>CHOOSE($B$3,ENWL!AQ389,NPgN!AQ389,NPgY!AQ389,WMID!AQ389,EMID!AQ389,SWALES!AQ389,SWEST!AQ389,LPN!AQ389,SPN!AQ389,EPN!AQ389,SPD!AQ389,SPMW!AQ389,SSEH!AQ389,SSES!AQ389)</f>
        <v>40.4</v>
      </c>
      <c r="AR389" s="364"/>
      <c r="AS389" s="184"/>
      <c r="AT389" s="184"/>
      <c r="AU389" s="184"/>
      <c r="AV389" s="184"/>
      <c r="AW389" s="184"/>
    </row>
    <row r="390" spans="1:49" ht="16.8">
      <c r="A390" s="82"/>
      <c r="B390" s="82"/>
      <c r="C390" s="82"/>
      <c r="D390" s="82"/>
      <c r="E390" s="293" t="s">
        <v>478</v>
      </c>
      <c r="F390" s="82"/>
      <c r="G390" s="82"/>
      <c r="H390" s="82"/>
      <c r="J390" s="82"/>
      <c r="K390" s="82"/>
      <c r="L390" s="82"/>
      <c r="M390" s="82"/>
      <c r="N390" s="82"/>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243"/>
      <c r="AR390" s="364"/>
      <c r="AS390" s="184"/>
      <c r="AT390" s="184"/>
      <c r="AU390" s="184"/>
      <c r="AV390" s="184"/>
      <c r="AW390" s="184"/>
    </row>
    <row r="391" spans="1:49" ht="16.8">
      <c r="A391" s="82"/>
      <c r="B391" s="82"/>
      <c r="C391" s="82"/>
      <c r="D391" s="82"/>
      <c r="E391" s="363" t="s">
        <v>479</v>
      </c>
      <c r="F391" s="82"/>
      <c r="G391" s="82" t="s">
        <v>304</v>
      </c>
      <c r="H391" s="82" t="s">
        <v>480</v>
      </c>
      <c r="J391" s="82"/>
      <c r="K391" s="82"/>
      <c r="L391" s="82"/>
      <c r="M391" s="82"/>
      <c r="N391" s="82"/>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476">
        <f>CHOOSE($B$3,ENWL!AP391,NPgN!AP391,NPgY!AP391,WMID!AP391,EMID!AP391,SWALES!AP391,SWEST!AP391,LPN!AP391,SPN!AP391,EPN!AP391,SPD!AP391,SPMW!AP391,SSEH!AP391,SSES!AP391)</f>
        <v>9.4062999999999999</v>
      </c>
      <c r="AQ391" s="477">
        <f>CHOOSE($B$3,ENWL!AQ391,NPgN!AQ391,NPgY!AQ391,WMID!AQ391,EMID!AQ391,SWALES!AQ391,SWEST!AQ391,LPN!AQ391,SPN!AQ391,EPN!AQ391,SPD!AQ391,SPMW!AQ391,SSEH!AQ391,SSES!AQ391)</f>
        <v>9.4141999999999992</v>
      </c>
      <c r="AR391" s="364"/>
      <c r="AS391" s="184"/>
      <c r="AT391" s="184"/>
      <c r="AU391" s="184"/>
      <c r="AV391" s="184"/>
      <c r="AW391" s="184"/>
    </row>
    <row r="392" spans="1:49" ht="16.8">
      <c r="A392" s="82"/>
      <c r="B392" s="82"/>
      <c r="C392" s="82"/>
      <c r="D392" s="82"/>
      <c r="E392" s="363" t="s">
        <v>481</v>
      </c>
      <c r="F392" s="82"/>
      <c r="G392" s="82" t="s">
        <v>399</v>
      </c>
      <c r="H392" s="82" t="s">
        <v>482</v>
      </c>
      <c r="J392" s="82"/>
      <c r="K392" s="82"/>
      <c r="L392" s="82"/>
      <c r="M392" s="82"/>
      <c r="N392" s="82"/>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476">
        <f>CHOOSE($B$3,ENWL!AP392,NPgN!AP392,NPgY!AP392,WMID!AP392,EMID!AP392,SWALES!AP392,SWEST!AP392,LPN!AP392,SPN!AP392,EPN!AP392,SPD!AP392,SPMW!AP392,SSEH!AP392,SSES!AP392)</f>
        <v>14.1</v>
      </c>
      <c r="AQ392" s="477">
        <f>CHOOSE($B$3,ENWL!AQ392,NPgN!AQ392,NPgY!AQ392,WMID!AQ392,EMID!AQ392,SWALES!AQ392,SWEST!AQ392,LPN!AQ392,SPN!AQ392,EPN!AQ392,SPD!AQ392,SPMW!AQ392,SSEH!AQ392,SSES!AQ392)</f>
        <v>14.1</v>
      </c>
      <c r="AR392" s="364"/>
      <c r="AS392" s="184"/>
      <c r="AT392" s="184"/>
      <c r="AU392" s="184"/>
      <c r="AV392" s="184"/>
      <c r="AW392" s="184"/>
    </row>
    <row r="393" spans="1:49" ht="16.8">
      <c r="A393" s="82"/>
      <c r="B393" s="82"/>
      <c r="C393" s="82"/>
      <c r="D393" s="82"/>
      <c r="E393" s="293" t="s">
        <v>483</v>
      </c>
      <c r="F393" s="82"/>
      <c r="G393" s="82"/>
      <c r="H393" s="82"/>
      <c r="J393" s="82"/>
      <c r="K393" s="82"/>
      <c r="L393" s="82"/>
      <c r="M393" s="82"/>
      <c r="N393" s="82"/>
      <c r="O393" s="184"/>
      <c r="P393" s="184"/>
      <c r="Q393" s="184"/>
      <c r="R393" s="184"/>
      <c r="S393" s="184"/>
      <c r="T393" s="184"/>
      <c r="U393" s="184"/>
      <c r="V393" s="184"/>
      <c r="W393" s="184"/>
      <c r="X393" s="184"/>
      <c r="Y393" s="184"/>
      <c r="Z393" s="184"/>
      <c r="AA393" s="184"/>
      <c r="AB393" s="184"/>
      <c r="AC393" s="184"/>
      <c r="AD393" s="184"/>
      <c r="AE393" s="184"/>
      <c r="AF393" s="184"/>
      <c r="AG393" s="184"/>
      <c r="AH393" s="184"/>
      <c r="AI393" s="184"/>
      <c r="AJ393" s="184"/>
      <c r="AK393" s="184"/>
      <c r="AL393" s="184"/>
      <c r="AM393" s="184"/>
      <c r="AN393" s="184"/>
      <c r="AO393" s="184"/>
      <c r="AP393" s="184"/>
      <c r="AQ393" s="243"/>
      <c r="AR393" s="364"/>
      <c r="AS393" s="184"/>
      <c r="AT393" s="184"/>
      <c r="AU393" s="184"/>
      <c r="AV393" s="184"/>
      <c r="AW393" s="184"/>
    </row>
    <row r="394" spans="1:49" ht="16.8">
      <c r="A394" s="82"/>
      <c r="B394" s="82"/>
      <c r="C394" s="82"/>
      <c r="D394" s="82"/>
      <c r="E394" s="363" t="s">
        <v>484</v>
      </c>
      <c r="F394" s="82"/>
      <c r="G394" s="82" t="s">
        <v>304</v>
      </c>
      <c r="H394" s="82" t="s">
        <v>485</v>
      </c>
      <c r="J394" s="82"/>
      <c r="K394" s="82"/>
      <c r="L394" s="82"/>
      <c r="M394" s="82"/>
      <c r="N394" s="82"/>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476">
        <f>CHOOSE($B$3,ENWL!AP394,NPgN!AP394,NPgY!AP394,WMID!AP394,EMID!AP394,SWALES!AP394,SWEST!AP394,LPN!AP394,SPN!AP394,EPN!AP394,SPD!AP394,SPMW!AP394,SSEH!AP394,SSES!AP394)</f>
        <v>2.6358000000000001</v>
      </c>
      <c r="AQ394" s="477">
        <f>CHOOSE($B$3,ENWL!AQ394,NPgN!AQ394,NPgY!AQ394,WMID!AQ394,EMID!AQ394,SWALES!AQ394,SWEST!AQ394,LPN!AQ394,SPN!AQ394,EPN!AQ394,SPD!AQ394,SPMW!AQ394,SSEH!AQ394,SSES!AQ394)</f>
        <v>2.9317000000000002</v>
      </c>
      <c r="AR394" s="364"/>
      <c r="AS394" s="184"/>
      <c r="AT394" s="184"/>
      <c r="AU394" s="184"/>
      <c r="AV394" s="184"/>
      <c r="AW394" s="184"/>
    </row>
    <row r="395" spans="1:49" ht="16.8">
      <c r="A395" s="82"/>
      <c r="B395" s="82"/>
      <c r="C395" s="82"/>
      <c r="D395" s="82"/>
      <c r="E395" s="363" t="s">
        <v>486</v>
      </c>
      <c r="F395" s="82"/>
      <c r="G395" s="82" t="s">
        <v>399</v>
      </c>
      <c r="H395" s="82" t="s">
        <v>487</v>
      </c>
      <c r="J395" s="82"/>
      <c r="K395" s="82"/>
      <c r="L395" s="82"/>
      <c r="M395" s="82"/>
      <c r="N395" s="82"/>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476">
        <f>CHOOSE($B$3,ENWL!AP395,NPgN!AP395,NPgY!AP395,WMID!AP395,EMID!AP395,SWALES!AP395,SWEST!AP395,LPN!AP395,SPN!AP395,EPN!AP395,SPD!AP395,SPMW!AP395,SSEH!AP395,SSES!AP395)</f>
        <v>0</v>
      </c>
      <c r="AQ395" s="477">
        <f>CHOOSE($B$3,ENWL!AQ395,NPgN!AQ395,NPgY!AQ395,WMID!AQ395,EMID!AQ395,SWALES!AQ395,SWEST!AQ395,LPN!AQ395,SPN!AQ395,EPN!AQ395,SPD!AQ395,SPMW!AQ395,SSEH!AQ395,SSES!AQ395)</f>
        <v>0</v>
      </c>
      <c r="AR395" s="364"/>
      <c r="AS395" s="184"/>
      <c r="AT395" s="184"/>
      <c r="AU395" s="184"/>
      <c r="AV395" s="184"/>
      <c r="AW395" s="184"/>
    </row>
    <row r="396" spans="1:49" ht="16.8">
      <c r="A396" s="82"/>
      <c r="B396" s="82"/>
      <c r="C396" s="82"/>
      <c r="D396" s="82"/>
      <c r="E396" s="293" t="s">
        <v>488</v>
      </c>
      <c r="F396" s="82"/>
      <c r="G396" s="82"/>
      <c r="H396" s="82"/>
      <c r="J396" s="82"/>
      <c r="K396" s="82"/>
      <c r="L396" s="82"/>
      <c r="M396" s="82"/>
      <c r="N396" s="82"/>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243"/>
      <c r="AR396" s="364"/>
      <c r="AS396" s="184"/>
      <c r="AT396" s="184"/>
      <c r="AU396" s="184"/>
      <c r="AV396" s="184"/>
      <c r="AW396" s="184"/>
    </row>
    <row r="397" spans="1:49" ht="16.8">
      <c r="A397" s="82"/>
      <c r="B397" s="82"/>
      <c r="C397" s="82"/>
      <c r="D397" s="82"/>
      <c r="E397" s="363" t="s">
        <v>489</v>
      </c>
      <c r="F397" s="82"/>
      <c r="G397" s="82" t="s">
        <v>304</v>
      </c>
      <c r="H397" s="82" t="s">
        <v>490</v>
      </c>
      <c r="J397" s="82"/>
      <c r="K397" s="82"/>
      <c r="L397" s="82"/>
      <c r="M397" s="82"/>
      <c r="N397" s="82"/>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476">
        <f>CHOOSE($B$3,ENWL!AP397,NPgN!AP397,NPgY!AP397,WMID!AP397,EMID!AP397,SWALES!AP397,SWEST!AP397,LPN!AP397,SPN!AP397,EPN!AP397,SPD!AP397,SPMW!AP397,SSEH!AP397,SSES!AP397)</f>
        <v>0.36780000000000002</v>
      </c>
      <c r="AQ397" s="477">
        <f>CHOOSE($B$3,ENWL!AQ397,NPgN!AQ397,NPgY!AQ397,WMID!AQ397,EMID!AQ397,SWALES!AQ397,SWEST!AQ397,LPN!AQ397,SPN!AQ397,EPN!AQ397,SPD!AQ397,SPMW!AQ397,SSEH!AQ397,SSES!AQ397)</f>
        <v>0.3367</v>
      </c>
      <c r="AR397" s="364"/>
      <c r="AS397" s="184"/>
      <c r="AT397" s="184"/>
      <c r="AU397" s="184"/>
      <c r="AV397" s="184"/>
      <c r="AW397" s="184"/>
    </row>
    <row r="398" spans="1:49" ht="16.8">
      <c r="A398" s="82"/>
      <c r="B398" s="82"/>
      <c r="C398" s="82"/>
      <c r="D398" s="82"/>
      <c r="E398" s="363" t="s">
        <v>491</v>
      </c>
      <c r="F398" s="82"/>
      <c r="G398" s="82" t="s">
        <v>399</v>
      </c>
      <c r="H398" s="82" t="s">
        <v>492</v>
      </c>
      <c r="J398" s="82"/>
      <c r="K398" s="82"/>
      <c r="L398" s="82"/>
      <c r="M398" s="82"/>
      <c r="N398" s="82"/>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476">
        <f>CHOOSE($B$3,ENWL!AP398,NPgN!AP398,NPgY!AP398,WMID!AP398,EMID!AP398,SWALES!AP398,SWEST!AP398,LPN!AP398,SPN!AP398,EPN!AP398,SPD!AP398,SPMW!AP398,SSEH!AP398,SSES!AP398)</f>
        <v>0</v>
      </c>
      <c r="AQ398" s="477">
        <f>CHOOSE($B$3,ENWL!AQ398,NPgN!AQ398,NPgY!AQ398,WMID!AQ398,EMID!AQ398,SWALES!AQ398,SWEST!AQ398,LPN!AQ398,SPN!AQ398,EPN!AQ398,SPD!AQ398,SPMW!AQ398,SSEH!AQ398,SSES!AQ398)</f>
        <v>0</v>
      </c>
      <c r="AR398" s="364"/>
      <c r="AS398" s="184"/>
      <c r="AT398" s="184"/>
      <c r="AU398" s="184"/>
      <c r="AV398" s="184"/>
      <c r="AW398" s="184"/>
    </row>
    <row r="399" spans="1:49" ht="16.8">
      <c r="A399" s="82"/>
      <c r="B399" s="82"/>
      <c r="C399" s="82"/>
      <c r="D399" s="82"/>
      <c r="E399" s="293" t="s">
        <v>493</v>
      </c>
      <c r="F399" s="82"/>
      <c r="G399" s="82"/>
      <c r="H399" s="82"/>
      <c r="J399" s="82"/>
      <c r="K399" s="82"/>
      <c r="L399" s="82"/>
      <c r="M399" s="82"/>
      <c r="N399" s="82"/>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243"/>
      <c r="AR399" s="364"/>
      <c r="AS399" s="184"/>
      <c r="AT399" s="184"/>
      <c r="AU399" s="184"/>
      <c r="AV399" s="184"/>
      <c r="AW399" s="184"/>
    </row>
    <row r="400" spans="1:49" ht="16.8">
      <c r="A400" s="82"/>
      <c r="B400" s="82"/>
      <c r="C400" s="82"/>
      <c r="D400" s="82"/>
      <c r="E400" s="363" t="s">
        <v>494</v>
      </c>
      <c r="F400" s="82"/>
      <c r="G400" s="82" t="s">
        <v>304</v>
      </c>
      <c r="H400" s="82" t="s">
        <v>495</v>
      </c>
      <c r="J400" s="82"/>
      <c r="K400" s="82"/>
      <c r="L400" s="82"/>
      <c r="M400" s="82"/>
      <c r="N400" s="82"/>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476">
        <f>CHOOSE($B$3,ENWL!AP400,NPgN!AP400,NPgY!AP400,WMID!AP400,EMID!AP400,SWALES!AP400,SWEST!AP400,LPN!AP400,SPN!AP400,EPN!AP400,SPD!AP400,SPMW!AP400,SSEH!AP400,SSES!AP400)</f>
        <v>4.4699999999999997E-2</v>
      </c>
      <c r="AQ400" s="477">
        <f>CHOOSE($B$3,ENWL!AQ400,NPgN!AQ400,NPgY!AQ400,WMID!AQ400,EMID!AQ400,SWALES!AQ400,SWEST!AQ400,LPN!AQ400,SPN!AQ400,EPN!AQ400,SPD!AQ400,SPMW!AQ400,SSEH!AQ400,SSES!AQ400)</f>
        <v>4.41E-2</v>
      </c>
      <c r="AR400" s="364"/>
      <c r="AS400" s="184"/>
      <c r="AT400" s="184"/>
      <c r="AU400" s="184"/>
      <c r="AV400" s="184"/>
      <c r="AW400" s="184"/>
    </row>
    <row r="401" spans="1:49" ht="16.8">
      <c r="A401" s="82"/>
      <c r="B401" s="82"/>
      <c r="C401" s="82"/>
      <c r="D401" s="82"/>
      <c r="E401" s="363" t="s">
        <v>496</v>
      </c>
      <c r="F401" s="82"/>
      <c r="G401" s="82" t="s">
        <v>399</v>
      </c>
      <c r="H401" s="82" t="s">
        <v>497</v>
      </c>
      <c r="J401" s="82"/>
      <c r="K401" s="82"/>
      <c r="L401" s="82"/>
      <c r="M401" s="82"/>
      <c r="N401" s="82"/>
      <c r="O401" s="184"/>
      <c r="P401" s="184"/>
      <c r="Q401" s="184"/>
      <c r="R401" s="184"/>
      <c r="S401" s="184"/>
      <c r="T401" s="184"/>
      <c r="U401" s="184"/>
      <c r="V401" s="184"/>
      <c r="W401" s="184"/>
      <c r="X401" s="184"/>
      <c r="Y401" s="184"/>
      <c r="Z401" s="184"/>
      <c r="AA401" s="184"/>
      <c r="AB401" s="184"/>
      <c r="AC401" s="184"/>
      <c r="AD401" s="184"/>
      <c r="AE401" s="184"/>
      <c r="AF401" s="184"/>
      <c r="AG401" s="184"/>
      <c r="AH401" s="184"/>
      <c r="AI401" s="184"/>
      <c r="AJ401" s="184"/>
      <c r="AK401" s="184"/>
      <c r="AL401" s="184"/>
      <c r="AM401" s="184"/>
      <c r="AN401" s="184"/>
      <c r="AO401" s="184"/>
      <c r="AP401" s="476">
        <f>CHOOSE($B$3,ENWL!AP401,NPgN!AP401,NPgY!AP401,WMID!AP401,EMID!AP401,SWALES!AP401,SWEST!AP401,LPN!AP401,SPN!AP401,EPN!AP401,SPD!AP401,SPMW!AP401,SSEH!AP401,SSES!AP401)</f>
        <v>0</v>
      </c>
      <c r="AQ401" s="477">
        <f>CHOOSE($B$3,ENWL!AQ401,NPgN!AQ401,NPgY!AQ401,WMID!AQ401,EMID!AQ401,SWALES!AQ401,SWEST!AQ401,LPN!AQ401,SPN!AQ401,EPN!AQ401,SPD!AQ401,SPMW!AQ401,SSEH!AQ401,SSES!AQ401)</f>
        <v>0</v>
      </c>
      <c r="AR401" s="364"/>
      <c r="AS401" s="184"/>
      <c r="AT401" s="184"/>
      <c r="AU401" s="184"/>
      <c r="AV401" s="184"/>
      <c r="AW401" s="184"/>
    </row>
    <row r="402" spans="1:49" ht="16.8">
      <c r="A402" s="82"/>
      <c r="B402" s="82"/>
      <c r="C402" s="82"/>
      <c r="D402" s="82"/>
      <c r="E402" s="293" t="s">
        <v>498</v>
      </c>
      <c r="F402" s="82"/>
      <c r="G402" s="82"/>
      <c r="H402" s="82"/>
      <c r="J402" s="82"/>
      <c r="K402" s="82"/>
      <c r="L402" s="82"/>
      <c r="M402" s="82"/>
      <c r="N402" s="82"/>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243"/>
      <c r="AR402" s="364"/>
      <c r="AS402" s="184"/>
      <c r="AT402" s="184"/>
      <c r="AU402" s="184"/>
      <c r="AV402" s="184"/>
      <c r="AW402" s="184"/>
    </row>
    <row r="403" spans="1:49" ht="16.8">
      <c r="A403" s="82"/>
      <c r="B403" s="82"/>
      <c r="C403" s="82"/>
      <c r="D403" s="82"/>
      <c r="E403" s="363" t="s">
        <v>499</v>
      </c>
      <c r="F403" s="82"/>
      <c r="G403" s="82" t="s">
        <v>304</v>
      </c>
      <c r="H403" s="82" t="s">
        <v>500</v>
      </c>
      <c r="J403" s="82"/>
      <c r="K403" s="82"/>
      <c r="L403" s="82"/>
      <c r="M403" s="82"/>
      <c r="N403" s="82"/>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476">
        <f>CHOOSE($B$3,ENWL!AP403,NPgN!AP403,NPgY!AP403,WMID!AP403,EMID!AP403,SWALES!AP403,SWEST!AP403,LPN!AP403,SPN!AP403,EPN!AP403,SPD!AP403,SPMW!AP403,SSEH!AP403,SSES!AP403)</f>
        <v>0</v>
      </c>
      <c r="AQ403" s="477">
        <f>CHOOSE($B$3,ENWL!AQ403,NPgN!AQ403,NPgY!AQ403,WMID!AQ403,EMID!AQ403,SWALES!AQ403,SWEST!AQ403,LPN!AQ403,SPN!AQ403,EPN!AQ403,SPD!AQ403,SPMW!AQ403,SSEH!AQ403,SSES!AQ403)</f>
        <v>0</v>
      </c>
      <c r="AR403" s="364"/>
      <c r="AS403" s="184"/>
      <c r="AT403" s="184"/>
      <c r="AU403" s="184"/>
      <c r="AV403" s="184"/>
      <c r="AW403" s="184"/>
    </row>
    <row r="404" spans="1:49" ht="16.8">
      <c r="A404" s="82"/>
      <c r="B404" s="82"/>
      <c r="C404" s="82"/>
      <c r="D404" s="82"/>
      <c r="E404" s="363" t="s">
        <v>501</v>
      </c>
      <c r="F404" s="82"/>
      <c r="G404" s="82" t="s">
        <v>399</v>
      </c>
      <c r="H404" s="82" t="s">
        <v>502</v>
      </c>
      <c r="J404" s="82"/>
      <c r="K404" s="82"/>
      <c r="L404" s="82"/>
      <c r="M404" s="82"/>
      <c r="N404" s="82"/>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476">
        <f>CHOOSE($B$3,ENWL!AP404,NPgN!AP404,NPgY!AP404,WMID!AP404,EMID!AP404,SWALES!AP404,SWEST!AP404,LPN!AP404,SPN!AP404,EPN!AP404,SPD!AP404,SPMW!AP404,SSEH!AP404,SSES!AP404)</f>
        <v>0</v>
      </c>
      <c r="AQ404" s="477">
        <f>CHOOSE($B$3,ENWL!AQ404,NPgN!AQ404,NPgY!AQ404,WMID!AQ404,EMID!AQ404,SWALES!AQ404,SWEST!AQ404,LPN!AQ404,SPN!AQ404,EPN!AQ404,SPD!AQ404,SPMW!AQ404,SSEH!AQ404,SSES!AQ404)</f>
        <v>0</v>
      </c>
      <c r="AR404" s="364"/>
      <c r="AS404" s="184"/>
      <c r="AT404" s="184"/>
      <c r="AU404" s="184"/>
      <c r="AV404" s="184"/>
      <c r="AW404" s="184"/>
    </row>
    <row r="405" spans="1:49" ht="16.8">
      <c r="A405" s="82"/>
      <c r="B405" s="82"/>
      <c r="C405" s="82"/>
      <c r="D405" s="82"/>
      <c r="E405" s="293" t="s">
        <v>503</v>
      </c>
      <c r="F405" s="82"/>
      <c r="G405" s="82"/>
      <c r="H405" s="82"/>
      <c r="J405" s="82"/>
      <c r="K405" s="82"/>
      <c r="L405" s="82"/>
      <c r="M405" s="82"/>
      <c r="N405" s="82"/>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243"/>
      <c r="AR405" s="364"/>
      <c r="AS405" s="184"/>
      <c r="AT405" s="184"/>
      <c r="AU405" s="184"/>
      <c r="AV405" s="184"/>
      <c r="AW405" s="184"/>
    </row>
    <row r="406" spans="1:49" ht="16.8">
      <c r="A406" s="82"/>
      <c r="B406" s="82"/>
      <c r="C406" s="82"/>
      <c r="D406" s="82"/>
      <c r="E406" s="363" t="s">
        <v>504</v>
      </c>
      <c r="F406" s="82"/>
      <c r="G406" s="82" t="s">
        <v>304</v>
      </c>
      <c r="H406" s="82" t="s">
        <v>505</v>
      </c>
      <c r="J406" s="82"/>
      <c r="K406" s="82"/>
      <c r="L406" s="82"/>
      <c r="M406" s="82"/>
      <c r="N406" s="82"/>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476">
        <f>CHOOSE($B$3,ENWL!AP406,NPgN!AP406,NPgY!AP406,WMID!AP406,EMID!AP406,SWALES!AP406,SWEST!AP406,LPN!AP406,SPN!AP406,EPN!AP406,SPD!AP406,SPMW!AP406,SSEH!AP406,SSES!AP406)</f>
        <v>0</v>
      </c>
      <c r="AQ406" s="477">
        <f>CHOOSE($B$3,ENWL!AQ406,NPgN!AQ406,NPgY!AQ406,WMID!AQ406,EMID!AQ406,SWALES!AQ406,SWEST!AQ406,LPN!AQ406,SPN!AQ406,EPN!AQ406,SPD!AQ406,SPMW!AQ406,SSEH!AQ406,SSES!AQ406)</f>
        <v>0</v>
      </c>
      <c r="AR406" s="364"/>
      <c r="AS406" s="184"/>
      <c r="AT406" s="184"/>
      <c r="AU406" s="184"/>
      <c r="AV406" s="184"/>
      <c r="AW406" s="184"/>
    </row>
    <row r="407" spans="1:49" ht="16.8">
      <c r="A407" s="82"/>
      <c r="B407" s="82"/>
      <c r="C407" s="82"/>
      <c r="D407" s="82"/>
      <c r="E407" s="363" t="s">
        <v>506</v>
      </c>
      <c r="F407" s="82"/>
      <c r="G407" s="82" t="s">
        <v>399</v>
      </c>
      <c r="H407" s="82" t="s">
        <v>507</v>
      </c>
      <c r="J407" s="82"/>
      <c r="K407" s="82"/>
      <c r="L407" s="82"/>
      <c r="M407" s="82"/>
      <c r="N407" s="82"/>
      <c r="O407" s="184"/>
      <c r="P407" s="184"/>
      <c r="Q407" s="184"/>
      <c r="R407" s="184"/>
      <c r="S407" s="184"/>
      <c r="T407" s="184"/>
      <c r="U407" s="184"/>
      <c r="V407" s="184"/>
      <c r="W407" s="184"/>
      <c r="X407" s="184"/>
      <c r="Y407" s="184"/>
      <c r="Z407" s="184"/>
      <c r="AA407" s="184"/>
      <c r="AB407" s="184"/>
      <c r="AC407" s="184"/>
      <c r="AD407" s="184"/>
      <c r="AE407" s="184"/>
      <c r="AF407" s="184"/>
      <c r="AG407" s="184"/>
      <c r="AH407" s="184"/>
      <c r="AI407" s="184"/>
      <c r="AJ407" s="184"/>
      <c r="AK407" s="184"/>
      <c r="AL407" s="184"/>
      <c r="AM407" s="184"/>
      <c r="AN407" s="184"/>
      <c r="AO407" s="184"/>
      <c r="AP407" s="476">
        <f>CHOOSE($B$3,ENWL!AP407,NPgN!AP407,NPgY!AP407,WMID!AP407,EMID!AP407,SWALES!AP407,SWEST!AP407,LPN!AP407,SPN!AP407,EPN!AP407,SPD!AP407,SPMW!AP407,SSEH!AP407,SSES!AP407)</f>
        <v>0</v>
      </c>
      <c r="AQ407" s="477">
        <f>CHOOSE($B$3,ENWL!AQ407,NPgN!AQ407,NPgY!AQ407,WMID!AQ407,EMID!AQ407,SWALES!AQ407,SWEST!AQ407,LPN!AQ407,SPN!AQ407,EPN!AQ407,SPD!AQ407,SPMW!AQ407,SSEH!AQ407,SSES!AQ407)</f>
        <v>0</v>
      </c>
      <c r="AR407" s="364"/>
      <c r="AS407" s="184"/>
      <c r="AT407" s="184"/>
      <c r="AU407" s="184"/>
      <c r="AV407" s="184"/>
      <c r="AW407" s="184"/>
    </row>
    <row r="408" spans="1:49" ht="16.8">
      <c r="A408" s="82"/>
      <c r="B408" s="82"/>
      <c r="C408" s="82"/>
      <c r="D408" s="82"/>
      <c r="E408" s="293" t="s">
        <v>508</v>
      </c>
      <c r="F408" s="82"/>
      <c r="G408" s="82"/>
      <c r="H408" s="82"/>
      <c r="J408" s="82"/>
      <c r="K408" s="82"/>
      <c r="L408" s="82"/>
      <c r="M408" s="82"/>
      <c r="N408" s="82"/>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243"/>
      <c r="AR408" s="364"/>
      <c r="AS408" s="184"/>
      <c r="AT408" s="184"/>
      <c r="AU408" s="184"/>
      <c r="AV408" s="184"/>
      <c r="AW408" s="184"/>
    </row>
    <row r="409" spans="1:49" ht="16.8">
      <c r="A409" s="82"/>
      <c r="B409" s="82"/>
      <c r="C409" s="82"/>
      <c r="D409" s="82"/>
      <c r="E409" s="363" t="s">
        <v>509</v>
      </c>
      <c r="F409" s="82"/>
      <c r="G409" s="82" t="s">
        <v>304</v>
      </c>
      <c r="H409" s="82" t="s">
        <v>510</v>
      </c>
      <c r="J409" s="82"/>
      <c r="K409" s="82"/>
      <c r="L409" s="82"/>
      <c r="M409" s="82"/>
      <c r="N409" s="82"/>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476">
        <f>CHOOSE($B$3,ENWL!AP409,NPgN!AP409,NPgY!AP409,WMID!AP409,EMID!AP409,SWALES!AP409,SWEST!AP409,LPN!AP409,SPN!AP409,EPN!AP409,SPD!AP409,SPMW!AP409,SSEH!AP409,SSES!AP409)</f>
        <v>0</v>
      </c>
      <c r="AQ409" s="477">
        <f>CHOOSE($B$3,ENWL!AQ409,NPgN!AQ409,NPgY!AQ409,WMID!AQ409,EMID!AQ409,SWALES!AQ409,SWEST!AQ409,LPN!AQ409,SPN!AQ409,EPN!AQ409,SPD!AQ409,SPMW!AQ409,SSEH!AQ409,SSES!AQ409)</f>
        <v>0</v>
      </c>
      <c r="AR409" s="364"/>
      <c r="AS409" s="184"/>
      <c r="AT409" s="184"/>
      <c r="AU409" s="184"/>
      <c r="AV409" s="184"/>
      <c r="AW409" s="184"/>
    </row>
    <row r="410" spans="1:49" ht="16.8">
      <c r="A410" s="82"/>
      <c r="B410" s="82"/>
      <c r="C410" s="82"/>
      <c r="D410" s="82"/>
      <c r="E410" s="363" t="s">
        <v>511</v>
      </c>
      <c r="F410" s="82"/>
      <c r="G410" s="82" t="s">
        <v>399</v>
      </c>
      <c r="H410" s="82" t="s">
        <v>512</v>
      </c>
      <c r="J410" s="82"/>
      <c r="K410" s="82"/>
      <c r="L410" s="82"/>
      <c r="M410" s="82"/>
      <c r="N410" s="82"/>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476">
        <f>CHOOSE($B$3,ENWL!AP410,NPgN!AP410,NPgY!AP410,WMID!AP410,EMID!AP410,SWALES!AP410,SWEST!AP410,LPN!AP410,SPN!AP410,EPN!AP410,SPD!AP410,SPMW!AP410,SSEH!AP410,SSES!AP410)</f>
        <v>0</v>
      </c>
      <c r="AQ410" s="477">
        <f>CHOOSE($B$3,ENWL!AQ410,NPgN!AQ410,NPgY!AQ410,WMID!AQ410,EMID!AQ410,SWALES!AQ410,SWEST!AQ410,LPN!AQ410,SPN!AQ410,EPN!AQ410,SPD!AQ410,SPMW!AQ410,SSEH!AQ410,SSES!AQ410)</f>
        <v>0</v>
      </c>
      <c r="AR410" s="364"/>
      <c r="AS410" s="184"/>
      <c r="AT410" s="184"/>
      <c r="AU410" s="184"/>
      <c r="AV410" s="184"/>
      <c r="AW410" s="184"/>
    </row>
    <row r="411" spans="1:49" ht="16.8">
      <c r="A411" s="82"/>
      <c r="B411" s="82"/>
      <c r="C411" s="82"/>
      <c r="D411" s="82"/>
      <c r="E411" s="293" t="s">
        <v>513</v>
      </c>
      <c r="F411" s="82"/>
      <c r="G411" s="82"/>
      <c r="H411" s="82"/>
      <c r="J411" s="82"/>
      <c r="K411" s="82"/>
      <c r="L411" s="82"/>
      <c r="M411" s="82"/>
      <c r="N411" s="82"/>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243"/>
      <c r="AR411" s="364"/>
      <c r="AS411" s="184"/>
      <c r="AT411" s="184"/>
      <c r="AU411" s="184"/>
      <c r="AV411" s="184"/>
      <c r="AW411" s="184"/>
    </row>
    <row r="412" spans="1:49" ht="16.8">
      <c r="A412" s="82"/>
      <c r="B412" s="82"/>
      <c r="C412" s="82"/>
      <c r="D412" s="82"/>
      <c r="E412" s="363" t="s">
        <v>514</v>
      </c>
      <c r="F412" s="82"/>
      <c r="G412" s="82" t="s">
        <v>304</v>
      </c>
      <c r="H412" s="82" t="s">
        <v>515</v>
      </c>
      <c r="J412" s="82"/>
      <c r="K412" s="82"/>
      <c r="L412" s="82"/>
      <c r="M412" s="82"/>
      <c r="N412" s="82"/>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476">
        <f>CHOOSE($B$3,ENWL!AP412,NPgN!AP412,NPgY!AP412,WMID!AP412,EMID!AP412,SWALES!AP412,SWEST!AP412,LPN!AP412,SPN!AP412,EPN!AP412,SPD!AP412,SPMW!AP412,SSEH!AP412,SSES!AP412)</f>
        <v>0.93419999999999992</v>
      </c>
      <c r="AQ412" s="477">
        <f>CHOOSE($B$3,ENWL!AQ412,NPgN!AQ412,NPgY!AQ412,WMID!AQ412,EMID!AQ412,SWALES!AQ412,SWEST!AQ412,LPN!AQ412,SPN!AQ412,EPN!AQ412,SPD!AQ412,SPMW!AQ412,SSEH!AQ412,SSES!AQ412)</f>
        <v>1.7805353133333333</v>
      </c>
      <c r="AR412" s="364"/>
      <c r="AS412" s="184"/>
      <c r="AT412" s="184"/>
      <c r="AU412" s="184"/>
      <c r="AV412" s="184"/>
      <c r="AW412" s="184"/>
    </row>
    <row r="413" spans="1:49" ht="16.8">
      <c r="A413" s="82"/>
      <c r="B413" s="82"/>
      <c r="C413" s="82"/>
      <c r="D413" s="82"/>
      <c r="E413" s="293" t="s">
        <v>516</v>
      </c>
      <c r="F413" s="82"/>
      <c r="G413" s="82"/>
      <c r="H413" s="82"/>
      <c r="J413" s="82"/>
      <c r="K413" s="82"/>
      <c r="L413" s="82"/>
      <c r="M413" s="82"/>
      <c r="N413" s="82"/>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243"/>
      <c r="AR413" s="364"/>
      <c r="AS413" s="184"/>
      <c r="AT413" s="184"/>
      <c r="AU413" s="184"/>
      <c r="AV413" s="184"/>
      <c r="AW413" s="184"/>
    </row>
    <row r="414" spans="1:49" ht="16.8">
      <c r="A414" s="82"/>
      <c r="B414" s="82"/>
      <c r="C414" s="82"/>
      <c r="D414" s="82"/>
      <c r="E414" s="363" t="s">
        <v>517</v>
      </c>
      <c r="F414" s="82"/>
      <c r="G414" s="82" t="s">
        <v>304</v>
      </c>
      <c r="H414" s="82" t="s">
        <v>518</v>
      </c>
      <c r="J414" s="82"/>
      <c r="K414" s="82"/>
      <c r="L414" s="82"/>
      <c r="M414" s="82"/>
      <c r="N414" s="82"/>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476">
        <f>CHOOSE($B$3,ENWL!AO414,NPgN!AO414,NPgY!AO414,WMID!AO414,EMID!AO414,SWALES!AO414,SWEST!AO414,LPN!AO414,SPN!AO414,EPN!AO414,SPD!AO414,SPMW!AO414,SSEH!AO414,SSES!AO414)</f>
        <v>1.18324428</v>
      </c>
      <c r="AP414" s="476">
        <f>CHOOSE($B$3,ENWL!AP414,NPgN!AP414,NPgY!AP414,WMID!AP414,EMID!AP414,SWALES!AP414,SWEST!AP414,LPN!AP414,SPN!AP414,EPN!AP414,SPD!AP414,SPMW!AP414,SSEH!AP414,SSES!AP414)</f>
        <v>3.3611</v>
      </c>
      <c r="AQ414" s="477">
        <f>CHOOSE($B$3,ENWL!AQ414,NPgN!AQ414,NPgY!AQ414,WMID!AQ414,EMID!AQ414,SWALES!AQ414,SWEST!AQ414,LPN!AQ414,SPN!AQ414,EPN!AQ414,SPD!AQ414,SPMW!AQ414,SSEH!AQ414,SSES!AQ414)</f>
        <v>-5.3009290000000001E-2</v>
      </c>
      <c r="AR414" s="145"/>
      <c r="AS414" s="184"/>
      <c r="AT414" s="184"/>
      <c r="AU414" s="184"/>
      <c r="AV414" s="184"/>
      <c r="AW414" s="184"/>
    </row>
    <row r="415" spans="1:49" ht="16.8">
      <c r="A415" s="82"/>
      <c r="B415" s="82"/>
      <c r="C415" s="82"/>
      <c r="D415" s="82"/>
      <c r="E415" s="363" t="s">
        <v>519</v>
      </c>
      <c r="F415" s="82"/>
      <c r="G415" s="82" t="s">
        <v>304</v>
      </c>
      <c r="H415" s="82" t="s">
        <v>520</v>
      </c>
      <c r="J415" s="82"/>
      <c r="K415" s="82"/>
      <c r="L415" s="82"/>
      <c r="M415" s="82"/>
      <c r="N415" s="82"/>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476">
        <f>CHOOSE($B$3,ENWL!AO415,NPgN!AO415,NPgY!AO415,WMID!AO415,EMID!AO415,SWALES!AO415,SWEST!AO415,LPN!AO415,SPN!AO415,EPN!AO415,SPD!AO415,SPMW!AO415,SSEH!AO415,SSES!AO415)</f>
        <v>0</v>
      </c>
      <c r="AP415" s="476">
        <f>CHOOSE($B$3,ENWL!AP415,NPgN!AP415,NPgY!AP415,WMID!AP415,EMID!AP415,SWALES!AP415,SWEST!AP415,LPN!AP415,SPN!AP415,EPN!AP415,SPD!AP415,SPMW!AP415,SSEH!AP415,SSES!AP415)</f>
        <v>0</v>
      </c>
      <c r="AQ415" s="477">
        <f>CHOOSE($B$3,ENWL!AQ415,NPgN!AQ415,NPgY!AQ415,WMID!AQ415,EMID!AQ415,SWALES!AQ415,SWEST!AQ415,LPN!AQ415,SPN!AQ415,EPN!AQ415,SPD!AQ415,SPMW!AQ415,SSEH!AQ415,SSES!AQ415)</f>
        <v>0</v>
      </c>
      <c r="AR415" s="145"/>
      <c r="AS415" s="184"/>
      <c r="AT415" s="184"/>
      <c r="AU415" s="184"/>
      <c r="AV415" s="184"/>
      <c r="AW415" s="184"/>
    </row>
    <row r="416" spans="1:49" ht="16.8">
      <c r="A416" s="82"/>
      <c r="B416" s="82"/>
      <c r="C416" s="82"/>
      <c r="D416" s="82"/>
      <c r="E416" s="293" t="s">
        <v>521</v>
      </c>
      <c r="F416" s="82"/>
      <c r="G416" s="82"/>
      <c r="H416" s="82"/>
      <c r="J416" s="82"/>
      <c r="K416" s="82"/>
      <c r="L416" s="82"/>
      <c r="M416" s="82"/>
      <c r="N416" s="82"/>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243"/>
      <c r="AR416" s="145"/>
      <c r="AS416" s="184"/>
      <c r="AT416" s="184"/>
      <c r="AU416" s="184"/>
      <c r="AV416" s="184"/>
      <c r="AW416" s="184"/>
    </row>
    <row r="417" spans="1:49" ht="16.8">
      <c r="A417" s="82"/>
      <c r="B417" s="82"/>
      <c r="C417" s="82"/>
      <c r="D417" s="82"/>
      <c r="E417" s="363" t="s">
        <v>522</v>
      </c>
      <c r="F417" s="82"/>
      <c r="G417" s="82" t="s">
        <v>304</v>
      </c>
      <c r="H417" s="82" t="s">
        <v>523</v>
      </c>
      <c r="J417" s="82"/>
      <c r="K417" s="82"/>
      <c r="L417" s="82"/>
      <c r="M417" s="82"/>
      <c r="N417" s="82"/>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476">
        <f>CHOOSE($B$3,ENWL!AP417,NPgN!AP417,NPgY!AP417,WMID!AP417,EMID!AP417,SWALES!AP417,SWEST!AP417,LPN!AP417,SPN!AP417,EPN!AP417,SPD!AP417,SPMW!AP417,SSEH!AP417,SSES!AP417)</f>
        <v>0</v>
      </c>
      <c r="AQ417" s="477">
        <f>CHOOSE($B$3,ENWL!AQ417,NPgN!AQ417,NPgY!AQ417,WMID!AQ417,EMID!AQ417,SWALES!AQ417,SWEST!AQ417,LPN!AQ417,SPN!AQ417,EPN!AQ417,SPD!AQ417,SPMW!AQ417,SSEH!AQ417,SSES!AQ417)</f>
        <v>0</v>
      </c>
      <c r="AR417" s="145"/>
      <c r="AS417" s="184"/>
      <c r="AT417" s="184"/>
      <c r="AU417" s="184"/>
      <c r="AV417" s="184"/>
      <c r="AW417" s="184"/>
    </row>
    <row r="418" spans="1:49" ht="16.8">
      <c r="A418" s="82"/>
      <c r="B418" s="82"/>
      <c r="C418" s="82"/>
      <c r="D418" s="82"/>
      <c r="E418" s="363" t="s">
        <v>524</v>
      </c>
      <c r="F418" s="82"/>
      <c r="G418" s="82" t="s">
        <v>304</v>
      </c>
      <c r="H418" s="82" t="s">
        <v>525</v>
      </c>
      <c r="J418" s="82"/>
      <c r="K418" s="82"/>
      <c r="L418" s="82"/>
      <c r="M418" s="82"/>
      <c r="N418" s="82"/>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476">
        <f>CHOOSE($B$3,ENWL!AP418,NPgN!AP418,NPgY!AP418,WMID!AP418,EMID!AP418,SWALES!AP418,SWEST!AP418,LPN!AP418,SPN!AP418,EPN!AP418,SPD!AP418,SPMW!AP418,SSEH!AP418,SSES!AP418)</f>
        <v>0</v>
      </c>
      <c r="AQ418" s="477">
        <f>CHOOSE($B$3,ENWL!AQ418,NPgN!AQ418,NPgY!AQ418,WMID!AQ418,EMID!AQ418,SWALES!AQ418,SWEST!AQ418,LPN!AQ418,SPN!AQ418,EPN!AQ418,SPD!AQ418,SPMW!AQ418,SSEH!AQ418,SSES!AQ418)</f>
        <v>0</v>
      </c>
      <c r="AR418" s="145"/>
      <c r="AS418" s="184"/>
      <c r="AT418" s="184"/>
      <c r="AU418" s="184"/>
      <c r="AV418" s="184"/>
      <c r="AW418" s="184"/>
    </row>
    <row r="419" spans="1:49" ht="16.8">
      <c r="A419" s="82"/>
      <c r="B419" s="82"/>
      <c r="C419" s="82"/>
      <c r="D419" s="82"/>
      <c r="E419" s="363" t="s">
        <v>526</v>
      </c>
      <c r="F419" s="82"/>
      <c r="G419" s="82" t="s">
        <v>304</v>
      </c>
      <c r="H419" s="82" t="s">
        <v>527</v>
      </c>
      <c r="J419" s="82"/>
      <c r="K419" s="82"/>
      <c r="L419" s="82"/>
      <c r="M419" s="82"/>
      <c r="N419" s="82"/>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476">
        <f>CHOOSE($B$3,ENWL!AP419,NPgN!AP419,NPgY!AP419,WMID!AP419,EMID!AP419,SWALES!AP419,SWEST!AP419,LPN!AP419,SPN!AP419,EPN!AP419,SPD!AP419,SPMW!AP419,SSEH!AP419,SSES!AP419)</f>
        <v>0</v>
      </c>
      <c r="AQ419" s="477">
        <f>CHOOSE($B$3,ENWL!AQ419,NPgN!AQ419,NPgY!AQ419,WMID!AQ419,EMID!AQ419,SWALES!AQ419,SWEST!AQ419,LPN!AQ419,SPN!AQ419,EPN!AQ419,SPD!AQ419,SPMW!AQ419,SSEH!AQ419,SSES!AQ419)</f>
        <v>0</v>
      </c>
      <c r="AR419" s="145"/>
      <c r="AS419" s="184"/>
      <c r="AT419" s="184"/>
      <c r="AU419" s="184"/>
      <c r="AV419" s="184"/>
      <c r="AW419" s="184"/>
    </row>
    <row r="420" spans="1:49" ht="16.8">
      <c r="A420" s="82"/>
      <c r="B420" s="82"/>
      <c r="C420" s="82"/>
      <c r="D420" s="82"/>
      <c r="E420" s="82"/>
      <c r="F420" s="82"/>
      <c r="G420" s="82"/>
      <c r="H420" s="82"/>
      <c r="J420" s="82"/>
      <c r="K420" s="82"/>
      <c r="L420" s="82"/>
      <c r="M420" s="82"/>
      <c r="N420" s="82"/>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243"/>
      <c r="AR420" s="145"/>
      <c r="AS420" s="184"/>
      <c r="AT420" s="184"/>
      <c r="AU420" s="184"/>
      <c r="AV420" s="184"/>
      <c r="AW420" s="184"/>
    </row>
    <row r="421" spans="1:49" ht="16.8">
      <c r="B421" s="37" t="s">
        <v>79</v>
      </c>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c r="AA421" s="37"/>
      <c r="AB421" s="37"/>
      <c r="AC421" s="37"/>
      <c r="AD421" s="37"/>
      <c r="AE421" s="37"/>
      <c r="AF421" s="37"/>
      <c r="AG421" s="37"/>
      <c r="AH421" s="37"/>
      <c r="AI421" s="37"/>
      <c r="AJ421" s="37"/>
      <c r="AK421" s="37"/>
      <c r="AL421" s="37"/>
      <c r="AM421" s="37"/>
      <c r="AN421" s="37"/>
      <c r="AO421" s="37"/>
      <c r="AP421" s="37"/>
      <c r="AQ421" s="38"/>
      <c r="AR421" s="37"/>
      <c r="AS421" s="37"/>
      <c r="AT421" s="37"/>
      <c r="AU421" s="37"/>
      <c r="AV421" s="37"/>
    </row>
    <row r="422" spans="1:49" ht="16.8">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row>
    <row r="423" spans="1:49" ht="16.8">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row>
  </sheetData>
  <conditionalFormatting sqref="I234:I237">
    <cfRule type="cellIs" dxfId="165" priority="46" operator="equal">
      <formula>FALSE()</formula>
    </cfRule>
  </conditionalFormatting>
  <conditionalFormatting sqref="I364">
    <cfRule type="cellIs" dxfId="164" priority="18" operator="equal">
      <formula>FALSE()</formula>
    </cfRule>
  </conditionalFormatting>
  <conditionalFormatting sqref="K211:AQ217 AW211:AW217">
    <cfRule type="cellIs" dxfId="163" priority="43" operator="equal">
      <formula>FALSE()</formula>
    </cfRule>
  </conditionalFormatting>
  <conditionalFormatting sqref="K8:AW210">
    <cfRule type="cellIs" dxfId="162" priority="33" operator="equal">
      <formula>FALSE()</formula>
    </cfRule>
  </conditionalFormatting>
  <conditionalFormatting sqref="K218:AW420">
    <cfRule type="cellIs" dxfId="161" priority="1" operator="equal">
      <formula>FALSE()</formula>
    </cfRule>
  </conditionalFormatting>
  <conditionalFormatting sqref="AQ352:AQ353">
    <cfRule type="cellIs" dxfId="160" priority="21" operator="equal">
      <formula>FALSE()</formula>
    </cfRule>
  </conditionalFormatting>
  <conditionalFormatting sqref="AQ355:AQ358">
    <cfRule type="cellIs" dxfId="159" priority="20" operator="equal">
      <formula>FALSE()</formula>
    </cfRule>
  </conditionalFormatting>
  <conditionalFormatting sqref="AQ363">
    <cfRule type="cellIs" dxfId="158" priority="19" operator="equal">
      <formula>FALSE()</formula>
    </cfRule>
  </conditionalFormatting>
  <conditionalFormatting sqref="AQ368:AQ370">
    <cfRule type="cellIs" dxfId="157" priority="17" operator="equal">
      <formula>FALSE()</formula>
    </cfRule>
  </conditionalFormatting>
  <conditionalFormatting sqref="AQ372:AQ374">
    <cfRule type="cellIs" dxfId="156" priority="16" operator="equal">
      <formula>FALSE()</formula>
    </cfRule>
  </conditionalFormatting>
  <conditionalFormatting sqref="AQ378:AQ381">
    <cfRule type="cellIs" dxfId="155" priority="14" operator="equal">
      <formula>FALSE()</formula>
    </cfRule>
  </conditionalFormatting>
  <conditionalFormatting sqref="AQ385:AQ386">
    <cfRule type="cellIs" dxfId="154" priority="13" operator="equal">
      <formula>FALSE()</formula>
    </cfRule>
  </conditionalFormatting>
  <conditionalFormatting sqref="AQ388:AQ389">
    <cfRule type="cellIs" dxfId="153" priority="12" operator="equal">
      <formula>FALSE()</formula>
    </cfRule>
  </conditionalFormatting>
  <conditionalFormatting sqref="AQ391:AQ392">
    <cfRule type="cellIs" dxfId="152" priority="11" operator="equal">
      <formula>FALSE()</formula>
    </cfRule>
  </conditionalFormatting>
  <conditionalFormatting sqref="AQ394:AQ395">
    <cfRule type="cellIs" dxfId="151" priority="10" operator="equal">
      <formula>FALSE()</formula>
    </cfRule>
  </conditionalFormatting>
  <conditionalFormatting sqref="AQ397:AQ398">
    <cfRule type="cellIs" dxfId="150" priority="9" operator="equal">
      <formula>FALSE()</formula>
    </cfRule>
  </conditionalFormatting>
  <conditionalFormatting sqref="AQ400:AQ401">
    <cfRule type="cellIs" dxfId="149" priority="8" operator="equal">
      <formula>FALSE()</formula>
    </cfRule>
  </conditionalFormatting>
  <conditionalFormatting sqref="AQ403:AQ404">
    <cfRule type="cellIs" dxfId="148" priority="7" operator="equal">
      <formula>FALSE()</formula>
    </cfRule>
  </conditionalFormatting>
  <conditionalFormatting sqref="AQ406:AQ407">
    <cfRule type="cellIs" dxfId="147" priority="6" operator="equal">
      <formula>FALSE()</formula>
    </cfRule>
  </conditionalFormatting>
  <conditionalFormatting sqref="AQ409:AQ410">
    <cfRule type="cellIs" dxfId="146" priority="5" operator="equal">
      <formula>FALSE()</formula>
    </cfRule>
  </conditionalFormatting>
  <conditionalFormatting sqref="AQ412">
    <cfRule type="cellIs" dxfId="145" priority="4" operator="equal">
      <formula>FALSE()</formula>
    </cfRule>
  </conditionalFormatting>
  <conditionalFormatting sqref="AQ414:AQ415">
    <cfRule type="cellIs" dxfId="144" priority="3" operator="equal">
      <formula>FALSE()</formula>
    </cfRule>
  </conditionalFormatting>
  <conditionalFormatting sqref="AQ417:AQ419">
    <cfRule type="cellIs" dxfId="143" priority="2" operator="equal">
      <formula>FALSE()</formula>
    </cfRule>
  </conditionalFormatting>
  <conditionalFormatting sqref="AR211:AV211">
    <cfRule type="cellIs" dxfId="142" priority="42" operator="equal">
      <formula>FALSE()</formula>
    </cfRule>
  </conditionalFormatting>
  <conditionalFormatting sqref="AR213:AV217">
    <cfRule type="cellIs" dxfId="141" priority="40"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1921" r:id="rId4" name="Drop Down 1">
              <controlPr defaultSize="0" autoLine="0" autoPict="0" altText="Select appropriate network">
                <anchor moveWithCells="1">
                  <from>
                    <xdr:col>6</xdr:col>
                    <xdr:colOff>144780</xdr:colOff>
                    <xdr:row>0</xdr:row>
                    <xdr:rowOff>30480</xdr:rowOff>
                  </from>
                  <to>
                    <xdr:col>7</xdr:col>
                    <xdr:colOff>152400</xdr:colOff>
                    <xdr:row>0</xdr:row>
                    <xdr:rowOff>182880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7">
    <tabColor rgb="FFFFFFCC"/>
    <outlinePr summaryBelow="0" summaryRight="0"/>
    <pageSetUpPr autoPageBreaks="0"/>
  </sheetPr>
  <dimension ref="A1:AX22180"/>
  <sheetViews>
    <sheetView zoomScale="85" zoomScaleNormal="85" workbookViewId="0">
      <selection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8">
    <tabColor rgb="FFFFFFCC"/>
    <outlinePr summaryBelow="0" summaryRight="0"/>
    <pageSetUpPr autoPageBreaks="0"/>
  </sheetPr>
  <dimension ref="A1:AX22180"/>
  <sheetViews>
    <sheetView zoomScale="85" zoomScaleNormal="85" workbookViewId="0">
      <pane xSplit="10" ySplit="4" topLeftCell="K5" activePane="bottomRight" state="frozen"/>
      <selection activeCell="AL22" sqref="AL22"/>
      <selection pane="topRight" activeCell="AL22" sqref="AL22"/>
      <selection pane="bottomLeft" activeCell="AL22" sqref="AL22"/>
      <selection pane="bottomRight" sqref="A1:XFD1048576"/>
    </sheetView>
  </sheetViews>
  <sheetFormatPr defaultColWidth="0" defaultRowHeight="12.75" customHeight="1" zeroHeight="1" outlineLevelCol="1"/>
  <cols>
    <col min="1" max="1" width="7.453125" customWidth="1"/>
    <col min="2" max="2" width="3.36328125" customWidth="1"/>
    <col min="3" max="3" width="2.90625" customWidth="1"/>
    <col min="4" max="4" width="2" customWidth="1"/>
    <col min="5" max="5" width="62" customWidth="1"/>
    <col min="6" max="6" width="8" customWidth="1"/>
    <col min="7" max="7" width="12" customWidth="1"/>
    <col min="8" max="8" width="6.453125" customWidth="1"/>
    <col min="9" max="9" width="11" customWidth="1"/>
    <col min="10" max="10" width="1.453125" customWidth="1" collapsed="1"/>
    <col min="11" max="35" width="9.6328125" hidden="1" customWidth="1" outlineLevel="1"/>
    <col min="36" max="36" width="9.6328125" customWidth="1" collapsed="1"/>
    <col min="37" max="48" width="9.6328125" customWidth="1"/>
    <col min="49" max="49" width="3" customWidth="1"/>
    <col min="50" max="50" width="9" customWidth="1"/>
    <col min="51" max="16384" width="9" hidden="1"/>
  </cols>
  <sheetData>
    <row r="1" ht="12.6"/>
    <row r="2" ht="12.6"/>
    <row r="3" ht="12.6"/>
    <row r="4" ht="12.6"/>
    <row r="5" ht="12.6"/>
    <row r="6" ht="12.6"/>
    <row r="7" ht="12.6"/>
    <row r="8" ht="12.6"/>
    <row r="9" ht="12.6"/>
    <row r="10" ht="12.6"/>
    <row r="11" ht="12.6"/>
    <row r="12" ht="12.6"/>
    <row r="13" ht="12.6"/>
    <row r="14" ht="12.6"/>
    <row r="15" ht="12.6"/>
    <row r="16" ht="12.6"/>
    <row r="17" ht="12.6"/>
    <row r="18" ht="12.6"/>
    <row r="19" ht="12.6"/>
    <row r="20" ht="12.6"/>
    <row r="21" ht="12.6"/>
    <row r="22" ht="12.6"/>
    <row r="23" ht="12.6"/>
    <row r="24" ht="12.6"/>
    <row r="25" ht="12.6"/>
    <row r="26" ht="12.6"/>
    <row r="27" ht="12.6"/>
    <row r="28" ht="12.6"/>
    <row r="29" ht="12.6"/>
    <row r="30" ht="12.6"/>
    <row r="31" ht="12.6"/>
    <row r="32" ht="12.6"/>
    <row r="33" ht="12.6"/>
    <row r="34" ht="12.6"/>
    <row r="35" ht="12.6"/>
    <row r="36" ht="12.6"/>
    <row r="37" ht="12.6"/>
    <row r="38" ht="12.6"/>
    <row r="39" ht="12.6"/>
    <row r="40" ht="12.6"/>
    <row r="41" ht="12.6"/>
    <row r="42" ht="12.6"/>
    <row r="43" ht="12.6"/>
    <row r="44" ht="12.6"/>
    <row r="45" ht="12.6"/>
    <row r="46" ht="12.6"/>
    <row r="47" ht="12.6"/>
    <row r="48" ht="12.6"/>
    <row r="49" ht="12.6"/>
    <row r="50" ht="12.6"/>
    <row r="51" ht="12.6"/>
    <row r="52" ht="12.6"/>
    <row r="53" ht="12.6"/>
    <row r="54" ht="12.6"/>
    <row r="55" ht="12.6"/>
    <row r="56" ht="12.6"/>
    <row r="57" ht="12.6"/>
    <row r="58" ht="12.6"/>
    <row r="59" ht="12.6"/>
    <row r="60" ht="12.6"/>
    <row r="61" ht="12.6"/>
    <row r="62" ht="12.6"/>
    <row r="63" ht="12.6"/>
    <row r="64" ht="12.6"/>
    <row r="65" ht="12.6"/>
    <row r="66" ht="12.6"/>
    <row r="67" ht="12.6"/>
    <row r="68" ht="12.6"/>
    <row r="69" ht="12.6"/>
    <row r="70" ht="12.6"/>
    <row r="71" ht="12.6"/>
    <row r="72" ht="12.6"/>
    <row r="73" ht="12.6"/>
    <row r="74" ht="12.6"/>
    <row r="75" ht="12.6"/>
    <row r="76" ht="12.6"/>
    <row r="77" ht="12.6"/>
    <row r="78" ht="12.6"/>
    <row r="79" ht="12.6"/>
    <row r="80" ht="12.6"/>
    <row r="81" ht="12.6"/>
    <row r="82" ht="12.6"/>
    <row r="83" ht="12.6"/>
    <row r="84" ht="12.6"/>
    <row r="85" ht="12.6"/>
    <row r="86" ht="12.6"/>
    <row r="87" ht="12.6"/>
    <row r="88" ht="12.6"/>
    <row r="89" ht="12.6"/>
    <row r="90" ht="12.6"/>
    <row r="91" ht="12.6"/>
    <row r="92" ht="12.6"/>
    <row r="93" ht="12.6"/>
    <row r="94" ht="12.6"/>
    <row r="95" ht="12.6"/>
    <row r="96" ht="12.6"/>
    <row r="97" ht="12.6"/>
    <row r="98" ht="12.6"/>
    <row r="99" ht="12.6"/>
    <row r="100" ht="12.6"/>
    <row r="101" ht="12.6"/>
    <row r="102" ht="12.6"/>
    <row r="103" ht="12.6"/>
    <row r="104" ht="12.6"/>
    <row r="105" ht="12.6"/>
    <row r="106" ht="12.6"/>
    <row r="107" ht="12.6"/>
    <row r="108" ht="12.6"/>
    <row r="109" ht="12.6"/>
    <row r="110" ht="12.6"/>
    <row r="111" ht="12.6"/>
    <row r="112" ht="12.6"/>
    <row r="113" ht="12.6"/>
    <row r="114" ht="12.6"/>
    <row r="115" ht="12.6"/>
    <row r="116" ht="12.6"/>
    <row r="117" ht="12.6"/>
    <row r="118" ht="12.6"/>
    <row r="119" ht="12.6"/>
    <row r="120" ht="12.6"/>
    <row r="121" ht="12.6"/>
    <row r="122" ht="12.6"/>
    <row r="123" ht="12.6"/>
    <row r="124" ht="12.6"/>
    <row r="125" ht="12.6"/>
    <row r="126" ht="12.6"/>
    <row r="127" ht="12.6"/>
    <row r="128" ht="12.6"/>
    <row r="129" ht="12.6"/>
    <row r="130" ht="12.6"/>
    <row r="131" ht="12.6"/>
    <row r="132" ht="12.6"/>
    <row r="133" ht="12.6"/>
    <row r="134" ht="12.6"/>
    <row r="135" ht="12.6"/>
    <row r="136" ht="12.6"/>
    <row r="137" ht="12.6"/>
    <row r="138" ht="12.6"/>
    <row r="139" ht="12.6"/>
    <row r="140" ht="12.6"/>
    <row r="141" ht="12.6"/>
    <row r="142" ht="12.6"/>
    <row r="143" ht="12.6"/>
    <row r="144" ht="12.6"/>
    <row r="145" ht="12.6"/>
    <row r="146" ht="12.6"/>
    <row r="147" ht="12.6"/>
    <row r="148" ht="12.6"/>
    <row r="149" ht="12.6"/>
    <row r="150" ht="12.6"/>
    <row r="151" ht="12.6"/>
    <row r="152" ht="12.6"/>
    <row r="153" ht="12.6"/>
    <row r="154" ht="12.6"/>
    <row r="155" ht="12.6"/>
    <row r="156" ht="12.6"/>
    <row r="157" ht="12.6"/>
    <row r="158" ht="12.6"/>
    <row r="159" ht="12.6"/>
    <row r="160" ht="12.6"/>
    <row r="161" ht="12.6"/>
    <row r="162" ht="12.6"/>
    <row r="163" ht="12.6"/>
    <row r="164" ht="12.6"/>
    <row r="165" ht="12.6"/>
    <row r="166" ht="12.6"/>
    <row r="167" ht="12.6"/>
    <row r="168" ht="12.6"/>
    <row r="169" ht="12.6"/>
    <row r="170" ht="12.6"/>
    <row r="171" ht="12.6"/>
    <row r="172" ht="12.6"/>
    <row r="173" ht="12.6"/>
    <row r="174" ht="12.6"/>
    <row r="175" ht="12.6"/>
    <row r="176" ht="12.6"/>
    <row r="177" ht="12.6"/>
    <row r="178" ht="12.6"/>
    <row r="179" ht="12.6"/>
    <row r="180" ht="12.6"/>
    <row r="181" ht="12.6"/>
    <row r="182" ht="12.6"/>
    <row r="183" ht="12.6"/>
    <row r="184" ht="12.6"/>
    <row r="185" ht="12.6"/>
    <row r="186" ht="12.6"/>
    <row r="187" ht="12.6"/>
    <row r="188" ht="12.6"/>
    <row r="189" ht="12.6"/>
    <row r="190" ht="12.6"/>
    <row r="191" ht="12.6"/>
    <row r="192" ht="12.6"/>
    <row r="193" ht="12.6"/>
    <row r="194" ht="12.6"/>
    <row r="195" ht="12.6"/>
    <row r="196" ht="12.6"/>
    <row r="197" ht="12.6"/>
    <row r="198" ht="12.6"/>
    <row r="199" ht="12.6"/>
    <row r="200" ht="12.6"/>
    <row r="201" ht="12.6"/>
    <row r="202" ht="12.6"/>
    <row r="203" ht="12.6"/>
    <row r="204" ht="12.6"/>
    <row r="205" ht="12.6"/>
    <row r="206" ht="12.6"/>
    <row r="207" ht="12.6"/>
    <row r="208" ht="12.6"/>
    <row r="209" ht="12.6"/>
    <row r="210" ht="12.6"/>
    <row r="211" ht="12.6"/>
    <row r="212" ht="12.6"/>
    <row r="213" ht="12.6"/>
    <row r="214" ht="12.6"/>
    <row r="215" ht="12.6"/>
    <row r="216" ht="12.6"/>
    <row r="217" ht="12.6"/>
    <row r="218" ht="12.6"/>
    <row r="219" ht="12.6"/>
    <row r="220" ht="12.6"/>
    <row r="221" ht="12.6"/>
    <row r="222" ht="12.6"/>
    <row r="223" ht="12.6"/>
    <row r="224" ht="12.6"/>
    <row r="225" ht="12.6"/>
    <row r="226" ht="12.6"/>
    <row r="227" ht="12.6"/>
    <row r="228" ht="12.6"/>
    <row r="229" ht="12.6"/>
    <row r="230" ht="12.6"/>
    <row r="231" ht="12.6"/>
    <row r="232" ht="12.6"/>
    <row r="233" ht="12.6"/>
    <row r="234" ht="12.6"/>
    <row r="235" ht="12.6"/>
    <row r="236" ht="12.6"/>
    <row r="237" ht="12.6"/>
    <row r="238" ht="12.6"/>
    <row r="239" ht="12.6"/>
    <row r="240" ht="12.6"/>
    <row r="241" ht="12.6"/>
    <row r="242" ht="12.6"/>
    <row r="243" ht="12.6"/>
    <row r="244" ht="12.6"/>
    <row r="245" ht="12.6"/>
    <row r="246" ht="12.6"/>
    <row r="247" ht="12.6"/>
    <row r="248" ht="12.6"/>
    <row r="249" ht="12.6"/>
    <row r="250" ht="12.6"/>
    <row r="251" ht="12.6"/>
    <row r="252" ht="12.6"/>
    <row r="253" ht="12.6"/>
    <row r="254" ht="12.6"/>
    <row r="255" ht="12.6"/>
    <row r="256" ht="12.6"/>
    <row r="257" ht="12.6"/>
    <row r="258" ht="12.6"/>
    <row r="259" ht="12.6"/>
    <row r="260" ht="12.6"/>
    <row r="261" ht="12.6"/>
    <row r="262" ht="12.6"/>
    <row r="263" ht="12.6"/>
    <row r="264" ht="12.6"/>
    <row r="265" ht="12.6"/>
    <row r="266" ht="12.6"/>
    <row r="267" ht="12.6"/>
    <row r="268" ht="12.6"/>
    <row r="269" ht="12.6"/>
    <row r="270" ht="12.6"/>
    <row r="271" ht="12.6"/>
    <row r="272" ht="12.6"/>
    <row r="273" ht="12.6"/>
    <row r="274" ht="12.6"/>
    <row r="275" ht="12.6"/>
    <row r="276" ht="12.6"/>
    <row r="277" ht="12.6"/>
    <row r="278" ht="12.6"/>
    <row r="279" ht="12.6"/>
    <row r="280" ht="12.6"/>
    <row r="281" ht="12.6"/>
    <row r="282" ht="12.6"/>
    <row r="283" ht="12.6"/>
    <row r="284" ht="12.6"/>
    <row r="285" ht="12.6"/>
    <row r="286" ht="12.6"/>
    <row r="287" ht="12.6"/>
    <row r="288" ht="12.6"/>
    <row r="289" ht="12.6"/>
    <row r="290" ht="12.6"/>
    <row r="291" ht="12.6"/>
    <row r="292" ht="12.6"/>
    <row r="293" ht="12.6"/>
    <row r="294" ht="12.6"/>
    <row r="295" ht="12.6"/>
    <row r="296" ht="12.6"/>
    <row r="297" ht="12.6"/>
    <row r="298" ht="12.6"/>
    <row r="299" ht="12.6"/>
    <row r="300" ht="12.6"/>
    <row r="301" ht="12.6"/>
    <row r="302" ht="12.6"/>
    <row r="303" ht="12.6"/>
    <row r="304" ht="12.6"/>
    <row r="305" ht="12.6"/>
    <row r="306" ht="12.6"/>
    <row r="307" ht="12.6"/>
    <row r="308" ht="12.6"/>
    <row r="309" ht="12.6"/>
    <row r="310" ht="12.6"/>
    <row r="311" ht="12.6"/>
    <row r="312" ht="12.6"/>
    <row r="313" ht="12.6"/>
    <row r="314" ht="12.6"/>
    <row r="315" ht="12.6"/>
    <row r="316" ht="12.6"/>
    <row r="317" ht="12.6"/>
    <row r="318" ht="12.6"/>
    <row r="319" ht="12.6"/>
    <row r="320" ht="12.6"/>
    <row r="321" ht="12.6"/>
    <row r="322" ht="12.6"/>
    <row r="323" ht="12.6"/>
    <row r="324" ht="12.6"/>
    <row r="325" ht="12.6"/>
    <row r="326" ht="12.6"/>
    <row r="327" ht="12.6"/>
    <row r="328" ht="12.6"/>
    <row r="329" ht="12.6"/>
    <row r="330" ht="12.6"/>
    <row r="331" ht="12.6"/>
    <row r="332" ht="12.6"/>
    <row r="333" ht="12.6"/>
    <row r="334" ht="12.6"/>
    <row r="335" ht="12.6"/>
    <row r="336" ht="12.6"/>
    <row r="337" ht="12.6"/>
    <row r="338" ht="12.6"/>
    <row r="339" ht="12.6"/>
    <row r="340" ht="12.6"/>
    <row r="341" ht="12.6"/>
    <row r="342" ht="12.6"/>
    <row r="343" ht="12.6"/>
    <row r="344" ht="12.6"/>
    <row r="345" ht="12.6"/>
    <row r="346" ht="12.6"/>
    <row r="347" ht="12.6"/>
    <row r="348" ht="12.6"/>
    <row r="349" ht="12.6"/>
    <row r="350" ht="12.6"/>
    <row r="351" ht="12.6"/>
    <row r="352" ht="12.6"/>
    <row r="353" ht="12.6"/>
    <row r="354" ht="12.6"/>
    <row r="355" ht="12.6"/>
    <row r="356" ht="12.6"/>
    <row r="357" ht="12.6"/>
    <row r="358" ht="12.6"/>
    <row r="359" ht="12.6"/>
    <row r="360" ht="12.6"/>
    <row r="361" ht="12.6"/>
    <row r="362" ht="12.6"/>
    <row r="363" ht="12.6"/>
    <row r="364" ht="12.6"/>
    <row r="365" ht="12.6"/>
    <row r="366" ht="12.6"/>
    <row r="367" ht="12.6"/>
    <row r="368" ht="12.6"/>
    <row r="369" ht="12.6"/>
    <row r="370" ht="12.6"/>
    <row r="371" ht="12.6"/>
    <row r="372" ht="12.6"/>
    <row r="373" ht="12.6"/>
    <row r="374" ht="12.6"/>
    <row r="375" ht="12.6"/>
    <row r="376" ht="12.6"/>
    <row r="377" ht="12.6"/>
    <row r="378" ht="12.6"/>
    <row r="379" ht="12.6"/>
    <row r="380" ht="12.6"/>
    <row r="381" ht="12.6"/>
    <row r="382" ht="12.6"/>
    <row r="383" ht="12.6"/>
    <row r="384" ht="12.6"/>
    <row r="385" ht="12.6"/>
    <row r="386" ht="12.6"/>
    <row r="387" ht="12.6"/>
    <row r="388" ht="12.6"/>
    <row r="389" ht="12.6"/>
    <row r="390" ht="12.6"/>
    <row r="391" ht="12.6"/>
    <row r="392" ht="12.6"/>
    <row r="393" ht="12.6"/>
    <row r="394" ht="12.6"/>
    <row r="395" ht="12.6"/>
    <row r="396" ht="12.6"/>
    <row r="397" ht="12.6"/>
    <row r="398" ht="12.6"/>
    <row r="399" ht="12.6"/>
    <row r="400" ht="12.6"/>
    <row r="401" ht="12.6"/>
    <row r="402" ht="12.6"/>
    <row r="403" ht="12.6"/>
    <row r="404" ht="12.6"/>
    <row r="405" ht="12.6"/>
    <row r="406" ht="12.6"/>
    <row r="407" ht="12.6"/>
    <row r="408" ht="12.6"/>
    <row r="409" ht="12.6"/>
    <row r="410" ht="12.6"/>
    <row r="411" ht="12.6"/>
    <row r="412" ht="12.6"/>
    <row r="413" ht="12.6"/>
    <row r="414" ht="12.6"/>
    <row r="415" ht="12.6"/>
    <row r="416" ht="12.6"/>
    <row r="417" ht="12.6"/>
    <row r="418" ht="12.6"/>
    <row r="419" ht="12.6"/>
    <row r="420" ht="12.6"/>
    <row r="421" ht="12.6"/>
    <row r="422" ht="12.6"/>
    <row r="423" ht="12.6"/>
    <row r="424" ht="12.6" hidden="1"/>
    <row r="425" ht="12.6" hidden="1"/>
    <row r="426" ht="12.6" hidden="1"/>
    <row r="427" ht="12.6" hidden="1"/>
    <row r="428" ht="12.6" hidden="1"/>
    <row r="429" ht="12.6" hidden="1"/>
    <row r="430" ht="12.6" hidden="1"/>
    <row r="431" ht="12.6" hidden="1"/>
    <row r="432" ht="12.6" hidden="1"/>
    <row r="433" ht="12.6" hidden="1"/>
    <row r="434" ht="12.6" hidden="1"/>
    <row r="435" ht="12.6" hidden="1"/>
    <row r="436" ht="12.6" hidden="1"/>
    <row r="437" ht="12.6" hidden="1"/>
    <row r="438" ht="12.6" hidden="1"/>
    <row r="439" ht="12.6" hidden="1"/>
    <row r="440" ht="12.6" hidden="1"/>
    <row r="441" ht="12.6" hidden="1"/>
    <row r="442" ht="12.6" hidden="1"/>
    <row r="443" ht="12.6" hidden="1"/>
    <row r="444" ht="12.6" hidden="1"/>
    <row r="445" ht="12.6" hidden="1"/>
    <row r="446" ht="12.6" hidden="1"/>
    <row r="447" ht="12.6" hidden="1"/>
    <row r="448" ht="12.6" hidden="1"/>
    <row r="449" ht="12.6" hidden="1"/>
    <row r="450" ht="12.6" hidden="1"/>
    <row r="451" ht="12.6" hidden="1"/>
    <row r="452" ht="12.6" hidden="1"/>
    <row r="453" ht="12.6" hidden="1"/>
    <row r="454" ht="12.6" hidden="1"/>
    <row r="455" ht="12.6" hidden="1"/>
    <row r="456" ht="12.6" hidden="1"/>
    <row r="457" ht="12.6" hidden="1"/>
    <row r="458" ht="12.6" hidden="1"/>
    <row r="459" ht="12.6" hidden="1"/>
    <row r="460" ht="12.6" hidden="1"/>
    <row r="461" ht="12.6" hidden="1"/>
    <row r="462" ht="12.6" hidden="1"/>
    <row r="463" ht="12.6" hidden="1"/>
    <row r="464" ht="12.6" hidden="1"/>
    <row r="465" ht="12.6" hidden="1"/>
    <row r="466" ht="12.6" hidden="1"/>
    <row r="467" ht="12.6" hidden="1"/>
    <row r="468" ht="12.6" hidden="1"/>
    <row r="469" ht="12.6" hidden="1"/>
    <row r="470" ht="12.6" hidden="1"/>
    <row r="471" ht="12.6" hidden="1"/>
    <row r="472" ht="12.6" hidden="1"/>
    <row r="473" ht="12.6" hidden="1"/>
    <row r="474" ht="12.6" hidden="1"/>
    <row r="475" ht="12.6" hidden="1"/>
    <row r="476" ht="12.6" hidden="1"/>
    <row r="477" ht="12.6" hidden="1"/>
    <row r="478" ht="12.6" hidden="1"/>
    <row r="479" ht="12.6" hidden="1"/>
    <row r="480" ht="12.6" hidden="1"/>
    <row r="481" ht="12.6" hidden="1"/>
    <row r="482" ht="12.6" hidden="1"/>
    <row r="483" ht="12.6" hidden="1"/>
    <row r="484" ht="12.6" hidden="1"/>
    <row r="485" ht="12.6" hidden="1"/>
    <row r="486" ht="12.6" hidden="1"/>
    <row r="487" ht="12.6" hidden="1"/>
    <row r="488" ht="12.6" hidden="1"/>
    <row r="489" ht="12.6" hidden="1"/>
    <row r="490" ht="12.6" hidden="1"/>
    <row r="491" ht="12.6" hidden="1"/>
    <row r="492" ht="12.6" hidden="1"/>
    <row r="493" ht="12.6" hidden="1"/>
    <row r="494" ht="12.6" hidden="1"/>
    <row r="495" ht="12.6" hidden="1"/>
    <row r="496" ht="12.6" hidden="1"/>
    <row r="497" ht="12.6" hidden="1"/>
    <row r="498" ht="12.6" hidden="1"/>
    <row r="499" ht="12.6" hidden="1"/>
    <row r="500" ht="12.6" hidden="1"/>
    <row r="501" ht="12.6" hidden="1"/>
    <row r="502" ht="12.6" hidden="1"/>
    <row r="503" ht="12.6" hidden="1"/>
    <row r="504" ht="12.6" hidden="1"/>
    <row r="505" ht="12.6" hidden="1"/>
    <row r="506" ht="12.6" hidden="1"/>
    <row r="507" ht="12.6" hidden="1"/>
    <row r="508" ht="12.6" hidden="1"/>
    <row r="509" ht="12.6" hidden="1"/>
    <row r="510" ht="12.6" hidden="1"/>
    <row r="511" ht="12.6" hidden="1"/>
    <row r="512" ht="12.6" hidden="1"/>
    <row r="513" ht="12.6" hidden="1"/>
    <row r="514" ht="12.6" hidden="1"/>
    <row r="515" ht="12.6" hidden="1"/>
    <row r="516" ht="12.6" hidden="1"/>
    <row r="517" ht="12.6" hidden="1"/>
    <row r="518" ht="12.6" hidden="1"/>
    <row r="519" ht="12.6" hidden="1"/>
    <row r="520" ht="12.6" hidden="1"/>
    <row r="521" ht="12.6" hidden="1"/>
    <row r="522" ht="12.6" hidden="1"/>
    <row r="523" ht="12.6" hidden="1"/>
    <row r="524" ht="12.6" hidden="1"/>
    <row r="525" ht="12.6" hidden="1"/>
    <row r="526" ht="12.6" hidden="1"/>
    <row r="527" ht="12.6" hidden="1"/>
    <row r="528" ht="12.6" hidden="1"/>
    <row r="529" ht="12.6" hidden="1"/>
    <row r="530" ht="12.6" hidden="1"/>
    <row r="531" ht="12.6" hidden="1"/>
    <row r="532" ht="12.6" hidden="1"/>
    <row r="533" ht="12.6" hidden="1"/>
    <row r="534" ht="12.6" hidden="1"/>
    <row r="535" ht="12.6" hidden="1"/>
    <row r="536" ht="12.6" hidden="1"/>
    <row r="537" ht="12.6" hidden="1"/>
    <row r="538" ht="12.6" hidden="1"/>
    <row r="539" ht="12.6" hidden="1"/>
    <row r="540" ht="12.6" hidden="1"/>
    <row r="541" ht="12.6" hidden="1"/>
    <row r="542" ht="12.6" hidden="1"/>
    <row r="543" ht="12.6" hidden="1"/>
    <row r="544" ht="12.6" hidden="1"/>
    <row r="545" ht="12.6" hidden="1"/>
    <row r="546" ht="12.6" hidden="1"/>
    <row r="547" ht="12.6" hidden="1"/>
    <row r="548" ht="12.6" hidden="1"/>
    <row r="549" ht="12.6" hidden="1"/>
    <row r="550" ht="12.6" hidden="1"/>
    <row r="551" ht="12.6" hidden="1"/>
    <row r="552" ht="12.6" hidden="1"/>
    <row r="553" ht="12.6" hidden="1"/>
    <row r="554" ht="12.6" hidden="1"/>
    <row r="555" ht="12.6" hidden="1"/>
    <row r="556" ht="12.6" hidden="1"/>
    <row r="557" ht="12.6" hidden="1"/>
    <row r="558" ht="12.6" hidden="1"/>
    <row r="559" ht="12.6" hidden="1"/>
    <row r="560" ht="12.6" hidden="1"/>
    <row r="561" ht="12.6" hidden="1"/>
    <row r="562" ht="12.6" hidden="1"/>
    <row r="563" ht="12.6" hidden="1"/>
    <row r="564" ht="12.6" hidden="1"/>
    <row r="565" ht="12.6" hidden="1"/>
    <row r="566" ht="12.6" hidden="1"/>
    <row r="567" ht="12.6" hidden="1"/>
    <row r="568" ht="12.6" hidden="1"/>
    <row r="569" ht="12.6" hidden="1"/>
    <row r="570" ht="12.6" hidden="1"/>
    <row r="571" ht="12.6" hidden="1"/>
    <row r="572" ht="12.6" hidden="1"/>
    <row r="573" ht="12.6" hidden="1"/>
    <row r="574" ht="12.6" hidden="1"/>
    <row r="575" ht="12.6" hidden="1"/>
    <row r="576" ht="12.6" hidden="1"/>
    <row r="577" ht="12.6" hidden="1"/>
    <row r="578" ht="12.6" hidden="1"/>
    <row r="579" ht="12.6" hidden="1"/>
    <row r="580" ht="12.6" hidden="1"/>
    <row r="581" ht="12.6" hidden="1"/>
    <row r="582" ht="12.6" hidden="1"/>
    <row r="583" ht="12.6" hidden="1"/>
    <row r="584" ht="12.6" hidden="1"/>
    <row r="585" ht="12.6" hidden="1"/>
    <row r="586" ht="12.6" hidden="1"/>
    <row r="587" ht="12.6" hidden="1"/>
    <row r="588" ht="12.6" hidden="1"/>
    <row r="589" ht="12.6" hidden="1"/>
    <row r="590" ht="12.6" hidden="1"/>
    <row r="591" ht="12.6" hidden="1"/>
    <row r="592" ht="12.6" hidden="1"/>
    <row r="593" ht="12.6" hidden="1"/>
    <row r="594" ht="12.6" hidden="1"/>
    <row r="595" ht="12.6" hidden="1"/>
    <row r="596" ht="12.6" hidden="1"/>
    <row r="597" ht="12.6" hidden="1"/>
    <row r="598" ht="12.6" hidden="1"/>
    <row r="599" ht="12.6" hidden="1"/>
    <row r="600" ht="12.6" hidden="1"/>
    <row r="601" ht="12.6" hidden="1"/>
    <row r="602" ht="12.6" hidden="1"/>
    <row r="603" ht="12.6" hidden="1"/>
    <row r="604" ht="12.6" hidden="1"/>
    <row r="605" ht="12.6" hidden="1"/>
    <row r="606" ht="12.6" hidden="1"/>
    <row r="607" ht="12.6" hidden="1"/>
    <row r="608" ht="12.6" hidden="1"/>
    <row r="609" ht="12.6" hidden="1"/>
    <row r="610" ht="12.6" hidden="1"/>
    <row r="611" ht="12.6" hidden="1"/>
    <row r="612" ht="12.6" hidden="1"/>
    <row r="613" ht="12.6" hidden="1"/>
    <row r="614" ht="12.6" hidden="1"/>
    <row r="615" ht="12.6" hidden="1"/>
    <row r="616" ht="12.6" hidden="1"/>
    <row r="617" ht="12.6" hidden="1"/>
    <row r="618" ht="12.6" hidden="1"/>
    <row r="619" ht="12.6" hidden="1"/>
    <row r="620" ht="12.6" hidden="1"/>
    <row r="621" ht="12.6" hidden="1"/>
    <row r="622" ht="12.6" hidden="1"/>
    <row r="623" ht="12.6" hidden="1"/>
    <row r="624" ht="12.6" hidden="1"/>
    <row r="625" ht="12.6" hidden="1"/>
    <row r="626" ht="12.6" hidden="1"/>
    <row r="627" ht="12.6" hidden="1"/>
    <row r="628" ht="12.6" hidden="1"/>
    <row r="629" ht="12.6" hidden="1"/>
    <row r="630" ht="12.6" hidden="1"/>
    <row r="631" ht="12.6" hidden="1"/>
    <row r="632" ht="12.6" hidden="1"/>
    <row r="633" ht="12.6" hidden="1"/>
    <row r="634" ht="12.6" hidden="1"/>
    <row r="635" ht="12.6" hidden="1"/>
    <row r="636" ht="12.6" hidden="1"/>
    <row r="637" ht="12.6" hidden="1"/>
    <row r="638" ht="12.6" hidden="1"/>
    <row r="639" ht="12.6" hidden="1"/>
    <row r="640" ht="12.6" hidden="1"/>
    <row r="641" ht="12.6" hidden="1"/>
    <row r="642" ht="12.6" hidden="1"/>
    <row r="643" ht="12.6" hidden="1"/>
    <row r="644" ht="12.6" hidden="1"/>
    <row r="645" ht="12.6" hidden="1"/>
    <row r="646" ht="12.6" hidden="1"/>
    <row r="647" ht="12.6" hidden="1"/>
    <row r="648" ht="12.6" hidden="1"/>
    <row r="649" ht="12.6" hidden="1"/>
    <row r="650" ht="12.6" hidden="1"/>
    <row r="651" ht="12.6" hidden="1"/>
    <row r="652" ht="12.6" hidden="1"/>
    <row r="653" ht="12.6" hidden="1"/>
    <row r="654" ht="12.6" hidden="1"/>
    <row r="655" ht="12.6" hidden="1"/>
    <row r="656" ht="12.6" hidden="1"/>
    <row r="657" ht="12.6" hidden="1"/>
    <row r="658" ht="12.6" hidden="1"/>
    <row r="659" ht="12.6" hidden="1"/>
    <row r="660" ht="12.6" hidden="1"/>
    <row r="661" ht="12.6" hidden="1"/>
    <row r="662" ht="12.6" hidden="1"/>
    <row r="663" ht="12.6" hidden="1"/>
    <row r="664" ht="12.6" hidden="1"/>
    <row r="665" ht="12.6" hidden="1"/>
    <row r="666" ht="12.6" hidden="1"/>
    <row r="667" ht="12.6" hidden="1"/>
    <row r="668" ht="12.6" hidden="1"/>
    <row r="669" ht="12.6" hidden="1"/>
    <row r="670" ht="12.6" hidden="1"/>
    <row r="671" ht="12.6" hidden="1"/>
    <row r="672" ht="12.6" hidden="1"/>
    <row r="673" ht="12.6" hidden="1"/>
    <row r="674" ht="12.6" hidden="1"/>
    <row r="675" ht="12.6" hidden="1"/>
    <row r="676" ht="12.6" hidden="1"/>
    <row r="1812" ht="12.6" hidden="1"/>
    <row r="1825" ht="12.6" hidden="1"/>
    <row r="1826" ht="12.6" hidden="1"/>
    <row r="1827" ht="12.6" hidden="1"/>
    <row r="1828" ht="12.6" hidden="1"/>
    <row r="1840" ht="12.6" hidden="1"/>
    <row r="1841" ht="12.6" hidden="1"/>
    <row r="1842" ht="12.6" hidden="1"/>
    <row r="1843" ht="12.6" hidden="1"/>
    <row r="1844" ht="12.6" hidden="1"/>
    <row r="1848" ht="12.6" hidden="1"/>
    <row r="1849" ht="12.6" hidden="1"/>
    <row r="1850" ht="12.6" hidden="1"/>
    <row r="1851" ht="12.6" hidden="1"/>
    <row r="1852" ht="12.6" hidden="1"/>
    <row r="1853" ht="12.6" hidden="1"/>
    <row r="1854" ht="12.6" hidden="1"/>
    <row r="1855" ht="12.6" hidden="1"/>
    <row r="1856" ht="12.6" hidden="1"/>
    <row r="1857" ht="12.6" hidden="1"/>
    <row r="1858" ht="12.6" hidden="1"/>
    <row r="1859" ht="12.6" hidden="1"/>
    <row r="1860" ht="12.6" hidden="1"/>
    <row r="1861" ht="12.6" hidden="1"/>
    <row r="1862" ht="12.6" hidden="1"/>
    <row r="1863" ht="12.6" hidden="1"/>
    <row r="1864" ht="12.6" hidden="1"/>
    <row r="1865" ht="12.6" hidden="1"/>
    <row r="1866" ht="12.6" hidden="1"/>
    <row r="1867" ht="12.6" hidden="1"/>
    <row r="1868" ht="12.6" hidden="1"/>
    <row r="1869" ht="12.6" hidden="1"/>
    <row r="1870" ht="12.6" hidden="1"/>
    <row r="1871" ht="12.6" hidden="1"/>
    <row r="1872" ht="12.6" hidden="1"/>
    <row r="1873" ht="12.6" hidden="1"/>
    <row r="1874" ht="12.6" hidden="1"/>
    <row r="1875" ht="12.6" hidden="1"/>
    <row r="1876" ht="12.6" hidden="1"/>
    <row r="1877" ht="12.6" hidden="1"/>
    <row r="1878" ht="12.6" hidden="1"/>
    <row r="1879" ht="12.6" hidden="1"/>
    <row r="1880" ht="12.6" hidden="1"/>
    <row r="1881" ht="12.6" hidden="1"/>
    <row r="1882" ht="12.6" hidden="1"/>
    <row r="1883" ht="12.6" hidden="1"/>
    <row r="1884" ht="12.6" hidden="1"/>
    <row r="1885" ht="12.6" hidden="1"/>
    <row r="1886" ht="12.6" hidden="1"/>
    <row r="1887" ht="12.6" hidden="1"/>
    <row r="1888" ht="12.6" hidden="1"/>
    <row r="1889" ht="12.6" hidden="1"/>
    <row r="1890" ht="12.6" hidden="1"/>
    <row r="1891" ht="12.6" hidden="1"/>
    <row r="1892" ht="12.6" hidden="1"/>
    <row r="1893" ht="12.6" hidden="1"/>
    <row r="1894" ht="12.6" hidden="1"/>
    <row r="1895" ht="12.6" hidden="1"/>
    <row r="1896" ht="12.6" hidden="1"/>
    <row r="1897" ht="12.6" hidden="1"/>
    <row r="1898" ht="12.6" hidden="1"/>
    <row r="1899" ht="12.6" hidden="1"/>
    <row r="1900" ht="12.6" hidden="1"/>
    <row r="1901" ht="12.6" hidden="1"/>
    <row r="1902" ht="12.6" hidden="1"/>
    <row r="1903" ht="12.6" hidden="1"/>
    <row r="1904" ht="12.6" hidden="1"/>
    <row r="1905" ht="12.6" hidden="1"/>
    <row r="1906" ht="12.6" hidden="1"/>
    <row r="1907" ht="12.6" hidden="1"/>
    <row r="1908" ht="12.6" hidden="1"/>
    <row r="1909" ht="12.6" hidden="1"/>
    <row r="1910" ht="12.6" hidden="1"/>
    <row r="1911" ht="12.6" hidden="1"/>
    <row r="1912" ht="12.6" hidden="1"/>
    <row r="1913" ht="12.6" hidden="1"/>
    <row r="1914" ht="12.6" hidden="1"/>
    <row r="1915" ht="12.6" hidden="1"/>
    <row r="1916" ht="12.6" hidden="1"/>
    <row r="1917" ht="12.6" hidden="1"/>
    <row r="1918" ht="12.6" hidden="1"/>
    <row r="1919" ht="12.6" hidden="1"/>
    <row r="1920" ht="12.6" hidden="1"/>
    <row r="1921" ht="12.6" hidden="1"/>
    <row r="1922" ht="12.6" hidden="1"/>
    <row r="1923" ht="12.6" hidden="1"/>
    <row r="1924" ht="12.6" hidden="1"/>
    <row r="1925" ht="12.6" hidden="1"/>
    <row r="1926" ht="12.6" hidden="1"/>
    <row r="1927" ht="12.6" hidden="1"/>
    <row r="1928" ht="12.6" hidden="1"/>
    <row r="1929" ht="12.6" hidden="1"/>
    <row r="1930" ht="12.6" hidden="1"/>
    <row r="1931" ht="12.6" hidden="1"/>
    <row r="1932" ht="12.6" hidden="1"/>
    <row r="1933" ht="12.6" hidden="1"/>
    <row r="1934" ht="12.6" hidden="1"/>
    <row r="1935" ht="12.6" hidden="1"/>
    <row r="1936" ht="12.6" hidden="1"/>
    <row r="1937" ht="12.6" hidden="1"/>
    <row r="1938" ht="12.6" hidden="1"/>
    <row r="1939" ht="12.6" hidden="1"/>
    <row r="1940" ht="12.6" hidden="1"/>
    <row r="1941" ht="12.6" hidden="1"/>
    <row r="1942" ht="12.6" hidden="1"/>
    <row r="1943" ht="12.6" hidden="1"/>
    <row r="1944" ht="12.6" hidden="1"/>
    <row r="1945" ht="12.6" hidden="1"/>
    <row r="1946" ht="12.6" hidden="1"/>
    <row r="1947" ht="12.6" hidden="1"/>
    <row r="1948" ht="12.6" hidden="1"/>
    <row r="1949" ht="12.6" hidden="1"/>
    <row r="1950" ht="12.6" hidden="1"/>
    <row r="1951" ht="12.6" hidden="1"/>
    <row r="1952" ht="12.6" hidden="1"/>
    <row r="1953" ht="12.6" hidden="1"/>
    <row r="1954" ht="12.6" hidden="1"/>
    <row r="1955" ht="12.6" hidden="1"/>
    <row r="1956" ht="12.6" hidden="1"/>
    <row r="1957" ht="12.6" hidden="1"/>
    <row r="1958" ht="12.6" hidden="1"/>
    <row r="1959" ht="12.6" hidden="1"/>
    <row r="1960" ht="12.6" hidden="1"/>
    <row r="1961" ht="12.6" hidden="1"/>
    <row r="1962" ht="12.6" hidden="1"/>
    <row r="1963" ht="12.6" hidden="1"/>
    <row r="1964" ht="12.6" hidden="1"/>
    <row r="1965" ht="12.6" hidden="1"/>
    <row r="1966" ht="12.6" hidden="1"/>
    <row r="1967" ht="12.6" hidden="1"/>
    <row r="1968" ht="12.6" hidden="1"/>
    <row r="1969" ht="12.6" hidden="1"/>
    <row r="1970" ht="12.6" hidden="1"/>
    <row r="1971" ht="12.6" hidden="1"/>
    <row r="1972" ht="12.6" hidden="1"/>
    <row r="1973" ht="12.6" hidden="1"/>
    <row r="1974" ht="12.6" hidden="1"/>
    <row r="1975" ht="12.6" hidden="1"/>
    <row r="1976" ht="12.6" hidden="1"/>
    <row r="1977" ht="12.6" hidden="1"/>
    <row r="1978" ht="12.6" hidden="1"/>
    <row r="1979" ht="12.6" hidden="1"/>
    <row r="1980" ht="12.6" hidden="1"/>
    <row r="1981" ht="12.6" hidden="1"/>
    <row r="1982" ht="12.6" hidden="1"/>
    <row r="1983" ht="12.6" hidden="1"/>
    <row r="1984" ht="12.6" hidden="1"/>
    <row r="1985" ht="12.6" hidden="1"/>
    <row r="1986" ht="12.6" hidden="1"/>
    <row r="1987" ht="12.6" hidden="1"/>
    <row r="1988" ht="12.6" hidden="1"/>
    <row r="1989" ht="12.6" hidden="1"/>
    <row r="1990" ht="12.6" hidden="1"/>
    <row r="1991" ht="12.6" hidden="1"/>
    <row r="1992" ht="12.6" hidden="1"/>
    <row r="1993" ht="12.6" hidden="1"/>
    <row r="1994" ht="12.6" hidden="1"/>
    <row r="1995" ht="12.6" hidden="1"/>
    <row r="1996" ht="12.6" hidden="1"/>
    <row r="1997" ht="12.6" hidden="1"/>
    <row r="1998" ht="12.6" hidden="1"/>
    <row r="1999" ht="12.6" hidden="1"/>
    <row r="2000" ht="12.6" hidden="1"/>
    <row r="2001" ht="12.6" hidden="1"/>
    <row r="2002" ht="12.6" hidden="1"/>
    <row r="2003" ht="12.6" hidden="1"/>
    <row r="2004" ht="12.6" hidden="1"/>
    <row r="2005" ht="12.6" hidden="1"/>
    <row r="2006" ht="12.6" hidden="1"/>
    <row r="2007" ht="12.6" hidden="1"/>
    <row r="2008" ht="12.6" hidden="1"/>
    <row r="2009" ht="12.6" hidden="1"/>
    <row r="2010" ht="12.6" hidden="1"/>
    <row r="2011" ht="12.6" hidden="1"/>
    <row r="2012" ht="12.6" hidden="1"/>
    <row r="2013" ht="12.6" hidden="1"/>
    <row r="2014" ht="12.6" hidden="1"/>
    <row r="2015" ht="12.6" hidden="1"/>
    <row r="2016" ht="12.6" hidden="1"/>
    <row r="2017" ht="12.6" hidden="1"/>
    <row r="2018" ht="12.6" hidden="1"/>
    <row r="2019" ht="12.6" hidden="1"/>
    <row r="2020" ht="12.6" hidden="1"/>
    <row r="2021" ht="12.6" hidden="1"/>
    <row r="2022" ht="12.6" hidden="1"/>
    <row r="2023" ht="12.6" hidden="1"/>
    <row r="2024" ht="12.6" hidden="1"/>
    <row r="2025" ht="12.6" hidden="1"/>
    <row r="2026" ht="12.6" hidden="1"/>
    <row r="2027" ht="12.6" hidden="1"/>
    <row r="2028" ht="12.6" hidden="1"/>
    <row r="2029" ht="12.6" hidden="1"/>
    <row r="2030" ht="12.6" hidden="1"/>
    <row r="2031" ht="12.6" hidden="1"/>
    <row r="2032" ht="12.6" hidden="1"/>
    <row r="2033" ht="12.6" hidden="1"/>
    <row r="2034" ht="12.6" hidden="1"/>
    <row r="2035" ht="12.6" hidden="1"/>
    <row r="2036" ht="12.6" hidden="1"/>
    <row r="2037" ht="12.6" hidden="1"/>
    <row r="2038" ht="12.6" hidden="1"/>
    <row r="2039" ht="12.6" hidden="1"/>
    <row r="2040" ht="12.6" hidden="1"/>
    <row r="2041" ht="12.6" hidden="1"/>
    <row r="2042" ht="12.6" hidden="1"/>
    <row r="2043" ht="12.6" hidden="1"/>
    <row r="2044" ht="12.6" hidden="1"/>
    <row r="2045" ht="12.6" hidden="1"/>
    <row r="2046" ht="12.6" hidden="1"/>
    <row r="2047" ht="12.6" hidden="1"/>
    <row r="2048" ht="12.6" hidden="1"/>
    <row r="2049" ht="12.6" hidden="1"/>
    <row r="2050" ht="12.6" hidden="1"/>
    <row r="2051" ht="12.6" hidden="1"/>
    <row r="2052" ht="12.6" hidden="1"/>
    <row r="2053" ht="12.6" hidden="1"/>
    <row r="2054" ht="12.6" hidden="1"/>
    <row r="2055" ht="12.6" hidden="1"/>
    <row r="2056" ht="12.6" hidden="1"/>
    <row r="2057" ht="12.6" hidden="1"/>
    <row r="2058" ht="12.6" hidden="1"/>
    <row r="2059" ht="12.6" hidden="1"/>
    <row r="2060" ht="12.6" hidden="1"/>
    <row r="2061" ht="12.6" hidden="1"/>
    <row r="2062" ht="12.6" hidden="1"/>
    <row r="2063" ht="12.6" hidden="1"/>
    <row r="2064" ht="12.6" hidden="1"/>
    <row r="2065" ht="12.6" hidden="1"/>
    <row r="2066" ht="12.6" hidden="1"/>
    <row r="2067" ht="12.6" hidden="1"/>
    <row r="2068" ht="12.6" hidden="1"/>
    <row r="2069" ht="12.6" hidden="1"/>
    <row r="2070" ht="12.6" hidden="1"/>
    <row r="2071" ht="12.6" hidden="1"/>
    <row r="2072" ht="12.6" hidden="1"/>
    <row r="2073" ht="12.6" hidden="1"/>
    <row r="2074" ht="12.6" hidden="1"/>
    <row r="2075" ht="12.6" hidden="1"/>
    <row r="2076" ht="12.6" hidden="1"/>
    <row r="2077" ht="12.6" hidden="1"/>
    <row r="2078" ht="12.6" hidden="1"/>
    <row r="2079" ht="12.6" hidden="1"/>
    <row r="2080" ht="12.6" hidden="1"/>
    <row r="2081" ht="12.6" hidden="1"/>
    <row r="2082" ht="12.6" hidden="1"/>
    <row r="2083" ht="12.6" hidden="1"/>
    <row r="2084" ht="12.6" hidden="1"/>
    <row r="2085" ht="12.6" hidden="1"/>
    <row r="2086" ht="12.6" hidden="1"/>
    <row r="2087" ht="12.6" hidden="1"/>
    <row r="2088" ht="12.6" hidden="1"/>
    <row r="2089" ht="12.6" hidden="1"/>
    <row r="2090" ht="12.6" hidden="1"/>
    <row r="2091" ht="12.6" hidden="1"/>
    <row r="2092" ht="12.6" hidden="1"/>
    <row r="2093" ht="12.6" hidden="1"/>
    <row r="2094" ht="12.6" hidden="1"/>
    <row r="2095" ht="12.6" hidden="1"/>
    <row r="2096" ht="12.6" hidden="1"/>
    <row r="2097" ht="12.6" hidden="1"/>
    <row r="2098" ht="12.6" hidden="1"/>
    <row r="2099" ht="12.6" hidden="1"/>
    <row r="2100" ht="12.6" hidden="1"/>
    <row r="2101" ht="12.6" hidden="1"/>
    <row r="2102" ht="12.6" hidden="1"/>
    <row r="2103" ht="12.6" hidden="1"/>
    <row r="2104" ht="12.6" hidden="1"/>
    <row r="2105" ht="12.6" hidden="1"/>
    <row r="2106" ht="12.6" hidden="1"/>
    <row r="2107" ht="12.6" hidden="1"/>
    <row r="2108" ht="12.6" hidden="1"/>
    <row r="2109" ht="12.6" hidden="1"/>
    <row r="2110" ht="12.6" hidden="1"/>
    <row r="2111" ht="12.6" hidden="1"/>
    <row r="2112" ht="12.6" hidden="1"/>
    <row r="2113" ht="12.6" hidden="1"/>
    <row r="2114" ht="12.6" hidden="1"/>
    <row r="2115" ht="12.6" hidden="1"/>
    <row r="2116" ht="12.6" hidden="1"/>
    <row r="2117" ht="12.6" hidden="1"/>
    <row r="2118" ht="12.6" hidden="1"/>
    <row r="2119" ht="12.6" hidden="1"/>
    <row r="2120" ht="12.6" hidden="1"/>
    <row r="2121" ht="12.6" hidden="1"/>
    <row r="2122" ht="12.6" hidden="1"/>
    <row r="2123" ht="12.6" hidden="1"/>
    <row r="2124" ht="12.6" hidden="1"/>
    <row r="2125" ht="12.6" hidden="1"/>
    <row r="2126" ht="12.6" hidden="1"/>
    <row r="2127" ht="12.6" hidden="1"/>
    <row r="2128" ht="12.6" hidden="1"/>
    <row r="2129" ht="12.6" hidden="1"/>
    <row r="2130" ht="12.6" hidden="1"/>
    <row r="2131" ht="12.6" hidden="1"/>
    <row r="2132" ht="12.6" hidden="1"/>
    <row r="2133" ht="12.6" hidden="1"/>
    <row r="2134" ht="12.6" hidden="1"/>
    <row r="2135" ht="12.6" hidden="1"/>
    <row r="2136" ht="12.6" hidden="1"/>
    <row r="2137" ht="12.6" hidden="1"/>
    <row r="2138" ht="12.6" hidden="1"/>
    <row r="2139" ht="12.6" hidden="1"/>
    <row r="2140" ht="12.6" hidden="1"/>
    <row r="2141" ht="12.6" hidden="1"/>
    <row r="2142" ht="12.6" hidden="1"/>
    <row r="2143" ht="12.6" hidden="1"/>
    <row r="2144" ht="12.6" hidden="1"/>
    <row r="2145" ht="12.6" hidden="1"/>
    <row r="2146" ht="12.6" hidden="1"/>
    <row r="2147" ht="12.6" hidden="1"/>
    <row r="2148" ht="12.6" hidden="1"/>
    <row r="2149" ht="12.6" hidden="1"/>
    <row r="2150" ht="12.6" hidden="1"/>
    <row r="2151" ht="12.6" hidden="1"/>
    <row r="2152" ht="12.6" hidden="1"/>
    <row r="2153" ht="12.6" hidden="1"/>
    <row r="2154" ht="12.6" hidden="1"/>
    <row r="2155" ht="12.6" hidden="1"/>
    <row r="2156" ht="12.6" hidden="1"/>
    <row r="2157" ht="12.6" hidden="1"/>
    <row r="2158" ht="12.6" hidden="1"/>
    <row r="2159" ht="12.6" hidden="1"/>
    <row r="2160" ht="12.6" hidden="1"/>
    <row r="2161" ht="12.6" hidden="1"/>
    <row r="2162" ht="12.6" hidden="1"/>
    <row r="2163" ht="12.6" hidden="1"/>
    <row r="2164" ht="12.6" hidden="1"/>
    <row r="2165" ht="12.6" hidden="1"/>
    <row r="2166" ht="12.6" hidden="1"/>
    <row r="2167" ht="12.6" hidden="1"/>
    <row r="2168" ht="12.6" hidden="1"/>
    <row r="2169" ht="12.6" hidden="1"/>
    <row r="2170" ht="12.6" hidden="1"/>
    <row r="2171" ht="12.6" hidden="1"/>
    <row r="2172" ht="12.6" hidden="1"/>
    <row r="2173" ht="12.6" hidden="1"/>
    <row r="2174" ht="12.6" hidden="1"/>
    <row r="2175" ht="12.6" hidden="1"/>
    <row r="2176" ht="12.6" hidden="1"/>
    <row r="2177" ht="12.6" hidden="1"/>
    <row r="2178" ht="12.6" hidden="1"/>
    <row r="2179" ht="12.6" hidden="1"/>
    <row r="2180" ht="12.6" hidden="1"/>
    <row r="2181" ht="12.6" hidden="1"/>
    <row r="2182" ht="12.6" hidden="1"/>
    <row r="2183" ht="12.6" hidden="1"/>
    <row r="2184" ht="12.6" hidden="1"/>
    <row r="2185" ht="12.6" hidden="1"/>
    <row r="2186" ht="12.6" hidden="1"/>
    <row r="2187" ht="12.6" hidden="1"/>
    <row r="2188" ht="12.6" hidden="1"/>
    <row r="2189" ht="12.6" hidden="1"/>
    <row r="2190" ht="12.6" hidden="1"/>
    <row r="2191" ht="12.6" hidden="1"/>
    <row r="2192" ht="12.6" hidden="1"/>
    <row r="2193" ht="12.6" hidden="1"/>
    <row r="2194" ht="12.6" hidden="1"/>
    <row r="2195" ht="12.6" hidden="1"/>
    <row r="2196" ht="12.6" hidden="1"/>
    <row r="2197" ht="12.6" hidden="1"/>
    <row r="2198" ht="12.6" hidden="1"/>
    <row r="2199" ht="12.6" hidden="1"/>
    <row r="2200" ht="12.6" hidden="1"/>
    <row r="2201" ht="12.6" hidden="1"/>
    <row r="2202" ht="12.6" hidden="1"/>
    <row r="2203" ht="12.6" hidden="1"/>
    <row r="2204" ht="12.6" hidden="1"/>
    <row r="2205" ht="12.6" hidden="1"/>
    <row r="2206" ht="12.6" hidden="1"/>
    <row r="2207" ht="12.6" hidden="1"/>
    <row r="2208" ht="12.6" hidden="1"/>
    <row r="2209" ht="12.6" hidden="1"/>
    <row r="2210" ht="12.6" hidden="1"/>
    <row r="2211" ht="12.6" hidden="1"/>
    <row r="2212" ht="12.6" hidden="1"/>
    <row r="2213" ht="12.6" hidden="1"/>
    <row r="2214" ht="12.6" hidden="1"/>
    <row r="2215" ht="12.6" hidden="1"/>
    <row r="2216" ht="12.6" hidden="1"/>
    <row r="2217" ht="12.6" hidden="1"/>
    <row r="2218" ht="12.6" hidden="1"/>
    <row r="2219" ht="12.6" hidden="1"/>
    <row r="2220" ht="12.6" hidden="1"/>
    <row r="2221" ht="12.6" hidden="1"/>
    <row r="2222" ht="12.6" hidden="1"/>
    <row r="2223" ht="12.6" hidden="1"/>
    <row r="2224" ht="12.6" hidden="1"/>
    <row r="2225" ht="12.6" hidden="1"/>
    <row r="2226" ht="12.6" hidden="1"/>
    <row r="2227" ht="12.6" hidden="1"/>
    <row r="2228" ht="12.6" hidden="1"/>
    <row r="2229" ht="12.6" hidden="1"/>
    <row r="2230" ht="12.6" hidden="1"/>
    <row r="2231" ht="12.6" hidden="1"/>
    <row r="2232" ht="12.6" hidden="1"/>
    <row r="2233" ht="12.6" hidden="1"/>
    <row r="2234" ht="12.6" hidden="1"/>
    <row r="2235" ht="12.6" hidden="1"/>
    <row r="2236" ht="12.6" hidden="1"/>
    <row r="2237" ht="12.6" hidden="1"/>
    <row r="2238" ht="12.6" hidden="1"/>
    <row r="2239" ht="12.6" hidden="1"/>
    <row r="2240" ht="12.6" hidden="1"/>
    <row r="2241" ht="12.6" hidden="1"/>
    <row r="2242" ht="12.6" hidden="1"/>
    <row r="2243" ht="12.6" hidden="1"/>
    <row r="2244" ht="12.6" hidden="1"/>
    <row r="2245" ht="12.6" hidden="1"/>
    <row r="2246" ht="12.6" hidden="1"/>
    <row r="2247" ht="12.6" hidden="1"/>
    <row r="2248" ht="12.6" hidden="1"/>
    <row r="2249" ht="12.6" hidden="1"/>
    <row r="2250" ht="12.6" hidden="1"/>
    <row r="2251" ht="12.6" hidden="1"/>
    <row r="2252" ht="12.6" hidden="1"/>
    <row r="2253" ht="12.6" hidden="1"/>
    <row r="2254" ht="12.6" hidden="1"/>
    <row r="2255" ht="12.6" hidden="1"/>
    <row r="2256" ht="12.6" hidden="1"/>
    <row r="2257" ht="12.6" hidden="1"/>
    <row r="2258" ht="12.6" hidden="1"/>
    <row r="2259" ht="12.6" hidden="1"/>
    <row r="2260" ht="12.6" hidden="1"/>
    <row r="2261" ht="12.6" hidden="1"/>
    <row r="2262" ht="12.6" hidden="1"/>
    <row r="2263" ht="12.6" hidden="1"/>
    <row r="2264" ht="12.6" hidden="1"/>
    <row r="2265" ht="12.6" hidden="1"/>
    <row r="2266" ht="12.6" hidden="1"/>
    <row r="2267" ht="12.6" hidden="1"/>
    <row r="2268" ht="12.6" hidden="1"/>
    <row r="2269" ht="12.6" hidden="1"/>
    <row r="2270" ht="12.6" hidden="1"/>
    <row r="2271" ht="12.6" hidden="1"/>
    <row r="2272" ht="12.6" hidden="1"/>
    <row r="2273" ht="12.6" hidden="1"/>
    <row r="2274" ht="12.6" hidden="1"/>
    <row r="2275" ht="12.6" hidden="1"/>
    <row r="2276" ht="12.6" hidden="1"/>
    <row r="2277" ht="12.6" hidden="1"/>
    <row r="2278" ht="12.6" hidden="1"/>
    <row r="2279" ht="12.6" hidden="1"/>
    <row r="2280" ht="12.6" hidden="1"/>
    <row r="2281" ht="12.6" hidden="1"/>
    <row r="2282" ht="12.6" hidden="1"/>
    <row r="2283" ht="12.6" hidden="1"/>
    <row r="2284" ht="12.6" hidden="1"/>
    <row r="2285" ht="12.6" hidden="1"/>
    <row r="2286" ht="12.6" hidden="1"/>
    <row r="2287" ht="12.6" hidden="1"/>
    <row r="2288" ht="12.6" hidden="1"/>
    <row r="2289" ht="12.6" hidden="1"/>
    <row r="2290" ht="12.6" hidden="1"/>
    <row r="2291" ht="12.6" hidden="1"/>
    <row r="2292" ht="12.6" hidden="1"/>
    <row r="2293" ht="12.6" hidden="1"/>
    <row r="2294" ht="12.6" hidden="1"/>
    <row r="2295" ht="12.6" hidden="1"/>
    <row r="2296" ht="12.6" hidden="1"/>
    <row r="2297" ht="12.6" hidden="1"/>
    <row r="2298" ht="12.6" hidden="1"/>
    <row r="2299" ht="12.6" hidden="1"/>
    <row r="2300" ht="12.6" hidden="1"/>
    <row r="2301" ht="12.6" hidden="1"/>
    <row r="2302" ht="12.6" hidden="1"/>
    <row r="2303" ht="12.6" hidden="1"/>
    <row r="2304" ht="12.6" hidden="1"/>
    <row r="2305" ht="12.6" hidden="1"/>
    <row r="2306" ht="12.6" hidden="1"/>
    <row r="2307" ht="12.6" hidden="1"/>
    <row r="2308" ht="12.6" hidden="1"/>
    <row r="2309" ht="12.6" hidden="1"/>
    <row r="2310" ht="12.6" hidden="1"/>
    <row r="2311" ht="12.6" hidden="1"/>
    <row r="2312" ht="12.6" hidden="1"/>
    <row r="2313" ht="12.6" hidden="1"/>
    <row r="2314" ht="12.6" hidden="1"/>
    <row r="2315" ht="12.6" hidden="1"/>
    <row r="2316" ht="12.6" hidden="1"/>
    <row r="2317" ht="12.6" hidden="1"/>
    <row r="2318" ht="12.6" hidden="1"/>
    <row r="2319" ht="12.6" hidden="1"/>
    <row r="2320" ht="12.6" hidden="1"/>
    <row r="2321" ht="12.6" hidden="1"/>
    <row r="2322" ht="12.6" hidden="1"/>
    <row r="2323" ht="12.6" hidden="1"/>
    <row r="2324" ht="12.6" hidden="1"/>
    <row r="2325" ht="12.6" hidden="1"/>
    <row r="2326" ht="12.6" hidden="1"/>
    <row r="2327" ht="12.6" hidden="1"/>
    <row r="2328" ht="12.6" hidden="1"/>
    <row r="2329" ht="12.6" hidden="1"/>
    <row r="2330" ht="12.6" hidden="1"/>
    <row r="2331" ht="12.6" hidden="1"/>
    <row r="2332" ht="12.6" hidden="1"/>
    <row r="2333" ht="12.6" hidden="1"/>
    <row r="2334" ht="12.6" hidden="1"/>
    <row r="2335" ht="12.6" hidden="1"/>
    <row r="2336" ht="12.6" hidden="1"/>
    <row r="2337" ht="12.6" hidden="1"/>
    <row r="2338" ht="12.6" hidden="1"/>
    <row r="2339" ht="12.6" hidden="1"/>
    <row r="2340" ht="12.6" hidden="1"/>
    <row r="2341" ht="12.6" hidden="1"/>
    <row r="2342" ht="12.6" hidden="1"/>
    <row r="2343" ht="12.6" hidden="1"/>
    <row r="2344" ht="12.6" hidden="1"/>
    <row r="2345" ht="12.6" hidden="1"/>
    <row r="2346" ht="12.6" hidden="1"/>
    <row r="2347" ht="12.6" hidden="1"/>
    <row r="2348" ht="12.6" hidden="1"/>
    <row r="2349" ht="12.6" hidden="1"/>
    <row r="2350" ht="12.6" hidden="1"/>
    <row r="2351" ht="12.6" hidden="1"/>
    <row r="2352" ht="12.6" hidden="1"/>
    <row r="2353" ht="12.6" hidden="1"/>
    <row r="2354" ht="12.6" hidden="1"/>
    <row r="2355" ht="12.6" hidden="1"/>
    <row r="2356" ht="12.6" hidden="1"/>
    <row r="2357" ht="12.6" hidden="1"/>
    <row r="2358" ht="12.6" hidden="1"/>
    <row r="2359" ht="12.6" hidden="1"/>
    <row r="2360" ht="12.6" hidden="1"/>
    <row r="2361" ht="12.6" hidden="1"/>
    <row r="2362" ht="12.6" hidden="1"/>
    <row r="2363" ht="12.6" hidden="1"/>
    <row r="2364" ht="12.6" hidden="1"/>
    <row r="2365" ht="12.6" hidden="1"/>
    <row r="2366" ht="12.6" hidden="1"/>
    <row r="2367" ht="12.6" hidden="1"/>
    <row r="2368" ht="12.6" hidden="1"/>
    <row r="2369" ht="12.6" hidden="1"/>
    <row r="2370" ht="12.6" hidden="1"/>
    <row r="2371" ht="12.6" hidden="1"/>
    <row r="2372" ht="12.6" hidden="1"/>
    <row r="2373" ht="12.6" hidden="1"/>
    <row r="2374" ht="12.6" hidden="1"/>
    <row r="2375" ht="12.6" hidden="1"/>
    <row r="2376" ht="12.6" hidden="1"/>
    <row r="2377" ht="12.6" hidden="1"/>
    <row r="2378" ht="12.6" hidden="1"/>
    <row r="2379" ht="12.6" hidden="1"/>
    <row r="2380" ht="12.6" hidden="1"/>
    <row r="2381" ht="12.6" hidden="1"/>
    <row r="2382" ht="12.6" hidden="1"/>
    <row r="2383" ht="12.6" hidden="1"/>
    <row r="2384" ht="12.6" hidden="1"/>
    <row r="2385" ht="12.6" hidden="1"/>
    <row r="2386" ht="12.6" hidden="1"/>
    <row r="2387" ht="12.6" hidden="1"/>
    <row r="2388" ht="12.6" hidden="1"/>
    <row r="2389" ht="12.6" hidden="1"/>
    <row r="2390" ht="12.6" hidden="1"/>
    <row r="2391" ht="12.6" hidden="1"/>
    <row r="2392" ht="12.6" hidden="1"/>
    <row r="2393" ht="12.6" hidden="1"/>
    <row r="2394" ht="12.6" hidden="1"/>
    <row r="2395" ht="12.6" hidden="1"/>
    <row r="2396" ht="12.6" hidden="1"/>
    <row r="2397" ht="12.6" hidden="1"/>
    <row r="2398" ht="12.6" hidden="1"/>
    <row r="2399" ht="12.6" hidden="1"/>
    <row r="2400" ht="12.6" hidden="1"/>
    <row r="2401" ht="12.6" hidden="1"/>
    <row r="2402" ht="12.6" hidden="1"/>
    <row r="2403" ht="12.6" hidden="1"/>
    <row r="2404" ht="12.6" hidden="1"/>
    <row r="2405" ht="12.6" hidden="1"/>
    <row r="2406" ht="12.6" hidden="1"/>
    <row r="2407" ht="12.6" hidden="1"/>
    <row r="2408" ht="12.6" hidden="1"/>
    <row r="2409" ht="12.6" hidden="1"/>
    <row r="2410" ht="12.6" hidden="1"/>
    <row r="2411" ht="12.6" hidden="1"/>
    <row r="2412" ht="12.6" hidden="1"/>
    <row r="2413" ht="12.6" hidden="1"/>
    <row r="2414" ht="12.6" hidden="1"/>
    <row r="2415" ht="12.6" hidden="1"/>
    <row r="2416" ht="12.6" hidden="1"/>
    <row r="2417" ht="12.6" hidden="1"/>
    <row r="2418" ht="12.6" hidden="1"/>
    <row r="2419" ht="12.6" hidden="1"/>
    <row r="2420" ht="12.6" hidden="1"/>
    <row r="2421" ht="12.6" hidden="1"/>
    <row r="2422" ht="12.6" hidden="1"/>
    <row r="2423" ht="12.6" hidden="1"/>
    <row r="2424" ht="12.6" hidden="1"/>
    <row r="2425" ht="12.6" hidden="1"/>
    <row r="2426" ht="12.6" hidden="1"/>
    <row r="2427" ht="12.6" hidden="1"/>
    <row r="2428" ht="12.6" hidden="1"/>
    <row r="2429" ht="12.6" hidden="1"/>
    <row r="2430" ht="12.6" hidden="1"/>
    <row r="2431" ht="12.6" hidden="1"/>
    <row r="2432" ht="12.6" hidden="1"/>
    <row r="2433" ht="12.6" hidden="1"/>
    <row r="2434" ht="12.6" hidden="1"/>
    <row r="2435" ht="12.6" hidden="1"/>
    <row r="2436" ht="12.6" hidden="1"/>
    <row r="2437" ht="12.6" hidden="1"/>
    <row r="2438" ht="12.6" hidden="1"/>
    <row r="2439" ht="12.6" hidden="1"/>
    <row r="2440" ht="12.6" hidden="1"/>
    <row r="2441" ht="12.6" hidden="1"/>
    <row r="2442" ht="12.6" hidden="1"/>
    <row r="2443" ht="12.6" hidden="1"/>
    <row r="2444" ht="12.6" hidden="1"/>
    <row r="2445" ht="12.6" hidden="1"/>
    <row r="2446" ht="12.6" hidden="1"/>
    <row r="2447" ht="12.6" hidden="1"/>
    <row r="2448" ht="12.6" hidden="1"/>
    <row r="2449" ht="12.6" hidden="1"/>
    <row r="2450" ht="12.6" hidden="1"/>
    <row r="2451" ht="12.6" hidden="1"/>
    <row r="2452" ht="12.6" hidden="1"/>
    <row r="2453" ht="12.6" hidden="1"/>
    <row r="2454" ht="12.6" hidden="1"/>
    <row r="2455" ht="12.6" hidden="1"/>
    <row r="2456" ht="12.6" hidden="1"/>
    <row r="2457" ht="12.6" hidden="1"/>
    <row r="2458" ht="12.6" hidden="1"/>
    <row r="2459" ht="12.6" hidden="1"/>
    <row r="2460" ht="12.6" hidden="1"/>
    <row r="2461" ht="12.6" hidden="1"/>
    <row r="2462" ht="12.6" hidden="1"/>
    <row r="2463" ht="12.6" hidden="1"/>
    <row r="2464" ht="12.6" hidden="1"/>
    <row r="2465" ht="12.6" hidden="1"/>
    <row r="2466" ht="12.6" hidden="1"/>
    <row r="2467" ht="12.6" hidden="1"/>
    <row r="2468" ht="12.6" hidden="1"/>
    <row r="2469" ht="12.6" hidden="1"/>
    <row r="2470" ht="12.6" hidden="1"/>
    <row r="2471" ht="12.6" hidden="1"/>
    <row r="2472" ht="12.6" hidden="1"/>
    <row r="2473" ht="12.6" hidden="1"/>
    <row r="2474" ht="12.6" hidden="1"/>
    <row r="2475" ht="12.6" hidden="1"/>
    <row r="2476" ht="12.6" hidden="1"/>
    <row r="2477" ht="12.6" hidden="1"/>
    <row r="2478" ht="12.6" hidden="1"/>
    <row r="2479" ht="12.6" hidden="1"/>
    <row r="2480" ht="12.6" hidden="1"/>
    <row r="2481" ht="12.6" hidden="1"/>
    <row r="2482" ht="12.6" hidden="1"/>
    <row r="2483" ht="12.6" hidden="1"/>
    <row r="2484" ht="12.6" hidden="1"/>
    <row r="2485" ht="12.6" hidden="1"/>
    <row r="2486" ht="12.6" hidden="1"/>
    <row r="2487" ht="12.6" hidden="1"/>
    <row r="2488" ht="12.6" hidden="1"/>
    <row r="2489" ht="12.6" hidden="1"/>
    <row r="2490" ht="12.6" hidden="1"/>
    <row r="2491" ht="12.6" hidden="1"/>
    <row r="2492" ht="12.6" hidden="1"/>
    <row r="2493" ht="12.6" hidden="1"/>
    <row r="2494" ht="12.6" hidden="1"/>
    <row r="2495" ht="12.6" hidden="1"/>
    <row r="2496" ht="12.6" hidden="1"/>
    <row r="2497" ht="12.6" hidden="1"/>
    <row r="2498" ht="12.6" hidden="1"/>
    <row r="2499" ht="12.6" hidden="1"/>
    <row r="2500" ht="12.6" hidden="1"/>
    <row r="2501" ht="12.6" hidden="1"/>
    <row r="2502" ht="12.6" hidden="1"/>
    <row r="2503" ht="12.6" hidden="1"/>
    <row r="2504" ht="12.6" hidden="1"/>
    <row r="2505" ht="12.6" hidden="1"/>
    <row r="2506" ht="12.6" hidden="1"/>
    <row r="2507" ht="12.6" hidden="1"/>
    <row r="2508" ht="12.6" hidden="1"/>
    <row r="2509" ht="12.6" hidden="1"/>
    <row r="2510" ht="12.6" hidden="1"/>
    <row r="2511" ht="12.6" hidden="1"/>
    <row r="2512" ht="12.6" hidden="1"/>
    <row r="2513" ht="12.6" hidden="1"/>
    <row r="2514" ht="12.6" hidden="1"/>
    <row r="2515" ht="12.6" hidden="1"/>
    <row r="2516" ht="12.6" hidden="1"/>
    <row r="2517" ht="12.6" hidden="1"/>
    <row r="2518" ht="12.6" hidden="1"/>
    <row r="2519" ht="12.6" hidden="1"/>
    <row r="2520" ht="12.6" hidden="1"/>
    <row r="2521" ht="12.6" hidden="1"/>
    <row r="2522" ht="12.6" hidden="1"/>
    <row r="2523" ht="12.6" hidden="1"/>
    <row r="2524" ht="12.6" hidden="1"/>
    <row r="2525" ht="12.6" hidden="1"/>
    <row r="2526" ht="12.6" hidden="1"/>
    <row r="2527" ht="12.6" hidden="1"/>
    <row r="2528" ht="12.6" hidden="1"/>
    <row r="2529" ht="12.6" hidden="1"/>
    <row r="2530" ht="12.6" hidden="1"/>
    <row r="2531" ht="12.6" hidden="1"/>
    <row r="2532" ht="12.6" hidden="1"/>
    <row r="2533" ht="12.6" hidden="1"/>
    <row r="2534" ht="12.6" hidden="1"/>
    <row r="2535" ht="12.6" hidden="1"/>
    <row r="2536" ht="12.6" hidden="1"/>
    <row r="2537" ht="12.6" hidden="1"/>
    <row r="2538" ht="12.6" hidden="1"/>
    <row r="2539" ht="12.6" hidden="1"/>
    <row r="2540" ht="12.6" hidden="1"/>
    <row r="2541" ht="12.6" hidden="1"/>
    <row r="2542" ht="12.6" hidden="1"/>
    <row r="2543" ht="12.6" hidden="1"/>
    <row r="2544" ht="12.6" hidden="1"/>
    <row r="2545" ht="12.6" hidden="1"/>
    <row r="2546" ht="12.6" hidden="1"/>
    <row r="2547" ht="12.6" hidden="1"/>
    <row r="2548" ht="12.6" hidden="1"/>
    <row r="2549" ht="12.6" hidden="1"/>
    <row r="2550" ht="12.6" hidden="1"/>
    <row r="2551" ht="12.6" hidden="1"/>
    <row r="2552" ht="12.6" hidden="1"/>
    <row r="2553" ht="12.6" hidden="1"/>
    <row r="2554" ht="12.6" hidden="1"/>
    <row r="2555" ht="12.6" hidden="1"/>
    <row r="2556" ht="12.6" hidden="1"/>
    <row r="2557" ht="12.6" hidden="1"/>
    <row r="2558" ht="12.6" hidden="1"/>
    <row r="2559" ht="12.6" hidden="1"/>
    <row r="2560" ht="12.6" hidden="1"/>
    <row r="2561" ht="12.6" hidden="1"/>
    <row r="2562" ht="12.6" hidden="1"/>
    <row r="2563" ht="12.6" hidden="1"/>
    <row r="2564" ht="12.6" hidden="1"/>
    <row r="2565" ht="12.6" hidden="1"/>
    <row r="2566" ht="12.6" hidden="1"/>
    <row r="2567" ht="12.6" hidden="1"/>
    <row r="2568" ht="12.6" hidden="1"/>
    <row r="2569" ht="12.6" hidden="1"/>
    <row r="2570" ht="12.6" hidden="1"/>
    <row r="2571" ht="12.6" hidden="1"/>
    <row r="2572" ht="12.6" hidden="1"/>
    <row r="2573" ht="12.6" hidden="1"/>
    <row r="2574" ht="12.6" hidden="1"/>
    <row r="2575" ht="12.6" hidden="1"/>
    <row r="2576" ht="12.6" hidden="1"/>
    <row r="2577" ht="12.6" hidden="1"/>
    <row r="2578" ht="12.6" hidden="1"/>
    <row r="2579" ht="12.6" hidden="1"/>
    <row r="2580" ht="12.6" hidden="1"/>
    <row r="2581" ht="12.6" hidden="1"/>
    <row r="2582" ht="12.6" hidden="1"/>
    <row r="2583" ht="12.6" hidden="1"/>
    <row r="2584" ht="12.6" hidden="1"/>
    <row r="2585" ht="12.6" hidden="1"/>
    <row r="2586" ht="12.6" hidden="1"/>
    <row r="2587" ht="12.6" hidden="1"/>
    <row r="2588" ht="12.6" hidden="1"/>
    <row r="2589" ht="12.6" hidden="1"/>
    <row r="2590" ht="12.6" hidden="1"/>
    <row r="2591" ht="12.6" hidden="1"/>
    <row r="2592" ht="12.6" hidden="1"/>
    <row r="2593" ht="12.6" hidden="1"/>
    <row r="2594" ht="12.6" hidden="1"/>
    <row r="2595" ht="12.6" hidden="1"/>
    <row r="2596" ht="12.6" hidden="1"/>
    <row r="2597" ht="12.6" hidden="1"/>
    <row r="2598" ht="12.6" hidden="1"/>
    <row r="2599" ht="12.6" hidden="1"/>
    <row r="2600" ht="12.6" hidden="1"/>
    <row r="2601" ht="12.6" hidden="1"/>
    <row r="2602" ht="12.6" hidden="1"/>
    <row r="2603" ht="12.6" hidden="1"/>
    <row r="2604" ht="12.6" hidden="1"/>
    <row r="2605" ht="12.6" hidden="1"/>
    <row r="2606" ht="12.6" hidden="1"/>
    <row r="2607" ht="12.6" hidden="1"/>
    <row r="2608" ht="12.6" hidden="1"/>
    <row r="2609" ht="12.6" hidden="1"/>
    <row r="2610" ht="12.6" hidden="1"/>
    <row r="2611" ht="12.6" hidden="1"/>
    <row r="2612" ht="12.6" hidden="1"/>
    <row r="2613" ht="12.6" hidden="1"/>
    <row r="2614" ht="12.6" hidden="1"/>
    <row r="2615" ht="12.6" hidden="1"/>
    <row r="2616" ht="12.6" hidden="1"/>
    <row r="2617" ht="12.6" hidden="1"/>
    <row r="2618" ht="12.6" hidden="1"/>
    <row r="2619" ht="12.6" hidden="1"/>
    <row r="2620" ht="12.6" hidden="1"/>
    <row r="2621" ht="12.6" hidden="1"/>
    <row r="2622" ht="12.6" hidden="1"/>
    <row r="2623" ht="12.6" hidden="1"/>
    <row r="2624" ht="12.6" hidden="1"/>
    <row r="2625" ht="12.6" hidden="1"/>
    <row r="2626" ht="12.6" hidden="1"/>
    <row r="2627" ht="12.6" hidden="1"/>
    <row r="2628" ht="12.6" hidden="1"/>
    <row r="2629" ht="12.6" hidden="1"/>
    <row r="2630" ht="12.6" hidden="1"/>
    <row r="2631" ht="12.6" hidden="1"/>
    <row r="2632" ht="12.6" hidden="1"/>
    <row r="2633" ht="12.6" hidden="1"/>
    <row r="2634" ht="12.6" hidden="1"/>
    <row r="2635" ht="12.6" hidden="1"/>
    <row r="2636" ht="12.6" hidden="1"/>
    <row r="2637" ht="12.6" hidden="1"/>
    <row r="2638" ht="12.6" hidden="1"/>
    <row r="2639" ht="12.6" hidden="1"/>
    <row r="2640" ht="12.6" hidden="1"/>
    <row r="2641" ht="12.6" hidden="1"/>
    <row r="2642" ht="12.6" hidden="1"/>
    <row r="2643" ht="12.6" hidden="1"/>
    <row r="2644" ht="12.6" hidden="1"/>
    <row r="2645" ht="12.6" hidden="1"/>
    <row r="2646" ht="12.6" hidden="1"/>
    <row r="2647" ht="12.6" hidden="1"/>
    <row r="2648" ht="12.6" hidden="1"/>
    <row r="2649" ht="12.6" hidden="1"/>
    <row r="2650" ht="12.6" hidden="1"/>
    <row r="2651" ht="12.6" hidden="1"/>
    <row r="2652" ht="12.6" hidden="1"/>
    <row r="2653" ht="12.6" hidden="1"/>
    <row r="2654" ht="12.6" hidden="1"/>
    <row r="2655" ht="12.6" hidden="1"/>
    <row r="2656" ht="12.6" hidden="1"/>
    <row r="2657" ht="12.6" hidden="1"/>
    <row r="2658" ht="12.6" hidden="1"/>
    <row r="2659" ht="12.6" hidden="1"/>
    <row r="2660" ht="12.6" hidden="1"/>
    <row r="2661" ht="12.6" hidden="1"/>
    <row r="2662" ht="12.6" hidden="1"/>
    <row r="2663" ht="12.6" hidden="1"/>
    <row r="2664" ht="12.6" hidden="1"/>
    <row r="2665" ht="12.6" hidden="1"/>
    <row r="2666" ht="12.6" hidden="1"/>
    <row r="2667" ht="12.6" hidden="1"/>
    <row r="2668" ht="12.6" hidden="1"/>
    <row r="2669" ht="12.6" hidden="1"/>
    <row r="2670" ht="12.6" hidden="1"/>
    <row r="2671" ht="12.6" hidden="1"/>
    <row r="2672" ht="12.6" hidden="1"/>
    <row r="2673" ht="12.6" hidden="1"/>
    <row r="2674" ht="12.6" hidden="1"/>
    <row r="2675" ht="12.6" hidden="1"/>
    <row r="2676" ht="12.6" hidden="1"/>
    <row r="2677" ht="12.6" hidden="1"/>
    <row r="2678" ht="12.6" hidden="1"/>
    <row r="2679" ht="12.6" hidden="1"/>
    <row r="2680" ht="12.6" hidden="1"/>
    <row r="2681" ht="12.6" hidden="1"/>
    <row r="2682" ht="12.6" hidden="1"/>
    <row r="2683" ht="12.6" hidden="1"/>
    <row r="2684" ht="12.6" hidden="1"/>
    <row r="2685" ht="12.6" hidden="1"/>
    <row r="2686" ht="12.6" hidden="1"/>
    <row r="2687" ht="12.6" hidden="1"/>
    <row r="2688" ht="12.6" hidden="1"/>
    <row r="2689" ht="12.6" hidden="1"/>
    <row r="2690" ht="12.6" hidden="1"/>
    <row r="2691" ht="12.6" hidden="1"/>
    <row r="2692" ht="12.6" hidden="1"/>
    <row r="2693" ht="12.6" hidden="1"/>
    <row r="2694" ht="12.6" hidden="1"/>
    <row r="2695" ht="12.6" hidden="1"/>
    <row r="2696" ht="12.6" hidden="1"/>
    <row r="2697" ht="12.6" hidden="1"/>
    <row r="2698" ht="12.6" hidden="1"/>
    <row r="2699" ht="12.6" hidden="1"/>
    <row r="2700" ht="12.6" hidden="1"/>
    <row r="2701" ht="12.6" hidden="1"/>
    <row r="2702" ht="12.6" hidden="1"/>
    <row r="2703" ht="12.6" hidden="1"/>
    <row r="2704" ht="12.6" hidden="1"/>
    <row r="2705" ht="12.6" hidden="1"/>
    <row r="2706" ht="12.6" hidden="1"/>
    <row r="2707" ht="12.6" hidden="1"/>
    <row r="2708" ht="12.6" hidden="1"/>
    <row r="2709" ht="12.6" hidden="1"/>
    <row r="2710" ht="12.6" hidden="1"/>
    <row r="2711" ht="12.6" hidden="1"/>
    <row r="2712" ht="12.6" hidden="1"/>
    <row r="2713" ht="12.6" hidden="1"/>
    <row r="2714" ht="12.6" hidden="1"/>
    <row r="2715" ht="12.6" hidden="1"/>
    <row r="2716" ht="12.6" hidden="1"/>
    <row r="2717" ht="12.6" hidden="1"/>
    <row r="2718" ht="12.6" hidden="1"/>
    <row r="2719" ht="12.6" hidden="1"/>
    <row r="2720" ht="12.6" hidden="1"/>
    <row r="2721" ht="12.6" hidden="1"/>
    <row r="2722" ht="12.6" hidden="1"/>
    <row r="2723" ht="12.6" hidden="1"/>
    <row r="2724" ht="12.6" hidden="1"/>
    <row r="2725" ht="12.6" hidden="1"/>
    <row r="2726" ht="12.6" hidden="1"/>
    <row r="2727" ht="12.6" hidden="1"/>
    <row r="2728" ht="12.6" hidden="1"/>
    <row r="2729" ht="12.6" hidden="1"/>
    <row r="2730" ht="12.6" hidden="1"/>
    <row r="2731" ht="12.6" hidden="1"/>
    <row r="2732" ht="12.6" hidden="1"/>
    <row r="2733" ht="12.6" hidden="1"/>
    <row r="2734" ht="12.6" hidden="1"/>
    <row r="2735" ht="12.6" hidden="1"/>
    <row r="2736" ht="12.6" hidden="1"/>
    <row r="2737" ht="12.6" hidden="1"/>
    <row r="2738" ht="12.6" hidden="1"/>
    <row r="2739" ht="12.6" hidden="1"/>
    <row r="2740" ht="12.6" hidden="1"/>
    <row r="2741" ht="12.6" hidden="1"/>
    <row r="2742" ht="12.6" hidden="1"/>
    <row r="2743" ht="12.6" hidden="1"/>
    <row r="2744" ht="12.6" hidden="1"/>
    <row r="2745" ht="12.6" hidden="1"/>
    <row r="2746" ht="12.6" hidden="1"/>
    <row r="2747" ht="12.6" hidden="1"/>
    <row r="2748" ht="12.6" hidden="1"/>
    <row r="2749" ht="12.6" hidden="1"/>
    <row r="2750" ht="12.6" hidden="1"/>
    <row r="2751" ht="12.6" hidden="1"/>
    <row r="2752" ht="12.6" hidden="1"/>
    <row r="2753" ht="12.6" hidden="1"/>
    <row r="2754" ht="12.6" hidden="1"/>
    <row r="2755" ht="12.6" hidden="1"/>
    <row r="2756" ht="12.6" hidden="1"/>
    <row r="2757" ht="12.6" hidden="1"/>
    <row r="2758" ht="12.6" hidden="1"/>
    <row r="2759" ht="12.6" hidden="1"/>
    <row r="2760" ht="12.6" hidden="1"/>
    <row r="2761" ht="12.6" hidden="1"/>
    <row r="2762" ht="12.6" hidden="1"/>
    <row r="2763" ht="12.6" hidden="1"/>
    <row r="2764" ht="12.6" hidden="1"/>
    <row r="2765" ht="12.6" hidden="1"/>
    <row r="2766" ht="12.6" hidden="1"/>
    <row r="2767" ht="12.6" hidden="1"/>
    <row r="2768" ht="12.6" hidden="1"/>
    <row r="2769" ht="12.6" hidden="1"/>
    <row r="2770" ht="12.6" hidden="1"/>
    <row r="2771" ht="12.6" hidden="1"/>
    <row r="2772" ht="12.6" hidden="1"/>
    <row r="2773" ht="12.6" hidden="1"/>
    <row r="2774" ht="12.6" hidden="1"/>
    <row r="2775" ht="12.6" hidden="1"/>
    <row r="2776" ht="12.6" hidden="1"/>
    <row r="2777" ht="12.6" hidden="1"/>
    <row r="2778" ht="12.6" hidden="1"/>
    <row r="2779" ht="12.6" hidden="1"/>
    <row r="2780" ht="12.6" hidden="1"/>
    <row r="2781" ht="12.6" hidden="1"/>
    <row r="2782" ht="12.6" hidden="1"/>
    <row r="2783" ht="12.6" hidden="1"/>
    <row r="2784" ht="12.6" hidden="1"/>
    <row r="2785" ht="12.6" hidden="1"/>
    <row r="2786" ht="12.6" hidden="1"/>
    <row r="2787" ht="12.6" hidden="1"/>
    <row r="2788" ht="12.6" hidden="1"/>
    <row r="2789" ht="12.6" hidden="1"/>
    <row r="2790" ht="12.6" hidden="1"/>
    <row r="2791" ht="12.6" hidden="1"/>
    <row r="2792" ht="12.6" hidden="1"/>
    <row r="2793" ht="12.6" hidden="1"/>
    <row r="2794" ht="12.6" hidden="1"/>
    <row r="2795" ht="12.6" hidden="1"/>
    <row r="2796" ht="12.6" hidden="1"/>
    <row r="2797" ht="12.6" hidden="1"/>
    <row r="2798" ht="12.6" hidden="1"/>
    <row r="2799" ht="12.6" hidden="1"/>
    <row r="2800" ht="12.6" hidden="1"/>
    <row r="2801" ht="12.6" hidden="1"/>
    <row r="2802" ht="12.6" hidden="1"/>
    <row r="2803" ht="12.6" hidden="1"/>
    <row r="2804" ht="12.6" hidden="1"/>
    <row r="2805" ht="12.6" hidden="1"/>
    <row r="2806" ht="12.6" hidden="1"/>
    <row r="2807" ht="12.6" hidden="1"/>
    <row r="2808" ht="12.6" hidden="1"/>
    <row r="2809" ht="12.6" hidden="1"/>
    <row r="2810" ht="12.6" hidden="1"/>
    <row r="2811" ht="12.6" hidden="1"/>
    <row r="2812" ht="12.6" hidden="1"/>
    <row r="2813" ht="12.6" hidden="1"/>
    <row r="2814" ht="12.6" hidden="1"/>
    <row r="2815" ht="12.6" hidden="1"/>
    <row r="2816" ht="12.6" hidden="1"/>
    <row r="2817" ht="12.6" hidden="1"/>
    <row r="2818" ht="12.6" hidden="1"/>
    <row r="2819" ht="12.6" hidden="1"/>
    <row r="2820" ht="12.6" hidden="1"/>
    <row r="2821" ht="12.6" hidden="1"/>
    <row r="2822" ht="12.6" hidden="1"/>
    <row r="2823" ht="12.6" hidden="1"/>
    <row r="2824" ht="12.6" hidden="1"/>
    <row r="2825" ht="12.6" hidden="1"/>
    <row r="2826" ht="12.6" hidden="1"/>
    <row r="2827" ht="12.6" hidden="1"/>
    <row r="2828" ht="12.6" hidden="1"/>
    <row r="2829" ht="12.6" hidden="1"/>
    <row r="2830" ht="12.6" hidden="1"/>
    <row r="2831" ht="12.6" hidden="1"/>
    <row r="2832" ht="12.6" hidden="1"/>
    <row r="2833" ht="12.6" hidden="1"/>
    <row r="2834" ht="12.6" hidden="1"/>
    <row r="2835" ht="12.6" hidden="1"/>
    <row r="2836" ht="12.6" hidden="1"/>
    <row r="2837" ht="12.6" hidden="1"/>
    <row r="2838" ht="12.6" hidden="1"/>
    <row r="2839" ht="12.6" hidden="1"/>
    <row r="2840" ht="12.6" hidden="1"/>
    <row r="2841" ht="12.6" hidden="1"/>
    <row r="2842" ht="12.6" hidden="1"/>
    <row r="2843" ht="12.6" hidden="1"/>
    <row r="2844" ht="12.6" hidden="1"/>
    <row r="2845" ht="12.6" hidden="1"/>
    <row r="2846" ht="12.6" hidden="1"/>
    <row r="2847" ht="12.6" hidden="1"/>
    <row r="2848" ht="12.6" hidden="1"/>
    <row r="2849" ht="12.6" hidden="1"/>
    <row r="2850" ht="12.6" hidden="1"/>
    <row r="2851" ht="12.6" hidden="1"/>
    <row r="2852" ht="12.6" hidden="1"/>
    <row r="2853" ht="12.6" hidden="1"/>
    <row r="2854" ht="12.6" hidden="1"/>
    <row r="2855" ht="12.6" hidden="1"/>
    <row r="2856" ht="12.6" hidden="1"/>
    <row r="2857" ht="12.6" hidden="1"/>
    <row r="2858" ht="12.6" hidden="1"/>
    <row r="2859" ht="12.6" hidden="1"/>
    <row r="2860" ht="12.6" hidden="1"/>
    <row r="2861" ht="12.6" hidden="1"/>
    <row r="2862" ht="12.6" hidden="1"/>
    <row r="2863" ht="12.6" hidden="1"/>
    <row r="2864" ht="12.6" hidden="1"/>
    <row r="2865" ht="12.6" hidden="1"/>
    <row r="2866" ht="12.6" hidden="1"/>
    <row r="2867" ht="12.6" hidden="1"/>
    <row r="2868" ht="12.6" hidden="1"/>
    <row r="2869" ht="12.6" hidden="1"/>
    <row r="2870" ht="12.6" hidden="1"/>
    <row r="2871" ht="12.6" hidden="1"/>
    <row r="2872" ht="12.6" hidden="1"/>
    <row r="2873" ht="12.6" hidden="1"/>
    <row r="2874" ht="12.6" hidden="1"/>
    <row r="2875" ht="12.6" hidden="1"/>
    <row r="2876" ht="12.6" hidden="1"/>
    <row r="2877" ht="12.6" hidden="1"/>
    <row r="2878" ht="12.6" hidden="1"/>
    <row r="2879" ht="12.6" hidden="1"/>
    <row r="2880" ht="12.6" hidden="1"/>
    <row r="2881" ht="12.6" hidden="1"/>
    <row r="2882" ht="12.6" hidden="1"/>
    <row r="2883" ht="12.6" hidden="1"/>
    <row r="2884" ht="12.6" hidden="1"/>
    <row r="2885" ht="12.6" hidden="1"/>
    <row r="2886" ht="12.6" hidden="1"/>
    <row r="2887" ht="12.6" hidden="1"/>
    <row r="2888" ht="12.6" hidden="1"/>
    <row r="2889" ht="12.6" hidden="1"/>
    <row r="2890" ht="12.6" hidden="1"/>
    <row r="2891" ht="12.6" hidden="1"/>
    <row r="2892" ht="12.6" hidden="1"/>
    <row r="2893" ht="12.6" hidden="1"/>
    <row r="2894" ht="12.6" hidden="1"/>
    <row r="2895" ht="12.6" hidden="1"/>
    <row r="2896" ht="12.6" hidden="1"/>
    <row r="2897" ht="12.6" hidden="1"/>
    <row r="2898" ht="12.6" hidden="1"/>
    <row r="2899" ht="12.6" hidden="1"/>
    <row r="2900" ht="12.6" hidden="1"/>
    <row r="2901" ht="12.6" hidden="1"/>
    <row r="2902" ht="12.6" hidden="1"/>
    <row r="2903" ht="12.6" hidden="1"/>
    <row r="2904" ht="12.6" hidden="1"/>
    <row r="2905" ht="12.6" hidden="1"/>
    <row r="2906" ht="12.6" hidden="1"/>
    <row r="2907" ht="12.6" hidden="1"/>
    <row r="2908" ht="12.6" hidden="1"/>
    <row r="2909" ht="12.6" hidden="1"/>
    <row r="2910" ht="12.6" hidden="1"/>
    <row r="2911" ht="12.6" hidden="1"/>
    <row r="2912" ht="12.6" hidden="1"/>
    <row r="2913" ht="12.6" hidden="1"/>
    <row r="2914" ht="12.6" hidden="1"/>
    <row r="2915" ht="12.6" hidden="1"/>
    <row r="2916" ht="12.6" hidden="1"/>
    <row r="2917" ht="12.6" hidden="1"/>
    <row r="2918" ht="12.6" hidden="1"/>
    <row r="2919" ht="12.6" hidden="1"/>
    <row r="2920" ht="12.6" hidden="1"/>
    <row r="2921" ht="12.6" hidden="1"/>
    <row r="2922" ht="12.6" hidden="1"/>
    <row r="2923" ht="12.6" hidden="1"/>
    <row r="2924" ht="12.6" hidden="1"/>
    <row r="2925" ht="12.6" hidden="1"/>
    <row r="2926" ht="12.6" hidden="1"/>
    <row r="2927" ht="12.6" hidden="1"/>
    <row r="2928" ht="12.6" hidden="1"/>
    <row r="2929" ht="12.6" hidden="1"/>
    <row r="2930" ht="12.6" hidden="1"/>
    <row r="2931" ht="12.6" hidden="1"/>
    <row r="2932" ht="12.6" hidden="1"/>
    <row r="2933" ht="12.6" hidden="1"/>
    <row r="2934" ht="12.6" hidden="1"/>
    <row r="2935" ht="12.6" hidden="1"/>
    <row r="2936" ht="12.6" hidden="1"/>
    <row r="2937" ht="12.6" hidden="1"/>
    <row r="2938" ht="12.6" hidden="1"/>
    <row r="2939" ht="12.6" hidden="1"/>
    <row r="2940" ht="12.6" hidden="1"/>
    <row r="2941" ht="12.6" hidden="1"/>
    <row r="2942" ht="12.6" hidden="1"/>
    <row r="2943" ht="12.6" hidden="1"/>
    <row r="2944" ht="12.6" hidden="1"/>
    <row r="2945" ht="12.6" hidden="1"/>
    <row r="2946" ht="12.6" hidden="1"/>
    <row r="2947" ht="12.6" hidden="1"/>
    <row r="2948" ht="12.6" hidden="1"/>
    <row r="2949" ht="12.6" hidden="1"/>
    <row r="2950" ht="12.6" hidden="1"/>
    <row r="2951" ht="12.6" hidden="1"/>
    <row r="2952" ht="12.6" hidden="1"/>
    <row r="2953" ht="12.6" hidden="1"/>
    <row r="2954" ht="12.6" hidden="1"/>
    <row r="2955" ht="12.6" hidden="1"/>
    <row r="2956" ht="12.6" hidden="1"/>
    <row r="2957" ht="12.6" hidden="1"/>
    <row r="2958" ht="12.6" hidden="1"/>
    <row r="2959" ht="12.6" hidden="1"/>
    <row r="2960" ht="12.6" hidden="1"/>
    <row r="2961" ht="12.6" hidden="1"/>
    <row r="2962" ht="12.6" hidden="1"/>
    <row r="2963" ht="12.6" hidden="1"/>
    <row r="2964" ht="12.6" hidden="1"/>
    <row r="2965" ht="12.6" hidden="1"/>
    <row r="2966" ht="12.6" hidden="1"/>
    <row r="2967" ht="12.6" hidden="1"/>
    <row r="2968" ht="12.6" hidden="1"/>
    <row r="2969" ht="12.6" hidden="1"/>
    <row r="2970" ht="12.6" hidden="1"/>
    <row r="2971" ht="12.6" hidden="1"/>
    <row r="2972" ht="12.6" hidden="1"/>
    <row r="2973" ht="12.6" hidden="1"/>
    <row r="2974" ht="12.6" hidden="1"/>
    <row r="2975" ht="12.6" hidden="1"/>
    <row r="2976" ht="12.6" hidden="1"/>
    <row r="2977" ht="12.6" hidden="1"/>
    <row r="2978" ht="12.6" hidden="1"/>
    <row r="2979" ht="12.6" hidden="1"/>
    <row r="2980" ht="12.6" hidden="1"/>
    <row r="2981" ht="12.6" hidden="1"/>
    <row r="2982" ht="12.6" hidden="1"/>
    <row r="2983" ht="12.6" hidden="1"/>
    <row r="2984" ht="12.6" hidden="1"/>
    <row r="2985" ht="12.6" hidden="1"/>
    <row r="2986" ht="12.6" hidden="1"/>
    <row r="2987" ht="12.6" hidden="1"/>
    <row r="2988" ht="12.6" hidden="1"/>
    <row r="2989" ht="12.6" hidden="1"/>
    <row r="2990" ht="12.6" hidden="1"/>
    <row r="2991" ht="12.6" hidden="1"/>
    <row r="2992" ht="12.6" hidden="1"/>
    <row r="2993" ht="12.6" hidden="1"/>
    <row r="2994" ht="12.6" hidden="1"/>
    <row r="2995" ht="12.6" hidden="1"/>
    <row r="2996" ht="12.6" hidden="1"/>
    <row r="2997" ht="12.6" hidden="1"/>
    <row r="2998" ht="12.6" hidden="1"/>
    <row r="2999" ht="12.6" hidden="1"/>
    <row r="3000" ht="12.6" hidden="1"/>
    <row r="3001" ht="12.6" hidden="1"/>
    <row r="3002" ht="12.6" hidden="1"/>
    <row r="3003" ht="12.6" hidden="1"/>
    <row r="3004" ht="12.6" hidden="1"/>
    <row r="3005" ht="12.6" hidden="1"/>
    <row r="3006" ht="12.6" hidden="1"/>
    <row r="3007" ht="12.6" hidden="1"/>
    <row r="3008" ht="12.6" hidden="1"/>
    <row r="3009" ht="12.6" hidden="1"/>
    <row r="3010" ht="12.6" hidden="1"/>
    <row r="3011" ht="12.6" hidden="1"/>
    <row r="3012" ht="12.6" hidden="1"/>
    <row r="3013" ht="12.6" hidden="1"/>
    <row r="3014" ht="12.6" hidden="1"/>
    <row r="3015" ht="12.6" hidden="1"/>
    <row r="3016" ht="12.6" hidden="1"/>
    <row r="3017" ht="12.6" hidden="1"/>
    <row r="3018" ht="12.6" hidden="1"/>
    <row r="3019" ht="12.6" hidden="1"/>
    <row r="3020" ht="12.6" hidden="1"/>
    <row r="3021" ht="12.6" hidden="1"/>
    <row r="3022" ht="12.6" hidden="1"/>
    <row r="3023" ht="12.6" hidden="1"/>
    <row r="3024" ht="12.6" hidden="1"/>
    <row r="3025" ht="12.6" hidden="1"/>
    <row r="3026" ht="12.6" hidden="1"/>
    <row r="3027" ht="12.6" hidden="1"/>
    <row r="3028" ht="12.6" hidden="1"/>
    <row r="3029" ht="12.6" hidden="1"/>
    <row r="3030" ht="12.6" hidden="1"/>
    <row r="3031" ht="12.6" hidden="1"/>
    <row r="3032" ht="12.6" hidden="1"/>
    <row r="3033" ht="12.6" hidden="1"/>
    <row r="3034" ht="12.6" hidden="1"/>
    <row r="3035" ht="12.6" hidden="1"/>
    <row r="3036" ht="12.6" hidden="1"/>
    <row r="3037" ht="12.6" hidden="1"/>
    <row r="3038" ht="12.6" hidden="1"/>
    <row r="3039" ht="12.6" hidden="1"/>
    <row r="3040" ht="12.6" hidden="1"/>
    <row r="3041" ht="12.6" hidden="1"/>
    <row r="3042" ht="12.6" hidden="1"/>
    <row r="3043" ht="12.6" hidden="1"/>
    <row r="3044" ht="12.6" hidden="1"/>
    <row r="3045" ht="12.6" hidden="1"/>
    <row r="3046" ht="12.6" hidden="1"/>
    <row r="3047" ht="12.6" hidden="1"/>
    <row r="3048" ht="12.6" hidden="1"/>
    <row r="3049" ht="12.6" hidden="1"/>
    <row r="3050" ht="12.6" hidden="1"/>
    <row r="3051" ht="12.6" hidden="1"/>
    <row r="3052" ht="12.6" hidden="1"/>
    <row r="3053" ht="12.6" hidden="1"/>
    <row r="3054" ht="12.6" hidden="1"/>
    <row r="3055" ht="12.6" hidden="1"/>
    <row r="3056" ht="12.6" hidden="1"/>
    <row r="3057" ht="12.6" hidden="1"/>
    <row r="3058" ht="12.6" hidden="1"/>
    <row r="3059" ht="12.6" hidden="1"/>
    <row r="3060" ht="12.6" hidden="1"/>
    <row r="3061" ht="12.6" hidden="1"/>
    <row r="3062" ht="12.6" hidden="1"/>
    <row r="3063" ht="12.6" hidden="1"/>
    <row r="3064" ht="12.6" hidden="1"/>
    <row r="3065" ht="12.6" hidden="1"/>
    <row r="3066" ht="12.6" hidden="1"/>
    <row r="3067" ht="12.6" hidden="1"/>
    <row r="3068" ht="12.6" hidden="1"/>
    <row r="3069" ht="12.6" hidden="1"/>
    <row r="3070" ht="12.6" hidden="1"/>
    <row r="3071" ht="12.6" hidden="1"/>
    <row r="3072" ht="12.6" hidden="1"/>
    <row r="3073" ht="12.6" hidden="1"/>
    <row r="3074" ht="12.6" hidden="1"/>
    <row r="3075" ht="12.6" hidden="1"/>
    <row r="3076" ht="12.6" hidden="1"/>
    <row r="3077" ht="12.6" hidden="1"/>
    <row r="3078" ht="12.6" hidden="1"/>
    <row r="3079" ht="12.6" hidden="1"/>
    <row r="3080" ht="12.6" hidden="1"/>
    <row r="3081" ht="12.6" hidden="1"/>
    <row r="3082" ht="12.6" hidden="1"/>
    <row r="3083" ht="12.6" hidden="1"/>
    <row r="3084" ht="12.6" hidden="1"/>
    <row r="3085" ht="12.6" hidden="1"/>
    <row r="3086" ht="12.6" hidden="1"/>
    <row r="3087" ht="12.6" hidden="1"/>
    <row r="3088" ht="12.6" hidden="1"/>
    <row r="3089" ht="12.6" hidden="1"/>
    <row r="3090" ht="12.6" hidden="1"/>
    <row r="3091" ht="12.6" hidden="1"/>
    <row r="3092" ht="12.6" hidden="1"/>
    <row r="3093" ht="12.6" hidden="1"/>
    <row r="3094" ht="12.6" hidden="1"/>
    <row r="3095" ht="12.6" hidden="1"/>
    <row r="3096" ht="12.6" hidden="1"/>
    <row r="3097" ht="12.6" hidden="1"/>
    <row r="3098" ht="12.6" hidden="1"/>
    <row r="3099" ht="12.6" hidden="1"/>
    <row r="3100" ht="12.6" hidden="1"/>
    <row r="3101" ht="12.6" hidden="1"/>
    <row r="3102" ht="12.6" hidden="1"/>
    <row r="3103" ht="12.6" hidden="1"/>
    <row r="3104" ht="12.6" hidden="1"/>
    <row r="3105" ht="12.6" hidden="1"/>
    <row r="3106" ht="12.6" hidden="1"/>
    <row r="3107" ht="12.6" hidden="1"/>
    <row r="3108" ht="12.6" hidden="1"/>
    <row r="3109" ht="12.6" hidden="1"/>
    <row r="3110" ht="12.6" hidden="1"/>
    <row r="3111" ht="12.6" hidden="1"/>
    <row r="3112" ht="12.6" hidden="1"/>
    <row r="3113" ht="12.6" hidden="1"/>
    <row r="3114" ht="12.6" hidden="1"/>
    <row r="3115" ht="12.6" hidden="1"/>
    <row r="3116" ht="12.6" hidden="1"/>
    <row r="3117" ht="12.6" hidden="1"/>
    <row r="3118" ht="12.6" hidden="1"/>
    <row r="3119" ht="12.6" hidden="1"/>
    <row r="3120" ht="12.6" hidden="1"/>
    <row r="3121" ht="12.6" hidden="1"/>
    <row r="3122" ht="12.6" hidden="1"/>
    <row r="3123" ht="12.6" hidden="1"/>
    <row r="3124" ht="12.6" hidden="1"/>
    <row r="3125" ht="12.6" hidden="1"/>
    <row r="3126" ht="12.6" hidden="1"/>
    <row r="3127" ht="12.6" hidden="1"/>
    <row r="3128" ht="12.6" hidden="1"/>
    <row r="3129" ht="12.6" hidden="1"/>
    <row r="3130" ht="12.6" hidden="1"/>
    <row r="3131" ht="12.6" hidden="1"/>
    <row r="3132" ht="12.6" hidden="1"/>
    <row r="3133" ht="12.6" hidden="1"/>
    <row r="3134" ht="12.6" hidden="1"/>
    <row r="3135" ht="12.6" hidden="1"/>
    <row r="3136" ht="12.6" hidden="1"/>
    <row r="3137" ht="12.6" hidden="1"/>
    <row r="3138" ht="12.6" hidden="1"/>
    <row r="3139" ht="12.6" hidden="1"/>
    <row r="3140" ht="12.6" hidden="1"/>
    <row r="3141" ht="12.6" hidden="1"/>
    <row r="3142" ht="12.6" hidden="1"/>
    <row r="3143" ht="12.6" hidden="1"/>
    <row r="3144" ht="12.6" hidden="1"/>
    <row r="3145" ht="12.6" hidden="1"/>
    <row r="3146" ht="12.6" hidden="1"/>
    <row r="3147" ht="12.6" hidden="1"/>
    <row r="3148" ht="12.6" hidden="1"/>
    <row r="3149" ht="12.6" hidden="1"/>
    <row r="3150" ht="12.6" hidden="1"/>
    <row r="3151" ht="12.6" hidden="1"/>
    <row r="3152" ht="12.6" hidden="1"/>
    <row r="3153" ht="12.6" hidden="1"/>
    <row r="3154" ht="12.6" hidden="1"/>
    <row r="3155" ht="12.6" hidden="1"/>
    <row r="3156" ht="12.6" hidden="1"/>
    <row r="3157" ht="12.6" hidden="1"/>
    <row r="3158" ht="12.6" hidden="1"/>
    <row r="3159" ht="12.6" hidden="1"/>
    <row r="3160" ht="12.6" hidden="1"/>
    <row r="3161" ht="12.6" hidden="1"/>
    <row r="3162" ht="12.6" hidden="1"/>
    <row r="3163" ht="12.6" hidden="1"/>
    <row r="3164" ht="12.6" hidden="1"/>
    <row r="3165" ht="12.6" hidden="1"/>
    <row r="3166" ht="12.6" hidden="1"/>
    <row r="3167" ht="12.6" hidden="1"/>
    <row r="3168" ht="12.6" hidden="1"/>
    <row r="3169" ht="12.6" hidden="1"/>
    <row r="3170" ht="12.6" hidden="1"/>
    <row r="3171" ht="12.6" hidden="1"/>
    <row r="3172" ht="12.6" hidden="1"/>
    <row r="3173" ht="12.6" hidden="1"/>
    <row r="3174" ht="12.6" hidden="1"/>
    <row r="3175" ht="12.6" hidden="1"/>
    <row r="3176" ht="12.6" hidden="1"/>
    <row r="3177" ht="12.6" hidden="1"/>
    <row r="3178" ht="12.6" hidden="1"/>
    <row r="3179" ht="12.6" hidden="1"/>
    <row r="3180" ht="12.6" hidden="1"/>
    <row r="3181" ht="12.6" hidden="1"/>
    <row r="3182" ht="12.6" hidden="1"/>
    <row r="3183" ht="12.6" hidden="1"/>
    <row r="3184" ht="12.6" hidden="1"/>
    <row r="3185" ht="12.6" hidden="1"/>
    <row r="3186" ht="12.6" hidden="1"/>
    <row r="3187" ht="12.6" hidden="1"/>
    <row r="3188" ht="12.6" hidden="1"/>
    <row r="3189" ht="12.6" hidden="1"/>
    <row r="3190" ht="12.6" hidden="1"/>
    <row r="3191" ht="12.6" hidden="1"/>
    <row r="3192" ht="12.6" hidden="1"/>
    <row r="3193" ht="12.6" hidden="1"/>
    <row r="3194" ht="12.6" hidden="1"/>
    <row r="3195" ht="12.6" hidden="1"/>
    <row r="3196" ht="12.6" hidden="1"/>
    <row r="3197" ht="12.6" hidden="1"/>
    <row r="3198" ht="12.6" hidden="1"/>
    <row r="3199" ht="12.6" hidden="1"/>
    <row r="3200" ht="12.6" hidden="1"/>
    <row r="3201" ht="12.6" hidden="1"/>
    <row r="3202" ht="12.6" hidden="1"/>
    <row r="3203" ht="12.6" hidden="1"/>
    <row r="3204" ht="12.6" hidden="1"/>
    <row r="3205" ht="12.6" hidden="1"/>
    <row r="3206" ht="12.6" hidden="1"/>
    <row r="3207" ht="12.6" hidden="1"/>
    <row r="3208" ht="12.6" hidden="1"/>
    <row r="3209" ht="12.6" hidden="1"/>
    <row r="3210" ht="12.6" hidden="1"/>
    <row r="3211" ht="12.6" hidden="1"/>
    <row r="3212" ht="12.6" hidden="1"/>
    <row r="3213" ht="12.6" hidden="1"/>
    <row r="3214" ht="12.6" hidden="1"/>
    <row r="3215" ht="12.6" hidden="1"/>
    <row r="3216" ht="12.6" hidden="1"/>
    <row r="3217" ht="12.6" hidden="1"/>
    <row r="3218" ht="12.6" hidden="1"/>
    <row r="3219" ht="12.6" hidden="1"/>
    <row r="3220" ht="12.6" hidden="1"/>
    <row r="3221" ht="12.6" hidden="1"/>
    <row r="3222" ht="12.6" hidden="1"/>
    <row r="3223" ht="12.6" hidden="1"/>
    <row r="3224" ht="12.6" hidden="1"/>
    <row r="3225" ht="12.6" hidden="1"/>
    <row r="3226" ht="12.6" hidden="1"/>
    <row r="3227" ht="12.6" hidden="1"/>
    <row r="3228" ht="12.6" hidden="1"/>
    <row r="3229" ht="12.6" hidden="1"/>
    <row r="3230" ht="12.6" hidden="1"/>
    <row r="3231" ht="12.6" hidden="1"/>
    <row r="3232" ht="12.6" hidden="1"/>
    <row r="3233" ht="12.6" hidden="1"/>
    <row r="3234" ht="12.6" hidden="1"/>
    <row r="3235" ht="12.6" hidden="1"/>
    <row r="3236" ht="12.6" hidden="1"/>
    <row r="3237" ht="12.6" hidden="1"/>
    <row r="3238" ht="12.6" hidden="1"/>
    <row r="3239" ht="12.6" hidden="1"/>
    <row r="3240" ht="12.6" hidden="1"/>
    <row r="3241" ht="12.6" hidden="1"/>
    <row r="3242" ht="12.6" hidden="1"/>
    <row r="3243" ht="12.6" hidden="1"/>
    <row r="3244" ht="12.6" hidden="1"/>
    <row r="3245" ht="12.6" hidden="1"/>
    <row r="3246" ht="12.6" hidden="1"/>
    <row r="3247" ht="12.6" hidden="1"/>
    <row r="3248" ht="12.6" hidden="1"/>
    <row r="3249" ht="12.6" hidden="1"/>
    <row r="3250" ht="12.6" hidden="1"/>
    <row r="3251" ht="12.6" hidden="1"/>
    <row r="3252" ht="12.6" hidden="1"/>
    <row r="3253" ht="12.6" hidden="1"/>
    <row r="3254" ht="12.6" hidden="1"/>
    <row r="3255" ht="12.6" hidden="1"/>
    <row r="3256" ht="12.6" hidden="1"/>
    <row r="3257" ht="12.6" hidden="1"/>
    <row r="3258" ht="12.6" hidden="1"/>
    <row r="3259" ht="12.6" hidden="1"/>
    <row r="3260" ht="12.6" hidden="1"/>
    <row r="3261" ht="12.6" hidden="1"/>
    <row r="3262" ht="12.6" hidden="1"/>
    <row r="3263" ht="12.6" hidden="1"/>
    <row r="3264" ht="12.6" hidden="1"/>
    <row r="3265" ht="12.6" hidden="1"/>
    <row r="3266" ht="12.6" hidden="1"/>
    <row r="3267" ht="12.6" hidden="1"/>
    <row r="3268" ht="12.6" hidden="1"/>
    <row r="3269" ht="12.6" hidden="1"/>
    <row r="3270" ht="12.6" hidden="1"/>
    <row r="3271" ht="12.6" hidden="1"/>
    <row r="3272" ht="12.6" hidden="1"/>
    <row r="3273" ht="12.6" hidden="1"/>
    <row r="3274" ht="12.6" hidden="1"/>
    <row r="3275" ht="12.6" hidden="1"/>
    <row r="3276" ht="12.6" hidden="1"/>
    <row r="3277" ht="12.6" hidden="1"/>
    <row r="3278" ht="12.6" hidden="1"/>
    <row r="3279" ht="12.6" hidden="1"/>
    <row r="3280" ht="12.6" hidden="1"/>
    <row r="3281" ht="12.6" hidden="1"/>
    <row r="3282" ht="12.6" hidden="1"/>
    <row r="3283" ht="12.6" hidden="1"/>
    <row r="3284" ht="12.6" hidden="1"/>
    <row r="3285" ht="12.6" hidden="1"/>
    <row r="3286" ht="12.6" hidden="1"/>
    <row r="3287" ht="12.6" hidden="1"/>
    <row r="3288" ht="12.6" hidden="1"/>
    <row r="3289" ht="12.6" hidden="1"/>
    <row r="3290" ht="12.6" hidden="1"/>
    <row r="3291" ht="12.6" hidden="1"/>
    <row r="3292" ht="12.6" hidden="1"/>
    <row r="3293" ht="12.6" hidden="1"/>
    <row r="3294" ht="12.6" hidden="1"/>
    <row r="3295" ht="12.6" hidden="1"/>
    <row r="3296" ht="12.6" hidden="1"/>
    <row r="3297" ht="12.6" hidden="1"/>
    <row r="3298" ht="12.6" hidden="1"/>
    <row r="3299" ht="12.6" hidden="1"/>
    <row r="3300" ht="12.6" hidden="1"/>
    <row r="3301" ht="12.6" hidden="1"/>
    <row r="3302" ht="12.6" hidden="1"/>
    <row r="3303" ht="12.6" hidden="1"/>
    <row r="3304" ht="12.6" hidden="1"/>
    <row r="3305" ht="12.6" hidden="1"/>
    <row r="3306" ht="12.6" hidden="1"/>
    <row r="3307" ht="12.6" hidden="1"/>
    <row r="3308" ht="12.6" hidden="1"/>
    <row r="3309" ht="12.6" hidden="1"/>
    <row r="3310" ht="12.6" hidden="1"/>
    <row r="3311" ht="12.6" hidden="1"/>
    <row r="3312" ht="12.6" hidden="1"/>
    <row r="3313" ht="12.6" hidden="1"/>
    <row r="3314" ht="12.6" hidden="1"/>
    <row r="3315" ht="12.6" hidden="1"/>
    <row r="3316" ht="12.6" hidden="1"/>
    <row r="3317" ht="12.6" hidden="1"/>
    <row r="3318" ht="12.6" hidden="1"/>
    <row r="3319" ht="12.6" hidden="1"/>
    <row r="3320" ht="12.6" hidden="1"/>
    <row r="3321" ht="12.6" hidden="1"/>
    <row r="3322" ht="12.6" hidden="1"/>
    <row r="3323" ht="12.6" hidden="1"/>
    <row r="3324" ht="12.6" hidden="1"/>
    <row r="3325" ht="12.6" hidden="1"/>
    <row r="3326" ht="12.6" hidden="1"/>
    <row r="3327" ht="12.6" hidden="1"/>
    <row r="3328" ht="12.6" hidden="1"/>
    <row r="3329" ht="12.6" hidden="1"/>
    <row r="3330" ht="12.6" hidden="1"/>
    <row r="3331" ht="12.6" hidden="1"/>
    <row r="3332" ht="12.6" hidden="1"/>
    <row r="3333" ht="12.6" hidden="1"/>
    <row r="3334" ht="12.6" hidden="1"/>
    <row r="3335" ht="12.6" hidden="1"/>
    <row r="3336" ht="12.6" hidden="1"/>
    <row r="3337" ht="12.6" hidden="1"/>
    <row r="3338" ht="12.6" hidden="1"/>
    <row r="3339" ht="12.6" hidden="1"/>
    <row r="3340" ht="12.6" hidden="1"/>
    <row r="3341" ht="12.6" hidden="1"/>
    <row r="3342" ht="12.6" hidden="1"/>
    <row r="3343" ht="12.6" hidden="1"/>
    <row r="3344" ht="12.6" hidden="1"/>
    <row r="3345" ht="12.6" hidden="1"/>
    <row r="3346" ht="12.6" hidden="1"/>
    <row r="3347" ht="12.6" hidden="1"/>
    <row r="3348" ht="12.6" hidden="1"/>
    <row r="3349" ht="12.6" hidden="1"/>
    <row r="3350" ht="12.6" hidden="1"/>
    <row r="3351" ht="12.6" hidden="1"/>
    <row r="3352" ht="12.6" hidden="1"/>
    <row r="3353" ht="12.6" hidden="1"/>
    <row r="3354" ht="12.6" hidden="1"/>
    <row r="3355" ht="12.6" hidden="1"/>
    <row r="3356" ht="12.6" hidden="1"/>
    <row r="3357" ht="12.6" hidden="1"/>
    <row r="3358" ht="12.6" hidden="1"/>
    <row r="3359" ht="12.6" hidden="1"/>
    <row r="3360" ht="12.6" hidden="1"/>
    <row r="3361" ht="12.6" hidden="1"/>
    <row r="3362" ht="12.6" hidden="1"/>
    <row r="3363" ht="12.6" hidden="1"/>
    <row r="3364" ht="12.6" hidden="1"/>
    <row r="3365" ht="12.6" hidden="1"/>
    <row r="3366" ht="12.6" hidden="1"/>
    <row r="3367" ht="12.6" hidden="1"/>
    <row r="3368" ht="12.6" hidden="1"/>
    <row r="3369" ht="12.6" hidden="1"/>
    <row r="3370" ht="12.6" hidden="1"/>
    <row r="3371" ht="12.6" hidden="1"/>
    <row r="3372" ht="12.6" hidden="1"/>
    <row r="3373" ht="12.6" hidden="1"/>
    <row r="3374" ht="12.6" hidden="1"/>
    <row r="3375" ht="12.6" hidden="1"/>
    <row r="3376" ht="12.6" hidden="1"/>
    <row r="3377" ht="12.6" hidden="1"/>
    <row r="3378" ht="12.6" hidden="1"/>
    <row r="3379" ht="12.6" hidden="1"/>
    <row r="3380" ht="12.6" hidden="1"/>
    <row r="3381" ht="12.6" hidden="1"/>
    <row r="3382" ht="12.6" hidden="1"/>
    <row r="3383" ht="12.6" hidden="1"/>
    <row r="3384" ht="12.6" hidden="1"/>
    <row r="3385" ht="12.6" hidden="1"/>
    <row r="3386" ht="12.6" hidden="1"/>
    <row r="3387" ht="12.6" hidden="1"/>
    <row r="3388" ht="12.6" hidden="1"/>
    <row r="3389" ht="12.6" hidden="1"/>
    <row r="3390" ht="12.6" hidden="1"/>
    <row r="3391" ht="12.6" hidden="1"/>
    <row r="3392" ht="12.6" hidden="1"/>
    <row r="3393" ht="12.6" hidden="1"/>
    <row r="3394" ht="12.6" hidden="1"/>
    <row r="3395" ht="12.6" hidden="1"/>
    <row r="3396" ht="12.6" hidden="1"/>
    <row r="3397" ht="12.6" hidden="1"/>
    <row r="3398" ht="12.6" hidden="1"/>
    <row r="3399" ht="12.6" hidden="1"/>
    <row r="3400" ht="12.6" hidden="1"/>
    <row r="3401" ht="12.6" hidden="1"/>
    <row r="3402" ht="12.6" hidden="1"/>
    <row r="3403" ht="12.6" hidden="1"/>
    <row r="3404" ht="12.6" hidden="1"/>
    <row r="3405" ht="12.6" hidden="1"/>
    <row r="3406" ht="12.6" hidden="1"/>
    <row r="3407" ht="12.6" hidden="1"/>
    <row r="3408" ht="12.6" hidden="1"/>
    <row r="3409" ht="12.6" hidden="1"/>
    <row r="3410" ht="12.6" hidden="1"/>
    <row r="3411" ht="12.6" hidden="1"/>
    <row r="3412" ht="12.6" hidden="1"/>
    <row r="3413" ht="12.6" hidden="1"/>
    <row r="3414" ht="12.6" hidden="1"/>
    <row r="3415" ht="12.6" hidden="1"/>
    <row r="3416" ht="12.6" hidden="1"/>
    <row r="3417" ht="12.6" hidden="1"/>
    <row r="3418" ht="12.6" hidden="1"/>
    <row r="3419" ht="12.6" hidden="1"/>
    <row r="3420" ht="12.6" hidden="1"/>
    <row r="3421" ht="12.6" hidden="1"/>
    <row r="3422" ht="12.6" hidden="1"/>
    <row r="3423" ht="12.6" hidden="1"/>
    <row r="3424" ht="12.6" hidden="1"/>
    <row r="3425" ht="12.6" hidden="1"/>
    <row r="3426" ht="12.6" hidden="1"/>
    <row r="3427" ht="12.6" hidden="1"/>
    <row r="3428" ht="12.6" hidden="1"/>
    <row r="3429" ht="12.6" hidden="1"/>
    <row r="3430" ht="12.6" hidden="1"/>
    <row r="3431" ht="12.6" hidden="1"/>
    <row r="3432" ht="12.6" hidden="1"/>
    <row r="3433" ht="12.6" hidden="1"/>
    <row r="3434" ht="12.6" hidden="1"/>
    <row r="3435" ht="12.6" hidden="1"/>
    <row r="3436" ht="12.6" hidden="1"/>
    <row r="3437" ht="12.6" hidden="1"/>
    <row r="3438" ht="12.6" hidden="1"/>
    <row r="3439" ht="12.6" hidden="1"/>
    <row r="3440" ht="12.6" hidden="1"/>
    <row r="3441" ht="12.6" hidden="1"/>
    <row r="3442" ht="12.6" hidden="1"/>
    <row r="3443" ht="12.6" hidden="1"/>
    <row r="3444" ht="12.6" hidden="1"/>
    <row r="3445" ht="12.6" hidden="1"/>
    <row r="3446" ht="12.6" hidden="1"/>
    <row r="3447" ht="12.6" hidden="1"/>
    <row r="3448" ht="12.6" hidden="1"/>
    <row r="3449" ht="12.6" hidden="1"/>
    <row r="3450" ht="12.6" hidden="1"/>
    <row r="3451" ht="12.6" hidden="1"/>
    <row r="3452" ht="12.6" hidden="1"/>
    <row r="3453" ht="12.6" hidden="1"/>
    <row r="3454" ht="12.6" hidden="1"/>
    <row r="3455" ht="12.6" hidden="1"/>
    <row r="3456" ht="12.6" hidden="1"/>
    <row r="3457" ht="12.6" hidden="1"/>
    <row r="3458" ht="12.6" hidden="1"/>
    <row r="3459" ht="12.6" hidden="1"/>
    <row r="3460" ht="12.6" hidden="1"/>
    <row r="3461" ht="12.6" hidden="1"/>
    <row r="3462" ht="12.6" hidden="1"/>
    <row r="3463" ht="12.6" hidden="1"/>
    <row r="3464" ht="12.6" hidden="1"/>
    <row r="3465" ht="12.6" hidden="1"/>
    <row r="3466" ht="12.6" hidden="1"/>
    <row r="3467" ht="12.6" hidden="1"/>
    <row r="3468" ht="12.6" hidden="1"/>
    <row r="3469" ht="12.6" hidden="1"/>
    <row r="3470" ht="12.6" hidden="1"/>
    <row r="3471" ht="12.6" hidden="1"/>
    <row r="3472" ht="12.6" hidden="1"/>
    <row r="3473" ht="12.6" hidden="1"/>
    <row r="3474" ht="12.6" hidden="1"/>
    <row r="3475" ht="12.6" hidden="1"/>
    <row r="3476" ht="12.6" hidden="1"/>
    <row r="3477" ht="12.6" hidden="1"/>
    <row r="3478" ht="12.6" hidden="1"/>
    <row r="3479" ht="12.6" hidden="1"/>
    <row r="3480" ht="12.6" hidden="1"/>
    <row r="3481" ht="12.6" hidden="1"/>
    <row r="3482" ht="12.6" hidden="1"/>
    <row r="3483" ht="12.6" hidden="1"/>
    <row r="3484" ht="12.6" hidden="1"/>
    <row r="3485" ht="12.6" hidden="1"/>
    <row r="3486" ht="12.6" hidden="1"/>
    <row r="3487" ht="12.6" hidden="1"/>
    <row r="3488" ht="12.6" hidden="1"/>
    <row r="3489" ht="12.6" hidden="1"/>
    <row r="3490" ht="12.6" hidden="1"/>
    <row r="3491" ht="12.6" hidden="1"/>
    <row r="3492" ht="12.6" hidden="1"/>
    <row r="3493" ht="12.6" hidden="1"/>
    <row r="3494" ht="12.6" hidden="1"/>
    <row r="3495" ht="12.6" hidden="1"/>
    <row r="3496" ht="12.6" hidden="1"/>
    <row r="3497" ht="12.6" hidden="1"/>
    <row r="3498" ht="12.6" hidden="1"/>
    <row r="3499" ht="12.6" hidden="1"/>
    <row r="3500" ht="12.6" hidden="1"/>
    <row r="3501" ht="12.6" hidden="1"/>
    <row r="3502" ht="12.6" hidden="1"/>
    <row r="3503" ht="12.6" hidden="1"/>
    <row r="3504" ht="12.6" hidden="1"/>
    <row r="3505" ht="12.6" hidden="1"/>
    <row r="3506" ht="12.6" hidden="1"/>
    <row r="3507" ht="12.6" hidden="1"/>
    <row r="3508" ht="12.6" hidden="1"/>
    <row r="3509" ht="12.6" hidden="1"/>
    <row r="3510" ht="12.6" hidden="1"/>
    <row r="3511" ht="12.6" hidden="1"/>
    <row r="3512" ht="12.6" hidden="1"/>
    <row r="3513" ht="12.6" hidden="1"/>
    <row r="3514" ht="12.6" hidden="1"/>
    <row r="3515" ht="12.6" hidden="1"/>
    <row r="3516" ht="12.6" hidden="1"/>
    <row r="3517" ht="12.6" hidden="1"/>
    <row r="3518" ht="12.6" hidden="1"/>
    <row r="3519" ht="12.6" hidden="1"/>
    <row r="3520" ht="12.6" hidden="1"/>
    <row r="3521" ht="12.6" hidden="1"/>
    <row r="3522" ht="12.6" hidden="1"/>
    <row r="3523" ht="12.6" hidden="1"/>
    <row r="3524" ht="12.6" hidden="1"/>
    <row r="3525" ht="12.6" hidden="1"/>
    <row r="3526" ht="12.6" hidden="1"/>
    <row r="3527" ht="12.6" hidden="1"/>
    <row r="3528" ht="12.6" hidden="1"/>
    <row r="3529" ht="12.6" hidden="1"/>
    <row r="3530" ht="12.6" hidden="1"/>
    <row r="3531" ht="12.6" hidden="1"/>
    <row r="3532" ht="12.6" hidden="1"/>
    <row r="3533" ht="12.6" hidden="1"/>
    <row r="3534" ht="12.6" hidden="1"/>
    <row r="3535" ht="12.6" hidden="1"/>
    <row r="3536" ht="12.6" hidden="1"/>
    <row r="3537" ht="12.6" hidden="1"/>
    <row r="3538" ht="12.6" hidden="1"/>
    <row r="3539" ht="12.6" hidden="1"/>
    <row r="3540" ht="12.6" hidden="1"/>
    <row r="3541" ht="12.6" hidden="1"/>
    <row r="3542" ht="12.6" hidden="1"/>
    <row r="3543" ht="12.6" hidden="1"/>
    <row r="3544" ht="12.6" hidden="1"/>
    <row r="3545" ht="12.6" hidden="1"/>
    <row r="3546" ht="12.6" hidden="1"/>
    <row r="3547" ht="12.6" hidden="1"/>
    <row r="3548" ht="12.6" hidden="1"/>
    <row r="3549" ht="12.6" hidden="1"/>
    <row r="3550" ht="12.6" hidden="1"/>
    <row r="3551" ht="12.6" hidden="1"/>
    <row r="3552" ht="12.6" hidden="1"/>
    <row r="3553" ht="12.6" hidden="1"/>
    <row r="3554" ht="12.6" hidden="1"/>
    <row r="3555" ht="12.6" hidden="1"/>
    <row r="3556" ht="12.6" hidden="1"/>
    <row r="3557" ht="12.6" hidden="1"/>
    <row r="3558" ht="12.6" hidden="1"/>
    <row r="3559" ht="12.6" hidden="1"/>
    <row r="3560" ht="12.6" hidden="1"/>
    <row r="3561" ht="12.6" hidden="1"/>
    <row r="3562" ht="12.6" hidden="1"/>
    <row r="3563" ht="12.6" hidden="1"/>
    <row r="3564" ht="12.6" hidden="1"/>
    <row r="3565" ht="12.6" hidden="1"/>
    <row r="3566" ht="12.6" hidden="1"/>
    <row r="3567" ht="12.6" hidden="1"/>
    <row r="3568" ht="12.6" hidden="1"/>
    <row r="3569" ht="12.6" hidden="1"/>
    <row r="3570" ht="12.6" hidden="1"/>
    <row r="3571" ht="12.6" hidden="1"/>
    <row r="3572" ht="12.6" hidden="1"/>
    <row r="3573" ht="12.6" hidden="1"/>
    <row r="3574" ht="12.6" hidden="1"/>
    <row r="3575" ht="12.6" hidden="1"/>
    <row r="3576" ht="12.6" hidden="1"/>
    <row r="3577" ht="12.6" hidden="1"/>
    <row r="3578" ht="12.6" hidden="1"/>
    <row r="3579" ht="12.6" hidden="1"/>
    <row r="3580" ht="12.6" hidden="1"/>
    <row r="3581" ht="12.6" hidden="1"/>
    <row r="3582" ht="12.6" hidden="1"/>
    <row r="3583" ht="12.6" hidden="1"/>
    <row r="3584" ht="12.6" hidden="1"/>
    <row r="3585" ht="12.6" hidden="1"/>
    <row r="3586" ht="12.6" hidden="1"/>
    <row r="3587" ht="12.6" hidden="1"/>
    <row r="3588" ht="12.6" hidden="1"/>
    <row r="3589" ht="12.6" hidden="1"/>
    <row r="3590" ht="12.6" hidden="1"/>
    <row r="3591" ht="12.6" hidden="1"/>
    <row r="3592" ht="12.6" hidden="1"/>
    <row r="3593" ht="12.6" hidden="1"/>
    <row r="3594" ht="12.6" hidden="1"/>
    <row r="3595" ht="12.6" hidden="1"/>
    <row r="3596" ht="12.6" hidden="1"/>
    <row r="3597" ht="12.6" hidden="1"/>
    <row r="3598" ht="12.6" hidden="1"/>
    <row r="3599" ht="12.6" hidden="1"/>
    <row r="3600" ht="12.6" hidden="1"/>
    <row r="3601" ht="12.6" hidden="1"/>
    <row r="3602" ht="12.6" hidden="1"/>
    <row r="3603" ht="12.6" hidden="1"/>
    <row r="3604" ht="12.6" hidden="1"/>
    <row r="3605" ht="12.6" hidden="1"/>
    <row r="3606" ht="12.6" hidden="1"/>
    <row r="3607" ht="12.6" hidden="1"/>
    <row r="3608" ht="12.6" hidden="1"/>
    <row r="3609" ht="12.6" hidden="1"/>
    <row r="3610" ht="12.6" hidden="1"/>
    <row r="3611" ht="12.6" hidden="1"/>
    <row r="3612" ht="12.6" hidden="1"/>
    <row r="3613" ht="12.6" hidden="1"/>
    <row r="3614" ht="12.6" hidden="1"/>
    <row r="3615" ht="12.6" hidden="1"/>
    <row r="3616" ht="12.6" hidden="1"/>
    <row r="3617" ht="12.6" hidden="1"/>
    <row r="3618" ht="12.6" hidden="1"/>
    <row r="3619" ht="12.6" hidden="1"/>
    <row r="3620" ht="12.6" hidden="1"/>
    <row r="3621" ht="12.6" hidden="1"/>
    <row r="3622" ht="12.6" hidden="1"/>
    <row r="3623" ht="12.6" hidden="1"/>
    <row r="3624" ht="12.6" hidden="1"/>
    <row r="3625" ht="12.6" hidden="1"/>
    <row r="3626" ht="12.6" hidden="1"/>
    <row r="3627" ht="12.6" hidden="1"/>
    <row r="3628" ht="12.6" hidden="1"/>
    <row r="3629" ht="12.6" hidden="1"/>
    <row r="3630" ht="12.6" hidden="1"/>
    <row r="3631" ht="12.6" hidden="1"/>
    <row r="3632" ht="12.6" hidden="1"/>
    <row r="3633" ht="12.6" hidden="1"/>
    <row r="3634" ht="12.6" hidden="1"/>
    <row r="3635" ht="12.6" hidden="1"/>
    <row r="3636" ht="12.6" hidden="1"/>
    <row r="3637" ht="12.6" hidden="1"/>
    <row r="3638" ht="12.6" hidden="1"/>
    <row r="3639" ht="12.6" hidden="1"/>
    <row r="3640" ht="12.6" hidden="1"/>
    <row r="3641" ht="12.6" hidden="1"/>
    <row r="3642" ht="12.6" hidden="1"/>
    <row r="3643" ht="12.6" hidden="1"/>
    <row r="3644" ht="12.6" hidden="1"/>
    <row r="3645" ht="12.6" hidden="1"/>
    <row r="3646" ht="12.6" hidden="1"/>
    <row r="3647" ht="12.6" hidden="1"/>
    <row r="3648" ht="12.6" hidden="1"/>
    <row r="3649" ht="12.6" hidden="1"/>
    <row r="3650" ht="12.6" hidden="1"/>
    <row r="3651" ht="12.6" hidden="1"/>
    <row r="3652" ht="12.6" hidden="1"/>
    <row r="3653" ht="12.6" hidden="1"/>
    <row r="3654" ht="12.6" hidden="1"/>
    <row r="3655" ht="12.6" hidden="1"/>
    <row r="3656" ht="12.6" hidden="1"/>
    <row r="3657" ht="12.6" hidden="1"/>
    <row r="3658" ht="12.6" hidden="1"/>
    <row r="3659" ht="12.6" hidden="1"/>
    <row r="3660" ht="12.6" hidden="1"/>
    <row r="3661" ht="12.6" hidden="1"/>
    <row r="3662" ht="12.6" hidden="1"/>
    <row r="3663" ht="12.6" hidden="1"/>
    <row r="3664" ht="12.6" hidden="1"/>
    <row r="3665" ht="12.6" hidden="1"/>
    <row r="3666" ht="12.6" hidden="1"/>
    <row r="3667" ht="12.6" hidden="1"/>
    <row r="3668" ht="12.6" hidden="1"/>
    <row r="3669" ht="12.6" hidden="1"/>
    <row r="3670" ht="12.6" hidden="1"/>
    <row r="3671" ht="12.6" hidden="1"/>
    <row r="3672" ht="12.6" hidden="1"/>
    <row r="3673" ht="12.6" hidden="1"/>
    <row r="3674" ht="12.6" hidden="1"/>
    <row r="3675" ht="12.6" hidden="1"/>
    <row r="3676" ht="12.6" hidden="1"/>
    <row r="3677" ht="12.6" hidden="1"/>
    <row r="3678" ht="12.6" hidden="1"/>
    <row r="3679" ht="12.6" hidden="1"/>
    <row r="3680" ht="12.6" hidden="1"/>
    <row r="3681" ht="12.6" hidden="1"/>
    <row r="3682" ht="12.6" hidden="1"/>
    <row r="3683" ht="12.6" hidden="1"/>
    <row r="3684" ht="12.6" hidden="1"/>
    <row r="3685" ht="12.6" hidden="1"/>
    <row r="3686" ht="12.6" hidden="1"/>
    <row r="3687" ht="12.6" hidden="1"/>
    <row r="3688" ht="12.6" hidden="1"/>
    <row r="3689" ht="12.6" hidden="1"/>
    <row r="3690" ht="12.6" hidden="1"/>
    <row r="3691" ht="12.6" hidden="1"/>
    <row r="3692" ht="12.6" hidden="1"/>
    <row r="3693" ht="12.6" hidden="1"/>
    <row r="3694" ht="12.6" hidden="1"/>
    <row r="3695" ht="12.6" hidden="1"/>
    <row r="3696" ht="12.6" hidden="1"/>
    <row r="3697" ht="12.6" hidden="1"/>
    <row r="3698" ht="12.6" hidden="1"/>
    <row r="3699" ht="12.6" hidden="1"/>
    <row r="3700" ht="12.6" hidden="1"/>
    <row r="3701" ht="12.6" hidden="1"/>
    <row r="3702" ht="12.6" hidden="1"/>
    <row r="3703" ht="12.6" hidden="1"/>
    <row r="3704" ht="12.6" hidden="1"/>
    <row r="3705" ht="12.6" hidden="1"/>
    <row r="3706" ht="12.6" hidden="1"/>
    <row r="3707" ht="12.6" hidden="1"/>
    <row r="3708" ht="12.6" hidden="1"/>
    <row r="3709" ht="12.6" hidden="1"/>
    <row r="3710" ht="12.6" hidden="1"/>
    <row r="3711" ht="12.6" hidden="1"/>
    <row r="3712" ht="12.6" hidden="1"/>
    <row r="3713" ht="12.6" hidden="1"/>
    <row r="3714" ht="12.6" hidden="1"/>
    <row r="3715" ht="12.6" hidden="1"/>
    <row r="3716" ht="12.6" hidden="1"/>
    <row r="3717" ht="12.6" hidden="1"/>
    <row r="3718" ht="12.6" hidden="1"/>
    <row r="3719" ht="12.6" hidden="1"/>
    <row r="3720" ht="12.6" hidden="1"/>
    <row r="3721" ht="12.6" hidden="1"/>
    <row r="3722" ht="12.6" hidden="1"/>
    <row r="3723" ht="12.6" hidden="1"/>
    <row r="3724" ht="12.6" hidden="1"/>
    <row r="3725" ht="12.6" hidden="1"/>
    <row r="3726" ht="12.6" hidden="1"/>
    <row r="3727" ht="12.6" hidden="1"/>
    <row r="3728" ht="12.6" hidden="1"/>
    <row r="3729" ht="12.6" hidden="1"/>
    <row r="3730" ht="12.6" hidden="1"/>
    <row r="3731" ht="12.6" hidden="1"/>
    <row r="3732" ht="12.6" hidden="1"/>
    <row r="3733" ht="12.6" hidden="1"/>
    <row r="3734" ht="12.6" hidden="1"/>
    <row r="3735" ht="12.6" hidden="1"/>
    <row r="3736" ht="12.6" hidden="1"/>
    <row r="3737" ht="12.6" hidden="1"/>
    <row r="3738" ht="12.6" hidden="1"/>
    <row r="3739" ht="12.6" hidden="1"/>
    <row r="3740" ht="12.6" hidden="1"/>
    <row r="3741" ht="12.6" hidden="1"/>
    <row r="3742" ht="12.6" hidden="1"/>
    <row r="3743" ht="12.6" hidden="1"/>
    <row r="3744" ht="12.6" hidden="1"/>
    <row r="3745" ht="12.6" hidden="1"/>
    <row r="3746" ht="12.6" hidden="1"/>
    <row r="3747" ht="12.6" hidden="1"/>
    <row r="3748" ht="12.6" hidden="1"/>
    <row r="3749" ht="12.6" hidden="1"/>
    <row r="3750" ht="12.6" hidden="1"/>
    <row r="3751" ht="12.6" hidden="1"/>
    <row r="3752" ht="12.6" hidden="1"/>
    <row r="3753" ht="12.6" hidden="1"/>
    <row r="3754" ht="12.6" hidden="1"/>
    <row r="3755" ht="12.6" hidden="1"/>
    <row r="3756" ht="12.6" hidden="1"/>
    <row r="3757" ht="12.6" hidden="1"/>
    <row r="3758" ht="12.6" hidden="1"/>
    <row r="3759" ht="12.6" hidden="1"/>
    <row r="3760" ht="12.6" hidden="1"/>
    <row r="3761" ht="12.6" hidden="1"/>
    <row r="3762" ht="12.6" hidden="1"/>
    <row r="3763" ht="12.6" hidden="1"/>
    <row r="3764" ht="12.6" hidden="1"/>
    <row r="3765" ht="12.6" hidden="1"/>
    <row r="3766" ht="12.6" hidden="1"/>
    <row r="3767" ht="12.6" hidden="1"/>
    <row r="3768" ht="12.6" hidden="1"/>
    <row r="3769" ht="12.6" hidden="1"/>
    <row r="3770" ht="12.6" hidden="1"/>
    <row r="3771" ht="12.6" hidden="1"/>
    <row r="3772" ht="12.6" hidden="1"/>
    <row r="3773" ht="12.6" hidden="1"/>
    <row r="3774" ht="12.6" hidden="1"/>
    <row r="3775" ht="12.6" hidden="1"/>
    <row r="3776" ht="12.6" hidden="1"/>
    <row r="3777" ht="12.6" hidden="1"/>
    <row r="3778" ht="12.6" hidden="1"/>
    <row r="3779" ht="12.6" hidden="1"/>
    <row r="3780" ht="12.6" hidden="1"/>
    <row r="3781" ht="12.6" hidden="1"/>
    <row r="3782" ht="12.6" hidden="1"/>
    <row r="3783" ht="12.6" hidden="1"/>
    <row r="3784" ht="12.6" hidden="1"/>
    <row r="3785" ht="12.6" hidden="1"/>
    <row r="3786" ht="12.6" hidden="1"/>
    <row r="3787" ht="12.6" hidden="1"/>
    <row r="3788" ht="12.6" hidden="1"/>
    <row r="3789" ht="12.6" hidden="1"/>
    <row r="3790" ht="12.6" hidden="1"/>
    <row r="3791" ht="12.6" hidden="1"/>
    <row r="3792" ht="12.6" hidden="1"/>
    <row r="3793" ht="12.6" hidden="1"/>
    <row r="3794" ht="12.6" hidden="1"/>
    <row r="3795" ht="12.6" hidden="1"/>
    <row r="3796" ht="12.6" hidden="1"/>
    <row r="3797" ht="12.6" hidden="1"/>
    <row r="3798" ht="12.6" hidden="1"/>
    <row r="3799" ht="12.6" hidden="1"/>
    <row r="3800" ht="12.6" hidden="1"/>
    <row r="3801" ht="12.6" hidden="1"/>
    <row r="3802" ht="12.6" hidden="1"/>
    <row r="3803" ht="12.6" hidden="1"/>
    <row r="3804" ht="12.6" hidden="1"/>
    <row r="3805" ht="12.6" hidden="1"/>
    <row r="3806" ht="12.6" hidden="1"/>
    <row r="3807" ht="12.6" hidden="1"/>
    <row r="3808" ht="12.6" hidden="1"/>
    <row r="3809" ht="12.6" hidden="1"/>
    <row r="3810" ht="12.6" hidden="1"/>
    <row r="3811" ht="12.6" hidden="1"/>
    <row r="3812" ht="12.6" hidden="1"/>
    <row r="3813" ht="12.6" hidden="1"/>
    <row r="3814" ht="12.6" hidden="1"/>
    <row r="3815" ht="12.6" hidden="1"/>
    <row r="3816" ht="12.6" hidden="1"/>
    <row r="3817" ht="12.6" hidden="1"/>
    <row r="3818" ht="12.6" hidden="1"/>
    <row r="3819" ht="12.6" hidden="1"/>
    <row r="3820" ht="12.6" hidden="1"/>
    <row r="3821" ht="12.6" hidden="1"/>
    <row r="3822" ht="12.6" hidden="1"/>
    <row r="3823" ht="12.6" hidden="1"/>
    <row r="3824" ht="12.6" hidden="1"/>
    <row r="3825" ht="12.6" hidden="1"/>
    <row r="3826" ht="12.6" hidden="1"/>
    <row r="3827" ht="12.6" hidden="1"/>
    <row r="3828" ht="12.6" hidden="1"/>
    <row r="3829" ht="12.6" hidden="1"/>
    <row r="3830" ht="12.6" hidden="1"/>
    <row r="3831" ht="12.6" hidden="1"/>
    <row r="3832" ht="12.6" hidden="1"/>
    <row r="3833" ht="12.6" hidden="1"/>
    <row r="3834" ht="12.6" hidden="1"/>
    <row r="3835" ht="12.6" hidden="1"/>
    <row r="3836" ht="12.6" hidden="1"/>
    <row r="3837" ht="12.6" hidden="1"/>
    <row r="3838" ht="12.6" hidden="1"/>
    <row r="3839" ht="12.6" hidden="1"/>
    <row r="3840" ht="12.6" hidden="1"/>
    <row r="3841" ht="12.6" hidden="1"/>
    <row r="3842" ht="12.6" hidden="1"/>
    <row r="3843" ht="12.6" hidden="1"/>
    <row r="3844" ht="12.6" hidden="1"/>
    <row r="3845" ht="12.6" hidden="1"/>
    <row r="3846" ht="12.6" hidden="1"/>
    <row r="3847" ht="12.6" hidden="1"/>
    <row r="3848" ht="12.6" hidden="1"/>
    <row r="3849" ht="12.6" hidden="1"/>
    <row r="3850" ht="12.6" hidden="1"/>
    <row r="3851" ht="12.6" hidden="1"/>
    <row r="3852" ht="12.6" hidden="1"/>
    <row r="3853" ht="12.6" hidden="1"/>
    <row r="3854" ht="12.6" hidden="1"/>
    <row r="3855" ht="12.6" hidden="1"/>
    <row r="3856" ht="12.6" hidden="1"/>
    <row r="3857" ht="12.6" hidden="1"/>
    <row r="3858" ht="12.6" hidden="1"/>
    <row r="3859" ht="12.6" hidden="1"/>
    <row r="3860" ht="12.6" hidden="1"/>
    <row r="3861" ht="12.6" hidden="1"/>
    <row r="3862" ht="12.6" hidden="1"/>
    <row r="3863" ht="12.6" hidden="1"/>
    <row r="3864" ht="12.6" hidden="1"/>
    <row r="3865" ht="12.6" hidden="1"/>
    <row r="3866" ht="12.6" hidden="1"/>
    <row r="3867" ht="12.6" hidden="1"/>
    <row r="3868" ht="12.6" hidden="1"/>
    <row r="3869" ht="12.6" hidden="1"/>
    <row r="3870" ht="12.6" hidden="1"/>
    <row r="3871" ht="12.6" hidden="1"/>
    <row r="3872" ht="12.6" hidden="1"/>
    <row r="3873" ht="12.6" hidden="1"/>
    <row r="3874" ht="12.6" hidden="1"/>
    <row r="3875" ht="12.6" hidden="1"/>
    <row r="3876" ht="12.6" hidden="1"/>
    <row r="3877" ht="12.6" hidden="1"/>
    <row r="3878" ht="12.6" hidden="1"/>
    <row r="3879" ht="12.6" hidden="1"/>
    <row r="3880" ht="12.6" hidden="1"/>
    <row r="3881" ht="12.6" hidden="1"/>
    <row r="3882" ht="12.6" hidden="1"/>
    <row r="3883" ht="12.6" hidden="1"/>
    <row r="3884" ht="12.6" hidden="1"/>
    <row r="3885" ht="12.6" hidden="1"/>
    <row r="3886" ht="12.6" hidden="1"/>
    <row r="3887" ht="12.6" hidden="1"/>
    <row r="3888" ht="12.6" hidden="1"/>
    <row r="3889" ht="12.6" hidden="1"/>
    <row r="3890" ht="12.6" hidden="1"/>
    <row r="3891" ht="12.6" hidden="1"/>
    <row r="3892" ht="12.6" hidden="1"/>
    <row r="3893" ht="12.6" hidden="1"/>
    <row r="3894" ht="12.6" hidden="1"/>
    <row r="3895" ht="12.6" hidden="1"/>
    <row r="3896" ht="12.6" hidden="1"/>
    <row r="3897" ht="12.6" hidden="1"/>
    <row r="3898" ht="12.6" hidden="1"/>
    <row r="3899" ht="12.6" hidden="1"/>
    <row r="3900" ht="12.6" hidden="1"/>
    <row r="3901" ht="12.6" hidden="1"/>
    <row r="3902" ht="12.6" hidden="1"/>
    <row r="3903" ht="12.6" hidden="1"/>
    <row r="3904" ht="12.6" hidden="1"/>
    <row r="3905" ht="12.6" hidden="1"/>
    <row r="3906" ht="12.6" hidden="1"/>
    <row r="3907" ht="12.6" hidden="1"/>
    <row r="3908" ht="12.6" hidden="1"/>
    <row r="3909" ht="12.6" hidden="1"/>
    <row r="3910" ht="12.6" hidden="1"/>
    <row r="3911" ht="12.6" hidden="1"/>
    <row r="3912" ht="12.6" hidden="1"/>
    <row r="3913" ht="12.6" hidden="1"/>
    <row r="3914" ht="12.6" hidden="1"/>
    <row r="3915" ht="12.6" hidden="1"/>
    <row r="3916" ht="12.6" hidden="1"/>
    <row r="3917" ht="12.6" hidden="1"/>
    <row r="3918" ht="12.6" hidden="1"/>
    <row r="3919" ht="12.6" hidden="1"/>
    <row r="3920" ht="12.6" hidden="1"/>
    <row r="3921" ht="12.6" hidden="1"/>
    <row r="3922" ht="12.6" hidden="1"/>
    <row r="3923" ht="12.6" hidden="1"/>
    <row r="3924" ht="12.6" hidden="1"/>
    <row r="3925" ht="12.6" hidden="1"/>
    <row r="3926" ht="12.6" hidden="1"/>
    <row r="3927" ht="12.6" hidden="1"/>
    <row r="3928" ht="12.6" hidden="1"/>
    <row r="3929" ht="12.6" hidden="1"/>
    <row r="3930" ht="12.6" hidden="1"/>
    <row r="3931" ht="12.6" hidden="1"/>
    <row r="3932" ht="12.6" hidden="1"/>
    <row r="3933" ht="12.6" hidden="1"/>
    <row r="3934" ht="12.6" hidden="1"/>
    <row r="3935" ht="12.6" hidden="1"/>
    <row r="3936" ht="12.6" hidden="1"/>
    <row r="3937" ht="12.6" hidden="1"/>
    <row r="3938" ht="12.6" hidden="1"/>
    <row r="3939" ht="12.6" hidden="1"/>
    <row r="3940" ht="12.6" hidden="1"/>
    <row r="3941" ht="12.6" hidden="1"/>
    <row r="3942" ht="12.6" hidden="1"/>
    <row r="3943" ht="12.6" hidden="1"/>
    <row r="3944" ht="12.6" hidden="1"/>
    <row r="3945" ht="12.6" hidden="1"/>
    <row r="3946" ht="12.6" hidden="1"/>
    <row r="3947" ht="12.6" hidden="1"/>
    <row r="3948" ht="12.6" hidden="1"/>
    <row r="3949" ht="12.6" hidden="1"/>
    <row r="3950" ht="12.6" hidden="1"/>
    <row r="3951" ht="12.6" hidden="1"/>
    <row r="3952" ht="12.6" hidden="1"/>
    <row r="3953" ht="12.6" hidden="1"/>
    <row r="3954" ht="12.6" hidden="1"/>
    <row r="3955" ht="12.6" hidden="1"/>
    <row r="3956" ht="12.6" hidden="1"/>
    <row r="3957" ht="12.6" hidden="1"/>
    <row r="3958" ht="12.6" hidden="1"/>
    <row r="3959" ht="12.6" hidden="1"/>
    <row r="3960" ht="12.6" hidden="1"/>
    <row r="3961" ht="12.6" hidden="1"/>
    <row r="3962" ht="12.6" hidden="1"/>
    <row r="3963" ht="12.6" hidden="1"/>
    <row r="3964" ht="12.6" hidden="1"/>
    <row r="3965" ht="12.6" hidden="1"/>
    <row r="3966" ht="12.6" hidden="1"/>
    <row r="3967" ht="12.6" hidden="1"/>
    <row r="3968" ht="12.6" hidden="1"/>
    <row r="3969" ht="12.6" hidden="1"/>
    <row r="3970" ht="12.6" hidden="1"/>
    <row r="3971" ht="12.6" hidden="1"/>
    <row r="3972" ht="12.6" hidden="1"/>
    <row r="3973" ht="12.6" hidden="1"/>
    <row r="3974" ht="12.6" hidden="1"/>
    <row r="3975" ht="12.6" hidden="1"/>
    <row r="3976" ht="12.6" hidden="1"/>
    <row r="3977" ht="12.6" hidden="1"/>
    <row r="3978" ht="12.6" hidden="1"/>
    <row r="3979" ht="12.6" hidden="1"/>
    <row r="3980" ht="12.6" hidden="1"/>
    <row r="3981" ht="12.6" hidden="1"/>
    <row r="3982" ht="12.6" hidden="1"/>
    <row r="3983" ht="12.6" hidden="1"/>
    <row r="3984" ht="12.6" hidden="1"/>
    <row r="3985" ht="12.6" hidden="1"/>
    <row r="3986" ht="12.6" hidden="1"/>
    <row r="3987" ht="12.6" hidden="1"/>
    <row r="3988" ht="12.6" hidden="1"/>
    <row r="3989" ht="12.6" hidden="1"/>
    <row r="3990" ht="12.6" hidden="1"/>
    <row r="3991" ht="12.6" hidden="1"/>
    <row r="3992" ht="12.6" hidden="1"/>
    <row r="3993" ht="12.6" hidden="1"/>
    <row r="3994" ht="12.6" hidden="1"/>
    <row r="3995" ht="12.6" hidden="1"/>
    <row r="3996" ht="12.6" hidden="1"/>
    <row r="3997" ht="12.6" hidden="1"/>
    <row r="3998" ht="12.6" hidden="1"/>
    <row r="3999" ht="12.6" hidden="1"/>
    <row r="4000" ht="12.6" hidden="1"/>
    <row r="4001" ht="12.6" hidden="1"/>
    <row r="4002" ht="12.6" hidden="1"/>
    <row r="4003" ht="12.6" hidden="1"/>
    <row r="4004" ht="12.6" hidden="1"/>
    <row r="4005" ht="12.6" hidden="1"/>
    <row r="4006" ht="12.6" hidden="1"/>
    <row r="4007" ht="12.6" hidden="1"/>
    <row r="4008" ht="12.6" hidden="1"/>
    <row r="4009" ht="12.6" hidden="1"/>
    <row r="4010" ht="12.6" hidden="1"/>
    <row r="4011" ht="12.6" hidden="1"/>
    <row r="4012" ht="12.6" hidden="1"/>
    <row r="4013" ht="12.6" hidden="1"/>
    <row r="4014" ht="12.6" hidden="1"/>
    <row r="4015" ht="12.6" hidden="1"/>
    <row r="4016" ht="12.6" hidden="1"/>
    <row r="4017" ht="12.6" hidden="1"/>
    <row r="4018" ht="12.6" hidden="1"/>
    <row r="4019" ht="12.6" hidden="1"/>
    <row r="4020" ht="12.6" hidden="1"/>
    <row r="4021" ht="12.6" hidden="1"/>
    <row r="4022" ht="12.6" hidden="1"/>
    <row r="4023" ht="12.6" hidden="1"/>
    <row r="4024" ht="12.6" hidden="1"/>
    <row r="4025" ht="12.6" hidden="1"/>
    <row r="4026" ht="12.6" hidden="1"/>
    <row r="4027" ht="12.6" hidden="1"/>
    <row r="4028" ht="12.6" hidden="1"/>
    <row r="4029" ht="12.6" hidden="1"/>
    <row r="4030" ht="12.6" hidden="1"/>
    <row r="4031" ht="12.6" hidden="1"/>
    <row r="4032" ht="12.6" hidden="1"/>
    <row r="4033" ht="12.6" hidden="1"/>
    <row r="4034" ht="12.6" hidden="1"/>
    <row r="4035" ht="12.6" hidden="1"/>
    <row r="4036" ht="12.6" hidden="1"/>
    <row r="4037" ht="12.6" hidden="1"/>
    <row r="4038" ht="12.6" hidden="1"/>
    <row r="4039" ht="12.6" hidden="1"/>
    <row r="4040" ht="12.6" hidden="1"/>
    <row r="4041" ht="12.6" hidden="1"/>
    <row r="4042" ht="12.6" hidden="1"/>
    <row r="4043" ht="12.6" hidden="1"/>
    <row r="4044" ht="12.6" hidden="1"/>
    <row r="4045" ht="12.6" hidden="1"/>
    <row r="4046" ht="12.6" hidden="1"/>
    <row r="4047" ht="12.6" hidden="1"/>
    <row r="4048" ht="12.6" hidden="1"/>
    <row r="4049" ht="12.6" hidden="1"/>
    <row r="4050" ht="12.6" hidden="1"/>
    <row r="4051" ht="12.6" hidden="1"/>
    <row r="4052" ht="12.6" hidden="1"/>
    <row r="4053" ht="12.6" hidden="1"/>
    <row r="4054" ht="12.6" hidden="1"/>
    <row r="4055" ht="12.6" hidden="1"/>
    <row r="4056" ht="12.6" hidden="1"/>
    <row r="4057" ht="12.6" hidden="1"/>
    <row r="4058" ht="12.6" hidden="1"/>
    <row r="4059" ht="12.6" hidden="1"/>
    <row r="4060" ht="12.6" hidden="1"/>
    <row r="4061" ht="12.6" hidden="1"/>
    <row r="4062" ht="12.6" hidden="1"/>
    <row r="4063" ht="12.6" hidden="1"/>
    <row r="4064" ht="12.6" hidden="1"/>
    <row r="4065" ht="12.6" hidden="1"/>
    <row r="4066" ht="12.6" hidden="1"/>
    <row r="4067" ht="12.6" hidden="1"/>
    <row r="4068" ht="12.6" hidden="1"/>
    <row r="4069" ht="12.6" hidden="1"/>
    <row r="4070" ht="12.6" hidden="1"/>
    <row r="4071" ht="12.6" hidden="1"/>
    <row r="4072" ht="12.6" hidden="1"/>
    <row r="4073" ht="12.6" hidden="1"/>
    <row r="4074" ht="12.6" hidden="1"/>
    <row r="4075" ht="12.6" hidden="1"/>
    <row r="4076" ht="12.6" hidden="1"/>
    <row r="4077" ht="12.6" hidden="1"/>
    <row r="4078" ht="12.6" hidden="1"/>
    <row r="4079" ht="12.6" hidden="1"/>
    <row r="4080" ht="12.6" hidden="1"/>
    <row r="4081" ht="12.6" hidden="1"/>
    <row r="4082" ht="12.6" hidden="1"/>
    <row r="4083" ht="12.6" hidden="1"/>
    <row r="4084" ht="12.6" hidden="1"/>
    <row r="4085" ht="12.6" hidden="1"/>
    <row r="4086" ht="12.6" hidden="1"/>
    <row r="4087" ht="12.6" hidden="1"/>
    <row r="4088" ht="12.6" hidden="1"/>
    <row r="4089" ht="12.6" hidden="1"/>
    <row r="4090" ht="12.6" hidden="1"/>
    <row r="4091" ht="12.6" hidden="1"/>
    <row r="4092" ht="12.6" hidden="1"/>
    <row r="4093" ht="12.6" hidden="1"/>
    <row r="4094" ht="12.6" hidden="1"/>
    <row r="4095" ht="12.6" hidden="1"/>
    <row r="4096" ht="12.6" hidden="1"/>
    <row r="4097" ht="12.6" hidden="1"/>
    <row r="4098" ht="12.6" hidden="1"/>
    <row r="4099" ht="12.6" hidden="1"/>
    <row r="4100" ht="12.6" hidden="1"/>
    <row r="4101" ht="12.6" hidden="1"/>
    <row r="4102" ht="12.6" hidden="1"/>
    <row r="4103" ht="12.6" hidden="1"/>
    <row r="4104" ht="12.6" hidden="1"/>
    <row r="4105" ht="12.6" hidden="1"/>
    <row r="4106" ht="12.6" hidden="1"/>
    <row r="4107" ht="12.6" hidden="1"/>
    <row r="4108" ht="12.6" hidden="1"/>
    <row r="4109" ht="12.6" hidden="1"/>
    <row r="4110" ht="12.6" hidden="1"/>
    <row r="4111" ht="12.6" hidden="1"/>
    <row r="4112" ht="12.6" hidden="1"/>
    <row r="4113" ht="12.6" hidden="1"/>
    <row r="4114" ht="12.6" hidden="1"/>
    <row r="4115" ht="12.6" hidden="1"/>
    <row r="4116" ht="12.6" hidden="1"/>
    <row r="4117" ht="12.6" hidden="1"/>
    <row r="4118" ht="12.6" hidden="1"/>
    <row r="4119" ht="12.6" hidden="1"/>
    <row r="4120" ht="12.6" hidden="1"/>
    <row r="4121" ht="12.6" hidden="1"/>
    <row r="4122" ht="12.6" hidden="1"/>
    <row r="4123" ht="12.6" hidden="1"/>
    <row r="4124" ht="12.6" hidden="1"/>
    <row r="4125" ht="12.6" hidden="1"/>
    <row r="4126" ht="12.6" hidden="1"/>
    <row r="4127" ht="12.6" hidden="1"/>
    <row r="4128" ht="12.6" hidden="1"/>
    <row r="4129" ht="12.6" hidden="1"/>
    <row r="4130" ht="12.6" hidden="1"/>
    <row r="4131" ht="12.6" hidden="1"/>
    <row r="4132" ht="12.6" hidden="1"/>
    <row r="4133" ht="12.6" hidden="1"/>
    <row r="4134" ht="12.6" hidden="1"/>
    <row r="4135" ht="12.6" hidden="1"/>
    <row r="4136" ht="12.6" hidden="1"/>
    <row r="4137" ht="12.6" hidden="1"/>
    <row r="4138" ht="12.6" hidden="1"/>
    <row r="4139" ht="12.6" hidden="1"/>
    <row r="4140" ht="12.6" hidden="1"/>
    <row r="4141" ht="12.6" hidden="1"/>
    <row r="4142" ht="12.6" hidden="1"/>
    <row r="4143" ht="12.6" hidden="1"/>
    <row r="4144" ht="12.6" hidden="1"/>
    <row r="4145" ht="12.6" hidden="1"/>
    <row r="4146" ht="12.6" hidden="1"/>
    <row r="4147" ht="12.6" hidden="1"/>
    <row r="4148" ht="12.6" hidden="1"/>
    <row r="4149" ht="12.6" hidden="1"/>
    <row r="4150" ht="12.6" hidden="1"/>
    <row r="4151" ht="12.6" hidden="1"/>
    <row r="4152" ht="12.6" hidden="1"/>
    <row r="4153" ht="12.6" hidden="1"/>
    <row r="4154" ht="12.6" hidden="1"/>
    <row r="4155" ht="12.6" hidden="1"/>
    <row r="4156" ht="12.6" hidden="1"/>
    <row r="4157" ht="12.6" hidden="1"/>
    <row r="4158" ht="12.6" hidden="1"/>
    <row r="4159" ht="12.6" hidden="1"/>
    <row r="4160" ht="12.6" hidden="1"/>
    <row r="4161" ht="12.6" hidden="1"/>
    <row r="4162" ht="12.6" hidden="1"/>
    <row r="4163" ht="12.6" hidden="1"/>
    <row r="4164" ht="12.6" hidden="1"/>
    <row r="4165" ht="12.6" hidden="1"/>
    <row r="4166" ht="12.6" hidden="1"/>
    <row r="4167" ht="12.6" hidden="1"/>
    <row r="4168" ht="12.6" hidden="1"/>
    <row r="4169" ht="12.6" hidden="1"/>
    <row r="4170" ht="12.6" hidden="1"/>
    <row r="4171" ht="12.6" hidden="1"/>
    <row r="4172" ht="12.6" hidden="1"/>
    <row r="4173" ht="12.6" hidden="1"/>
    <row r="4174" ht="12.6" hidden="1"/>
    <row r="4175" ht="12.6" hidden="1"/>
    <row r="4176" ht="12.6" hidden="1"/>
    <row r="4177" ht="12.6" hidden="1"/>
    <row r="4178" ht="12.6" hidden="1"/>
    <row r="4179" ht="12.6" hidden="1"/>
    <row r="4180" ht="12.6" hidden="1"/>
    <row r="4181" ht="12.6" hidden="1"/>
    <row r="4182" ht="12.6" hidden="1"/>
    <row r="4183" ht="12.6" hidden="1"/>
    <row r="4184" ht="12.6" hidden="1"/>
    <row r="4185" ht="12.6" hidden="1"/>
    <row r="4186" ht="12.6" hidden="1"/>
    <row r="4187" ht="12.6" hidden="1"/>
    <row r="4188" ht="12.6" hidden="1"/>
    <row r="4189" ht="12.6" hidden="1"/>
    <row r="4190" ht="12.6" hidden="1"/>
    <row r="4191" ht="12.6" hidden="1"/>
    <row r="4192" ht="12.6" hidden="1"/>
    <row r="4193" ht="12.6" hidden="1"/>
    <row r="4194" ht="12.6" hidden="1"/>
    <row r="4195" ht="12.6" hidden="1"/>
    <row r="4196" ht="12.6" hidden="1"/>
    <row r="4197" ht="12.6" hidden="1"/>
    <row r="4198" ht="12.6" hidden="1"/>
    <row r="4199" ht="12.6" hidden="1"/>
    <row r="4200" ht="12.6" hidden="1"/>
    <row r="4201" ht="12.6" hidden="1"/>
    <row r="4202" ht="12.6" hidden="1"/>
    <row r="4203" ht="12.6" hidden="1"/>
    <row r="4204" ht="12.6" hidden="1"/>
    <row r="4205" ht="12.6" hidden="1"/>
    <row r="4206" ht="12.6" hidden="1"/>
    <row r="4207" ht="12.6" hidden="1"/>
    <row r="4208" ht="12.6" hidden="1"/>
    <row r="4209" ht="12.6" hidden="1"/>
    <row r="4210" ht="12.6" hidden="1"/>
    <row r="4211" ht="12.6" hidden="1"/>
    <row r="4212" ht="12.6" hidden="1"/>
    <row r="4213" ht="12.6" hidden="1"/>
    <row r="4214" ht="12.6" hidden="1"/>
    <row r="4215" ht="12.6" hidden="1"/>
    <row r="4216" ht="12.6" hidden="1"/>
    <row r="4217" ht="12.6" hidden="1"/>
    <row r="4218" ht="12.6" hidden="1"/>
    <row r="4219" ht="12.6" hidden="1"/>
    <row r="4220" ht="12.6" hidden="1"/>
    <row r="4221" ht="12.6" hidden="1"/>
    <row r="4222" ht="12.6" hidden="1"/>
    <row r="4223" ht="12.6" hidden="1"/>
    <row r="4224" ht="12.6" hidden="1"/>
    <row r="4225" ht="12.6" hidden="1"/>
    <row r="4226" ht="12.6" hidden="1"/>
    <row r="4227" ht="12.6" hidden="1"/>
    <row r="4228" ht="12.6" hidden="1"/>
    <row r="4229" ht="12.6" hidden="1"/>
    <row r="4230" ht="12.6" hidden="1"/>
    <row r="4231" ht="12.6" hidden="1"/>
    <row r="4232" ht="12.6" hidden="1"/>
    <row r="4233" ht="12.6" hidden="1"/>
    <row r="4234" ht="12.6" hidden="1"/>
    <row r="4235" ht="12.6" hidden="1"/>
    <row r="4236" ht="12.6" hidden="1"/>
    <row r="4237" ht="12.6" hidden="1"/>
    <row r="4238" ht="12.6" hidden="1"/>
    <row r="4239" ht="12.6" hidden="1"/>
    <row r="4240" ht="12.6" hidden="1"/>
    <row r="4241" ht="12.6" hidden="1"/>
    <row r="4242" ht="12.6" hidden="1"/>
    <row r="4243" ht="12.6" hidden="1"/>
    <row r="4244" ht="12.6" hidden="1"/>
    <row r="4245" ht="12.6" hidden="1"/>
    <row r="4246" ht="12.6" hidden="1"/>
    <row r="4247" ht="12.6" hidden="1"/>
    <row r="4248" ht="12.6" hidden="1"/>
    <row r="4249" ht="12.6" hidden="1"/>
    <row r="4250" ht="12.6" hidden="1"/>
    <row r="4251" ht="12.6" hidden="1"/>
    <row r="4252" ht="12.6" hidden="1"/>
    <row r="4253" ht="12.6" hidden="1"/>
    <row r="4254" ht="12.6" hidden="1"/>
    <row r="4255" ht="12.6" hidden="1"/>
    <row r="4256" ht="12.6" hidden="1"/>
    <row r="4257" ht="12.6" hidden="1"/>
    <row r="4258" ht="12.6" hidden="1"/>
    <row r="4259" ht="12.6" hidden="1"/>
    <row r="4260" ht="12.6" hidden="1"/>
    <row r="4261" ht="12.6" hidden="1"/>
    <row r="4262" ht="12.6" hidden="1"/>
    <row r="4263" ht="12.6" hidden="1"/>
    <row r="4264" ht="12.6" hidden="1"/>
    <row r="4265" ht="12.6" hidden="1"/>
    <row r="4266" ht="12.6" hidden="1"/>
    <row r="4267" ht="12.6" hidden="1"/>
    <row r="4268" ht="12.6" hidden="1"/>
    <row r="4269" ht="12.6" hidden="1"/>
    <row r="4270" ht="12.6" hidden="1"/>
    <row r="4271" ht="12.6" hidden="1"/>
    <row r="4272" ht="12.6" hidden="1"/>
    <row r="4273" ht="12.6" hidden="1"/>
    <row r="4274" ht="12.6" hidden="1"/>
    <row r="4275" ht="12.6" hidden="1"/>
    <row r="4276" ht="12.6" hidden="1"/>
    <row r="4277" ht="12.6" hidden="1"/>
    <row r="4278" ht="12.6" hidden="1"/>
    <row r="4279" ht="12.6" hidden="1"/>
    <row r="4280" ht="12.6" hidden="1"/>
    <row r="4281" ht="12.6" hidden="1"/>
    <row r="4282" ht="12.6" hidden="1"/>
    <row r="4283" ht="12.6" hidden="1"/>
    <row r="4284" ht="12.6" hidden="1"/>
    <row r="4285" ht="12.6" hidden="1"/>
    <row r="4286" ht="12.6" hidden="1"/>
    <row r="4287" ht="12.6" hidden="1"/>
    <row r="4288" ht="12.6" hidden="1"/>
    <row r="4289" ht="12.6" hidden="1"/>
    <row r="4290" ht="12.6" hidden="1"/>
    <row r="4291" ht="12.6" hidden="1"/>
    <row r="4292" ht="12.6" hidden="1"/>
    <row r="4293" ht="12.6" hidden="1"/>
    <row r="4294" ht="12.6" hidden="1"/>
    <row r="4295" ht="12.6" hidden="1"/>
    <row r="4296" ht="12.6" hidden="1"/>
    <row r="4297" ht="12.6" hidden="1"/>
    <row r="4298" ht="12.6" hidden="1"/>
    <row r="4299" ht="12.6" hidden="1"/>
    <row r="4300" ht="12.6" hidden="1"/>
    <row r="4301" ht="12.6" hidden="1"/>
    <row r="4302" ht="12.6" hidden="1"/>
    <row r="4303" ht="12.6" hidden="1"/>
    <row r="4304" ht="12.6" hidden="1"/>
    <row r="4305" ht="12.6" hidden="1"/>
    <row r="4306" ht="12.6" hidden="1"/>
    <row r="4307" ht="12.6" hidden="1"/>
    <row r="4308" ht="12.6" hidden="1"/>
    <row r="4309" ht="12.6" hidden="1"/>
    <row r="4310" ht="12.6" hidden="1"/>
    <row r="4311" ht="12.6" hidden="1"/>
    <row r="4312" ht="12.6" hidden="1"/>
    <row r="4313" ht="12.6" hidden="1"/>
    <row r="4314" ht="12.6" hidden="1"/>
    <row r="4315" ht="12.6" hidden="1"/>
    <row r="4316" ht="12.6" hidden="1"/>
    <row r="4317" ht="12.6" hidden="1"/>
    <row r="4318" ht="12.6" hidden="1"/>
    <row r="4319" ht="12.6" hidden="1"/>
    <row r="4320" ht="12.6" hidden="1"/>
    <row r="4321" ht="12.6" hidden="1"/>
    <row r="4322" ht="12.6" hidden="1"/>
    <row r="4323" ht="12.6" hidden="1"/>
    <row r="4324" ht="12.6" hidden="1"/>
    <row r="4325" ht="12.6" hidden="1"/>
    <row r="4326" ht="12.6" hidden="1"/>
    <row r="4327" ht="12.6" hidden="1"/>
    <row r="4328" ht="12.6" hidden="1"/>
    <row r="4329" ht="12.6" hidden="1"/>
    <row r="4330" ht="12.6" hidden="1"/>
    <row r="4331" ht="12.6" hidden="1"/>
    <row r="4332" ht="12.6" hidden="1"/>
    <row r="4333" ht="12.6" hidden="1"/>
    <row r="4334" ht="12.6" hidden="1"/>
    <row r="4335" ht="12.6" hidden="1"/>
    <row r="4336" ht="12.6" hidden="1"/>
    <row r="4337" ht="12.6" hidden="1"/>
    <row r="4338" ht="12.6" hidden="1"/>
    <row r="4339" ht="12.6" hidden="1"/>
    <row r="4340" ht="12.6" hidden="1"/>
    <row r="4341" ht="12.6" hidden="1"/>
    <row r="4342" ht="12.6" hidden="1"/>
    <row r="4343" ht="12.6" hidden="1"/>
    <row r="4344" ht="12.6" hidden="1"/>
    <row r="4345" ht="12.6" hidden="1"/>
    <row r="4346" ht="12.6" hidden="1"/>
    <row r="4347" ht="12.6" hidden="1"/>
    <row r="4348" ht="12.6" hidden="1"/>
    <row r="4349" ht="12.6" hidden="1"/>
    <row r="4350" ht="12.6" hidden="1"/>
    <row r="4351" ht="12.6" hidden="1"/>
    <row r="4352" ht="12.6" hidden="1"/>
    <row r="4353" ht="12.6" hidden="1"/>
    <row r="4354" ht="12.6" hidden="1"/>
    <row r="4355" ht="12.6" hidden="1"/>
    <row r="4356" ht="12.6" hidden="1"/>
    <row r="4357" ht="12.6" hidden="1"/>
    <row r="4358" ht="12.6" hidden="1"/>
    <row r="4359" ht="12.6" hidden="1"/>
    <row r="4360" ht="12.6" hidden="1"/>
    <row r="4361" ht="12.6" hidden="1"/>
    <row r="4362" ht="12.6" hidden="1"/>
    <row r="4363" ht="12.6" hidden="1"/>
    <row r="4364" ht="12.6" hidden="1"/>
    <row r="4365" ht="12.6" hidden="1"/>
    <row r="4366" ht="12.6" hidden="1"/>
    <row r="4367" ht="12.6" hidden="1"/>
    <row r="4368" ht="12.6" hidden="1"/>
    <row r="4369" ht="12.6" hidden="1"/>
    <row r="4370" ht="12.6" hidden="1"/>
    <row r="4371" ht="12.6" hidden="1"/>
    <row r="4372" ht="12.6" hidden="1"/>
    <row r="4373" ht="12.6" hidden="1"/>
    <row r="4374" ht="12.6" hidden="1"/>
    <row r="4375" ht="12.6" hidden="1"/>
    <row r="4376" ht="12.6" hidden="1"/>
    <row r="4377" ht="12.6" hidden="1"/>
    <row r="4378" ht="12.6" hidden="1"/>
    <row r="4379" ht="12.6" hidden="1"/>
    <row r="4380" ht="12.6" hidden="1"/>
    <row r="4381" ht="12.6" hidden="1"/>
    <row r="4382" ht="12.6" hidden="1"/>
    <row r="4383" ht="12.6" hidden="1"/>
    <row r="4384" ht="12.6" hidden="1"/>
    <row r="4385" ht="12.6" hidden="1"/>
    <row r="4386" ht="12.6" hidden="1"/>
    <row r="4387" ht="12.6" hidden="1"/>
    <row r="4388" ht="12.6" hidden="1"/>
    <row r="4389" ht="12.6" hidden="1"/>
    <row r="4390" ht="12.6" hidden="1"/>
    <row r="4391" ht="12.6" hidden="1"/>
    <row r="4392" ht="12.6" hidden="1"/>
    <row r="4393" ht="12.6" hidden="1"/>
    <row r="4394" ht="12.6" hidden="1"/>
    <row r="4395" ht="12.6" hidden="1"/>
    <row r="4396" ht="12.6" hidden="1"/>
    <row r="4397" ht="12.6" hidden="1"/>
    <row r="4398" ht="12.6" hidden="1"/>
    <row r="4399" ht="12.6" hidden="1"/>
    <row r="4400" ht="12.6" hidden="1"/>
    <row r="4401" ht="12.6" hidden="1"/>
    <row r="4402" ht="12.6" hidden="1"/>
    <row r="4403" ht="12.6" hidden="1"/>
    <row r="4404" ht="12.6" hidden="1"/>
    <row r="4405" ht="12.6" hidden="1"/>
    <row r="4406" ht="12.6" hidden="1"/>
    <row r="4407" ht="12.6" hidden="1"/>
    <row r="4408" ht="12.6" hidden="1"/>
    <row r="4409" ht="12.6" hidden="1"/>
    <row r="4410" ht="12.6" hidden="1"/>
    <row r="4411" ht="12.6" hidden="1"/>
    <row r="4412" ht="12.6" hidden="1"/>
    <row r="4413" ht="12.6" hidden="1"/>
    <row r="4414" ht="12.6" hidden="1"/>
    <row r="4415" ht="12.6" hidden="1"/>
    <row r="4416" ht="12.6" hidden="1"/>
    <row r="4417" ht="12.6" hidden="1"/>
    <row r="4418" ht="12.6" hidden="1"/>
    <row r="4419" ht="12.6" hidden="1"/>
    <row r="4420" ht="12.6" hidden="1"/>
    <row r="4421" ht="12.6" hidden="1"/>
    <row r="4422" ht="12.6" hidden="1"/>
    <row r="4423" ht="12.6" hidden="1"/>
    <row r="4424" ht="12.6" hidden="1"/>
    <row r="4425" ht="12.6" hidden="1"/>
    <row r="4426" ht="12.6" hidden="1"/>
    <row r="4427" ht="12.6" hidden="1"/>
    <row r="4428" ht="12.6" hidden="1"/>
    <row r="4429" ht="12.6" hidden="1"/>
    <row r="4430" ht="12.6" hidden="1"/>
    <row r="4431" ht="12.6" hidden="1"/>
    <row r="4432" ht="12.6" hidden="1"/>
    <row r="4433" ht="12.6" hidden="1"/>
    <row r="4434" ht="12.6" hidden="1"/>
    <row r="4435" ht="12.6" hidden="1"/>
    <row r="4436" ht="12.6" hidden="1"/>
    <row r="4437" ht="12.6" hidden="1"/>
    <row r="4438" ht="12.6" hidden="1"/>
    <row r="4439" ht="12.6" hidden="1"/>
    <row r="4440" ht="12.6" hidden="1"/>
    <row r="4441" ht="12.6" hidden="1"/>
    <row r="4442" ht="12.6" hidden="1"/>
    <row r="4443" ht="12.6" hidden="1"/>
    <row r="4444" ht="12.6" hidden="1"/>
    <row r="4445" ht="12.6" hidden="1"/>
    <row r="4446" ht="12.6" hidden="1"/>
    <row r="4447" ht="12.6" hidden="1"/>
    <row r="4448" ht="12.6" hidden="1"/>
    <row r="4449" ht="12.6" hidden="1"/>
    <row r="4450" ht="12.6" hidden="1"/>
    <row r="4451" ht="12.6" hidden="1"/>
    <row r="4452" ht="12.6" hidden="1"/>
    <row r="4453" ht="12.6" hidden="1"/>
    <row r="4454" ht="12.6" hidden="1"/>
    <row r="4455" ht="12.6" hidden="1"/>
    <row r="4456" ht="12.6" hidden="1"/>
    <row r="4457" ht="12.6" hidden="1"/>
    <row r="4458" ht="12.6" hidden="1"/>
    <row r="4459" ht="12.6" hidden="1"/>
    <row r="4460" ht="12.6" hidden="1"/>
    <row r="4461" ht="12.6" hidden="1"/>
    <row r="4462" ht="12.6" hidden="1"/>
    <row r="4463" ht="12.6" hidden="1"/>
    <row r="4464" ht="12.6" hidden="1"/>
    <row r="4465" ht="12.6" hidden="1"/>
    <row r="4466" ht="12.6" hidden="1"/>
    <row r="4467" ht="12.6" hidden="1"/>
    <row r="4468" ht="12.6" hidden="1"/>
    <row r="4469" ht="12.6" hidden="1"/>
    <row r="4470" ht="12.6" hidden="1"/>
    <row r="4471" ht="12.6" hidden="1"/>
    <row r="4472" ht="12.6" hidden="1"/>
    <row r="4473" ht="12.6" hidden="1"/>
    <row r="4474" ht="12.6" hidden="1"/>
    <row r="4475" ht="12.6" hidden="1"/>
    <row r="4476" ht="12.6" hidden="1"/>
    <row r="4477" ht="12.6" hidden="1"/>
    <row r="4478" ht="12.6" hidden="1"/>
    <row r="4479" ht="12.6" hidden="1"/>
    <row r="4480" ht="12.6" hidden="1"/>
    <row r="4481" ht="12.6" hidden="1"/>
    <row r="4482" ht="12.6" hidden="1"/>
    <row r="4483" ht="12.6" hidden="1"/>
    <row r="4484" ht="12.6" hidden="1"/>
    <row r="4485" ht="12.6" hidden="1"/>
    <row r="4486" ht="12.6" hidden="1"/>
    <row r="4487" ht="12.6" hidden="1"/>
    <row r="4488" ht="12.6" hidden="1"/>
    <row r="4489" ht="12.6" hidden="1"/>
    <row r="4490" ht="12.6" hidden="1"/>
    <row r="4491" ht="12.6" hidden="1"/>
    <row r="4492" ht="12.6" hidden="1"/>
    <row r="4493" ht="12.6" hidden="1"/>
    <row r="4494" ht="12.6" hidden="1"/>
    <row r="4495" ht="12.6" hidden="1"/>
    <row r="4496" ht="12.6" hidden="1"/>
    <row r="4497" ht="12.6" hidden="1"/>
    <row r="4498" ht="12.6" hidden="1"/>
    <row r="4499" ht="12.6" hidden="1"/>
    <row r="4500" ht="12.6" hidden="1"/>
    <row r="4501" ht="12.6" hidden="1"/>
    <row r="4502" ht="12.6" hidden="1"/>
    <row r="4503" ht="12.6" hidden="1"/>
    <row r="4504" ht="12.6" hidden="1"/>
    <row r="4505" ht="12.6" hidden="1"/>
    <row r="4506" ht="12.6" hidden="1"/>
    <row r="4507" ht="12.6" hidden="1"/>
    <row r="4508" ht="12.6" hidden="1"/>
    <row r="4509" ht="12.6" hidden="1"/>
    <row r="4510" ht="12.6" hidden="1"/>
    <row r="4511" ht="12.6" hidden="1"/>
    <row r="4512" ht="12.6" hidden="1"/>
    <row r="4513" ht="12.6" hidden="1"/>
    <row r="4514" ht="12.6" hidden="1"/>
    <row r="4515" ht="12.6" hidden="1"/>
    <row r="4516" ht="12.6" hidden="1"/>
    <row r="4517" ht="12.6" hidden="1"/>
    <row r="4518" ht="12.6" hidden="1"/>
    <row r="4519" ht="12.6" hidden="1"/>
    <row r="4520" ht="12.6" hidden="1"/>
    <row r="4521" ht="12.6" hidden="1"/>
    <row r="4522" ht="12.6" hidden="1"/>
    <row r="4523" ht="12.6" hidden="1"/>
    <row r="4524" ht="12.6" hidden="1"/>
    <row r="4525" ht="12.6" hidden="1"/>
    <row r="4526" ht="12.6" hidden="1"/>
    <row r="4527" ht="12.6" hidden="1"/>
    <row r="4528" ht="12.6" hidden="1"/>
    <row r="4529" ht="12.6" hidden="1"/>
    <row r="4530" ht="12.6" hidden="1"/>
    <row r="4531" ht="12.6" hidden="1"/>
    <row r="4532" ht="12.6" hidden="1"/>
    <row r="4533" ht="12.6" hidden="1"/>
    <row r="4534" ht="12.6" hidden="1"/>
    <row r="4535" ht="12.6" hidden="1"/>
    <row r="4536" ht="12.6" hidden="1"/>
    <row r="4537" ht="12.6" hidden="1"/>
    <row r="4538" ht="12.6" hidden="1"/>
    <row r="4539" ht="12.6" hidden="1"/>
    <row r="4540" ht="12.6" hidden="1"/>
    <row r="4541" ht="12.6" hidden="1"/>
    <row r="4542" ht="12.6" hidden="1"/>
    <row r="4543" ht="12.6" hidden="1"/>
    <row r="4544" ht="12.6" hidden="1"/>
    <row r="4545" ht="12.6" hidden="1"/>
    <row r="4546" ht="12.6" hidden="1"/>
    <row r="4547" ht="12.6" hidden="1"/>
    <row r="4548" ht="12.6" hidden="1"/>
    <row r="4549" ht="12.6" hidden="1"/>
    <row r="4550" ht="12.6" hidden="1"/>
    <row r="4551" ht="12.6" hidden="1"/>
    <row r="4552" ht="12.6" hidden="1"/>
    <row r="4553" ht="12.6" hidden="1"/>
    <row r="4554" ht="12.6" hidden="1"/>
    <row r="4555" ht="12.6" hidden="1"/>
    <row r="4556" ht="12.6" hidden="1"/>
    <row r="4557" ht="12.6" hidden="1"/>
    <row r="4558" ht="12.6" hidden="1"/>
    <row r="4559" ht="12.6" hidden="1"/>
    <row r="4560" ht="12.6" hidden="1"/>
    <row r="4561" ht="12.6" hidden="1"/>
    <row r="4562" ht="12.6" hidden="1"/>
    <row r="4563" ht="12.6" hidden="1"/>
    <row r="4564" ht="12.6" hidden="1"/>
    <row r="4565" ht="12.6" hidden="1"/>
    <row r="4566" ht="12.6" hidden="1"/>
    <row r="4567" ht="12.6" hidden="1"/>
    <row r="4568" ht="12.6" hidden="1"/>
    <row r="4569" ht="12.6" hidden="1"/>
    <row r="4570" ht="12.6" hidden="1"/>
    <row r="4571" ht="12.6" hidden="1"/>
    <row r="4572" ht="12.6" hidden="1"/>
    <row r="4573" ht="12.6" hidden="1"/>
    <row r="4574" ht="12.6" hidden="1"/>
    <row r="4575" ht="12.6" hidden="1"/>
    <row r="4576" ht="12.6" hidden="1"/>
    <row r="4577" ht="12.6" hidden="1"/>
    <row r="4578" ht="12.6" hidden="1"/>
    <row r="4579" ht="12.6" hidden="1"/>
    <row r="4580" ht="12.6" hidden="1"/>
    <row r="4581" ht="12.6" hidden="1"/>
    <row r="4582" ht="12.6" hidden="1"/>
    <row r="4583" ht="12.6" hidden="1"/>
    <row r="4584" ht="12.6" hidden="1"/>
    <row r="4585" ht="12.6" hidden="1"/>
    <row r="4586" ht="12.6" hidden="1"/>
    <row r="4587" ht="12.6" hidden="1"/>
    <row r="4588" ht="12.6" hidden="1"/>
    <row r="4589" ht="12.6" hidden="1"/>
    <row r="4590" ht="12.6" hidden="1"/>
    <row r="4591" ht="12.6" hidden="1"/>
    <row r="4592" ht="12.6" hidden="1"/>
    <row r="4593" ht="12.6" hidden="1"/>
    <row r="4594" ht="12.6" hidden="1"/>
    <row r="4595" ht="12.6" hidden="1"/>
    <row r="4596" ht="12.6" hidden="1"/>
    <row r="4597" ht="12.6" hidden="1"/>
    <row r="4598" ht="12.6" hidden="1"/>
    <row r="4599" ht="12.6" hidden="1"/>
    <row r="4600" ht="12.6" hidden="1"/>
    <row r="4601" ht="12.6" hidden="1"/>
    <row r="4602" ht="12.6" hidden="1"/>
    <row r="4603" ht="12.6" hidden="1"/>
    <row r="4604" ht="12.6" hidden="1"/>
    <row r="4605" ht="12.6" hidden="1"/>
    <row r="4606" ht="12.6" hidden="1"/>
    <row r="4607" ht="12.6" hidden="1"/>
    <row r="4608" ht="12.6" hidden="1"/>
    <row r="4609" ht="12.6" hidden="1"/>
    <row r="4610" ht="12.6" hidden="1"/>
    <row r="4611" ht="12.6" hidden="1"/>
    <row r="4612" ht="12.6" hidden="1"/>
    <row r="4613" ht="12.6" hidden="1"/>
    <row r="4614" ht="12.6" hidden="1"/>
    <row r="4615" ht="12.6" hidden="1"/>
    <row r="4616" ht="12.6" hidden="1"/>
    <row r="4617" ht="12.6" hidden="1"/>
    <row r="4618" ht="12.6" hidden="1"/>
    <row r="4619" ht="12.6" hidden="1"/>
    <row r="4620" ht="12.6" hidden="1"/>
    <row r="4621" ht="12.6" hidden="1"/>
    <row r="4622" ht="12.6" hidden="1"/>
    <row r="4623" ht="12.6" hidden="1"/>
    <row r="4624" ht="12.6" hidden="1"/>
    <row r="4625" ht="12.6" hidden="1"/>
    <row r="4626" ht="12.6" hidden="1"/>
    <row r="4627" ht="12.6" hidden="1"/>
    <row r="4628" ht="12.6" hidden="1"/>
    <row r="4629" ht="12.6" hidden="1"/>
    <row r="4630" ht="12.6" hidden="1"/>
    <row r="4631" ht="12.6" hidden="1"/>
    <row r="4632" ht="12.6" hidden="1"/>
    <row r="4633" ht="12.6" hidden="1"/>
    <row r="4634" ht="12.6" hidden="1"/>
    <row r="4635" ht="12.6" hidden="1"/>
    <row r="4636" ht="12.6" hidden="1"/>
    <row r="4637" ht="12.6" hidden="1"/>
    <row r="4638" ht="12.6" hidden="1"/>
    <row r="4639" ht="12.6" hidden="1"/>
    <row r="4640" ht="12.6" hidden="1"/>
    <row r="4641" ht="12.6" hidden="1"/>
    <row r="4642" ht="12.6" hidden="1"/>
    <row r="4643" ht="12.6" hidden="1"/>
    <row r="4644" ht="12.6" hidden="1"/>
    <row r="4645" ht="12.6" hidden="1"/>
    <row r="4646" ht="12.6" hidden="1"/>
    <row r="4647" ht="12.6" hidden="1"/>
    <row r="4648" ht="12.6" hidden="1"/>
    <row r="4649" ht="12.6" hidden="1"/>
    <row r="4650" ht="12.6" hidden="1"/>
    <row r="4651" ht="12.6" hidden="1"/>
    <row r="4652" ht="12.6" hidden="1"/>
    <row r="4653" ht="12.6" hidden="1"/>
    <row r="4654" ht="12.6" hidden="1"/>
    <row r="4655" ht="12.6" hidden="1"/>
    <row r="4656" ht="12.6" hidden="1"/>
    <row r="4657" ht="12.6" hidden="1"/>
    <row r="4658" ht="12.6" hidden="1"/>
    <row r="4659" ht="12.6" hidden="1"/>
    <row r="4660" ht="12.6" hidden="1"/>
    <row r="4661" ht="12.6" hidden="1"/>
    <row r="4662" ht="12.6" hidden="1"/>
    <row r="4663" ht="12.6" hidden="1"/>
    <row r="4664" ht="12.6" hidden="1"/>
    <row r="4665" ht="12.6" hidden="1"/>
    <row r="4666" ht="12.6" hidden="1"/>
    <row r="4667" ht="12.6" hidden="1"/>
    <row r="4668" ht="12.6" hidden="1"/>
    <row r="4669" ht="12.6" hidden="1"/>
    <row r="4670" ht="12.6" hidden="1"/>
    <row r="4671" ht="12.6" hidden="1"/>
    <row r="4672" ht="12.6" hidden="1"/>
    <row r="4673" ht="12.6" hidden="1"/>
    <row r="4674" ht="12.6" hidden="1"/>
    <row r="4675" ht="12.6" hidden="1"/>
    <row r="4676" ht="12.6" hidden="1"/>
    <row r="4677" ht="12.6" hidden="1"/>
    <row r="4678" ht="12.6" hidden="1"/>
    <row r="4679" ht="12.6" hidden="1"/>
    <row r="4680" ht="12.6" hidden="1"/>
    <row r="4681" ht="12.6" hidden="1"/>
    <row r="4682" ht="12.6" hidden="1"/>
    <row r="4683" ht="12.6" hidden="1"/>
    <row r="4684" ht="12.6" hidden="1"/>
    <row r="4685" ht="12.6" hidden="1"/>
    <row r="4686" ht="12.6" hidden="1"/>
    <row r="4687" ht="12.6" hidden="1"/>
    <row r="4688" ht="12.6" hidden="1"/>
    <row r="4689" ht="12.6" hidden="1"/>
    <row r="4690" ht="12.6" hidden="1"/>
    <row r="4691" ht="12.6" hidden="1"/>
    <row r="4692" ht="12.6" hidden="1"/>
    <row r="4693" ht="12.6" hidden="1"/>
    <row r="4694" ht="12.6" hidden="1"/>
    <row r="4695" ht="12.6" hidden="1"/>
    <row r="4696" ht="12.6" hidden="1"/>
    <row r="4697" ht="12.6" hidden="1"/>
    <row r="4698" ht="12.6" hidden="1"/>
    <row r="4699" ht="12.6" hidden="1"/>
    <row r="4700" ht="12.6" hidden="1"/>
    <row r="4701" ht="12.6" hidden="1"/>
    <row r="4702" ht="12.6" hidden="1"/>
    <row r="4703" ht="12.6" hidden="1"/>
    <row r="4704" ht="12.6" hidden="1"/>
    <row r="4705" ht="12.6" hidden="1"/>
    <row r="4706" ht="12.6" hidden="1"/>
    <row r="4707" ht="12.6" hidden="1"/>
    <row r="4708" ht="12.6" hidden="1"/>
    <row r="4709" ht="12.6" hidden="1"/>
    <row r="4710" ht="12.6" hidden="1"/>
    <row r="4711" ht="12.6" hidden="1"/>
    <row r="4712" ht="12.6" hidden="1"/>
    <row r="4713" ht="12.6" hidden="1"/>
    <row r="4714" ht="12.6" hidden="1"/>
    <row r="4715" ht="12.6" hidden="1"/>
    <row r="4716" ht="12.6" hidden="1"/>
    <row r="4717" ht="12.6" hidden="1"/>
    <row r="4718" ht="12.6" hidden="1"/>
    <row r="4719" ht="12.6" hidden="1"/>
    <row r="4720" ht="12.6" hidden="1"/>
    <row r="4721" ht="12.6" hidden="1"/>
    <row r="4722" ht="12.6" hidden="1"/>
    <row r="4723" ht="12.6" hidden="1"/>
    <row r="4724" ht="12.6" hidden="1"/>
    <row r="4725" ht="12.6" hidden="1"/>
    <row r="4726" ht="12.6" hidden="1"/>
    <row r="4727" ht="12.6" hidden="1"/>
    <row r="4728" ht="12.6" hidden="1"/>
    <row r="4729" ht="12.6" hidden="1"/>
    <row r="4730" ht="12.6" hidden="1"/>
    <row r="4731" ht="12.6" hidden="1"/>
    <row r="4732" ht="12.6" hidden="1"/>
    <row r="4733" ht="12.6" hidden="1"/>
    <row r="4734" ht="12.6" hidden="1"/>
    <row r="4735" ht="12.6" hidden="1"/>
    <row r="4736" ht="12.6" hidden="1"/>
    <row r="4737" ht="12.6" hidden="1"/>
    <row r="4738" ht="12.6" hidden="1"/>
    <row r="4739" ht="12.6" hidden="1"/>
    <row r="4740" ht="12.6" hidden="1"/>
    <row r="4741" ht="12.6" hidden="1"/>
    <row r="4742" ht="12.6" hidden="1"/>
    <row r="4743" ht="12.6" hidden="1"/>
    <row r="4744" ht="12.6" hidden="1"/>
    <row r="4745" ht="12.6" hidden="1"/>
    <row r="4746" ht="12.6" hidden="1"/>
    <row r="4747" ht="12.6" hidden="1"/>
    <row r="4748" ht="12.6" hidden="1"/>
    <row r="4749" ht="12.6" hidden="1"/>
    <row r="4750" ht="12.6" hidden="1"/>
    <row r="4751" ht="12.6" hidden="1"/>
    <row r="4752" ht="12.6" hidden="1"/>
    <row r="4753" ht="12.6" hidden="1"/>
    <row r="4754" ht="12.6" hidden="1"/>
    <row r="4755" ht="12.6" hidden="1"/>
    <row r="4756" ht="12.6" hidden="1"/>
    <row r="4757" ht="12.6" hidden="1"/>
    <row r="4758" ht="12.6" hidden="1"/>
    <row r="4759" ht="12.6" hidden="1"/>
    <row r="4760" ht="12.6" hidden="1"/>
    <row r="4761" ht="12.6" hidden="1"/>
    <row r="4762" ht="12.6" hidden="1"/>
    <row r="4763" ht="12.6" hidden="1"/>
    <row r="4764" ht="12.6" hidden="1"/>
    <row r="4765" ht="12.6" hidden="1"/>
    <row r="4766" ht="12.6" hidden="1"/>
    <row r="4767" ht="12.6" hidden="1"/>
    <row r="4768" ht="12.6" hidden="1"/>
    <row r="4769" ht="12.6" hidden="1"/>
    <row r="4770" ht="12.6" hidden="1"/>
    <row r="4771" ht="12.6" hidden="1"/>
    <row r="4772" ht="12.6" hidden="1"/>
    <row r="4773" ht="12.6" hidden="1"/>
    <row r="4774" ht="12.6" hidden="1"/>
    <row r="4775" ht="12.6" hidden="1"/>
    <row r="4776" ht="12.6" hidden="1"/>
    <row r="4777" ht="12.6" hidden="1"/>
    <row r="4778" ht="12.6" hidden="1"/>
    <row r="4779" ht="12.6" hidden="1"/>
    <row r="4780" ht="12.6" hidden="1"/>
    <row r="4781" ht="12.6" hidden="1"/>
    <row r="4782" ht="12.6" hidden="1"/>
    <row r="4783" ht="12.6" hidden="1"/>
    <row r="4784" ht="12.6" hidden="1"/>
    <row r="4785" ht="12.6" hidden="1"/>
    <row r="4786" ht="12.6" hidden="1"/>
    <row r="4787" ht="12.6" hidden="1"/>
    <row r="4788" ht="12.6" hidden="1"/>
    <row r="4789" ht="12.6" hidden="1"/>
    <row r="4790" ht="12.6" hidden="1"/>
    <row r="4791" ht="12.6" hidden="1"/>
    <row r="4792" ht="12.6" hidden="1"/>
    <row r="4793" ht="12.6" hidden="1"/>
    <row r="4794" ht="12.6" hidden="1"/>
    <row r="4795" ht="12.6" hidden="1"/>
    <row r="4796" ht="12.6" hidden="1"/>
    <row r="4797" ht="12.6" hidden="1"/>
    <row r="4798" ht="12.6" hidden="1"/>
    <row r="4799" ht="12.6" hidden="1"/>
    <row r="4800" ht="12.6" hidden="1"/>
    <row r="4801" ht="12.6" hidden="1"/>
    <row r="4802" ht="12.6" hidden="1"/>
    <row r="4803" ht="12.6" hidden="1"/>
    <row r="4804" ht="12.6" hidden="1"/>
    <row r="4805" ht="12.6" hidden="1"/>
    <row r="4806" ht="12.6" hidden="1"/>
    <row r="4807" ht="12.6" hidden="1"/>
    <row r="4808" ht="12.6" hidden="1"/>
    <row r="4809" ht="12.6" hidden="1"/>
    <row r="4810" ht="12.6" hidden="1"/>
    <row r="4811" ht="12.6" hidden="1"/>
    <row r="4812" ht="12.6" hidden="1"/>
    <row r="4813" ht="12.6" hidden="1"/>
    <row r="4814" ht="12.6" hidden="1"/>
    <row r="4815" ht="12.6" hidden="1"/>
    <row r="4816" ht="12.6" hidden="1"/>
    <row r="4817" ht="12.6" hidden="1"/>
    <row r="4818" ht="12.6" hidden="1"/>
    <row r="4819" ht="12.6" hidden="1"/>
    <row r="4820" ht="12.6" hidden="1"/>
    <row r="4821" ht="12.6" hidden="1"/>
    <row r="4822" ht="12.6" hidden="1"/>
    <row r="4823" ht="12.6" hidden="1"/>
    <row r="4824" ht="12.6" hidden="1"/>
    <row r="4825" ht="12.6" hidden="1"/>
    <row r="4826" ht="12.6" hidden="1"/>
    <row r="4827" ht="12.6" hidden="1"/>
    <row r="4828" ht="12.6" hidden="1"/>
    <row r="4829" ht="12.6" hidden="1"/>
    <row r="4830" ht="12.6" hidden="1"/>
    <row r="4831" ht="12.6" hidden="1"/>
    <row r="4832" ht="12.6" hidden="1"/>
    <row r="4833" ht="12.6" hidden="1"/>
    <row r="4834" ht="12.6" hidden="1"/>
    <row r="4835" ht="12.6" hidden="1"/>
    <row r="4836" ht="12.6" hidden="1"/>
    <row r="4837" ht="12.6" hidden="1"/>
    <row r="4838" ht="12.6" hidden="1"/>
    <row r="4839" ht="12.6" hidden="1"/>
    <row r="4840" ht="12.6" hidden="1"/>
    <row r="4841" ht="12.6" hidden="1"/>
    <row r="4842" ht="12.6" hidden="1"/>
    <row r="4843" ht="12.6" hidden="1"/>
    <row r="4844" ht="12.6" hidden="1"/>
    <row r="4845" ht="12.6" hidden="1"/>
    <row r="4846" ht="12.6" hidden="1"/>
    <row r="4847" ht="12.6" hidden="1"/>
    <row r="4848" ht="12.6" hidden="1"/>
    <row r="4849" ht="12.6" hidden="1"/>
    <row r="4850" ht="12.6" hidden="1"/>
    <row r="4851" ht="12.6" hidden="1"/>
    <row r="4852" ht="12.6" hidden="1"/>
    <row r="4853" ht="12.6" hidden="1"/>
    <row r="4854" ht="12.6" hidden="1"/>
    <row r="4855" ht="12.6" hidden="1"/>
    <row r="4856" ht="12.6" hidden="1"/>
    <row r="4857" ht="12.6" hidden="1"/>
    <row r="4858" ht="12.6" hidden="1"/>
    <row r="4859" ht="12.6" hidden="1"/>
    <row r="4860" ht="12.6" hidden="1"/>
    <row r="4861" ht="12.6" hidden="1"/>
    <row r="4862" ht="12.6" hidden="1"/>
    <row r="4863" ht="12.6" hidden="1"/>
    <row r="4864" ht="12.6" hidden="1"/>
    <row r="4865" ht="12.6" hidden="1"/>
    <row r="4866" ht="12.6" hidden="1"/>
    <row r="4867" ht="12.6" hidden="1"/>
    <row r="4868" ht="12.6" hidden="1"/>
    <row r="4869" ht="12.6" hidden="1"/>
    <row r="4870" ht="12.6" hidden="1"/>
    <row r="4871" ht="12.6" hidden="1"/>
    <row r="4872" ht="12.6" hidden="1"/>
    <row r="4873" ht="12.6" hidden="1"/>
    <row r="4874" ht="12.6" hidden="1"/>
    <row r="4875" ht="12.6" hidden="1"/>
    <row r="4876" ht="12.6" hidden="1"/>
    <row r="4877" ht="12.6" hidden="1"/>
    <row r="4878" ht="12.6" hidden="1"/>
    <row r="4879" ht="12.6" hidden="1"/>
    <row r="4880" ht="12.6" hidden="1"/>
    <row r="4881" ht="12.6" hidden="1"/>
    <row r="4882" ht="12.6" hidden="1"/>
    <row r="4883" ht="12.6" hidden="1"/>
    <row r="4884" ht="12.6" hidden="1"/>
    <row r="4885" ht="12.6" hidden="1"/>
    <row r="4886" ht="12.6" hidden="1"/>
    <row r="4887" ht="12.6" hidden="1"/>
    <row r="4888" ht="12.6" hidden="1"/>
    <row r="4889" ht="12.6" hidden="1"/>
    <row r="4890" ht="12.6" hidden="1"/>
    <row r="4891" ht="12.6" hidden="1"/>
    <row r="4892" ht="12.6" hidden="1"/>
    <row r="4893" ht="12.6" hidden="1"/>
    <row r="4894" ht="12.6" hidden="1"/>
    <row r="4895" ht="12.6" hidden="1"/>
    <row r="4896" ht="12.6" hidden="1"/>
    <row r="4897" ht="12.6" hidden="1"/>
    <row r="4898" ht="12.6" hidden="1"/>
    <row r="4899" ht="12.6" hidden="1"/>
    <row r="4900" ht="12.6" hidden="1"/>
    <row r="4901" ht="12.6" hidden="1"/>
    <row r="4902" ht="12.6" hidden="1"/>
    <row r="4903" ht="12.6" hidden="1"/>
    <row r="4904" ht="12.6" hidden="1"/>
    <row r="4905" ht="12.6" hidden="1"/>
    <row r="4906" ht="12.6" hidden="1"/>
    <row r="4907" ht="12.6" hidden="1"/>
    <row r="4908" ht="12.6" hidden="1"/>
    <row r="4909" ht="12.6" hidden="1"/>
    <row r="4910" ht="12.6" hidden="1"/>
    <row r="4911" ht="12.6" hidden="1"/>
    <row r="4912" ht="12.6" hidden="1"/>
    <row r="4913" ht="12.6" hidden="1"/>
    <row r="4914" ht="12.6" hidden="1"/>
    <row r="4915" ht="12.6" hidden="1"/>
    <row r="4916" ht="12.6" hidden="1"/>
    <row r="4917" ht="12.6" hidden="1"/>
    <row r="4918" ht="12.6" hidden="1"/>
    <row r="4919" ht="12.6" hidden="1"/>
    <row r="4920" ht="12.6" hidden="1"/>
    <row r="4921" ht="12.6" hidden="1"/>
    <row r="4922" ht="12.6" hidden="1"/>
    <row r="4923" ht="12.6" hidden="1"/>
    <row r="4924" ht="12.6" hidden="1"/>
    <row r="4925" ht="12.6" hidden="1"/>
    <row r="4926" ht="12.6" hidden="1"/>
    <row r="4927" ht="12.6" hidden="1"/>
    <row r="4928" ht="12.6" hidden="1"/>
    <row r="4929" ht="12.6" hidden="1"/>
    <row r="4930" ht="12.6" hidden="1"/>
    <row r="4931" ht="12.6" hidden="1"/>
    <row r="4932" ht="12.6" hidden="1"/>
    <row r="4933" ht="12.6" hidden="1"/>
    <row r="4934" ht="12.6" hidden="1"/>
    <row r="4935" ht="12.6" hidden="1"/>
    <row r="4936" ht="12.6" hidden="1"/>
    <row r="4937" ht="12.6" hidden="1"/>
    <row r="4938" ht="12.6" hidden="1"/>
    <row r="4939" ht="12.6" hidden="1"/>
    <row r="4940" ht="12.6" hidden="1"/>
    <row r="4941" ht="12.6" hidden="1"/>
    <row r="4942" ht="12.6" hidden="1"/>
    <row r="4943" ht="12.6" hidden="1"/>
    <row r="4944" ht="12.6" hidden="1"/>
    <row r="4945" ht="12.6" hidden="1"/>
    <row r="4946" ht="12.6" hidden="1"/>
    <row r="4947" ht="12.6" hidden="1"/>
    <row r="4948" ht="12.6" hidden="1"/>
    <row r="4949" ht="12.6" hidden="1"/>
    <row r="4950" ht="12.6" hidden="1"/>
    <row r="4951" ht="12.6" hidden="1"/>
    <row r="4952" ht="12.6" hidden="1"/>
    <row r="4953" ht="12.6" hidden="1"/>
    <row r="4954" ht="12.6" hidden="1"/>
    <row r="4955" ht="12.6" hidden="1"/>
    <row r="4956" ht="12.6" hidden="1"/>
    <row r="4957" ht="12.6" hidden="1"/>
    <row r="4958" ht="12.6" hidden="1"/>
    <row r="4959" ht="12.6" hidden="1"/>
    <row r="4960" ht="12.6" hidden="1"/>
    <row r="4961" ht="12.6" hidden="1"/>
    <row r="4962" ht="12.6" hidden="1"/>
    <row r="4963" ht="12.6" hidden="1"/>
    <row r="4964" ht="12.6" hidden="1"/>
    <row r="4965" ht="12.6" hidden="1"/>
    <row r="4966" ht="12.6" hidden="1"/>
    <row r="4967" ht="12.6" hidden="1"/>
    <row r="4968" ht="12.6" hidden="1"/>
    <row r="4969" ht="12.6" hidden="1"/>
    <row r="4970" ht="12.6" hidden="1"/>
    <row r="4971" ht="12.6" hidden="1"/>
    <row r="4972" ht="12.6" hidden="1"/>
    <row r="4973" ht="12.6" hidden="1"/>
    <row r="4974" ht="12.6" hidden="1"/>
    <row r="4975" ht="12.6" hidden="1"/>
    <row r="4976" ht="12.6" hidden="1"/>
    <row r="4977" ht="12.6" hidden="1"/>
    <row r="4978" ht="12.6" hidden="1"/>
    <row r="4979" ht="12.6" hidden="1"/>
    <row r="4980" ht="12.6" hidden="1"/>
    <row r="4981" ht="12.6" hidden="1"/>
    <row r="4982" ht="12.6" hidden="1"/>
    <row r="4983" ht="12.6" hidden="1"/>
    <row r="4984" ht="12.6" hidden="1"/>
    <row r="4985" ht="12.6" hidden="1"/>
    <row r="4986" ht="12.6" hidden="1"/>
    <row r="4987" ht="12.6" hidden="1"/>
    <row r="4988" ht="12.6" hidden="1"/>
    <row r="4989" ht="12.6" hidden="1"/>
    <row r="4990" ht="12.6" hidden="1"/>
    <row r="4991" ht="12.6" hidden="1"/>
    <row r="4992" ht="12.6" hidden="1"/>
    <row r="4993" ht="12.6" hidden="1"/>
    <row r="4994" ht="12.6" hidden="1"/>
    <row r="4995" ht="12.6" hidden="1"/>
    <row r="4996" ht="12.6" hidden="1"/>
    <row r="4997" ht="12.6" hidden="1"/>
    <row r="4998" ht="12.6" hidden="1"/>
    <row r="4999" ht="12.6" hidden="1"/>
    <row r="5000" ht="12.6" hidden="1"/>
    <row r="5001" ht="12.6" hidden="1"/>
    <row r="5002" ht="12.6" hidden="1"/>
    <row r="5003" ht="12.6" hidden="1"/>
    <row r="5004" ht="12.6" hidden="1"/>
    <row r="5005" ht="12.6" hidden="1"/>
    <row r="5006" ht="12.6" hidden="1"/>
    <row r="5007" ht="12.6" hidden="1"/>
    <row r="5008" ht="12.6" hidden="1"/>
    <row r="5009" ht="12.6" hidden="1"/>
    <row r="5010" ht="12.6" hidden="1"/>
    <row r="5011" ht="12.6" hidden="1"/>
    <row r="5012" ht="12.6" hidden="1"/>
    <row r="5013" ht="12.6" hidden="1"/>
    <row r="5014" ht="12.6" hidden="1"/>
    <row r="5015" ht="12.6" hidden="1"/>
    <row r="5016" ht="12.6" hidden="1"/>
    <row r="5017" ht="12.6" hidden="1"/>
    <row r="5018" ht="12.6" hidden="1"/>
    <row r="5019" ht="12.6" hidden="1"/>
    <row r="5020" ht="12.6" hidden="1"/>
    <row r="5021" ht="12.6" hidden="1"/>
    <row r="5022" ht="12.6" hidden="1"/>
    <row r="5023" ht="12.6" hidden="1"/>
    <row r="5024" ht="12.6" hidden="1"/>
    <row r="5025" ht="12.6" hidden="1"/>
    <row r="5026" ht="12.6" hidden="1"/>
    <row r="5027" ht="12.6" hidden="1"/>
    <row r="5028" ht="12.6" hidden="1"/>
    <row r="5029" ht="12.6" hidden="1"/>
    <row r="5030" ht="12.6" hidden="1"/>
    <row r="5031" ht="12.6" hidden="1"/>
    <row r="5032" ht="12.6" hidden="1"/>
    <row r="5033" ht="12.6" hidden="1"/>
    <row r="5034" ht="12.6" hidden="1"/>
    <row r="5035" ht="12.6" hidden="1"/>
    <row r="5036" ht="12.6" hidden="1"/>
    <row r="5037" ht="12.6" hidden="1"/>
    <row r="5038" ht="12.6" hidden="1"/>
    <row r="5039" ht="12.6" hidden="1"/>
    <row r="5040" ht="12.6" hidden="1"/>
    <row r="5041" ht="12.6" hidden="1"/>
    <row r="5042" ht="12.6" hidden="1"/>
    <row r="5043" ht="12.6" hidden="1"/>
    <row r="5044" ht="12.6" hidden="1"/>
    <row r="5045" ht="12.6" hidden="1"/>
    <row r="5046" ht="12.6" hidden="1"/>
    <row r="5047" ht="12.6" hidden="1"/>
    <row r="5048" ht="12.6" hidden="1"/>
    <row r="5049" ht="12.6" hidden="1"/>
    <row r="5050" ht="12.6" hidden="1"/>
    <row r="5051" ht="12.6" hidden="1"/>
    <row r="5052" ht="12.6" hidden="1"/>
    <row r="5053" ht="12.6" hidden="1"/>
    <row r="5054" ht="12.6" hidden="1"/>
    <row r="5055" ht="12.6" hidden="1"/>
    <row r="5056" ht="12.6" hidden="1"/>
    <row r="5057" ht="12.6" hidden="1"/>
    <row r="5058" ht="12.6" hidden="1"/>
    <row r="5059" ht="12.6" hidden="1"/>
    <row r="5060" ht="12.6" hidden="1"/>
    <row r="5061" ht="12.6" hidden="1"/>
    <row r="5062" ht="12.6" hidden="1"/>
    <row r="5063" ht="12.6" hidden="1"/>
    <row r="5064" ht="12.6" hidden="1"/>
    <row r="5065" ht="12.6" hidden="1"/>
    <row r="5066" ht="12.6" hidden="1"/>
    <row r="5067" ht="12.6" hidden="1"/>
    <row r="5068" ht="12.6" hidden="1"/>
    <row r="5069" ht="12.6" hidden="1"/>
    <row r="5070" ht="12.6" hidden="1"/>
    <row r="5071" ht="12.6" hidden="1"/>
    <row r="5072" ht="12.6" hidden="1"/>
    <row r="5073" ht="12.6" hidden="1"/>
    <row r="5074" ht="12.6" hidden="1"/>
    <row r="5075" ht="12.6" hidden="1"/>
    <row r="5076" ht="12.6" hidden="1"/>
    <row r="5077" ht="12.6" hidden="1"/>
    <row r="5078" ht="12.6" hidden="1"/>
    <row r="5079" ht="12.6" hidden="1"/>
    <row r="5080" ht="12.6" hidden="1"/>
    <row r="5081" ht="12.6" hidden="1"/>
    <row r="5082" ht="12.6" hidden="1"/>
    <row r="5083" ht="12.6" hidden="1"/>
    <row r="5084" ht="12.6" hidden="1"/>
    <row r="5085" ht="12.6" hidden="1"/>
    <row r="5086" ht="12.6" hidden="1"/>
    <row r="5087" ht="12.6" hidden="1"/>
    <row r="5088" ht="12.6" hidden="1"/>
    <row r="5089" ht="12.6" hidden="1"/>
    <row r="5090" ht="12.6" hidden="1"/>
    <row r="5091" ht="12.6" hidden="1"/>
    <row r="5092" ht="12.6" hidden="1"/>
    <row r="5093" ht="12.6" hidden="1"/>
    <row r="5094" ht="12.6" hidden="1"/>
    <row r="5095" ht="12.6" hidden="1"/>
    <row r="5096" ht="12.6" hidden="1"/>
    <row r="5097" ht="12.6" hidden="1"/>
    <row r="5098" ht="12.6" hidden="1"/>
    <row r="5099" ht="12.6" hidden="1"/>
    <row r="5100" ht="12.6" hidden="1"/>
    <row r="5101" ht="12.6" hidden="1"/>
    <row r="5102" ht="12.6" hidden="1"/>
    <row r="5103" ht="12.6" hidden="1"/>
    <row r="5104" ht="12.6" hidden="1"/>
    <row r="5105" ht="12.6" hidden="1"/>
    <row r="5106" ht="12.6" hidden="1"/>
    <row r="5107" ht="12.6" hidden="1"/>
    <row r="5108" ht="12.6" hidden="1"/>
    <row r="5109" ht="12.6" hidden="1"/>
    <row r="5110" ht="12.6" hidden="1"/>
    <row r="5111" ht="12.6" hidden="1"/>
    <row r="5112" ht="12.6" hidden="1"/>
    <row r="5113" ht="12.6" hidden="1"/>
    <row r="5114" ht="12.6" hidden="1"/>
    <row r="5115" ht="12.6" hidden="1"/>
    <row r="5116" ht="12.6" hidden="1"/>
    <row r="5117" ht="12.6" hidden="1"/>
    <row r="5118" ht="12.6" hidden="1"/>
    <row r="5119" ht="12.6" hidden="1"/>
    <row r="5120" ht="12.6" hidden="1"/>
    <row r="5121" ht="12.6" hidden="1"/>
    <row r="5122" ht="12.6" hidden="1"/>
    <row r="5123" ht="12.6" hidden="1"/>
    <row r="5124" ht="12.6" hidden="1"/>
    <row r="5125" ht="12.6" hidden="1"/>
    <row r="5126" ht="12.6" hidden="1"/>
    <row r="5127" ht="12.6" hidden="1"/>
    <row r="5128" ht="12.6" hidden="1"/>
    <row r="5129" ht="12.6" hidden="1"/>
    <row r="5130" ht="12.6" hidden="1"/>
    <row r="5131" ht="12.6" hidden="1"/>
    <row r="5132" ht="12.6" hidden="1"/>
    <row r="5133" ht="12.6" hidden="1"/>
    <row r="5134" ht="12.6" hidden="1"/>
    <row r="5135" ht="12.6" hidden="1"/>
    <row r="5136" ht="12.6" hidden="1"/>
    <row r="5137" ht="12.6" hidden="1"/>
    <row r="5138" ht="12.6" hidden="1"/>
    <row r="5139" ht="12.6" hidden="1"/>
    <row r="5140" ht="12.6" hidden="1"/>
    <row r="5141" ht="12.6" hidden="1"/>
    <row r="5142" ht="12.6" hidden="1"/>
    <row r="5143" ht="12.6" hidden="1"/>
    <row r="5144" ht="12.6" hidden="1"/>
    <row r="5145" ht="12.6" hidden="1"/>
    <row r="5146" ht="12.6" hidden="1"/>
    <row r="5147" ht="12.6" hidden="1"/>
    <row r="5148" ht="12.6" hidden="1"/>
    <row r="5149" ht="12.6" hidden="1"/>
    <row r="5150" ht="12.6" hidden="1"/>
    <row r="5151" ht="12.6" hidden="1"/>
    <row r="5152" ht="12.6" hidden="1"/>
    <row r="5153" ht="12.6" hidden="1"/>
    <row r="5154" ht="12.6" hidden="1"/>
    <row r="5155" ht="12.6" hidden="1"/>
    <row r="5156" ht="12.6" hidden="1"/>
    <row r="5157" ht="12.6" hidden="1"/>
    <row r="5158" ht="12.6" hidden="1"/>
    <row r="5159" ht="12.6" hidden="1"/>
    <row r="5160" ht="12.6" hidden="1"/>
    <row r="5161" ht="12.6" hidden="1"/>
    <row r="5162" ht="12.6" hidden="1"/>
    <row r="5163" ht="12.6" hidden="1"/>
    <row r="5164" ht="12.6" hidden="1"/>
    <row r="5165" ht="12.6" hidden="1"/>
    <row r="5166" ht="12.6" hidden="1"/>
    <row r="5167" ht="12.6" hidden="1"/>
    <row r="5168" ht="12.6" hidden="1"/>
    <row r="5169" ht="12.6" hidden="1"/>
    <row r="5170" ht="12.6" hidden="1"/>
    <row r="5171" ht="12.6" hidden="1"/>
    <row r="5172" ht="12.6" hidden="1"/>
    <row r="5173" ht="12.6" hidden="1"/>
    <row r="5174" ht="12.6" hidden="1"/>
    <row r="5175" ht="12.6" hidden="1"/>
    <row r="5176" ht="12.6" hidden="1"/>
    <row r="5177" ht="12.6" hidden="1"/>
    <row r="5178" ht="12.6" hidden="1"/>
    <row r="5179" ht="12.6" hidden="1"/>
    <row r="5180" ht="12.6" hidden="1"/>
    <row r="5181" ht="12.6" hidden="1"/>
    <row r="5182" ht="12.6" hidden="1"/>
    <row r="5183" ht="12.6" hidden="1"/>
    <row r="5184" ht="12.6" hidden="1"/>
    <row r="5185" ht="12.6" hidden="1"/>
    <row r="5186" ht="12.6" hidden="1"/>
    <row r="5187" ht="12.6" hidden="1"/>
    <row r="5188" ht="12.6" hidden="1"/>
    <row r="5189" ht="12.6" hidden="1"/>
    <row r="5190" ht="12.6" hidden="1"/>
    <row r="5191" ht="12.6" hidden="1"/>
    <row r="5192" ht="12.6" hidden="1"/>
    <row r="5193" ht="12.6" hidden="1"/>
    <row r="5194" ht="12.6" hidden="1"/>
    <row r="5195" ht="12.6" hidden="1"/>
    <row r="5196" ht="12.6" hidden="1"/>
    <row r="5197" ht="12.6" hidden="1"/>
    <row r="5198" ht="12.6" hidden="1"/>
    <row r="5199" ht="12.6" hidden="1"/>
    <row r="5200" ht="12.6" hidden="1"/>
    <row r="5201" ht="12.6" hidden="1"/>
    <row r="5202" ht="12.6" hidden="1"/>
    <row r="5203" ht="12.6" hidden="1"/>
    <row r="5204" ht="12.6" hidden="1"/>
    <row r="5205" ht="12.6" hidden="1"/>
    <row r="5206" ht="12.6" hidden="1"/>
    <row r="5207" ht="12.6" hidden="1"/>
    <row r="5208" ht="12.6" hidden="1"/>
    <row r="5209" ht="12.6" hidden="1"/>
    <row r="5210" ht="12.6" hidden="1"/>
    <row r="5211" ht="12.6" hidden="1"/>
    <row r="5212" ht="12.6" hidden="1"/>
    <row r="5213" ht="12.6" hidden="1"/>
    <row r="5214" ht="12.6" hidden="1"/>
    <row r="5215" ht="12.6" hidden="1"/>
    <row r="5216" ht="12.6" hidden="1"/>
    <row r="5217" ht="12.6" hidden="1"/>
    <row r="5218" ht="12.6" hidden="1"/>
    <row r="5219" ht="12.6" hidden="1"/>
    <row r="5220" ht="12.6" hidden="1"/>
    <row r="5221" ht="12.6" hidden="1"/>
    <row r="5222" ht="12.6" hidden="1"/>
    <row r="5223" ht="12.6" hidden="1"/>
    <row r="5224" ht="12.6" hidden="1"/>
    <row r="5225" ht="12.6" hidden="1"/>
    <row r="5226" ht="12.6" hidden="1"/>
    <row r="5227" ht="12.6" hidden="1"/>
    <row r="5228" ht="12.6" hidden="1"/>
    <row r="5229" ht="12.6" hidden="1"/>
    <row r="5230" ht="12.6" hidden="1"/>
    <row r="5231" ht="12.6" hidden="1"/>
    <row r="5232" ht="12.6" hidden="1"/>
    <row r="5233" ht="12.6" hidden="1"/>
    <row r="5234" ht="12.6" hidden="1"/>
    <row r="5235" ht="12.6" hidden="1"/>
    <row r="5236" ht="12.6" hidden="1"/>
    <row r="5237" ht="12.6" hidden="1"/>
    <row r="5238" ht="12.6" hidden="1"/>
    <row r="5239" ht="12.6" hidden="1"/>
    <row r="5240" ht="12.6" hidden="1"/>
    <row r="5241" ht="12.6" hidden="1"/>
    <row r="5242" ht="12.6" hidden="1"/>
    <row r="5243" ht="12.6" hidden="1"/>
    <row r="5244" ht="12.6" hidden="1"/>
    <row r="5245" ht="12.6" hidden="1"/>
    <row r="5246" ht="12.6" hidden="1"/>
    <row r="5247" ht="12.6" hidden="1"/>
    <row r="5248" ht="12.6" hidden="1"/>
    <row r="5249" ht="12.6" hidden="1"/>
    <row r="5250" ht="12.6" hidden="1"/>
    <row r="5251" ht="12.6" hidden="1"/>
    <row r="5252" ht="12.6" hidden="1"/>
    <row r="5253" ht="12.6" hidden="1"/>
    <row r="5254" ht="12.6" hidden="1"/>
    <row r="5255" ht="12.6" hidden="1"/>
    <row r="5256" ht="12.6" hidden="1"/>
    <row r="5257" ht="12.6" hidden="1"/>
    <row r="5258" ht="12.6" hidden="1"/>
    <row r="5259" ht="12.6" hidden="1"/>
    <row r="5260" ht="12.6" hidden="1"/>
    <row r="5261" ht="12.6" hidden="1"/>
    <row r="5262" ht="12.6" hidden="1"/>
    <row r="5263" ht="12.6" hidden="1"/>
    <row r="5264" ht="12.6" hidden="1"/>
    <row r="5265" ht="12.6" hidden="1"/>
    <row r="5266" ht="12.6" hidden="1"/>
    <row r="5267" ht="12.6" hidden="1"/>
    <row r="5268" ht="12.6" hidden="1"/>
    <row r="5269" ht="12.6" hidden="1"/>
    <row r="5270" ht="12.6" hidden="1"/>
    <row r="5271" ht="12.6" hidden="1"/>
    <row r="5272" ht="12.6" hidden="1"/>
    <row r="5273" ht="12.6" hidden="1"/>
    <row r="5274" ht="12.6" hidden="1"/>
    <row r="5275" ht="12.6" hidden="1"/>
    <row r="5276" ht="12.6" hidden="1"/>
    <row r="5277" ht="12.6" hidden="1"/>
    <row r="5278" ht="12.6" hidden="1"/>
    <row r="5279" ht="12.6" hidden="1"/>
    <row r="5280" ht="12.6" hidden="1"/>
    <row r="5281" ht="12.6" hidden="1"/>
    <row r="5282" ht="12.6" hidden="1"/>
    <row r="5283" ht="12.6" hidden="1"/>
    <row r="5284" ht="12.6" hidden="1"/>
    <row r="5285" ht="12.6" hidden="1"/>
    <row r="5286" ht="12.6" hidden="1"/>
    <row r="5287" ht="12.6" hidden="1"/>
    <row r="5288" ht="12.6" hidden="1"/>
    <row r="5289" ht="12.6" hidden="1"/>
    <row r="5290" ht="12.6" hidden="1"/>
    <row r="5291" ht="12.6" hidden="1"/>
    <row r="5292" ht="12.6" hidden="1"/>
    <row r="5293" ht="12.6" hidden="1"/>
    <row r="5294" ht="12.6" hidden="1"/>
    <row r="5295" ht="12.6" hidden="1"/>
    <row r="5296" ht="12.6" hidden="1"/>
    <row r="5297" ht="12.6" hidden="1"/>
    <row r="5298" ht="12.6" hidden="1"/>
    <row r="5299" ht="12.6" hidden="1"/>
    <row r="5300" ht="12.6" hidden="1"/>
    <row r="5301" ht="12.6" hidden="1"/>
    <row r="5302" ht="12.6" hidden="1"/>
    <row r="5303" ht="12.6" hidden="1"/>
    <row r="5304" ht="12.6" hidden="1"/>
    <row r="5305" ht="12.6" hidden="1"/>
    <row r="5306" ht="12.6" hidden="1"/>
    <row r="5307" ht="12.6" hidden="1"/>
    <row r="5308" ht="12.6" hidden="1"/>
    <row r="5309" ht="12.6" hidden="1"/>
    <row r="5310" ht="12.6" hidden="1"/>
    <row r="5311" ht="12.6" hidden="1"/>
    <row r="5312" ht="12.6" hidden="1"/>
    <row r="5313" ht="12.6" hidden="1"/>
    <row r="5314" ht="12.6" hidden="1"/>
    <row r="5315" ht="12.6" hidden="1"/>
    <row r="5316" ht="12.6" hidden="1"/>
    <row r="5317" ht="12.6" hidden="1"/>
    <row r="5318" ht="12.6" hidden="1"/>
    <row r="5319" ht="12.6" hidden="1"/>
    <row r="5320" ht="12.6" hidden="1"/>
    <row r="5321" ht="12.6" hidden="1"/>
    <row r="5322" ht="12.6" hidden="1"/>
    <row r="5323" ht="12.6" hidden="1"/>
    <row r="5324" ht="12.6" hidden="1"/>
    <row r="5325" ht="12.6" hidden="1"/>
    <row r="5326" ht="12.6" hidden="1"/>
    <row r="5327" ht="12.6" hidden="1"/>
    <row r="5328" ht="12.6" hidden="1"/>
    <row r="5329" ht="12.6" hidden="1"/>
    <row r="5330" ht="12.6" hidden="1"/>
    <row r="5331" ht="12.6" hidden="1"/>
    <row r="5332" ht="12.6" hidden="1"/>
    <row r="5333" ht="12.6" hidden="1"/>
    <row r="5334" ht="12.6" hidden="1"/>
    <row r="5335" ht="12.6" hidden="1"/>
    <row r="5336" ht="12.6" hidden="1"/>
    <row r="5337" ht="12.6" hidden="1"/>
    <row r="5338" ht="12.6" hidden="1"/>
    <row r="5339" ht="12.6" hidden="1"/>
    <row r="5340" ht="12.6" hidden="1"/>
    <row r="5341" ht="12.6" hidden="1"/>
    <row r="5342" ht="12.6" hidden="1"/>
    <row r="5343" ht="12.6" hidden="1"/>
    <row r="5344" ht="12.6" hidden="1"/>
    <row r="5345" ht="12.6" hidden="1"/>
    <row r="5346" ht="12.6" hidden="1"/>
    <row r="5347" ht="12.6" hidden="1"/>
    <row r="5348" ht="12.6" hidden="1"/>
    <row r="5349" ht="12.6" hidden="1"/>
    <row r="5350" ht="12.6" hidden="1"/>
    <row r="5351" ht="12.6" hidden="1"/>
    <row r="5352" ht="12.6" hidden="1"/>
    <row r="5353" ht="12.6" hidden="1"/>
    <row r="5354" ht="12.6" hidden="1"/>
    <row r="5355" ht="12.6" hidden="1"/>
    <row r="5356" ht="12.6" hidden="1"/>
    <row r="5357" ht="12.6" hidden="1"/>
    <row r="5358" ht="12.6" hidden="1"/>
    <row r="5359" ht="12.6" hidden="1"/>
    <row r="5360" ht="12.6" hidden="1"/>
    <row r="5361" ht="12.6" hidden="1"/>
    <row r="5362" ht="12.6" hidden="1"/>
    <row r="5363" ht="12.6" hidden="1"/>
    <row r="5364" ht="12.6" hidden="1"/>
    <row r="5365" ht="12.6" hidden="1"/>
    <row r="5366" ht="12.6" hidden="1"/>
    <row r="5367" ht="12.6" hidden="1"/>
    <row r="5368" ht="12.6" hidden="1"/>
    <row r="5369" ht="12.6" hidden="1"/>
    <row r="5370" ht="12.6" hidden="1"/>
    <row r="5371" ht="12.6" hidden="1"/>
    <row r="5372" ht="12.6" hidden="1"/>
    <row r="5373" ht="12.6" hidden="1"/>
    <row r="5374" ht="12.6" hidden="1"/>
    <row r="5375" ht="12.6" hidden="1"/>
    <row r="5376" ht="12.6" hidden="1"/>
    <row r="5377" ht="12.6" hidden="1"/>
    <row r="5378" ht="12.6" hidden="1"/>
    <row r="5379" ht="12.6" hidden="1"/>
    <row r="5380" ht="12.6" hidden="1"/>
    <row r="5381" ht="12.6" hidden="1"/>
    <row r="5382" ht="12.6" hidden="1"/>
    <row r="5383" ht="12.6" hidden="1"/>
    <row r="5384" ht="12.6" hidden="1"/>
    <row r="5385" ht="12.6" hidden="1"/>
    <row r="5386" ht="12.6" hidden="1"/>
    <row r="5387" ht="12.6" hidden="1"/>
    <row r="5388" ht="12.6" hidden="1"/>
    <row r="5389" ht="12.6" hidden="1"/>
    <row r="5390" ht="12.6" hidden="1"/>
    <row r="5391" ht="12.6" hidden="1"/>
    <row r="5392" ht="12.6" hidden="1"/>
    <row r="5393" ht="12.6" hidden="1"/>
    <row r="5394" ht="12.6" hidden="1"/>
    <row r="5395" ht="12.6" hidden="1"/>
    <row r="5396" ht="12.6" hidden="1"/>
    <row r="5397" ht="12.6" hidden="1"/>
    <row r="5398" ht="12.6" hidden="1"/>
    <row r="5399" ht="12.6" hidden="1"/>
    <row r="5400" ht="12.6" hidden="1"/>
    <row r="5401" ht="12.6" hidden="1"/>
    <row r="5402" ht="12.6" hidden="1"/>
    <row r="5403" ht="12.6" hidden="1"/>
    <row r="5404" ht="12.6" hidden="1"/>
    <row r="5405" ht="12.6" hidden="1"/>
    <row r="5406" ht="12.6" hidden="1"/>
    <row r="5407" ht="12.6" hidden="1"/>
    <row r="5408" ht="12.6" hidden="1"/>
    <row r="5409" ht="12.6" hidden="1"/>
    <row r="5410" ht="12.6" hidden="1"/>
    <row r="5411" ht="12.6" hidden="1"/>
    <row r="5412" ht="12.6" hidden="1"/>
    <row r="5413" ht="12.6" hidden="1"/>
    <row r="5414" ht="12.6" hidden="1"/>
    <row r="5415" ht="12.6" hidden="1"/>
    <row r="5416" ht="12.6" hidden="1"/>
    <row r="5417" ht="12.6" hidden="1"/>
    <row r="5418" ht="12.6" hidden="1"/>
    <row r="5419" ht="12.6" hidden="1"/>
    <row r="5420" ht="12.6" hidden="1"/>
    <row r="5421" ht="12.6" hidden="1"/>
    <row r="5422" ht="12.6" hidden="1"/>
    <row r="5423" ht="12.6" hidden="1"/>
    <row r="5424" ht="12.6" hidden="1"/>
    <row r="5425" ht="12.6" hidden="1"/>
    <row r="5426" ht="12.6" hidden="1"/>
    <row r="5427" ht="12.6" hidden="1"/>
    <row r="5428" ht="12.6" hidden="1"/>
    <row r="5429" ht="12.6" hidden="1"/>
    <row r="5430" ht="12.6" hidden="1"/>
    <row r="5431" ht="12.6" hidden="1"/>
    <row r="5432" ht="12.6" hidden="1"/>
    <row r="5433" ht="12.6" hidden="1"/>
    <row r="5434" ht="12.6" hidden="1"/>
    <row r="5435" ht="12.6" hidden="1"/>
    <row r="5436" ht="12.6" hidden="1"/>
    <row r="5437" ht="12.6" hidden="1"/>
    <row r="5438" ht="12.6" hidden="1"/>
    <row r="5439" ht="12.6" hidden="1"/>
    <row r="5440" ht="12.6" hidden="1"/>
    <row r="5441" ht="12.6" hidden="1"/>
    <row r="5442" ht="12.6" hidden="1"/>
    <row r="5443" ht="12.6" hidden="1"/>
    <row r="5444" ht="12.6" hidden="1"/>
    <row r="5445" ht="12.6" hidden="1"/>
    <row r="5446" ht="12.6" hidden="1"/>
    <row r="5447" ht="12.6" hidden="1"/>
    <row r="5448" ht="12.6" hidden="1"/>
    <row r="5449" ht="12.6" hidden="1"/>
    <row r="5450" ht="12.6" hidden="1"/>
    <row r="5451" ht="12.6" hidden="1"/>
    <row r="5452" ht="12.6" hidden="1"/>
    <row r="5453" ht="12.6" hidden="1"/>
    <row r="5454" ht="12.6" hidden="1"/>
    <row r="5455" ht="12.6" hidden="1"/>
    <row r="5456" ht="12.6" hidden="1"/>
    <row r="5457" ht="12.6" hidden="1"/>
    <row r="5458" ht="12.6" hidden="1"/>
    <row r="5459" ht="12.6" hidden="1"/>
    <row r="5460" ht="12.6" hidden="1"/>
    <row r="5461" ht="12.6" hidden="1"/>
    <row r="5462" ht="12.6" hidden="1"/>
    <row r="5463" ht="12.6" hidden="1"/>
    <row r="5464" ht="12.6" hidden="1"/>
    <row r="5465" ht="12.6" hidden="1"/>
    <row r="5466" ht="12.6" hidden="1"/>
    <row r="5467" ht="12.6" hidden="1"/>
    <row r="5468" ht="12.6" hidden="1"/>
    <row r="5469" ht="12.6" hidden="1"/>
    <row r="5470" ht="12.6" hidden="1"/>
    <row r="5471" ht="12.6" hidden="1"/>
    <row r="5472" ht="12.6" hidden="1"/>
    <row r="5473" ht="12.6" hidden="1"/>
    <row r="5474" ht="12.6" hidden="1"/>
    <row r="5475" ht="12.6" hidden="1"/>
    <row r="5476" ht="12.6" hidden="1"/>
    <row r="5477" ht="12.6" hidden="1"/>
    <row r="5478" ht="12.6" hidden="1"/>
    <row r="5479" ht="12.6" hidden="1"/>
    <row r="5480" ht="12.6" hidden="1"/>
    <row r="5481" ht="12.6" hidden="1"/>
    <row r="5482" ht="12.6" hidden="1"/>
    <row r="5483" ht="12.6" hidden="1"/>
    <row r="5484" ht="12.6" hidden="1"/>
    <row r="5485" ht="12.6" hidden="1"/>
    <row r="5486" ht="12.6" hidden="1"/>
    <row r="5487" ht="12.6" hidden="1"/>
    <row r="5488" ht="12.6" hidden="1"/>
    <row r="5489" ht="12.6" hidden="1"/>
    <row r="5490" ht="12.6" hidden="1"/>
    <row r="5491" ht="12.6" hidden="1"/>
    <row r="5492" ht="12.6" hidden="1"/>
    <row r="5493" ht="12.6" hidden="1"/>
    <row r="5494" ht="12.6" hidden="1"/>
    <row r="5495" ht="12.6" hidden="1"/>
    <row r="5496" ht="12.6" hidden="1"/>
    <row r="5497" ht="12.6" hidden="1"/>
    <row r="5498" ht="12.6" hidden="1"/>
    <row r="5499" ht="12.6" hidden="1"/>
    <row r="5500" ht="12.6" hidden="1"/>
    <row r="5501" ht="12.6" hidden="1"/>
    <row r="5502" ht="12.6" hidden="1"/>
    <row r="5503" ht="12.6" hidden="1"/>
    <row r="5504" ht="12.6" hidden="1"/>
    <row r="5505" ht="12.6" hidden="1"/>
    <row r="5506" ht="12.6" hidden="1"/>
    <row r="5507" ht="12.6" hidden="1"/>
    <row r="5508" ht="12.6" hidden="1"/>
    <row r="5509" ht="12.6" hidden="1"/>
    <row r="5510" ht="12.6" hidden="1"/>
    <row r="5511" ht="12.6" hidden="1"/>
    <row r="5512" ht="12.6" hidden="1"/>
    <row r="5513" ht="12.6" hidden="1"/>
    <row r="5514" ht="12.6" hidden="1"/>
    <row r="5515" ht="12.6" hidden="1"/>
    <row r="5516" ht="12.6" hidden="1"/>
    <row r="5517" ht="12.6" hidden="1"/>
    <row r="5518" ht="12.6" hidden="1"/>
    <row r="5519" ht="12.6" hidden="1"/>
    <row r="5520" ht="12.6" hidden="1"/>
    <row r="5521" ht="12.6" hidden="1"/>
    <row r="5522" ht="12.6" hidden="1"/>
    <row r="5523" ht="12.6" hidden="1"/>
    <row r="5524" ht="12.6" hidden="1"/>
    <row r="5525" ht="12.6" hidden="1"/>
    <row r="5526" ht="12.6" hidden="1"/>
    <row r="5527" ht="12.6" hidden="1"/>
    <row r="5528" ht="12.6" hidden="1"/>
    <row r="5529" ht="12.6" hidden="1"/>
    <row r="5530" ht="12.6" hidden="1"/>
    <row r="5531" ht="12.6" hidden="1"/>
    <row r="5532" ht="12.6" hidden="1"/>
    <row r="5533" ht="12.6" hidden="1"/>
    <row r="5534" ht="12.6" hidden="1"/>
    <row r="5535" ht="12.6" hidden="1"/>
    <row r="5536" ht="12.6" hidden="1"/>
    <row r="5537" ht="12.6" hidden="1"/>
    <row r="5538" ht="12.6" hidden="1"/>
    <row r="5539" ht="12.6" hidden="1"/>
    <row r="5540" ht="12.6" hidden="1"/>
    <row r="5541" ht="12.6" hidden="1"/>
    <row r="5542" ht="12.6" hidden="1"/>
    <row r="5543" ht="12.6" hidden="1"/>
    <row r="5544" ht="12.6" hidden="1"/>
    <row r="5545" ht="12.6" hidden="1"/>
    <row r="5546" ht="12.6" hidden="1"/>
    <row r="5547" ht="12.6" hidden="1"/>
    <row r="5548" ht="12.6" hidden="1"/>
    <row r="5549" ht="12.6" hidden="1"/>
    <row r="5550" ht="12.6" hidden="1"/>
    <row r="5551" ht="12.6" hidden="1"/>
    <row r="5552" ht="12.6" hidden="1"/>
    <row r="5553" ht="12.6" hidden="1"/>
    <row r="5554" ht="12.6" hidden="1"/>
    <row r="5555" ht="12.6" hidden="1"/>
    <row r="5556" ht="12.6" hidden="1"/>
    <row r="5557" ht="12.6" hidden="1"/>
    <row r="5558" ht="12.6" hidden="1"/>
    <row r="5559" ht="12.6" hidden="1"/>
    <row r="5560" ht="12.6" hidden="1"/>
    <row r="5561" ht="12.6" hidden="1"/>
    <row r="5562" ht="12.6" hidden="1"/>
    <row r="5563" ht="12.6" hidden="1"/>
    <row r="5564" ht="12.6" hidden="1"/>
    <row r="5565" ht="12.6" hidden="1"/>
    <row r="5566" ht="12.6" hidden="1"/>
    <row r="5567" ht="12.6" hidden="1"/>
    <row r="5568" ht="12.6" hidden="1"/>
    <row r="5569" ht="12.6" hidden="1"/>
    <row r="5570" ht="12.6" hidden="1"/>
    <row r="5571" ht="12.6" hidden="1"/>
    <row r="5572" ht="12.6" hidden="1"/>
    <row r="5573" ht="12.6" hidden="1"/>
    <row r="5574" ht="12.6" hidden="1"/>
    <row r="5575" ht="12.6" hidden="1"/>
    <row r="5576" ht="12.6" hidden="1"/>
    <row r="5577" ht="12.6" hidden="1"/>
    <row r="5578" ht="12.6" hidden="1"/>
    <row r="5579" ht="12.6" hidden="1"/>
    <row r="5580" ht="12.6" hidden="1"/>
    <row r="5581" ht="12.6" hidden="1"/>
    <row r="5582" ht="12.6" hidden="1"/>
    <row r="5583" ht="12.6" hidden="1"/>
    <row r="5584" ht="12.6" hidden="1"/>
    <row r="5585" ht="12.6" hidden="1"/>
    <row r="5586" ht="12.6" hidden="1"/>
    <row r="5587" ht="12.6" hidden="1"/>
    <row r="5588" ht="12.6" hidden="1"/>
    <row r="5589" ht="12.6" hidden="1"/>
    <row r="5590" ht="12.6" hidden="1"/>
    <row r="5591" ht="12.6" hidden="1"/>
    <row r="5592" ht="12.6" hidden="1"/>
    <row r="5593" ht="12.6" hidden="1"/>
    <row r="5594" ht="12.6" hidden="1"/>
    <row r="5595" ht="12.6" hidden="1"/>
    <row r="5596" ht="12.6" hidden="1"/>
    <row r="5597" ht="12.6" hidden="1"/>
    <row r="5598" ht="12.6" hidden="1"/>
    <row r="5599" ht="12.6" hidden="1"/>
    <row r="5600" ht="12.6" hidden="1"/>
    <row r="5601" ht="12.6" hidden="1"/>
    <row r="5602" ht="12.6" hidden="1"/>
    <row r="5603" ht="12.6" hidden="1"/>
    <row r="5604" ht="12.6" hidden="1"/>
    <row r="5605" ht="12.6" hidden="1"/>
    <row r="5606" ht="12.6" hidden="1"/>
    <row r="5607" ht="12.6" hidden="1"/>
    <row r="5608" ht="12.6" hidden="1"/>
    <row r="5609" ht="12.6" hidden="1"/>
    <row r="5610" ht="12.6" hidden="1"/>
    <row r="5611" ht="12.6" hidden="1"/>
    <row r="5612" ht="12.6" hidden="1"/>
    <row r="5613" ht="12.6" hidden="1"/>
    <row r="5614" ht="12.6" hidden="1"/>
    <row r="5615" ht="12.6" hidden="1"/>
    <row r="5616" ht="12.6" hidden="1"/>
    <row r="5617" ht="12.6" hidden="1"/>
    <row r="5618" ht="12.6" hidden="1"/>
    <row r="5619" ht="12.6" hidden="1"/>
    <row r="5620" ht="12.6" hidden="1"/>
    <row r="5621" ht="12.6" hidden="1"/>
    <row r="5622" ht="12.6" hidden="1"/>
    <row r="5623" ht="12.6" hidden="1"/>
    <row r="5624" ht="12.6" hidden="1"/>
    <row r="5625" ht="12.6" hidden="1"/>
    <row r="5626" ht="12.6" hidden="1"/>
    <row r="5627" ht="12.6" hidden="1"/>
    <row r="5628" ht="12.6" hidden="1"/>
    <row r="5629" ht="12.6" hidden="1"/>
    <row r="5630" ht="12.6" hidden="1"/>
    <row r="5631" ht="12.6" hidden="1"/>
    <row r="5632" ht="12.6" hidden="1"/>
    <row r="5633" ht="12.6" hidden="1"/>
    <row r="5634" ht="12.6" hidden="1"/>
    <row r="5635" ht="12.6" hidden="1"/>
    <row r="5636" ht="12.6" hidden="1"/>
    <row r="5637" ht="12.6" hidden="1"/>
    <row r="5638" ht="12.6" hidden="1"/>
    <row r="5639" ht="12.6" hidden="1"/>
    <row r="5640" ht="12.6" hidden="1"/>
    <row r="5641" ht="12.6" hidden="1"/>
    <row r="5642" ht="12.6" hidden="1"/>
    <row r="5643" ht="12.6" hidden="1"/>
    <row r="5644" ht="12.6" hidden="1"/>
    <row r="5645" ht="12.6" hidden="1"/>
    <row r="5646" ht="12.6" hidden="1"/>
    <row r="5647" ht="12.6" hidden="1"/>
    <row r="5648" ht="12.6" hidden="1"/>
    <row r="5649" ht="12.6" hidden="1"/>
    <row r="5650" ht="12.6" hidden="1"/>
    <row r="5651" ht="12.6" hidden="1"/>
    <row r="5652" ht="12.6" hidden="1"/>
    <row r="5653" ht="12.6" hidden="1"/>
    <row r="5654" ht="12.6" hidden="1"/>
    <row r="5655" ht="12.6" hidden="1"/>
    <row r="5656" ht="12.6" hidden="1"/>
    <row r="5657" ht="12.6" hidden="1"/>
    <row r="5658" ht="12.6" hidden="1"/>
    <row r="5659" ht="12.6" hidden="1"/>
    <row r="5660" ht="12.6" hidden="1"/>
    <row r="5661" ht="12.6" hidden="1"/>
    <row r="5662" ht="12.6" hidden="1"/>
    <row r="5663" ht="12.6" hidden="1"/>
    <row r="5664" ht="12.6" hidden="1"/>
    <row r="5665" ht="12.6" hidden="1"/>
    <row r="5666" ht="12.6" hidden="1"/>
    <row r="5667" ht="12.6" hidden="1"/>
    <row r="5668" ht="12.6" hidden="1"/>
    <row r="5669" ht="12.6" hidden="1"/>
    <row r="5670" ht="12.6" hidden="1"/>
    <row r="5671" ht="12.6" hidden="1"/>
    <row r="5672" ht="12.6" hidden="1"/>
    <row r="5673" ht="12.6" hidden="1"/>
    <row r="5674" ht="12.6" hidden="1"/>
    <row r="5675" ht="12.6" hidden="1"/>
    <row r="5676" ht="12.6" hidden="1"/>
    <row r="5677" ht="12.6" hidden="1"/>
    <row r="5678" ht="12.6" hidden="1"/>
    <row r="5679" ht="12.6" hidden="1"/>
    <row r="5680" ht="12.6" hidden="1"/>
    <row r="5681" ht="12.6" hidden="1"/>
    <row r="5682" ht="12.6" hidden="1"/>
    <row r="5683" ht="12.6" hidden="1"/>
    <row r="5684" ht="12.6" hidden="1"/>
    <row r="5685" ht="12.6" hidden="1"/>
    <row r="5686" ht="12.6" hidden="1"/>
    <row r="5687" ht="12.6" hidden="1"/>
    <row r="5688" ht="12.6" hidden="1"/>
    <row r="5689" ht="12.6" hidden="1"/>
    <row r="5690" ht="12.6" hidden="1"/>
    <row r="5691" ht="12.6" hidden="1"/>
    <row r="5692" ht="12.6" hidden="1"/>
    <row r="5693" ht="12.6" hidden="1"/>
    <row r="5694" ht="12.6" hidden="1"/>
    <row r="5695" ht="12.6" hidden="1"/>
    <row r="5696" ht="12.6" hidden="1"/>
    <row r="5697" ht="12.6" hidden="1"/>
    <row r="5698" ht="12.6" hidden="1"/>
    <row r="5699" ht="12.6" hidden="1"/>
    <row r="5700" ht="12.6" hidden="1"/>
    <row r="5701" ht="12.6" hidden="1"/>
    <row r="5702" ht="12.6" hidden="1"/>
    <row r="5703" ht="12.6" hidden="1"/>
    <row r="5704" ht="12.6" hidden="1"/>
    <row r="5705" ht="12.6" hidden="1"/>
    <row r="5706" ht="12.6" hidden="1"/>
    <row r="5707" ht="12.6" hidden="1"/>
    <row r="5708" ht="12.6" hidden="1"/>
    <row r="5709" ht="12.6" hidden="1"/>
    <row r="5710" ht="12.6" hidden="1"/>
    <row r="5711" ht="12.6" hidden="1"/>
    <row r="5712" ht="12.6" hidden="1"/>
    <row r="5713" ht="12.6" hidden="1"/>
    <row r="5714" ht="12.6" hidden="1"/>
    <row r="5715" ht="12.6" hidden="1"/>
    <row r="5716" ht="12.6" hidden="1"/>
    <row r="5717" ht="12.6" hidden="1"/>
    <row r="5718" ht="12.6" hidden="1"/>
    <row r="5719" ht="12.6" hidden="1"/>
    <row r="5720" ht="12.6" hidden="1"/>
    <row r="5721" ht="12.6" hidden="1"/>
    <row r="5722" ht="12.6" hidden="1"/>
    <row r="5723" ht="12.6" hidden="1"/>
    <row r="5724" ht="12.6" hidden="1"/>
    <row r="5725" ht="12.6" hidden="1"/>
    <row r="5726" ht="12.6" hidden="1"/>
    <row r="5727" ht="12.6" hidden="1"/>
    <row r="5728" ht="12.6" hidden="1"/>
    <row r="5729" ht="12.6" hidden="1"/>
    <row r="5730" ht="12.6" hidden="1"/>
    <row r="5731" ht="12.6" hidden="1"/>
    <row r="5732" ht="12.6" hidden="1"/>
    <row r="5733" ht="12.6" hidden="1"/>
    <row r="5734" ht="12.6" hidden="1"/>
    <row r="5735" ht="12.6" hidden="1"/>
    <row r="5736" ht="12.6" hidden="1"/>
    <row r="5737" ht="12.6" hidden="1"/>
    <row r="5738" ht="12.6" hidden="1"/>
    <row r="5739" ht="12.6" hidden="1"/>
    <row r="5740" ht="12.6" hidden="1"/>
    <row r="5741" ht="12.6" hidden="1"/>
    <row r="5742" ht="12.6" hidden="1"/>
    <row r="5743" ht="12.6" hidden="1"/>
    <row r="5744" ht="12.6" hidden="1"/>
    <row r="5745" ht="12.6" hidden="1"/>
    <row r="5746" ht="12.6" hidden="1"/>
    <row r="5747" ht="12.6" hidden="1"/>
    <row r="5748" ht="12.6" hidden="1"/>
    <row r="5749" ht="12.6" hidden="1"/>
    <row r="5750" ht="12.6" hidden="1"/>
    <row r="5751" ht="12.6" hidden="1"/>
    <row r="5752" ht="12.6" hidden="1"/>
    <row r="5753" ht="12.6" hidden="1"/>
    <row r="5754" ht="12.6" hidden="1"/>
    <row r="5755" ht="12.6" hidden="1"/>
    <row r="5756" ht="12.6" hidden="1"/>
    <row r="5757" ht="12.6" hidden="1"/>
    <row r="5758" ht="12.6" hidden="1"/>
    <row r="5759" ht="12.6" hidden="1"/>
    <row r="5760" ht="12.6" hidden="1"/>
    <row r="5761" ht="12.6" hidden="1"/>
    <row r="5762" ht="12.6" hidden="1"/>
    <row r="5763" ht="12.6" hidden="1"/>
    <row r="5764" ht="12.6" hidden="1"/>
    <row r="5765" ht="12.6" hidden="1"/>
    <row r="5766" ht="12.6" hidden="1"/>
    <row r="5767" ht="12.6" hidden="1"/>
    <row r="5768" ht="12.6" hidden="1"/>
    <row r="5769" ht="12.6" hidden="1"/>
    <row r="5770" ht="12.6" hidden="1"/>
    <row r="5771" ht="12.6" hidden="1"/>
    <row r="5772" ht="12.6" hidden="1"/>
    <row r="5773" ht="12.6" hidden="1"/>
    <row r="5774" ht="12.6" hidden="1"/>
    <row r="5775" ht="12.6" hidden="1"/>
    <row r="5776" ht="12.6" hidden="1"/>
    <row r="5777" ht="12.6" hidden="1"/>
    <row r="5778" ht="12.6" hidden="1"/>
    <row r="5779" ht="12.6" hidden="1"/>
    <row r="5780" ht="12.6" hidden="1"/>
    <row r="5781" ht="12.6" hidden="1"/>
    <row r="5782" ht="12.6" hidden="1"/>
    <row r="5783" ht="12.6" hidden="1"/>
    <row r="5784" ht="12.6" hidden="1"/>
    <row r="5785" ht="12.6" hidden="1"/>
    <row r="5786" ht="12.6" hidden="1"/>
    <row r="5787" ht="12.6" hidden="1"/>
    <row r="5788" ht="12.6" hidden="1"/>
    <row r="5789" ht="12.6" hidden="1"/>
    <row r="5790" ht="12.6" hidden="1"/>
    <row r="5791" ht="12.6" hidden="1"/>
    <row r="5792" ht="12.6" hidden="1"/>
    <row r="5793" ht="12.6" hidden="1"/>
    <row r="5794" ht="12.6" hidden="1"/>
    <row r="5795" ht="12.6" hidden="1"/>
    <row r="5796" ht="12.6" hidden="1"/>
    <row r="5797" ht="12.6" hidden="1"/>
    <row r="5798" ht="12.6" hidden="1"/>
    <row r="5799" ht="12.6" hidden="1"/>
    <row r="5800" ht="12.6" hidden="1"/>
    <row r="5801" ht="12.6" hidden="1"/>
    <row r="5802" ht="12.6" hidden="1"/>
    <row r="5803" ht="12.6" hidden="1"/>
    <row r="5804" ht="12.6" hidden="1"/>
    <row r="5805" ht="12.6" hidden="1"/>
    <row r="5806" ht="12.6" hidden="1"/>
    <row r="5807" ht="12.6" hidden="1"/>
    <row r="5808" ht="12.6" hidden="1"/>
    <row r="5809" ht="12.6" hidden="1"/>
    <row r="5810" ht="12.6" hidden="1"/>
    <row r="5811" ht="12.6" hidden="1"/>
    <row r="5812" ht="12.6" hidden="1"/>
    <row r="5813" ht="12.6" hidden="1"/>
    <row r="5814" ht="12.6" hidden="1"/>
    <row r="5815" ht="12.6" hidden="1"/>
    <row r="5816" ht="12.6" hidden="1"/>
    <row r="5817" ht="12.6" hidden="1"/>
    <row r="5818" ht="12.6" hidden="1"/>
    <row r="5819" ht="12.6" hidden="1"/>
    <row r="5820" ht="12.6" hidden="1"/>
    <row r="5821" ht="12.6" hidden="1"/>
    <row r="5822" ht="12.6" hidden="1"/>
    <row r="5823" ht="12.6" hidden="1"/>
    <row r="5824" ht="12.6" hidden="1"/>
    <row r="5825" ht="12.6" hidden="1"/>
    <row r="5826" ht="12.6" hidden="1"/>
    <row r="5827" ht="12.6" hidden="1"/>
    <row r="5828" ht="12.6" hidden="1"/>
    <row r="5829" ht="12.6" hidden="1"/>
    <row r="5830" ht="12.6" hidden="1"/>
    <row r="5831" ht="12.6" hidden="1"/>
    <row r="5832" ht="12.6" hidden="1"/>
    <row r="5833" ht="12.6" hidden="1"/>
    <row r="5834" ht="12.6" hidden="1"/>
    <row r="5835" ht="12.6" hidden="1"/>
    <row r="5836" ht="12.6" hidden="1"/>
    <row r="5837" ht="12.6" hidden="1"/>
    <row r="5838" ht="12.6" hidden="1"/>
    <row r="5839" ht="12.6" hidden="1"/>
    <row r="5840" ht="12.6" hidden="1"/>
    <row r="5841" ht="12.6" hidden="1"/>
    <row r="5842" ht="12.6" hidden="1"/>
    <row r="5843" ht="12.6" hidden="1"/>
    <row r="5844" ht="12.6" hidden="1"/>
    <row r="5845" ht="12.6" hidden="1"/>
    <row r="5846" ht="12.6" hidden="1"/>
    <row r="5847" ht="12.6" hidden="1"/>
    <row r="5848" ht="12.6" hidden="1"/>
    <row r="5849" ht="12.6" hidden="1"/>
    <row r="5850" ht="12.6" hidden="1"/>
    <row r="5851" ht="12.6" hidden="1"/>
    <row r="5852" ht="12.6" hidden="1"/>
    <row r="5853" ht="12.6" hidden="1"/>
    <row r="5854" ht="12.6" hidden="1"/>
    <row r="5855" ht="12.6" hidden="1"/>
    <row r="5856" ht="12.6" hidden="1"/>
    <row r="5857" ht="12.6" hidden="1"/>
    <row r="5858" ht="12.6" hidden="1"/>
    <row r="5859" ht="12.6" hidden="1"/>
    <row r="5860" ht="12.6" hidden="1"/>
    <row r="5861" ht="12.6" hidden="1"/>
    <row r="5862" ht="12.6" hidden="1"/>
    <row r="5863" ht="12.6" hidden="1"/>
    <row r="5864" ht="12.6" hidden="1"/>
    <row r="5865" ht="12.6" hidden="1"/>
    <row r="5866" ht="12.6" hidden="1"/>
    <row r="5867" ht="12.6" hidden="1"/>
    <row r="5868" ht="12.6" hidden="1"/>
    <row r="5869" ht="12.6" hidden="1"/>
    <row r="5870" ht="12.6" hidden="1"/>
    <row r="5871" ht="12.6" hidden="1"/>
    <row r="5872" ht="12.6" hidden="1"/>
    <row r="5873" ht="12.6" hidden="1"/>
    <row r="5874" ht="12.6" hidden="1"/>
    <row r="5875" ht="12.6" hidden="1"/>
    <row r="5876" ht="12.6" hidden="1"/>
    <row r="5877" ht="12.6" hidden="1"/>
    <row r="5878" ht="12.6" hidden="1"/>
    <row r="5879" ht="12.6" hidden="1"/>
    <row r="5880" ht="12.6" hidden="1"/>
    <row r="5881" ht="12.6" hidden="1"/>
    <row r="5882" ht="12.6" hidden="1"/>
    <row r="5883" ht="12.6" hidden="1"/>
    <row r="5884" ht="12.6" hidden="1"/>
    <row r="5885" ht="12.6" hidden="1"/>
    <row r="5886" ht="12.6" hidden="1"/>
    <row r="5887" ht="12.6" hidden="1"/>
    <row r="5888" ht="12.6" hidden="1"/>
    <row r="5889" ht="12.6" hidden="1"/>
    <row r="5890" ht="12.6" hidden="1"/>
    <row r="5891" ht="12.6" hidden="1"/>
    <row r="5892" ht="12.6" hidden="1"/>
    <row r="5893" ht="12.6" hidden="1"/>
    <row r="5894" ht="12.6" hidden="1"/>
    <row r="5895" ht="12.6" hidden="1"/>
    <row r="5896" ht="12.6" hidden="1"/>
    <row r="5897" ht="12.6" hidden="1"/>
    <row r="5898" ht="12.6" hidden="1"/>
    <row r="5899" ht="12.6" hidden="1"/>
    <row r="5900" ht="12.6" hidden="1"/>
    <row r="5901" ht="12.6" hidden="1"/>
    <row r="5902" ht="12.6" hidden="1"/>
    <row r="5903" ht="12.6" hidden="1"/>
    <row r="5904" ht="12.6" hidden="1"/>
    <row r="5905" ht="12.6" hidden="1"/>
    <row r="5906" ht="12.6" hidden="1"/>
    <row r="5907" ht="12.6" hidden="1"/>
    <row r="5908" ht="12.6" hidden="1"/>
    <row r="5909" ht="12.6" hidden="1"/>
    <row r="5910" ht="12.6" hidden="1"/>
    <row r="5911" ht="12.6" hidden="1"/>
    <row r="5912" ht="12.6" hidden="1"/>
    <row r="5913" ht="12.6" hidden="1"/>
    <row r="5914" ht="12.6" hidden="1"/>
    <row r="5915" ht="12.6" hidden="1"/>
    <row r="5916" ht="12.6" hidden="1"/>
    <row r="5917" ht="12.6" hidden="1"/>
    <row r="5918" ht="12.6" hidden="1"/>
    <row r="5919" ht="12.6" hidden="1"/>
    <row r="5920" ht="12.6" hidden="1"/>
    <row r="5921" ht="12.6" hidden="1"/>
    <row r="5922" ht="12.6" hidden="1"/>
    <row r="5923" ht="12.6" hidden="1"/>
    <row r="5924" ht="12.6" hidden="1"/>
    <row r="5925" ht="12.6" hidden="1"/>
    <row r="5926" ht="12.6" hidden="1"/>
    <row r="5927" ht="12.6" hidden="1"/>
    <row r="5928" ht="12.6" hidden="1"/>
    <row r="5929" ht="12.6" hidden="1"/>
    <row r="5930" ht="12.6" hidden="1"/>
    <row r="5931" ht="12.6" hidden="1"/>
    <row r="5932" ht="12.6" hidden="1"/>
    <row r="5933" ht="12.6" hidden="1"/>
    <row r="5934" ht="12.6" hidden="1"/>
    <row r="5935" ht="12.6" hidden="1"/>
    <row r="5936" ht="12.6" hidden="1"/>
    <row r="5937" ht="12.6" hidden="1"/>
    <row r="5938" ht="12.6" hidden="1"/>
    <row r="5939" ht="12.6" hidden="1"/>
    <row r="5940" ht="12.6" hidden="1"/>
    <row r="5941" ht="12.6" hidden="1"/>
    <row r="5942" ht="12.6" hidden="1"/>
    <row r="5943" ht="12.6" hidden="1"/>
    <row r="5944" ht="12.6" hidden="1"/>
    <row r="5945" ht="12.6" hidden="1"/>
    <row r="5946" ht="12.6" hidden="1"/>
    <row r="5947" ht="12.6" hidden="1"/>
    <row r="5948" ht="12.6" hidden="1"/>
    <row r="5949" ht="12.6" hidden="1"/>
    <row r="5950" ht="12.6" hidden="1"/>
    <row r="5951" ht="12.6" hidden="1"/>
    <row r="5952" ht="12.6" hidden="1"/>
    <row r="5953" ht="12.6" hidden="1"/>
    <row r="5954" ht="12.6" hidden="1"/>
    <row r="5955" ht="12.6" hidden="1"/>
    <row r="5956" ht="12.6" hidden="1"/>
    <row r="5957" ht="12.6" hidden="1"/>
    <row r="5958" ht="12.6" hidden="1"/>
    <row r="5959" ht="12.6" hidden="1"/>
    <row r="5960" ht="12.6" hidden="1"/>
    <row r="5961" ht="12.6" hidden="1"/>
    <row r="5962" ht="12.6" hidden="1"/>
    <row r="5963" ht="12.6" hidden="1"/>
    <row r="5964" ht="12.6" hidden="1"/>
    <row r="5965" ht="12.6" hidden="1"/>
    <row r="5966" ht="12.6" hidden="1"/>
    <row r="5967" ht="12.6" hidden="1"/>
    <row r="5968" ht="12.6" hidden="1"/>
    <row r="5969" ht="12.6" hidden="1"/>
    <row r="5970" ht="12.6" hidden="1"/>
    <row r="5971" ht="12.6" hidden="1"/>
    <row r="5972" ht="12.6" hidden="1"/>
    <row r="5973" ht="12.6" hidden="1"/>
    <row r="5974" ht="12.6" hidden="1"/>
    <row r="5975" ht="12.6" hidden="1"/>
    <row r="5976" ht="12.6" hidden="1"/>
    <row r="5977" ht="12.6" hidden="1"/>
    <row r="5978" ht="12.6" hidden="1"/>
    <row r="5979" ht="12.6" hidden="1"/>
    <row r="5980" ht="12.6" hidden="1"/>
    <row r="5981" ht="12.6" hidden="1"/>
    <row r="5982" ht="12.6" hidden="1"/>
    <row r="5983" ht="12.6" hidden="1"/>
    <row r="5984" ht="12.6" hidden="1"/>
    <row r="5985" ht="12.6" hidden="1"/>
    <row r="5986" ht="12.6" hidden="1"/>
    <row r="5987" ht="12.6" hidden="1"/>
    <row r="5988" ht="12.6" hidden="1"/>
    <row r="5989" ht="12.6" hidden="1"/>
    <row r="5990" ht="12.6" hidden="1"/>
    <row r="5991" ht="12.6" hidden="1"/>
    <row r="5992" ht="12.6" hidden="1"/>
    <row r="5993" ht="12.6" hidden="1"/>
    <row r="5994" ht="12.6" hidden="1"/>
    <row r="5995" ht="12.6" hidden="1"/>
    <row r="5996" ht="12.6" hidden="1"/>
    <row r="5997" ht="12.6" hidden="1"/>
    <row r="5998" ht="12.6" hidden="1"/>
    <row r="5999" ht="12.6" hidden="1"/>
    <row r="6000" ht="12.6" hidden="1"/>
    <row r="6001" ht="12.6" hidden="1"/>
    <row r="6002" ht="12.6" hidden="1"/>
    <row r="6003" ht="12.6" hidden="1"/>
    <row r="6004" ht="12.6" hidden="1"/>
    <row r="6005" ht="12.6" hidden="1"/>
    <row r="6006" ht="12.6" hidden="1"/>
    <row r="6007" ht="12.6" hidden="1"/>
    <row r="6008" ht="12.6" hidden="1"/>
    <row r="6009" ht="12.6" hidden="1"/>
    <row r="6010" ht="12.6" hidden="1"/>
    <row r="6011" ht="12.6" hidden="1"/>
    <row r="6012" ht="12.6" hidden="1"/>
    <row r="6013" ht="12.6" hidden="1"/>
    <row r="6014" ht="12.6" hidden="1"/>
    <row r="6015" ht="12.6" hidden="1"/>
    <row r="6016" ht="12.6" hidden="1"/>
    <row r="6017" ht="12.6" hidden="1"/>
    <row r="6018" ht="12.6" hidden="1"/>
    <row r="6019" ht="12.6" hidden="1"/>
    <row r="6020" ht="12.6" hidden="1"/>
    <row r="6021" ht="12.6" hidden="1"/>
    <row r="6022" ht="12.6" hidden="1"/>
    <row r="6023" ht="12.6" hidden="1"/>
    <row r="6024" ht="12.6" hidden="1"/>
    <row r="6025" ht="12.6" hidden="1"/>
    <row r="6026" ht="12.6" hidden="1"/>
    <row r="6027" ht="12.6" hidden="1"/>
    <row r="6028" ht="12.6" hidden="1"/>
    <row r="6029" ht="12.6" hidden="1"/>
    <row r="6030" ht="12.6" hidden="1"/>
    <row r="6031" ht="12.6" hidden="1"/>
    <row r="6032" ht="12.6" hidden="1"/>
    <row r="6033" ht="12.6" hidden="1"/>
    <row r="6034" ht="12.6" hidden="1"/>
    <row r="6035" ht="12.6" hidden="1"/>
    <row r="6036" ht="12.6" hidden="1"/>
    <row r="6037" ht="12.6" hidden="1"/>
    <row r="6038" ht="12.6" hidden="1"/>
    <row r="6039" ht="12.6" hidden="1"/>
    <row r="6040" ht="12.6" hidden="1"/>
    <row r="6041" ht="12.6" hidden="1"/>
    <row r="6042" ht="12.6" hidden="1"/>
    <row r="6043" ht="12.6" hidden="1"/>
    <row r="6044" ht="12.6" hidden="1"/>
    <row r="6045" ht="12.6" hidden="1"/>
    <row r="6046" ht="12.6" hidden="1"/>
    <row r="6047" ht="12.6" hidden="1"/>
    <row r="6048" ht="12.6" hidden="1"/>
    <row r="6049" ht="12.6" hidden="1"/>
    <row r="6050" ht="12.6" hidden="1"/>
    <row r="6051" ht="12.6" hidden="1"/>
    <row r="6052" ht="12.6" hidden="1"/>
    <row r="6053" ht="12.6" hidden="1"/>
    <row r="6054" ht="12.6" hidden="1"/>
    <row r="6055" ht="12.6" hidden="1"/>
    <row r="6056" ht="12.6" hidden="1"/>
    <row r="6057" ht="12.6" hidden="1"/>
    <row r="6058" ht="12.6" hidden="1"/>
    <row r="6059" ht="12.6" hidden="1"/>
    <row r="6060" ht="12.6" hidden="1"/>
    <row r="6061" ht="12.6" hidden="1"/>
    <row r="6062" ht="12.6" hidden="1"/>
    <row r="6063" ht="12.6" hidden="1"/>
    <row r="6064" ht="12.6" hidden="1"/>
    <row r="6065" ht="12.6" hidden="1"/>
    <row r="6066" ht="12.6" hidden="1"/>
    <row r="6067" ht="12.6" hidden="1"/>
    <row r="6068" ht="12.6" hidden="1"/>
    <row r="6069" ht="12.6" hidden="1"/>
    <row r="6070" ht="12.6" hidden="1"/>
    <row r="6071" ht="12.6" hidden="1"/>
    <row r="6072" ht="12.6" hidden="1"/>
    <row r="6073" ht="12.6" hidden="1"/>
    <row r="6074" ht="12.6" hidden="1"/>
    <row r="6075" ht="12.6" hidden="1"/>
    <row r="6076" ht="12.6" hidden="1"/>
    <row r="6077" ht="12.6" hidden="1"/>
    <row r="6078" ht="12.6" hidden="1"/>
    <row r="6079" ht="12.6" hidden="1"/>
    <row r="6080" ht="12.6" hidden="1"/>
    <row r="6081" ht="12.6" hidden="1"/>
    <row r="6082" ht="12.6" hidden="1"/>
    <row r="6083" ht="12.6" hidden="1"/>
    <row r="6084" ht="12.6" hidden="1"/>
    <row r="6085" ht="12.6" hidden="1"/>
    <row r="6086" ht="12.6" hidden="1"/>
    <row r="6087" ht="12.6" hidden="1"/>
    <row r="6088" ht="12.6" hidden="1"/>
    <row r="6089" ht="12.6" hidden="1"/>
    <row r="6090" ht="12.6" hidden="1"/>
    <row r="6091" ht="12.6" hidden="1"/>
    <row r="6092" ht="12.6" hidden="1"/>
    <row r="6093" ht="12.6" hidden="1"/>
    <row r="6094" ht="12.6" hidden="1"/>
    <row r="6095" ht="12.6" hidden="1"/>
    <row r="6096" ht="12.6" hidden="1"/>
    <row r="6097" ht="12.6" hidden="1"/>
    <row r="6098" ht="12.6" hidden="1"/>
    <row r="6099" ht="12.6" hidden="1"/>
    <row r="6100" ht="12.6" hidden="1"/>
    <row r="6101" ht="12.6" hidden="1"/>
    <row r="6102" ht="12.6" hidden="1"/>
    <row r="6103" ht="12.6" hidden="1"/>
    <row r="6104" ht="12.6" hidden="1"/>
    <row r="6105" ht="12.6" hidden="1"/>
    <row r="6106" ht="12.6" hidden="1"/>
    <row r="6107" ht="12.6" hidden="1"/>
    <row r="6108" ht="12.6" hidden="1"/>
    <row r="6109" ht="12.6" hidden="1"/>
    <row r="6110" ht="12.6" hidden="1"/>
    <row r="6111" ht="12.6" hidden="1"/>
    <row r="6112" ht="12.6" hidden="1"/>
    <row r="6113" ht="12.6" hidden="1"/>
    <row r="6114" ht="12.6" hidden="1"/>
    <row r="6115" ht="12.6" hidden="1"/>
    <row r="6116" ht="12.6" hidden="1"/>
    <row r="6117" ht="12.6" hidden="1"/>
    <row r="6118" ht="12.6" hidden="1"/>
    <row r="6119" ht="12.6" hidden="1"/>
    <row r="6120" ht="12.6" hidden="1"/>
    <row r="6121" ht="12.6" hidden="1"/>
    <row r="6122" ht="12.6" hidden="1"/>
    <row r="6123" ht="12.6" hidden="1"/>
    <row r="6124" ht="12.6" hidden="1"/>
    <row r="6125" ht="12.6" hidden="1"/>
    <row r="6126" ht="12.6" hidden="1"/>
    <row r="6127" ht="12.6" hidden="1"/>
    <row r="6128" ht="12.6" hidden="1"/>
    <row r="6129" ht="12.6" hidden="1"/>
    <row r="6130" ht="12.6" hidden="1"/>
    <row r="6131" ht="12.6" hidden="1"/>
    <row r="6132" ht="12.6" hidden="1"/>
    <row r="6133" ht="12.6" hidden="1"/>
    <row r="6134" ht="12.6" hidden="1"/>
    <row r="6135" ht="12.6" hidden="1"/>
    <row r="6136" ht="12.6" hidden="1"/>
    <row r="6137" ht="12.6" hidden="1"/>
    <row r="6138" ht="12.6" hidden="1"/>
    <row r="6139" ht="12.6" hidden="1"/>
    <row r="6140" ht="12.6" hidden="1"/>
    <row r="6141" ht="12.6" hidden="1"/>
    <row r="6142" ht="12.6" hidden="1"/>
    <row r="6143" ht="12.6" hidden="1"/>
    <row r="6144" ht="12.6" hidden="1"/>
    <row r="6145" ht="12.6" hidden="1"/>
    <row r="6146" ht="12.6" hidden="1"/>
    <row r="6147" ht="12.6" hidden="1"/>
    <row r="6148" ht="12.6" hidden="1"/>
    <row r="6149" ht="12.6" hidden="1"/>
    <row r="6150" ht="12.6" hidden="1"/>
    <row r="6151" ht="12.6" hidden="1"/>
    <row r="6152" ht="12.6" hidden="1"/>
    <row r="6153" ht="12.6" hidden="1"/>
    <row r="6154" ht="12.6" hidden="1"/>
    <row r="6155" ht="12.6" hidden="1"/>
    <row r="6156" ht="12.6" hidden="1"/>
    <row r="6157" ht="12.6" hidden="1"/>
    <row r="6158" ht="12.6" hidden="1"/>
    <row r="6159" ht="12.6" hidden="1"/>
    <row r="6160" ht="12.6" hidden="1"/>
    <row r="6161" ht="12.6" hidden="1"/>
    <row r="6162" ht="12.6" hidden="1"/>
    <row r="6163" ht="12.6" hidden="1"/>
    <row r="6164" ht="12.6" hidden="1"/>
    <row r="6165" ht="12.6" hidden="1"/>
    <row r="6166" ht="12.6" hidden="1"/>
    <row r="6167" ht="12.6" hidden="1"/>
    <row r="6168" ht="12.6" hidden="1"/>
    <row r="6169" ht="12.6" hidden="1"/>
    <row r="6170" ht="12.6" hidden="1"/>
    <row r="6171" ht="12.6" hidden="1"/>
    <row r="6172" ht="12.6" hidden="1"/>
    <row r="6173" ht="12.6" hidden="1"/>
    <row r="6174" ht="12.6" hidden="1"/>
    <row r="6175" ht="12.6" hidden="1"/>
    <row r="6176" ht="12.6" hidden="1"/>
    <row r="6177" ht="12.6" hidden="1"/>
    <row r="6178" ht="12.6" hidden="1"/>
    <row r="6179" ht="12.6" hidden="1"/>
    <row r="6180" ht="12.6" hidden="1"/>
    <row r="6181" ht="12.6" hidden="1"/>
    <row r="6182" ht="12.6" hidden="1"/>
    <row r="6183" ht="12.6" hidden="1"/>
    <row r="6184" ht="12.6" hidden="1"/>
    <row r="6185" ht="12.6" hidden="1"/>
    <row r="6186" ht="12.6" hidden="1"/>
    <row r="6187" ht="12.6" hidden="1"/>
    <row r="6188" ht="12.6" hidden="1"/>
    <row r="6189" ht="12.6" hidden="1"/>
    <row r="6190" ht="12.6" hidden="1"/>
    <row r="6191" ht="12.6" hidden="1"/>
    <row r="6192" ht="12.6" hidden="1"/>
    <row r="6193" ht="12.6" hidden="1"/>
    <row r="6194" ht="12.6" hidden="1"/>
    <row r="6195" ht="12.6" hidden="1"/>
    <row r="6196" ht="12.6" hidden="1"/>
    <row r="6197" ht="12.6" hidden="1"/>
    <row r="6198" ht="12.6" hidden="1"/>
    <row r="6199" ht="12.6" hidden="1"/>
    <row r="6200" ht="12.6" hidden="1"/>
    <row r="6201" ht="12.6" hidden="1"/>
    <row r="6202" ht="12.6" hidden="1"/>
    <row r="6203" ht="12.6" hidden="1"/>
    <row r="6204" ht="12.6" hidden="1"/>
    <row r="6205" ht="12.6" hidden="1"/>
    <row r="6206" ht="12.6" hidden="1"/>
    <row r="6207" ht="12.6" hidden="1"/>
    <row r="6208" ht="12.6" hidden="1"/>
    <row r="6209" ht="12.6" hidden="1"/>
    <row r="6210" ht="12.6" hidden="1"/>
    <row r="6211" ht="12.6" hidden="1"/>
    <row r="6212" ht="12.6" hidden="1"/>
    <row r="6213" ht="12.6" hidden="1"/>
    <row r="6214" ht="12.6" hidden="1"/>
    <row r="6215" ht="12.6" hidden="1"/>
    <row r="6216" ht="12.6" hidden="1"/>
    <row r="6217" ht="12.6" hidden="1"/>
    <row r="6218" ht="12.6" hidden="1"/>
    <row r="6219" ht="12.6" hidden="1"/>
    <row r="6220" ht="12.6" hidden="1"/>
    <row r="6221" ht="12.6" hidden="1"/>
    <row r="6222" ht="12.6" hidden="1"/>
    <row r="6223" ht="12.6" hidden="1"/>
    <row r="6224" ht="12.6" hidden="1"/>
    <row r="6225" ht="12.6" hidden="1"/>
    <row r="6226" ht="12.6" hidden="1"/>
    <row r="6227" ht="12.6" hidden="1"/>
    <row r="6228" ht="12.6" hidden="1"/>
    <row r="6229" ht="12.6" hidden="1"/>
    <row r="6230" ht="12.6" hidden="1"/>
    <row r="6231" ht="12.6" hidden="1"/>
    <row r="6232" ht="12.6" hidden="1"/>
    <row r="6233" ht="12.6" hidden="1"/>
    <row r="6234" ht="12.6" hidden="1"/>
    <row r="6235" ht="12.6" hidden="1"/>
    <row r="6236" ht="12.6" hidden="1"/>
    <row r="6237" ht="12.6" hidden="1"/>
    <row r="6238" ht="12.6" hidden="1"/>
    <row r="6239" ht="12.6" hidden="1"/>
    <row r="6240" ht="12.6" hidden="1"/>
    <row r="6241" ht="12.6" hidden="1"/>
    <row r="6242" ht="12.6" hidden="1"/>
    <row r="6243" ht="12.6" hidden="1"/>
    <row r="6244" ht="12.6" hidden="1"/>
    <row r="6245" ht="12.6" hidden="1"/>
    <row r="6246" ht="12.6" hidden="1"/>
    <row r="6247" ht="12.6" hidden="1"/>
    <row r="6248" ht="12.6" hidden="1"/>
    <row r="6249" ht="12.6" hidden="1"/>
    <row r="6250" ht="12.6" hidden="1"/>
    <row r="6251" ht="12.6" hidden="1"/>
    <row r="6252" ht="12.6" hidden="1"/>
    <row r="6253" ht="12.6" hidden="1"/>
    <row r="6254" ht="12.6" hidden="1"/>
    <row r="6255" ht="12.6" hidden="1"/>
    <row r="6256" ht="12.6" hidden="1"/>
    <row r="6257" ht="12.6" hidden="1"/>
    <row r="6258" ht="12.6" hidden="1"/>
    <row r="6259" ht="12.6" hidden="1"/>
    <row r="6260" ht="12.6" hidden="1"/>
    <row r="6261" ht="12.6" hidden="1"/>
    <row r="6262" ht="12.6" hidden="1"/>
    <row r="6263" ht="12.6" hidden="1"/>
    <row r="6264" ht="12.6" hidden="1"/>
    <row r="6265" ht="12.6" hidden="1"/>
    <row r="6266" ht="12.6" hidden="1"/>
    <row r="6267" ht="12.6" hidden="1"/>
    <row r="6268" ht="12.6" hidden="1"/>
    <row r="6269" ht="12.6" hidden="1"/>
    <row r="6270" ht="12.6" hidden="1"/>
    <row r="6271" ht="12.6" hidden="1"/>
    <row r="6272" ht="12.6" hidden="1"/>
    <row r="6273" ht="12.6" hidden="1"/>
    <row r="6274" ht="12.6" hidden="1"/>
    <row r="6275" ht="12.6" hidden="1"/>
    <row r="6276" ht="12.6" hidden="1"/>
    <row r="6277" ht="12.6" hidden="1"/>
    <row r="6278" ht="12.6" hidden="1"/>
    <row r="6279" ht="12.6" hidden="1"/>
    <row r="6280" ht="12.6" hidden="1"/>
    <row r="6281" ht="12.6" hidden="1"/>
    <row r="6282" ht="12.6" hidden="1"/>
    <row r="6283" ht="12.6" hidden="1"/>
    <row r="6284" ht="12.6" hidden="1"/>
    <row r="6285" ht="12.6" hidden="1"/>
    <row r="6286" ht="12.6" hidden="1"/>
    <row r="6287" ht="12.6" hidden="1"/>
    <row r="6288" ht="12.6" hidden="1"/>
    <row r="6289" ht="12.6" hidden="1"/>
    <row r="6290" ht="12.6" hidden="1"/>
    <row r="6291" ht="12.6" hidden="1"/>
    <row r="6292" ht="12.6" hidden="1"/>
    <row r="6293" ht="12.6" hidden="1"/>
    <row r="6294" ht="12.6" hidden="1"/>
    <row r="6295" ht="12.6" hidden="1"/>
    <row r="6296" ht="12.6" hidden="1"/>
    <row r="6297" ht="12.6" hidden="1"/>
    <row r="6298" ht="12.6" hidden="1"/>
    <row r="6299" ht="12.6" hidden="1"/>
    <row r="6300" ht="12.6" hidden="1"/>
    <row r="6301" ht="12.6" hidden="1"/>
    <row r="6302" ht="12.6" hidden="1"/>
    <row r="6303" ht="12.6" hidden="1"/>
    <row r="6304" ht="12.6" hidden="1"/>
    <row r="6305" ht="12.6" hidden="1"/>
    <row r="6306" ht="12.6" hidden="1"/>
    <row r="6307" ht="12.6" hidden="1"/>
    <row r="6308" ht="12.6" hidden="1"/>
    <row r="6309" ht="12.6" hidden="1"/>
    <row r="6310" ht="12.6" hidden="1"/>
    <row r="6311" ht="12.6" hidden="1"/>
    <row r="6312" ht="12.6" hidden="1"/>
    <row r="6313" ht="12.6" hidden="1"/>
    <row r="6314" ht="12.6" hidden="1"/>
    <row r="6315" ht="12.6" hidden="1"/>
    <row r="6316" ht="12.6" hidden="1"/>
    <row r="6317" ht="12.6" hidden="1"/>
    <row r="6318" ht="12.6" hidden="1"/>
    <row r="6319" ht="12.6" hidden="1"/>
    <row r="6320" ht="12.6" hidden="1"/>
    <row r="6321" ht="12.6" hidden="1"/>
    <row r="6322" ht="12.6" hidden="1"/>
    <row r="6323" ht="12.6" hidden="1"/>
    <row r="6324" ht="12.6" hidden="1"/>
    <row r="6325" ht="12.6" hidden="1"/>
    <row r="6326" ht="12.6" hidden="1"/>
    <row r="6327" ht="12.6" hidden="1"/>
    <row r="6328" ht="12.6" hidden="1"/>
    <row r="6329" ht="12.6" hidden="1"/>
    <row r="6330" ht="12.6" hidden="1"/>
    <row r="6331" ht="12.6" hidden="1"/>
    <row r="6332" ht="12.6" hidden="1"/>
    <row r="6333" ht="12.6" hidden="1"/>
    <row r="6334" ht="12.6" hidden="1"/>
    <row r="6335" ht="12.6" hidden="1"/>
    <row r="6336" ht="12.6" hidden="1"/>
    <row r="6337" ht="12.6" hidden="1"/>
    <row r="6338" ht="12.6" hidden="1"/>
    <row r="6339" ht="12.6" hidden="1"/>
    <row r="6340" ht="12.6" hidden="1"/>
    <row r="6341" ht="12.6" hidden="1"/>
    <row r="6342" ht="12.6" hidden="1"/>
    <row r="6343" ht="12.6" hidden="1"/>
    <row r="6344" ht="12.6" hidden="1"/>
    <row r="6345" ht="12.6" hidden="1"/>
    <row r="6346" ht="12.6" hidden="1"/>
    <row r="6347" ht="12.6" hidden="1"/>
    <row r="6348" ht="12.6" hidden="1"/>
    <row r="6349" ht="12.6" hidden="1"/>
    <row r="6350" ht="12.6" hidden="1"/>
    <row r="6351" ht="12.6" hidden="1"/>
    <row r="6352" ht="12.6" hidden="1"/>
    <row r="6353" ht="12.6" hidden="1"/>
    <row r="6354" ht="12.6" hidden="1"/>
    <row r="6355" ht="12.6" hidden="1"/>
    <row r="6356" ht="12.6" hidden="1"/>
    <row r="6357" ht="12.6" hidden="1"/>
    <row r="6358" ht="12.6" hidden="1"/>
    <row r="6359" ht="12.6" hidden="1"/>
    <row r="6360" ht="12.6" hidden="1"/>
    <row r="6361" ht="12.6" hidden="1"/>
    <row r="6362" ht="12.6" hidden="1"/>
    <row r="6363" ht="12.6" hidden="1"/>
    <row r="6364" ht="12.6" hidden="1"/>
    <row r="6365" ht="12.6" hidden="1"/>
    <row r="6366" ht="12.6" hidden="1"/>
    <row r="6367" ht="12.6" hidden="1"/>
    <row r="6368" ht="12.6" hidden="1"/>
    <row r="6369" ht="12.6" hidden="1"/>
    <row r="6370" ht="12.6" hidden="1"/>
    <row r="6371" ht="12.6" hidden="1"/>
    <row r="6372" ht="12.6" hidden="1"/>
    <row r="6373" ht="12.6" hidden="1"/>
    <row r="6374" ht="12.6" hidden="1"/>
    <row r="6375" ht="12.6" hidden="1"/>
    <row r="6376" ht="12.6" hidden="1"/>
    <row r="6377" ht="12.6" hidden="1"/>
    <row r="6378" ht="12.6" hidden="1"/>
    <row r="6379" ht="12.6" hidden="1"/>
    <row r="6380" ht="12.6" hidden="1"/>
    <row r="6381" ht="12.6" hidden="1"/>
    <row r="6382" ht="12.6" hidden="1"/>
    <row r="6383" ht="12.6" hidden="1"/>
    <row r="6384" ht="12.6" hidden="1"/>
    <row r="6385" ht="12.6" hidden="1"/>
    <row r="6386" ht="12.6" hidden="1"/>
    <row r="6387" ht="12.6" hidden="1"/>
    <row r="6388" ht="12.6" hidden="1"/>
    <row r="6389" ht="12.6" hidden="1"/>
    <row r="6390" ht="12.6" hidden="1"/>
    <row r="6391" ht="12.6" hidden="1"/>
    <row r="6392" ht="12.6" hidden="1"/>
    <row r="6393" ht="12.6" hidden="1"/>
    <row r="6394" ht="12.6" hidden="1"/>
    <row r="6395" ht="12.6" hidden="1"/>
    <row r="6396" ht="12.6" hidden="1"/>
    <row r="6397" ht="12.6" hidden="1"/>
    <row r="6398" ht="12.6" hidden="1"/>
    <row r="6399" ht="12.6" hidden="1"/>
    <row r="6400" ht="12.6" hidden="1"/>
    <row r="6401" ht="12.6" hidden="1"/>
    <row r="6402" ht="12.6" hidden="1"/>
    <row r="6403" ht="12.6" hidden="1"/>
    <row r="6404" ht="12.6" hidden="1"/>
    <row r="6405" ht="12.6" hidden="1"/>
    <row r="6406" ht="12.6" hidden="1"/>
    <row r="6407" ht="12.6" hidden="1"/>
    <row r="6408" ht="12.6" hidden="1"/>
    <row r="6409" ht="12.6" hidden="1"/>
    <row r="6410" ht="12.6" hidden="1"/>
    <row r="6411" ht="12.6" hidden="1"/>
    <row r="6412" ht="12.6" hidden="1"/>
    <row r="6413" ht="12.6" hidden="1"/>
    <row r="6414" ht="12.6" hidden="1"/>
    <row r="6415" ht="12.6" hidden="1"/>
    <row r="6416" ht="12.6" hidden="1"/>
    <row r="6417" ht="12.6" hidden="1"/>
    <row r="6418" ht="12.6" hidden="1"/>
    <row r="6419" ht="12.6" hidden="1"/>
    <row r="6420" ht="12.6" hidden="1"/>
    <row r="6421" ht="12.6" hidden="1"/>
    <row r="6422" ht="12.6" hidden="1"/>
    <row r="6423" ht="12.6" hidden="1"/>
    <row r="6424" ht="12.6" hidden="1"/>
    <row r="6425" ht="12.6" hidden="1"/>
    <row r="6426" ht="12.6" hidden="1"/>
    <row r="6427" ht="12.6" hidden="1"/>
    <row r="6428" ht="12.6" hidden="1"/>
    <row r="6429" ht="12.6" hidden="1"/>
    <row r="6430" ht="12.6" hidden="1"/>
    <row r="6431" ht="12.6" hidden="1"/>
    <row r="6432" ht="12.6" hidden="1"/>
    <row r="6433" ht="12.6" hidden="1"/>
    <row r="6434" ht="12.6" hidden="1"/>
    <row r="6435" ht="12.6" hidden="1"/>
    <row r="6436" ht="12.6" hidden="1"/>
    <row r="6437" ht="12.6" hidden="1"/>
    <row r="6438" ht="12.6" hidden="1"/>
    <row r="6439" ht="12.6" hidden="1"/>
    <row r="6440" ht="12.6" hidden="1"/>
    <row r="6441" ht="12.6" hidden="1"/>
    <row r="6442" ht="12.6" hidden="1"/>
    <row r="6443" ht="12.6" hidden="1"/>
    <row r="6444" ht="12.6" hidden="1"/>
    <row r="6445" ht="12.6" hidden="1"/>
    <row r="6446" ht="12.6" hidden="1"/>
    <row r="6447" ht="12.6" hidden="1"/>
    <row r="6448" ht="12.6" hidden="1"/>
    <row r="6449" ht="12.6" hidden="1"/>
    <row r="6450" ht="12.6" hidden="1"/>
    <row r="6451" ht="12.6" hidden="1"/>
    <row r="6452" ht="12.6" hidden="1"/>
    <row r="6453" ht="12.6" hidden="1"/>
    <row r="6454" ht="12.6" hidden="1"/>
    <row r="6455" ht="12.6" hidden="1"/>
    <row r="6456" ht="12.6" hidden="1"/>
    <row r="6457" ht="12.6" hidden="1"/>
    <row r="6458" ht="12.6" hidden="1"/>
    <row r="6459" ht="12.6" hidden="1"/>
    <row r="6460" ht="12.6" hidden="1"/>
    <row r="6461" ht="12.6" hidden="1"/>
    <row r="6462" ht="12.6" hidden="1"/>
    <row r="6463" ht="12.6" hidden="1"/>
    <row r="6464" ht="12.6" hidden="1"/>
    <row r="6465" ht="12.6" hidden="1"/>
    <row r="6466" ht="12.6" hidden="1"/>
    <row r="6467" ht="12.6" hidden="1"/>
    <row r="6468" ht="12.6" hidden="1"/>
    <row r="6469" ht="12.6" hidden="1"/>
    <row r="6470" ht="12.6" hidden="1"/>
    <row r="6471" ht="12.6" hidden="1"/>
    <row r="6472" ht="12.6" hidden="1"/>
    <row r="6473" ht="12.6" hidden="1"/>
    <row r="6474" ht="12.6" hidden="1"/>
    <row r="6475" ht="12.6" hidden="1"/>
    <row r="6476" ht="12.6" hidden="1"/>
    <row r="6477" ht="12.6" hidden="1"/>
    <row r="6478" ht="12.6" hidden="1"/>
    <row r="6479" ht="12.6" hidden="1"/>
    <row r="6480" ht="12.6" hidden="1"/>
    <row r="6481" ht="12.6" hidden="1"/>
    <row r="6482" ht="12.6" hidden="1"/>
    <row r="6483" ht="12.6" hidden="1"/>
    <row r="6484" ht="12.6" hidden="1"/>
    <row r="6485" ht="12.6" hidden="1"/>
    <row r="6486" ht="12.6" hidden="1"/>
    <row r="6487" ht="12.6" hidden="1"/>
    <row r="6488" ht="12.6" hidden="1"/>
    <row r="6489" ht="12.6" hidden="1"/>
    <row r="6490" ht="12.6" hidden="1"/>
    <row r="6491" ht="12.6" hidden="1"/>
    <row r="6492" ht="12.6" hidden="1"/>
    <row r="6493" ht="12.6" hidden="1"/>
    <row r="6494" ht="12.6" hidden="1"/>
    <row r="6495" ht="12.6" hidden="1"/>
    <row r="6496" ht="12.6" hidden="1"/>
    <row r="6497" ht="12.6" hidden="1"/>
    <row r="6498" ht="12.6" hidden="1"/>
    <row r="6499" ht="12.6" hidden="1"/>
    <row r="6500" ht="12.6" hidden="1"/>
    <row r="6501" ht="12.6" hidden="1"/>
    <row r="6502" ht="12.6" hidden="1"/>
    <row r="6503" ht="12.6" hidden="1"/>
    <row r="6504" ht="12.6" hidden="1"/>
    <row r="6505" ht="12.6" hidden="1"/>
    <row r="6506" ht="12.6" hidden="1"/>
    <row r="6507" ht="12.6" hidden="1"/>
    <row r="6508" ht="12.6" hidden="1"/>
    <row r="6509" ht="12.6" hidden="1"/>
    <row r="6510" ht="12.6" hidden="1"/>
    <row r="6511" ht="12.6" hidden="1"/>
    <row r="6512" ht="12.6" hidden="1"/>
    <row r="6513" ht="12.6" hidden="1"/>
    <row r="6514" ht="12.6" hidden="1"/>
    <row r="6515" ht="12.6" hidden="1"/>
    <row r="6516" ht="12.6" hidden="1"/>
    <row r="6517" ht="12.6" hidden="1"/>
    <row r="6518" ht="12.6" hidden="1"/>
    <row r="6519" ht="12.6" hidden="1"/>
    <row r="6520" ht="12.6" hidden="1"/>
    <row r="6521" ht="12.6" hidden="1"/>
    <row r="6522" ht="12.6" hidden="1"/>
    <row r="6523" ht="12.6" hidden="1"/>
    <row r="6524" ht="12.6" hidden="1"/>
    <row r="6525" ht="12.6" hidden="1"/>
    <row r="6526" ht="12.6" hidden="1"/>
    <row r="6527" ht="12.6" hidden="1"/>
    <row r="6528" ht="12.6" hidden="1"/>
    <row r="6529" ht="12.6" hidden="1"/>
    <row r="6530" ht="12.6" hidden="1"/>
    <row r="6531" ht="12.6" hidden="1"/>
    <row r="6532" ht="12.6" hidden="1"/>
    <row r="6533" ht="12.6" hidden="1"/>
    <row r="6534" ht="12.6" hidden="1"/>
    <row r="6535" ht="12.6" hidden="1"/>
    <row r="6536" ht="12.6" hidden="1"/>
    <row r="6537" ht="12.6" hidden="1"/>
    <row r="6538" ht="12.6" hidden="1"/>
    <row r="6539" ht="12.6" hidden="1"/>
    <row r="6540" ht="12.6" hidden="1"/>
    <row r="6541" ht="12.6" hidden="1"/>
    <row r="6542" ht="12.6" hidden="1"/>
    <row r="6543" ht="12.6" hidden="1"/>
    <row r="6544" ht="12.6" hidden="1"/>
    <row r="6545" ht="12.6" hidden="1"/>
    <row r="6546" ht="12.6" hidden="1"/>
    <row r="6547" ht="12.6" hidden="1"/>
    <row r="6548" ht="12.6" hidden="1"/>
    <row r="6549" ht="12.6" hidden="1"/>
    <row r="6550" ht="12.6" hidden="1"/>
    <row r="6551" ht="12.6" hidden="1"/>
    <row r="6552" ht="12.6" hidden="1"/>
    <row r="6553" ht="12.6" hidden="1"/>
    <row r="6554" ht="12.6" hidden="1"/>
    <row r="6555" ht="12.6" hidden="1"/>
    <row r="6556" ht="12.6" hidden="1"/>
    <row r="6557" ht="12.6" hidden="1"/>
    <row r="6558" ht="12.6" hidden="1"/>
    <row r="6559" ht="12.6" hidden="1"/>
    <row r="6560" ht="12.6" hidden="1"/>
    <row r="6561" ht="12.6" hidden="1"/>
    <row r="6562" ht="12.6" hidden="1"/>
    <row r="6563" ht="12.6" hidden="1"/>
    <row r="6564" ht="12.6" hidden="1"/>
    <row r="6565" ht="12.6" hidden="1"/>
    <row r="6566" ht="12.6" hidden="1"/>
    <row r="6567" ht="12.6" hidden="1"/>
    <row r="6568" ht="12.6" hidden="1"/>
    <row r="6569" ht="12.6" hidden="1"/>
    <row r="6570" ht="12.6" hidden="1"/>
    <row r="6571" ht="12.6" hidden="1"/>
    <row r="6572" ht="12.6" hidden="1"/>
    <row r="6573" ht="12.6" hidden="1"/>
    <row r="6574" ht="12.6" hidden="1"/>
    <row r="6575" ht="12.6" hidden="1"/>
    <row r="6576" ht="12.6" hidden="1"/>
    <row r="6577" ht="12.6" hidden="1"/>
    <row r="6578" ht="12.6" hidden="1"/>
    <row r="6579" ht="12.6" hidden="1"/>
    <row r="6580" ht="12.6" hidden="1"/>
    <row r="6581" ht="12.6" hidden="1"/>
    <row r="6582" ht="12.6" hidden="1"/>
    <row r="6583" ht="12.6" hidden="1"/>
    <row r="6584" ht="12.6" hidden="1"/>
    <row r="6585" ht="12.6" hidden="1"/>
    <row r="6586" ht="12.6" hidden="1"/>
    <row r="6587" ht="12.6" hidden="1"/>
    <row r="6588" ht="12.6" hidden="1"/>
    <row r="6589" ht="12.6" hidden="1"/>
    <row r="6590" ht="12.6" hidden="1"/>
    <row r="6591" ht="12.6" hidden="1"/>
    <row r="6592" ht="12.6" hidden="1"/>
    <row r="6593" ht="12.6" hidden="1"/>
    <row r="6594" ht="12.6" hidden="1"/>
    <row r="6595" ht="12.6" hidden="1"/>
    <row r="6596" ht="12.6" hidden="1"/>
    <row r="6597" ht="12.6" hidden="1"/>
    <row r="6598" ht="12.6" hidden="1"/>
    <row r="6599" ht="12.6" hidden="1"/>
    <row r="6600" ht="12.6" hidden="1"/>
    <row r="6601" ht="12.6" hidden="1"/>
    <row r="6602" ht="12.6" hidden="1"/>
    <row r="6603" ht="12.6" hidden="1"/>
    <row r="6604" ht="12.6" hidden="1"/>
    <row r="6605" ht="12.6" hidden="1"/>
    <row r="6606" ht="12.6" hidden="1"/>
    <row r="6607" ht="12.6" hidden="1"/>
    <row r="6608" ht="12.6" hidden="1"/>
    <row r="6609" ht="12.6" hidden="1"/>
    <row r="6610" ht="12.6" hidden="1"/>
    <row r="6611" ht="12.6" hidden="1"/>
    <row r="6612" ht="12.6" hidden="1"/>
    <row r="6613" ht="12.6" hidden="1"/>
    <row r="6614" ht="12.6" hidden="1"/>
    <row r="6615" ht="12.6" hidden="1"/>
    <row r="6616" ht="12.6" hidden="1"/>
    <row r="6617" ht="12.6" hidden="1"/>
    <row r="6618" ht="12.6" hidden="1"/>
    <row r="6619" ht="12.6" hidden="1"/>
    <row r="6620" ht="12.6" hidden="1"/>
    <row r="6621" ht="12.6" hidden="1"/>
    <row r="6622" ht="12.6" hidden="1"/>
    <row r="6623" ht="12.6" hidden="1"/>
    <row r="6624" ht="12.6" hidden="1"/>
    <row r="6625" ht="12.6" hidden="1"/>
    <row r="6626" ht="12.6" hidden="1"/>
    <row r="6627" ht="12.6" hidden="1"/>
    <row r="6628" ht="12.6" hidden="1"/>
    <row r="6629" ht="12.6" hidden="1"/>
    <row r="6630" ht="12.6" hidden="1"/>
    <row r="6631" ht="12.6" hidden="1"/>
    <row r="6632" ht="12.6" hidden="1"/>
    <row r="6633" ht="12.6" hidden="1"/>
    <row r="6634" ht="12.6" hidden="1"/>
    <row r="6635" ht="12.6" hidden="1"/>
    <row r="6636" ht="12.6" hidden="1"/>
    <row r="6637" ht="12.6" hidden="1"/>
    <row r="6638" ht="12.6" hidden="1"/>
    <row r="6639" ht="12.6" hidden="1"/>
    <row r="6640" ht="12.6" hidden="1"/>
    <row r="6641" ht="12.6" hidden="1"/>
    <row r="6642" ht="12.6" hidden="1"/>
    <row r="6643" ht="12.6" hidden="1"/>
    <row r="6644" ht="12.6" hidden="1"/>
    <row r="6645" ht="12.6" hidden="1"/>
    <row r="6646" ht="12.6" hidden="1"/>
    <row r="6647" ht="12.6" hidden="1"/>
    <row r="6648" ht="12.6" hidden="1"/>
    <row r="6649" ht="12.6" hidden="1"/>
    <row r="6650" ht="12.6" hidden="1"/>
    <row r="6651" ht="12.6" hidden="1"/>
    <row r="6652" ht="12.6" hidden="1"/>
    <row r="6653" ht="12.6" hidden="1"/>
    <row r="6654" ht="12.6" hidden="1"/>
    <row r="6655" ht="12.6" hidden="1"/>
    <row r="6656" ht="12.6" hidden="1"/>
    <row r="6657" ht="12.6" hidden="1"/>
    <row r="6658" ht="12.6" hidden="1"/>
    <row r="6659" ht="12.6" hidden="1"/>
    <row r="6660" ht="12.6" hidden="1"/>
    <row r="6661" ht="12.6" hidden="1"/>
    <row r="6662" ht="12.6" hidden="1"/>
    <row r="6663" ht="12.6" hidden="1"/>
    <row r="6664" ht="12.6" hidden="1"/>
    <row r="6665" ht="12.6" hidden="1"/>
    <row r="6666" ht="12.6" hidden="1"/>
    <row r="6667" ht="12.6" hidden="1"/>
    <row r="6668" ht="12.6" hidden="1"/>
    <row r="6669" ht="12.6" hidden="1"/>
    <row r="6670" ht="12.6" hidden="1"/>
    <row r="6671" ht="12.6" hidden="1"/>
    <row r="6672" ht="12.6" hidden="1"/>
    <row r="6673" ht="12.6" hidden="1"/>
    <row r="6674" ht="12.6" hidden="1"/>
    <row r="6675" ht="12.6" hidden="1"/>
    <row r="6676" ht="12.6" hidden="1"/>
    <row r="6677" ht="12.6" hidden="1"/>
    <row r="6678" ht="12.6" hidden="1"/>
    <row r="6679" ht="12.6" hidden="1"/>
    <row r="6680" ht="12.6" hidden="1"/>
    <row r="6681" ht="12.6" hidden="1"/>
    <row r="6682" ht="12.6" hidden="1"/>
    <row r="6683" ht="12.6" hidden="1"/>
    <row r="6684" ht="12.6" hidden="1"/>
    <row r="6685" ht="12.6" hidden="1"/>
    <row r="6686" ht="12.6" hidden="1"/>
    <row r="6687" ht="12.6" hidden="1"/>
    <row r="6688" ht="12.6" hidden="1"/>
    <row r="6689" ht="12.6" hidden="1"/>
    <row r="6690" ht="12.6" hidden="1"/>
    <row r="6691" ht="12.6" hidden="1"/>
    <row r="6692" ht="12.6" hidden="1"/>
    <row r="6693" ht="12.6" hidden="1"/>
    <row r="6694" ht="12.6" hidden="1"/>
    <row r="6695" ht="12.6" hidden="1"/>
    <row r="6696" ht="12.6" hidden="1"/>
    <row r="6697" ht="12.6" hidden="1"/>
    <row r="6698" ht="12.6" hidden="1"/>
    <row r="6699" ht="12.6" hidden="1"/>
    <row r="6700" ht="12.6" hidden="1"/>
    <row r="6701" ht="12.6" hidden="1"/>
    <row r="6702" ht="12.6" hidden="1"/>
    <row r="6703" ht="12.6" hidden="1"/>
    <row r="6704" ht="12.6" hidden="1"/>
    <row r="6705" ht="12.6" hidden="1"/>
    <row r="6706" ht="12.6" hidden="1"/>
    <row r="6707" ht="12.6" hidden="1"/>
    <row r="6708" ht="12.6" hidden="1"/>
    <row r="6709" ht="12.6" hidden="1"/>
    <row r="6710" ht="12.6" hidden="1"/>
    <row r="6711" ht="12.6" hidden="1"/>
    <row r="6712" ht="12.6" hidden="1"/>
    <row r="6713" ht="12.6" hidden="1"/>
    <row r="6714" ht="12.6" hidden="1"/>
    <row r="6715" ht="12.6" hidden="1"/>
    <row r="6716" ht="12.6" hidden="1"/>
    <row r="6717" ht="12.6" hidden="1"/>
    <row r="6718" ht="12.6" hidden="1"/>
    <row r="6719" ht="12.6" hidden="1"/>
    <row r="6720" ht="12.6" hidden="1"/>
    <row r="6721" ht="12.6" hidden="1"/>
    <row r="6722" ht="12.6" hidden="1"/>
    <row r="6723" ht="12.6" hidden="1"/>
    <row r="6724" ht="12.6" hidden="1"/>
    <row r="6725" ht="12.6" hidden="1"/>
    <row r="6726" ht="12.6" hidden="1"/>
    <row r="6727" ht="12.6" hidden="1"/>
    <row r="6728" ht="12.6" hidden="1"/>
    <row r="6729" ht="12.6" hidden="1"/>
    <row r="6730" ht="12.6" hidden="1"/>
    <row r="6731" ht="12.6" hidden="1"/>
    <row r="6732" ht="12.6" hidden="1"/>
    <row r="6733" ht="12.6" hidden="1"/>
    <row r="6734" ht="12.6" hidden="1"/>
    <row r="6735" ht="12.6" hidden="1"/>
    <row r="6736" ht="12.6" hidden="1"/>
    <row r="6737" ht="12.6" hidden="1"/>
    <row r="6738" ht="12.6" hidden="1"/>
    <row r="6739" ht="12.6" hidden="1"/>
    <row r="6740" ht="12.6" hidden="1"/>
    <row r="6741" ht="12.6" hidden="1"/>
    <row r="6742" ht="12.6" hidden="1"/>
    <row r="6743" ht="12.6" hidden="1"/>
    <row r="6744" ht="12.6" hidden="1"/>
    <row r="6745" ht="12.6" hidden="1"/>
    <row r="6746" ht="12.6" hidden="1"/>
    <row r="6747" ht="12.6" hidden="1"/>
    <row r="6748" ht="12.6" hidden="1"/>
    <row r="6749" ht="12.6" hidden="1"/>
    <row r="6750" ht="12.6" hidden="1"/>
    <row r="6751" ht="12.6" hidden="1"/>
    <row r="6752" ht="12.6" hidden="1"/>
    <row r="6753" ht="12.6" hidden="1"/>
    <row r="6754" ht="12.6" hidden="1"/>
    <row r="6755" ht="12.6" hidden="1"/>
    <row r="6756" ht="12.6" hidden="1"/>
    <row r="6757" ht="12.6" hidden="1"/>
    <row r="6758" ht="12.6" hidden="1"/>
    <row r="6759" ht="12.6" hidden="1"/>
    <row r="6760" ht="12.6" hidden="1"/>
    <row r="6761" ht="12.6" hidden="1"/>
    <row r="6762" ht="12.6" hidden="1"/>
    <row r="6763" ht="12.6" hidden="1"/>
    <row r="6764" ht="12.6" hidden="1"/>
    <row r="6765" ht="12.6" hidden="1"/>
    <row r="6766" ht="12.6" hidden="1"/>
    <row r="6767" ht="12.6" hidden="1"/>
    <row r="6768" ht="12.6" hidden="1"/>
    <row r="6769" ht="12.6" hidden="1"/>
    <row r="6770" ht="12.6" hidden="1"/>
    <row r="6771" ht="12.6" hidden="1"/>
    <row r="6772" ht="12.6" hidden="1"/>
    <row r="6773" ht="12.6" hidden="1"/>
    <row r="6774" ht="12.6" hidden="1"/>
    <row r="6775" ht="12.6" hidden="1"/>
    <row r="6776" ht="12.6" hidden="1"/>
    <row r="6777" ht="12.6" hidden="1"/>
    <row r="6778" ht="12.6" hidden="1"/>
    <row r="6779" ht="12.6" hidden="1"/>
    <row r="6780" ht="12.6" hidden="1"/>
    <row r="6781" ht="12.6" hidden="1"/>
    <row r="6782" ht="12.6" hidden="1"/>
    <row r="6783" ht="12.6" hidden="1"/>
    <row r="6784" ht="12.6" hidden="1"/>
    <row r="6785" ht="12.6" hidden="1"/>
    <row r="6786" ht="12.6" hidden="1"/>
    <row r="6787" ht="12.6" hidden="1"/>
    <row r="6788" ht="12.6" hidden="1"/>
    <row r="6789" ht="12.6" hidden="1"/>
    <row r="6790" ht="12.6" hidden="1"/>
    <row r="6791" ht="12.6" hidden="1"/>
    <row r="6792" ht="12.6" hidden="1"/>
    <row r="6793" ht="12.6" hidden="1"/>
    <row r="6794" ht="12.6" hidden="1"/>
    <row r="6795" ht="12.6" hidden="1"/>
    <row r="6796" ht="12.6" hidden="1"/>
    <row r="6797" ht="12.6" hidden="1"/>
    <row r="6798" ht="12.6" hidden="1"/>
    <row r="6799" ht="12.6" hidden="1"/>
    <row r="6800" ht="12.6" hidden="1"/>
    <row r="6801" ht="12.6" hidden="1"/>
    <row r="6802" ht="12.6" hidden="1"/>
    <row r="6803" ht="12.6" hidden="1"/>
    <row r="6804" ht="12.6" hidden="1"/>
    <row r="6805" ht="12.6" hidden="1"/>
    <row r="6806" ht="12.6" hidden="1"/>
    <row r="6807" ht="12.6" hidden="1"/>
    <row r="6808" ht="12.6" hidden="1"/>
    <row r="6809" ht="12.6" hidden="1"/>
    <row r="6810" ht="12.6" hidden="1"/>
    <row r="6811" ht="12.6" hidden="1"/>
    <row r="6812" ht="12.6" hidden="1"/>
    <row r="6813" ht="12.6" hidden="1"/>
    <row r="6814" ht="12.6" hidden="1"/>
    <row r="6815" ht="12.6" hidden="1"/>
    <row r="6816" ht="12.6" hidden="1"/>
    <row r="6817" ht="12.6" hidden="1"/>
    <row r="6818" ht="12.6" hidden="1"/>
    <row r="6819" ht="12.6" hidden="1"/>
    <row r="6820" ht="12.6" hidden="1"/>
    <row r="6821" ht="12.6" hidden="1"/>
    <row r="6822" ht="12.6" hidden="1"/>
    <row r="6823" ht="12.6" hidden="1"/>
    <row r="6824" ht="12.6" hidden="1"/>
    <row r="6825" ht="12.6" hidden="1"/>
    <row r="6826" ht="12.6" hidden="1"/>
    <row r="6827" ht="12.6" hidden="1"/>
    <row r="6828" ht="12.6" hidden="1"/>
    <row r="6829" ht="12.6" hidden="1"/>
    <row r="6830" ht="12.6" hidden="1"/>
    <row r="6831" ht="12.6" hidden="1"/>
    <row r="6832" ht="12.6" hidden="1"/>
    <row r="6833" ht="12.6" hidden="1"/>
    <row r="6834" ht="12.6" hidden="1"/>
    <row r="6835" ht="12.6" hidden="1"/>
    <row r="6836" ht="12.6" hidden="1"/>
    <row r="6837" ht="12.6" hidden="1"/>
    <row r="6838" ht="12.6" hidden="1"/>
    <row r="6839" ht="12.6" hidden="1"/>
    <row r="6840" ht="12.6" hidden="1"/>
    <row r="6841" ht="12.6" hidden="1"/>
    <row r="6842" ht="12.6" hidden="1"/>
    <row r="6843" ht="12.6" hidden="1"/>
    <row r="6844" ht="12.6" hidden="1"/>
    <row r="6845" ht="12.6" hidden="1"/>
    <row r="6846" ht="12.6" hidden="1"/>
    <row r="6847" ht="12.6" hidden="1"/>
    <row r="6848" ht="12.6" hidden="1"/>
    <row r="6849" ht="12.6" hidden="1"/>
    <row r="6850" ht="12.6" hidden="1"/>
    <row r="6851" ht="12.6" hidden="1"/>
    <row r="6852" ht="12.6" hidden="1"/>
    <row r="6853" ht="12.6" hidden="1"/>
    <row r="6854" ht="12.6" hidden="1"/>
    <row r="6855" ht="12.6" hidden="1"/>
    <row r="6856" ht="12.6" hidden="1"/>
    <row r="6857" ht="12.6" hidden="1"/>
    <row r="6858" ht="12.6" hidden="1"/>
    <row r="6859" ht="12.6" hidden="1"/>
    <row r="6860" ht="12.6" hidden="1"/>
    <row r="6861" ht="12.6" hidden="1"/>
    <row r="6862" ht="12.6" hidden="1"/>
    <row r="6863" ht="12.6" hidden="1"/>
    <row r="6864" ht="12.6" hidden="1"/>
    <row r="6865" ht="12.6" hidden="1"/>
    <row r="6866" ht="12.6" hidden="1"/>
    <row r="6867" ht="12.6" hidden="1"/>
    <row r="6868" ht="12.6" hidden="1"/>
    <row r="6869" ht="12.6" hidden="1"/>
    <row r="6870" ht="12.6" hidden="1"/>
    <row r="6871" ht="12.6" hidden="1"/>
    <row r="6872" ht="12.6" hidden="1"/>
    <row r="6873" ht="12.6" hidden="1"/>
    <row r="6874" ht="12.6" hidden="1"/>
    <row r="6875" ht="12.6" hidden="1"/>
    <row r="6876" ht="12.6" hidden="1"/>
    <row r="6877" ht="12.6" hidden="1"/>
    <row r="6878" ht="12.6" hidden="1"/>
    <row r="6879" ht="12.6" hidden="1"/>
    <row r="6880" ht="12.6" hidden="1"/>
    <row r="6881" ht="12.6" hidden="1"/>
    <row r="6882" ht="12.6" hidden="1"/>
    <row r="6883" ht="12.6" hidden="1"/>
    <row r="6884" ht="12.6" hidden="1"/>
    <row r="6885" ht="12.6" hidden="1"/>
    <row r="6886" ht="12.6" hidden="1"/>
    <row r="6887" ht="12.6" hidden="1"/>
    <row r="6888" ht="12.6" hidden="1"/>
    <row r="6889" ht="12.6" hidden="1"/>
    <row r="6890" ht="12.6" hidden="1"/>
    <row r="6891" ht="12.6" hidden="1"/>
    <row r="6892" ht="12.6" hidden="1"/>
    <row r="6893" ht="12.6" hidden="1"/>
    <row r="6894" ht="12.6" hidden="1"/>
    <row r="6895" ht="12.6" hidden="1"/>
    <row r="6896" ht="12.6" hidden="1"/>
    <row r="6897" ht="12.6" hidden="1"/>
    <row r="6898" ht="12.6" hidden="1"/>
    <row r="6899" ht="12.6" hidden="1"/>
    <row r="6900" ht="12.6" hidden="1"/>
    <row r="6901" ht="12.6" hidden="1"/>
    <row r="6902" ht="12.6" hidden="1"/>
    <row r="6903" ht="12.6" hidden="1"/>
    <row r="6904" ht="12.6" hidden="1"/>
    <row r="6905" ht="12.6" hidden="1"/>
    <row r="6906" ht="12.6" hidden="1"/>
    <row r="6907" ht="12.6" hidden="1"/>
    <row r="6908" ht="12.6" hidden="1"/>
    <row r="6909" ht="12.6" hidden="1"/>
    <row r="6910" ht="12.6" hidden="1"/>
    <row r="6911" ht="12.6" hidden="1"/>
    <row r="6912" ht="12.6" hidden="1"/>
    <row r="6913" ht="12.6" hidden="1"/>
    <row r="6914" ht="12.6" hidden="1"/>
    <row r="6915" ht="12.6" hidden="1"/>
    <row r="6916" ht="12.6" hidden="1"/>
    <row r="6917" ht="12.6" hidden="1"/>
    <row r="6918" ht="12.6" hidden="1"/>
    <row r="6919" ht="12.6" hidden="1"/>
    <row r="6920" ht="12.6" hidden="1"/>
    <row r="6921" ht="12.6" hidden="1"/>
    <row r="6922" ht="12.6" hidden="1"/>
    <row r="6923" ht="12.6" hidden="1"/>
    <row r="6924" ht="12.6" hidden="1"/>
    <row r="6925" ht="12.6" hidden="1"/>
    <row r="6926" ht="12.6" hidden="1"/>
    <row r="6927" ht="12.6" hidden="1"/>
    <row r="6928" ht="12.6" hidden="1"/>
    <row r="6929" ht="12.6" hidden="1"/>
    <row r="6930" ht="12.6" hidden="1"/>
    <row r="6931" ht="12.6" hidden="1"/>
    <row r="6932" ht="12.6" hidden="1"/>
    <row r="6933" ht="12.6" hidden="1"/>
    <row r="6934" ht="12.6" hidden="1"/>
    <row r="6935" ht="12.6" hidden="1"/>
    <row r="6936" ht="12.6" hidden="1"/>
    <row r="6937" ht="12.6" hidden="1"/>
    <row r="6938" ht="12.6" hidden="1"/>
    <row r="6939" ht="12.6" hidden="1"/>
    <row r="6940" ht="12.6" hidden="1"/>
    <row r="6941" ht="12.6" hidden="1"/>
    <row r="6942" ht="12.6" hidden="1"/>
    <row r="6943" ht="12.6" hidden="1"/>
    <row r="6944" ht="12.6" hidden="1"/>
    <row r="6945" ht="12.6" hidden="1"/>
    <row r="6946" ht="12.6" hidden="1"/>
    <row r="6947" ht="12.6" hidden="1"/>
    <row r="6948" ht="12.6" hidden="1"/>
    <row r="6949" ht="12.6" hidden="1"/>
    <row r="6950" ht="12.6" hidden="1"/>
    <row r="6951" ht="12.6" hidden="1"/>
    <row r="6952" ht="12.6" hidden="1"/>
    <row r="6953" ht="12.6" hidden="1"/>
    <row r="6954" ht="12.6" hidden="1"/>
    <row r="6955" ht="12.6" hidden="1"/>
    <row r="6956" ht="12.6" hidden="1"/>
    <row r="6957" ht="12.6" hidden="1"/>
    <row r="6958" ht="12.6" hidden="1"/>
    <row r="6959" ht="12.6" hidden="1"/>
    <row r="6960" ht="12.6" hidden="1"/>
    <row r="6961" ht="12.6" hidden="1"/>
    <row r="6962" ht="12.6" hidden="1"/>
    <row r="6963" ht="12.6" hidden="1"/>
    <row r="6964" ht="12.6" hidden="1"/>
    <row r="6965" ht="12.6" hidden="1"/>
    <row r="6966" ht="12.6" hidden="1"/>
    <row r="6967" ht="12.6" hidden="1"/>
    <row r="6968" ht="12.6" hidden="1"/>
    <row r="6969" ht="12.6" hidden="1"/>
    <row r="6970" ht="12.6" hidden="1"/>
    <row r="6971" ht="12.6" hidden="1"/>
    <row r="6972" ht="12.6" hidden="1"/>
    <row r="6973" ht="12.6" hidden="1"/>
    <row r="6974" ht="12.6" hidden="1"/>
    <row r="6975" ht="12.6" hidden="1"/>
    <row r="6976" ht="12.6" hidden="1"/>
    <row r="6977" ht="12.6" hidden="1"/>
    <row r="6978" ht="12.6" hidden="1"/>
    <row r="6979" ht="12.6" hidden="1"/>
    <row r="6980" ht="12.6" hidden="1"/>
    <row r="6981" ht="12.6" hidden="1"/>
    <row r="6982" ht="12.6" hidden="1"/>
    <row r="6983" ht="12.6" hidden="1"/>
    <row r="6984" ht="12.6" hidden="1"/>
    <row r="6985" ht="12.6" hidden="1"/>
    <row r="6986" ht="12.6" hidden="1"/>
    <row r="6987" ht="12.6" hidden="1"/>
    <row r="6988" ht="12.6" hidden="1"/>
    <row r="6989" ht="12.6" hidden="1"/>
    <row r="6990" ht="12.6" hidden="1"/>
    <row r="6991" ht="12.6" hidden="1"/>
    <row r="6992" ht="12.6" hidden="1"/>
    <row r="6993" ht="12.6" hidden="1"/>
    <row r="6994" ht="12.6" hidden="1"/>
    <row r="6995" ht="12.6" hidden="1"/>
    <row r="6996" ht="12.6" hidden="1"/>
    <row r="6997" ht="12.6" hidden="1"/>
    <row r="6998" ht="12.6" hidden="1"/>
    <row r="6999" ht="12.6" hidden="1"/>
    <row r="7000" ht="12.6" hidden="1"/>
    <row r="7001" ht="12.6" hidden="1"/>
    <row r="7002" ht="12.6" hidden="1"/>
    <row r="7003" ht="12.6" hidden="1"/>
    <row r="7004" ht="12.6" hidden="1"/>
    <row r="7005" ht="12.6" hidden="1"/>
    <row r="7006" ht="12.6" hidden="1"/>
    <row r="7007" ht="12.6" hidden="1"/>
    <row r="7008" ht="12.6" hidden="1"/>
    <row r="7009" ht="12.6" hidden="1"/>
    <row r="7010" ht="12.6" hidden="1"/>
    <row r="7011" ht="12.6" hidden="1"/>
    <row r="7012" ht="12.6" hidden="1"/>
    <row r="7013" ht="12.6" hidden="1"/>
    <row r="7014" ht="12.6" hidden="1"/>
    <row r="7015" ht="12.6" hidden="1"/>
    <row r="7016" ht="12.6" hidden="1"/>
    <row r="7017" ht="12.6" hidden="1"/>
    <row r="7018" ht="12.6" hidden="1"/>
    <row r="7019" ht="12.6" hidden="1"/>
    <row r="7020" ht="12.6" hidden="1"/>
    <row r="7021" ht="12.6" hidden="1"/>
    <row r="7022" ht="12.6" hidden="1"/>
    <row r="7023" ht="12.6" hidden="1"/>
    <row r="7024" ht="12.6" hidden="1"/>
    <row r="7025" ht="12.6" hidden="1"/>
    <row r="7026" ht="12.6" hidden="1"/>
    <row r="7027" ht="12.6" hidden="1"/>
    <row r="7028" ht="12.6" hidden="1"/>
    <row r="7029" ht="12.6" hidden="1"/>
    <row r="7030" ht="12.6" hidden="1"/>
    <row r="7031" ht="12.6" hidden="1"/>
    <row r="7032" ht="12.6" hidden="1"/>
    <row r="7033" ht="12.6" hidden="1"/>
    <row r="7034" ht="12.6" hidden="1"/>
    <row r="7035" ht="12.6" hidden="1"/>
    <row r="7036" ht="12.6" hidden="1"/>
    <row r="7037" ht="12.6" hidden="1"/>
    <row r="7038" ht="12.6" hidden="1"/>
    <row r="7039" ht="12.6" hidden="1"/>
    <row r="7040" ht="12.6" hidden="1"/>
    <row r="7041" ht="12.6" hidden="1"/>
    <row r="7042" ht="12.6" hidden="1"/>
    <row r="7043" ht="12.6" hidden="1"/>
    <row r="7044" ht="12.6" hidden="1"/>
    <row r="7045" ht="12.6" hidden="1"/>
    <row r="7046" ht="12.6" hidden="1"/>
    <row r="7047" ht="12.6" hidden="1"/>
    <row r="7048" ht="12.6" hidden="1"/>
    <row r="7049" ht="12.6" hidden="1"/>
    <row r="7050" ht="12.6" hidden="1"/>
    <row r="7051" ht="12.6" hidden="1"/>
    <row r="7052" ht="12.6" hidden="1"/>
    <row r="7053" ht="12.6" hidden="1"/>
    <row r="7054" ht="12.6" hidden="1"/>
    <row r="7055" ht="12.6" hidden="1"/>
    <row r="7056" ht="12.6" hidden="1"/>
    <row r="7057" ht="12.6" hidden="1"/>
    <row r="7058" ht="12.6" hidden="1"/>
    <row r="7059" ht="12.6" hidden="1"/>
    <row r="7060" ht="12.6" hidden="1"/>
    <row r="7061" ht="12.6" hidden="1"/>
    <row r="7062" ht="12.6" hidden="1"/>
    <row r="7063" ht="12.6" hidden="1"/>
    <row r="7064" ht="12.6" hidden="1"/>
    <row r="7065" ht="12.6" hidden="1"/>
    <row r="7066" ht="12.6" hidden="1"/>
    <row r="7067" ht="12.6" hidden="1"/>
    <row r="7068" ht="12.6" hidden="1"/>
    <row r="7069" ht="12.6" hidden="1"/>
    <row r="7070" ht="12.6" hidden="1"/>
    <row r="7071" ht="12.6" hidden="1"/>
    <row r="7072" ht="12.6" hidden="1"/>
    <row r="7073" ht="12.6" hidden="1"/>
    <row r="7074" ht="12.6" hidden="1"/>
    <row r="7075" ht="12.6" hidden="1"/>
    <row r="7076" ht="12.6" hidden="1"/>
    <row r="7077" ht="12.6" hidden="1"/>
    <row r="7078" ht="12.6" hidden="1"/>
    <row r="7079" ht="12.6" hidden="1"/>
    <row r="7080" ht="12.6" hidden="1"/>
    <row r="7081" ht="12.6" hidden="1"/>
    <row r="7082" ht="12.6" hidden="1"/>
    <row r="7083" ht="12.6" hidden="1"/>
    <row r="7084" ht="12.6" hidden="1"/>
    <row r="7085" ht="12.6" hidden="1"/>
    <row r="7086" ht="12.6" hidden="1"/>
    <row r="7087" ht="12.6" hidden="1"/>
    <row r="7088" ht="12.6" hidden="1"/>
    <row r="7089" ht="12.6" hidden="1"/>
    <row r="7090" ht="12.6" hidden="1"/>
    <row r="7091" ht="12.6" hidden="1"/>
    <row r="7092" ht="12.6" hidden="1"/>
    <row r="7093" ht="12.6" hidden="1"/>
    <row r="7094" ht="12.6" hidden="1"/>
    <row r="7095" ht="12.6" hidden="1"/>
    <row r="7096" ht="12.6" hidden="1"/>
    <row r="7097" ht="12.6" hidden="1"/>
    <row r="7098" ht="12.6" hidden="1"/>
    <row r="7099" ht="12.6" hidden="1"/>
    <row r="7100" ht="12.6" hidden="1"/>
    <row r="7101" ht="12.6" hidden="1"/>
    <row r="7102" ht="12.6" hidden="1"/>
    <row r="7103" ht="12.6" hidden="1"/>
    <row r="7104" ht="12.6" hidden="1"/>
    <row r="7105" ht="12.6" hidden="1"/>
    <row r="7106" ht="12.6" hidden="1"/>
    <row r="7107" ht="12.6" hidden="1"/>
    <row r="7108" ht="12.6" hidden="1"/>
    <row r="7109" ht="12.6" hidden="1"/>
    <row r="7110" ht="12.6" hidden="1"/>
    <row r="7111" ht="12.6" hidden="1"/>
    <row r="7112" ht="12.6" hidden="1"/>
    <row r="7113" ht="12.6" hidden="1"/>
    <row r="7114" ht="12.6" hidden="1"/>
    <row r="7115" ht="12.6" hidden="1"/>
    <row r="7116" ht="12.6" hidden="1"/>
    <row r="7117" ht="12.6" hidden="1"/>
    <row r="7118" ht="12.6" hidden="1"/>
    <row r="7119" ht="12.6" hidden="1"/>
    <row r="7120" ht="12.6" hidden="1"/>
    <row r="7121" ht="12.6" hidden="1"/>
    <row r="7122" ht="12.6" hidden="1"/>
    <row r="7123" ht="12.6" hidden="1"/>
    <row r="7124" ht="12.6" hidden="1"/>
    <row r="7125" ht="12.6" hidden="1"/>
    <row r="7126" ht="12.6" hidden="1"/>
    <row r="7127" ht="12.6" hidden="1"/>
    <row r="7128" ht="12.6" hidden="1"/>
    <row r="7129" ht="12.6" hidden="1"/>
    <row r="7130" ht="12.6" hidden="1"/>
    <row r="7131" ht="12.6" hidden="1"/>
    <row r="7132" ht="12.6" hidden="1"/>
    <row r="7133" ht="12.6" hidden="1"/>
    <row r="7134" ht="12.6" hidden="1"/>
    <row r="7135" ht="12.6" hidden="1"/>
    <row r="7136" ht="12.6" hidden="1"/>
    <row r="7137" ht="12.6" hidden="1"/>
    <row r="7138" ht="12.6" hidden="1"/>
    <row r="7139" ht="12.6" hidden="1"/>
    <row r="7140" ht="12.6" hidden="1"/>
    <row r="7141" ht="12.6" hidden="1"/>
    <row r="7142" ht="12.6" hidden="1"/>
    <row r="7143" ht="12.6" hidden="1"/>
    <row r="7144" ht="12.6" hidden="1"/>
    <row r="7145" ht="12.6" hidden="1"/>
    <row r="7146" ht="12.6" hidden="1"/>
    <row r="7147" ht="12.6" hidden="1"/>
    <row r="7148" ht="12.6" hidden="1"/>
    <row r="7149" ht="12.6" hidden="1"/>
    <row r="7150" ht="12.6" hidden="1"/>
    <row r="7151" ht="12.6" hidden="1"/>
    <row r="7152" ht="12.6" hidden="1"/>
    <row r="7153" ht="12.6" hidden="1"/>
    <row r="7154" ht="12.6" hidden="1"/>
    <row r="7155" ht="12.6" hidden="1"/>
    <row r="7156" ht="12.6" hidden="1"/>
    <row r="7157" ht="12.6" hidden="1"/>
    <row r="7158" ht="12.6" hidden="1"/>
    <row r="7159" ht="12.6" hidden="1"/>
    <row r="7160" ht="12.6" hidden="1"/>
    <row r="7161" ht="12.6" hidden="1"/>
    <row r="7162" ht="12.6" hidden="1"/>
    <row r="7163" ht="12.6" hidden="1"/>
    <row r="7164" ht="12.6" hidden="1"/>
    <row r="7165" ht="12.6" hidden="1"/>
    <row r="7166" ht="12.6" hidden="1"/>
    <row r="7167" ht="12.6" hidden="1"/>
    <row r="7168" ht="12.6" hidden="1"/>
    <row r="7169" ht="12.6" hidden="1"/>
    <row r="7170" ht="12.6" hidden="1"/>
    <row r="7171" ht="12.6" hidden="1"/>
    <row r="7172" ht="12.6" hidden="1"/>
    <row r="7173" ht="12.6" hidden="1"/>
    <row r="7174" ht="12.6" hidden="1"/>
    <row r="7175" ht="12.6" hidden="1"/>
    <row r="7176" ht="12.6" hidden="1"/>
    <row r="7177" ht="12.6" hidden="1"/>
    <row r="7178" ht="12.6" hidden="1"/>
    <row r="7179" ht="12.6" hidden="1"/>
    <row r="7180" ht="12.6" hidden="1"/>
    <row r="7181" ht="12.6" hidden="1"/>
    <row r="7182" ht="12.6" hidden="1"/>
    <row r="7183" ht="12.6" hidden="1"/>
    <row r="7184" ht="12.6" hidden="1"/>
    <row r="7185" ht="12.6" hidden="1"/>
    <row r="7186" ht="12.6" hidden="1"/>
    <row r="7187" ht="12.6" hidden="1"/>
    <row r="7188" ht="12.6" hidden="1"/>
    <row r="7189" ht="12.6" hidden="1"/>
    <row r="7190" ht="12.6" hidden="1"/>
    <row r="7191" ht="12.6" hidden="1"/>
    <row r="7192" ht="12.6" hidden="1"/>
    <row r="7193" ht="12.6" hidden="1"/>
    <row r="7194" ht="12.6" hidden="1"/>
    <row r="7195" ht="12.6" hidden="1"/>
    <row r="7196" ht="12.6" hidden="1"/>
    <row r="7197" ht="12.6" hidden="1"/>
    <row r="7198" ht="12.6" hidden="1"/>
    <row r="7199" ht="12.6" hidden="1"/>
    <row r="7200" ht="12.6" hidden="1"/>
    <row r="7201" ht="12.6" hidden="1"/>
    <row r="7202" ht="12.6" hidden="1"/>
    <row r="7203" ht="12.6" hidden="1"/>
    <row r="7204" ht="12.6" hidden="1"/>
    <row r="7205" ht="12.6" hidden="1"/>
    <row r="7206" ht="12.6" hidden="1"/>
    <row r="7207" ht="12.6" hidden="1"/>
    <row r="7208" ht="12.6" hidden="1"/>
    <row r="7209" ht="12.6" hidden="1"/>
    <row r="7210" ht="12.6" hidden="1"/>
    <row r="7211" ht="12.6" hidden="1"/>
    <row r="7212" ht="12.6" hidden="1"/>
    <row r="7213" ht="12.6" hidden="1"/>
    <row r="7214" ht="12.6" hidden="1"/>
    <row r="7215" ht="12.6" hidden="1"/>
    <row r="7216" ht="12.6" hidden="1"/>
    <row r="7217" ht="12.6" hidden="1"/>
    <row r="7218" ht="12.6" hidden="1"/>
    <row r="7219" ht="12.6" hidden="1"/>
    <row r="7220" ht="12.6" hidden="1"/>
    <row r="7221" ht="12.6" hidden="1"/>
    <row r="7222" ht="12.6" hidden="1"/>
    <row r="7223" ht="12.6" hidden="1"/>
    <row r="7224" ht="12.6" hidden="1"/>
    <row r="7225" ht="12.6" hidden="1"/>
    <row r="7226" ht="12.6" hidden="1"/>
    <row r="7227" ht="12.6" hidden="1"/>
    <row r="7228" ht="12.6" hidden="1"/>
    <row r="7229" ht="12.6" hidden="1"/>
    <row r="7230" ht="12.6" hidden="1"/>
    <row r="7231" ht="12.6" hidden="1"/>
    <row r="7232" ht="12.6" hidden="1"/>
    <row r="7233" ht="12.6" hidden="1"/>
    <row r="7234" ht="12.6" hidden="1"/>
    <row r="7235" ht="12.6" hidden="1"/>
    <row r="7236" ht="12.6" hidden="1"/>
    <row r="7237" ht="12.6" hidden="1"/>
    <row r="7238" ht="12.6" hidden="1"/>
    <row r="7239" ht="12.6" hidden="1"/>
    <row r="7240" ht="12.6" hidden="1"/>
    <row r="7241" ht="12.6" hidden="1"/>
    <row r="7242" ht="12.6" hidden="1"/>
    <row r="7243" ht="12.6" hidden="1"/>
    <row r="7244" ht="12.6" hidden="1"/>
    <row r="7245" ht="12.6" hidden="1"/>
    <row r="7246" ht="12.6" hidden="1"/>
    <row r="7247" ht="12.6" hidden="1"/>
    <row r="7248" ht="12.6" hidden="1"/>
    <row r="7249" ht="12.6" hidden="1"/>
    <row r="7250" ht="12.6" hidden="1"/>
    <row r="7251" ht="12.6" hidden="1"/>
    <row r="7252" ht="12.6" hidden="1"/>
    <row r="7253" ht="12.6" hidden="1"/>
    <row r="7254" ht="12.6" hidden="1"/>
    <row r="7255" ht="12.6" hidden="1"/>
    <row r="7256" ht="12.6" hidden="1"/>
    <row r="7257" ht="12.6" hidden="1"/>
    <row r="7258" ht="12.6" hidden="1"/>
    <row r="7259" ht="12.6" hidden="1"/>
    <row r="7260" ht="12.6" hidden="1"/>
    <row r="7261" ht="12.6" hidden="1"/>
    <row r="7262" ht="12.6" hidden="1"/>
    <row r="7263" ht="12.6" hidden="1"/>
    <row r="7264" ht="12.6" hidden="1"/>
    <row r="7265" ht="12.6" hidden="1"/>
    <row r="7266" ht="12.6" hidden="1"/>
    <row r="7267" ht="12.6" hidden="1"/>
    <row r="7268" ht="12.6" hidden="1"/>
    <row r="7269" ht="12.6" hidden="1"/>
    <row r="7270" ht="12.6" hidden="1"/>
    <row r="7271" ht="12.6" hidden="1"/>
    <row r="7272" ht="12.6" hidden="1"/>
    <row r="7273" ht="12.6" hidden="1"/>
    <row r="7274" ht="12.6" hidden="1"/>
    <row r="7275" ht="12.6" hidden="1"/>
    <row r="7276" ht="12.6" hidden="1"/>
    <row r="7277" ht="12.6" hidden="1"/>
    <row r="7278" ht="12.6" hidden="1"/>
    <row r="7279" ht="12.6" hidden="1"/>
    <row r="7280" ht="12.6" hidden="1"/>
    <row r="7281" ht="12.6" hidden="1"/>
    <row r="7282" ht="12.6" hidden="1"/>
    <row r="7283" ht="12.6" hidden="1"/>
    <row r="7284" ht="12.6" hidden="1"/>
    <row r="7285" ht="12.6" hidden="1"/>
    <row r="7286" ht="12.6" hidden="1"/>
    <row r="7287" ht="12.6" hidden="1"/>
    <row r="7288" ht="12.6" hidden="1"/>
    <row r="7289" ht="12.6" hidden="1"/>
    <row r="7290" ht="12.6" hidden="1"/>
    <row r="7291" ht="12.6" hidden="1"/>
    <row r="7292" ht="12.6" hidden="1"/>
    <row r="7293" ht="12.6" hidden="1"/>
    <row r="7294" ht="12.6" hidden="1"/>
    <row r="7295" ht="12.6" hidden="1"/>
    <row r="7296" ht="12.6" hidden="1"/>
    <row r="7297" ht="12.6" hidden="1"/>
    <row r="7298" ht="12.6" hidden="1"/>
    <row r="7299" ht="12.6" hidden="1"/>
    <row r="7300" ht="12.6" hidden="1"/>
    <row r="7301" ht="12.6" hidden="1"/>
    <row r="7302" ht="12.6" hidden="1"/>
    <row r="7303" ht="12.6" hidden="1"/>
    <row r="7304" ht="12.6" hidden="1"/>
    <row r="7305" ht="12.6" hidden="1"/>
    <row r="7306" ht="12.6" hidden="1"/>
    <row r="7307" ht="12.6" hidden="1"/>
    <row r="7308" ht="12.6" hidden="1"/>
    <row r="7309" ht="12.6" hidden="1"/>
    <row r="7310" ht="12.6" hidden="1"/>
    <row r="7311" ht="12.6" hidden="1"/>
    <row r="7312" ht="12.6" hidden="1"/>
    <row r="7313" ht="12.6" hidden="1"/>
    <row r="7314" ht="12.6" hidden="1"/>
    <row r="7315" ht="12.6" hidden="1"/>
    <row r="7316" ht="12.6" hidden="1"/>
    <row r="7317" ht="12.6" hidden="1"/>
    <row r="7318" ht="12.6" hidden="1"/>
    <row r="7319" ht="12.6" hidden="1"/>
    <row r="7320" ht="12.6" hidden="1"/>
    <row r="7321" ht="12.6" hidden="1"/>
    <row r="7322" ht="12.6" hidden="1"/>
    <row r="7323" ht="12.6" hidden="1"/>
    <row r="7324" ht="12.6" hidden="1"/>
    <row r="7325" ht="12.6" hidden="1"/>
    <row r="7326" ht="12.6" hidden="1"/>
    <row r="7327" ht="12.6" hidden="1"/>
    <row r="7328" ht="12.6" hidden="1"/>
    <row r="7329" ht="12.6" hidden="1"/>
    <row r="7330" ht="12.6" hidden="1"/>
    <row r="7331" ht="12.6" hidden="1"/>
    <row r="7332" ht="12.6" hidden="1"/>
    <row r="7333" ht="12.6" hidden="1"/>
    <row r="7334" ht="12.6" hidden="1"/>
    <row r="7335" ht="12.6" hidden="1"/>
    <row r="7336" ht="12.6" hidden="1"/>
    <row r="7337" ht="12.6" hidden="1"/>
    <row r="7338" ht="12.6" hidden="1"/>
    <row r="7339" ht="12.6" hidden="1"/>
    <row r="7340" ht="12.6" hidden="1"/>
    <row r="7341" ht="12.6" hidden="1"/>
    <row r="7342" ht="12.6" hidden="1"/>
    <row r="7343" ht="12.6" hidden="1"/>
    <row r="7344" ht="12.6" hidden="1"/>
    <row r="7345" ht="12.6" hidden="1"/>
    <row r="7346" ht="12.6" hidden="1"/>
    <row r="7347" ht="12.6" hidden="1"/>
    <row r="7348" ht="12.6" hidden="1"/>
    <row r="7349" ht="12.6" hidden="1"/>
    <row r="7350" ht="12.6" hidden="1"/>
    <row r="7351" ht="12.6" hidden="1"/>
    <row r="7352" ht="12.6" hidden="1"/>
    <row r="7353" ht="12.6" hidden="1"/>
    <row r="7354" ht="12.6" hidden="1"/>
    <row r="7355" ht="12.6" hidden="1"/>
    <row r="7356" ht="12.6" hidden="1"/>
    <row r="7357" ht="12.6" hidden="1"/>
    <row r="7358" ht="12.6" hidden="1"/>
    <row r="7359" ht="12.6" hidden="1"/>
    <row r="7360" ht="12.6" hidden="1"/>
    <row r="7361" ht="12.6" hidden="1"/>
    <row r="7362" ht="12.6" hidden="1"/>
    <row r="7363" ht="12.6" hidden="1"/>
    <row r="7364" ht="12.6" hidden="1"/>
    <row r="7365" ht="12.6" hidden="1"/>
    <row r="7366" ht="12.6" hidden="1"/>
    <row r="7367" ht="12.6" hidden="1"/>
    <row r="7368" ht="12.6" hidden="1"/>
    <row r="7369" ht="12.6" hidden="1"/>
    <row r="7370" ht="12.6" hidden="1"/>
    <row r="7371" ht="12.6" hidden="1"/>
    <row r="7372" ht="12.6" hidden="1"/>
    <row r="7373" ht="12.6" hidden="1"/>
    <row r="7374" ht="12.6" hidden="1"/>
    <row r="7375" ht="12.6" hidden="1"/>
    <row r="7376" ht="12.6" hidden="1"/>
    <row r="7377" ht="12.6" hidden="1"/>
    <row r="7378" ht="12.6" hidden="1"/>
    <row r="7379" ht="12.6" hidden="1"/>
    <row r="7380" ht="12.6" hidden="1"/>
    <row r="7381" ht="12.6" hidden="1"/>
    <row r="7382" ht="12.6" hidden="1"/>
    <row r="7383" ht="12.6" hidden="1"/>
    <row r="7384" ht="12.6" hidden="1"/>
    <row r="7385" ht="12.6" hidden="1"/>
    <row r="7386" ht="12.6" hidden="1"/>
    <row r="7387" ht="12.6" hidden="1"/>
    <row r="7388" ht="12.6" hidden="1"/>
    <row r="7389" ht="12.6" hidden="1"/>
    <row r="7390" ht="12.6" hidden="1"/>
    <row r="7391" ht="12.6" hidden="1"/>
    <row r="7392" ht="12.6" hidden="1"/>
    <row r="7393" ht="12.6" hidden="1"/>
    <row r="7394" ht="12.6" hidden="1"/>
    <row r="7395" ht="12.6" hidden="1"/>
    <row r="7396" ht="12.6" hidden="1"/>
    <row r="7397" ht="12.6" hidden="1"/>
    <row r="7398" ht="12.6" hidden="1"/>
    <row r="7399" ht="12.6" hidden="1"/>
    <row r="7400" ht="12.6" hidden="1"/>
    <row r="7401" ht="12.6" hidden="1"/>
    <row r="7402" ht="12.6" hidden="1"/>
    <row r="7403" ht="12.6" hidden="1"/>
    <row r="7404" ht="12.6" hidden="1"/>
    <row r="7405" ht="12.6" hidden="1"/>
    <row r="7406" ht="12.6" hidden="1"/>
    <row r="7407" ht="12.6" hidden="1"/>
    <row r="7408" ht="12.6" hidden="1"/>
    <row r="7409" ht="12.6" hidden="1"/>
    <row r="7410" ht="12.6" hidden="1"/>
    <row r="7411" ht="12.6" hidden="1"/>
    <row r="7412" ht="12.6" hidden="1"/>
    <row r="7413" ht="12.6" hidden="1"/>
    <row r="7414" ht="12.6" hidden="1"/>
    <row r="7415" ht="12.6" hidden="1"/>
    <row r="7416" ht="12.6" hidden="1"/>
    <row r="7417" ht="12.6" hidden="1"/>
    <row r="7418" ht="12.6" hidden="1"/>
    <row r="7419" ht="12.6" hidden="1"/>
    <row r="7420" ht="12.6" hidden="1"/>
    <row r="7421" ht="12.6" hidden="1"/>
    <row r="7422" ht="12.6" hidden="1"/>
    <row r="7423" ht="12.6" hidden="1"/>
    <row r="7424" ht="12.6" hidden="1"/>
    <row r="7425" ht="12.6" hidden="1"/>
    <row r="7426" ht="12.6" hidden="1"/>
    <row r="7427" ht="12.6" hidden="1"/>
    <row r="7428" ht="12.6" hidden="1"/>
    <row r="7429" ht="12.6" hidden="1"/>
    <row r="7430" ht="12.6" hidden="1"/>
    <row r="7431" ht="12.6" hidden="1"/>
    <row r="7432" ht="12.6" hidden="1"/>
    <row r="7433" ht="12.6" hidden="1"/>
    <row r="7434" ht="12.6" hidden="1"/>
    <row r="7435" ht="12.6" hidden="1"/>
    <row r="7436" ht="12.6" hidden="1"/>
    <row r="7437" ht="12.6" hidden="1"/>
    <row r="7438" ht="12.6" hidden="1"/>
    <row r="7439" ht="12.6" hidden="1"/>
    <row r="7440" ht="12.6" hidden="1"/>
    <row r="7441" ht="12.6" hidden="1"/>
    <row r="7442" ht="12.6" hidden="1"/>
    <row r="7443" ht="12.6" hidden="1"/>
    <row r="7444" ht="12.6" hidden="1"/>
    <row r="7445" ht="12.6" hidden="1"/>
    <row r="7446" ht="12.6" hidden="1"/>
    <row r="7447" ht="12.6" hidden="1"/>
    <row r="7448" ht="12.6" hidden="1"/>
    <row r="7449" ht="12.6" hidden="1"/>
    <row r="7450" ht="12.6" hidden="1"/>
    <row r="7451" ht="12.6" hidden="1"/>
    <row r="7452" ht="12.6" hidden="1"/>
    <row r="7453" ht="12.6" hidden="1"/>
    <row r="7454" ht="12.6" hidden="1"/>
    <row r="7455" ht="12.6" hidden="1"/>
    <row r="7456" ht="12.6" hidden="1"/>
    <row r="7457" ht="12.6" hidden="1"/>
    <row r="7458" ht="12.6" hidden="1"/>
    <row r="7459" ht="12.6" hidden="1"/>
    <row r="7460" ht="12.6" hidden="1"/>
    <row r="7461" ht="12.6" hidden="1"/>
    <row r="7462" ht="12.6" hidden="1"/>
    <row r="7463" ht="12.6" hidden="1"/>
    <row r="7464" ht="12.6" hidden="1"/>
    <row r="7465" ht="12.6" hidden="1"/>
    <row r="7466" ht="12.6" hidden="1"/>
    <row r="7467" ht="12.6" hidden="1"/>
    <row r="7468" ht="12.6" hidden="1"/>
    <row r="7469" ht="12.6" hidden="1"/>
    <row r="7470" ht="12.6" hidden="1"/>
    <row r="7471" ht="12.6" hidden="1"/>
    <row r="7472" ht="12.6" hidden="1"/>
    <row r="7473" ht="12.6" hidden="1"/>
    <row r="7474" ht="12.6" hidden="1"/>
    <row r="7475" ht="12.6" hidden="1"/>
    <row r="7476" ht="12.6" hidden="1"/>
    <row r="7477" ht="12.6" hidden="1"/>
    <row r="7478" ht="12.6" hidden="1"/>
    <row r="7479" ht="12.6" hidden="1"/>
    <row r="7480" ht="12.6" hidden="1"/>
    <row r="7481" ht="12.6" hidden="1"/>
    <row r="7482" ht="12.6" hidden="1"/>
    <row r="7483" ht="12.6" hidden="1"/>
    <row r="7484" ht="12.6" hidden="1"/>
    <row r="7485" ht="12.6" hidden="1"/>
    <row r="7486" ht="12.6" hidden="1"/>
    <row r="7487" ht="12.6" hidden="1"/>
    <row r="7488" ht="12.6" hidden="1"/>
    <row r="7489" ht="12.6" hidden="1"/>
    <row r="7490" ht="12.6" hidden="1"/>
    <row r="7491" ht="12.6" hidden="1"/>
    <row r="7492" ht="12.6" hidden="1"/>
    <row r="7493" ht="12.6" hidden="1"/>
    <row r="7494" ht="12.6" hidden="1"/>
    <row r="7495" ht="12.6" hidden="1"/>
    <row r="7496" ht="12.6" hidden="1"/>
    <row r="7497" ht="12.6" hidden="1"/>
    <row r="7498" ht="12.6" hidden="1"/>
    <row r="7499" ht="12.6" hidden="1"/>
    <row r="7500" ht="12.6" hidden="1"/>
    <row r="7501" ht="12.6" hidden="1"/>
    <row r="7502" ht="12.6" hidden="1"/>
    <row r="7503" ht="12.6" hidden="1"/>
    <row r="7504" ht="12.6" hidden="1"/>
    <row r="7505" ht="12.6" hidden="1"/>
    <row r="7506" ht="12.6" hidden="1"/>
    <row r="7507" ht="12.6" hidden="1"/>
    <row r="7508" ht="12.6" hidden="1"/>
    <row r="7509" ht="12.6" hidden="1"/>
    <row r="7510" ht="12.6" hidden="1"/>
    <row r="7511" ht="12.6" hidden="1"/>
    <row r="7512" ht="12.6" hidden="1"/>
    <row r="7513" ht="12.6" hidden="1"/>
    <row r="7514" ht="12.6" hidden="1"/>
    <row r="7515" ht="12.6" hidden="1"/>
    <row r="7516" ht="12.6" hidden="1"/>
    <row r="7517" ht="12.6" hidden="1"/>
    <row r="7518" ht="12.6" hidden="1"/>
    <row r="7519" ht="12.6" hidden="1"/>
    <row r="7520" ht="12.6" hidden="1"/>
    <row r="7521" ht="12.6" hidden="1"/>
    <row r="7522" ht="12.6" hidden="1"/>
    <row r="7523" ht="12.6" hidden="1"/>
    <row r="7524" ht="12.6" hidden="1"/>
    <row r="7525" ht="12.6" hidden="1"/>
    <row r="7526" ht="12.6" hidden="1"/>
    <row r="7527" ht="12.6" hidden="1"/>
    <row r="7528" ht="12.6" hidden="1"/>
    <row r="7529" ht="12.6" hidden="1"/>
    <row r="7530" ht="12.6" hidden="1"/>
    <row r="7531" ht="12.6" hidden="1"/>
    <row r="7532" ht="12.6" hidden="1"/>
    <row r="7533" ht="12.6" hidden="1"/>
    <row r="7534" ht="12.6" hidden="1"/>
    <row r="7535" ht="12.6" hidden="1"/>
    <row r="7536" ht="12.6" hidden="1"/>
    <row r="7537" ht="12.6" hidden="1"/>
    <row r="7538" ht="12.6" hidden="1"/>
    <row r="7539" ht="12.6" hidden="1"/>
    <row r="7540" ht="12.6" hidden="1"/>
    <row r="7541" ht="12.6" hidden="1"/>
    <row r="7542" ht="12.6" hidden="1"/>
    <row r="7543" ht="12.6" hidden="1"/>
    <row r="7544" ht="12.6" hidden="1"/>
    <row r="7545" ht="12.6" hidden="1"/>
    <row r="7546" ht="12.6" hidden="1"/>
    <row r="7547" ht="12.6" hidden="1"/>
    <row r="7548" ht="12.6" hidden="1"/>
    <row r="7549" ht="12.6" hidden="1"/>
    <row r="7550" ht="12.6" hidden="1"/>
    <row r="7551" ht="12.6" hidden="1"/>
    <row r="7552" ht="12.6" hidden="1"/>
    <row r="7553" ht="12.6" hidden="1"/>
    <row r="7554" ht="12.6" hidden="1"/>
    <row r="7555" ht="12.6" hidden="1"/>
    <row r="7556" ht="12.6" hidden="1"/>
    <row r="7557" ht="12.6" hidden="1"/>
    <row r="7558" ht="12.6" hidden="1"/>
    <row r="7559" ht="12.6" hidden="1"/>
    <row r="7560" ht="12.6" hidden="1"/>
    <row r="7561" ht="12.6" hidden="1"/>
    <row r="7562" ht="12.6" hidden="1"/>
    <row r="7563" ht="12.6" hidden="1"/>
    <row r="7564" ht="12.6" hidden="1"/>
    <row r="7565" ht="12.6" hidden="1"/>
    <row r="7566" ht="12.6" hidden="1"/>
    <row r="7567" ht="12.6" hidden="1"/>
    <row r="7568" ht="12.6" hidden="1"/>
    <row r="7569" ht="12.6" hidden="1"/>
    <row r="7570" ht="12.6" hidden="1"/>
    <row r="7571" ht="12.6" hidden="1"/>
    <row r="7572" ht="12.6" hidden="1"/>
    <row r="7573" ht="12.6" hidden="1"/>
    <row r="7574" ht="12.6" hidden="1"/>
    <row r="7575" ht="12.6" hidden="1"/>
    <row r="7576" ht="12.6" hidden="1"/>
    <row r="7577" ht="12.6" hidden="1"/>
    <row r="7578" ht="12.6" hidden="1"/>
    <row r="7579" ht="12.6" hidden="1"/>
    <row r="7580" ht="12.6" hidden="1"/>
    <row r="7581" ht="12.6" hidden="1"/>
    <row r="7582" ht="12.6" hidden="1"/>
    <row r="7583" ht="12.6" hidden="1"/>
    <row r="7584" ht="12.6" hidden="1"/>
    <row r="7585" ht="12.6" hidden="1"/>
    <row r="7586" ht="12.6" hidden="1"/>
    <row r="7587" ht="12.6" hidden="1"/>
    <row r="7588" ht="12.6" hidden="1"/>
    <row r="7589" ht="12.6" hidden="1"/>
    <row r="7590" ht="12.6" hidden="1"/>
    <row r="7591" ht="12.6" hidden="1"/>
    <row r="7592" ht="12.6" hidden="1"/>
    <row r="7593" ht="12.6" hidden="1"/>
    <row r="7594" ht="12.6" hidden="1"/>
    <row r="7595" ht="12.6" hidden="1"/>
    <row r="7596" ht="12.6" hidden="1"/>
    <row r="7597" ht="12.6" hidden="1"/>
    <row r="7598" ht="12.6" hidden="1"/>
    <row r="7599" ht="12.6" hidden="1"/>
    <row r="7600" ht="12.6" hidden="1"/>
    <row r="7601" ht="12.6" hidden="1"/>
    <row r="7602" ht="12.6" hidden="1"/>
    <row r="7603" ht="12.6" hidden="1"/>
    <row r="7604" ht="12.6" hidden="1"/>
    <row r="7605" ht="12.6" hidden="1"/>
    <row r="7606" ht="12.6" hidden="1"/>
    <row r="7607" ht="12.6" hidden="1"/>
    <row r="7608" ht="12.6" hidden="1"/>
    <row r="7609" ht="12.6" hidden="1"/>
    <row r="7610" ht="12.6" hidden="1"/>
    <row r="7611" ht="12.6" hidden="1"/>
    <row r="7612" ht="12.6" hidden="1"/>
    <row r="7613" ht="12.6" hidden="1"/>
    <row r="7614" ht="12.6" hidden="1"/>
    <row r="7615" ht="12.6" hidden="1"/>
    <row r="7616" ht="12.6" hidden="1"/>
    <row r="7617" ht="12.6" hidden="1"/>
    <row r="7618" ht="12.6" hidden="1"/>
    <row r="7619" ht="12.6" hidden="1"/>
    <row r="7620" ht="12.6" hidden="1"/>
    <row r="7621" ht="12.6" hidden="1"/>
    <row r="7622" ht="12.6" hidden="1"/>
    <row r="7623" ht="12.6" hidden="1"/>
    <row r="7624" ht="12.6" hidden="1"/>
    <row r="7625" ht="12.6" hidden="1"/>
    <row r="7626" ht="12.6" hidden="1"/>
    <row r="7627" ht="12.6" hidden="1"/>
    <row r="7628" ht="12.6" hidden="1"/>
    <row r="7629" ht="12.6" hidden="1"/>
    <row r="7630" ht="12.6" hidden="1"/>
    <row r="7631" ht="12.6" hidden="1"/>
    <row r="7632" ht="12.6" hidden="1"/>
    <row r="7633" ht="12.6" hidden="1"/>
    <row r="7634" ht="12.6" hidden="1"/>
    <row r="7635" ht="12.6" hidden="1"/>
    <row r="7636" ht="12.6" hidden="1"/>
    <row r="7637" ht="12.6" hidden="1"/>
    <row r="7638" ht="12.6" hidden="1"/>
    <row r="7639" ht="12.6" hidden="1"/>
    <row r="7640" ht="12.6" hidden="1"/>
    <row r="7641" ht="12.6" hidden="1"/>
    <row r="7642" ht="12.6" hidden="1"/>
    <row r="7643" ht="12.6" hidden="1"/>
    <row r="7644" ht="12.6" hidden="1"/>
    <row r="7645" ht="12.6" hidden="1"/>
    <row r="7646" ht="12.6" hidden="1"/>
    <row r="7647" ht="12.6" hidden="1"/>
    <row r="7648" ht="12.6" hidden="1"/>
    <row r="7649" ht="12.6" hidden="1"/>
    <row r="7650" ht="12.6" hidden="1"/>
    <row r="7651" ht="12.6" hidden="1"/>
    <row r="7652" ht="12.6" hidden="1"/>
    <row r="7653" ht="12.6" hidden="1"/>
    <row r="7654" ht="12.6" hidden="1"/>
    <row r="7655" ht="12.6" hidden="1"/>
    <row r="7656" ht="12.6" hidden="1"/>
    <row r="7657" ht="12.6" hidden="1"/>
    <row r="7658" ht="12.6" hidden="1"/>
    <row r="7659" ht="12.6" hidden="1"/>
    <row r="7660" ht="12.6" hidden="1"/>
    <row r="7661" ht="12.6" hidden="1"/>
    <row r="7662" ht="12.6" hidden="1"/>
    <row r="7663" ht="12.6" hidden="1"/>
    <row r="7664" ht="12.6" hidden="1"/>
    <row r="7665" ht="12.6" hidden="1"/>
    <row r="7666" ht="12.6" hidden="1"/>
    <row r="7667" ht="12.6" hidden="1"/>
    <row r="7668" ht="12.6" hidden="1"/>
    <row r="7669" ht="12.6" hidden="1"/>
    <row r="7670" ht="12.6" hidden="1"/>
    <row r="7671" ht="12.6" hidden="1"/>
    <row r="7672" ht="12.6" hidden="1"/>
    <row r="7673" ht="12.6" hidden="1"/>
    <row r="7674" ht="12.6" hidden="1"/>
    <row r="7675" ht="12.6" hidden="1"/>
    <row r="7676" ht="12.6" hidden="1"/>
    <row r="7677" ht="12.6" hidden="1"/>
    <row r="7678" ht="12.6" hidden="1"/>
    <row r="7679" ht="12.6" hidden="1"/>
    <row r="7680" ht="12.6" hidden="1"/>
    <row r="7681" ht="12.6" hidden="1"/>
    <row r="7682" ht="12.6" hidden="1"/>
    <row r="7683" ht="12.6" hidden="1"/>
    <row r="7684" ht="12.6" hidden="1"/>
    <row r="7685" ht="12.6" hidden="1"/>
    <row r="7686" ht="12.6" hidden="1"/>
    <row r="7687" ht="12.6" hidden="1"/>
    <row r="7688" ht="12.6" hidden="1"/>
    <row r="7689" ht="12.6" hidden="1"/>
    <row r="7690" ht="12.6" hidden="1"/>
    <row r="7691" ht="12.6" hidden="1"/>
    <row r="7692" ht="12.6" hidden="1"/>
    <row r="7693" ht="12.6" hidden="1"/>
    <row r="7694" ht="12.6" hidden="1"/>
    <row r="7695" ht="12.6" hidden="1"/>
    <row r="7696" ht="12.6" hidden="1"/>
    <row r="7697" ht="12.6" hidden="1"/>
    <row r="7698" ht="12.6" hidden="1"/>
    <row r="7699" ht="12.6" hidden="1"/>
    <row r="7700" ht="12.6" hidden="1"/>
    <row r="7701" ht="12.6" hidden="1"/>
    <row r="7702" ht="12.6" hidden="1"/>
    <row r="7703" ht="12.6" hidden="1"/>
    <row r="7704" ht="12.6" hidden="1"/>
    <row r="7705" ht="12.6" hidden="1"/>
    <row r="7706" ht="12.6" hidden="1"/>
    <row r="7707" ht="12.6" hidden="1"/>
    <row r="7708" ht="12.6" hidden="1"/>
    <row r="7709" ht="12.6" hidden="1"/>
    <row r="7710" ht="12.6" hidden="1"/>
    <row r="7711" ht="12.6" hidden="1"/>
    <row r="7712" ht="12.6" hidden="1"/>
    <row r="7713" ht="12.6" hidden="1"/>
    <row r="7714" ht="12.6" hidden="1"/>
    <row r="7715" ht="12.6" hidden="1"/>
    <row r="7716" ht="12.6" hidden="1"/>
    <row r="7717" ht="12.6" hidden="1"/>
    <row r="7718" ht="12.6" hidden="1"/>
    <row r="7719" ht="12.6" hidden="1"/>
    <row r="7720" ht="12.6" hidden="1"/>
    <row r="7721" ht="12.6" hidden="1"/>
    <row r="7722" ht="12.6" hidden="1"/>
    <row r="7723" ht="12.6" hidden="1"/>
    <row r="7724" ht="12.6" hidden="1"/>
    <row r="7725" ht="12.6" hidden="1"/>
    <row r="7726" ht="12.6" hidden="1"/>
    <row r="7727" ht="12.6" hidden="1"/>
    <row r="7728" ht="12.6" hidden="1"/>
    <row r="7729" ht="12.6" hidden="1"/>
    <row r="7730" ht="12.6" hidden="1"/>
    <row r="7731" ht="12.6" hidden="1"/>
    <row r="7732" ht="12.6" hidden="1"/>
    <row r="7733" ht="12.6" hidden="1"/>
    <row r="7734" ht="12.6" hidden="1"/>
    <row r="7735" ht="12.6" hidden="1"/>
    <row r="7736" ht="12.6" hidden="1"/>
    <row r="7737" ht="12.6" hidden="1"/>
    <row r="7738" ht="12.6" hidden="1"/>
    <row r="7739" ht="12.6" hidden="1"/>
    <row r="7740" ht="12.6" hidden="1"/>
    <row r="7741" ht="12.6" hidden="1"/>
    <row r="7742" ht="12.6" hidden="1"/>
    <row r="7743" ht="12.6" hidden="1"/>
    <row r="7744" ht="12.6" hidden="1"/>
    <row r="7745" ht="12.6" hidden="1"/>
    <row r="7746" ht="12.6" hidden="1"/>
    <row r="7747" ht="12.6" hidden="1"/>
    <row r="7748" ht="12.6" hidden="1"/>
    <row r="7749" ht="12.6" hidden="1"/>
    <row r="7750" ht="12.6" hidden="1"/>
    <row r="7751" ht="12.6" hidden="1"/>
    <row r="7752" ht="12.6" hidden="1"/>
    <row r="7753" ht="12.6" hidden="1"/>
    <row r="7754" ht="12.6" hidden="1"/>
    <row r="7755" ht="12.6" hidden="1"/>
    <row r="7756" ht="12.6" hidden="1"/>
    <row r="7757" ht="12.6" hidden="1"/>
    <row r="7758" ht="12.6" hidden="1"/>
    <row r="7759" ht="12.6" hidden="1"/>
    <row r="7760" ht="12.6" hidden="1"/>
    <row r="7761" ht="12.6" hidden="1"/>
    <row r="7762" ht="12.6" hidden="1"/>
    <row r="7763" ht="12.6" hidden="1"/>
    <row r="7764" ht="12.6" hidden="1"/>
    <row r="7765" ht="12.6" hidden="1"/>
    <row r="7766" ht="12.6" hidden="1"/>
    <row r="7767" ht="12.6" hidden="1"/>
    <row r="7768" ht="12.6" hidden="1"/>
    <row r="7769" ht="12.6" hidden="1"/>
    <row r="7770" ht="12.6" hidden="1"/>
    <row r="7771" ht="12.6" hidden="1"/>
    <row r="7772" ht="12.6" hidden="1"/>
    <row r="7773" ht="12.6" hidden="1"/>
    <row r="7774" ht="12.6" hidden="1"/>
    <row r="7775" ht="12.6" hidden="1"/>
    <row r="7776" ht="12.6" hidden="1"/>
    <row r="7777" ht="12.6" hidden="1"/>
    <row r="7778" ht="12.6" hidden="1"/>
    <row r="7779" ht="12.6" hidden="1"/>
    <row r="7780" ht="12.6" hidden="1"/>
    <row r="7781" ht="12.6" hidden="1"/>
    <row r="7782" ht="12.6" hidden="1"/>
    <row r="7783" ht="12.6" hidden="1"/>
    <row r="7784" ht="12.6" hidden="1"/>
    <row r="7785" ht="12.6" hidden="1"/>
    <row r="7786" ht="12.6" hidden="1"/>
    <row r="7787" ht="12.6" hidden="1"/>
    <row r="7788" ht="12.6" hidden="1"/>
    <row r="7789" ht="12.6" hidden="1"/>
    <row r="7790" ht="12.6" hidden="1"/>
    <row r="7791" ht="12.6" hidden="1"/>
    <row r="7792" ht="12.6" hidden="1"/>
    <row r="7793" ht="12.6" hidden="1"/>
    <row r="7794" ht="12.6" hidden="1"/>
    <row r="7795" ht="12.6" hidden="1"/>
    <row r="7796" ht="12.6" hidden="1"/>
    <row r="7797" ht="12.6" hidden="1"/>
    <row r="7798" ht="12.6" hidden="1"/>
    <row r="7799" ht="12.6" hidden="1"/>
    <row r="7800" ht="12.6" hidden="1"/>
    <row r="7801" ht="12.6" hidden="1"/>
    <row r="7802" ht="12.6" hidden="1"/>
    <row r="7803" ht="12.6" hidden="1"/>
    <row r="7804" ht="12.6" hidden="1"/>
    <row r="7805" ht="12.6" hidden="1"/>
    <row r="7806" ht="12.6" hidden="1"/>
    <row r="7807" ht="12.6" hidden="1"/>
    <row r="7808" ht="12.6" hidden="1"/>
    <row r="7809" ht="12.6" hidden="1"/>
    <row r="7810" ht="12.6" hidden="1"/>
    <row r="7811" ht="12.6" hidden="1"/>
    <row r="7812" ht="12.6" hidden="1"/>
    <row r="7813" ht="12.6" hidden="1"/>
    <row r="7814" ht="12.6" hidden="1"/>
    <row r="7815" ht="12.6" hidden="1"/>
    <row r="7816" ht="12.6" hidden="1"/>
    <row r="7817" ht="12.6" hidden="1"/>
    <row r="7818" ht="12.6" hidden="1"/>
    <row r="7819" ht="12.6" hidden="1"/>
    <row r="7820" ht="12.6" hidden="1"/>
    <row r="7821" ht="12.6" hidden="1"/>
    <row r="7822" ht="12.6" hidden="1"/>
    <row r="7823" ht="12.6" hidden="1"/>
    <row r="7824" ht="12.6" hidden="1"/>
    <row r="7825" ht="12.6" hidden="1"/>
    <row r="7826" ht="12.6" hidden="1"/>
    <row r="7827" ht="12.6" hidden="1"/>
    <row r="7828" ht="12.6" hidden="1"/>
    <row r="7829" ht="12.6" hidden="1"/>
    <row r="7830" ht="12.6" hidden="1"/>
    <row r="7831" ht="12.6" hidden="1"/>
    <row r="7832" ht="12.6" hidden="1"/>
    <row r="7833" ht="12.6" hidden="1"/>
    <row r="7834" ht="12.6" hidden="1"/>
    <row r="7835" ht="12.6" hidden="1"/>
    <row r="7836" ht="12.6" hidden="1"/>
    <row r="7837" ht="12.6" hidden="1"/>
    <row r="7838" ht="12.6" hidden="1"/>
    <row r="7839" ht="12.6" hidden="1"/>
    <row r="7840" ht="12.6" hidden="1"/>
    <row r="7841" ht="12.6" hidden="1"/>
    <row r="7842" ht="12.6" hidden="1"/>
    <row r="7843" ht="12.6" hidden="1"/>
    <row r="7844" ht="12.6" hidden="1"/>
    <row r="7845" ht="12.6" hidden="1"/>
    <row r="7846" ht="12.6" hidden="1"/>
    <row r="7847" ht="12.6" hidden="1"/>
    <row r="7848" ht="12.6" hidden="1"/>
    <row r="7849" ht="12.6" hidden="1"/>
    <row r="7850" ht="12.6" hidden="1"/>
    <row r="7851" ht="12.6" hidden="1"/>
    <row r="7852" ht="12.6" hidden="1"/>
    <row r="7853" ht="12.6" hidden="1"/>
    <row r="7854" ht="12.6" hidden="1"/>
    <row r="7855" ht="12.6" hidden="1"/>
    <row r="7856" ht="12.6" hidden="1"/>
    <row r="7857" ht="12.6" hidden="1"/>
    <row r="7858" ht="12.6" hidden="1"/>
    <row r="7859" ht="12.6" hidden="1"/>
    <row r="7860" ht="12.6" hidden="1"/>
    <row r="7861" ht="12.6" hidden="1"/>
    <row r="7862" ht="12.6" hidden="1"/>
    <row r="7863" ht="12.6" hidden="1"/>
    <row r="7864" ht="12.6" hidden="1"/>
    <row r="7865" ht="12.6" hidden="1"/>
    <row r="7866" ht="12.6" hidden="1"/>
    <row r="7867" ht="12.6" hidden="1"/>
    <row r="7868" ht="12.6" hidden="1"/>
    <row r="7869" ht="12.6" hidden="1"/>
    <row r="7870" ht="12.6" hidden="1"/>
    <row r="7871" ht="12.6" hidden="1"/>
    <row r="7872" ht="12.6" hidden="1"/>
    <row r="7873" ht="12.6" hidden="1"/>
    <row r="7874" ht="12.6" hidden="1"/>
    <row r="7875" ht="12.6" hidden="1"/>
    <row r="7876" ht="12.6" hidden="1"/>
    <row r="7877" ht="12.6" hidden="1"/>
    <row r="7878" ht="12.6" hidden="1"/>
    <row r="7879" ht="12.6" hidden="1"/>
    <row r="7880" ht="12.6" hidden="1"/>
    <row r="7881" ht="12.6" hidden="1"/>
    <row r="7882" ht="12.6" hidden="1"/>
    <row r="7883" ht="12.6" hidden="1"/>
    <row r="7884" ht="12.6" hidden="1"/>
    <row r="7885" ht="12.6" hidden="1"/>
    <row r="7886" ht="12.6" hidden="1"/>
    <row r="7887" ht="12.6" hidden="1"/>
    <row r="7888" ht="12.6" hidden="1"/>
    <row r="7889" ht="12.6" hidden="1"/>
    <row r="7890" ht="12.6" hidden="1"/>
    <row r="7891" ht="12.6" hidden="1"/>
    <row r="7892" ht="12.6" hidden="1"/>
    <row r="7893" ht="12.6" hidden="1"/>
    <row r="7894" ht="12.6" hidden="1"/>
    <row r="7895" ht="12.6" hidden="1"/>
    <row r="7896" ht="12.6" hidden="1"/>
    <row r="7897" ht="12.6" hidden="1"/>
    <row r="7898" ht="12.6" hidden="1"/>
    <row r="7899" ht="12.6" hidden="1"/>
    <row r="7900" ht="12.6" hidden="1"/>
    <row r="7901" ht="12.6" hidden="1"/>
    <row r="7902" ht="12.6" hidden="1"/>
    <row r="7903" ht="12.6" hidden="1"/>
    <row r="7904" ht="12.6" hidden="1"/>
    <row r="7905" ht="12.6" hidden="1"/>
    <row r="7906" ht="12.6" hidden="1"/>
    <row r="7907" ht="12.6" hidden="1"/>
    <row r="7908" ht="12.6" hidden="1"/>
    <row r="7909" ht="12.6" hidden="1"/>
    <row r="7910" ht="12.6" hidden="1"/>
    <row r="7911" ht="12.6" hidden="1"/>
    <row r="7912" ht="12.6" hidden="1"/>
    <row r="7913" ht="12.6" hidden="1"/>
    <row r="7914" ht="12.6" hidden="1"/>
    <row r="7915" ht="12.6" hidden="1"/>
    <row r="7916" ht="12.6" hidden="1"/>
    <row r="7917" ht="12.6" hidden="1"/>
    <row r="7918" ht="12.6" hidden="1"/>
    <row r="7919" ht="12.6" hidden="1"/>
    <row r="7920" ht="12.6" hidden="1"/>
    <row r="7921" ht="12.6" hidden="1"/>
    <row r="7922" ht="12.6" hidden="1"/>
    <row r="7923" ht="12.6" hidden="1"/>
    <row r="7924" ht="12.6" hidden="1"/>
    <row r="7925" ht="12.6" hidden="1"/>
    <row r="7926" ht="12.6" hidden="1"/>
    <row r="7927" ht="12.6" hidden="1"/>
    <row r="7928" ht="12.6" hidden="1"/>
    <row r="7929" ht="12.6" hidden="1"/>
    <row r="7930" ht="12.6" hidden="1"/>
    <row r="7931" ht="12.6" hidden="1"/>
    <row r="7932" ht="12.6" hidden="1"/>
    <row r="7933" ht="12.6" hidden="1"/>
    <row r="7934" ht="12.6" hidden="1"/>
    <row r="7935" ht="12.6" hidden="1"/>
    <row r="7936" ht="12.6" hidden="1"/>
    <row r="7937" ht="12.6" hidden="1"/>
    <row r="7938" ht="12.6" hidden="1"/>
    <row r="7939" ht="12.6" hidden="1"/>
    <row r="7940" ht="12.6" hidden="1"/>
    <row r="7941" ht="12.6" hidden="1"/>
    <row r="7942" ht="12.6" hidden="1"/>
    <row r="7943" ht="12.6" hidden="1"/>
    <row r="7944" ht="12.6" hidden="1"/>
    <row r="7945" ht="12.6" hidden="1"/>
    <row r="7946" ht="12.6" hidden="1"/>
    <row r="7947" ht="12.6" hidden="1"/>
    <row r="7948" ht="12.6" hidden="1"/>
    <row r="7949" ht="12.6" hidden="1"/>
    <row r="7950" ht="12.6" hidden="1"/>
    <row r="7951" ht="12.6" hidden="1"/>
    <row r="7952" ht="12.6" hidden="1"/>
    <row r="7953" ht="12.6" hidden="1"/>
    <row r="7954" ht="12.6" hidden="1"/>
    <row r="7955" ht="12.6" hidden="1"/>
    <row r="7956" ht="12.6" hidden="1"/>
    <row r="7957" ht="12.6" hidden="1"/>
    <row r="7958" ht="12.6" hidden="1"/>
    <row r="7959" ht="12.6" hidden="1"/>
    <row r="7960" ht="12.6" hidden="1"/>
    <row r="7961" ht="12.6" hidden="1"/>
    <row r="7962" ht="12.6" hidden="1"/>
    <row r="7963" ht="12.6" hidden="1"/>
    <row r="7964" ht="12.6" hidden="1"/>
    <row r="7965" ht="12.6" hidden="1"/>
    <row r="7966" ht="12.6" hidden="1"/>
    <row r="7967" ht="12.6" hidden="1"/>
    <row r="7968" ht="12.6" hidden="1"/>
    <row r="7969" ht="12.6" hidden="1"/>
    <row r="7970" ht="12.6" hidden="1"/>
    <row r="7971" ht="12.6" hidden="1"/>
    <row r="7972" ht="12.6" hidden="1"/>
    <row r="7973" ht="12.6" hidden="1"/>
    <row r="7974" ht="12.6" hidden="1"/>
    <row r="7975" ht="12.6" hidden="1"/>
    <row r="7976" ht="12.6" hidden="1"/>
    <row r="7977" ht="12.6" hidden="1"/>
    <row r="7978" ht="12.6" hidden="1"/>
    <row r="7979" ht="12.6" hidden="1"/>
    <row r="7980" ht="12.6" hidden="1"/>
    <row r="7981" ht="12.6" hidden="1"/>
    <row r="7982" ht="12.6" hidden="1"/>
    <row r="7983" ht="12.6" hidden="1"/>
    <row r="7984" ht="12.6" hidden="1"/>
    <row r="7985" ht="12.6" hidden="1"/>
    <row r="7986" ht="12.6" hidden="1"/>
    <row r="7987" ht="12.6" hidden="1"/>
    <row r="7988" ht="12.6" hidden="1"/>
    <row r="7989" ht="12.6" hidden="1"/>
    <row r="7990" ht="12.6" hidden="1"/>
    <row r="7991" ht="12.6" hidden="1"/>
    <row r="7992" ht="12.6" hidden="1"/>
    <row r="7993" ht="12.6" hidden="1"/>
    <row r="7994" ht="12.6" hidden="1"/>
    <row r="7995" ht="12.6" hidden="1"/>
    <row r="7996" ht="12.6" hidden="1"/>
    <row r="7997" ht="12.6" hidden="1"/>
    <row r="7998" ht="12.6" hidden="1"/>
    <row r="7999" ht="12.6" hidden="1"/>
    <row r="8000" ht="12.6" hidden="1"/>
    <row r="8001" ht="12.6" hidden="1"/>
    <row r="8002" ht="12.6" hidden="1"/>
    <row r="8003" ht="12.6" hidden="1"/>
    <row r="8004" ht="12.6" hidden="1"/>
    <row r="8005" ht="12.6" hidden="1"/>
    <row r="8006" ht="12.6" hidden="1"/>
    <row r="8007" ht="12.6" hidden="1"/>
    <row r="8008" ht="12.6" hidden="1"/>
    <row r="8009" ht="12.6" hidden="1"/>
    <row r="8010" ht="12.6" hidden="1"/>
    <row r="8011" ht="12.6" hidden="1"/>
    <row r="8012" ht="12.6" hidden="1"/>
    <row r="8013" ht="12.6" hidden="1"/>
    <row r="8014" ht="12.6" hidden="1"/>
    <row r="8015" ht="12.6" hidden="1"/>
    <row r="8016" ht="12.6" hidden="1"/>
    <row r="8017" ht="12.6" hidden="1"/>
    <row r="8018" ht="12.6" hidden="1"/>
    <row r="8019" ht="12.6" hidden="1"/>
    <row r="8020" ht="12.6" hidden="1"/>
    <row r="8021" ht="12.6" hidden="1"/>
    <row r="8022" ht="12.6" hidden="1"/>
    <row r="8023" ht="12.6" hidden="1"/>
    <row r="8024" ht="12.6" hidden="1"/>
    <row r="8025" ht="12.6" hidden="1"/>
    <row r="8026" ht="12.6" hidden="1"/>
    <row r="8027" ht="12.6" hidden="1"/>
    <row r="8028" ht="12.6" hidden="1"/>
    <row r="8029" ht="12.6" hidden="1"/>
    <row r="8030" ht="12.6" hidden="1"/>
    <row r="8031" ht="12.6" hidden="1"/>
    <row r="8032" ht="12.6" hidden="1"/>
    <row r="8033" ht="12.6" hidden="1"/>
    <row r="8034" ht="12.6" hidden="1"/>
    <row r="8035" ht="12.6" hidden="1"/>
    <row r="8036" ht="12.6" hidden="1"/>
    <row r="8037" ht="12.6" hidden="1"/>
    <row r="8038" ht="12.6" hidden="1"/>
    <row r="8039" ht="12.6" hidden="1"/>
    <row r="8040" ht="12.6" hidden="1"/>
    <row r="8041" ht="12.6" hidden="1"/>
    <row r="8042" ht="12.6" hidden="1"/>
    <row r="8043" ht="12.6" hidden="1"/>
    <row r="8044" ht="12.6" hidden="1"/>
    <row r="8045" ht="12.6" hidden="1"/>
    <row r="8046" ht="12.6" hidden="1"/>
    <row r="8047" ht="12.6" hidden="1"/>
    <row r="8048" ht="12.6" hidden="1"/>
    <row r="8049" ht="12.6" hidden="1"/>
    <row r="8050" ht="12.6" hidden="1"/>
    <row r="8051" ht="12.6" hidden="1"/>
    <row r="8052" ht="12.6" hidden="1"/>
    <row r="8053" ht="12.6" hidden="1"/>
    <row r="8054" ht="12.6" hidden="1"/>
    <row r="8055" ht="12.6" hidden="1"/>
    <row r="8056" ht="12.6" hidden="1"/>
    <row r="8057" ht="12.6" hidden="1"/>
    <row r="8058" ht="12.6" hidden="1"/>
    <row r="8059" ht="12.6" hidden="1"/>
    <row r="8060" ht="12.6" hidden="1"/>
    <row r="8061" ht="12.6" hidden="1"/>
    <row r="8062" ht="12.6" hidden="1"/>
    <row r="8063" ht="12.6" hidden="1"/>
    <row r="8064" ht="12.6" hidden="1"/>
    <row r="8065" ht="12.6" hidden="1"/>
    <row r="8066" ht="12.6" hidden="1"/>
    <row r="8067" ht="12.6" hidden="1"/>
    <row r="8068" ht="12.6" hidden="1"/>
    <row r="8069" ht="12.6" hidden="1"/>
    <row r="8070" ht="12.6" hidden="1"/>
    <row r="8071" ht="12.6" hidden="1"/>
    <row r="8072" ht="12.6" hidden="1"/>
    <row r="8073" ht="12.6" hidden="1"/>
    <row r="8074" ht="12.6" hidden="1"/>
    <row r="8075" ht="12.6" hidden="1"/>
    <row r="8076" ht="12.6" hidden="1"/>
    <row r="8077" ht="12.6" hidden="1"/>
    <row r="8078" ht="12.6" hidden="1"/>
    <row r="8079" ht="12.6" hidden="1"/>
    <row r="8080" ht="12.6" hidden="1"/>
    <row r="8081" ht="12.6" hidden="1"/>
    <row r="8082" ht="12.6" hidden="1"/>
    <row r="8083" ht="12.6" hidden="1"/>
    <row r="8084" ht="12.6" hidden="1"/>
    <row r="8085" ht="12.6" hidden="1"/>
    <row r="8086" ht="12.6" hidden="1"/>
    <row r="8087" ht="12.6" hidden="1"/>
    <row r="8088" ht="12.6" hidden="1"/>
    <row r="8089" ht="12.6" hidden="1"/>
    <row r="8090" ht="12.6" hidden="1"/>
    <row r="8091" ht="12.6" hidden="1"/>
    <row r="8092" ht="12.6" hidden="1"/>
    <row r="8093" ht="12.6" hidden="1"/>
    <row r="8094" ht="12.6" hidden="1"/>
    <row r="8095" ht="12.6" hidden="1"/>
    <row r="8096" ht="12.6" hidden="1"/>
    <row r="8097" ht="12.6" hidden="1"/>
    <row r="8098" ht="12.6" hidden="1"/>
    <row r="8099" ht="12.6" hidden="1"/>
    <row r="8100" ht="12.6" hidden="1"/>
    <row r="8101" ht="12.6" hidden="1"/>
    <row r="8102" ht="12.6" hidden="1"/>
    <row r="8103" ht="12.6" hidden="1"/>
    <row r="8104" ht="12.6" hidden="1"/>
    <row r="8105" ht="12.6" hidden="1"/>
    <row r="8106" ht="12.6" hidden="1"/>
    <row r="8107" ht="12.6" hidden="1"/>
    <row r="8108" ht="12.6" hidden="1"/>
    <row r="8109" ht="12.6" hidden="1"/>
    <row r="8110" ht="12.6" hidden="1"/>
    <row r="8111" ht="12.6" hidden="1"/>
    <row r="8112" ht="12.6" hidden="1"/>
    <row r="8113" ht="12.6" hidden="1"/>
    <row r="8114" ht="12.6" hidden="1"/>
    <row r="8115" ht="12.6" hidden="1"/>
    <row r="8116" ht="12.6" hidden="1"/>
    <row r="8117" ht="12.6" hidden="1"/>
    <row r="8118" ht="12.6" hidden="1"/>
    <row r="8119" ht="12.6" hidden="1"/>
    <row r="8120" ht="12.6" hidden="1"/>
    <row r="8121" ht="12.6" hidden="1"/>
    <row r="8122" ht="12.6" hidden="1"/>
    <row r="8123" ht="12.6" hidden="1"/>
    <row r="8124" ht="12.6" hidden="1"/>
    <row r="8125" ht="12.6" hidden="1"/>
    <row r="8126" ht="12.6" hidden="1"/>
    <row r="8127" ht="12.6" hidden="1"/>
    <row r="8128" ht="12.6" hidden="1"/>
    <row r="8129" ht="12.6" hidden="1"/>
    <row r="8130" ht="12.6" hidden="1"/>
    <row r="8131" ht="12.6" hidden="1"/>
    <row r="8132" ht="12.6" hidden="1"/>
    <row r="8133" ht="12.6" hidden="1"/>
    <row r="8134" ht="12.6" hidden="1"/>
    <row r="8135" ht="12.6" hidden="1"/>
    <row r="8136" ht="12.6" hidden="1"/>
    <row r="8137" ht="12.6" hidden="1"/>
    <row r="8138" ht="12.6" hidden="1"/>
    <row r="8139" ht="12.6" hidden="1"/>
    <row r="8140" ht="12.6" hidden="1"/>
    <row r="8141" ht="12.6" hidden="1"/>
    <row r="8142" ht="12.6" hidden="1"/>
    <row r="8143" ht="12.6" hidden="1"/>
    <row r="8144" ht="12.6" hidden="1"/>
    <row r="8145" ht="12.6" hidden="1"/>
    <row r="8146" ht="12.6" hidden="1"/>
    <row r="8147" ht="12.6" hidden="1"/>
    <row r="8148" ht="12.6" hidden="1"/>
    <row r="8149" ht="12.6" hidden="1"/>
    <row r="8150" ht="12.6" hidden="1"/>
    <row r="8151" ht="12.6" hidden="1"/>
    <row r="8152" ht="12.6" hidden="1"/>
    <row r="8153" ht="12.6" hidden="1"/>
    <row r="8154" ht="12.6" hidden="1"/>
    <row r="8155" ht="12.6" hidden="1"/>
    <row r="8156" ht="12.6" hidden="1"/>
    <row r="8157" ht="12.6" hidden="1"/>
    <row r="8158" ht="12.6" hidden="1"/>
    <row r="8159" ht="12.6" hidden="1"/>
    <row r="8160" ht="12.6" hidden="1"/>
    <row r="8161" ht="12.6" hidden="1"/>
    <row r="8162" ht="12.6" hidden="1"/>
    <row r="8163" ht="12.6" hidden="1"/>
    <row r="8164" ht="12.6" hidden="1"/>
    <row r="8165" ht="12.6" hidden="1"/>
    <row r="8166" ht="12.6" hidden="1"/>
    <row r="8167" ht="12.6" hidden="1"/>
    <row r="8168" ht="12.6" hidden="1"/>
    <row r="8169" ht="12.6" hidden="1"/>
    <row r="8170" ht="12.6" hidden="1"/>
    <row r="8171" ht="12.6" hidden="1"/>
    <row r="8172" ht="12.6" hidden="1"/>
    <row r="8173" ht="12.6" hidden="1"/>
    <row r="8174" ht="12.6" hidden="1"/>
    <row r="8175" ht="12.6" hidden="1"/>
    <row r="8176" ht="12.6" hidden="1"/>
    <row r="8177" ht="12.6" hidden="1"/>
    <row r="8178" ht="12.6" hidden="1"/>
    <row r="8179" ht="12.6" hidden="1"/>
    <row r="8180" ht="12.6" hidden="1"/>
    <row r="8181" ht="12.6" hidden="1"/>
    <row r="8182" ht="12.6" hidden="1"/>
    <row r="8183" ht="12.6" hidden="1"/>
    <row r="8184" ht="12.6" hidden="1"/>
    <row r="8185" ht="12.6" hidden="1"/>
    <row r="8186" ht="12.6" hidden="1"/>
    <row r="8187" ht="12.6" hidden="1"/>
    <row r="8188" ht="12.6" hidden="1"/>
    <row r="8189" ht="12.6" hidden="1"/>
    <row r="8190" ht="12.6" hidden="1"/>
    <row r="8191" ht="12.6" hidden="1"/>
    <row r="8192" ht="12.6" hidden="1"/>
    <row r="8193" ht="12.6" hidden="1"/>
    <row r="8194" ht="12.6" hidden="1"/>
    <row r="8195" ht="12.6" hidden="1"/>
    <row r="8196" ht="12.6" hidden="1"/>
    <row r="8197" ht="12.6" hidden="1"/>
    <row r="8198" ht="12.6" hidden="1"/>
    <row r="8199" ht="12.6" hidden="1"/>
    <row r="8200" ht="12.6" hidden="1"/>
    <row r="8201" ht="12.6" hidden="1"/>
    <row r="8202" ht="12.6" hidden="1"/>
    <row r="8203" ht="12.6" hidden="1"/>
    <row r="8204" ht="12.6" hidden="1"/>
    <row r="8205" ht="12.6" hidden="1"/>
    <row r="8206" ht="12.6" hidden="1"/>
    <row r="8207" ht="12.6" hidden="1"/>
    <row r="8208" ht="12.6" hidden="1"/>
    <row r="8209" ht="12.6" hidden="1"/>
    <row r="8210" ht="12.6" hidden="1"/>
    <row r="8211" ht="12.6" hidden="1"/>
    <row r="8212" ht="12.6" hidden="1"/>
    <row r="8213" ht="12.6" hidden="1"/>
    <row r="8214" ht="12.6" hidden="1"/>
    <row r="8215" ht="12.6" hidden="1"/>
    <row r="8216" ht="12.6" hidden="1"/>
    <row r="8217" ht="12.6" hidden="1"/>
    <row r="8218" ht="12.6" hidden="1"/>
    <row r="8219" ht="12.6" hidden="1"/>
    <row r="8220" ht="12.6" hidden="1"/>
    <row r="8221" ht="12.6" hidden="1"/>
    <row r="8222" ht="12.6" hidden="1"/>
    <row r="8223" ht="12.6" hidden="1"/>
    <row r="8224" ht="12.6" hidden="1"/>
    <row r="8225" ht="12.6" hidden="1"/>
    <row r="8226" ht="12.6" hidden="1"/>
    <row r="8227" ht="12.6" hidden="1"/>
    <row r="8228" ht="12.6" hidden="1"/>
    <row r="8229" ht="12.6" hidden="1"/>
    <row r="8230" ht="12.6" hidden="1"/>
    <row r="8231" ht="12.6" hidden="1"/>
    <row r="8232" ht="12.6" hidden="1"/>
    <row r="8233" ht="12.6" hidden="1"/>
    <row r="8234" ht="12.6" hidden="1"/>
    <row r="8235" ht="12.6" hidden="1"/>
    <row r="8236" ht="12.6" hidden="1"/>
    <row r="8237" ht="12.6" hidden="1"/>
    <row r="8238" ht="12.6" hidden="1"/>
    <row r="8239" ht="12.6" hidden="1"/>
    <row r="8240" ht="12.6" hidden="1"/>
    <row r="8241" ht="12.6" hidden="1"/>
    <row r="8242" ht="12.6" hidden="1"/>
    <row r="8243" ht="12.6" hidden="1"/>
    <row r="8244" ht="12.6" hidden="1"/>
    <row r="8245" ht="12.6" hidden="1"/>
    <row r="8246" ht="12.6" hidden="1"/>
    <row r="8247" ht="12.6" hidden="1"/>
    <row r="8248" ht="12.6" hidden="1"/>
    <row r="8249" ht="12.6" hidden="1"/>
    <row r="8250" ht="12.6" hidden="1"/>
    <row r="8251" ht="12.6" hidden="1"/>
    <row r="8252" ht="12.6" hidden="1"/>
    <row r="8253" ht="12.6" hidden="1"/>
    <row r="8254" ht="12.6" hidden="1"/>
    <row r="8255" ht="12.6" hidden="1"/>
    <row r="8256" ht="12.6" hidden="1"/>
    <row r="8257" ht="12.6" hidden="1"/>
    <row r="8258" ht="12.6" hidden="1"/>
    <row r="8259" ht="12.6" hidden="1"/>
    <row r="8260" ht="12.6" hidden="1"/>
    <row r="8261" ht="12.6" hidden="1"/>
    <row r="8262" ht="12.6" hidden="1"/>
    <row r="8263" ht="12.6" hidden="1"/>
    <row r="8264" ht="12.6" hidden="1"/>
    <row r="8265" ht="12.6" hidden="1"/>
    <row r="8266" ht="12.6" hidden="1"/>
    <row r="8267" ht="12.6" hidden="1"/>
    <row r="8268" ht="12.6" hidden="1"/>
    <row r="8269" ht="12.6" hidden="1"/>
    <row r="8270" ht="12.6" hidden="1"/>
    <row r="8271" ht="12.6" hidden="1"/>
    <row r="8272" ht="12.6" hidden="1"/>
    <row r="8273" ht="12.6" hidden="1"/>
    <row r="8274" ht="12.6" hidden="1"/>
    <row r="8275" ht="12.6" hidden="1"/>
    <row r="8276" ht="12.6" hidden="1"/>
    <row r="8277" ht="12.6" hidden="1"/>
    <row r="8278" ht="12.6" hidden="1"/>
    <row r="8279" ht="12.6" hidden="1"/>
    <row r="8280" ht="12.6" hidden="1"/>
    <row r="8281" ht="12.6" hidden="1"/>
    <row r="8282" ht="12.6" hidden="1"/>
    <row r="8283" ht="12.6" hidden="1"/>
    <row r="8284" ht="12.6" hidden="1"/>
    <row r="8285" ht="12.6" hidden="1"/>
    <row r="8286" ht="12.6" hidden="1"/>
    <row r="8287" ht="12.6" hidden="1"/>
    <row r="8288" ht="12.6" hidden="1"/>
    <row r="8289" ht="12.6" hidden="1"/>
    <row r="8290" ht="12.6" hidden="1"/>
    <row r="8291" ht="12.6" hidden="1"/>
    <row r="8292" ht="12.6" hidden="1"/>
    <row r="8293" ht="12.6" hidden="1"/>
    <row r="8294" ht="12.6" hidden="1"/>
    <row r="8295" ht="12.6" hidden="1"/>
    <row r="8296" ht="12.6" hidden="1"/>
    <row r="8297" ht="12.6" hidden="1"/>
    <row r="8298" ht="12.6" hidden="1"/>
    <row r="8299" ht="12.6" hidden="1"/>
    <row r="8300" ht="12.6" hidden="1"/>
    <row r="8301" ht="12.6" hidden="1"/>
    <row r="8302" ht="12.6" hidden="1"/>
    <row r="8303" ht="12.6" hidden="1"/>
    <row r="8304" ht="12.6" hidden="1"/>
    <row r="8305" ht="12.6" hidden="1"/>
    <row r="8306" ht="12.6" hidden="1"/>
    <row r="8307" ht="12.6" hidden="1"/>
    <row r="8308" ht="12.6" hidden="1"/>
    <row r="8309" ht="12.6" hidden="1"/>
    <row r="8310" ht="12.6" hidden="1"/>
    <row r="8311" ht="12.6" hidden="1"/>
    <row r="8312" ht="12.6" hidden="1"/>
    <row r="8313" ht="12.6" hidden="1"/>
    <row r="8314" ht="12.6" hidden="1"/>
    <row r="8315" ht="12.6" hidden="1"/>
    <row r="8316" ht="12.6" hidden="1"/>
    <row r="8317" ht="12.6" hidden="1"/>
    <row r="8318" ht="12.6" hidden="1"/>
    <row r="8319" ht="12.6" hidden="1"/>
    <row r="8320" ht="12.6" hidden="1"/>
    <row r="8321" ht="12.6" hidden="1"/>
    <row r="8322" ht="12.6" hidden="1"/>
    <row r="8323" ht="12.6" hidden="1"/>
    <row r="8324" ht="12.6" hidden="1"/>
    <row r="8325" ht="12.6" hidden="1"/>
    <row r="8326" ht="12.6" hidden="1"/>
    <row r="8327" ht="12.6" hidden="1"/>
    <row r="8328" ht="12.6" hidden="1"/>
    <row r="8329" ht="12.6" hidden="1"/>
    <row r="8330" ht="12.6" hidden="1"/>
    <row r="8331" ht="12.6" hidden="1"/>
    <row r="8332" ht="12.6" hidden="1"/>
    <row r="8333" ht="12.6" hidden="1"/>
    <row r="8334" ht="12.6" hidden="1"/>
    <row r="8335" ht="12.6" hidden="1"/>
    <row r="8336" ht="12.6" hidden="1"/>
    <row r="8337" ht="12.6" hidden="1"/>
    <row r="8338" ht="12.6" hidden="1"/>
    <row r="8339" ht="12.6" hidden="1"/>
    <row r="8340" ht="12.6" hidden="1"/>
    <row r="8341" ht="12.6" hidden="1"/>
    <row r="8342" ht="12.6" hidden="1"/>
    <row r="8343" ht="12.6" hidden="1"/>
    <row r="8344" ht="12.6" hidden="1"/>
    <row r="8345" ht="12.6" hidden="1"/>
    <row r="8346" ht="12.6" hidden="1"/>
    <row r="8347" ht="12.6" hidden="1"/>
    <row r="8348" ht="12.6" hidden="1"/>
    <row r="8349" ht="12.6" hidden="1"/>
    <row r="8350" ht="12.6" hidden="1"/>
    <row r="8351" ht="12.6" hidden="1"/>
    <row r="8352" ht="12.6" hidden="1"/>
    <row r="8353" ht="12.6" hidden="1"/>
    <row r="8354" ht="12.6" hidden="1"/>
    <row r="8355" ht="12.6" hidden="1"/>
    <row r="8356" ht="12.6" hidden="1"/>
    <row r="8357" ht="12.6" hidden="1"/>
    <row r="8358" ht="12.6" hidden="1"/>
    <row r="8359" ht="12.6" hidden="1"/>
    <row r="8360" ht="12.6" hidden="1"/>
    <row r="8361" ht="12.6" hidden="1"/>
    <row r="8362" ht="12.6" hidden="1"/>
    <row r="8363" ht="12.6" hidden="1"/>
    <row r="8364" ht="12.6" hidden="1"/>
    <row r="8365" ht="12.6" hidden="1"/>
    <row r="8366" ht="12.6" hidden="1"/>
    <row r="8367" ht="12.6" hidden="1"/>
    <row r="8368" ht="12.6" hidden="1"/>
    <row r="8369" ht="12.6" hidden="1"/>
    <row r="8370" ht="12.6" hidden="1"/>
    <row r="8371" ht="12.6" hidden="1"/>
    <row r="8372" ht="12.6" hidden="1"/>
    <row r="8373" ht="12.6" hidden="1"/>
    <row r="8374" ht="12.6" hidden="1"/>
    <row r="8375" ht="12.6" hidden="1"/>
    <row r="8376" ht="12.6" hidden="1"/>
    <row r="8377" ht="12.6" hidden="1"/>
    <row r="8378" ht="12.6" hidden="1"/>
    <row r="8379" ht="12.6" hidden="1"/>
    <row r="8380" ht="12.6" hidden="1"/>
    <row r="8381" ht="12.6" hidden="1"/>
    <row r="8382" ht="12.6" hidden="1"/>
    <row r="8383" ht="12.6" hidden="1"/>
    <row r="8384" ht="12.6" hidden="1"/>
    <row r="8385" ht="12.6" hidden="1"/>
    <row r="8386" ht="12.6" hidden="1"/>
    <row r="8387" ht="12.6" hidden="1"/>
    <row r="8388" ht="12.6" hidden="1"/>
    <row r="8389" ht="12.6" hidden="1"/>
    <row r="8390" ht="12.6" hidden="1"/>
    <row r="8391" ht="12.6" hidden="1"/>
    <row r="8392" ht="12.6" hidden="1"/>
    <row r="8393" ht="12.6" hidden="1"/>
    <row r="8394" ht="12.6" hidden="1"/>
    <row r="8395" ht="12.6" hidden="1"/>
    <row r="8396" ht="12.6" hidden="1"/>
    <row r="8397" ht="12.6" hidden="1"/>
    <row r="8398" ht="12.6" hidden="1"/>
    <row r="8399" ht="12.6" hidden="1"/>
    <row r="8400" ht="12.6" hidden="1"/>
    <row r="8401" ht="12.6" hidden="1"/>
    <row r="8402" ht="12.6" hidden="1"/>
    <row r="8403" ht="12.6" hidden="1"/>
    <row r="8404" ht="12.6" hidden="1"/>
    <row r="8405" ht="12.6" hidden="1"/>
    <row r="8406" ht="12.6" hidden="1"/>
    <row r="8407" ht="12.6" hidden="1"/>
    <row r="8408" ht="12.6" hidden="1"/>
    <row r="8409" ht="12.6" hidden="1"/>
    <row r="8410" ht="12.6" hidden="1"/>
    <row r="8411" ht="12.6" hidden="1"/>
    <row r="8412" ht="12.6" hidden="1"/>
    <row r="8413" ht="12.6" hidden="1"/>
    <row r="8414" ht="12.6" hidden="1"/>
    <row r="8415" ht="12.6" hidden="1"/>
    <row r="8416" ht="12.6" hidden="1"/>
    <row r="8417" ht="12.6" hidden="1"/>
    <row r="8418" ht="12.6" hidden="1"/>
    <row r="8419" ht="12.6" hidden="1"/>
    <row r="8420" ht="12.6" hidden="1"/>
    <row r="8421" ht="12.6" hidden="1"/>
    <row r="8422" ht="12.6" hidden="1"/>
    <row r="8423" ht="12.6" hidden="1"/>
    <row r="8424" ht="12.6" hidden="1"/>
    <row r="8425" ht="12.6" hidden="1"/>
    <row r="8426" ht="12.6" hidden="1"/>
    <row r="8427" ht="12.6" hidden="1"/>
    <row r="8428" ht="12.6" hidden="1"/>
    <row r="8429" ht="12.6" hidden="1"/>
    <row r="8430" ht="12.6" hidden="1"/>
    <row r="8431" ht="12.6" hidden="1"/>
    <row r="8432" ht="12.6" hidden="1"/>
    <row r="8433" ht="12.6" hidden="1"/>
    <row r="8434" ht="12.6" hidden="1"/>
    <row r="8435" ht="12.6" hidden="1"/>
    <row r="8436" ht="12.6" hidden="1"/>
    <row r="8437" ht="12.6" hidden="1"/>
    <row r="8438" ht="12.6" hidden="1"/>
    <row r="8439" ht="12.6" hidden="1"/>
    <row r="8440" ht="12.6" hidden="1"/>
    <row r="8441" ht="12.6" hidden="1"/>
    <row r="8442" ht="12.6" hidden="1"/>
    <row r="8443" ht="12.6" hidden="1"/>
    <row r="8444" ht="12.6" hidden="1"/>
    <row r="8445" ht="12.6" hidden="1"/>
    <row r="8446" ht="12.6" hidden="1"/>
    <row r="8447" ht="12.6" hidden="1"/>
    <row r="8448" ht="12.6" hidden="1"/>
    <row r="8449" ht="12.6" hidden="1"/>
    <row r="8450" ht="12.6" hidden="1"/>
    <row r="8451" ht="12.6" hidden="1"/>
    <row r="8452" ht="12.6" hidden="1"/>
    <row r="8453" ht="12.6" hidden="1"/>
    <row r="8454" ht="12.6" hidden="1"/>
    <row r="8455" ht="12.6" hidden="1"/>
    <row r="8456" ht="12.6" hidden="1"/>
    <row r="8457" ht="12.6" hidden="1"/>
    <row r="8458" ht="12.6" hidden="1"/>
    <row r="8459" ht="12.6" hidden="1"/>
    <row r="8460" ht="12.6" hidden="1"/>
    <row r="8461" ht="12.6" hidden="1"/>
    <row r="8462" ht="12.6" hidden="1"/>
    <row r="8463" ht="12.6" hidden="1"/>
    <row r="8464" ht="12.6" hidden="1"/>
    <row r="8465" ht="12.6" hidden="1"/>
    <row r="8466" ht="12.6" hidden="1"/>
    <row r="8467" ht="12.6" hidden="1"/>
    <row r="8468" ht="12.6" hidden="1"/>
    <row r="8469" ht="12.6" hidden="1"/>
    <row r="8470" ht="12.6" hidden="1"/>
    <row r="8471" ht="12.6" hidden="1"/>
    <row r="8472" ht="12.6" hidden="1"/>
    <row r="8473" ht="12.6" hidden="1"/>
    <row r="8474" ht="12.6" hidden="1"/>
    <row r="8475" ht="12.6" hidden="1"/>
    <row r="8476" ht="12.6" hidden="1"/>
    <row r="8477" ht="12.6" hidden="1"/>
    <row r="8478" ht="12.6" hidden="1"/>
    <row r="8479" ht="12.6" hidden="1"/>
    <row r="8480" ht="12.6" hidden="1"/>
    <row r="8481" ht="12.6" hidden="1"/>
    <row r="8482" ht="12.6" hidden="1"/>
    <row r="8483" ht="12.6" hidden="1"/>
    <row r="8484" ht="12.6" hidden="1"/>
    <row r="8485" ht="12.6" hidden="1"/>
    <row r="8486" ht="12.6" hidden="1"/>
    <row r="8487" ht="12.6" hidden="1"/>
    <row r="8488" ht="12.6" hidden="1"/>
    <row r="8489" ht="12.6" hidden="1"/>
    <row r="8490" ht="12.6" hidden="1"/>
    <row r="8491" ht="12.6" hidden="1"/>
    <row r="8492" ht="12.6" hidden="1"/>
    <row r="8493" ht="12.6" hidden="1"/>
    <row r="8494" ht="12.6" hidden="1"/>
    <row r="8495" ht="12.6" hidden="1"/>
    <row r="8496" ht="12.6" hidden="1"/>
    <row r="8497" ht="12.6" hidden="1"/>
    <row r="8498" ht="12.6" hidden="1"/>
    <row r="8499" ht="12.6" hidden="1"/>
    <row r="8500" ht="12.6" hidden="1"/>
    <row r="8501" ht="12.6" hidden="1"/>
    <row r="8502" ht="12.6" hidden="1"/>
    <row r="8503" ht="12.6" hidden="1"/>
    <row r="8504" ht="12.6" hidden="1"/>
    <row r="8505" ht="12.6" hidden="1"/>
    <row r="8506" ht="12.6" hidden="1"/>
    <row r="8507" ht="12.6" hidden="1"/>
    <row r="8508" ht="12.6" hidden="1"/>
    <row r="8509" ht="12.6" hidden="1"/>
    <row r="8510" ht="12.6" hidden="1"/>
    <row r="8511" ht="12.6" hidden="1"/>
    <row r="8512" ht="12.6" hidden="1"/>
    <row r="8513" ht="12.6" hidden="1"/>
    <row r="8514" ht="12.6" hidden="1"/>
    <row r="8515" ht="12.6" hidden="1"/>
    <row r="8516" ht="12.6" hidden="1"/>
    <row r="8517" ht="12.6" hidden="1"/>
    <row r="8518" ht="12.6" hidden="1"/>
    <row r="8519" ht="12.6" hidden="1"/>
    <row r="8520" ht="12.6" hidden="1"/>
    <row r="8521" ht="12.6" hidden="1"/>
    <row r="8522" ht="12.6" hidden="1"/>
    <row r="8523" ht="12.6" hidden="1"/>
    <row r="8524" ht="12.6" hidden="1"/>
    <row r="8525" ht="12.6" hidden="1"/>
    <row r="8526" ht="12.6" hidden="1"/>
    <row r="8527" ht="12.6" hidden="1"/>
    <row r="8528" ht="12.6" hidden="1"/>
    <row r="8529" ht="12.6" hidden="1"/>
    <row r="8530" ht="12.6" hidden="1"/>
    <row r="8531" ht="12.6" hidden="1"/>
    <row r="8532" ht="12.6" hidden="1"/>
    <row r="8533" ht="12.6" hidden="1"/>
    <row r="8534" ht="12.6" hidden="1"/>
    <row r="8535" ht="12.6" hidden="1"/>
    <row r="8536" ht="12.6" hidden="1"/>
    <row r="8537" ht="12.6" hidden="1"/>
    <row r="8538" ht="12.6" hidden="1"/>
    <row r="8539" ht="12.6" hidden="1"/>
    <row r="8540" ht="12.6" hidden="1"/>
    <row r="8541" ht="12.6" hidden="1"/>
    <row r="8542" ht="12.6" hidden="1"/>
    <row r="8543" ht="12.6" hidden="1"/>
    <row r="8544" ht="12.6" hidden="1"/>
    <row r="8545" ht="12.6" hidden="1"/>
    <row r="8546" ht="12.6" hidden="1"/>
    <row r="8547" ht="12.6" hidden="1"/>
    <row r="8548" ht="12.6" hidden="1"/>
    <row r="8549" ht="12.6" hidden="1"/>
    <row r="8550" ht="12.6" hidden="1"/>
    <row r="8551" ht="12.6" hidden="1"/>
    <row r="8552" ht="12.6" hidden="1"/>
    <row r="8553" ht="12.6" hidden="1"/>
    <row r="8554" ht="12.6" hidden="1"/>
    <row r="8555" ht="12.6" hidden="1"/>
    <row r="8556" ht="12.6" hidden="1"/>
    <row r="8557" ht="12.6" hidden="1"/>
    <row r="8558" ht="12.6" hidden="1"/>
    <row r="8559" ht="12.6" hidden="1"/>
    <row r="8560" ht="12.6" hidden="1"/>
    <row r="8561" ht="12.6" hidden="1"/>
    <row r="8562" ht="12.6" hidden="1"/>
    <row r="8563" ht="12.6" hidden="1"/>
    <row r="8564" ht="12.6" hidden="1"/>
    <row r="8565" ht="12.6" hidden="1"/>
    <row r="8566" ht="12.6" hidden="1"/>
    <row r="8567" ht="12.6" hidden="1"/>
    <row r="8568" ht="12.6" hidden="1"/>
    <row r="8569" ht="12.6" hidden="1"/>
    <row r="8570" ht="12.6" hidden="1"/>
    <row r="8571" ht="12.6" hidden="1"/>
    <row r="8572" ht="12.6" hidden="1"/>
    <row r="8573" ht="12.6" hidden="1"/>
    <row r="8574" ht="12.6" hidden="1"/>
    <row r="8575" ht="12.6" hidden="1"/>
    <row r="8576" ht="12.6" hidden="1"/>
    <row r="8577" ht="12.6" hidden="1"/>
    <row r="8578" ht="12.6" hidden="1"/>
    <row r="8579" ht="12.6" hidden="1"/>
    <row r="8580" ht="12.6" hidden="1"/>
    <row r="8581" ht="12.6" hidden="1"/>
    <row r="8582" ht="12.6" hidden="1"/>
    <row r="8583" ht="12.6" hidden="1"/>
    <row r="8584" ht="12.6" hidden="1"/>
    <row r="8585" ht="12.6" hidden="1"/>
    <row r="8586" ht="12.6" hidden="1"/>
    <row r="8587" ht="12.6" hidden="1"/>
    <row r="8588" ht="12.6" hidden="1"/>
    <row r="8589" ht="12.6" hidden="1"/>
    <row r="8590" ht="12.6" hidden="1"/>
    <row r="8591" ht="12.6" hidden="1"/>
    <row r="8592" ht="12.6" hidden="1"/>
    <row r="8593" ht="12.6" hidden="1"/>
    <row r="8594" ht="12.6" hidden="1"/>
    <row r="8595" ht="12.6" hidden="1"/>
    <row r="8596" ht="12.6" hidden="1"/>
    <row r="8597" ht="12.6" hidden="1"/>
    <row r="8598" ht="12.6" hidden="1"/>
    <row r="8599" ht="12.6" hidden="1"/>
    <row r="8600" ht="12.6" hidden="1"/>
    <row r="8601" ht="12.6" hidden="1"/>
    <row r="8602" ht="12.6" hidden="1"/>
    <row r="8603" ht="12.6" hidden="1"/>
    <row r="8604" ht="12.6" hidden="1"/>
    <row r="8605" ht="12.6" hidden="1"/>
    <row r="8606" ht="12.6" hidden="1"/>
    <row r="8607" ht="12.6" hidden="1"/>
    <row r="8608" ht="12.6" hidden="1"/>
    <row r="8609" ht="12.6" hidden="1"/>
    <row r="8610" ht="12.6" hidden="1"/>
    <row r="8611" ht="12.6" hidden="1"/>
    <row r="8612" ht="12.6" hidden="1"/>
    <row r="8613" ht="12.6" hidden="1"/>
    <row r="8614" ht="12.6" hidden="1"/>
    <row r="8615" ht="12.6" hidden="1"/>
    <row r="8616" ht="12.6" hidden="1"/>
    <row r="8617" ht="12.6" hidden="1"/>
    <row r="8618" ht="12.6" hidden="1"/>
    <row r="8619" ht="12.6" hidden="1"/>
    <row r="8620" ht="12.6" hidden="1"/>
    <row r="8621" ht="12.6" hidden="1"/>
    <row r="8622" ht="12.6" hidden="1"/>
    <row r="8623" ht="12.6" hidden="1"/>
    <row r="8624" ht="12.6" hidden="1"/>
    <row r="8625" ht="12.6" hidden="1"/>
    <row r="8626" ht="12.6" hidden="1"/>
    <row r="8627" ht="12.6" hidden="1"/>
    <row r="8628" ht="12.6" hidden="1"/>
    <row r="8629" ht="12.6" hidden="1"/>
    <row r="8630" ht="12.6" hidden="1"/>
    <row r="8631" ht="12.6" hidden="1"/>
    <row r="8632" ht="12.6" hidden="1"/>
    <row r="8633" ht="12.6" hidden="1"/>
    <row r="8634" ht="12.6" hidden="1"/>
    <row r="8635" ht="12.6" hidden="1"/>
    <row r="8636" ht="12.6" hidden="1"/>
    <row r="8637" ht="12.6" hidden="1"/>
    <row r="8638" ht="12.6" hidden="1"/>
    <row r="8639" ht="12.6" hidden="1"/>
    <row r="8640" ht="12.6" hidden="1"/>
    <row r="8641" ht="12.6" hidden="1"/>
    <row r="8642" ht="12.6" hidden="1"/>
    <row r="8643" ht="12.6" hidden="1"/>
    <row r="8644" ht="12.6" hidden="1"/>
    <row r="8645" ht="12.6" hidden="1"/>
    <row r="8646" ht="12.6" hidden="1"/>
    <row r="8647" ht="12.6" hidden="1"/>
    <row r="8648" ht="12.6" hidden="1"/>
    <row r="8649" ht="12.6" hidden="1"/>
    <row r="8650" ht="12.6" hidden="1"/>
    <row r="8651" ht="12.6" hidden="1"/>
    <row r="8652" ht="12.6" hidden="1"/>
    <row r="8653" ht="12.6" hidden="1"/>
    <row r="8654" ht="12.6" hidden="1"/>
    <row r="8655" ht="12.6" hidden="1"/>
    <row r="8656" ht="12.6" hidden="1"/>
    <row r="8657" ht="12.6" hidden="1"/>
    <row r="8658" ht="12.6" hidden="1"/>
    <row r="8659" ht="12.6" hidden="1"/>
    <row r="8660" ht="12.6" hidden="1"/>
    <row r="8661" ht="12.6" hidden="1"/>
    <row r="8662" ht="12.6" hidden="1"/>
    <row r="8663" ht="12.6" hidden="1"/>
    <row r="8664" ht="12.6" hidden="1"/>
    <row r="8665" ht="12.6" hidden="1"/>
    <row r="8666" ht="12.6" hidden="1"/>
    <row r="8667" ht="12.6" hidden="1"/>
    <row r="8668" ht="12.6" hidden="1"/>
    <row r="8669" ht="12.6" hidden="1"/>
    <row r="8670" ht="12.6" hidden="1"/>
    <row r="8671" ht="12.6" hidden="1"/>
    <row r="8672" ht="12.6" hidden="1"/>
    <row r="8673" ht="12.6" hidden="1"/>
    <row r="8674" ht="12.6" hidden="1"/>
    <row r="8675" ht="12.6" hidden="1"/>
    <row r="8676" ht="12.6" hidden="1"/>
    <row r="8677" ht="12.6" hidden="1"/>
    <row r="8678" ht="12.6" hidden="1"/>
    <row r="8679" ht="12.6" hidden="1"/>
    <row r="8680" ht="12.6" hidden="1"/>
    <row r="8681" ht="12.6" hidden="1"/>
    <row r="8682" ht="12.6" hidden="1"/>
    <row r="8683" ht="12.6" hidden="1"/>
    <row r="8684" ht="12.6" hidden="1"/>
    <row r="8685" ht="12.6" hidden="1"/>
    <row r="8686" ht="12.6" hidden="1"/>
    <row r="8687" ht="12.6" hidden="1"/>
    <row r="8688" ht="12.6" hidden="1"/>
    <row r="8689" ht="12.6" hidden="1"/>
    <row r="8690" ht="12.6" hidden="1"/>
    <row r="8691" ht="12.6" hidden="1"/>
    <row r="8692" ht="12.6" hidden="1"/>
    <row r="8693" ht="12.6" hidden="1"/>
    <row r="8694" ht="12.6" hidden="1"/>
    <row r="8695" ht="12.6" hidden="1"/>
    <row r="8696" ht="12.6" hidden="1"/>
    <row r="8697" ht="12.6" hidden="1"/>
    <row r="8698" ht="12.6" hidden="1"/>
    <row r="8699" ht="12.6" hidden="1"/>
    <row r="8700" ht="12.6" hidden="1"/>
    <row r="8701" ht="12.6" hidden="1"/>
    <row r="8702" ht="12.6" hidden="1"/>
    <row r="8703" ht="12.6" hidden="1"/>
    <row r="8704" ht="12.6" hidden="1"/>
    <row r="8705" ht="12.6" hidden="1"/>
    <row r="8706" ht="12.6" hidden="1"/>
    <row r="8707" ht="12.6" hidden="1"/>
    <row r="8708" ht="12.6" hidden="1"/>
    <row r="8709" ht="12.6" hidden="1"/>
    <row r="8710" ht="12.6" hidden="1"/>
    <row r="8711" ht="12.6" hidden="1"/>
    <row r="8712" ht="12.6" hidden="1"/>
    <row r="8713" ht="12.6" hidden="1"/>
    <row r="8714" ht="12.6" hidden="1"/>
    <row r="8715" ht="12.6" hidden="1"/>
    <row r="8716" ht="12.6" hidden="1"/>
    <row r="8717" ht="12.6" hidden="1"/>
    <row r="8718" ht="12.6" hidden="1"/>
    <row r="8719" ht="12.6" hidden="1"/>
    <row r="8720" ht="12.6" hidden="1"/>
    <row r="8721" ht="12.6" hidden="1"/>
    <row r="8722" ht="12.6" hidden="1"/>
    <row r="8723" ht="12.6" hidden="1"/>
    <row r="8724" ht="12.6" hidden="1"/>
    <row r="8725" ht="12.6" hidden="1"/>
    <row r="8726" ht="12.6" hidden="1"/>
    <row r="8727" ht="12.6" hidden="1"/>
    <row r="8728" ht="12.6" hidden="1"/>
    <row r="8729" ht="12.6" hidden="1"/>
    <row r="8730" ht="12.6" hidden="1"/>
    <row r="8731" ht="12.6" hidden="1"/>
    <row r="8732" ht="12.6" hidden="1"/>
    <row r="8733" ht="12.6" hidden="1"/>
    <row r="8734" ht="12.6" hidden="1"/>
    <row r="8735" ht="12.6" hidden="1"/>
    <row r="8736" ht="12.6" hidden="1"/>
    <row r="8737" ht="12.6" hidden="1"/>
    <row r="8738" ht="12.6" hidden="1"/>
    <row r="8739" ht="12.6" hidden="1"/>
    <row r="8740" ht="12.6" hidden="1"/>
    <row r="8741" ht="12.6" hidden="1"/>
    <row r="8742" ht="12.6" hidden="1"/>
    <row r="8743" ht="12.6" hidden="1"/>
    <row r="8744" ht="12.6" hidden="1"/>
    <row r="8745" ht="12.6" hidden="1"/>
    <row r="8746" ht="12.6" hidden="1"/>
    <row r="8747" ht="12.6" hidden="1"/>
    <row r="8748" ht="12.6" hidden="1"/>
    <row r="8749" ht="12.6" hidden="1"/>
    <row r="8750" ht="12.6" hidden="1"/>
    <row r="8751" ht="12.6" hidden="1"/>
    <row r="8752" ht="12.6" hidden="1"/>
    <row r="8753" ht="12.6" hidden="1"/>
    <row r="8754" ht="12.6" hidden="1"/>
    <row r="8755" ht="12.6" hidden="1"/>
    <row r="8756" ht="12.6" hidden="1"/>
    <row r="8757" ht="12.6" hidden="1"/>
    <row r="8758" ht="12.6" hidden="1"/>
    <row r="8759" ht="12.6" hidden="1"/>
    <row r="8760" ht="12.6" hidden="1"/>
    <row r="8761" ht="12.6" hidden="1"/>
    <row r="8762" ht="12.6" hidden="1"/>
    <row r="8763" ht="12.6" hidden="1"/>
    <row r="8764" ht="12.6" hidden="1"/>
    <row r="8765" ht="12.6" hidden="1"/>
    <row r="8766" ht="12.6" hidden="1"/>
    <row r="8767" ht="12.6" hidden="1"/>
    <row r="8768" ht="12.6" hidden="1"/>
    <row r="8769" ht="12.6" hidden="1"/>
    <row r="8770" ht="12.6" hidden="1"/>
    <row r="8771" ht="12.6" hidden="1"/>
    <row r="8772" ht="12.6" hidden="1"/>
    <row r="8773" ht="12.6" hidden="1"/>
    <row r="8774" ht="12.6" hidden="1"/>
    <row r="8775" ht="12.6" hidden="1"/>
    <row r="8776" ht="12.6" hidden="1"/>
    <row r="8777" ht="12.6" hidden="1"/>
    <row r="8778" ht="12.6" hidden="1"/>
    <row r="8779" ht="12.6" hidden="1"/>
    <row r="8780" ht="12.6" hidden="1"/>
    <row r="8781" ht="12.6" hidden="1"/>
    <row r="8782" ht="12.6" hidden="1"/>
    <row r="8783" ht="12.6" hidden="1"/>
    <row r="8784" ht="12.6" hidden="1"/>
    <row r="8785" ht="12.6" hidden="1"/>
    <row r="8786" ht="12.6" hidden="1"/>
    <row r="8787" ht="12.6" hidden="1"/>
    <row r="8788" ht="12.6" hidden="1"/>
    <row r="8789" ht="12.6" hidden="1"/>
    <row r="8790" ht="12.6" hidden="1"/>
    <row r="8791" ht="12.6" hidden="1"/>
    <row r="8792" ht="12.6" hidden="1"/>
    <row r="8793" ht="12.6" hidden="1"/>
    <row r="8794" ht="12.6" hidden="1"/>
    <row r="8795" ht="12.6" hidden="1"/>
    <row r="8796" ht="12.6" hidden="1"/>
    <row r="8797" ht="12.6" hidden="1"/>
    <row r="8798" ht="12.6" hidden="1"/>
    <row r="8799" ht="12.6" hidden="1"/>
    <row r="8800" ht="12.6" hidden="1"/>
    <row r="8801" ht="12.6" hidden="1"/>
    <row r="8802" ht="12.6" hidden="1"/>
    <row r="8803" ht="12.6" hidden="1"/>
    <row r="8804" ht="12.6" hidden="1"/>
    <row r="8805" ht="12.6" hidden="1"/>
    <row r="8806" ht="12.6" hidden="1"/>
    <row r="8807" ht="12.6" hidden="1"/>
    <row r="8808" ht="12.6" hidden="1"/>
    <row r="8809" ht="12.6" hidden="1"/>
    <row r="8810" ht="12.6" hidden="1"/>
    <row r="8811" ht="12.6" hidden="1"/>
    <row r="8812" ht="12.6" hidden="1"/>
    <row r="8813" ht="12.6" hidden="1"/>
    <row r="8814" ht="12.6" hidden="1"/>
    <row r="8815" ht="12.6" hidden="1"/>
    <row r="8816" ht="12.6" hidden="1"/>
    <row r="8817" ht="12.6" hidden="1"/>
    <row r="8818" ht="12.6" hidden="1"/>
    <row r="8819" ht="12.6" hidden="1"/>
    <row r="8820" ht="12.6" hidden="1"/>
    <row r="8821" ht="12.6" hidden="1"/>
    <row r="8822" ht="12.6" hidden="1"/>
    <row r="8823" ht="12.6" hidden="1"/>
    <row r="8824" ht="12.6" hidden="1"/>
    <row r="8825" ht="12.6" hidden="1"/>
    <row r="8826" ht="12.6" hidden="1"/>
    <row r="8827" ht="12.6" hidden="1"/>
    <row r="8828" ht="12.6" hidden="1"/>
    <row r="8829" ht="12.6" hidden="1"/>
    <row r="8830" ht="12.6" hidden="1"/>
    <row r="8831" ht="12.6" hidden="1"/>
    <row r="8832" ht="12.6" hidden="1"/>
    <row r="8833" ht="12.6" hidden="1"/>
    <row r="8834" ht="12.6" hidden="1"/>
    <row r="8835" ht="12.6" hidden="1"/>
    <row r="8836" ht="12.6" hidden="1"/>
    <row r="8837" ht="12.6" hidden="1"/>
    <row r="8838" ht="12.6" hidden="1"/>
    <row r="8839" ht="12.6" hidden="1"/>
    <row r="8840" ht="12.6" hidden="1"/>
    <row r="8841" ht="12.6" hidden="1"/>
    <row r="8842" ht="12.6" hidden="1"/>
    <row r="8843" ht="12.6" hidden="1"/>
    <row r="8844" ht="12.6" hidden="1"/>
    <row r="8845" ht="12.6" hidden="1"/>
    <row r="8846" ht="12.6" hidden="1"/>
    <row r="8847" ht="12.6" hidden="1"/>
    <row r="8848" ht="12.6" hidden="1"/>
    <row r="8849" ht="12.6" hidden="1"/>
    <row r="8850" ht="12.6" hidden="1"/>
    <row r="8851" ht="12.6" hidden="1"/>
    <row r="8852" ht="12.6" hidden="1"/>
    <row r="8853" ht="12.6" hidden="1"/>
    <row r="8854" ht="12.6" hidden="1"/>
    <row r="8855" ht="12.6" hidden="1"/>
    <row r="8856" ht="12.6" hidden="1"/>
    <row r="8857" ht="12.6" hidden="1"/>
    <row r="8858" ht="12.6" hidden="1"/>
    <row r="8859" ht="12.6" hidden="1"/>
    <row r="8860" ht="12.6" hidden="1"/>
    <row r="8861" ht="12.6" hidden="1"/>
    <row r="8862" ht="12.6" hidden="1"/>
    <row r="8863" ht="12.6" hidden="1"/>
    <row r="8864" ht="12.6" hidden="1"/>
    <row r="8865" ht="12.6" hidden="1"/>
    <row r="8866" ht="12.6" hidden="1"/>
    <row r="8867" ht="12.6" hidden="1"/>
    <row r="8868" ht="12.6" hidden="1"/>
    <row r="8869" ht="12.6" hidden="1"/>
    <row r="8870" ht="12.6" hidden="1"/>
    <row r="8871" ht="12.6" hidden="1"/>
    <row r="8872" ht="12.6" hidden="1"/>
    <row r="8873" ht="12.6" hidden="1"/>
    <row r="8874" ht="12.6" hidden="1"/>
    <row r="8875" ht="12.6" hidden="1"/>
    <row r="8876" ht="12.6" hidden="1"/>
    <row r="8877" ht="12.6" hidden="1"/>
    <row r="8878" ht="12.6" hidden="1"/>
    <row r="8879" ht="12.6" hidden="1"/>
    <row r="8880" ht="12.6" hidden="1"/>
    <row r="8881" ht="12.6" hidden="1"/>
    <row r="8882" ht="12.6" hidden="1"/>
    <row r="8883" ht="12.6" hidden="1"/>
    <row r="8884" ht="12.6" hidden="1"/>
    <row r="8885" ht="12.6" hidden="1"/>
    <row r="8886" ht="12.6" hidden="1"/>
    <row r="8887" ht="12.6" hidden="1"/>
    <row r="8888" ht="12.6" hidden="1"/>
    <row r="8889" ht="12.6" hidden="1"/>
    <row r="8890" ht="12.6" hidden="1"/>
    <row r="8891" ht="12.6" hidden="1"/>
    <row r="8892" ht="12.6" hidden="1"/>
    <row r="8893" ht="12.6" hidden="1"/>
    <row r="8894" ht="12.6" hidden="1"/>
    <row r="8895" ht="12.6" hidden="1"/>
    <row r="8896" ht="12.6" hidden="1"/>
    <row r="8897" ht="12.6" hidden="1"/>
    <row r="8898" ht="12.6" hidden="1"/>
    <row r="8899" ht="12.6" hidden="1"/>
    <row r="8900" ht="12.6" hidden="1"/>
    <row r="8901" ht="12.6" hidden="1"/>
    <row r="8902" ht="12.6" hidden="1"/>
    <row r="8903" ht="12.6" hidden="1"/>
    <row r="8904" ht="12.6" hidden="1"/>
    <row r="8905" ht="12.6" hidden="1"/>
    <row r="8906" ht="12.6" hidden="1"/>
    <row r="8907" ht="12.6" hidden="1"/>
    <row r="8908" ht="12.6" hidden="1"/>
    <row r="8909" ht="12.6" hidden="1"/>
    <row r="8910" ht="12.6" hidden="1"/>
    <row r="8911" ht="12.6" hidden="1"/>
    <row r="8912" ht="12.6" hidden="1"/>
    <row r="8913" ht="12.6" hidden="1"/>
    <row r="8914" ht="12.6" hidden="1"/>
    <row r="8915" ht="12.6" hidden="1"/>
    <row r="8916" ht="12.6" hidden="1"/>
    <row r="8917" ht="12.6" hidden="1"/>
    <row r="8918" ht="12.6" hidden="1"/>
    <row r="8919" ht="12.6" hidden="1"/>
    <row r="8920" ht="12.6" hidden="1"/>
    <row r="8921" ht="12.6" hidden="1"/>
    <row r="8922" ht="12.6" hidden="1"/>
    <row r="8923" ht="12.6" hidden="1"/>
    <row r="8924" ht="12.6" hidden="1"/>
    <row r="8925" ht="12.6" hidden="1"/>
    <row r="8926" ht="12.6" hidden="1"/>
    <row r="8927" ht="12.6" hidden="1"/>
    <row r="8928" ht="12.6" hidden="1"/>
    <row r="8929" ht="12.6" hidden="1"/>
    <row r="8930" ht="12.6" hidden="1"/>
    <row r="8931" ht="12.6" hidden="1"/>
    <row r="8932" ht="12.6" hidden="1"/>
    <row r="8933" ht="12.6" hidden="1"/>
    <row r="8934" ht="12.6" hidden="1"/>
    <row r="8935" ht="12.6" hidden="1"/>
    <row r="8936" ht="12.6" hidden="1"/>
    <row r="8937" ht="12.6" hidden="1"/>
    <row r="8938" ht="12.6" hidden="1"/>
    <row r="8939" ht="12.6" hidden="1"/>
    <row r="8940" ht="12.6" hidden="1"/>
    <row r="8941" ht="12.6" hidden="1"/>
    <row r="8942" ht="12.6" hidden="1"/>
    <row r="8943" ht="12.6" hidden="1"/>
    <row r="8944" ht="12.6" hidden="1"/>
    <row r="8945" ht="12.6" hidden="1"/>
    <row r="8946" ht="12.6" hidden="1"/>
    <row r="8947" ht="12.6" hidden="1"/>
    <row r="8948" ht="12.6" hidden="1"/>
    <row r="8949" ht="12.6" hidden="1"/>
    <row r="8950" ht="12.6" hidden="1"/>
    <row r="8951" ht="12.6" hidden="1"/>
    <row r="8952" ht="12.6" hidden="1"/>
    <row r="8953" ht="12.6" hidden="1"/>
    <row r="8954" ht="12.6" hidden="1"/>
    <row r="8955" ht="12.6" hidden="1"/>
    <row r="8956" ht="12.6" hidden="1"/>
    <row r="8957" ht="12.6" hidden="1"/>
    <row r="8958" ht="12.6" hidden="1"/>
    <row r="8959" ht="12.6" hidden="1"/>
    <row r="8960" ht="12.6" hidden="1"/>
    <row r="8961" ht="12.6" hidden="1"/>
    <row r="8962" ht="12.6" hidden="1"/>
    <row r="8963" ht="12.6" hidden="1"/>
    <row r="8964" ht="12.6" hidden="1"/>
    <row r="8965" ht="12.6" hidden="1"/>
    <row r="8966" ht="12.6" hidden="1"/>
    <row r="8967" ht="12.6" hidden="1"/>
    <row r="8968" ht="12.6" hidden="1"/>
    <row r="8969" ht="12.6" hidden="1"/>
    <row r="8970" ht="12.6" hidden="1"/>
    <row r="8971" ht="12.6" hidden="1"/>
    <row r="8972" ht="12.6" hidden="1"/>
    <row r="8973" ht="12.6" hidden="1"/>
    <row r="8974" ht="12.6" hidden="1"/>
    <row r="8975" ht="12.6" hidden="1"/>
    <row r="8976" ht="12.6" hidden="1"/>
    <row r="8977" ht="12.6" hidden="1"/>
    <row r="8978" ht="12.6" hidden="1"/>
    <row r="8979" ht="12.6" hidden="1"/>
    <row r="8980" ht="12.6" hidden="1"/>
    <row r="8981" ht="12.6" hidden="1"/>
    <row r="8982" ht="12.6" hidden="1"/>
    <row r="8983" ht="12.6" hidden="1"/>
    <row r="8984" ht="12.6" hidden="1"/>
    <row r="8985" ht="12.6" hidden="1"/>
    <row r="8986" ht="12.6" hidden="1"/>
    <row r="8987" ht="12.6" hidden="1"/>
    <row r="8988" ht="12.6" hidden="1"/>
    <row r="8989" ht="12.6" hidden="1"/>
    <row r="8990" ht="12.6" hidden="1"/>
    <row r="8991" ht="12.6" hidden="1"/>
    <row r="8992" ht="12.6" hidden="1"/>
    <row r="8993" ht="12.6" hidden="1"/>
    <row r="8994" ht="12.6" hidden="1"/>
    <row r="8995" ht="12.6" hidden="1"/>
    <row r="8996" ht="12.6" hidden="1"/>
    <row r="8997" ht="12.6" hidden="1"/>
    <row r="8998" ht="12.6" hidden="1"/>
    <row r="8999" ht="12.6" hidden="1"/>
    <row r="9000" ht="12.6" hidden="1"/>
    <row r="9001" ht="12.6" hidden="1"/>
    <row r="9002" ht="12.6" hidden="1"/>
    <row r="9003" ht="12.6" hidden="1"/>
    <row r="9004" ht="12.6" hidden="1"/>
    <row r="9005" ht="12.6" hidden="1"/>
    <row r="9006" ht="12.6" hidden="1"/>
    <row r="9007" ht="12.6" hidden="1"/>
    <row r="9008" ht="12.6" hidden="1"/>
    <row r="9009" ht="12.6" hidden="1"/>
    <row r="9010" ht="12.6" hidden="1"/>
    <row r="9011" ht="12.6" hidden="1"/>
    <row r="9012" ht="12.6" hidden="1"/>
    <row r="9013" ht="12.6" hidden="1"/>
    <row r="9014" ht="12.6" hidden="1"/>
    <row r="9015" ht="12.6" hidden="1"/>
    <row r="9016" ht="12.6" hidden="1"/>
    <row r="9017" ht="12.6" hidden="1"/>
    <row r="9018" ht="12.6" hidden="1"/>
    <row r="9019" ht="12.6" hidden="1"/>
    <row r="9020" ht="12.6" hidden="1"/>
    <row r="9021" ht="12.6" hidden="1"/>
    <row r="9022" ht="12.6" hidden="1"/>
    <row r="9023" ht="12.6" hidden="1"/>
    <row r="9024" ht="12.6" hidden="1"/>
    <row r="9025" ht="12.6" hidden="1"/>
    <row r="9026" ht="12.6" hidden="1"/>
    <row r="9027" ht="12.6" hidden="1"/>
    <row r="9028" ht="12.6" hidden="1"/>
    <row r="9029" ht="12.6" hidden="1"/>
    <row r="9030" ht="12.6" hidden="1"/>
    <row r="9031" ht="12.6" hidden="1"/>
    <row r="9032" ht="12.6" hidden="1"/>
    <row r="9033" ht="12.6" hidden="1"/>
    <row r="9034" ht="12.6" hidden="1"/>
    <row r="9035" ht="12.6" hidden="1"/>
    <row r="9036" ht="12.6" hidden="1"/>
    <row r="9037" ht="12.6" hidden="1"/>
    <row r="9038" ht="12.6" hidden="1"/>
    <row r="9039" ht="12.6" hidden="1"/>
    <row r="9040" ht="12.6" hidden="1"/>
    <row r="9041" ht="12.6" hidden="1"/>
    <row r="9042" ht="12.6" hidden="1"/>
    <row r="9043" ht="12.6" hidden="1"/>
    <row r="9044" ht="12.6" hidden="1"/>
    <row r="9045" ht="12.6" hidden="1"/>
    <row r="9046" ht="12.6" hidden="1"/>
    <row r="9047" ht="12.6" hidden="1"/>
    <row r="9048" ht="12.6" hidden="1"/>
    <row r="9049" ht="12.6" hidden="1"/>
    <row r="9050" ht="12.6" hidden="1"/>
    <row r="9051" ht="12.6" hidden="1"/>
    <row r="9052" ht="12.6" hidden="1"/>
    <row r="9053" ht="12.6" hidden="1"/>
    <row r="9054" ht="12.6" hidden="1"/>
    <row r="9055" ht="12.6" hidden="1"/>
    <row r="9056" ht="12.6" hidden="1"/>
    <row r="9057" ht="12.6" hidden="1"/>
    <row r="9058" ht="12.6" hidden="1"/>
    <row r="9059" ht="12.6" hidden="1"/>
    <row r="9060" ht="12.6" hidden="1"/>
    <row r="9061" ht="12.6" hidden="1"/>
    <row r="9062" ht="12.6" hidden="1"/>
    <row r="9063" ht="12.6" hidden="1"/>
    <row r="9064" ht="12.6" hidden="1"/>
    <row r="9065" ht="12.6" hidden="1"/>
    <row r="9066" ht="12.6" hidden="1"/>
    <row r="9067" ht="12.6" hidden="1"/>
    <row r="9068" ht="12.6" hidden="1"/>
    <row r="9069" ht="12.6" hidden="1"/>
    <row r="9070" ht="12.6" hidden="1"/>
    <row r="9071" ht="12.6" hidden="1"/>
    <row r="9072" ht="12.6" hidden="1"/>
    <row r="9073" ht="12.6" hidden="1"/>
    <row r="9074" ht="12.6" hidden="1"/>
    <row r="9075" ht="12.6" hidden="1"/>
    <row r="9076" ht="12.6" hidden="1"/>
    <row r="9077" ht="12.6" hidden="1"/>
    <row r="9078" ht="12.6" hidden="1"/>
    <row r="9079" ht="12.6" hidden="1"/>
    <row r="9080" ht="12.6" hidden="1"/>
    <row r="9081" ht="12.6" hidden="1"/>
    <row r="9082" ht="12.6" hidden="1"/>
    <row r="9083" ht="12.6" hidden="1"/>
    <row r="9084" ht="12.6" hidden="1"/>
    <row r="9085" ht="12.6" hidden="1"/>
    <row r="9086" ht="12.6" hidden="1"/>
    <row r="9087" ht="12.6" hidden="1"/>
    <row r="9088" ht="12.6" hidden="1"/>
    <row r="9089" ht="12.6" hidden="1"/>
    <row r="9090" ht="12.6" hidden="1"/>
    <row r="9091" ht="12.6" hidden="1"/>
    <row r="9092" ht="12.6" hidden="1"/>
    <row r="9093" ht="12.6" hidden="1"/>
    <row r="9094" ht="12.6" hidden="1"/>
    <row r="9095" ht="12.6" hidden="1"/>
    <row r="9096" ht="12.6" hidden="1"/>
    <row r="9097" ht="12.6" hidden="1"/>
    <row r="9098" ht="12.6" hidden="1"/>
    <row r="9099" ht="12.6" hidden="1"/>
    <row r="9100" ht="12.6" hidden="1"/>
    <row r="9101" ht="12.6" hidden="1"/>
    <row r="9102" ht="12.6" hidden="1"/>
    <row r="9103" ht="12.6" hidden="1"/>
    <row r="9104" ht="12.6" hidden="1"/>
    <row r="9105" ht="12.6" hidden="1"/>
    <row r="9106" ht="12.6" hidden="1"/>
    <row r="9107" ht="12.6" hidden="1"/>
    <row r="9108" ht="12.6" hidden="1"/>
    <row r="9109" ht="12.6" hidden="1"/>
    <row r="9110" ht="12.6" hidden="1"/>
    <row r="9111" ht="12.6" hidden="1"/>
    <row r="9112" ht="12.6" hidden="1"/>
    <row r="9113" ht="12.6" hidden="1"/>
    <row r="9114" ht="12.6" hidden="1"/>
    <row r="9115" ht="12.6" hidden="1"/>
    <row r="9116" ht="12.6" hidden="1"/>
    <row r="9117" ht="12.6" hidden="1"/>
    <row r="9118" ht="12.6" hidden="1"/>
    <row r="9119" ht="12.6" hidden="1"/>
    <row r="9120" ht="12.6" hidden="1"/>
    <row r="9121" ht="12.6" hidden="1"/>
    <row r="9122" ht="12.6" hidden="1"/>
    <row r="9123" ht="12.6" hidden="1"/>
    <row r="9124" ht="12.6" hidden="1"/>
    <row r="9125" ht="12.6" hidden="1"/>
    <row r="9126" ht="12.6" hidden="1"/>
    <row r="9127" ht="12.6" hidden="1"/>
    <row r="9128" ht="12.6" hidden="1"/>
    <row r="9129" ht="12.6" hidden="1"/>
    <row r="9130" ht="12.6" hidden="1"/>
    <row r="9131" ht="12.6" hidden="1"/>
    <row r="9132" ht="12.6" hidden="1"/>
    <row r="9133" ht="12.6" hidden="1"/>
    <row r="9134" ht="12.6" hidden="1"/>
    <row r="9135" ht="12.6" hidden="1"/>
    <row r="9136" ht="12.6" hidden="1"/>
    <row r="9137" ht="12.6" hidden="1"/>
    <row r="9138" ht="12.6" hidden="1"/>
    <row r="9139" ht="12.6" hidden="1"/>
    <row r="9140" ht="12.6" hidden="1"/>
    <row r="9141" ht="12.6" hidden="1"/>
    <row r="9142" ht="12.6" hidden="1"/>
    <row r="9143" ht="12.6" hidden="1"/>
    <row r="9144" ht="12.6" hidden="1"/>
    <row r="9145" ht="12.6" hidden="1"/>
    <row r="9146" ht="12.6" hidden="1"/>
    <row r="9147" ht="12.6" hidden="1"/>
    <row r="9148" ht="12.6" hidden="1"/>
    <row r="9149" ht="12.6" hidden="1"/>
    <row r="9150" ht="12.6" hidden="1"/>
    <row r="9151" ht="12.6" hidden="1"/>
    <row r="9152" ht="12.6" hidden="1"/>
    <row r="9153" ht="12.6" hidden="1"/>
    <row r="9154" ht="12.6" hidden="1"/>
    <row r="9155" ht="12.6" hidden="1"/>
    <row r="9156" ht="12.6" hidden="1"/>
    <row r="9157" ht="12.6" hidden="1"/>
    <row r="9158" ht="12.6" hidden="1"/>
    <row r="9159" ht="12.6" hidden="1"/>
    <row r="9160" ht="12.6" hidden="1"/>
    <row r="9161" ht="12.6" hidden="1"/>
    <row r="9162" ht="12.6" hidden="1"/>
    <row r="9163" ht="12.6" hidden="1"/>
    <row r="9164" ht="12.6" hidden="1"/>
    <row r="9165" ht="12.6" hidden="1"/>
    <row r="9166" ht="12.6" hidden="1"/>
    <row r="9167" ht="12.6" hidden="1"/>
    <row r="9168" ht="12.6" hidden="1"/>
    <row r="9169" ht="12.6" hidden="1"/>
    <row r="9170" ht="12.6" hidden="1"/>
    <row r="9171" ht="12.6" hidden="1"/>
    <row r="9172" ht="12.6" hidden="1"/>
    <row r="9173" ht="12.6" hidden="1"/>
    <row r="9174" ht="12.6" hidden="1"/>
    <row r="9175" ht="12.6" hidden="1"/>
    <row r="9176" ht="12.6" hidden="1"/>
    <row r="9177" ht="12.6" hidden="1"/>
    <row r="9178" ht="12.6" hidden="1"/>
    <row r="9179" ht="12.6" hidden="1"/>
    <row r="9180" ht="12.6" hidden="1"/>
    <row r="9181" ht="12.6" hidden="1"/>
    <row r="9182" ht="12.6" hidden="1"/>
    <row r="9183" ht="12.6" hidden="1"/>
    <row r="9184" ht="12.6" hidden="1"/>
    <row r="9185" ht="12.6" hidden="1"/>
    <row r="9186" ht="12.6" hidden="1"/>
    <row r="9187" ht="12.6" hidden="1"/>
    <row r="9188" ht="12.6" hidden="1"/>
    <row r="9189" ht="12.6" hidden="1"/>
    <row r="9190" ht="12.6" hidden="1"/>
    <row r="9191" ht="12.6" hidden="1"/>
    <row r="9192" ht="12.6" hidden="1"/>
    <row r="9193" ht="12.6" hidden="1"/>
    <row r="9194" ht="12.6" hidden="1"/>
    <row r="9195" ht="12.6" hidden="1"/>
    <row r="9196" ht="12.6" hidden="1"/>
    <row r="9197" ht="12.6" hidden="1"/>
    <row r="9198" ht="12.6" hidden="1"/>
    <row r="9199" ht="12.6" hidden="1"/>
    <row r="9200" ht="12.6" hidden="1"/>
    <row r="9201" ht="12.6" hidden="1"/>
    <row r="9202" ht="12.6" hidden="1"/>
    <row r="9203" ht="12.6" hidden="1"/>
    <row r="9204" ht="12.6" hidden="1"/>
    <row r="9205" ht="12.6" hidden="1"/>
    <row r="9206" ht="12.6" hidden="1"/>
    <row r="9207" ht="12.6" hidden="1"/>
    <row r="9208" ht="12.6" hidden="1"/>
    <row r="9209" ht="12.6" hidden="1"/>
    <row r="9210" ht="12.6" hidden="1"/>
    <row r="9211" ht="12.6" hidden="1"/>
    <row r="9212" ht="12.6" hidden="1"/>
    <row r="9213" ht="12.6" hidden="1"/>
    <row r="9214" ht="12.6" hidden="1"/>
    <row r="9215" ht="12.6" hidden="1"/>
    <row r="9216" ht="12.6" hidden="1"/>
    <row r="9217" ht="12.6" hidden="1"/>
    <row r="9218" ht="12.6" hidden="1"/>
    <row r="9219" ht="12.6" hidden="1"/>
    <row r="9220" ht="12.6" hidden="1"/>
    <row r="9221" ht="12.6" hidden="1"/>
    <row r="9222" ht="12.6" hidden="1"/>
    <row r="9223" ht="12.6" hidden="1"/>
    <row r="9224" ht="12.6" hidden="1"/>
    <row r="9225" ht="12.6" hidden="1"/>
    <row r="9226" ht="12.6" hidden="1"/>
    <row r="9227" ht="12.6" hidden="1"/>
    <row r="9228" ht="12.6" hidden="1"/>
    <row r="9229" ht="12.6" hidden="1"/>
    <row r="9230" ht="12.6" hidden="1"/>
    <row r="9231" ht="12.6" hidden="1"/>
    <row r="9232" ht="12.6" hidden="1"/>
    <row r="9233" ht="12.6" hidden="1"/>
    <row r="9234" ht="12.6" hidden="1"/>
    <row r="9235" ht="12.6" hidden="1"/>
    <row r="9236" ht="12.6" hidden="1"/>
    <row r="9237" ht="12.6" hidden="1"/>
    <row r="9238" ht="12.6" hidden="1"/>
    <row r="9239" ht="12.6" hidden="1"/>
    <row r="9240" ht="12.6" hidden="1"/>
    <row r="9241" ht="12.6" hidden="1"/>
    <row r="9242" ht="12.6" hidden="1"/>
    <row r="9243" ht="12.6" hidden="1"/>
    <row r="9244" ht="12.6" hidden="1"/>
    <row r="9245" ht="12.6" hidden="1"/>
    <row r="9246" ht="12.6" hidden="1"/>
    <row r="9247" ht="12.6" hidden="1"/>
    <row r="9248" ht="12.6" hidden="1"/>
    <row r="9249" ht="12.6" hidden="1"/>
    <row r="9250" ht="12.6" hidden="1"/>
    <row r="9251" ht="12.6" hidden="1"/>
    <row r="9252" ht="12.6" hidden="1"/>
    <row r="9253" ht="12.6" hidden="1"/>
    <row r="9254" ht="12.6" hidden="1"/>
    <row r="9255" ht="12.6" hidden="1"/>
    <row r="9256" ht="12.6" hidden="1"/>
    <row r="9257" ht="12.6" hidden="1"/>
    <row r="9258" ht="12.6" hidden="1"/>
    <row r="9259" ht="12.6" hidden="1"/>
    <row r="9260" ht="12.6" hidden="1"/>
    <row r="9261" ht="12.6" hidden="1"/>
    <row r="9262" ht="12.6" hidden="1"/>
    <row r="9263" ht="12.6" hidden="1"/>
    <row r="9264" ht="12.6" hidden="1"/>
    <row r="9265" ht="12.6" hidden="1"/>
    <row r="9266" ht="12.6" hidden="1"/>
    <row r="9267" ht="12.6" hidden="1"/>
    <row r="9268" ht="12.6" hidden="1"/>
    <row r="9269" ht="12.6" hidden="1"/>
    <row r="9270" ht="12.6" hidden="1"/>
    <row r="9271" ht="12.6" hidden="1"/>
    <row r="9272" ht="12.6" hidden="1"/>
    <row r="9273" ht="12.6" hidden="1"/>
    <row r="9274" ht="12.6" hidden="1"/>
    <row r="9275" ht="12.6" hidden="1"/>
    <row r="9276" ht="12.6" hidden="1"/>
    <row r="9277" ht="12.6" hidden="1"/>
    <row r="9278" ht="12.6" hidden="1"/>
    <row r="9279" ht="12.6" hidden="1"/>
    <row r="9280" ht="12.6" hidden="1"/>
    <row r="9281" ht="12.6" hidden="1"/>
    <row r="9282" ht="12.6" hidden="1"/>
    <row r="9283" ht="12.6" hidden="1"/>
    <row r="9284" ht="12.6" hidden="1"/>
    <row r="9285" ht="12.6" hidden="1"/>
    <row r="9286" ht="12.6" hidden="1"/>
    <row r="9287" ht="12.6" hidden="1"/>
    <row r="9288" ht="12.6" hidden="1"/>
    <row r="9289" ht="12.6" hidden="1"/>
    <row r="9290" ht="12.6" hidden="1"/>
    <row r="9291" ht="12.6" hidden="1"/>
    <row r="9292" ht="12.6" hidden="1"/>
    <row r="9293" ht="12.6" hidden="1"/>
    <row r="9294" ht="12.6" hidden="1"/>
    <row r="9295" ht="12.6" hidden="1"/>
    <row r="9296" ht="12.6" hidden="1"/>
    <row r="9297" ht="12.6" hidden="1"/>
    <row r="9298" ht="12.6" hidden="1"/>
    <row r="9299" ht="12.6" hidden="1"/>
    <row r="9300" ht="12.6" hidden="1"/>
    <row r="9301" ht="12.6" hidden="1"/>
    <row r="9302" ht="12.6" hidden="1"/>
    <row r="9303" ht="12.6" hidden="1"/>
    <row r="9304" ht="12.6" hidden="1"/>
    <row r="9305" ht="12.6" hidden="1"/>
    <row r="9306" ht="12.6" hidden="1"/>
    <row r="9307" ht="12.6" hidden="1"/>
    <row r="9308" ht="12.6" hidden="1"/>
    <row r="9309" ht="12.6" hidden="1"/>
    <row r="9310" ht="12.6" hidden="1"/>
    <row r="9311" ht="12.6" hidden="1"/>
    <row r="9312" ht="12.6" hidden="1"/>
    <row r="9313" ht="12.6" hidden="1"/>
    <row r="9314" ht="12.6" hidden="1"/>
    <row r="9315" ht="12.6" hidden="1"/>
    <row r="9316" ht="12.6" hidden="1"/>
    <row r="9317" ht="12.6" hidden="1"/>
    <row r="9318" ht="12.6" hidden="1"/>
    <row r="9319" ht="12.6" hidden="1"/>
    <row r="9320" ht="12.6" hidden="1"/>
    <row r="9321" ht="12.6" hidden="1"/>
    <row r="9322" ht="12.6" hidden="1"/>
    <row r="9323" ht="12.6" hidden="1"/>
    <row r="9324" ht="12.6" hidden="1"/>
    <row r="9325" ht="12.6" hidden="1"/>
    <row r="9326" ht="12.6" hidden="1"/>
    <row r="9327" ht="12.6" hidden="1"/>
    <row r="9328" ht="12.6" hidden="1"/>
    <row r="9329" ht="12.6" hidden="1"/>
    <row r="9330" ht="12.6" hidden="1"/>
    <row r="9331" ht="12.6" hidden="1"/>
    <row r="9332" ht="12.6" hidden="1"/>
    <row r="9333" ht="12.6" hidden="1"/>
    <row r="9334" ht="12.6" hidden="1"/>
    <row r="9335" ht="12.6" hidden="1"/>
    <row r="9336" ht="12.6" hidden="1"/>
    <row r="9337" ht="12.6" hidden="1"/>
    <row r="9338" ht="12.6" hidden="1"/>
    <row r="9339" ht="12.6" hidden="1"/>
    <row r="9340" ht="12.6" hidden="1"/>
    <row r="9341" ht="12.6" hidden="1"/>
    <row r="9342" ht="12.6" hidden="1"/>
    <row r="9343" ht="12.6" hidden="1"/>
    <row r="9344" ht="12.6" hidden="1"/>
    <row r="9345" ht="12.6" hidden="1"/>
    <row r="9346" ht="12.6" hidden="1"/>
    <row r="9347" ht="12.6" hidden="1"/>
    <row r="9348" ht="12.6" hidden="1"/>
    <row r="9349" ht="12.6" hidden="1"/>
    <row r="9350" ht="12.6" hidden="1"/>
    <row r="9351" ht="12.6" hidden="1"/>
    <row r="9352" ht="12.6" hidden="1"/>
    <row r="9353" ht="12.6" hidden="1"/>
    <row r="9354" ht="12.6" hidden="1"/>
    <row r="9355" ht="12.6" hidden="1"/>
    <row r="9356" ht="12.6" hidden="1"/>
    <row r="9357" ht="12.6" hidden="1"/>
    <row r="9358" ht="12.6" hidden="1"/>
    <row r="9359" ht="12.6" hidden="1"/>
    <row r="9360" ht="12.6" hidden="1"/>
    <row r="9361" ht="12.6" hidden="1"/>
    <row r="9362" ht="12.6" hidden="1"/>
    <row r="9363" ht="12.6" hidden="1"/>
    <row r="9364" ht="12.6" hidden="1"/>
    <row r="9365" ht="12.6" hidden="1"/>
    <row r="9366" ht="12.6" hidden="1"/>
    <row r="9367" ht="12.6" hidden="1"/>
    <row r="9368" ht="12.6" hidden="1"/>
    <row r="9369" ht="12.6" hidden="1"/>
    <row r="9370" ht="12.6" hidden="1"/>
    <row r="9371" ht="12.6" hidden="1"/>
    <row r="9372" ht="12.6" hidden="1"/>
    <row r="9373" ht="12.6" hidden="1"/>
    <row r="9374" ht="12.6" hidden="1"/>
    <row r="9375" ht="12.6" hidden="1"/>
    <row r="9376" ht="12.6" hidden="1"/>
    <row r="9377" ht="12.6" hidden="1"/>
    <row r="9378" ht="12.6" hidden="1"/>
    <row r="9379" ht="12.6" hidden="1"/>
    <row r="9380" ht="12.6" hidden="1"/>
    <row r="9381" ht="12.6" hidden="1"/>
    <row r="9382" ht="12.6" hidden="1"/>
    <row r="9383" ht="12.6" hidden="1"/>
    <row r="9384" ht="12.6" hidden="1"/>
    <row r="9385" ht="12.6" hidden="1"/>
    <row r="9386" ht="12.6" hidden="1"/>
    <row r="9387" ht="12.6" hidden="1"/>
    <row r="9388" ht="12.6" hidden="1"/>
    <row r="9389" ht="12.6" hidden="1"/>
    <row r="9390" ht="12.6" hidden="1"/>
    <row r="9391" ht="12.6" hidden="1"/>
    <row r="9392" ht="12.6" hidden="1"/>
    <row r="9393" ht="12.6" hidden="1"/>
    <row r="9394" ht="12.6" hidden="1"/>
    <row r="9395" ht="12.6" hidden="1"/>
    <row r="9396" ht="12.6" hidden="1"/>
    <row r="9397" ht="12.6" hidden="1"/>
    <row r="9398" ht="12.6" hidden="1"/>
    <row r="9399" ht="12.6" hidden="1"/>
    <row r="9400" ht="12.6" hidden="1"/>
    <row r="9401" ht="12.6" hidden="1"/>
    <row r="9402" ht="12.6" hidden="1"/>
    <row r="9403" ht="12.6" hidden="1"/>
    <row r="9404" ht="12.6" hidden="1"/>
    <row r="9405" ht="12.6" hidden="1"/>
    <row r="9406" ht="12.6" hidden="1"/>
    <row r="9407" ht="12.6" hidden="1"/>
    <row r="9408" ht="12.6" hidden="1"/>
    <row r="9409" ht="12.6" hidden="1"/>
    <row r="9410" ht="12.6" hidden="1"/>
    <row r="9411" ht="12.6" hidden="1"/>
    <row r="9412" ht="12.6" hidden="1"/>
    <row r="9413" ht="12.6" hidden="1"/>
    <row r="9414" ht="12.6" hidden="1"/>
    <row r="9415" ht="12.6" hidden="1"/>
    <row r="9416" ht="12.6" hidden="1"/>
    <row r="9417" ht="12.6" hidden="1"/>
    <row r="9418" ht="12.6" hidden="1"/>
    <row r="9419" ht="12.6" hidden="1"/>
    <row r="9420" ht="12.6" hidden="1"/>
    <row r="9421" ht="12.6" hidden="1"/>
    <row r="9422" ht="12.6" hidden="1"/>
    <row r="9423" ht="12.6" hidden="1"/>
    <row r="9424" ht="12.6" hidden="1"/>
    <row r="9425" ht="12.6" hidden="1"/>
    <row r="9426" ht="12.6" hidden="1"/>
    <row r="9427" ht="12.6" hidden="1"/>
    <row r="9428" ht="12.6" hidden="1"/>
    <row r="9429" ht="12.6" hidden="1"/>
    <row r="9430" ht="12.6" hidden="1"/>
    <row r="9431" ht="12.6" hidden="1"/>
    <row r="9432" ht="12.6" hidden="1"/>
    <row r="9433" ht="12.6" hidden="1"/>
    <row r="9434" ht="12.6" hidden="1"/>
    <row r="9435" ht="12.6" hidden="1"/>
    <row r="9436" ht="12.6" hidden="1"/>
    <row r="9437" ht="12.6" hidden="1"/>
    <row r="9438" ht="12.6" hidden="1"/>
    <row r="9439" ht="12.6" hidden="1"/>
    <row r="9440" ht="12.6" hidden="1"/>
    <row r="9441" ht="12.6" hidden="1"/>
    <row r="9442" ht="12.6" hidden="1"/>
    <row r="9443" ht="12.6" hidden="1"/>
    <row r="9444" ht="12.6" hidden="1"/>
    <row r="9445" ht="12.6" hidden="1"/>
    <row r="9446" ht="12.6" hidden="1"/>
    <row r="9447" ht="12.6" hidden="1"/>
    <row r="9448" ht="12.6" hidden="1"/>
    <row r="9449" ht="12.6" hidden="1"/>
    <row r="9450" ht="12.6" hidden="1"/>
    <row r="9451" ht="12.6" hidden="1"/>
    <row r="9452" ht="12.6" hidden="1"/>
    <row r="9453" ht="12.6" hidden="1"/>
    <row r="9454" ht="12.6" hidden="1"/>
    <row r="9455" ht="12.6" hidden="1"/>
    <row r="9456" ht="12.6" hidden="1"/>
    <row r="9457" ht="12.6" hidden="1"/>
    <row r="9458" ht="12.6" hidden="1"/>
    <row r="9459" ht="12.6" hidden="1"/>
    <row r="9460" ht="12.6" hidden="1"/>
    <row r="9461" ht="12.6" hidden="1"/>
    <row r="9462" ht="12.6" hidden="1"/>
    <row r="9463" ht="12.6" hidden="1"/>
    <row r="9464" ht="12.6" hidden="1"/>
    <row r="9465" ht="12.6" hidden="1"/>
    <row r="9466" ht="12.6" hidden="1"/>
    <row r="9467" ht="12.6" hidden="1"/>
    <row r="9468" ht="12.6" hidden="1"/>
    <row r="9469" ht="12.6" hidden="1"/>
    <row r="9470" ht="12.6" hidden="1"/>
    <row r="9471" ht="12.6" hidden="1"/>
    <row r="9472" ht="12.6" hidden="1"/>
    <row r="9473" ht="12.6" hidden="1"/>
    <row r="9474" ht="12.6" hidden="1"/>
    <row r="9475" ht="12.6" hidden="1"/>
    <row r="9476" ht="12.6" hidden="1"/>
    <row r="9477" ht="12.6" hidden="1"/>
    <row r="9478" ht="12.6" hidden="1"/>
    <row r="9479" ht="12.6" hidden="1"/>
    <row r="9480" ht="12.6" hidden="1"/>
    <row r="9481" ht="12.6" hidden="1"/>
    <row r="9482" ht="12.6" hidden="1"/>
    <row r="9483" ht="12.6" hidden="1"/>
    <row r="9484" ht="12.6" hidden="1"/>
    <row r="9485" ht="12.6" hidden="1"/>
    <row r="9486" ht="12.6" hidden="1"/>
    <row r="9487" ht="12.6" hidden="1"/>
    <row r="9488" ht="12.6" hidden="1"/>
    <row r="9489" ht="12.6" hidden="1"/>
    <row r="9490" ht="12.6" hidden="1"/>
    <row r="9491" ht="12.6" hidden="1"/>
    <row r="9492" ht="12.6" hidden="1"/>
    <row r="9493" ht="12.6" hidden="1"/>
    <row r="9494" ht="12.6" hidden="1"/>
    <row r="9495" ht="12.6" hidden="1"/>
    <row r="9496" ht="12.6" hidden="1"/>
    <row r="9497" ht="12.6" hidden="1"/>
    <row r="9498" ht="12.6" hidden="1"/>
    <row r="9499" ht="12.6" hidden="1"/>
    <row r="9500" ht="12.6" hidden="1"/>
    <row r="9501" ht="12.6" hidden="1"/>
    <row r="9502" ht="12.6" hidden="1"/>
    <row r="9503" ht="12.6" hidden="1"/>
    <row r="9504" ht="12.6" hidden="1"/>
    <row r="9505" ht="12.6" hidden="1"/>
    <row r="9506" ht="12.6" hidden="1"/>
    <row r="9507" ht="12.6" hidden="1"/>
    <row r="9508" ht="12.6" hidden="1"/>
    <row r="9509" ht="12.6" hidden="1"/>
    <row r="9510" ht="12.6" hidden="1"/>
    <row r="9511" ht="12.6" hidden="1"/>
    <row r="9512" ht="12.6" hidden="1"/>
    <row r="9513" ht="12.6" hidden="1"/>
    <row r="9514" ht="12.6" hidden="1"/>
    <row r="9515" ht="12.6" hidden="1"/>
    <row r="9516" ht="12.6" hidden="1"/>
    <row r="9517" ht="12.6" hidden="1"/>
    <row r="9518" ht="12.6" hidden="1"/>
    <row r="9519" ht="12.6" hidden="1"/>
    <row r="9520" ht="12.6" hidden="1"/>
    <row r="9521" ht="12.6" hidden="1"/>
    <row r="9522" ht="12.6" hidden="1"/>
    <row r="9523" ht="12.6" hidden="1"/>
    <row r="9524" ht="12.6" hidden="1"/>
    <row r="9525" ht="12.6" hidden="1"/>
    <row r="9526" ht="12.6" hidden="1"/>
    <row r="9527" ht="12.6" hidden="1"/>
    <row r="9528" ht="12.6" hidden="1"/>
    <row r="9529" ht="12.6" hidden="1"/>
    <row r="9530" ht="12.6" hidden="1"/>
    <row r="9531" ht="12.6" hidden="1"/>
    <row r="9532" ht="12.6" hidden="1"/>
    <row r="9533" ht="12.6" hidden="1"/>
    <row r="9534" ht="12.6" hidden="1"/>
    <row r="9535" ht="12.6" hidden="1"/>
    <row r="9536" ht="12.6" hidden="1"/>
    <row r="9537" ht="12.6" hidden="1"/>
    <row r="9538" ht="12.6" hidden="1"/>
    <row r="9539" ht="12.6" hidden="1"/>
    <row r="9540" ht="12.6" hidden="1"/>
    <row r="9541" ht="12.6" hidden="1"/>
    <row r="9542" ht="12.6" hidden="1"/>
    <row r="9543" ht="12.6" hidden="1"/>
    <row r="9544" ht="12.6" hidden="1"/>
    <row r="9545" ht="12.6" hidden="1"/>
    <row r="9546" ht="12.6" hidden="1"/>
    <row r="9547" ht="12.6" hidden="1"/>
    <row r="9548" ht="12.6" hidden="1"/>
    <row r="9549" ht="12.6" hidden="1"/>
    <row r="9550" ht="12.6" hidden="1"/>
    <row r="9551" ht="12.6" hidden="1"/>
    <row r="9552" ht="12.6" hidden="1"/>
    <row r="9553" ht="12.6" hidden="1"/>
    <row r="9554" ht="12.6" hidden="1"/>
    <row r="9555" ht="12.6" hidden="1"/>
    <row r="9556" ht="12.6" hidden="1"/>
    <row r="9557" ht="12.6" hidden="1"/>
    <row r="9558" ht="12.6" hidden="1"/>
    <row r="9559" ht="12.6" hidden="1"/>
    <row r="9560" ht="12.6" hidden="1"/>
    <row r="9561" ht="12.6" hidden="1"/>
    <row r="9562" ht="12.6" hidden="1"/>
    <row r="9563" ht="12.6" hidden="1"/>
    <row r="9564" ht="12.6" hidden="1"/>
    <row r="9565" ht="12.6" hidden="1"/>
    <row r="9566" ht="12.6" hidden="1"/>
    <row r="9567" ht="12.6" hidden="1"/>
    <row r="9568" ht="12.6" hidden="1"/>
    <row r="9569" ht="12.6" hidden="1"/>
    <row r="9570" ht="12.6" hidden="1"/>
    <row r="9571" ht="12.6" hidden="1"/>
    <row r="9572" ht="12.6" hidden="1"/>
    <row r="9573" ht="12.6" hidden="1"/>
    <row r="9574" ht="12.6" hidden="1"/>
    <row r="9575" ht="12.6" hidden="1"/>
    <row r="9576" ht="12.6" hidden="1"/>
    <row r="9577" ht="12.6" hidden="1"/>
    <row r="9578" ht="12.6" hidden="1"/>
    <row r="9579" ht="12.6" hidden="1"/>
    <row r="9580" ht="12.6" hidden="1"/>
    <row r="9581" ht="12.6" hidden="1"/>
    <row r="9582" ht="12.6" hidden="1"/>
    <row r="9583" ht="12.6" hidden="1"/>
    <row r="9584" ht="12.6" hidden="1"/>
    <row r="9585" ht="12.6" hidden="1"/>
    <row r="9586" ht="12.6" hidden="1"/>
    <row r="9587" ht="12.6" hidden="1"/>
    <row r="9588" ht="12.6" hidden="1"/>
    <row r="9589" ht="12.6" hidden="1"/>
    <row r="9590" ht="12.6" hidden="1"/>
    <row r="9591" ht="12.6" hidden="1"/>
    <row r="9592" ht="12.6" hidden="1"/>
    <row r="9593" ht="12.6" hidden="1"/>
    <row r="9594" ht="12.6" hidden="1"/>
    <row r="9595" ht="12.6" hidden="1"/>
    <row r="9596" ht="12.6" hidden="1"/>
    <row r="9597" ht="12.6" hidden="1"/>
    <row r="9598" ht="12.6" hidden="1"/>
    <row r="9599" ht="12.6" hidden="1"/>
    <row r="9600" ht="12.6" hidden="1"/>
    <row r="9601" ht="12.6" hidden="1"/>
    <row r="9602" ht="12.6" hidden="1"/>
    <row r="9603" ht="12.6" hidden="1"/>
    <row r="9604" ht="12.6" hidden="1"/>
    <row r="9605" ht="12.6" hidden="1"/>
    <row r="9606" ht="12.6" hidden="1"/>
    <row r="9607" ht="12.6" hidden="1"/>
    <row r="9608" ht="12.6" hidden="1"/>
    <row r="9609" ht="12.6" hidden="1"/>
    <row r="9610" ht="12.6" hidden="1"/>
    <row r="9611" ht="12.6" hidden="1"/>
    <row r="9612" ht="12.6" hidden="1"/>
    <row r="9613" ht="12.6" hidden="1"/>
    <row r="9614" ht="12.6" hidden="1"/>
    <row r="9615" ht="12.6" hidden="1"/>
    <row r="9616" ht="12.6" hidden="1"/>
    <row r="9617" ht="12.6" hidden="1"/>
    <row r="9618" ht="12.6" hidden="1"/>
    <row r="9619" ht="12.6" hidden="1"/>
    <row r="9620" ht="12.6" hidden="1"/>
    <row r="9621" ht="12.6" hidden="1"/>
    <row r="9622" ht="12.6" hidden="1"/>
    <row r="9623" ht="12.6" hidden="1"/>
    <row r="9624" ht="12.6" hidden="1"/>
    <row r="9625" ht="12.6" hidden="1"/>
    <row r="9626" ht="12.6" hidden="1"/>
    <row r="9627" ht="12.6" hidden="1"/>
    <row r="9628" ht="12.6" hidden="1"/>
    <row r="9629" ht="12.6" hidden="1"/>
    <row r="9630" ht="12.6" hidden="1"/>
    <row r="9631" ht="12.6" hidden="1"/>
    <row r="9632" ht="12.6" hidden="1"/>
    <row r="9633" ht="12.6" hidden="1"/>
    <row r="9634" ht="12.6" hidden="1"/>
    <row r="9635" ht="12.6" hidden="1"/>
    <row r="9636" ht="12.6" hidden="1"/>
    <row r="9637" ht="12.6" hidden="1"/>
    <row r="9638" ht="12.6" hidden="1"/>
    <row r="9639" ht="12.6" hidden="1"/>
    <row r="9640" ht="12.6" hidden="1"/>
    <row r="9641" ht="12.6" hidden="1"/>
    <row r="9642" ht="12.6" hidden="1"/>
    <row r="9643" ht="12.6" hidden="1"/>
    <row r="9644" ht="12.6" hidden="1"/>
    <row r="9645" ht="12.6" hidden="1"/>
    <row r="9646" ht="12.6" hidden="1"/>
    <row r="9647" ht="12.6" hidden="1"/>
    <row r="9648" ht="12.6" hidden="1"/>
    <row r="9649" ht="12.6" hidden="1"/>
    <row r="9650" ht="12.6" hidden="1"/>
    <row r="9651" ht="12.6" hidden="1"/>
    <row r="9652" ht="12.6" hidden="1"/>
    <row r="9653" ht="12.6" hidden="1"/>
    <row r="9654" ht="12.6" hidden="1"/>
    <row r="9655" ht="12.6" hidden="1"/>
    <row r="9656" ht="12.6" hidden="1"/>
    <row r="9657" ht="12.6" hidden="1"/>
    <row r="9658" ht="12.6" hidden="1"/>
    <row r="9659" ht="12.6" hidden="1"/>
    <row r="9660" ht="12.6" hidden="1"/>
    <row r="9661" ht="12.6" hidden="1"/>
    <row r="9662" ht="12.6" hidden="1"/>
    <row r="9663" ht="12.6" hidden="1"/>
    <row r="9664" ht="12.6" hidden="1"/>
    <row r="9665" ht="12.6" hidden="1"/>
    <row r="9666" ht="12.6" hidden="1"/>
    <row r="9667" ht="12.6" hidden="1"/>
    <row r="9668" ht="12.6" hidden="1"/>
    <row r="9669" ht="12.6" hidden="1"/>
    <row r="9670" ht="12.6" hidden="1"/>
    <row r="9671" ht="12.6" hidden="1"/>
    <row r="9672" ht="12.6" hidden="1"/>
    <row r="9673" ht="12.6" hidden="1"/>
    <row r="9674" ht="12.6" hidden="1"/>
    <row r="9675" ht="12.6" hidden="1"/>
    <row r="9676" ht="12.6" hidden="1"/>
    <row r="9677" ht="12.6" hidden="1"/>
    <row r="9678" ht="12.6" hidden="1"/>
    <row r="9679" ht="12.6" hidden="1"/>
    <row r="9680" ht="12.6" hidden="1"/>
    <row r="9681" ht="12.6" hidden="1"/>
    <row r="9682" ht="12.6" hidden="1"/>
    <row r="9683" ht="12.6" hidden="1"/>
    <row r="9684" ht="12.6" hidden="1"/>
    <row r="9685" ht="12.6" hidden="1"/>
    <row r="9686" ht="12.6" hidden="1"/>
    <row r="9687" ht="12.6" hidden="1"/>
    <row r="9688" ht="12.6" hidden="1"/>
    <row r="9689" ht="12.6" hidden="1"/>
    <row r="9690" ht="12.6" hidden="1"/>
    <row r="9691" ht="12.6" hidden="1"/>
    <row r="9692" ht="12.6" hidden="1"/>
    <row r="9693" ht="12.6" hidden="1"/>
    <row r="9694" ht="12.6" hidden="1"/>
    <row r="9695" ht="12.6" hidden="1"/>
    <row r="9696" ht="12.6" hidden="1"/>
    <row r="9697" ht="12.6" hidden="1"/>
    <row r="9698" ht="12.6" hidden="1"/>
    <row r="9699" ht="12.6" hidden="1"/>
    <row r="9700" ht="12.6" hidden="1"/>
    <row r="9701" ht="12.6" hidden="1"/>
    <row r="9702" ht="12.6" hidden="1"/>
    <row r="9703" ht="12.6" hidden="1"/>
    <row r="9704" ht="12.6" hidden="1"/>
    <row r="9705" ht="12.6" hidden="1"/>
    <row r="9706" ht="12.6" hidden="1"/>
    <row r="9707" ht="12.6" hidden="1"/>
    <row r="9708" ht="12.6" hidden="1"/>
    <row r="9709" ht="12.6" hidden="1"/>
    <row r="9710" ht="12.6" hidden="1"/>
    <row r="9711" ht="12.6" hidden="1"/>
    <row r="9712" ht="12.6" hidden="1"/>
    <row r="9713" ht="12.6" hidden="1"/>
    <row r="9714" ht="12.6" hidden="1"/>
    <row r="9715" ht="12.6" hidden="1"/>
    <row r="9716" ht="12.6" hidden="1"/>
    <row r="9717" ht="12.6" hidden="1"/>
    <row r="9718" ht="12.6" hidden="1"/>
    <row r="9719" ht="12.6" hidden="1"/>
    <row r="9720" ht="12.6" hidden="1"/>
    <row r="9721" ht="12.6" hidden="1"/>
    <row r="9722" ht="12.6" hidden="1"/>
    <row r="9723" ht="12.6" hidden="1"/>
    <row r="9724" ht="12.6" hidden="1"/>
    <row r="9725" ht="12.6" hidden="1"/>
    <row r="9726" ht="12.6" hidden="1"/>
    <row r="9727" ht="12.6" hidden="1"/>
    <row r="9728" ht="12.6" hidden="1"/>
    <row r="9729" ht="12.6" hidden="1"/>
    <row r="9730" ht="12.6" hidden="1"/>
    <row r="9731" ht="12.6" hidden="1"/>
    <row r="9732" ht="12.6" hidden="1"/>
    <row r="9733" ht="12.6" hidden="1"/>
    <row r="9734" ht="12.6" hidden="1"/>
    <row r="9735" ht="12.6" hidden="1"/>
    <row r="9736" ht="12.6" hidden="1"/>
    <row r="9737" ht="12.6" hidden="1"/>
    <row r="9738" ht="12.6" hidden="1"/>
    <row r="9739" ht="12.6" hidden="1"/>
    <row r="9740" ht="12.6" hidden="1"/>
    <row r="9741" ht="12.6" hidden="1"/>
    <row r="9742" ht="12.6" hidden="1"/>
    <row r="9743" ht="12.6" hidden="1"/>
    <row r="9744" ht="12.6" hidden="1"/>
    <row r="9745" ht="12.6" hidden="1"/>
    <row r="9746" ht="12.6" hidden="1"/>
    <row r="9747" ht="12.6" hidden="1"/>
    <row r="9748" ht="12.6" hidden="1"/>
    <row r="9749" ht="12.6" hidden="1"/>
    <row r="9750" ht="12.6" hidden="1"/>
    <row r="9751" ht="12.6" hidden="1"/>
    <row r="9752" ht="12.6" hidden="1"/>
    <row r="9753" ht="12.6" hidden="1"/>
    <row r="9754" ht="12.6" hidden="1"/>
    <row r="9755" ht="12.6" hidden="1"/>
    <row r="9756" ht="12.6" hidden="1"/>
    <row r="9757" ht="12.6" hidden="1"/>
    <row r="9758" ht="12.6" hidden="1"/>
    <row r="9759" ht="12.6" hidden="1"/>
    <row r="9760" ht="12.6" hidden="1"/>
    <row r="9761" ht="12.6" hidden="1"/>
    <row r="9762" ht="12.6" hidden="1"/>
    <row r="9763" ht="12.6" hidden="1"/>
    <row r="9764" ht="12.6" hidden="1"/>
    <row r="9765" ht="12.6" hidden="1"/>
    <row r="9766" ht="12.6" hidden="1"/>
    <row r="9767" ht="12.6" hidden="1"/>
    <row r="9768" ht="12.6" hidden="1"/>
    <row r="9769" ht="12.6" hidden="1"/>
    <row r="9770" ht="12.6" hidden="1"/>
    <row r="9771" ht="12.6" hidden="1"/>
    <row r="9772" ht="12.6" hidden="1"/>
    <row r="9773" ht="12.6" hidden="1"/>
    <row r="9774" ht="12.6" hidden="1"/>
    <row r="9775" ht="12.6" hidden="1"/>
    <row r="9776" ht="12.6" hidden="1"/>
    <row r="9777" ht="12.6" hidden="1"/>
    <row r="9778" ht="12.6" hidden="1"/>
    <row r="9779" ht="12.6" hidden="1"/>
    <row r="9780" ht="12.6" hidden="1"/>
    <row r="9781" ht="12.6" hidden="1"/>
    <row r="9782" ht="12.6" hidden="1"/>
    <row r="9783" ht="12.6" hidden="1"/>
    <row r="9784" ht="12.6" hidden="1"/>
    <row r="9785" ht="12.6" hidden="1"/>
    <row r="9786" ht="12.6" hidden="1"/>
    <row r="9787" ht="12.6" hidden="1"/>
    <row r="9788" ht="12.6" hidden="1"/>
    <row r="9789" ht="12.6" hidden="1"/>
    <row r="9790" ht="12.6" hidden="1"/>
    <row r="9791" ht="12.6" hidden="1"/>
    <row r="9792" ht="12.6" hidden="1"/>
    <row r="9793" ht="12.6" hidden="1"/>
    <row r="9794" ht="12.6" hidden="1"/>
    <row r="9795" ht="12.6" hidden="1"/>
    <row r="9796" ht="12.6" hidden="1"/>
    <row r="9797" ht="12.6" hidden="1"/>
    <row r="9798" ht="12.6" hidden="1"/>
    <row r="9799" ht="12.6" hidden="1"/>
    <row r="9800" ht="12.6" hidden="1"/>
    <row r="9801" ht="12.6" hidden="1"/>
    <row r="9802" ht="12.6" hidden="1"/>
    <row r="9803" ht="12.6" hidden="1"/>
    <row r="9804" ht="12.6" hidden="1"/>
    <row r="9805" ht="12.6" hidden="1"/>
    <row r="9806" ht="12.6" hidden="1"/>
    <row r="9807" ht="12.6" hidden="1"/>
    <row r="9808" ht="12.6" hidden="1"/>
    <row r="9809" ht="12.6" hidden="1"/>
    <row r="9810" ht="12.6" hidden="1"/>
    <row r="9811" ht="12.6" hidden="1"/>
    <row r="9812" ht="12.6" hidden="1"/>
    <row r="9813" ht="12.6" hidden="1"/>
    <row r="9814" ht="12.6" hidden="1"/>
    <row r="9815" ht="12.6" hidden="1"/>
    <row r="9816" ht="12.6" hidden="1"/>
    <row r="9817" ht="12.6" hidden="1"/>
    <row r="9818" ht="12.6" hidden="1"/>
    <row r="9819" ht="12.6" hidden="1"/>
    <row r="9820" ht="12.6" hidden="1"/>
    <row r="9821" ht="12.6" hidden="1"/>
    <row r="9822" ht="12.6" hidden="1"/>
    <row r="9823" ht="12.6" hidden="1"/>
    <row r="9824" ht="12.6" hidden="1"/>
    <row r="9825" ht="12.6" hidden="1"/>
    <row r="9826" ht="12.6" hidden="1"/>
    <row r="9827" ht="12.6" hidden="1"/>
    <row r="9828" ht="12.6" hidden="1"/>
    <row r="9829" ht="12.6" hidden="1"/>
    <row r="9830" ht="12.6" hidden="1"/>
    <row r="9831" ht="12.6" hidden="1"/>
    <row r="9832" ht="12.6" hidden="1"/>
    <row r="9833" ht="12.6" hidden="1"/>
    <row r="9834" ht="12.6" hidden="1"/>
    <row r="9835" ht="12.6" hidden="1"/>
    <row r="9836" ht="12.6" hidden="1"/>
    <row r="9837" ht="12.6" hidden="1"/>
    <row r="9838" ht="12.6" hidden="1"/>
    <row r="9839" ht="12.6" hidden="1"/>
    <row r="9840" ht="12.6" hidden="1"/>
    <row r="9841" ht="12.6" hidden="1"/>
    <row r="9842" ht="12.6" hidden="1"/>
    <row r="9843" ht="12.6" hidden="1"/>
    <row r="9844" ht="12.6" hidden="1"/>
    <row r="9845" ht="12.6" hidden="1"/>
    <row r="9846" ht="12.6" hidden="1"/>
    <row r="9847" ht="12.6" hidden="1"/>
    <row r="9848" ht="12.6" hidden="1"/>
    <row r="9849" ht="12.6" hidden="1"/>
    <row r="9850" ht="12.6" hidden="1"/>
    <row r="9851" ht="12.6" hidden="1"/>
    <row r="9852" ht="12.6" hidden="1"/>
    <row r="9853" ht="12.6" hidden="1"/>
    <row r="9854" ht="12.6" hidden="1"/>
    <row r="9855" ht="12.6" hidden="1"/>
    <row r="9856" ht="12.6" hidden="1"/>
    <row r="9857" ht="12.6" hidden="1"/>
    <row r="9858" ht="12.6" hidden="1"/>
    <row r="9859" ht="12.6" hidden="1"/>
    <row r="9860" ht="12.6" hidden="1"/>
    <row r="9861" ht="12.6" hidden="1"/>
    <row r="9862" ht="12.6" hidden="1"/>
    <row r="9863" ht="12.6" hidden="1"/>
    <row r="9864" ht="12.6" hidden="1"/>
    <row r="9865" ht="12.6" hidden="1"/>
    <row r="9866" ht="12.6" hidden="1"/>
    <row r="9867" ht="12.6" hidden="1"/>
    <row r="9868" ht="12.6" hidden="1"/>
    <row r="9869" ht="12.6" hidden="1"/>
    <row r="9870" ht="12.6" hidden="1"/>
    <row r="9871" ht="12.6" hidden="1"/>
    <row r="9872" ht="12.6" hidden="1"/>
    <row r="9873" ht="12.6" hidden="1"/>
    <row r="9874" ht="12.6" hidden="1"/>
    <row r="9875" ht="12.6" hidden="1"/>
    <row r="9876" ht="12.6" hidden="1"/>
    <row r="9877" ht="12.6" hidden="1"/>
    <row r="9878" ht="12.6" hidden="1"/>
    <row r="9879" ht="12.6" hidden="1"/>
    <row r="9880" ht="12.6" hidden="1"/>
    <row r="9881" ht="12.6" hidden="1"/>
    <row r="9882" ht="12.6" hidden="1"/>
    <row r="9883" ht="12.6" hidden="1"/>
    <row r="9884" ht="12.6" hidden="1"/>
    <row r="9885" ht="12.6" hidden="1"/>
    <row r="9886" ht="12.6" hidden="1"/>
    <row r="9887" ht="12.6" hidden="1"/>
    <row r="9888" ht="12.6" hidden="1"/>
    <row r="9889" ht="12.6" hidden="1"/>
    <row r="9890" ht="12.6" hidden="1"/>
    <row r="9891" ht="12.6" hidden="1"/>
    <row r="9892" ht="12.6" hidden="1"/>
    <row r="9893" ht="12.6" hidden="1"/>
    <row r="9894" ht="12.6" hidden="1"/>
    <row r="9895" ht="12.6" hidden="1"/>
    <row r="9896" ht="12.6" hidden="1"/>
    <row r="9897" ht="12.6" hidden="1"/>
    <row r="9898" ht="12.6" hidden="1"/>
    <row r="9899" ht="12.6" hidden="1"/>
    <row r="9900" ht="12.6" hidden="1"/>
    <row r="9901" ht="12.6" hidden="1"/>
    <row r="9902" ht="12.6" hidden="1"/>
    <row r="9903" ht="12.6" hidden="1"/>
    <row r="9904" ht="12.6" hidden="1"/>
    <row r="9905" ht="12.6" hidden="1"/>
    <row r="9906" ht="12.6" hidden="1"/>
    <row r="9907" ht="12.6" hidden="1"/>
    <row r="9908" ht="12.6" hidden="1"/>
    <row r="9909" ht="12.6" hidden="1"/>
    <row r="9910" ht="12.6" hidden="1"/>
    <row r="9911" ht="12.6" hidden="1"/>
    <row r="9912" ht="12.6" hidden="1"/>
    <row r="9913" ht="12.6" hidden="1"/>
    <row r="9914" ht="12.6" hidden="1"/>
    <row r="9915" ht="12.6" hidden="1"/>
    <row r="9916" ht="12.6" hidden="1"/>
    <row r="9917" ht="12.6" hidden="1"/>
    <row r="9918" ht="12.6" hidden="1"/>
    <row r="9919" ht="12.6" hidden="1"/>
    <row r="9920" ht="12.6" hidden="1"/>
    <row r="9921" ht="12.6" hidden="1"/>
    <row r="9922" ht="12.6" hidden="1"/>
    <row r="9923" ht="12.6" hidden="1"/>
    <row r="9924" ht="12.6" hidden="1"/>
    <row r="9925" ht="12.6" hidden="1"/>
    <row r="9926" ht="12.6" hidden="1"/>
    <row r="9927" ht="12.6" hidden="1"/>
    <row r="9928" ht="12.6" hidden="1"/>
    <row r="9929" ht="12.6" hidden="1"/>
    <row r="9930" ht="12.6" hidden="1"/>
    <row r="9931" ht="12.6" hidden="1"/>
    <row r="9932" ht="12.6" hidden="1"/>
    <row r="9933" ht="12.6" hidden="1"/>
    <row r="9934" ht="12.6" hidden="1"/>
    <row r="9935" ht="12.6" hidden="1"/>
    <row r="9936" ht="12.6" hidden="1"/>
    <row r="9937" ht="12.6" hidden="1"/>
    <row r="9938" ht="12.6" hidden="1"/>
    <row r="9939" ht="12.6" hidden="1"/>
    <row r="9940" ht="12.6" hidden="1"/>
    <row r="9941" ht="12.6" hidden="1"/>
    <row r="9942" ht="12.6" hidden="1"/>
    <row r="9943" ht="12.6" hidden="1"/>
    <row r="9944" ht="12.6" hidden="1"/>
    <row r="9945" ht="12.6" hidden="1"/>
    <row r="9946" ht="12.6" hidden="1"/>
    <row r="9947" ht="12.6" hidden="1"/>
    <row r="9948" ht="12.6" hidden="1"/>
    <row r="9949" ht="12.6" hidden="1"/>
    <row r="9950" ht="12.6" hidden="1"/>
    <row r="9951" ht="12.6" hidden="1"/>
    <row r="9952" ht="12.6" hidden="1"/>
    <row r="9953" ht="12.6" hidden="1"/>
    <row r="9954" ht="12.6" hidden="1"/>
    <row r="9955" ht="12.6" hidden="1"/>
    <row r="9956" ht="12.6" hidden="1"/>
    <row r="9957" ht="12.6" hidden="1"/>
    <row r="9958" ht="12.6" hidden="1"/>
    <row r="9959" ht="12.6" hidden="1"/>
    <row r="9960" ht="12.6" hidden="1"/>
    <row r="9961" ht="12.6" hidden="1"/>
    <row r="9962" ht="12.6" hidden="1"/>
    <row r="9963" ht="12.6" hidden="1"/>
    <row r="9964" ht="12.6" hidden="1"/>
    <row r="9965" ht="12.6" hidden="1"/>
    <row r="9966" ht="12.6" hidden="1"/>
    <row r="9967" ht="12.6" hidden="1"/>
    <row r="9968" ht="12.6" hidden="1"/>
    <row r="9969" ht="12.6" hidden="1"/>
    <row r="9970" ht="12.6" hidden="1"/>
    <row r="9971" ht="12.6" hidden="1"/>
    <row r="9972" ht="12.6" hidden="1"/>
    <row r="9973" ht="12.6" hidden="1"/>
    <row r="9974" ht="12.6" hidden="1"/>
    <row r="9975" ht="12.6" hidden="1"/>
    <row r="9976" ht="12.6" hidden="1"/>
    <row r="9977" ht="12.6" hidden="1"/>
    <row r="9978" ht="12.6" hidden="1"/>
    <row r="9979" ht="12.6" hidden="1"/>
    <row r="9980" ht="12.6" hidden="1"/>
    <row r="9981" ht="12.6" hidden="1"/>
    <row r="9982" ht="12.6" hidden="1"/>
    <row r="9983" ht="12.6" hidden="1"/>
    <row r="9984" ht="12.6" hidden="1"/>
    <row r="9985" ht="12.6" hidden="1"/>
    <row r="9986" ht="12.6" hidden="1"/>
    <row r="9987" ht="12.6" hidden="1"/>
    <row r="9988" ht="12.6" hidden="1"/>
    <row r="9989" ht="12.6" hidden="1"/>
    <row r="9990" ht="12.6" hidden="1"/>
    <row r="9991" ht="12.6" hidden="1"/>
    <row r="9992" ht="12.6" hidden="1"/>
    <row r="9993" ht="12.6" hidden="1"/>
    <row r="9994" ht="12.6" hidden="1"/>
    <row r="9995" ht="12.6" hidden="1"/>
    <row r="9996" ht="12.6" hidden="1"/>
    <row r="9997" ht="12.6" hidden="1"/>
    <row r="9998" ht="12.6" hidden="1"/>
    <row r="9999" ht="12.6" hidden="1"/>
    <row r="10000" ht="12.6" hidden="1"/>
    <row r="10001" ht="12.6" hidden="1"/>
    <row r="10002" ht="12.6" hidden="1"/>
    <row r="10003" ht="12.6" hidden="1"/>
    <row r="10004" ht="12.6" hidden="1"/>
    <row r="10005" ht="12.6" hidden="1"/>
    <row r="10006" ht="12.6" hidden="1"/>
    <row r="10007" ht="12.6" hidden="1"/>
    <row r="10008" ht="12.6" hidden="1"/>
    <row r="10009" ht="12.6" hidden="1"/>
    <row r="10010" ht="12.6" hidden="1"/>
    <row r="10011" ht="12.6" hidden="1"/>
    <row r="10012" ht="12.6" hidden="1"/>
    <row r="10013" ht="12.6" hidden="1"/>
    <row r="10014" ht="12.6" hidden="1"/>
    <row r="10015" ht="12.6" hidden="1"/>
    <row r="10016" ht="12.6" hidden="1"/>
    <row r="10017" ht="12.6" hidden="1"/>
    <row r="10018" ht="12.6" hidden="1"/>
    <row r="10019" ht="12.6" hidden="1"/>
    <row r="10020" ht="12.6" hidden="1"/>
    <row r="10021" ht="12.6" hidden="1"/>
    <row r="10022" ht="12.6" hidden="1"/>
    <row r="10023" ht="12.6" hidden="1"/>
    <row r="10024" ht="12.6" hidden="1"/>
    <row r="10025" ht="12.6" hidden="1"/>
    <row r="10026" ht="12.6" hidden="1"/>
    <row r="10027" ht="12.6" hidden="1"/>
    <row r="10028" ht="12.6" hidden="1"/>
    <row r="10029" ht="12.6" hidden="1"/>
    <row r="10030" ht="12.6" hidden="1"/>
    <row r="10031" ht="12.6" hidden="1"/>
    <row r="10032" ht="12.6" hidden="1"/>
    <row r="10033" ht="12.6" hidden="1"/>
    <row r="10034" ht="12.6" hidden="1"/>
    <row r="10035" ht="12.6" hidden="1"/>
    <row r="10036" ht="12.6" hidden="1"/>
    <row r="10037" ht="12.6" hidden="1"/>
    <row r="10038" ht="12.6" hidden="1"/>
    <row r="10039" ht="12.6" hidden="1"/>
    <row r="10040" ht="12.6" hidden="1"/>
    <row r="10041" ht="12.6" hidden="1"/>
    <row r="10042" ht="12.6" hidden="1"/>
    <row r="10043" ht="12.6" hidden="1"/>
    <row r="10044" ht="12.6" hidden="1"/>
    <row r="10045" ht="12.6" hidden="1"/>
    <row r="10046" ht="12.6" hidden="1"/>
    <row r="10047" ht="12.6" hidden="1"/>
    <row r="10048" ht="12.6" hidden="1"/>
    <row r="10049" ht="12.6" hidden="1"/>
    <row r="10050" ht="12.6" hidden="1"/>
    <row r="10051" ht="12.6" hidden="1"/>
    <row r="10052" ht="12.6" hidden="1"/>
    <row r="10053" ht="12.6" hidden="1"/>
    <row r="10054" ht="12.6" hidden="1"/>
    <row r="10055" ht="12.6" hidden="1"/>
    <row r="10056" ht="12.6" hidden="1"/>
    <row r="10057" ht="12.6" hidden="1"/>
    <row r="10058" ht="12.6" hidden="1"/>
    <row r="10059" ht="12.6" hidden="1"/>
    <row r="10060" ht="12.6" hidden="1"/>
    <row r="10061" ht="12.6" hidden="1"/>
    <row r="10062" ht="12.6" hidden="1"/>
    <row r="10063" ht="12.6" hidden="1"/>
    <row r="10064" ht="12.6" hidden="1"/>
    <row r="10065" ht="12.6" hidden="1"/>
    <row r="10066" ht="12.6" hidden="1"/>
    <row r="10067" ht="12.6" hidden="1"/>
    <row r="10068" ht="12.6" hidden="1"/>
    <row r="10069" ht="12.6" hidden="1"/>
    <row r="10070" ht="12.6" hidden="1"/>
    <row r="10071" ht="12.6" hidden="1"/>
    <row r="10072" ht="12.6" hidden="1"/>
    <row r="10073" ht="12.6" hidden="1"/>
    <row r="10074" ht="12.6" hidden="1"/>
    <row r="10075" ht="12.6" hidden="1"/>
    <row r="10076" ht="12.6" hidden="1"/>
    <row r="10077" ht="12.6" hidden="1"/>
    <row r="10078" ht="12.6" hidden="1"/>
    <row r="10079" ht="12.6" hidden="1"/>
    <row r="10080" ht="12.6" hidden="1"/>
    <row r="10081" ht="12.6" hidden="1"/>
    <row r="10082" ht="12.6" hidden="1"/>
    <row r="10083" ht="12.6" hidden="1"/>
    <row r="10084" ht="12.6" hidden="1"/>
    <row r="10085" ht="12.6" hidden="1"/>
    <row r="10086" ht="12.6" hidden="1"/>
    <row r="10087" ht="12.6" hidden="1"/>
    <row r="10088" ht="12.6" hidden="1"/>
    <row r="10089" ht="12.6" hidden="1"/>
    <row r="10090" ht="12.6" hidden="1"/>
    <row r="10091" ht="12.6" hidden="1"/>
    <row r="10092" ht="12.6" hidden="1"/>
    <row r="10093" ht="12.6" hidden="1"/>
    <row r="10094" ht="12.6" hidden="1"/>
    <row r="10095" ht="12.6" hidden="1"/>
    <row r="10096" ht="12.6" hidden="1"/>
    <row r="10097" ht="12.6" hidden="1"/>
    <row r="10098" ht="12.6" hidden="1"/>
    <row r="10099" ht="12.6" hidden="1"/>
    <row r="10100" ht="12.6" hidden="1"/>
    <row r="10101" ht="12.6" hidden="1"/>
    <row r="10102" ht="12.6" hidden="1"/>
    <row r="10103" ht="12.6" hidden="1"/>
    <row r="10104" ht="12.6" hidden="1"/>
    <row r="10105" ht="12.6" hidden="1"/>
    <row r="10106" ht="12.6" hidden="1"/>
    <row r="10107" ht="12.6" hidden="1"/>
    <row r="10108" ht="12.6" hidden="1"/>
    <row r="10109" ht="12.6" hidden="1"/>
    <row r="10110" ht="12.6" hidden="1"/>
    <row r="10111" ht="12.6" hidden="1"/>
    <row r="10112" ht="12.6" hidden="1"/>
    <row r="10113" ht="12.6" hidden="1"/>
    <row r="10114" ht="12.6" hidden="1"/>
    <row r="10115" ht="12.6" hidden="1"/>
    <row r="10116" ht="12.6" hidden="1"/>
    <row r="10117" ht="12.6" hidden="1"/>
    <row r="10118" ht="12.6" hidden="1"/>
    <row r="10119" ht="12.6" hidden="1"/>
    <row r="10120" ht="12.6" hidden="1"/>
    <row r="10121" ht="12.6" hidden="1"/>
    <row r="10122" ht="12.6" hidden="1"/>
    <row r="10123" ht="12.6" hidden="1"/>
    <row r="10124" ht="12.6" hidden="1"/>
    <row r="10125" ht="12.6" hidden="1"/>
    <row r="10126" ht="12.6" hidden="1"/>
    <row r="10127" ht="12.6" hidden="1"/>
    <row r="10128" ht="12.6" hidden="1"/>
    <row r="10129" ht="12.6" hidden="1"/>
    <row r="10130" ht="12.6" hidden="1"/>
    <row r="10131" ht="12.6" hidden="1"/>
    <row r="10132" ht="12.6" hidden="1"/>
    <row r="10133" ht="12.6" hidden="1"/>
    <row r="10134" ht="12.6" hidden="1"/>
    <row r="10135" ht="12.6" hidden="1"/>
    <row r="10136" ht="12.6" hidden="1"/>
    <row r="10137" ht="12.6" hidden="1"/>
    <row r="10138" ht="12.6" hidden="1"/>
    <row r="10139" ht="12.6" hidden="1"/>
    <row r="10140" ht="12.6" hidden="1"/>
    <row r="10141" ht="12.6" hidden="1"/>
    <row r="10142" ht="12.6" hidden="1"/>
    <row r="10143" ht="12.6" hidden="1"/>
    <row r="10144" ht="12.6" hidden="1"/>
    <row r="10145" ht="12.6" hidden="1"/>
    <row r="10146" ht="12.6" hidden="1"/>
    <row r="10147" ht="12.6" hidden="1"/>
    <row r="10148" ht="12.6" hidden="1"/>
    <row r="10149" ht="12.6" hidden="1"/>
    <row r="10150" ht="12.6" hidden="1"/>
    <row r="10151" ht="12.6" hidden="1"/>
    <row r="10152" ht="12.6" hidden="1"/>
    <row r="10153" ht="12.6" hidden="1"/>
    <row r="10154" ht="12.6" hidden="1"/>
    <row r="10155" ht="12.6" hidden="1"/>
    <row r="10156" ht="12.6" hidden="1"/>
    <row r="10157" ht="12.6" hidden="1"/>
    <row r="10158" ht="12.6" hidden="1"/>
    <row r="10159" ht="12.6" hidden="1"/>
    <row r="10160" ht="12.6" hidden="1"/>
    <row r="10161" ht="12.6" hidden="1"/>
    <row r="10162" ht="12.6" hidden="1"/>
    <row r="10163" ht="12.6" hidden="1"/>
    <row r="10164" ht="12.6" hidden="1"/>
    <row r="10165" ht="12.6" hidden="1"/>
    <row r="10166" ht="12.6" hidden="1"/>
    <row r="10167" ht="12.6" hidden="1"/>
    <row r="10168" ht="12.6" hidden="1"/>
    <row r="10169" ht="12.6" hidden="1"/>
    <row r="10170" ht="12.6" hidden="1"/>
    <row r="10171" ht="12.6" hidden="1"/>
    <row r="10172" ht="12.6" hidden="1"/>
    <row r="10173" ht="12.6" hidden="1"/>
    <row r="10174" ht="12.6" hidden="1"/>
    <row r="10175" ht="12.6" hidden="1"/>
    <row r="10176" ht="12.6" hidden="1"/>
    <row r="10177" ht="12.6" hidden="1"/>
    <row r="10178" ht="12.6" hidden="1"/>
    <row r="10179" ht="12.6" hidden="1"/>
    <row r="10180" ht="12.6" hidden="1"/>
    <row r="10181" ht="12.6" hidden="1"/>
    <row r="10182" ht="12.6" hidden="1"/>
    <row r="10183" ht="12.6" hidden="1"/>
    <row r="10184" ht="12.6" hidden="1"/>
    <row r="10185" ht="12.6" hidden="1"/>
    <row r="10186" ht="12.6" hidden="1"/>
    <row r="10187" ht="12.6" hidden="1"/>
    <row r="10188" ht="12.6" hidden="1"/>
    <row r="10189" ht="12.6" hidden="1"/>
    <row r="10190" ht="12.6" hidden="1"/>
    <row r="10191" ht="12.6" hidden="1"/>
    <row r="10192" ht="12.6" hidden="1"/>
    <row r="10193" ht="12.6" hidden="1"/>
    <row r="10194" ht="12.6" hidden="1"/>
    <row r="10195" ht="12.6" hidden="1"/>
    <row r="10196" ht="12.6" hidden="1"/>
    <row r="10197" ht="12.6" hidden="1"/>
    <row r="10198" ht="12.6" hidden="1"/>
    <row r="10199" ht="12.6" hidden="1"/>
    <row r="10200" ht="12.6" hidden="1"/>
    <row r="10201" ht="12.6" hidden="1"/>
    <row r="10202" ht="12.6" hidden="1"/>
    <row r="10203" ht="12.6" hidden="1"/>
    <row r="10204" ht="12.6" hidden="1"/>
    <row r="10205" ht="12.6" hidden="1"/>
    <row r="10206" ht="12.6" hidden="1"/>
    <row r="10207" ht="12.6" hidden="1"/>
    <row r="10208" ht="12.6" hidden="1"/>
    <row r="10209" ht="12.6" hidden="1"/>
    <row r="10210" ht="12.6" hidden="1"/>
    <row r="10211" ht="12.6" hidden="1"/>
    <row r="10212" ht="12.6" hidden="1"/>
    <row r="10213" ht="12.6" hidden="1"/>
    <row r="10214" ht="12.6" hidden="1"/>
    <row r="10215" ht="12.6" hidden="1"/>
    <row r="10216" ht="12.6" hidden="1"/>
    <row r="10217" ht="12.6" hidden="1"/>
    <row r="10218" ht="12.6" hidden="1"/>
    <row r="10219" ht="12.6" hidden="1"/>
    <row r="10220" ht="12.6" hidden="1"/>
    <row r="10221" ht="12.6" hidden="1"/>
    <row r="10222" ht="12.6" hidden="1"/>
    <row r="10223" ht="12.6" hidden="1"/>
    <row r="10224" ht="12.6" hidden="1"/>
    <row r="10225" ht="12.6" hidden="1"/>
    <row r="10226" ht="12.6" hidden="1"/>
    <row r="10227" ht="12.6" hidden="1"/>
    <row r="10228" ht="12.6" hidden="1"/>
    <row r="10229" ht="12.6" hidden="1"/>
    <row r="10230" ht="12.6" hidden="1"/>
    <row r="10231" ht="12.6" hidden="1"/>
    <row r="10232" ht="12.6" hidden="1"/>
    <row r="10233" ht="12.6" hidden="1"/>
    <row r="10234" ht="12.6" hidden="1"/>
    <row r="10235" ht="12.6" hidden="1"/>
    <row r="10236" ht="12.6" hidden="1"/>
    <row r="10237" ht="12.6" hidden="1"/>
    <row r="10238" ht="12.6" hidden="1"/>
    <row r="10239" ht="12.6" hidden="1"/>
    <row r="10240" ht="12.6" hidden="1"/>
    <row r="10241" ht="12.6" hidden="1"/>
    <row r="10242" ht="12.6" hidden="1"/>
    <row r="10243" ht="12.6" hidden="1"/>
    <row r="10244" ht="12.6" hidden="1"/>
    <row r="10245" ht="12.6" hidden="1"/>
    <row r="10246" ht="12.6" hidden="1"/>
    <row r="10247" ht="12.6" hidden="1"/>
    <row r="10248" ht="12.6" hidden="1"/>
    <row r="10249" ht="12.6" hidden="1"/>
    <row r="10250" ht="12.6" hidden="1"/>
    <row r="10251" ht="12.6" hidden="1"/>
    <row r="10252" ht="12.6" hidden="1"/>
    <row r="10253" ht="12.6" hidden="1"/>
    <row r="10254" ht="12.6" hidden="1"/>
    <row r="10255" ht="12.6" hidden="1"/>
    <row r="10256" ht="12.6" hidden="1"/>
    <row r="10257" ht="12.6" hidden="1"/>
    <row r="10258" ht="12.6" hidden="1"/>
    <row r="10259" ht="12.6" hidden="1"/>
    <row r="10260" ht="12.6" hidden="1"/>
    <row r="10261" ht="12.6" hidden="1"/>
    <row r="10262" ht="12.6" hidden="1"/>
    <row r="10263" ht="12.6" hidden="1"/>
    <row r="10264" ht="12.6" hidden="1"/>
    <row r="10265" ht="12.6" hidden="1"/>
    <row r="10266" ht="12.6" hidden="1"/>
    <row r="10267" ht="12.6" hidden="1"/>
    <row r="10268" ht="12.6" hidden="1"/>
    <row r="10269" ht="12.6" hidden="1"/>
    <row r="10270" ht="12.6" hidden="1"/>
    <row r="10271" ht="12.6" hidden="1"/>
    <row r="10272" ht="12.6" hidden="1"/>
    <row r="10273" ht="12.6" hidden="1"/>
    <row r="10274" ht="12.6" hidden="1"/>
    <row r="10275" ht="12.6" hidden="1"/>
    <row r="10276" ht="12.6" hidden="1"/>
    <row r="10277" ht="12.6" hidden="1"/>
    <row r="10278" ht="12.6" hidden="1"/>
    <row r="10279" ht="12.6" hidden="1"/>
    <row r="10280" ht="12.6" hidden="1"/>
    <row r="10281" ht="12.6" hidden="1"/>
    <row r="10282" ht="12.6" hidden="1"/>
    <row r="10283" ht="12.6" hidden="1"/>
    <row r="10284" ht="12.6" hidden="1"/>
    <row r="10285" ht="12.6" hidden="1"/>
    <row r="10286" ht="12.6" hidden="1"/>
    <row r="10287" ht="12.6" hidden="1"/>
    <row r="10288" ht="12.6" hidden="1"/>
    <row r="10289" ht="12.6" hidden="1"/>
    <row r="10290" ht="12.6" hidden="1"/>
    <row r="10291" ht="12.6" hidden="1"/>
    <row r="10292" ht="12.6" hidden="1"/>
    <row r="10293" ht="12.6" hidden="1"/>
    <row r="10294" ht="12.6" hidden="1"/>
    <row r="10295" ht="12.6" hidden="1"/>
    <row r="10296" ht="12.6" hidden="1"/>
    <row r="10297" ht="12.6" hidden="1"/>
    <row r="10298" ht="12.6" hidden="1"/>
    <row r="10299" ht="12.6" hidden="1"/>
    <row r="10300" ht="12.6" hidden="1"/>
    <row r="10301" ht="12.6" hidden="1"/>
    <row r="10302" ht="12.6" hidden="1"/>
    <row r="10303" ht="12.6" hidden="1"/>
    <row r="10304" ht="12.6" hidden="1"/>
    <row r="10305" ht="12.6" hidden="1"/>
    <row r="10306" ht="12.6" hidden="1"/>
    <row r="10307" ht="12.6" hidden="1"/>
    <row r="10308" ht="12.6" hidden="1"/>
    <row r="10309" ht="12.6" hidden="1"/>
    <row r="10310" ht="12.6" hidden="1"/>
    <row r="10311" ht="12.6" hidden="1"/>
    <row r="10312" ht="12.6" hidden="1"/>
    <row r="10313" ht="12.6" hidden="1"/>
    <row r="10314" ht="12.6" hidden="1"/>
    <row r="10315" ht="12.6" hidden="1"/>
    <row r="10316" ht="12.6" hidden="1"/>
    <row r="10317" ht="12.6" hidden="1"/>
    <row r="10318" ht="12.6" hidden="1"/>
    <row r="10319" ht="12.6" hidden="1"/>
    <row r="10320" ht="12.6" hidden="1"/>
    <row r="10321" ht="12.6" hidden="1"/>
    <row r="10322" ht="12.6" hidden="1"/>
    <row r="10323" ht="12.6" hidden="1"/>
    <row r="10324" ht="12.6" hidden="1"/>
    <row r="10325" ht="12.6" hidden="1"/>
    <row r="10326" ht="12.6" hidden="1"/>
    <row r="10327" ht="12.6" hidden="1"/>
    <row r="10328" ht="12.6" hidden="1"/>
    <row r="10329" ht="12.6" hidden="1"/>
    <row r="10330" ht="12.6" hidden="1"/>
    <row r="10331" ht="12.6" hidden="1"/>
    <row r="10332" ht="12.6" hidden="1"/>
    <row r="10333" ht="12.6" hidden="1"/>
    <row r="10334" ht="12.6" hidden="1"/>
    <row r="10335" ht="12.6" hidden="1"/>
    <row r="10336" ht="12.6" hidden="1"/>
    <row r="10337" ht="12.6" hidden="1"/>
    <row r="10338" ht="12.6" hidden="1"/>
    <row r="10339" ht="12.6" hidden="1"/>
    <row r="10340" ht="12.6" hidden="1"/>
    <row r="10341" ht="12.6" hidden="1"/>
    <row r="10342" ht="12.6" hidden="1"/>
    <row r="10343" ht="12.6" hidden="1"/>
    <row r="10344" ht="12.6" hidden="1"/>
    <row r="10345" ht="12.6" hidden="1"/>
    <row r="10346" ht="12.6" hidden="1"/>
    <row r="10347" ht="12.6" hidden="1"/>
    <row r="10348" ht="12.6" hidden="1"/>
    <row r="10349" ht="12.6" hidden="1"/>
    <row r="10350" ht="12.6" hidden="1"/>
    <row r="10351" ht="12.6" hidden="1"/>
    <row r="10352" ht="12.6" hidden="1"/>
    <row r="10353" ht="12.6" hidden="1"/>
    <row r="10354" ht="12.6" hidden="1"/>
    <row r="10355" ht="12.6" hidden="1"/>
    <row r="10356" ht="12.6" hidden="1"/>
    <row r="10357" ht="12.6" hidden="1"/>
    <row r="10358" ht="12.6" hidden="1"/>
    <row r="10359" ht="12.6" hidden="1"/>
    <row r="10360" ht="12.6" hidden="1"/>
    <row r="10361" ht="12.6" hidden="1"/>
    <row r="10362" ht="12.6" hidden="1"/>
    <row r="10363" ht="12.6" hidden="1"/>
    <row r="10364" ht="12.6" hidden="1"/>
    <row r="10365" ht="12.6" hidden="1"/>
    <row r="10366" ht="12.6" hidden="1"/>
    <row r="10367" ht="12.6" hidden="1"/>
    <row r="10368" ht="12.6" hidden="1"/>
    <row r="10369" ht="12.6" hidden="1"/>
    <row r="10370" ht="12.6" hidden="1"/>
    <row r="10371" ht="12.6" hidden="1"/>
    <row r="10372" ht="12.6" hidden="1"/>
    <row r="10373" ht="12.6" hidden="1"/>
    <row r="10374" ht="12.6" hidden="1"/>
    <row r="10375" ht="12.6" hidden="1"/>
    <row r="10376" ht="12.6" hidden="1"/>
    <row r="10377" ht="12.6" hidden="1"/>
    <row r="10378" ht="12.6" hidden="1"/>
    <row r="10379" ht="12.6" hidden="1"/>
    <row r="10380" ht="12.6" hidden="1"/>
    <row r="10381" ht="12.6" hidden="1"/>
    <row r="10382" ht="12.6" hidden="1"/>
    <row r="10383" ht="12.6" hidden="1"/>
    <row r="10384" ht="12.6" hidden="1"/>
    <row r="10385" ht="12.6" hidden="1"/>
    <row r="10386" ht="12.6" hidden="1"/>
    <row r="10387" ht="12.6" hidden="1"/>
    <row r="10388" ht="12.6" hidden="1"/>
    <row r="10389" ht="12.6" hidden="1"/>
    <row r="10390" ht="12.6" hidden="1"/>
    <row r="10391" ht="12.6" hidden="1"/>
    <row r="10392" ht="12.6" hidden="1"/>
    <row r="10393" ht="12.6" hidden="1"/>
    <row r="10394" ht="12.6" hidden="1"/>
    <row r="10395" ht="12.6" hidden="1"/>
    <row r="10396" ht="12.6" hidden="1"/>
    <row r="10397" ht="12.6" hidden="1"/>
    <row r="10398" ht="12.6" hidden="1"/>
    <row r="10399" ht="12.6" hidden="1"/>
    <row r="10400" ht="12.6" hidden="1"/>
    <row r="10401" ht="12.6" hidden="1"/>
    <row r="10402" ht="12.6" hidden="1"/>
    <row r="10403" ht="12.6" hidden="1"/>
    <row r="10404" ht="12.6" hidden="1"/>
    <row r="10405" ht="12.6" hidden="1"/>
    <row r="10406" ht="12.6" hidden="1"/>
    <row r="10407" ht="12.6" hidden="1"/>
    <row r="10408" ht="12.6" hidden="1"/>
    <row r="10409" ht="12.6" hidden="1"/>
    <row r="10410" ht="12.6" hidden="1"/>
    <row r="10411" ht="12.6" hidden="1"/>
    <row r="10412" ht="12.6" hidden="1"/>
    <row r="10413" ht="12.6" hidden="1"/>
    <row r="10414" ht="12.6" hidden="1"/>
    <row r="10415" ht="12.6" hidden="1"/>
    <row r="10416" ht="12.6" hidden="1"/>
    <row r="10417" ht="12.6" hidden="1"/>
    <row r="10418" ht="12.6" hidden="1"/>
    <row r="10419" ht="12.6" hidden="1"/>
    <row r="10420" ht="12.6" hidden="1"/>
    <row r="10421" ht="12.6" hidden="1"/>
    <row r="10422" ht="12.6" hidden="1"/>
    <row r="10423" ht="12.6" hidden="1"/>
    <row r="10424" ht="12.6" hidden="1"/>
    <row r="10425" ht="12.6" hidden="1"/>
    <row r="10426" ht="12.6" hidden="1"/>
    <row r="10427" ht="12.6" hidden="1"/>
    <row r="10428" ht="12.6" hidden="1"/>
    <row r="10429" ht="12.6" hidden="1"/>
    <row r="10430" ht="12.6" hidden="1"/>
    <row r="10431" ht="12.6" hidden="1"/>
    <row r="10432" ht="12.6" hidden="1"/>
    <row r="10433" ht="12.6" hidden="1"/>
    <row r="10434" ht="12.6" hidden="1"/>
    <row r="10435" ht="12.6" hidden="1"/>
    <row r="10436" ht="12.6" hidden="1"/>
    <row r="10437" ht="12.6" hidden="1"/>
    <row r="10438" ht="12.6" hidden="1"/>
    <row r="10439" ht="12.6" hidden="1"/>
    <row r="10440" ht="12.6" hidden="1"/>
    <row r="10441" ht="12.6" hidden="1"/>
    <row r="10442" ht="12.6" hidden="1"/>
    <row r="10443" ht="12.6" hidden="1"/>
    <row r="10444" ht="12.6" hidden="1"/>
    <row r="10445" ht="12.6" hidden="1"/>
    <row r="10446" ht="12.6" hidden="1"/>
    <row r="10447" ht="12.6" hidden="1"/>
    <row r="10448" ht="12.6" hidden="1"/>
    <row r="10449" ht="12.6" hidden="1"/>
    <row r="10450" ht="12.6" hidden="1"/>
    <row r="10451" ht="12.6" hidden="1"/>
    <row r="10452" ht="12.6" hidden="1"/>
    <row r="10453" ht="12.6" hidden="1"/>
    <row r="10454" ht="12.6" hidden="1"/>
    <row r="10455" ht="12.6" hidden="1"/>
    <row r="10456" ht="12.6" hidden="1"/>
    <row r="10457" ht="12.6" hidden="1"/>
    <row r="10458" ht="12.6" hidden="1"/>
    <row r="10459" ht="12.6" hidden="1"/>
    <row r="10460" ht="12.6" hidden="1"/>
    <row r="10461" ht="12.6" hidden="1"/>
    <row r="10462" ht="12.6" hidden="1"/>
    <row r="10463" ht="12.6" hidden="1"/>
    <row r="10464" ht="12.6" hidden="1"/>
    <row r="10465" ht="12.6" hidden="1"/>
    <row r="10466" ht="12.6" hidden="1"/>
    <row r="10467" ht="12.6" hidden="1"/>
    <row r="10468" ht="12.6" hidden="1"/>
    <row r="10469" ht="12.6" hidden="1"/>
    <row r="10470" ht="12.6" hidden="1"/>
    <row r="10471" ht="12.6" hidden="1"/>
    <row r="10472" ht="12.6" hidden="1"/>
    <row r="10473" ht="12.6" hidden="1"/>
    <row r="10474" ht="12.6" hidden="1"/>
    <row r="10475" ht="12.6" hidden="1"/>
    <row r="10476" ht="12.6" hidden="1"/>
    <row r="10477" ht="12.6" hidden="1"/>
    <row r="10478" ht="12.6" hidden="1"/>
    <row r="10479" ht="12.6" hidden="1"/>
    <row r="10480" ht="12.6" hidden="1"/>
    <row r="10481" ht="12.6" hidden="1"/>
    <row r="10482" ht="12.6" hidden="1"/>
    <row r="10483" ht="12.6" hidden="1"/>
    <row r="10484" ht="12.6" hidden="1"/>
    <row r="10485" ht="12.6" hidden="1"/>
    <row r="10486" ht="12.6" hidden="1"/>
    <row r="10487" ht="12.6" hidden="1"/>
    <row r="10488" ht="12.6" hidden="1"/>
    <row r="10489" ht="12.6" hidden="1"/>
    <row r="10490" ht="12.6" hidden="1"/>
    <row r="10491" ht="12.6" hidden="1"/>
    <row r="10492" ht="12.6" hidden="1"/>
    <row r="10493" ht="12.6" hidden="1"/>
    <row r="10494" ht="12.6" hidden="1"/>
    <row r="10495" ht="12.6" hidden="1"/>
    <row r="10496" ht="12.6" hidden="1"/>
    <row r="10497" ht="12.6" hidden="1"/>
    <row r="10498" ht="12.6" hidden="1"/>
    <row r="10499" ht="12.6" hidden="1"/>
    <row r="10500" ht="12.6" hidden="1"/>
    <row r="10501" ht="12.6" hidden="1"/>
    <row r="10502" ht="12.6" hidden="1"/>
    <row r="10503" ht="12.6" hidden="1"/>
    <row r="10504" ht="12.6" hidden="1"/>
    <row r="10505" ht="12.6" hidden="1"/>
    <row r="10506" ht="12.6" hidden="1"/>
    <row r="10507" ht="12.6" hidden="1"/>
    <row r="10508" ht="12.6" hidden="1"/>
    <row r="10509" ht="12.6" hidden="1"/>
    <row r="10510" ht="12.6" hidden="1"/>
    <row r="10511" ht="12.6" hidden="1"/>
    <row r="10512" ht="12.6" hidden="1"/>
    <row r="10513" ht="12.6" hidden="1"/>
    <row r="10514" ht="12.6" hidden="1"/>
    <row r="10515" ht="12.6" hidden="1"/>
    <row r="10516" ht="12.6" hidden="1"/>
    <row r="10517" ht="12.6" hidden="1"/>
    <row r="10518" ht="12.6" hidden="1"/>
    <row r="10519" ht="12.6" hidden="1"/>
    <row r="10520" ht="12.6" hidden="1"/>
    <row r="10521" ht="12.6" hidden="1"/>
    <row r="10522" ht="12.6" hidden="1"/>
    <row r="10523" ht="12.6" hidden="1"/>
    <row r="10524" ht="12.6" hidden="1"/>
    <row r="10525" ht="12.6" hidden="1"/>
    <row r="10526" ht="12.6" hidden="1"/>
    <row r="10527" ht="12.6" hidden="1"/>
    <row r="10528" ht="12.6" hidden="1"/>
    <row r="10529" ht="12.6" hidden="1"/>
    <row r="10530" ht="12.6" hidden="1"/>
    <row r="10531" ht="12.6" hidden="1"/>
    <row r="10532" ht="12.6" hidden="1"/>
    <row r="10533" ht="12.6" hidden="1"/>
    <row r="10534" ht="12.6" hidden="1"/>
    <row r="10535" ht="12.6" hidden="1"/>
    <row r="10536" ht="12.6" hidden="1"/>
    <row r="10537" ht="12.6" hidden="1"/>
    <row r="10538" ht="12.6" hidden="1"/>
    <row r="10539" ht="12.6" hidden="1"/>
    <row r="10540" ht="12.6" hidden="1"/>
    <row r="10541" ht="12.6" hidden="1"/>
    <row r="10542" ht="12.6" hidden="1"/>
    <row r="10543" ht="12.6" hidden="1"/>
    <row r="10544" ht="12.6" hidden="1"/>
    <row r="10545" ht="12.6" hidden="1"/>
    <row r="10546" ht="12.6" hidden="1"/>
    <row r="10547" ht="12.6" hidden="1"/>
    <row r="10548" ht="12.6" hidden="1"/>
    <row r="10549" ht="12.6" hidden="1"/>
    <row r="10550" ht="12.6" hidden="1"/>
    <row r="10551" ht="12.6" hidden="1"/>
    <row r="10552" ht="12.6" hidden="1"/>
    <row r="10553" ht="12.6" hidden="1"/>
    <row r="10554" ht="12.6" hidden="1"/>
    <row r="10555" ht="12.6" hidden="1"/>
    <row r="10556" ht="12.6" hidden="1"/>
    <row r="10557" ht="12.6" hidden="1"/>
    <row r="10558" ht="12.6" hidden="1"/>
    <row r="10559" ht="12.6" hidden="1"/>
    <row r="10560" ht="12.6" hidden="1"/>
    <row r="10561" ht="12.6" hidden="1"/>
    <row r="10562" ht="12.6" hidden="1"/>
    <row r="10563" ht="12.6" hidden="1"/>
    <row r="10564" ht="12.6" hidden="1"/>
    <row r="10565" ht="12.6" hidden="1"/>
    <row r="10566" ht="12.6" hidden="1"/>
    <row r="10567" ht="12.6" hidden="1"/>
    <row r="10568" ht="12.6" hidden="1"/>
    <row r="10569" ht="12.6" hidden="1"/>
    <row r="10570" ht="12.6" hidden="1"/>
    <row r="10571" ht="12.6" hidden="1"/>
    <row r="10572" ht="12.6" hidden="1"/>
    <row r="10573" ht="12.6" hidden="1"/>
    <row r="10574" ht="12.6" hidden="1"/>
    <row r="10575" ht="12.6" hidden="1"/>
    <row r="10576" ht="12.6" hidden="1"/>
    <row r="10577" ht="12.6" hidden="1"/>
    <row r="10578" ht="12.6" hidden="1"/>
    <row r="10579" ht="12.6" hidden="1"/>
    <row r="10580" ht="12.6" hidden="1"/>
    <row r="10581" ht="12.6" hidden="1"/>
    <row r="10582" ht="12.6" hidden="1"/>
    <row r="10583" ht="12.6" hidden="1"/>
    <row r="10584" ht="12.6" hidden="1"/>
    <row r="10585" ht="12.6" hidden="1"/>
    <row r="10586" ht="12.6" hidden="1"/>
    <row r="10587" ht="12.6" hidden="1"/>
    <row r="10588" ht="12.6" hidden="1"/>
    <row r="10589" ht="12.6" hidden="1"/>
    <row r="10590" ht="12.6" hidden="1"/>
    <row r="10591" ht="12.6" hidden="1"/>
    <row r="10592" ht="12.6" hidden="1"/>
    <row r="10593" ht="12.6" hidden="1"/>
    <row r="10594" ht="12.6" hidden="1"/>
    <row r="10595" ht="12.6" hidden="1"/>
    <row r="10596" ht="12.6" hidden="1"/>
    <row r="10597" ht="12.6" hidden="1"/>
    <row r="10598" ht="12.6" hidden="1"/>
    <row r="10599" ht="12.6" hidden="1"/>
    <row r="10600" ht="12.6" hidden="1"/>
    <row r="10601" ht="12.6" hidden="1"/>
    <row r="10602" ht="12.6" hidden="1"/>
    <row r="10603" ht="12.6" hidden="1"/>
    <row r="10604" ht="12.6" hidden="1"/>
    <row r="10605" ht="12.6" hidden="1"/>
    <row r="10606" ht="12.6" hidden="1"/>
    <row r="10607" ht="12.6" hidden="1"/>
    <row r="10608" ht="12.6" hidden="1"/>
    <row r="10609" ht="12.6" hidden="1"/>
    <row r="10610" ht="12.6" hidden="1"/>
    <row r="10611" ht="12.6" hidden="1"/>
    <row r="10612" ht="12.6" hidden="1"/>
    <row r="10613" ht="12.6" hidden="1"/>
    <row r="10614" ht="12.6" hidden="1"/>
    <row r="10615" ht="12.6" hidden="1"/>
    <row r="10616" ht="12.6" hidden="1"/>
    <row r="10617" ht="12.6" hidden="1"/>
    <row r="10618" ht="12.6" hidden="1"/>
    <row r="10619" ht="12.6" hidden="1"/>
    <row r="10620" ht="12.6" hidden="1"/>
    <row r="10621" ht="12.6" hidden="1"/>
    <row r="10622" ht="12.6" hidden="1"/>
    <row r="10623" ht="12.6" hidden="1"/>
    <row r="10624" ht="12.6" hidden="1"/>
    <row r="10625" ht="12.6" hidden="1"/>
    <row r="10626" ht="12.6" hidden="1"/>
    <row r="10627" ht="12.6" hidden="1"/>
    <row r="10628" ht="12.6" hidden="1"/>
    <row r="10629" ht="12.6" hidden="1"/>
    <row r="10630" ht="12.6" hidden="1"/>
    <row r="10631" ht="12.6" hidden="1"/>
    <row r="10632" ht="12.6" hidden="1"/>
    <row r="10633" ht="12.6" hidden="1"/>
    <row r="10634" ht="12.6" hidden="1"/>
    <row r="10635" ht="12.6" hidden="1"/>
    <row r="10636" ht="12.6" hidden="1"/>
    <row r="10637" ht="12.6" hidden="1"/>
    <row r="10638" ht="12.6" hidden="1"/>
    <row r="10639" ht="12.6" hidden="1"/>
    <row r="10640" ht="12.6" hidden="1"/>
    <row r="10641" ht="12.6" hidden="1"/>
    <row r="10642" ht="12.6" hidden="1"/>
    <row r="10643" ht="12.6" hidden="1"/>
    <row r="10644" ht="12.6" hidden="1"/>
    <row r="10645" ht="12.6" hidden="1"/>
    <row r="10646" ht="12.6" hidden="1"/>
    <row r="10647" ht="12.6" hidden="1"/>
    <row r="10648" ht="12.6" hidden="1"/>
    <row r="10649" ht="12.6" hidden="1"/>
    <row r="10650" ht="12.6" hidden="1"/>
    <row r="10651" ht="12.6" hidden="1"/>
    <row r="10652" ht="12.6" hidden="1"/>
    <row r="10653" ht="12.6" hidden="1"/>
    <row r="10654" ht="12.6" hidden="1"/>
    <row r="10655" ht="12.6" hidden="1"/>
    <row r="10656" ht="12.6" hidden="1"/>
    <row r="10657" ht="12.6" hidden="1"/>
    <row r="10658" ht="12.6" hidden="1"/>
    <row r="10659" ht="12.6" hidden="1"/>
    <row r="10660" ht="12.6" hidden="1"/>
    <row r="10661" ht="12.6" hidden="1"/>
    <row r="10662" ht="12.6" hidden="1"/>
    <row r="10663" ht="12.6" hidden="1"/>
    <row r="10664" ht="12.6" hidden="1"/>
    <row r="10665" ht="12.6" hidden="1"/>
    <row r="10666" ht="12.6" hidden="1"/>
    <row r="10667" ht="12.6" hidden="1"/>
    <row r="10668" ht="12.6" hidden="1"/>
    <row r="10669" ht="12.6" hidden="1"/>
    <row r="10670" ht="12.6" hidden="1"/>
    <row r="10671" ht="12.6" hidden="1"/>
    <row r="10672" ht="12.6" hidden="1"/>
    <row r="10673" ht="12.6" hidden="1"/>
    <row r="10674" ht="12.6" hidden="1"/>
    <row r="10675" ht="12.6" hidden="1"/>
    <row r="10676" ht="12.6" hidden="1"/>
    <row r="10677" ht="12.6" hidden="1"/>
    <row r="10678" ht="12.6" hidden="1"/>
    <row r="10679" ht="12.6" hidden="1"/>
    <row r="10680" ht="12.6" hidden="1"/>
    <row r="10681" ht="12.6" hidden="1"/>
    <row r="10682" ht="12.6" hidden="1"/>
    <row r="10683" ht="12.6" hidden="1"/>
    <row r="10684" ht="12.6" hidden="1"/>
    <row r="10685" ht="12.6" hidden="1"/>
    <row r="10686" ht="12.6" hidden="1"/>
    <row r="10687" ht="12.6" hidden="1"/>
    <row r="10688" ht="12.6" hidden="1"/>
    <row r="10689" ht="12.6" hidden="1"/>
    <row r="10690" ht="12.6" hidden="1"/>
    <row r="10691" ht="12.6" hidden="1"/>
    <row r="10692" ht="12.6" hidden="1"/>
    <row r="10693" ht="12.6" hidden="1"/>
    <row r="10694" ht="12.6" hidden="1"/>
    <row r="10695" ht="12.6" hidden="1"/>
    <row r="10696" ht="12.6" hidden="1"/>
    <row r="10697" ht="12.6" hidden="1"/>
    <row r="10698" ht="12.6" hidden="1"/>
    <row r="10699" ht="12.6" hidden="1"/>
    <row r="10700" ht="12.6" hidden="1"/>
    <row r="10701" ht="12.6" hidden="1"/>
    <row r="10702" ht="12.6" hidden="1"/>
    <row r="10703" ht="12.6" hidden="1"/>
    <row r="10704" ht="12.6" hidden="1"/>
    <row r="10705" ht="12.6" hidden="1"/>
    <row r="10706" ht="12.6" hidden="1"/>
    <row r="10707" ht="12.6" hidden="1"/>
    <row r="10708" ht="12.6" hidden="1"/>
    <row r="10709" ht="12.6" hidden="1"/>
    <row r="10710" ht="12.6" hidden="1"/>
    <row r="10711" ht="12.6" hidden="1"/>
    <row r="10712" ht="12.6" hidden="1"/>
    <row r="10713" ht="12.6" hidden="1"/>
    <row r="10714" ht="12.6" hidden="1"/>
    <row r="10715" ht="12.6" hidden="1"/>
    <row r="10716" ht="12.6" hidden="1"/>
    <row r="10717" ht="12.6" hidden="1"/>
    <row r="10718" ht="12.6" hidden="1"/>
    <row r="10719" ht="12.6" hidden="1"/>
    <row r="10720" ht="12.6" hidden="1"/>
    <row r="10721" ht="12.6" hidden="1"/>
    <row r="10722" ht="12.6" hidden="1"/>
    <row r="10723" ht="12.6" hidden="1"/>
    <row r="10724" ht="12.6" hidden="1"/>
    <row r="10725" ht="12.6" hidden="1"/>
    <row r="10726" ht="12.6" hidden="1"/>
    <row r="10727" ht="12.6" hidden="1"/>
    <row r="10728" ht="12.6" hidden="1"/>
    <row r="10729" ht="12.6" hidden="1"/>
    <row r="10730" ht="12.6" hidden="1"/>
    <row r="10731" ht="12.6" hidden="1"/>
    <row r="10732" ht="12.6" hidden="1"/>
    <row r="10733" ht="12.6" hidden="1"/>
    <row r="10734" ht="12.6" hidden="1"/>
    <row r="10735" ht="12.6" hidden="1"/>
    <row r="10736" ht="12.6" hidden="1"/>
    <row r="10737" ht="12.6" hidden="1"/>
    <row r="10738" ht="12.6" hidden="1"/>
    <row r="10739" ht="12.6" hidden="1"/>
    <row r="10740" ht="12.6" hidden="1"/>
    <row r="10741" ht="12.6" hidden="1"/>
    <row r="10742" ht="12.6" hidden="1"/>
    <row r="10743" ht="12.6" hidden="1"/>
    <row r="10744" ht="12.6" hidden="1"/>
    <row r="10745" ht="12.6" hidden="1"/>
    <row r="10746" ht="12.6" hidden="1"/>
    <row r="10747" ht="12.6" hidden="1"/>
    <row r="10748" ht="12.6" hidden="1"/>
    <row r="10749" ht="12.6" hidden="1"/>
    <row r="10750" ht="12.6" hidden="1"/>
    <row r="10751" ht="12.6" hidden="1"/>
    <row r="10752" ht="12.6" hidden="1"/>
    <row r="10753" ht="12.6" hidden="1"/>
    <row r="10754" ht="12.6" hidden="1"/>
    <row r="10755" ht="12.6" hidden="1"/>
    <row r="10756" ht="12.6" hidden="1"/>
    <row r="10757" ht="12.6" hidden="1"/>
    <row r="10758" ht="12.6" hidden="1"/>
    <row r="10759" ht="12.6" hidden="1"/>
    <row r="10760" ht="12.6" hidden="1"/>
    <row r="10761" ht="12.6" hidden="1"/>
    <row r="10762" ht="12.6" hidden="1"/>
    <row r="10763" ht="12.6" hidden="1"/>
    <row r="10764" ht="12.6" hidden="1"/>
    <row r="10765" ht="12.6" hidden="1"/>
    <row r="10766" ht="12.6" hidden="1"/>
    <row r="10767" ht="12.6" hidden="1"/>
    <row r="10768" ht="12.6" hidden="1"/>
    <row r="10769" ht="12.6" hidden="1"/>
    <row r="10770" ht="12.6" hidden="1"/>
    <row r="10771" ht="12.6" hidden="1"/>
    <row r="10772" ht="12.6" hidden="1"/>
    <row r="10773" ht="12.6" hidden="1"/>
    <row r="10774" ht="12.6" hidden="1"/>
    <row r="10775" ht="12.6" hidden="1"/>
    <row r="10776" ht="12.6" hidden="1"/>
    <row r="10777" ht="12.6" hidden="1"/>
    <row r="10778" ht="12.6" hidden="1"/>
    <row r="10779" ht="12.6" hidden="1"/>
    <row r="10780" ht="12.6" hidden="1"/>
    <row r="10781" ht="12.6" hidden="1"/>
    <row r="10782" ht="12.6" hidden="1"/>
    <row r="10783" ht="12.6" hidden="1"/>
    <row r="10784" ht="12.6" hidden="1"/>
    <row r="10785" ht="12.6" hidden="1"/>
    <row r="10786" ht="12.6" hidden="1"/>
    <row r="10787" ht="12.6" hidden="1"/>
    <row r="10788" ht="12.6" hidden="1"/>
    <row r="10789" ht="12.6" hidden="1"/>
    <row r="10790" ht="12.6" hidden="1"/>
    <row r="10791" ht="12.6" hidden="1"/>
    <row r="10792" ht="12.6" hidden="1"/>
    <row r="10793" ht="12.6" hidden="1"/>
    <row r="10794" ht="12.6" hidden="1"/>
    <row r="10795" ht="12.6" hidden="1"/>
    <row r="10796" ht="12.6" hidden="1"/>
    <row r="10797" ht="12.6" hidden="1"/>
    <row r="10798" ht="12.6" hidden="1"/>
    <row r="10799" ht="12.6" hidden="1"/>
    <row r="10800" ht="12.6" hidden="1"/>
    <row r="10801" ht="12.6" hidden="1"/>
    <row r="10802" ht="12.6" hidden="1"/>
    <row r="10803" ht="12.6" hidden="1"/>
    <row r="10804" ht="12.6" hidden="1"/>
    <row r="10805" ht="12.6" hidden="1"/>
    <row r="10806" ht="12.6" hidden="1"/>
    <row r="10807" ht="12.6" hidden="1"/>
    <row r="10808" ht="12.6" hidden="1"/>
    <row r="10809" ht="12.6" hidden="1"/>
    <row r="10810" ht="12.6" hidden="1"/>
    <row r="10811" ht="12.6" hidden="1"/>
    <row r="10812" ht="12.6" hidden="1"/>
    <row r="10813" ht="12.6" hidden="1"/>
    <row r="10814" ht="12.6" hidden="1"/>
    <row r="10815" ht="12.6" hidden="1"/>
    <row r="10816" ht="12.6" hidden="1"/>
    <row r="10817" ht="12.6" hidden="1"/>
    <row r="10818" ht="12.6" hidden="1"/>
    <row r="10819" ht="12.6" hidden="1"/>
    <row r="10820" ht="12.6" hidden="1"/>
    <row r="10821" ht="12.6" hidden="1"/>
    <row r="10822" ht="12.6" hidden="1"/>
    <row r="10823" ht="12.6" hidden="1"/>
    <row r="10824" ht="12.6" hidden="1"/>
    <row r="10825" ht="12.6" hidden="1"/>
    <row r="10826" ht="12.6" hidden="1"/>
    <row r="10827" ht="12.6" hidden="1"/>
    <row r="10828" ht="12.6" hidden="1"/>
    <row r="10829" ht="12.6" hidden="1"/>
    <row r="10830" ht="12.6" hidden="1"/>
    <row r="10831" ht="12.6" hidden="1"/>
    <row r="10832" ht="12.6" hidden="1"/>
    <row r="10833" ht="12.6" hidden="1"/>
    <row r="10834" ht="12.6" hidden="1"/>
    <row r="10835" ht="12.6" hidden="1"/>
    <row r="10836" ht="12.6" hidden="1"/>
    <row r="10837" ht="12.6" hidden="1"/>
    <row r="10838" ht="12.6" hidden="1"/>
    <row r="10839" ht="12.6" hidden="1"/>
    <row r="10840" ht="12.6" hidden="1"/>
    <row r="10841" ht="12.6" hidden="1"/>
    <row r="10842" ht="12.6" hidden="1"/>
    <row r="10843" ht="12.6" hidden="1"/>
    <row r="10844" ht="12.6" hidden="1"/>
    <row r="10845" ht="12.6" hidden="1"/>
    <row r="10846" ht="12.6" hidden="1"/>
    <row r="10847" ht="12.6" hidden="1"/>
    <row r="10848" ht="12.6" hidden="1"/>
    <row r="10849" ht="12.6" hidden="1"/>
    <row r="10850" ht="12.6" hidden="1"/>
    <row r="10851" ht="12.6" hidden="1"/>
    <row r="10852" ht="12.6" hidden="1"/>
    <row r="10853" ht="12.6" hidden="1"/>
    <row r="10854" ht="12.6" hidden="1"/>
    <row r="10855" ht="12.6" hidden="1"/>
    <row r="10856" ht="12.6" hidden="1"/>
    <row r="10857" ht="12.6" hidden="1"/>
    <row r="10858" ht="12.6" hidden="1"/>
    <row r="10859" ht="12.6" hidden="1"/>
    <row r="10860" ht="12.6" hidden="1"/>
    <row r="10861" ht="12.6" hidden="1"/>
    <row r="10862" ht="12.6" hidden="1"/>
    <row r="10863" ht="12.6" hidden="1"/>
    <row r="10864" ht="12.6" hidden="1"/>
    <row r="10865" ht="12.6" hidden="1"/>
    <row r="10866" ht="12.6" hidden="1"/>
    <row r="10867" ht="12.6" hidden="1"/>
    <row r="10868" ht="12.6" hidden="1"/>
    <row r="10869" ht="12.6" hidden="1"/>
    <row r="10870" ht="12.6" hidden="1"/>
    <row r="10871" ht="12.6" hidden="1"/>
    <row r="10872" ht="12.6" hidden="1"/>
    <row r="10873" ht="12.6" hidden="1"/>
    <row r="10874" ht="12.6" hidden="1"/>
    <row r="10875" ht="12.6" hidden="1"/>
    <row r="10876" ht="12.6" hidden="1"/>
    <row r="10877" ht="12.6" hidden="1"/>
    <row r="10878" ht="12.6" hidden="1"/>
    <row r="10879" ht="12.6" hidden="1"/>
    <row r="10880" ht="12.6" hidden="1"/>
    <row r="10881" ht="12.6" hidden="1"/>
    <row r="10882" ht="12.6" hidden="1"/>
    <row r="10883" ht="12.6" hidden="1"/>
    <row r="10884" ht="12.6" hidden="1"/>
    <row r="10885" ht="12.6" hidden="1"/>
    <row r="10886" ht="12.6" hidden="1"/>
    <row r="10887" ht="12.6" hidden="1"/>
    <row r="10888" ht="12.6" hidden="1"/>
    <row r="10889" ht="12.6" hidden="1"/>
    <row r="10890" ht="12.6" hidden="1"/>
    <row r="10891" ht="12.6" hidden="1"/>
    <row r="10892" ht="12.6" hidden="1"/>
    <row r="10893" ht="12.6" hidden="1"/>
    <row r="10894" ht="12.6" hidden="1"/>
    <row r="10895" ht="12.6" hidden="1"/>
    <row r="10896" ht="12.6" hidden="1"/>
    <row r="10897" ht="12.6" hidden="1"/>
    <row r="10898" ht="12.6" hidden="1"/>
    <row r="10899" ht="12.6" hidden="1"/>
    <row r="10900" ht="12.6" hidden="1"/>
    <row r="10901" ht="12.6" hidden="1"/>
    <row r="10902" ht="12.6" hidden="1"/>
    <row r="10903" ht="12.6" hidden="1"/>
    <row r="10904" ht="12.6" hidden="1"/>
    <row r="10905" ht="12.6" hidden="1"/>
    <row r="10906" ht="12.6" hidden="1"/>
    <row r="10907" ht="12.6" hidden="1"/>
    <row r="10908" ht="12.6" hidden="1"/>
    <row r="10909" ht="12.6" hidden="1"/>
    <row r="10910" ht="12.6" hidden="1"/>
    <row r="10911" ht="12.6" hidden="1"/>
    <row r="10912" ht="12.6" hidden="1"/>
    <row r="10913" ht="12.6" hidden="1"/>
    <row r="10914" ht="12.6" hidden="1"/>
    <row r="10915" ht="12.6" hidden="1"/>
    <row r="10916" ht="12.6" hidden="1"/>
    <row r="10917" ht="12.6" hidden="1"/>
    <row r="10918" ht="12.6" hidden="1"/>
    <row r="10919" ht="12.6" hidden="1"/>
    <row r="10920" ht="12.6" hidden="1"/>
    <row r="10921" ht="12.6" hidden="1"/>
    <row r="10922" ht="12.6" hidden="1"/>
    <row r="10923" ht="12.6" hidden="1"/>
    <row r="10924" ht="12.6" hidden="1"/>
    <row r="10925" ht="12.6" hidden="1"/>
    <row r="10926" ht="12.6" hidden="1"/>
    <row r="10927" ht="12.6" hidden="1"/>
    <row r="10928" ht="12.6" hidden="1"/>
    <row r="10929" ht="12.6" hidden="1"/>
    <row r="10930" ht="12.6" hidden="1"/>
    <row r="10931" ht="12.6" hidden="1"/>
    <row r="10932" ht="12.6" hidden="1"/>
    <row r="10933" ht="12.6" hidden="1"/>
    <row r="10934" ht="12.6" hidden="1"/>
    <row r="10935" ht="12.6" hidden="1"/>
    <row r="10936" ht="12.6" hidden="1"/>
    <row r="10937" ht="12.6" hidden="1"/>
    <row r="10938" ht="12.6" hidden="1"/>
    <row r="10939" ht="12.6" hidden="1"/>
    <row r="10940" ht="12.6" hidden="1"/>
    <row r="10941" ht="12.6" hidden="1"/>
    <row r="10942" ht="12.6" hidden="1"/>
    <row r="10943" ht="12.6" hidden="1"/>
    <row r="10944" ht="12.6" hidden="1"/>
    <row r="10945" ht="12.6" hidden="1"/>
    <row r="10946" ht="12.6" hidden="1"/>
    <row r="10947" ht="12.6" hidden="1"/>
    <row r="10948" ht="12.6" hidden="1"/>
    <row r="10949" ht="12.6" hidden="1"/>
    <row r="10950" ht="12.6" hidden="1"/>
    <row r="10951" ht="12.6" hidden="1"/>
    <row r="10952" ht="12.6" hidden="1"/>
    <row r="10953" ht="12.6" hidden="1"/>
    <row r="10954" ht="12.6" hidden="1"/>
    <row r="10955" ht="12.6" hidden="1"/>
    <row r="10956" ht="12.6" hidden="1"/>
    <row r="10957" ht="12.6" hidden="1"/>
    <row r="10958" ht="12.6" hidden="1"/>
    <row r="10959" ht="12.6" hidden="1"/>
    <row r="10960" ht="12.6" hidden="1"/>
    <row r="10961" ht="12.6" hidden="1"/>
    <row r="10962" ht="12.6" hidden="1"/>
    <row r="10963" ht="12.6" hidden="1"/>
    <row r="10964" ht="12.6" hidden="1"/>
    <row r="10965" ht="12.6" hidden="1"/>
    <row r="10966" ht="12.6" hidden="1"/>
    <row r="10967" ht="12.6" hidden="1"/>
    <row r="10968" ht="12.6" hidden="1"/>
    <row r="10969" ht="12.6" hidden="1"/>
    <row r="10970" ht="12.6" hidden="1"/>
    <row r="10971" ht="12.6" hidden="1"/>
    <row r="10972" ht="12.6" hidden="1"/>
    <row r="10973" ht="12.6" hidden="1"/>
    <row r="10974" ht="12.6" hidden="1"/>
    <row r="10975" ht="12.6" hidden="1"/>
    <row r="10976" ht="12.6" hidden="1"/>
    <row r="10977" ht="12.6" hidden="1"/>
    <row r="10978" ht="12.6" hidden="1"/>
    <row r="10979" ht="12.6" hidden="1"/>
    <row r="10980" ht="12.6" hidden="1"/>
    <row r="10981" ht="12.6" hidden="1"/>
    <row r="10982" ht="12.6" hidden="1"/>
    <row r="10983" ht="12.6" hidden="1"/>
    <row r="10984" ht="12.6" hidden="1"/>
    <row r="10985" ht="12.6" hidden="1"/>
    <row r="10986" ht="12.6" hidden="1"/>
    <row r="10987" ht="12.6" hidden="1"/>
    <row r="10988" ht="12.6" hidden="1"/>
    <row r="10989" ht="12.6" hidden="1"/>
    <row r="10990" ht="12.6" hidden="1"/>
    <row r="10991" ht="12.6" hidden="1"/>
    <row r="10992" ht="12.6" hidden="1"/>
    <row r="10993" ht="12.6" hidden="1"/>
    <row r="10994" ht="12.6" hidden="1"/>
    <row r="10995" ht="12.6" hidden="1"/>
    <row r="10996" ht="12.6" hidden="1"/>
    <row r="10997" ht="12.6" hidden="1"/>
    <row r="10998" ht="12.6" hidden="1"/>
    <row r="10999" ht="12.6" hidden="1"/>
    <row r="11000" ht="12.6" hidden="1"/>
    <row r="11001" ht="12.6" hidden="1"/>
    <row r="11002" ht="12.6" hidden="1"/>
    <row r="11003" ht="12.6" hidden="1"/>
    <row r="11004" ht="12.6" hidden="1"/>
    <row r="11005" ht="12.6" hidden="1"/>
    <row r="11006" ht="12.6" hidden="1"/>
    <row r="11007" ht="12.6" hidden="1"/>
    <row r="11008" ht="12.6" hidden="1"/>
    <row r="11009" ht="12.6" hidden="1"/>
    <row r="11010" ht="12.6" hidden="1"/>
    <row r="11011" ht="12.6" hidden="1"/>
    <row r="11012" ht="12.6" hidden="1"/>
    <row r="11013" ht="12.6" hidden="1"/>
    <row r="11014" ht="12.6" hidden="1"/>
    <row r="11015" ht="12.6" hidden="1"/>
    <row r="11016" ht="12.6" hidden="1"/>
    <row r="11017" ht="12.6" hidden="1"/>
    <row r="11018" ht="12.6" hidden="1"/>
    <row r="11019" ht="12.6" hidden="1"/>
    <row r="11020" ht="12.6" hidden="1"/>
    <row r="11021" ht="12.6" hidden="1"/>
    <row r="11022" ht="12.6" hidden="1"/>
    <row r="11023" ht="12.6" hidden="1"/>
    <row r="11024" ht="12.6" hidden="1"/>
    <row r="11025" ht="12.6" hidden="1"/>
    <row r="11026" ht="12.6" hidden="1"/>
    <row r="11027" ht="12.6" hidden="1"/>
    <row r="11028" ht="12.6" hidden="1"/>
    <row r="11029" ht="12.6" hidden="1"/>
    <row r="11030" ht="12.6" hidden="1"/>
    <row r="11031" ht="12.6" hidden="1"/>
    <row r="11032" ht="12.6" hidden="1"/>
    <row r="11033" ht="12.6" hidden="1"/>
    <row r="11034" ht="12.6" hidden="1"/>
    <row r="11035" ht="12.6" hidden="1"/>
    <row r="11036" ht="12.6" hidden="1"/>
    <row r="11037" ht="12.6" hidden="1"/>
    <row r="11038" ht="12.6" hidden="1"/>
    <row r="11039" ht="12.6" hidden="1"/>
    <row r="11040" ht="12.6" hidden="1"/>
    <row r="11041" ht="12.6" hidden="1"/>
    <row r="11042" ht="12.6" hidden="1"/>
    <row r="11043" ht="12.6" hidden="1"/>
    <row r="11044" ht="12.6" hidden="1"/>
    <row r="11045" ht="12.6" hidden="1"/>
    <row r="11046" ht="12.6" hidden="1"/>
    <row r="11047" ht="12.6" hidden="1"/>
    <row r="11048" ht="12.6" hidden="1"/>
    <row r="11049" ht="12.6" hidden="1"/>
    <row r="11050" ht="12.6" hidden="1"/>
    <row r="11051" ht="12.6" hidden="1"/>
    <row r="11052" ht="12.6" hidden="1"/>
    <row r="11053" ht="12.6" hidden="1"/>
    <row r="11054" ht="12.6" hidden="1"/>
    <row r="11055" ht="12.6" hidden="1"/>
    <row r="11056" ht="12.6" hidden="1"/>
    <row r="11057" ht="12.6" hidden="1"/>
    <row r="11058" ht="12.6" hidden="1"/>
    <row r="11059" ht="12.6" hidden="1"/>
    <row r="11060" ht="12.6" hidden="1"/>
    <row r="11061" ht="12.6" hidden="1"/>
    <row r="11062" ht="12.6" hidden="1"/>
    <row r="11063" ht="12.6" hidden="1"/>
    <row r="11064" ht="12.6" hidden="1"/>
    <row r="11065" ht="12.6" hidden="1"/>
    <row r="11066" ht="12.6" hidden="1"/>
    <row r="11067" ht="12.6" hidden="1"/>
    <row r="11068" ht="12.6" hidden="1"/>
    <row r="11069" ht="12.6" hidden="1"/>
    <row r="11070" ht="12.6" hidden="1"/>
    <row r="11071" ht="12.6" hidden="1"/>
    <row r="11072" ht="12.6" hidden="1"/>
    <row r="11073" ht="12.6" hidden="1"/>
    <row r="11074" ht="12.6" hidden="1"/>
    <row r="11075" ht="12.6" hidden="1"/>
    <row r="11076" ht="12.6" hidden="1"/>
    <row r="11077" ht="12.6" hidden="1"/>
    <row r="11078" ht="12.6" hidden="1"/>
    <row r="11079" ht="12.6" hidden="1"/>
    <row r="11080" ht="12.6" hidden="1"/>
    <row r="11081" ht="12.6" hidden="1"/>
    <row r="11082" ht="12.6" hidden="1"/>
    <row r="11083" ht="12.6" hidden="1"/>
    <row r="11084" ht="12.6" hidden="1"/>
    <row r="11085" ht="12.6" hidden="1"/>
    <row r="11086" ht="12.6" hidden="1"/>
    <row r="11087" ht="12.6" hidden="1"/>
    <row r="11088" ht="12.6" hidden="1"/>
    <row r="11089" ht="12.6" hidden="1"/>
    <row r="11090" ht="12.6" hidden="1"/>
    <row r="11091" ht="12.6" hidden="1"/>
    <row r="11092" ht="12.6" hidden="1"/>
    <row r="11093" ht="12.6" hidden="1"/>
    <row r="11094" ht="12.6" hidden="1"/>
    <row r="11095" ht="12.6" hidden="1"/>
    <row r="11096" ht="12.6" hidden="1"/>
    <row r="11097" ht="12.6" hidden="1"/>
    <row r="11098" ht="12.6" hidden="1"/>
    <row r="11099" ht="12.6" hidden="1"/>
    <row r="11100" ht="12.6" hidden="1"/>
    <row r="11101" ht="12.6" hidden="1"/>
    <row r="11102" ht="12.6" hidden="1"/>
    <row r="11103" ht="12.6" hidden="1"/>
    <row r="11104" ht="12.6" hidden="1"/>
    <row r="11105" ht="12.6" hidden="1"/>
    <row r="11106" ht="12.6" hidden="1"/>
    <row r="11107" ht="12.6" hidden="1"/>
    <row r="11108" ht="12.6" hidden="1"/>
    <row r="11109" ht="12.6" hidden="1"/>
    <row r="11110" ht="12.6" hidden="1"/>
    <row r="11111" ht="12.6" hidden="1"/>
    <row r="11112" ht="12.6" hidden="1"/>
    <row r="11113" ht="12.6" hidden="1"/>
    <row r="11114" ht="12.6" hidden="1"/>
    <row r="11115" ht="12.6" hidden="1"/>
    <row r="11116" ht="12.6" hidden="1"/>
    <row r="11117" ht="12.6" hidden="1"/>
    <row r="11118" ht="12.6" hidden="1"/>
    <row r="11119" ht="12.6" hidden="1"/>
    <row r="11120" ht="12.6" hidden="1"/>
    <row r="11121" ht="12.6" hidden="1"/>
    <row r="11122" ht="12.6" hidden="1"/>
    <row r="11123" ht="12.6" hidden="1"/>
    <row r="11124" ht="12.6" hidden="1"/>
    <row r="11125" ht="12.6" hidden="1"/>
    <row r="11126" ht="12.6" hidden="1"/>
    <row r="11127" ht="12.6" hidden="1"/>
    <row r="11128" ht="12.6" hidden="1"/>
    <row r="11129" ht="12.6" hidden="1"/>
    <row r="11130" ht="12.6" hidden="1"/>
    <row r="11131" ht="12.6" hidden="1"/>
    <row r="11132" ht="12.6" hidden="1"/>
    <row r="11133" ht="12.6" hidden="1"/>
    <row r="11134" ht="12.6" hidden="1"/>
    <row r="11135" ht="12.6" hidden="1"/>
    <row r="11136" ht="12.6" hidden="1"/>
    <row r="11137" ht="12.6" hidden="1"/>
    <row r="11138" ht="12.6" hidden="1"/>
    <row r="11139" ht="12.6" hidden="1"/>
    <row r="11140" ht="12.6" hidden="1"/>
    <row r="11141" ht="12.6" hidden="1"/>
    <row r="11142" ht="12.6" hidden="1"/>
    <row r="11143" ht="12.6" hidden="1"/>
    <row r="11144" ht="12.6" hidden="1"/>
    <row r="11145" ht="12.6" hidden="1"/>
    <row r="11146" ht="12.6" hidden="1"/>
    <row r="11147" ht="12.6" hidden="1"/>
    <row r="11148" ht="12.6" hidden="1"/>
    <row r="11149" ht="12.6" hidden="1"/>
    <row r="11150" ht="12.6" hidden="1"/>
    <row r="11151" ht="12.6" hidden="1"/>
    <row r="11152" ht="12.6" hidden="1"/>
    <row r="11153" ht="12.6" hidden="1"/>
    <row r="11154" ht="12.6" hidden="1"/>
    <row r="11155" ht="12.6" hidden="1"/>
    <row r="11156" ht="12.6" hidden="1"/>
    <row r="11157" ht="12.6" hidden="1"/>
    <row r="11158" ht="12.6" hidden="1"/>
    <row r="11159" ht="12.6" hidden="1"/>
    <row r="11160" ht="12.6" hidden="1"/>
    <row r="11161" ht="12.6" hidden="1"/>
    <row r="11162" ht="12.6" hidden="1"/>
    <row r="11163" ht="12.6" hidden="1"/>
    <row r="11164" ht="12.6" hidden="1"/>
    <row r="11165" ht="12.6" hidden="1"/>
    <row r="11166" ht="12.6" hidden="1"/>
    <row r="11167" ht="12.6" hidden="1"/>
    <row r="11168" ht="12.6" hidden="1"/>
    <row r="11169" ht="12.6" hidden="1"/>
    <row r="11170" ht="12.6" hidden="1"/>
    <row r="11171" ht="12.6" hidden="1"/>
    <row r="11172" ht="12.6" hidden="1"/>
    <row r="11173" ht="12.6" hidden="1"/>
    <row r="11174" ht="12.6" hidden="1"/>
    <row r="11175" ht="12.6" hidden="1"/>
    <row r="11176" ht="12.6" hidden="1"/>
    <row r="11177" ht="12.6" hidden="1"/>
    <row r="11178" ht="12.6" hidden="1"/>
    <row r="11179" ht="12.6" hidden="1"/>
    <row r="11180" ht="12.6" hidden="1"/>
    <row r="11181" ht="12.6" hidden="1"/>
    <row r="11182" ht="12.6" hidden="1"/>
    <row r="11183" ht="12.6" hidden="1"/>
    <row r="11184" ht="12.6" hidden="1"/>
    <row r="11185" ht="12.6" hidden="1"/>
    <row r="11186" ht="12.6" hidden="1"/>
    <row r="11187" ht="12.6" hidden="1"/>
    <row r="11188" ht="12.6" hidden="1"/>
    <row r="11189" ht="12.6" hidden="1"/>
    <row r="11190" ht="12.6" hidden="1"/>
    <row r="11191" ht="12.6" hidden="1"/>
    <row r="11192" ht="12.6" hidden="1"/>
    <row r="11193" ht="12.6" hidden="1"/>
    <row r="11194" ht="12.6" hidden="1"/>
    <row r="11195" ht="12.6" hidden="1"/>
    <row r="11196" ht="12.6" hidden="1"/>
    <row r="11197" ht="12.6" hidden="1"/>
    <row r="11198" ht="12.6" hidden="1"/>
    <row r="11199" ht="12.6" hidden="1"/>
    <row r="11200" ht="12.6" hidden="1"/>
    <row r="11201" ht="12.6" hidden="1"/>
    <row r="11202" ht="12.6" hidden="1"/>
    <row r="11203" ht="12.6" hidden="1"/>
    <row r="11204" ht="12.6" hidden="1"/>
    <row r="11205" ht="12.6" hidden="1"/>
    <row r="11206" ht="12.6" hidden="1"/>
    <row r="11207" ht="12.6" hidden="1"/>
    <row r="11208" ht="12.6" hidden="1"/>
    <row r="11209" ht="12.6" hidden="1"/>
    <row r="11210" ht="12.6" hidden="1"/>
    <row r="11211" ht="12.6" hidden="1"/>
    <row r="11212" ht="12.6" hidden="1"/>
    <row r="11213" ht="12.6" hidden="1"/>
    <row r="11214" ht="12.6" hidden="1"/>
    <row r="11215" ht="12.6" hidden="1"/>
    <row r="11216" ht="12.6" hidden="1"/>
    <row r="11217" ht="12.6" hidden="1"/>
    <row r="11218" ht="12.6" hidden="1"/>
    <row r="11219" ht="12.6" hidden="1"/>
    <row r="11220" ht="12.6" hidden="1"/>
    <row r="11221" ht="12.6" hidden="1"/>
    <row r="11222" ht="12.6" hidden="1"/>
    <row r="11223" ht="12.6" hidden="1"/>
    <row r="11224" ht="12.6" hidden="1"/>
    <row r="11225" ht="12.6" hidden="1"/>
    <row r="11226" ht="12.6" hidden="1"/>
    <row r="11227" ht="12.6" hidden="1"/>
    <row r="11228" ht="12.6" hidden="1"/>
    <row r="11229" ht="12.6" hidden="1"/>
    <row r="11230" ht="12.6" hidden="1"/>
    <row r="11231" ht="12.6" hidden="1"/>
    <row r="11232" ht="12.6" hidden="1"/>
    <row r="11233" ht="12.6" hidden="1"/>
    <row r="11234" ht="12.6" hidden="1"/>
    <row r="11235" ht="12.6" hidden="1"/>
    <row r="11236" ht="12.6" hidden="1"/>
    <row r="11237" ht="12.6" hidden="1"/>
    <row r="11238" ht="12.6" hidden="1"/>
    <row r="11239" ht="12.6" hidden="1"/>
    <row r="11240" ht="12.6" hidden="1"/>
    <row r="11241" ht="12.6" hidden="1"/>
    <row r="11242" ht="12.6" hidden="1"/>
    <row r="11243" ht="12.6" hidden="1"/>
    <row r="11244" ht="12.6" hidden="1"/>
    <row r="11245" ht="12.6" hidden="1"/>
    <row r="11246" ht="12.6" hidden="1"/>
    <row r="11247" ht="12.6" hidden="1"/>
    <row r="11248" ht="12.6" hidden="1"/>
    <row r="11249" ht="12.6" hidden="1"/>
    <row r="11250" ht="12.6" hidden="1"/>
    <row r="11251" ht="12.6" hidden="1"/>
    <row r="11252" ht="12.6" hidden="1"/>
    <row r="11253" ht="12.6" hidden="1"/>
    <row r="11254" ht="12.6" hidden="1"/>
    <row r="11255" ht="12.6" hidden="1"/>
    <row r="11256" ht="12.6" hidden="1"/>
    <row r="11257" ht="12.6" hidden="1"/>
    <row r="11258" ht="12.6" hidden="1"/>
    <row r="11259" ht="12.6" hidden="1"/>
    <row r="11260" ht="12.6" hidden="1"/>
    <row r="11261" ht="12.6" hidden="1"/>
    <row r="11262" ht="12.6" hidden="1"/>
    <row r="11263" ht="12.6" hidden="1"/>
    <row r="11264" ht="12.6" hidden="1"/>
    <row r="11265" ht="12.6" hidden="1"/>
    <row r="11266" ht="12.6" hidden="1"/>
    <row r="11267" ht="12.6" hidden="1"/>
    <row r="11268" ht="12.6" hidden="1"/>
    <row r="11269" ht="12.6" hidden="1"/>
    <row r="11270" ht="12.6" hidden="1"/>
    <row r="11271" ht="12.6" hidden="1"/>
    <row r="11272" ht="12.6" hidden="1"/>
    <row r="11273" ht="12.6" hidden="1"/>
    <row r="11274" ht="12.6" hidden="1"/>
    <row r="11275" ht="12.6" hidden="1"/>
    <row r="11276" ht="12.6" hidden="1"/>
    <row r="11277" ht="12.6" hidden="1"/>
    <row r="11278" ht="12.6" hidden="1"/>
    <row r="11279" ht="12.6" hidden="1"/>
    <row r="11280" ht="12.6" hidden="1"/>
    <row r="11281" ht="12.6" hidden="1"/>
    <row r="11282" ht="12.6" hidden="1"/>
    <row r="11283" ht="12.6" hidden="1"/>
    <row r="11284" ht="12.6" hidden="1"/>
    <row r="11285" ht="12.6" hidden="1"/>
    <row r="11286" ht="12.6" hidden="1"/>
    <row r="11287" ht="12.6" hidden="1"/>
    <row r="11288" ht="12.6" hidden="1"/>
    <row r="11289" ht="12.6" hidden="1"/>
    <row r="11290" ht="12.6" hidden="1"/>
    <row r="11291" ht="12.6" hidden="1"/>
    <row r="11292" ht="12.6" hidden="1"/>
    <row r="11293" ht="12.6" hidden="1"/>
    <row r="11294" ht="12.6" hidden="1"/>
    <row r="11295" ht="12.6" hidden="1"/>
    <row r="11296" ht="12.6" hidden="1"/>
    <row r="11297" ht="12.6" hidden="1"/>
    <row r="11298" ht="12.6" hidden="1"/>
    <row r="11299" ht="12.6" hidden="1"/>
    <row r="11300" ht="12.6" hidden="1"/>
    <row r="11301" ht="12.6" hidden="1"/>
    <row r="11302" ht="12.6" hidden="1"/>
    <row r="11303" ht="12.6" hidden="1"/>
    <row r="11304" ht="12.6" hidden="1"/>
    <row r="11305" ht="12.6" hidden="1"/>
    <row r="11306" ht="12.6" hidden="1"/>
    <row r="11307" ht="12.6" hidden="1"/>
    <row r="11308" ht="12.6" hidden="1"/>
    <row r="11309" ht="12.6" hidden="1"/>
    <row r="11310" ht="12.6" hidden="1"/>
    <row r="11311" ht="12.6" hidden="1"/>
    <row r="11312" ht="12.6" hidden="1"/>
    <row r="11313" ht="12.6" hidden="1"/>
    <row r="11314" ht="12.6" hidden="1"/>
    <row r="11315" ht="12.6" hidden="1"/>
    <row r="11316" ht="12.6" hidden="1"/>
    <row r="11317" ht="12.6" hidden="1"/>
    <row r="11318" ht="12.6" hidden="1"/>
    <row r="11319" ht="12.6" hidden="1"/>
    <row r="11320" ht="12.6" hidden="1"/>
    <row r="11321" ht="12.6" hidden="1"/>
    <row r="11322" ht="12.6" hidden="1"/>
    <row r="11323" ht="12.6" hidden="1"/>
    <row r="11324" ht="12.6" hidden="1"/>
    <row r="11325" ht="12.6" hidden="1"/>
    <row r="11326" ht="12.6" hidden="1"/>
    <row r="11327" ht="12.6" hidden="1"/>
    <row r="11328" ht="12.6" hidden="1"/>
    <row r="11329" ht="12.6" hidden="1"/>
    <row r="11330" ht="12.6" hidden="1"/>
    <row r="11331" ht="12.6" hidden="1"/>
    <row r="11332" ht="12.6" hidden="1"/>
    <row r="11333" ht="12.6" hidden="1"/>
    <row r="11334" ht="12.6" hidden="1"/>
    <row r="11335" ht="12.6" hidden="1"/>
    <row r="11336" ht="12.6" hidden="1"/>
    <row r="11337" ht="12.6" hidden="1"/>
    <row r="11338" ht="12.6" hidden="1"/>
    <row r="11339" ht="12.6" hidden="1"/>
    <row r="11340" ht="12.6" hidden="1"/>
    <row r="11341" ht="12.6" hidden="1"/>
    <row r="11342" ht="12.6" hidden="1"/>
    <row r="11343" ht="12.6" hidden="1"/>
    <row r="11344" ht="12.6" hidden="1"/>
    <row r="11345" ht="12.6" hidden="1"/>
    <row r="11346" ht="12.6" hidden="1"/>
    <row r="11347" ht="12.6" hidden="1"/>
    <row r="11348" ht="12.6" hidden="1"/>
    <row r="11349" ht="12.6" hidden="1"/>
    <row r="11350" ht="12.6" hidden="1"/>
    <row r="11351" ht="12.6" hidden="1"/>
    <row r="11352" ht="12.6" hidden="1"/>
    <row r="11353" ht="12.6" hidden="1"/>
    <row r="11354" ht="12.6" hidden="1"/>
    <row r="11355" ht="12.6" hidden="1"/>
    <row r="11356" ht="12.6" hidden="1"/>
    <row r="11357" ht="12.6" hidden="1"/>
    <row r="11358" ht="12.6" hidden="1"/>
    <row r="11359" ht="12.6" hidden="1"/>
    <row r="11360" ht="12.6" hidden="1"/>
    <row r="11361" ht="12.6" hidden="1"/>
    <row r="11362" ht="12.6" hidden="1"/>
    <row r="11363" ht="12.6" hidden="1"/>
    <row r="11364" ht="12.6" hidden="1"/>
    <row r="11365" ht="12.6" hidden="1"/>
    <row r="11366" ht="12.6" hidden="1"/>
    <row r="11367" ht="12.6" hidden="1"/>
    <row r="11368" ht="12.6" hidden="1"/>
    <row r="11369" ht="12.6" hidden="1"/>
    <row r="11370" ht="12.6" hidden="1"/>
    <row r="11371" ht="12.6" hidden="1"/>
    <row r="11372" ht="12.6" hidden="1"/>
    <row r="11373" ht="12.6" hidden="1"/>
    <row r="11374" ht="12.6" hidden="1"/>
    <row r="11375" ht="12.6" hidden="1"/>
    <row r="11376" ht="12.6" hidden="1"/>
    <row r="11377" ht="12.6" hidden="1"/>
    <row r="11378" ht="12.6" hidden="1"/>
    <row r="11379" ht="12.6" hidden="1"/>
    <row r="11380" ht="12.6" hidden="1"/>
    <row r="11381" ht="12.6" hidden="1"/>
    <row r="11382" ht="12.6" hidden="1"/>
    <row r="11383" ht="12.6" hidden="1"/>
    <row r="11384" ht="12.6" hidden="1"/>
    <row r="11385" ht="12.6" hidden="1"/>
    <row r="11386" ht="12.6" hidden="1"/>
    <row r="11387" ht="12.6" hidden="1"/>
    <row r="11388" ht="12.6" hidden="1"/>
    <row r="11389" ht="12.6" hidden="1"/>
    <row r="11390" ht="12.6" hidden="1"/>
    <row r="11391" ht="12.6" hidden="1"/>
    <row r="11392" ht="12.6" hidden="1"/>
    <row r="11393" ht="12.6" hidden="1"/>
    <row r="11394" ht="12.6" hidden="1"/>
    <row r="11395" ht="12.6" hidden="1"/>
    <row r="11396" ht="12.6" hidden="1"/>
    <row r="11397" ht="12.6" hidden="1"/>
    <row r="11398" ht="12.6" hidden="1"/>
    <row r="11399" ht="12.6" hidden="1"/>
    <row r="11400" ht="12.6" hidden="1"/>
    <row r="11401" ht="12.6" hidden="1"/>
    <row r="11402" ht="12.6" hidden="1"/>
    <row r="11403" ht="12.6" hidden="1"/>
    <row r="11404" ht="12.6" hidden="1"/>
    <row r="11405" ht="12.6" hidden="1"/>
    <row r="11406" ht="12.6" hidden="1"/>
    <row r="11407" ht="12.6" hidden="1"/>
    <row r="11408" ht="12.6" hidden="1"/>
    <row r="11409" ht="12.6" hidden="1"/>
    <row r="11410" ht="12.6" hidden="1"/>
    <row r="11411" ht="12.6" hidden="1"/>
    <row r="11412" ht="12.6" hidden="1"/>
    <row r="11413" ht="12.6" hidden="1"/>
    <row r="11414" ht="12.6" hidden="1"/>
    <row r="11415" ht="12.6" hidden="1"/>
    <row r="11416" ht="12.6" hidden="1"/>
    <row r="11417" ht="12.6" hidden="1"/>
    <row r="11418" ht="12.6" hidden="1"/>
    <row r="11419" ht="12.6" hidden="1"/>
    <row r="11420" ht="12.6" hidden="1"/>
    <row r="11421" ht="12.6" hidden="1"/>
    <row r="11422" ht="12.6" hidden="1"/>
    <row r="11423" ht="12.6" hidden="1"/>
    <row r="11424" ht="12.6" hidden="1"/>
    <row r="11425" ht="12.6" hidden="1"/>
    <row r="11426" ht="12.6" hidden="1"/>
    <row r="11427" ht="12.6" hidden="1"/>
    <row r="11428" ht="12.6" hidden="1"/>
    <row r="11429" ht="12.6" hidden="1"/>
    <row r="11430" ht="12.6" hidden="1"/>
    <row r="11431" ht="12.6" hidden="1"/>
    <row r="11432" ht="12.6" hidden="1"/>
    <row r="11433" ht="12.6" hidden="1"/>
    <row r="11434" ht="12.6" hidden="1"/>
    <row r="11435" ht="12.6" hidden="1"/>
    <row r="11436" ht="12.6" hidden="1"/>
    <row r="11437" ht="12.6" hidden="1"/>
    <row r="11438" ht="12.6" hidden="1"/>
    <row r="11439" ht="12.6" hidden="1"/>
    <row r="11440" ht="12.6" hidden="1"/>
    <row r="11441" ht="12.6" hidden="1"/>
    <row r="11442" ht="12.6" hidden="1"/>
    <row r="11443" ht="12.6" hidden="1"/>
    <row r="11444" ht="12.6" hidden="1"/>
    <row r="11445" ht="12.6" hidden="1"/>
    <row r="11446" ht="12.6" hidden="1"/>
    <row r="11447" ht="12.6" hidden="1"/>
    <row r="11448" ht="12.6" hidden="1"/>
    <row r="11449" ht="12.6" hidden="1"/>
    <row r="11450" ht="12.6" hidden="1"/>
    <row r="11451" ht="12.6" hidden="1"/>
    <row r="11452" ht="12.6" hidden="1"/>
    <row r="11453" ht="12.6" hidden="1"/>
    <row r="11454" ht="12.6" hidden="1"/>
    <row r="11455" ht="12.6" hidden="1"/>
    <row r="11456" ht="12.6" hidden="1"/>
    <row r="11457" ht="12.6" hidden="1"/>
    <row r="11458" ht="12.6" hidden="1"/>
    <row r="11459" ht="12.6" hidden="1"/>
    <row r="11460" ht="12.6" hidden="1"/>
    <row r="11461" ht="12.6" hidden="1"/>
    <row r="11462" ht="12.6" hidden="1"/>
    <row r="11463" ht="12.6" hidden="1"/>
    <row r="11464" ht="12.6" hidden="1"/>
    <row r="11465" ht="12.6" hidden="1"/>
    <row r="11466" ht="12.6" hidden="1"/>
    <row r="11467" ht="12.6" hidden="1"/>
    <row r="11468" ht="12.6" hidden="1"/>
    <row r="11469" ht="12.6" hidden="1"/>
    <row r="11470" ht="12.6" hidden="1"/>
    <row r="11471" ht="12.6" hidden="1"/>
    <row r="11472" ht="12.6" hidden="1"/>
    <row r="11473" ht="12.6" hidden="1"/>
    <row r="11474" ht="12.6" hidden="1"/>
    <row r="11475" ht="12.6" hidden="1"/>
    <row r="11476" ht="12.6" hidden="1"/>
    <row r="11477" ht="12.6" hidden="1"/>
    <row r="11478" ht="12.6" hidden="1"/>
    <row r="11479" ht="12.6" hidden="1"/>
    <row r="11480" ht="12.6" hidden="1"/>
    <row r="11481" ht="12.6" hidden="1"/>
    <row r="11482" ht="12.6" hidden="1"/>
    <row r="11483" ht="12.6" hidden="1"/>
    <row r="11484" ht="12.6" hidden="1"/>
    <row r="11485" ht="12.6" hidden="1"/>
    <row r="11486" ht="12.6" hidden="1"/>
    <row r="11487" ht="12.6" hidden="1"/>
    <row r="11488" ht="12.6" hidden="1"/>
    <row r="11489" ht="12.6" hidden="1"/>
    <row r="11490" ht="12.6" hidden="1"/>
    <row r="11491" ht="12.6" hidden="1"/>
    <row r="11492" ht="12.6" hidden="1"/>
    <row r="11493" ht="12.6" hidden="1"/>
    <row r="11494" ht="12.6" hidden="1"/>
    <row r="11495" ht="12.6" hidden="1"/>
    <row r="11496" ht="12.6" hidden="1"/>
    <row r="11497" ht="12.6" hidden="1"/>
    <row r="11498" ht="12.6" hidden="1"/>
    <row r="11499" ht="12.6" hidden="1"/>
    <row r="11500" ht="12.6" hidden="1"/>
    <row r="11501" ht="12.6" hidden="1"/>
    <row r="11502" ht="12.6" hidden="1"/>
    <row r="11503" ht="12.6" hidden="1"/>
    <row r="11504" ht="12.6" hidden="1"/>
    <row r="11505" ht="12.6" hidden="1"/>
    <row r="11506" ht="12.6" hidden="1"/>
    <row r="11507" ht="12.6" hidden="1"/>
    <row r="11508" ht="12.6" hidden="1"/>
    <row r="11509" ht="12.6" hidden="1"/>
    <row r="11510" ht="12.6" hidden="1"/>
    <row r="11511" ht="12.6" hidden="1"/>
    <row r="11512" ht="12.6" hidden="1"/>
    <row r="11513" ht="12.6" hidden="1"/>
    <row r="11514" ht="12.6" hidden="1"/>
    <row r="11515" ht="12.6" hidden="1"/>
    <row r="11516" ht="12.6" hidden="1"/>
    <row r="11517" ht="12.6" hidden="1"/>
    <row r="11518" ht="12.6" hidden="1"/>
    <row r="11519" ht="12.6" hidden="1"/>
    <row r="11520" ht="12.6" hidden="1"/>
    <row r="11521" ht="12.6" hidden="1"/>
    <row r="11522" ht="12.6" hidden="1"/>
    <row r="11523" ht="12.6" hidden="1"/>
    <row r="11524" ht="12.6" hidden="1"/>
    <row r="11525" ht="12.6" hidden="1"/>
    <row r="11526" ht="12.6" hidden="1"/>
    <row r="11527" ht="12.6" hidden="1"/>
    <row r="11528" ht="12.6" hidden="1"/>
    <row r="11529" ht="12.6" hidden="1"/>
    <row r="11530" ht="12.6" hidden="1"/>
    <row r="11531" ht="12.6" hidden="1"/>
    <row r="11532" ht="12.6" hidden="1"/>
    <row r="11533" ht="12.6" hidden="1"/>
    <row r="11534" ht="12.6" hidden="1"/>
    <row r="11535" ht="12.6" hidden="1"/>
    <row r="11536" ht="12.6" hidden="1"/>
    <row r="11537" ht="12.6" hidden="1"/>
    <row r="11538" ht="12.6" hidden="1"/>
    <row r="11539" ht="12.6" hidden="1"/>
    <row r="11540" ht="12.6" hidden="1"/>
    <row r="11541" ht="12.6" hidden="1"/>
    <row r="11542" ht="12.6" hidden="1"/>
    <row r="11543" ht="12.6" hidden="1"/>
    <row r="11544" ht="12.6" hidden="1"/>
    <row r="11545" ht="12.6" hidden="1"/>
    <row r="11546" ht="12.6" hidden="1"/>
    <row r="11547" ht="12.6" hidden="1"/>
    <row r="11548" ht="12.6" hidden="1"/>
    <row r="11549" ht="12.6" hidden="1"/>
    <row r="11550" ht="12.6" hidden="1"/>
    <row r="11551" ht="12.6" hidden="1"/>
    <row r="11552" ht="12.6" hidden="1"/>
    <row r="11553" ht="12.6" hidden="1"/>
    <row r="11554" ht="12.6" hidden="1"/>
    <row r="11555" ht="12.6" hidden="1"/>
    <row r="11556" ht="12.6" hidden="1"/>
    <row r="11557" ht="12.6" hidden="1"/>
    <row r="11558" ht="12.6" hidden="1"/>
    <row r="11559" ht="12.6" hidden="1"/>
    <row r="11560" ht="12.6" hidden="1"/>
    <row r="11561" ht="12.6" hidden="1"/>
    <row r="11562" ht="12.6" hidden="1"/>
    <row r="11563" ht="12.6" hidden="1"/>
    <row r="11564" ht="12.6" hidden="1"/>
    <row r="11565" ht="12.6" hidden="1"/>
    <row r="11566" ht="12.6" hidden="1"/>
    <row r="11567" ht="12.6" hidden="1"/>
    <row r="11568" ht="12.6" hidden="1"/>
    <row r="11569" ht="12.6" hidden="1"/>
    <row r="11570" ht="12.6" hidden="1"/>
    <row r="11571" ht="12.6" hidden="1"/>
    <row r="11572" ht="12.6" hidden="1"/>
    <row r="11573" ht="12.6" hidden="1"/>
    <row r="11574" ht="12.6" hidden="1"/>
    <row r="11575" ht="12.6" hidden="1"/>
    <row r="11576" ht="12.6" hidden="1"/>
    <row r="11577" ht="12.6" hidden="1"/>
    <row r="11578" ht="12.6" hidden="1"/>
    <row r="11579" ht="12.6" hidden="1"/>
    <row r="11580" ht="12.6" hidden="1"/>
    <row r="11581" ht="12.6" hidden="1"/>
    <row r="11582" ht="12.6" hidden="1"/>
    <row r="11583" ht="12.6" hidden="1"/>
    <row r="11584" ht="12.6" hidden="1"/>
    <row r="11585" ht="12.6" hidden="1"/>
    <row r="11586" ht="12.6" hidden="1"/>
    <row r="11587" ht="12.6" hidden="1"/>
    <row r="11588" ht="12.6" hidden="1"/>
    <row r="11589" ht="12.6" hidden="1"/>
    <row r="11590" ht="12.6" hidden="1"/>
    <row r="11591" ht="12.6" hidden="1"/>
    <row r="11592" ht="12.6" hidden="1"/>
    <row r="11593" ht="12.6" hidden="1"/>
    <row r="11594" ht="12.6" hidden="1"/>
    <row r="11595" ht="12.6" hidden="1"/>
    <row r="11596" ht="12.6" hidden="1"/>
    <row r="11597" ht="12.6" hidden="1"/>
    <row r="11598" ht="12.6" hidden="1"/>
    <row r="11599" ht="12.6" hidden="1"/>
    <row r="11600" ht="12.6" hidden="1"/>
    <row r="11601" ht="12.6" hidden="1"/>
    <row r="11602" ht="12.6" hidden="1"/>
    <row r="11603" ht="12.6" hidden="1"/>
    <row r="11604" ht="12.6" hidden="1"/>
    <row r="11605" ht="12.6" hidden="1"/>
    <row r="11606" ht="12.6" hidden="1"/>
    <row r="11607" ht="12.6" hidden="1"/>
    <row r="11608" ht="12.6" hidden="1"/>
    <row r="11609" ht="12.6" hidden="1"/>
    <row r="11610" ht="12.6" hidden="1"/>
    <row r="11611" ht="12.6" hidden="1"/>
    <row r="11612" ht="12.6" hidden="1"/>
    <row r="11613" ht="12.6" hidden="1"/>
    <row r="11614" ht="12.6" hidden="1"/>
    <row r="11615" ht="12.6" hidden="1"/>
    <row r="11616" ht="12.6" hidden="1"/>
    <row r="11617" ht="12.6" hidden="1"/>
    <row r="11618" ht="12.6" hidden="1"/>
    <row r="11619" ht="12.6" hidden="1"/>
    <row r="11620" ht="12.6" hidden="1"/>
    <row r="11621" ht="12.6" hidden="1"/>
    <row r="11622" ht="12.6" hidden="1"/>
    <row r="11623" ht="12.6" hidden="1"/>
    <row r="11624" ht="12.6" hidden="1"/>
    <row r="11625" ht="12.6" hidden="1"/>
    <row r="11626" ht="12.6" hidden="1"/>
    <row r="11627" ht="12.6" hidden="1"/>
    <row r="11628" ht="12.6" hidden="1"/>
    <row r="11629" ht="12.6" hidden="1"/>
    <row r="11630" ht="12.6" hidden="1"/>
    <row r="11631" ht="12.6" hidden="1"/>
    <row r="11632" ht="12.6" hidden="1"/>
    <row r="11633" ht="12.6" hidden="1"/>
    <row r="11634" ht="12.6" hidden="1"/>
    <row r="11635" ht="12.6" hidden="1"/>
    <row r="11636" ht="12.6" hidden="1"/>
    <row r="11637" ht="12.6" hidden="1"/>
    <row r="11638" ht="12.6" hidden="1"/>
    <row r="11639" ht="12.6" hidden="1"/>
    <row r="11640" ht="12.6" hidden="1"/>
    <row r="11641" ht="12.6" hidden="1"/>
    <row r="11642" ht="12.6" hidden="1"/>
    <row r="11643" ht="12.6" hidden="1"/>
    <row r="11644" ht="12.6" hidden="1"/>
    <row r="11645" ht="12.6" hidden="1"/>
    <row r="11646" ht="12.6" hidden="1"/>
    <row r="11647" ht="12.6" hidden="1"/>
    <row r="11648" ht="12.6" hidden="1"/>
    <row r="11649" ht="12.6" hidden="1"/>
    <row r="11650" ht="12.6" hidden="1"/>
    <row r="11651" ht="12.6" hidden="1"/>
    <row r="11652" ht="12.6" hidden="1"/>
    <row r="11653" ht="12.6" hidden="1"/>
    <row r="11654" ht="12.6" hidden="1"/>
    <row r="11655" ht="12.6" hidden="1"/>
    <row r="11656" ht="12.6" hidden="1"/>
    <row r="11657" ht="12.6" hidden="1"/>
    <row r="11658" ht="12.6" hidden="1"/>
    <row r="11659" ht="12.6" hidden="1"/>
    <row r="11660" ht="12.6" hidden="1"/>
    <row r="11661" ht="12.6" hidden="1"/>
    <row r="11662" ht="12.6" hidden="1"/>
    <row r="11663" ht="12.6" hidden="1"/>
    <row r="11664" ht="12.6" hidden="1"/>
    <row r="11665" ht="12.6" hidden="1"/>
    <row r="11666" ht="12.6" hidden="1"/>
    <row r="11667" ht="12.6" hidden="1"/>
    <row r="11668" ht="12.6" hidden="1"/>
    <row r="11669" ht="12.6" hidden="1"/>
    <row r="11670" ht="12.6" hidden="1"/>
    <row r="11671" ht="12.6" hidden="1"/>
    <row r="11672" ht="12.6" hidden="1"/>
    <row r="11673" ht="12.6" hidden="1"/>
    <row r="11674" ht="12.6" hidden="1"/>
    <row r="11675" ht="12.6" hidden="1"/>
    <row r="11676" ht="12.6" hidden="1"/>
    <row r="11677" ht="12.6" hidden="1"/>
    <row r="11678" ht="12.6" hidden="1"/>
    <row r="11679" ht="12.6" hidden="1"/>
    <row r="11680" ht="12.6" hidden="1"/>
    <row r="11681" ht="12.6" hidden="1"/>
    <row r="11682" ht="12.6" hidden="1"/>
    <row r="11683" ht="12.6" hidden="1"/>
    <row r="11684" ht="12.6" hidden="1"/>
    <row r="11685" ht="12.6" hidden="1"/>
    <row r="11686" ht="12.6" hidden="1"/>
    <row r="11687" ht="12.6" hidden="1"/>
    <row r="11688" ht="12.6" hidden="1"/>
    <row r="11689" ht="12.6" hidden="1"/>
    <row r="11690" ht="12.6" hidden="1"/>
    <row r="11691" ht="12.6" hidden="1"/>
    <row r="11692" ht="12.6" hidden="1"/>
    <row r="11693" ht="12.6" hidden="1"/>
    <row r="11694" ht="12.6" hidden="1"/>
    <row r="11695" ht="12.6" hidden="1"/>
    <row r="11696" ht="12.6" hidden="1"/>
    <row r="11697" ht="12.6" hidden="1"/>
    <row r="11698" ht="12.6" hidden="1"/>
    <row r="11699" ht="12.6" hidden="1"/>
    <row r="11700" ht="12.6" hidden="1"/>
    <row r="11701" ht="12.6" hidden="1"/>
    <row r="11702" ht="12.6" hidden="1"/>
    <row r="11703" ht="12.6" hidden="1"/>
    <row r="11704" ht="12.6" hidden="1"/>
    <row r="11705" ht="12.6" hidden="1"/>
    <row r="11706" ht="12.6" hidden="1"/>
    <row r="11707" ht="12.6" hidden="1"/>
    <row r="11708" ht="12.6" hidden="1"/>
    <row r="11709" ht="12.6" hidden="1"/>
    <row r="11710" ht="12.6" hidden="1"/>
    <row r="11711" ht="12.6" hidden="1"/>
    <row r="11712" ht="12.6" hidden="1"/>
    <row r="11713" ht="12.6" hidden="1"/>
    <row r="11714" ht="12.6" hidden="1"/>
    <row r="11715" ht="12.6" hidden="1"/>
    <row r="11716" ht="12.6" hidden="1"/>
    <row r="11717" ht="12.6" hidden="1"/>
    <row r="11718" ht="12.6" hidden="1"/>
    <row r="11719" ht="12.6" hidden="1"/>
    <row r="11720" ht="12.6" hidden="1"/>
    <row r="11721" ht="12.6" hidden="1"/>
    <row r="11722" ht="12.6" hidden="1"/>
    <row r="11723" ht="12.6" hidden="1"/>
    <row r="11724" ht="12.6" hidden="1"/>
    <row r="11725" ht="12.6" hidden="1"/>
    <row r="11726" ht="12.6" hidden="1"/>
    <row r="11727" ht="12.6" hidden="1"/>
    <row r="11728" ht="12.6" hidden="1"/>
    <row r="11729" ht="12.6" hidden="1"/>
    <row r="11730" ht="12.6" hidden="1"/>
    <row r="11731" ht="12.6" hidden="1"/>
    <row r="11732" ht="12.6" hidden="1"/>
    <row r="11733" ht="12.6" hidden="1"/>
    <row r="11734" ht="12.6" hidden="1"/>
    <row r="11735" ht="12.6" hidden="1"/>
    <row r="11736" ht="12.6" hidden="1"/>
    <row r="11737" ht="12.6" hidden="1"/>
    <row r="11738" ht="12.6" hidden="1"/>
    <row r="11739" ht="12.6" hidden="1"/>
    <row r="11740" ht="12.6" hidden="1"/>
    <row r="11741" ht="12.6" hidden="1"/>
    <row r="11742" ht="12.6" hidden="1"/>
    <row r="11743" ht="12.6" hidden="1"/>
    <row r="11744" ht="12.6" hidden="1"/>
    <row r="11745" ht="12.6" hidden="1"/>
    <row r="11746" ht="12.6" hidden="1"/>
    <row r="11747" ht="12.6" hidden="1"/>
    <row r="11748" ht="12.6" hidden="1"/>
    <row r="11749" ht="12.6" hidden="1"/>
    <row r="11750" ht="12.6" hidden="1"/>
    <row r="11751" ht="12.6" hidden="1"/>
    <row r="11752" ht="12.6" hidden="1"/>
    <row r="11753" ht="12.6" hidden="1"/>
    <row r="11754" ht="12.6" hidden="1"/>
    <row r="11755" ht="12.6" hidden="1"/>
    <row r="11756" ht="12.6" hidden="1"/>
    <row r="11757" ht="12.6" hidden="1"/>
    <row r="11758" ht="12.6" hidden="1"/>
    <row r="11759" ht="12.6" hidden="1"/>
    <row r="11760" ht="12.6" hidden="1"/>
    <row r="11761" ht="12.6" hidden="1"/>
    <row r="11762" ht="12.6" hidden="1"/>
    <row r="11763" ht="12.6" hidden="1"/>
    <row r="11764" ht="12.6" hidden="1"/>
    <row r="11765" ht="12.6" hidden="1"/>
    <row r="11766" ht="12.6" hidden="1"/>
    <row r="11767" ht="12.6" hidden="1"/>
    <row r="11768" ht="12.6" hidden="1"/>
    <row r="11769" ht="12.6" hidden="1"/>
    <row r="11770" ht="12.6" hidden="1"/>
    <row r="11771" ht="12.6" hidden="1"/>
    <row r="11772" ht="12.6" hidden="1"/>
    <row r="11773" ht="12.6" hidden="1"/>
    <row r="11774" ht="12.6" hidden="1"/>
    <row r="11775" ht="12.6" hidden="1"/>
    <row r="11776" ht="12.6" hidden="1"/>
    <row r="11777" ht="12.6" hidden="1"/>
    <row r="11778" ht="12.6" hidden="1"/>
    <row r="11779" ht="12.6" hidden="1"/>
    <row r="11780" ht="12.6" hidden="1"/>
    <row r="11781" ht="12.6" hidden="1"/>
    <row r="11782" ht="12.6" hidden="1"/>
    <row r="11783" ht="12.6" hidden="1"/>
    <row r="11784" ht="12.6" hidden="1"/>
    <row r="11785" ht="12.6" hidden="1"/>
    <row r="11786" ht="12.6" hidden="1"/>
    <row r="11787" ht="12.6" hidden="1"/>
    <row r="11788" ht="12.6" hidden="1"/>
    <row r="11789" ht="12.6" hidden="1"/>
    <row r="11790" ht="12.6" hidden="1"/>
    <row r="11791" ht="12.6" hidden="1"/>
    <row r="11792" ht="12.6" hidden="1"/>
    <row r="11793" ht="12.6" hidden="1"/>
    <row r="11794" ht="12.6" hidden="1"/>
    <row r="11795" ht="12.6" hidden="1"/>
    <row r="11796" ht="12.6" hidden="1"/>
    <row r="11797" ht="12.6" hidden="1"/>
    <row r="11798" ht="12.6" hidden="1"/>
    <row r="11799" ht="12.6" hidden="1"/>
    <row r="11800" ht="12.6" hidden="1"/>
    <row r="11801" ht="12.6" hidden="1"/>
    <row r="11802" ht="12.6" hidden="1"/>
    <row r="11803" ht="12.6" hidden="1"/>
    <row r="11804" ht="12.6" hidden="1"/>
    <row r="11805" ht="12.6" hidden="1"/>
    <row r="11806" ht="12.6" hidden="1"/>
    <row r="11807" ht="12.6" hidden="1"/>
    <row r="11808" ht="12.6" hidden="1"/>
    <row r="11809" ht="12.6" hidden="1"/>
    <row r="11810" ht="12.6" hidden="1"/>
    <row r="11811" ht="12.6" hidden="1"/>
    <row r="11812" ht="12.6" hidden="1"/>
    <row r="11813" ht="12.6" hidden="1"/>
    <row r="11814" ht="12.6" hidden="1"/>
    <row r="11815" ht="12.6" hidden="1"/>
    <row r="11816" ht="12.6" hidden="1"/>
    <row r="11817" ht="12.6" hidden="1"/>
    <row r="11818" ht="12.6" hidden="1"/>
    <row r="11819" ht="12.6" hidden="1"/>
    <row r="11820" ht="12.6" hidden="1"/>
    <row r="11821" ht="12.6" hidden="1"/>
    <row r="11822" ht="12.6" hidden="1"/>
    <row r="11823" ht="12.6" hidden="1"/>
    <row r="11824" ht="12.6" hidden="1"/>
    <row r="11825" ht="12.6" hidden="1"/>
    <row r="11826" ht="12.6" hidden="1"/>
    <row r="11827" ht="12.6" hidden="1"/>
    <row r="11828" ht="12.6" hidden="1"/>
    <row r="11829" ht="12.6" hidden="1"/>
    <row r="11830" ht="12.6" hidden="1"/>
    <row r="11831" ht="12.6" hidden="1"/>
    <row r="11832" ht="12.6" hidden="1"/>
    <row r="11833" ht="12.6" hidden="1"/>
    <row r="11834" ht="12.6" hidden="1"/>
    <row r="11835" ht="12.6" hidden="1"/>
    <row r="11836" ht="12.6" hidden="1"/>
    <row r="11837" ht="12.6" hidden="1"/>
    <row r="11838" ht="12.6" hidden="1"/>
    <row r="11839" ht="12.6" hidden="1"/>
    <row r="11840" ht="12.6" hidden="1"/>
    <row r="11841" ht="12.6" hidden="1"/>
    <row r="11842" ht="12.6" hidden="1"/>
    <row r="11843" ht="12.6" hidden="1"/>
    <row r="11844" ht="12.6" hidden="1"/>
    <row r="11845" ht="12.6" hidden="1"/>
    <row r="11846" ht="12.6" hidden="1"/>
    <row r="11847" ht="12.6" hidden="1"/>
    <row r="11848" ht="12.6" hidden="1"/>
    <row r="11849" ht="12.6" hidden="1"/>
    <row r="11850" ht="12.6" hidden="1"/>
    <row r="11851" ht="12.6" hidden="1"/>
    <row r="11852" ht="12.6" hidden="1"/>
    <row r="11853" ht="12.6" hidden="1"/>
    <row r="11854" ht="12.6" hidden="1"/>
    <row r="11855" ht="12.6" hidden="1"/>
    <row r="11856" ht="12.6" hidden="1"/>
    <row r="11857" ht="12.6" hidden="1"/>
    <row r="11858" ht="12.6" hidden="1"/>
    <row r="11859" ht="12.6" hidden="1"/>
    <row r="11860" ht="12.6" hidden="1"/>
    <row r="11861" ht="12.6" hidden="1"/>
    <row r="11862" ht="12.6" hidden="1"/>
    <row r="11863" ht="12.6" hidden="1"/>
    <row r="11864" ht="12.6" hidden="1"/>
    <row r="11865" ht="12.6" hidden="1"/>
    <row r="11866" ht="12.6" hidden="1"/>
    <row r="11867" ht="12.6" hidden="1"/>
    <row r="11868" ht="12.6" hidden="1"/>
    <row r="11869" ht="12.6" hidden="1"/>
    <row r="11870" ht="12.6" hidden="1"/>
    <row r="11871" ht="12.6" hidden="1"/>
    <row r="11872" ht="12.6" hidden="1"/>
    <row r="11873" ht="12.6" hidden="1"/>
    <row r="11874" ht="12.6" hidden="1"/>
    <row r="11875" ht="12.6" hidden="1"/>
    <row r="11876" ht="12.6" hidden="1"/>
    <row r="11877" ht="12.6" hidden="1"/>
    <row r="11878" ht="12.6" hidden="1"/>
    <row r="11879" ht="12.6" hidden="1"/>
    <row r="11880" ht="12.6" hidden="1"/>
    <row r="11881" ht="12.6" hidden="1"/>
    <row r="11882" ht="12.6" hidden="1"/>
    <row r="11883" ht="12.6" hidden="1"/>
    <row r="11884" ht="12.6" hidden="1"/>
    <row r="11885" ht="12.6" hidden="1"/>
    <row r="11886" ht="12.6" hidden="1"/>
    <row r="11887" ht="12.6" hidden="1"/>
    <row r="11888" ht="12.6" hidden="1"/>
    <row r="11889" ht="12.6" hidden="1"/>
    <row r="11890" ht="12.6" hidden="1"/>
    <row r="11891" ht="12.6" hidden="1"/>
    <row r="11892" ht="12.6" hidden="1"/>
    <row r="11893" ht="12.6" hidden="1"/>
    <row r="11894" ht="12.6" hidden="1"/>
    <row r="11895" ht="12.6" hidden="1"/>
    <row r="11896" ht="12.6" hidden="1"/>
    <row r="11897" ht="12.6" hidden="1"/>
    <row r="11898" ht="12.6" hidden="1"/>
    <row r="11899" ht="12.6" hidden="1"/>
    <row r="11900" ht="12.6" hidden="1"/>
    <row r="11901" ht="12.6" hidden="1"/>
    <row r="11902" ht="12.6" hidden="1"/>
    <row r="11903" ht="12.6" hidden="1"/>
    <row r="11904" ht="12.6" hidden="1"/>
    <row r="11905" ht="12.6" hidden="1"/>
    <row r="11906" ht="12.6" hidden="1"/>
    <row r="11907" ht="12.6" hidden="1"/>
    <row r="11908" ht="12.6" hidden="1"/>
    <row r="11909" ht="12.6" hidden="1"/>
    <row r="11910" ht="12.6" hidden="1"/>
    <row r="11911" ht="12.6" hidden="1"/>
    <row r="11912" ht="12.6" hidden="1"/>
    <row r="11913" ht="12.6" hidden="1"/>
    <row r="11914" ht="12.6" hidden="1"/>
    <row r="11915" ht="12.6" hidden="1"/>
    <row r="11916" ht="12.6" hidden="1"/>
    <row r="11917" ht="12.6" hidden="1"/>
    <row r="11918" ht="12.6" hidden="1"/>
    <row r="11919" ht="12.6" hidden="1"/>
    <row r="11920" ht="12.6" hidden="1"/>
    <row r="11921" ht="12.6" hidden="1"/>
    <row r="11922" ht="12.6" hidden="1"/>
    <row r="11923" ht="12.6" hidden="1"/>
    <row r="11924" ht="12.6" hidden="1"/>
    <row r="11925" ht="12.6" hidden="1"/>
    <row r="11926" ht="12.6" hidden="1"/>
    <row r="11927" ht="12.6" hidden="1"/>
    <row r="11928" ht="12.6" hidden="1"/>
    <row r="11929" ht="12.6" hidden="1"/>
    <row r="11930" ht="12.6" hidden="1"/>
    <row r="11931" ht="12.6" hidden="1"/>
    <row r="11932" ht="12.6" hidden="1"/>
    <row r="11933" ht="12.6" hidden="1"/>
    <row r="11934" ht="12.6" hidden="1"/>
    <row r="11935" ht="12.6" hidden="1"/>
    <row r="11936" ht="12.6" hidden="1"/>
    <row r="11937" ht="12.6" hidden="1"/>
    <row r="11938" ht="12.6" hidden="1"/>
    <row r="11939" ht="12.6" hidden="1"/>
    <row r="11940" ht="12.6" hidden="1"/>
    <row r="11941" ht="12.6" hidden="1"/>
    <row r="11942" ht="12.6" hidden="1"/>
    <row r="11943" ht="12.6" hidden="1"/>
    <row r="11944" ht="12.6" hidden="1"/>
    <row r="11945" ht="12.6" hidden="1"/>
    <row r="11946" ht="12.6" hidden="1"/>
    <row r="11947" ht="12.6" hidden="1"/>
    <row r="11948" ht="12.6" hidden="1"/>
    <row r="11949" ht="12.6" hidden="1"/>
    <row r="11950" ht="12.6" hidden="1"/>
    <row r="11951" ht="12.6" hidden="1"/>
    <row r="11952" ht="12.6" hidden="1"/>
    <row r="11953" ht="12.6" hidden="1"/>
    <row r="11954" ht="12.6" hidden="1"/>
    <row r="11955" ht="12.6" hidden="1"/>
    <row r="11956" ht="12.6" hidden="1"/>
    <row r="11957" ht="12.6" hidden="1"/>
    <row r="11958" ht="12.6" hidden="1"/>
    <row r="11959" ht="12.6" hidden="1"/>
    <row r="11960" ht="12.6" hidden="1"/>
    <row r="11961" ht="12.6" hidden="1"/>
    <row r="11962" ht="12.6" hidden="1"/>
    <row r="11963" ht="12.6" hidden="1"/>
    <row r="11964" ht="12.6" hidden="1"/>
    <row r="11965" ht="12.6" hidden="1"/>
    <row r="11966" ht="12.6" hidden="1"/>
    <row r="11967" ht="12.6" hidden="1"/>
    <row r="11968" ht="12.6" hidden="1"/>
    <row r="11969" ht="12.6" hidden="1"/>
    <row r="11970" ht="12.6" hidden="1"/>
    <row r="11971" ht="12.6" hidden="1"/>
    <row r="11972" ht="12.6" hidden="1"/>
    <row r="11973" ht="12.6" hidden="1"/>
    <row r="11974" ht="12.6" hidden="1"/>
    <row r="11975" ht="12.6" hidden="1"/>
    <row r="11976" ht="12.6" hidden="1"/>
    <row r="11977" ht="12.6" hidden="1"/>
    <row r="11978" ht="12.6" hidden="1"/>
    <row r="11979" ht="12.6" hidden="1"/>
    <row r="11980" ht="12.6" hidden="1"/>
    <row r="11981" ht="12.6" hidden="1"/>
    <row r="11982" ht="12.6" hidden="1"/>
    <row r="11983" ht="12.6" hidden="1"/>
    <row r="11984" ht="12.6" hidden="1"/>
    <row r="11985" ht="12.6" hidden="1"/>
    <row r="11986" ht="12.6" hidden="1"/>
    <row r="11987" ht="12.6" hidden="1"/>
    <row r="11988" ht="12.6" hidden="1"/>
    <row r="11989" ht="12.6" hidden="1"/>
    <row r="11990" ht="12.6" hidden="1"/>
    <row r="11991" ht="12.6" hidden="1"/>
    <row r="11992" ht="12.6" hidden="1"/>
    <row r="11993" ht="12.6" hidden="1"/>
    <row r="11994" ht="12.6" hidden="1"/>
    <row r="11995" ht="12.6" hidden="1"/>
    <row r="11996" ht="12.6" hidden="1"/>
    <row r="11997" ht="12.6" hidden="1"/>
    <row r="11998" ht="12.6" hidden="1"/>
    <row r="11999" ht="12.6" hidden="1"/>
    <row r="12000" ht="12.6" hidden="1"/>
    <row r="12001" ht="12.6" hidden="1"/>
    <row r="12002" ht="12.6" hidden="1"/>
    <row r="12003" ht="12.6" hidden="1"/>
    <row r="12004" ht="12.6" hidden="1"/>
    <row r="12005" ht="12.6" hidden="1"/>
    <row r="12006" ht="12.6" hidden="1"/>
    <row r="12007" ht="12.6" hidden="1"/>
    <row r="12008" ht="12.6" hidden="1"/>
    <row r="12009" ht="12.6" hidden="1"/>
    <row r="12010" ht="12.6" hidden="1"/>
    <row r="12011" ht="12.6" hidden="1"/>
    <row r="12012" ht="12.6" hidden="1"/>
    <row r="12013" ht="12.6" hidden="1"/>
    <row r="12014" ht="12.6" hidden="1"/>
    <row r="12015" ht="12.6" hidden="1"/>
    <row r="12016" ht="12.6" hidden="1"/>
    <row r="12017" ht="12.6" hidden="1"/>
    <row r="12018" ht="12.6" hidden="1"/>
    <row r="12019" ht="12.6" hidden="1"/>
    <row r="12020" ht="12.6" hidden="1"/>
    <row r="12021" ht="12.6" hidden="1"/>
    <row r="12022" ht="12.6" hidden="1"/>
    <row r="12023" ht="12.6" hidden="1"/>
    <row r="12024" ht="12.6" hidden="1"/>
    <row r="12025" ht="12.6" hidden="1"/>
    <row r="12026" ht="12.6" hidden="1"/>
    <row r="12027" ht="12.6" hidden="1"/>
    <row r="12028" ht="12.6" hidden="1"/>
    <row r="12029" ht="12.6" hidden="1"/>
    <row r="12030" ht="12.6" hidden="1"/>
    <row r="12031" ht="12.6" hidden="1"/>
    <row r="12032" ht="12.6" hidden="1"/>
    <row r="12033" ht="12.6" hidden="1"/>
    <row r="12034" ht="12.6" hidden="1"/>
    <row r="12035" ht="12.6" hidden="1"/>
    <row r="12036" ht="12.6" hidden="1"/>
    <row r="12037" ht="12.6" hidden="1"/>
    <row r="12038" ht="12.6" hidden="1"/>
    <row r="12039" ht="12.6" hidden="1"/>
    <row r="12040" ht="12.6" hidden="1"/>
    <row r="12041" ht="12.6" hidden="1"/>
    <row r="12042" ht="12.6" hidden="1"/>
    <row r="12043" ht="12.6" hidden="1"/>
    <row r="12044" ht="12.6" hidden="1"/>
    <row r="12045" ht="12.6" hidden="1"/>
    <row r="12046" ht="12.6" hidden="1"/>
    <row r="12047" ht="12.6" hidden="1"/>
    <row r="12048" ht="12.6" hidden="1"/>
    <row r="12049" ht="12.6" hidden="1"/>
    <row r="12050" ht="12.6" hidden="1"/>
    <row r="12051" ht="12.6" hidden="1"/>
    <row r="12052" ht="12.6" hidden="1"/>
    <row r="12053" ht="12.6" hidden="1"/>
    <row r="12054" ht="12.6" hidden="1"/>
    <row r="12055" ht="12.6" hidden="1"/>
    <row r="12056" ht="12.6" hidden="1"/>
    <row r="12057" ht="12.6" hidden="1"/>
    <row r="12058" ht="12.6" hidden="1"/>
    <row r="12059" ht="12.6" hidden="1"/>
    <row r="12060" ht="12.6" hidden="1"/>
    <row r="12061" ht="12.6" hidden="1"/>
    <row r="12062" ht="12.6" hidden="1"/>
    <row r="12063" ht="12.6" hidden="1"/>
    <row r="12064" ht="12.6" hidden="1"/>
    <row r="12065" ht="12.6" hidden="1"/>
    <row r="12066" ht="12.6" hidden="1"/>
    <row r="12067" ht="12.6" hidden="1"/>
    <row r="12068" ht="12.6" hidden="1"/>
    <row r="12069" ht="12.6" hidden="1"/>
    <row r="12070" ht="12.6" hidden="1"/>
    <row r="12071" ht="12.6" hidden="1"/>
    <row r="12072" ht="12.6" hidden="1"/>
    <row r="12073" ht="12.6" hidden="1"/>
    <row r="12074" ht="12.6" hidden="1"/>
    <row r="12075" ht="12.6" hidden="1"/>
    <row r="12076" ht="12.6" hidden="1"/>
    <row r="12077" ht="12.6" hidden="1"/>
    <row r="12078" ht="12.6" hidden="1"/>
    <row r="12079" ht="12.6" hidden="1"/>
    <row r="12080" ht="12.6" hidden="1"/>
    <row r="12081" ht="12.6" hidden="1"/>
    <row r="12082" ht="12.6" hidden="1"/>
    <row r="12083" ht="12.6" hidden="1"/>
    <row r="12084" ht="12.6" hidden="1"/>
    <row r="12085" ht="12.6" hidden="1"/>
    <row r="12086" ht="12.6" hidden="1"/>
    <row r="12087" ht="12.6" hidden="1"/>
    <row r="12088" ht="12.6" hidden="1"/>
    <row r="12089" ht="12.6" hidden="1"/>
    <row r="12090" ht="12.6" hidden="1"/>
    <row r="12091" ht="12.6" hidden="1"/>
    <row r="12092" ht="12.6" hidden="1"/>
    <row r="12093" ht="12.6" hidden="1"/>
    <row r="12094" ht="12.6" hidden="1"/>
    <row r="12095" ht="12.6" hidden="1"/>
    <row r="12096" ht="12.6" hidden="1"/>
    <row r="12097" ht="12.6" hidden="1"/>
    <row r="12098" ht="12.6" hidden="1"/>
    <row r="12099" ht="12.6" hidden="1"/>
    <row r="12100" ht="12.6" hidden="1"/>
    <row r="12101" ht="12.6" hidden="1"/>
    <row r="12102" ht="12.6" hidden="1"/>
    <row r="12103" ht="12.6" hidden="1"/>
    <row r="12104" ht="12.6" hidden="1"/>
    <row r="12105" ht="12.6" hidden="1"/>
    <row r="12106" ht="12.6" hidden="1"/>
    <row r="12107" ht="12.6" hidden="1"/>
    <row r="12108" ht="12.6" hidden="1"/>
    <row r="12109" ht="12.6" hidden="1"/>
    <row r="12110" ht="12.6" hidden="1"/>
    <row r="12111" ht="12.6" hidden="1"/>
    <row r="12112" ht="12.6" hidden="1"/>
    <row r="12113" ht="12.6" hidden="1"/>
    <row r="12114" ht="12.6" hidden="1"/>
    <row r="12115" ht="12.6" hidden="1"/>
    <row r="12116" ht="12.6" hidden="1"/>
    <row r="12117" ht="12.6" hidden="1"/>
    <row r="12118" ht="12.6" hidden="1"/>
    <row r="12119" ht="12.6" hidden="1"/>
    <row r="12120" ht="12.6" hidden="1"/>
    <row r="12121" ht="12.6" hidden="1"/>
    <row r="12122" ht="12.6" hidden="1"/>
    <row r="12123" ht="12.6" hidden="1"/>
    <row r="12124" ht="12.6" hidden="1"/>
    <row r="12125" ht="12.6" hidden="1"/>
    <row r="12126" ht="12.6" hidden="1"/>
    <row r="12127" ht="12.6" hidden="1"/>
    <row r="12128" ht="12.6" hidden="1"/>
    <row r="12129" ht="12.6" hidden="1"/>
    <row r="12130" ht="12.6" hidden="1"/>
    <row r="12131" ht="12.6" hidden="1"/>
    <row r="12132" ht="12.6" hidden="1"/>
    <row r="12133" ht="12.6" hidden="1"/>
    <row r="12134" ht="12.6" hidden="1"/>
    <row r="12135" ht="12.6" hidden="1"/>
    <row r="12136" ht="12.6" hidden="1"/>
    <row r="12137" ht="12.6" hidden="1"/>
    <row r="12138" ht="12.6" hidden="1"/>
    <row r="12139" ht="12.6" hidden="1"/>
    <row r="12140" ht="12.6" hidden="1"/>
    <row r="12141" ht="12.6" hidden="1"/>
    <row r="12142" ht="12.6" hidden="1"/>
    <row r="12143" ht="12.6" hidden="1"/>
    <row r="12144" ht="12.6" hidden="1"/>
    <row r="12145" ht="12.6" hidden="1"/>
    <row r="12146" ht="12.6" hidden="1"/>
    <row r="12147" ht="12.6" hidden="1"/>
    <row r="12148" ht="12.6" hidden="1"/>
    <row r="12149" ht="12.6" hidden="1"/>
    <row r="12150" ht="12.6" hidden="1"/>
    <row r="12151" ht="12.6" hidden="1"/>
    <row r="12152" ht="12.6" hidden="1"/>
    <row r="12153" ht="12.6" hidden="1"/>
    <row r="12154" ht="12.6" hidden="1"/>
    <row r="12155" ht="12.6" hidden="1"/>
    <row r="12156" ht="12.6" hidden="1"/>
    <row r="12157" ht="12.6" hidden="1"/>
    <row r="12158" ht="12.6" hidden="1"/>
    <row r="12159" ht="12.6" hidden="1"/>
    <row r="12160" ht="12.6" hidden="1"/>
    <row r="12161" ht="12.6" hidden="1"/>
    <row r="12162" ht="12.6" hidden="1"/>
    <row r="12163" ht="12.6" hidden="1"/>
    <row r="12164" ht="12.6" hidden="1"/>
    <row r="12165" ht="12.6" hidden="1"/>
    <row r="12166" ht="12.6" hidden="1"/>
    <row r="12167" ht="12.6" hidden="1"/>
    <row r="12168" ht="12.6" hidden="1"/>
    <row r="12169" ht="12.6" hidden="1"/>
    <row r="12170" ht="12.6" hidden="1"/>
    <row r="12171" ht="12.6" hidden="1"/>
    <row r="12172" ht="12.6" hidden="1"/>
    <row r="12173" ht="12.6" hidden="1"/>
    <row r="12174" ht="12.6" hidden="1"/>
    <row r="12175" ht="12.6" hidden="1"/>
    <row r="12176" ht="12.6" hidden="1"/>
    <row r="12177" ht="12.6" hidden="1"/>
    <row r="12178" ht="12.6" hidden="1"/>
    <row r="12179" ht="12.6" hidden="1"/>
    <row r="12180" ht="12.6" hidden="1"/>
    <row r="12181" ht="12.6" hidden="1"/>
    <row r="12182" ht="12.6" hidden="1"/>
    <row r="12183" ht="12.6" hidden="1"/>
    <row r="12184" ht="12.6" hidden="1"/>
    <row r="12185" ht="12.6" hidden="1"/>
    <row r="12186" ht="12.6" hidden="1"/>
    <row r="12187" ht="12.6" hidden="1"/>
    <row r="12188" ht="12.6" hidden="1"/>
    <row r="12189" ht="12.6" hidden="1"/>
    <row r="12190" ht="12.6" hidden="1"/>
    <row r="12191" ht="12.6" hidden="1"/>
    <row r="12192" ht="12.6" hidden="1"/>
    <row r="12193" ht="12.6" hidden="1"/>
    <row r="12194" ht="12.6" hidden="1"/>
    <row r="12195" ht="12.6" hidden="1"/>
    <row r="12196" ht="12.6" hidden="1"/>
    <row r="12197" ht="12.6" hidden="1"/>
    <row r="12198" ht="12.6" hidden="1"/>
    <row r="12199" ht="12.6" hidden="1"/>
    <row r="12200" ht="12.6" hidden="1"/>
    <row r="12201" ht="12.6" hidden="1"/>
    <row r="12202" ht="12.6" hidden="1"/>
    <row r="12203" ht="12.6" hidden="1"/>
    <row r="12204" ht="12.6" hidden="1"/>
    <row r="12205" ht="12.6" hidden="1"/>
    <row r="12206" ht="12.6" hidden="1"/>
    <row r="12207" ht="12.6" hidden="1"/>
    <row r="12208" ht="12.6" hidden="1"/>
    <row r="12209" ht="12.6" hidden="1"/>
    <row r="12210" ht="12.6" hidden="1"/>
    <row r="12211" ht="12.6" hidden="1"/>
    <row r="12212" ht="12.6" hidden="1"/>
    <row r="12213" ht="12.6" hidden="1"/>
    <row r="12214" ht="12.6" hidden="1"/>
    <row r="12215" ht="12.6" hidden="1"/>
    <row r="12216" ht="12.6" hidden="1"/>
    <row r="12217" ht="12.6" hidden="1"/>
    <row r="12218" ht="12.6" hidden="1"/>
    <row r="12219" ht="12.6" hidden="1"/>
    <row r="12220" ht="12.6" hidden="1"/>
    <row r="12221" ht="12.6" hidden="1"/>
    <row r="12222" ht="12.6" hidden="1"/>
    <row r="12223" ht="12.6" hidden="1"/>
    <row r="12224" ht="12.6" hidden="1"/>
    <row r="12225" ht="12.6" hidden="1"/>
    <row r="12226" ht="12.6" hidden="1"/>
    <row r="12227" ht="12.6" hidden="1"/>
    <row r="12228" ht="12.6" hidden="1"/>
    <row r="12229" ht="12.6" hidden="1"/>
    <row r="12230" ht="12.6" hidden="1"/>
    <row r="12231" ht="12.6" hidden="1"/>
    <row r="12232" ht="12.6" hidden="1"/>
    <row r="12233" ht="12.6" hidden="1"/>
    <row r="12234" ht="12.6" hidden="1"/>
    <row r="12235" ht="12.6" hidden="1"/>
    <row r="12236" ht="12.6" hidden="1"/>
    <row r="12237" ht="12.6" hidden="1"/>
    <row r="12238" ht="12.6" hidden="1"/>
    <row r="12239" ht="12.6" hidden="1"/>
    <row r="12240" ht="12.6" hidden="1"/>
    <row r="12241" ht="12.6" hidden="1"/>
    <row r="12242" ht="12.6" hidden="1"/>
    <row r="12243" ht="12.6" hidden="1"/>
    <row r="12244" ht="12.6" hidden="1"/>
    <row r="12245" ht="12.6" hidden="1"/>
    <row r="12246" ht="12.6" hidden="1"/>
    <row r="12247" ht="12.6" hidden="1"/>
    <row r="12248" ht="12.6" hidden="1"/>
    <row r="12249" ht="12.6" hidden="1"/>
    <row r="12250" ht="12.6" hidden="1"/>
    <row r="12251" ht="12.6" hidden="1"/>
    <row r="12252" ht="12.6" hidden="1"/>
    <row r="12253" ht="12.6" hidden="1"/>
    <row r="12254" ht="12.6" hidden="1"/>
    <row r="12255" ht="12.6" hidden="1"/>
    <row r="12256" ht="12.6" hidden="1"/>
    <row r="12257" ht="12.6" hidden="1"/>
    <row r="12258" ht="12.6" hidden="1"/>
    <row r="12259" ht="12.6" hidden="1"/>
    <row r="12260" ht="12.6" hidden="1"/>
    <row r="12261" ht="12.6" hidden="1"/>
    <row r="12262" ht="12.6" hidden="1"/>
    <row r="12263" ht="12.6" hidden="1"/>
    <row r="12264" ht="12.6" hidden="1"/>
    <row r="12265" ht="12.6" hidden="1"/>
    <row r="12266" ht="12.6" hidden="1"/>
    <row r="12267" ht="12.6" hidden="1"/>
    <row r="12268" ht="12.6" hidden="1"/>
    <row r="12269" ht="12.6" hidden="1"/>
    <row r="12270" ht="12.6" hidden="1"/>
    <row r="12271" ht="12.6" hidden="1"/>
    <row r="12272" ht="12.6" hidden="1"/>
    <row r="12273" ht="12.6" hidden="1"/>
    <row r="12274" ht="12.6" hidden="1"/>
    <row r="12275" ht="12.6" hidden="1"/>
    <row r="12276" ht="12.6" hidden="1"/>
    <row r="12277" ht="12.6" hidden="1"/>
    <row r="12278" ht="12.6" hidden="1"/>
    <row r="12279" ht="12.6" hidden="1"/>
    <row r="12280" ht="12.6" hidden="1"/>
    <row r="12281" ht="12.6" hidden="1"/>
    <row r="12282" ht="12.6" hidden="1"/>
    <row r="12283" ht="12.6" hidden="1"/>
    <row r="12284" ht="12.6" hidden="1"/>
    <row r="12285" ht="12.6" hidden="1"/>
    <row r="12286" ht="12.6" hidden="1"/>
    <row r="12287" ht="12.6" hidden="1"/>
    <row r="12288" ht="12.6" hidden="1"/>
    <row r="12289" ht="12.6" hidden="1"/>
    <row r="12290" ht="12.6" hidden="1"/>
    <row r="12291" ht="12.6" hidden="1"/>
    <row r="12292" ht="12.6" hidden="1"/>
    <row r="12293" ht="12.6" hidden="1"/>
    <row r="12294" ht="12.6" hidden="1"/>
    <row r="12295" ht="12.6" hidden="1"/>
    <row r="12296" ht="12.6" hidden="1"/>
    <row r="12297" ht="12.6" hidden="1"/>
    <row r="12298" ht="12.6" hidden="1"/>
    <row r="12299" ht="12.6" hidden="1"/>
    <row r="12300" ht="12.6" hidden="1"/>
    <row r="12301" ht="12.6" hidden="1"/>
    <row r="12302" ht="12.6" hidden="1"/>
    <row r="12303" ht="12.6" hidden="1"/>
    <row r="12304" ht="12.6" hidden="1"/>
    <row r="12305" ht="12.6" hidden="1"/>
    <row r="12306" ht="12.6" hidden="1"/>
    <row r="12307" ht="12.6" hidden="1"/>
    <row r="12308" ht="12.6" hidden="1"/>
    <row r="12309" ht="12.6" hidden="1"/>
    <row r="12310" ht="12.6" hidden="1"/>
    <row r="12311" ht="12.6" hidden="1"/>
    <row r="12312" ht="12.6" hidden="1"/>
    <row r="12313" ht="12.6" hidden="1"/>
    <row r="12314" ht="12.6" hidden="1"/>
    <row r="12315" ht="12.6" hidden="1"/>
    <row r="12316" ht="12.6" hidden="1"/>
    <row r="12317" ht="12.6" hidden="1"/>
    <row r="12318" ht="12.6" hidden="1"/>
    <row r="12319" ht="12.6" hidden="1"/>
    <row r="12320" ht="12.6" hidden="1"/>
    <row r="12321" ht="12.6" hidden="1"/>
    <row r="12322" ht="12.6" hidden="1"/>
    <row r="12323" ht="12.6" hidden="1"/>
    <row r="12324" ht="12.6" hidden="1"/>
    <row r="12325" ht="12.6" hidden="1"/>
    <row r="12326" ht="12.6" hidden="1"/>
    <row r="12327" ht="12.6" hidden="1"/>
    <row r="12328" ht="12.6" hidden="1"/>
    <row r="12329" ht="12.6" hidden="1"/>
    <row r="12330" ht="12.6" hidden="1"/>
    <row r="12331" ht="12.6" hidden="1"/>
    <row r="12332" ht="12.6" hidden="1"/>
    <row r="12333" ht="12.6" hidden="1"/>
    <row r="12334" ht="12.6" hidden="1"/>
    <row r="12335" ht="12.6" hidden="1"/>
    <row r="12336" ht="12.6" hidden="1"/>
    <row r="12337" ht="12.6" hidden="1"/>
    <row r="12338" ht="12.6" hidden="1"/>
    <row r="12339" ht="12.6" hidden="1"/>
    <row r="12340" ht="12.6" hidden="1"/>
    <row r="12341" ht="12.6" hidden="1"/>
    <row r="12342" ht="12.6" hidden="1"/>
    <row r="12343" ht="12.6" hidden="1"/>
    <row r="12344" ht="12.6" hidden="1"/>
    <row r="12345" ht="12.6" hidden="1"/>
    <row r="12346" ht="12.6" hidden="1"/>
    <row r="12347" ht="12.6" hidden="1"/>
    <row r="12348" ht="12.6" hidden="1"/>
    <row r="12349" ht="12.6" hidden="1"/>
    <row r="12350" ht="12.6" hidden="1"/>
    <row r="12351" ht="12.6" hidden="1"/>
    <row r="12352" ht="12.6" hidden="1"/>
    <row r="12353" ht="12.6" hidden="1"/>
    <row r="12354" ht="12.6" hidden="1"/>
    <row r="12355" ht="12.6" hidden="1"/>
    <row r="12356" ht="12.6" hidden="1"/>
    <row r="12357" ht="12.6" hidden="1"/>
    <row r="12358" ht="12.6" hidden="1"/>
    <row r="12359" ht="12.6" hidden="1"/>
    <row r="12360" ht="12.6" hidden="1"/>
    <row r="12361" ht="12.6" hidden="1"/>
    <row r="12362" ht="12.6" hidden="1"/>
    <row r="12363" ht="12.6" hidden="1"/>
    <row r="12364" ht="12.6" hidden="1"/>
    <row r="12365" ht="12.6" hidden="1"/>
    <row r="12366" ht="12.6" hidden="1"/>
    <row r="12367" ht="12.6" hidden="1"/>
    <row r="12368" ht="12.6" hidden="1"/>
    <row r="12369" ht="12.6" hidden="1"/>
    <row r="12370" ht="12.6" hidden="1"/>
    <row r="12371" ht="12.6" hidden="1"/>
    <row r="12372" ht="12.6" hidden="1"/>
    <row r="12373" ht="12.6" hidden="1"/>
    <row r="12374" ht="12.6" hidden="1"/>
    <row r="12375" ht="12.6" hidden="1"/>
    <row r="12376" ht="12.6" hidden="1"/>
    <row r="12377" ht="12.6" hidden="1"/>
    <row r="12378" ht="12.6" hidden="1"/>
    <row r="12379" ht="12.6" hidden="1"/>
    <row r="12380" ht="12.6" hidden="1"/>
    <row r="12381" ht="12.6" hidden="1"/>
    <row r="12382" ht="12.6" hidden="1"/>
    <row r="12383" ht="12.6" hidden="1"/>
    <row r="12384" ht="12.6" hidden="1"/>
    <row r="12385" ht="12.6" hidden="1"/>
    <row r="12386" ht="12.6" hidden="1"/>
    <row r="12387" ht="12.6" hidden="1"/>
    <row r="12388" ht="12.6" hidden="1"/>
    <row r="12389" ht="12.6" hidden="1"/>
    <row r="12390" ht="12.6" hidden="1"/>
    <row r="12391" ht="12.6" hidden="1"/>
    <row r="12392" ht="12.6" hidden="1"/>
    <row r="12393" ht="12.6" hidden="1"/>
    <row r="12394" ht="12.6" hidden="1"/>
    <row r="12395" ht="12.6" hidden="1"/>
    <row r="12396" ht="12.6" hidden="1"/>
    <row r="12397" ht="12.6" hidden="1"/>
    <row r="12398" ht="12.6" hidden="1"/>
    <row r="12399" ht="12.6" hidden="1"/>
    <row r="12400" ht="12.6" hidden="1"/>
    <row r="12401" ht="12.6" hidden="1"/>
    <row r="12402" ht="12.6" hidden="1"/>
    <row r="12403" ht="12.6" hidden="1"/>
    <row r="12404" ht="12.6" hidden="1"/>
    <row r="12405" ht="12.6" hidden="1"/>
    <row r="12406" ht="12.6" hidden="1"/>
    <row r="12407" ht="12.6" hidden="1"/>
    <row r="12408" ht="12.6" hidden="1"/>
    <row r="12409" ht="12.6" hidden="1"/>
    <row r="12410" ht="12.6" hidden="1"/>
    <row r="12411" ht="12.6" hidden="1"/>
    <row r="12412" ht="12.6" hidden="1"/>
    <row r="12413" ht="12.6" hidden="1"/>
    <row r="12414" ht="12.6" hidden="1"/>
    <row r="12415" ht="12.6" hidden="1"/>
    <row r="12416" ht="12.6" hidden="1"/>
    <row r="12417" ht="12.6" hidden="1"/>
    <row r="12418" ht="12.6" hidden="1"/>
    <row r="12419" ht="12.6" hidden="1"/>
    <row r="12420" ht="12.6" hidden="1"/>
    <row r="12421" ht="12.6" hidden="1"/>
    <row r="12422" ht="12.6" hidden="1"/>
    <row r="12423" ht="12.6" hidden="1"/>
    <row r="12424" ht="12.6" hidden="1"/>
    <row r="12425" ht="12.6" hidden="1"/>
    <row r="12426" ht="12.6" hidden="1"/>
    <row r="12427" ht="12.6" hidden="1"/>
    <row r="12428" ht="12.6" hidden="1"/>
    <row r="12429" ht="12.6" hidden="1"/>
    <row r="12430" ht="12.6" hidden="1"/>
    <row r="12431" ht="12.6" hidden="1"/>
    <row r="12432" ht="12.6" hidden="1"/>
    <row r="12433" ht="12.6" hidden="1"/>
    <row r="12434" ht="12.6" hidden="1"/>
    <row r="12435" ht="12.6" hidden="1"/>
    <row r="12436" ht="12.6" hidden="1"/>
    <row r="12437" ht="12.6" hidden="1"/>
    <row r="12438" ht="12.6" hidden="1"/>
    <row r="12439" ht="12.6" hidden="1"/>
    <row r="12440" ht="12.6" hidden="1"/>
    <row r="12441" ht="12.6" hidden="1"/>
    <row r="12442" ht="12.6" hidden="1"/>
    <row r="12443" ht="12.6" hidden="1"/>
    <row r="12444" ht="12.6" hidden="1"/>
    <row r="12445" ht="12.6" hidden="1"/>
    <row r="12446" ht="12.6" hidden="1"/>
    <row r="12447" ht="12.6" hidden="1"/>
    <row r="12448" ht="12.6" hidden="1"/>
    <row r="12449" ht="12.6" hidden="1"/>
    <row r="12450" ht="12.6" hidden="1"/>
    <row r="12451" ht="12.6" hidden="1"/>
    <row r="12452" ht="12.6" hidden="1"/>
    <row r="12453" ht="12.6" hidden="1"/>
    <row r="12454" ht="12.6" hidden="1"/>
    <row r="12455" ht="12.6" hidden="1"/>
    <row r="12456" ht="12.6" hidden="1"/>
    <row r="12457" ht="12.6" hidden="1"/>
    <row r="12458" ht="12.6" hidden="1"/>
    <row r="12459" ht="12.6" hidden="1"/>
    <row r="12460" ht="12.6" hidden="1"/>
    <row r="12461" ht="12.6" hidden="1"/>
    <row r="12462" ht="12.6" hidden="1"/>
    <row r="12463" ht="12.6" hidden="1"/>
    <row r="12464" ht="12.6" hidden="1"/>
    <row r="12465" ht="12.6" hidden="1"/>
    <row r="12466" ht="12.6" hidden="1"/>
    <row r="12467" ht="12.6" hidden="1"/>
    <row r="12468" ht="12.6" hidden="1"/>
    <row r="12469" ht="12.6" hidden="1"/>
    <row r="12470" ht="12.6" hidden="1"/>
    <row r="12471" ht="12.6" hidden="1"/>
    <row r="12472" ht="12.6" hidden="1"/>
    <row r="12473" ht="12.6" hidden="1"/>
    <row r="12474" ht="12.6" hidden="1"/>
    <row r="12475" ht="12.6" hidden="1"/>
    <row r="12476" ht="12.6" hidden="1"/>
    <row r="12477" ht="12.6" hidden="1"/>
    <row r="12478" ht="12.6" hidden="1"/>
    <row r="12479" ht="12.6" hidden="1"/>
    <row r="12480" ht="12.6" hidden="1"/>
    <row r="12481" ht="12.6" hidden="1"/>
    <row r="12482" ht="12.6" hidden="1"/>
    <row r="12483" ht="12.6" hidden="1"/>
    <row r="12484" ht="12.6" hidden="1"/>
    <row r="12485" ht="12.6" hidden="1"/>
    <row r="12486" ht="12.6" hidden="1"/>
    <row r="12487" ht="12.6" hidden="1"/>
    <row r="12488" ht="12.6" hidden="1"/>
    <row r="12489" ht="12.6" hidden="1"/>
    <row r="12490" ht="12.6" hidden="1"/>
    <row r="12491" ht="12.6" hidden="1"/>
    <row r="12492" ht="12.6" hidden="1"/>
    <row r="12493" ht="12.6" hidden="1"/>
    <row r="12494" ht="12.6" hidden="1"/>
    <row r="12495" ht="12.6" hidden="1"/>
    <row r="12496" ht="12.6" hidden="1"/>
    <row r="12497" ht="12.6" hidden="1"/>
    <row r="12498" ht="12.6" hidden="1"/>
    <row r="12499" ht="12.6" hidden="1"/>
    <row r="12500" ht="12.6" hidden="1"/>
    <row r="12501" ht="12.6" hidden="1"/>
    <row r="12502" ht="12.6" hidden="1"/>
    <row r="12503" ht="12.6" hidden="1"/>
    <row r="12504" ht="12.6" hidden="1"/>
    <row r="12505" ht="12.6" hidden="1"/>
    <row r="12506" ht="12.6" hidden="1"/>
    <row r="12507" ht="12.6" hidden="1"/>
    <row r="12508" ht="12.6" hidden="1"/>
    <row r="12509" ht="12.6" hidden="1"/>
    <row r="12510" ht="12.6" hidden="1"/>
    <row r="12511" ht="12.6" hidden="1"/>
    <row r="12512" ht="12.6" hidden="1"/>
    <row r="12513" ht="12.6" hidden="1"/>
    <row r="12514" ht="12.6" hidden="1"/>
    <row r="12515" ht="12.6" hidden="1"/>
    <row r="12516" ht="12.6" hidden="1"/>
    <row r="12517" ht="12.6" hidden="1"/>
    <row r="12518" ht="12.6" hidden="1"/>
    <row r="12519" ht="12.6" hidden="1"/>
    <row r="12520" ht="12.6" hidden="1"/>
    <row r="12521" ht="12.6" hidden="1"/>
    <row r="12522" ht="12.6" hidden="1"/>
    <row r="12523" ht="12.6" hidden="1"/>
    <row r="12524" ht="12.6" hidden="1"/>
    <row r="12525" ht="12.6" hidden="1"/>
    <row r="12526" ht="12.6" hidden="1"/>
    <row r="12527" ht="12.6" hidden="1"/>
    <row r="12528" ht="12.6" hidden="1"/>
    <row r="12529" ht="12.6" hidden="1"/>
    <row r="12530" ht="12.6" hidden="1"/>
    <row r="12531" ht="12.6" hidden="1"/>
    <row r="12532" ht="12.6" hidden="1"/>
    <row r="12533" ht="12.6" hidden="1"/>
    <row r="12534" ht="12.6" hidden="1"/>
    <row r="12535" ht="12.6" hidden="1"/>
    <row r="12536" ht="12.6" hidden="1"/>
    <row r="12537" ht="12.6" hidden="1"/>
    <row r="12538" ht="12.6" hidden="1"/>
    <row r="12539" ht="12.6" hidden="1"/>
    <row r="12540" ht="12.6" hidden="1"/>
    <row r="12541" ht="12.6" hidden="1"/>
    <row r="12542" ht="12.6" hidden="1"/>
    <row r="12543" ht="12.6" hidden="1"/>
    <row r="12544" ht="12.6" hidden="1"/>
    <row r="12545" ht="12.6" hidden="1"/>
    <row r="12546" ht="12.6" hidden="1"/>
    <row r="12547" ht="12.6" hidden="1"/>
    <row r="12548" ht="12.6" hidden="1"/>
    <row r="12549" ht="12.6" hidden="1"/>
    <row r="12550" ht="12.6" hidden="1"/>
    <row r="12551" ht="12.6" hidden="1"/>
    <row r="12552" ht="12.6" hidden="1"/>
    <row r="12553" ht="12.6" hidden="1"/>
    <row r="12554" ht="12.6" hidden="1"/>
    <row r="12555" ht="12.6" hidden="1"/>
    <row r="12556" ht="12.6" hidden="1"/>
    <row r="12557" ht="12.6" hidden="1"/>
    <row r="12558" ht="12.6" hidden="1"/>
    <row r="12559" ht="12.6" hidden="1"/>
    <row r="12560" ht="12.6" hidden="1"/>
    <row r="12561" ht="12.6" hidden="1"/>
    <row r="12562" ht="12.6" hidden="1"/>
    <row r="12563" ht="12.6" hidden="1"/>
    <row r="12564" ht="12.6" hidden="1"/>
    <row r="12565" ht="12.6" hidden="1"/>
    <row r="12566" ht="12.6" hidden="1"/>
    <row r="12567" ht="12.6" hidden="1"/>
    <row r="12568" ht="12.6" hidden="1"/>
    <row r="12569" ht="12.6" hidden="1"/>
    <row r="12570" ht="12.6" hidden="1"/>
    <row r="12571" ht="12.6" hidden="1"/>
    <row r="12572" ht="12.6" hidden="1"/>
    <row r="12573" ht="12.6" hidden="1"/>
    <row r="12574" ht="12.6" hidden="1"/>
    <row r="12575" ht="12.6" hidden="1"/>
    <row r="12576" ht="12.6" hidden="1"/>
    <row r="12577" ht="12.6" hidden="1"/>
    <row r="12578" ht="12.6" hidden="1"/>
    <row r="12579" ht="12.6" hidden="1"/>
    <row r="12580" ht="12.6" hidden="1"/>
    <row r="12581" ht="12.6" hidden="1"/>
    <row r="12582" ht="12.6" hidden="1"/>
    <row r="12583" ht="12.6" hidden="1"/>
    <row r="12584" ht="12.6" hidden="1"/>
    <row r="12585" ht="12.6" hidden="1"/>
    <row r="12586" ht="12.6" hidden="1"/>
    <row r="12587" ht="12.6" hidden="1"/>
    <row r="12588" ht="12.6" hidden="1"/>
    <row r="12589" ht="12.6" hidden="1"/>
    <row r="12590" ht="12.6" hidden="1"/>
    <row r="12591" ht="12.6" hidden="1"/>
    <row r="12592" ht="12.6" hidden="1"/>
    <row r="12593" ht="12.6" hidden="1"/>
    <row r="12594" ht="12.6" hidden="1"/>
    <row r="12595" ht="12.6" hidden="1"/>
    <row r="12596" ht="12.6" hidden="1"/>
    <row r="12597" ht="12.6" hidden="1"/>
    <row r="12598" ht="12.6" hidden="1"/>
    <row r="12599" ht="12.6" hidden="1"/>
    <row r="12600" ht="12.6" hidden="1"/>
    <row r="12601" ht="12.6" hidden="1"/>
    <row r="12602" ht="12.6" hidden="1"/>
    <row r="12603" ht="12.6" hidden="1"/>
    <row r="12604" ht="12.6" hidden="1"/>
    <row r="12605" ht="12.6" hidden="1"/>
    <row r="12606" ht="12.6" hidden="1"/>
    <row r="12607" ht="12.6" hidden="1"/>
    <row r="12608" ht="12.6" hidden="1"/>
    <row r="12609" ht="12.6" hidden="1"/>
    <row r="12610" ht="12.6" hidden="1"/>
    <row r="12611" ht="12.6" hidden="1"/>
    <row r="12612" ht="12.6" hidden="1"/>
    <row r="12613" ht="12.6" hidden="1"/>
    <row r="12614" ht="12.6" hidden="1"/>
    <row r="12615" ht="12.6" hidden="1"/>
    <row r="12616" ht="12.6" hidden="1"/>
    <row r="12617" ht="12.6" hidden="1"/>
    <row r="12618" ht="12.6" hidden="1"/>
    <row r="12619" ht="12.6" hidden="1"/>
    <row r="12620" ht="12.6" hidden="1"/>
    <row r="12621" ht="12.6" hidden="1"/>
    <row r="12622" ht="12.6" hidden="1"/>
    <row r="12623" ht="12.6" hidden="1"/>
    <row r="12624" ht="12.6" hidden="1"/>
    <row r="12625" ht="12.6" hidden="1"/>
    <row r="12626" ht="12.6" hidden="1"/>
    <row r="12627" ht="12.6" hidden="1"/>
    <row r="12628" ht="12.6" hidden="1"/>
    <row r="12629" ht="12.6" hidden="1"/>
    <row r="12630" ht="12.6" hidden="1"/>
    <row r="12631" ht="12.6" hidden="1"/>
    <row r="12632" ht="12.6" hidden="1"/>
    <row r="12633" ht="12.6" hidden="1"/>
    <row r="12634" ht="12.6" hidden="1"/>
    <row r="12635" ht="12.6" hidden="1"/>
    <row r="12636" ht="12.6" hidden="1"/>
    <row r="12637" ht="12.6" hidden="1"/>
    <row r="12638" ht="12.6" hidden="1"/>
    <row r="12639" ht="12.6" hidden="1"/>
    <row r="12640" ht="12.6" hidden="1"/>
    <row r="12641" ht="12.6" hidden="1"/>
    <row r="12642" ht="12.6" hidden="1"/>
    <row r="12643" ht="12.6" hidden="1"/>
    <row r="12644" ht="12.6" hidden="1"/>
    <row r="12645" ht="12.6" hidden="1"/>
    <row r="12646" ht="12.6" hidden="1"/>
    <row r="12647" ht="12.6" hidden="1"/>
    <row r="12648" ht="12.6" hidden="1"/>
    <row r="12649" ht="12.6" hidden="1"/>
    <row r="12650" ht="12.6" hidden="1"/>
    <row r="12651" ht="12.6" hidden="1"/>
    <row r="12652" ht="12.6" hidden="1"/>
    <row r="12653" ht="12.6" hidden="1"/>
    <row r="12654" ht="12.6" hidden="1"/>
    <row r="12655" ht="12.6" hidden="1"/>
    <row r="12656" ht="12.6" hidden="1"/>
    <row r="12657" ht="12.6" hidden="1"/>
    <row r="12658" ht="12.6" hidden="1"/>
    <row r="12659" ht="12.6" hidden="1"/>
    <row r="12660" ht="12.6" hidden="1"/>
    <row r="12661" ht="12.6" hidden="1"/>
    <row r="12662" ht="12.6" hidden="1"/>
    <row r="12663" ht="12.6" hidden="1"/>
    <row r="12664" ht="12.6" hidden="1"/>
    <row r="12665" ht="12.6" hidden="1"/>
    <row r="12666" ht="12.6" hidden="1"/>
    <row r="12667" ht="12.6" hidden="1"/>
    <row r="12668" ht="12.6" hidden="1"/>
    <row r="12669" ht="12.6" hidden="1"/>
    <row r="12670" ht="12.6" hidden="1"/>
    <row r="12671" ht="12.6" hidden="1"/>
    <row r="12672" ht="12.6" hidden="1"/>
    <row r="12673" ht="12.6" hidden="1"/>
    <row r="12674" ht="12.6" hidden="1"/>
    <row r="12675" ht="12.6" hidden="1"/>
    <row r="12676" ht="12.6" hidden="1"/>
    <row r="12677" ht="12.6" hidden="1"/>
    <row r="12678" ht="12.6" hidden="1"/>
    <row r="12679" ht="12.6" hidden="1"/>
    <row r="12680" ht="12.6" hidden="1"/>
    <row r="12681" ht="12.6" hidden="1"/>
    <row r="12682" ht="12.6" hidden="1"/>
    <row r="12683" ht="12.6" hidden="1"/>
    <row r="12684" ht="12.6" hidden="1"/>
    <row r="12685" ht="12.6" hidden="1"/>
    <row r="12686" ht="12.6" hidden="1"/>
    <row r="12687" ht="12.6" hidden="1"/>
    <row r="12688" ht="12.6" hidden="1"/>
    <row r="12689" ht="12.6" hidden="1"/>
    <row r="12690" ht="12.6" hidden="1"/>
    <row r="12691" ht="12.6" hidden="1"/>
    <row r="12692" ht="12.6" hidden="1"/>
    <row r="12693" ht="12.6" hidden="1"/>
    <row r="12694" ht="12.6" hidden="1"/>
    <row r="12695" ht="12.6" hidden="1"/>
    <row r="12696" ht="12.6" hidden="1"/>
    <row r="12697" ht="12.6" hidden="1"/>
    <row r="12698" ht="12.6" hidden="1"/>
    <row r="12699" ht="12.6" hidden="1"/>
    <row r="12700" ht="12.6" hidden="1"/>
    <row r="12701" ht="12.6" hidden="1"/>
    <row r="12702" ht="12.6" hidden="1"/>
    <row r="12703" ht="12.6" hidden="1"/>
    <row r="12704" ht="12.6" hidden="1"/>
    <row r="12705" ht="12.6" hidden="1"/>
    <row r="12706" ht="12.6" hidden="1"/>
    <row r="12707" ht="12.6" hidden="1"/>
    <row r="12708" ht="12.6" hidden="1"/>
    <row r="12709" ht="12.6" hidden="1"/>
    <row r="12710" ht="12.6" hidden="1"/>
    <row r="12711" ht="12.6" hidden="1"/>
    <row r="12712" ht="12.6" hidden="1"/>
    <row r="12713" ht="12.6" hidden="1"/>
    <row r="12714" ht="12.6" hidden="1"/>
    <row r="12715" ht="12.6" hidden="1"/>
    <row r="12716" ht="12.6" hidden="1"/>
    <row r="12717" ht="12.6" hidden="1"/>
    <row r="12718" ht="12.6" hidden="1"/>
    <row r="12719" ht="12.6" hidden="1"/>
    <row r="12720" ht="12.6" hidden="1"/>
    <row r="12721" ht="12.6" hidden="1"/>
    <row r="12722" ht="12.6" hidden="1"/>
    <row r="12723" ht="12.6" hidden="1"/>
    <row r="12724" ht="12.6" hidden="1"/>
    <row r="12725" ht="12.6" hidden="1"/>
    <row r="12726" ht="12.6" hidden="1"/>
    <row r="12727" ht="12.6" hidden="1"/>
    <row r="12728" ht="12.6" hidden="1"/>
    <row r="12729" ht="12.6" hidden="1"/>
    <row r="12730" ht="12.6" hidden="1"/>
    <row r="12731" ht="12.6" hidden="1"/>
    <row r="12732" ht="12.6" hidden="1"/>
    <row r="12733" ht="12.6" hidden="1"/>
    <row r="12734" ht="12.6" hidden="1"/>
    <row r="12735" ht="12.6" hidden="1"/>
    <row r="12736" ht="12.6" hidden="1"/>
    <row r="12737" ht="12.6" hidden="1"/>
    <row r="12738" ht="12.6" hidden="1"/>
    <row r="12739" ht="12.6" hidden="1"/>
    <row r="12740" ht="12.6" hidden="1"/>
    <row r="12741" ht="12.6" hidden="1"/>
    <row r="12742" ht="12.6" hidden="1"/>
    <row r="12743" ht="12.6" hidden="1"/>
    <row r="12744" ht="12.6" hidden="1"/>
    <row r="12745" ht="12.6" hidden="1"/>
    <row r="12746" ht="12.6" hidden="1"/>
    <row r="12747" ht="12.6" hidden="1"/>
    <row r="12748" ht="12.6" hidden="1"/>
    <row r="12749" ht="12.6" hidden="1"/>
    <row r="12750" ht="12.6" hidden="1"/>
    <row r="12751" ht="12.6" hidden="1"/>
    <row r="12752" ht="12.6" hidden="1"/>
    <row r="12753" ht="12.6" hidden="1"/>
    <row r="12754" ht="12.6" hidden="1"/>
    <row r="12755" ht="12.6" hidden="1"/>
    <row r="12756" ht="12.6" hidden="1"/>
    <row r="12757" ht="12.6" hidden="1"/>
    <row r="12758" ht="12.6" hidden="1"/>
    <row r="12759" ht="12.6" hidden="1"/>
    <row r="12760" ht="12.6" hidden="1"/>
    <row r="12761" ht="12.6" hidden="1"/>
    <row r="12762" ht="12.6" hidden="1"/>
    <row r="12763" ht="12.6" hidden="1"/>
    <row r="12764" ht="12.6" hidden="1"/>
    <row r="12765" ht="12.6" hidden="1"/>
    <row r="12766" ht="12.6" hidden="1"/>
    <row r="12767" ht="12.6" hidden="1"/>
    <row r="12768" ht="12.6" hidden="1"/>
    <row r="12769" ht="12.6" hidden="1"/>
    <row r="12770" ht="12.6" hidden="1"/>
    <row r="12771" ht="12.6" hidden="1"/>
    <row r="12772" ht="12.6" hidden="1"/>
    <row r="12773" ht="12.6" hidden="1"/>
    <row r="12774" ht="12.6" hidden="1"/>
    <row r="12775" ht="12.6" hidden="1"/>
    <row r="12776" ht="12.6" hidden="1"/>
    <row r="12777" ht="12.6" hidden="1"/>
    <row r="12778" ht="12.6" hidden="1"/>
    <row r="12779" ht="12.6" hidden="1"/>
    <row r="12780" ht="12.6" hidden="1"/>
    <row r="12781" ht="12.6" hidden="1"/>
    <row r="12782" ht="12.6" hidden="1"/>
    <row r="12783" ht="12.6" hidden="1"/>
    <row r="12784" ht="12.6" hidden="1"/>
    <row r="12785" ht="12.6" hidden="1"/>
    <row r="12786" ht="12.6" hidden="1"/>
    <row r="12787" ht="12.6" hidden="1"/>
    <row r="12788" ht="12.6" hidden="1"/>
    <row r="12789" ht="12.6" hidden="1"/>
    <row r="12790" ht="12.6" hidden="1"/>
    <row r="12791" ht="12.6" hidden="1"/>
    <row r="12792" ht="12.6" hidden="1"/>
    <row r="12793" ht="12.6" hidden="1"/>
    <row r="12794" ht="12.6" hidden="1"/>
    <row r="12795" ht="12.6" hidden="1"/>
    <row r="12796" ht="12.6" hidden="1"/>
    <row r="12797" ht="12.6" hidden="1"/>
    <row r="12798" ht="12.6" hidden="1"/>
    <row r="12799" ht="12.6" hidden="1"/>
    <row r="12800" ht="12.6" hidden="1"/>
    <row r="12801" ht="12.6" hidden="1"/>
    <row r="12802" ht="12.6" hidden="1"/>
    <row r="12803" ht="12.6" hidden="1"/>
    <row r="12804" ht="12.6" hidden="1"/>
    <row r="12805" ht="12.6" hidden="1"/>
    <row r="12806" ht="12.6" hidden="1"/>
    <row r="12807" ht="12.6" hidden="1"/>
    <row r="12808" ht="12.6" hidden="1"/>
    <row r="12809" ht="12.6" hidden="1"/>
    <row r="12810" ht="12.6" hidden="1"/>
    <row r="12811" ht="12.6" hidden="1"/>
    <row r="12812" ht="12.6" hidden="1"/>
    <row r="12813" ht="12.6" hidden="1"/>
    <row r="12814" ht="12.6" hidden="1"/>
    <row r="12815" ht="12.6" hidden="1"/>
    <row r="12816" ht="12.6" hidden="1"/>
    <row r="12817" ht="12.6" hidden="1"/>
    <row r="12818" ht="12.6" hidden="1"/>
    <row r="12819" ht="12.6" hidden="1"/>
    <row r="12820" ht="12.6" hidden="1"/>
    <row r="12821" ht="12.6" hidden="1"/>
    <row r="12822" ht="12.6" hidden="1"/>
    <row r="12823" ht="12.6" hidden="1"/>
    <row r="12824" ht="12.6" hidden="1"/>
    <row r="12825" ht="12.6" hidden="1"/>
    <row r="12826" ht="12.6" hidden="1"/>
    <row r="12827" ht="12.6" hidden="1"/>
    <row r="12828" ht="12.6" hidden="1"/>
    <row r="12829" ht="12.6" hidden="1"/>
    <row r="12830" ht="12.6" hidden="1"/>
    <row r="12831" ht="12.6" hidden="1"/>
    <row r="12832" ht="12.6" hidden="1"/>
    <row r="12833" ht="12.6" hidden="1"/>
    <row r="12834" ht="12.6" hidden="1"/>
    <row r="12835" ht="12.6" hidden="1"/>
    <row r="12836" ht="12.6" hidden="1"/>
    <row r="12837" ht="12.6" hidden="1"/>
    <row r="12838" ht="12.6" hidden="1"/>
    <row r="12839" ht="12.6" hidden="1"/>
    <row r="12840" ht="12.6" hidden="1"/>
    <row r="12841" ht="12.6" hidden="1"/>
    <row r="12842" ht="12.6" hidden="1"/>
    <row r="12843" ht="12.6" hidden="1"/>
    <row r="12844" ht="12.6" hidden="1"/>
    <row r="12845" ht="12.6" hidden="1"/>
    <row r="12846" ht="12.6" hidden="1"/>
    <row r="12847" ht="12.6" hidden="1"/>
    <row r="12848" ht="12.6" hidden="1"/>
    <row r="12849" ht="12.6" hidden="1"/>
    <row r="12850" ht="12.6" hidden="1"/>
    <row r="12851" ht="12.6" hidden="1"/>
    <row r="12852" ht="12.6" hidden="1"/>
    <row r="12853" ht="12.6" hidden="1"/>
    <row r="12854" ht="12.6" hidden="1"/>
    <row r="12855" ht="12.6" hidden="1"/>
    <row r="12856" ht="12.6" hidden="1"/>
    <row r="12857" ht="12.6" hidden="1"/>
    <row r="12858" ht="12.6" hidden="1"/>
    <row r="12859" ht="12.6" hidden="1"/>
    <row r="12860" ht="12.6" hidden="1"/>
    <row r="12861" ht="12.6" hidden="1"/>
    <row r="12862" ht="12.6" hidden="1"/>
    <row r="12863" ht="12.6" hidden="1"/>
    <row r="12864" ht="12.6" hidden="1"/>
    <row r="12865" ht="12.6" hidden="1"/>
    <row r="12866" ht="12.6" hidden="1"/>
    <row r="12867" ht="12.6" hidden="1"/>
    <row r="12868" ht="12.6" hidden="1"/>
    <row r="12869" ht="12.6" hidden="1"/>
    <row r="12870" ht="12.6" hidden="1"/>
    <row r="12871" ht="12.6" hidden="1"/>
    <row r="12872" ht="12.6" hidden="1"/>
    <row r="12873" ht="12.6" hidden="1"/>
    <row r="12874" ht="12.6" hidden="1"/>
    <row r="12875" ht="12.6" hidden="1"/>
    <row r="12876" ht="12.6" hidden="1"/>
    <row r="12877" ht="12.6" hidden="1"/>
    <row r="12878" ht="12.6" hidden="1"/>
    <row r="12879" ht="12.6" hidden="1"/>
    <row r="12880" ht="12.6" hidden="1"/>
    <row r="12881" ht="12.6" hidden="1"/>
    <row r="12882" ht="12.6" hidden="1"/>
    <row r="12883" ht="12.6" hidden="1"/>
    <row r="12884" ht="12.6" hidden="1"/>
    <row r="12885" ht="12.6" hidden="1"/>
    <row r="12886" ht="12.6" hidden="1"/>
    <row r="12887" ht="12.6" hidden="1"/>
    <row r="12888" ht="12.6" hidden="1"/>
    <row r="12889" ht="12.6" hidden="1"/>
    <row r="12890" ht="12.6" hidden="1"/>
    <row r="12891" ht="12.6" hidden="1"/>
    <row r="12892" ht="12.6" hidden="1"/>
    <row r="12893" ht="12.6" hidden="1"/>
    <row r="12894" ht="12.6" hidden="1"/>
    <row r="12895" ht="12.6" hidden="1"/>
    <row r="12896" ht="12.6" hidden="1"/>
    <row r="12897" ht="12.6" hidden="1"/>
    <row r="12898" ht="12.6" hidden="1"/>
    <row r="12899" ht="12.6" hidden="1"/>
    <row r="12900" ht="12.6" hidden="1"/>
    <row r="12901" ht="12.6" hidden="1"/>
    <row r="12902" ht="12.6" hidden="1"/>
    <row r="12903" ht="12.6" hidden="1"/>
    <row r="12904" ht="12.6" hidden="1"/>
    <row r="12905" ht="12.6" hidden="1"/>
    <row r="12906" ht="12.6" hidden="1"/>
    <row r="12907" ht="12.6" hidden="1"/>
    <row r="12908" ht="12.6" hidden="1"/>
    <row r="12909" ht="12.6" hidden="1"/>
    <row r="12910" ht="12.6" hidden="1"/>
    <row r="12911" ht="12.6" hidden="1"/>
    <row r="12912" ht="12.6" hidden="1"/>
    <row r="12913" ht="12.6" hidden="1"/>
    <row r="12914" ht="12.6" hidden="1"/>
    <row r="12915" ht="12.6" hidden="1"/>
    <row r="12916" ht="12.6" hidden="1"/>
    <row r="12917" ht="12.6" hidden="1"/>
    <row r="12918" ht="12.6" hidden="1"/>
    <row r="12919" ht="12.6" hidden="1"/>
    <row r="12920" ht="12.6" hidden="1"/>
    <row r="12921" ht="12.6" hidden="1"/>
    <row r="12922" ht="12.6" hidden="1"/>
    <row r="12923" ht="12.6" hidden="1"/>
    <row r="12924" ht="12.6" hidden="1"/>
    <row r="12925" ht="12.6" hidden="1"/>
    <row r="12926" ht="12.6" hidden="1"/>
    <row r="12927" ht="12.6" hidden="1"/>
    <row r="12928" ht="12.6" hidden="1"/>
    <row r="12929" ht="12.6" hidden="1"/>
    <row r="12930" ht="12.6" hidden="1"/>
    <row r="12931" ht="12.6" hidden="1"/>
    <row r="12932" ht="12.6" hidden="1"/>
    <row r="12933" ht="12.6" hidden="1"/>
    <row r="12934" ht="12.6" hidden="1"/>
    <row r="12935" ht="12.6" hidden="1"/>
    <row r="12936" ht="12.6" hidden="1"/>
    <row r="12937" ht="12.6" hidden="1"/>
    <row r="12938" ht="12.6" hidden="1"/>
    <row r="12939" ht="12.6" hidden="1"/>
    <row r="12940" ht="12.6" hidden="1"/>
    <row r="12941" ht="12.6" hidden="1"/>
    <row r="12942" ht="12.6" hidden="1"/>
    <row r="12943" ht="12.6" hidden="1"/>
    <row r="12944" ht="12.6" hidden="1"/>
    <row r="12945" ht="12.6" hidden="1"/>
    <row r="12946" ht="12.6" hidden="1"/>
    <row r="12947" ht="12.6" hidden="1"/>
    <row r="12948" ht="12.6" hidden="1"/>
    <row r="12949" ht="12.6" hidden="1"/>
    <row r="12950" ht="12.6" hidden="1"/>
    <row r="12951" ht="12.6" hidden="1"/>
    <row r="12952" ht="12.6" hidden="1"/>
    <row r="12953" ht="12.6" hidden="1"/>
    <row r="12954" ht="12.6" hidden="1"/>
    <row r="12955" ht="12.6" hidden="1"/>
    <row r="12956" ht="12.6" hidden="1"/>
    <row r="12957" ht="12.6" hidden="1"/>
    <row r="12958" ht="12.6" hidden="1"/>
    <row r="12959" ht="12.6" hidden="1"/>
    <row r="12960" ht="12.6" hidden="1"/>
    <row r="12961" ht="12.6" hidden="1"/>
    <row r="12962" ht="12.6" hidden="1"/>
    <row r="12963" ht="12.6" hidden="1"/>
    <row r="12964" ht="12.6" hidden="1"/>
    <row r="12965" ht="12.6" hidden="1"/>
    <row r="12966" ht="12.6" hidden="1"/>
    <row r="12967" ht="12.6" hidden="1"/>
    <row r="12968" ht="12.6" hidden="1"/>
    <row r="12969" ht="12.6" hidden="1"/>
    <row r="12970" ht="12.6" hidden="1"/>
    <row r="12971" ht="12.6" hidden="1"/>
    <row r="12972" ht="12.6" hidden="1"/>
    <row r="12973" ht="12.6" hidden="1"/>
    <row r="12974" ht="12.6" hidden="1"/>
    <row r="12975" ht="12.6" hidden="1"/>
    <row r="12976" ht="12.6" hidden="1"/>
    <row r="12977" ht="12.6" hidden="1"/>
    <row r="12978" ht="12.6" hidden="1"/>
    <row r="12979" ht="12.6" hidden="1"/>
    <row r="12980" ht="12.6" hidden="1"/>
    <row r="12981" ht="12.6" hidden="1"/>
    <row r="12982" ht="12.6" hidden="1"/>
    <row r="12983" ht="12.6" hidden="1"/>
    <row r="12984" ht="12.6" hidden="1"/>
    <row r="12985" ht="12.6" hidden="1"/>
    <row r="12986" ht="12.6" hidden="1"/>
    <row r="12987" ht="12.6" hidden="1"/>
    <row r="12988" ht="12.6" hidden="1"/>
    <row r="12989" ht="12.6" hidden="1"/>
    <row r="12990" ht="12.6" hidden="1"/>
    <row r="12991" ht="12.6" hidden="1"/>
    <row r="12992" ht="12.6" hidden="1"/>
    <row r="12993" ht="12.6" hidden="1"/>
    <row r="12994" ht="12.6" hidden="1"/>
    <row r="12995" ht="12.6" hidden="1"/>
    <row r="12996" ht="12.6" hidden="1"/>
    <row r="12997" ht="12.6" hidden="1"/>
    <row r="12998" ht="12.6" hidden="1"/>
    <row r="12999" ht="12.6" hidden="1"/>
    <row r="13000" ht="12.6" hidden="1"/>
    <row r="13001" ht="12.6" hidden="1"/>
    <row r="13002" ht="12.6" hidden="1"/>
    <row r="13003" ht="12.6" hidden="1"/>
    <row r="13004" ht="12.6" hidden="1"/>
    <row r="13005" ht="12.6" hidden="1"/>
    <row r="13006" ht="12.6" hidden="1"/>
    <row r="13007" ht="12.6" hidden="1"/>
    <row r="13008" ht="12.6" hidden="1"/>
    <row r="13009" ht="12.6" hidden="1"/>
    <row r="13010" ht="12.6" hidden="1"/>
    <row r="13011" ht="12.6" hidden="1"/>
    <row r="13012" ht="12.6" hidden="1"/>
    <row r="13013" ht="12.6" hidden="1"/>
    <row r="13014" ht="12.6" hidden="1"/>
    <row r="13015" ht="12.6" hidden="1"/>
    <row r="13016" ht="12.6" hidden="1"/>
    <row r="13017" ht="12.6" hidden="1"/>
    <row r="13018" ht="12.6" hidden="1"/>
    <row r="13019" ht="12.6" hidden="1"/>
    <row r="13020" ht="12.6" hidden="1"/>
    <row r="13021" ht="12.6" hidden="1"/>
    <row r="13022" ht="12.6" hidden="1"/>
    <row r="13023" ht="12.6" hidden="1"/>
    <row r="13024" ht="12.6" hidden="1"/>
    <row r="13025" ht="12.6" hidden="1"/>
    <row r="13026" ht="12.6" hidden="1"/>
    <row r="13027" ht="12.6" hidden="1"/>
    <row r="13028" ht="12.6" hidden="1"/>
    <row r="13029" ht="12.6" hidden="1"/>
    <row r="13030" ht="12.6" hidden="1"/>
    <row r="13031" ht="12.6" hidden="1"/>
    <row r="13032" ht="12.6" hidden="1"/>
    <row r="13033" ht="12.6" hidden="1"/>
    <row r="13034" ht="12.6" hidden="1"/>
    <row r="13035" ht="12.6" hidden="1"/>
    <row r="13036" ht="12.6" hidden="1"/>
    <row r="13037" ht="12.6" hidden="1"/>
    <row r="13038" ht="12.6" hidden="1"/>
    <row r="13039" ht="12.6" hidden="1"/>
    <row r="13040" ht="12.6" hidden="1"/>
    <row r="13041" ht="12.6" hidden="1"/>
    <row r="13042" ht="12.6" hidden="1"/>
    <row r="13043" ht="12.6" hidden="1"/>
    <row r="13044" ht="12.6" hidden="1"/>
    <row r="13045" ht="12.6" hidden="1"/>
    <row r="13046" ht="12.6" hidden="1"/>
    <row r="13047" ht="12.6" hidden="1"/>
    <row r="13048" ht="12.6" hidden="1"/>
    <row r="13049" ht="12.6" hidden="1"/>
    <row r="13050" ht="12.6" hidden="1"/>
    <row r="13051" ht="12.6" hidden="1"/>
    <row r="13052" ht="12.6" hidden="1"/>
    <row r="13053" ht="12.6" hidden="1"/>
    <row r="13054" ht="12.6" hidden="1"/>
    <row r="13055" ht="12.6" hidden="1"/>
    <row r="13056" ht="12.6" hidden="1"/>
    <row r="13057" ht="12.6" hidden="1"/>
    <row r="13058" ht="12.6" hidden="1"/>
    <row r="13059" ht="12.6" hidden="1"/>
    <row r="13060" ht="12.6" hidden="1"/>
    <row r="13061" ht="12.6" hidden="1"/>
    <row r="13062" ht="12.6" hidden="1"/>
    <row r="13063" ht="12.6" hidden="1"/>
    <row r="13064" ht="12.6" hidden="1"/>
    <row r="13065" ht="12.6" hidden="1"/>
    <row r="13066" ht="12.6" hidden="1"/>
    <row r="13067" ht="12.6" hidden="1"/>
    <row r="13068" ht="12.6" hidden="1"/>
    <row r="13069" ht="12.6" hidden="1"/>
    <row r="13070" ht="12.6" hidden="1"/>
    <row r="13071" ht="12.6" hidden="1"/>
    <row r="13072" ht="12.6" hidden="1"/>
    <row r="13073" ht="12.6" hidden="1"/>
    <row r="13074" ht="12.6" hidden="1"/>
    <row r="13075" ht="12.6" hidden="1"/>
    <row r="13076" ht="12.6" hidden="1"/>
    <row r="13077" ht="12.6" hidden="1"/>
    <row r="13078" ht="12.6" hidden="1"/>
    <row r="13079" ht="12.6" hidden="1"/>
    <row r="13080" ht="12.6" hidden="1"/>
    <row r="13081" ht="12.6" hidden="1"/>
    <row r="13082" ht="12.6" hidden="1"/>
    <row r="13083" ht="12.6" hidden="1"/>
    <row r="13084" ht="12.6" hidden="1"/>
    <row r="13085" ht="12.6" hidden="1"/>
    <row r="13086" ht="12.6" hidden="1"/>
    <row r="13087" ht="12.6" hidden="1"/>
    <row r="13088" ht="12.6" hidden="1"/>
    <row r="13089" ht="12.6" hidden="1"/>
    <row r="13090" ht="12.6" hidden="1"/>
    <row r="13091" ht="12.6" hidden="1"/>
    <row r="13092" ht="12.6" hidden="1"/>
    <row r="13093" ht="12.6" hidden="1"/>
    <row r="13094" ht="12.6" hidden="1"/>
    <row r="13095" ht="12.6" hidden="1"/>
    <row r="13096" ht="12.6" hidden="1"/>
    <row r="13097" ht="12.6" hidden="1"/>
    <row r="13098" ht="12.6" hidden="1"/>
    <row r="13099" ht="12.6" hidden="1"/>
    <row r="13100" ht="12.6" hidden="1"/>
    <row r="13101" ht="12.6" hidden="1"/>
    <row r="13102" ht="12.6" hidden="1"/>
    <row r="13103" ht="12.6" hidden="1"/>
    <row r="13104" ht="12.6" hidden="1"/>
    <row r="13105" ht="12.6" hidden="1"/>
    <row r="13106" ht="12.6" hidden="1"/>
    <row r="13107" ht="12.6" hidden="1"/>
    <row r="13108" ht="12.6" hidden="1"/>
    <row r="13109" ht="12.6" hidden="1"/>
    <row r="13110" ht="12.6" hidden="1"/>
    <row r="13111" ht="12.6" hidden="1"/>
    <row r="13112" ht="12.6" hidden="1"/>
    <row r="13113" ht="12.6" hidden="1"/>
    <row r="13114" ht="12.6" hidden="1"/>
    <row r="13115" ht="12.6" hidden="1"/>
    <row r="13116" ht="12.6" hidden="1"/>
    <row r="13117" ht="12.6" hidden="1"/>
    <row r="13118" ht="12.6" hidden="1"/>
    <row r="13119" ht="12.6" hidden="1"/>
    <row r="13120" ht="12.6" hidden="1"/>
    <row r="13121" ht="12.6" hidden="1"/>
    <row r="13122" ht="12.6" hidden="1"/>
    <row r="13123" ht="12.6" hidden="1"/>
    <row r="13124" ht="12.6" hidden="1"/>
    <row r="13125" ht="12.6" hidden="1"/>
    <row r="13126" ht="12.6" hidden="1"/>
    <row r="13127" ht="12.6" hidden="1"/>
    <row r="13128" ht="12.6" hidden="1"/>
    <row r="13129" ht="12.6" hidden="1"/>
    <row r="13130" ht="12.6" hidden="1"/>
    <row r="13131" ht="12.6" hidden="1"/>
    <row r="13132" ht="12.6" hidden="1"/>
    <row r="13133" ht="12.6" hidden="1"/>
    <row r="13134" ht="12.6" hidden="1"/>
    <row r="13135" ht="12.6" hidden="1"/>
    <row r="13136" ht="12.6" hidden="1"/>
    <row r="13137" ht="12.6" hidden="1"/>
    <row r="13138" ht="12.6" hidden="1"/>
    <row r="13139" ht="12.6" hidden="1"/>
    <row r="13140" ht="12.6" hidden="1"/>
    <row r="13141" ht="12.6" hidden="1"/>
    <row r="13142" ht="12.6" hidden="1"/>
    <row r="13143" ht="12.6" hidden="1"/>
    <row r="13144" ht="12.6" hidden="1"/>
    <row r="13145" ht="12.6" hidden="1"/>
    <row r="13146" ht="12.6" hidden="1"/>
    <row r="13147" ht="12.6" hidden="1"/>
    <row r="13148" ht="12.6" hidden="1"/>
    <row r="13149" ht="12.6" hidden="1"/>
    <row r="13150" ht="12.6" hidden="1"/>
    <row r="13151" ht="12.6" hidden="1"/>
    <row r="13152" ht="12.6" hidden="1"/>
    <row r="13153" ht="12.6" hidden="1"/>
    <row r="13154" ht="12.6" hidden="1"/>
    <row r="13155" ht="12.6" hidden="1"/>
    <row r="13156" ht="12.6" hidden="1"/>
    <row r="13157" ht="12.6" hidden="1"/>
    <row r="13158" ht="12.6" hidden="1"/>
    <row r="13159" ht="12.6" hidden="1"/>
    <row r="13160" ht="12.6" hidden="1"/>
    <row r="13161" ht="12.6" hidden="1"/>
    <row r="13162" ht="12.6" hidden="1"/>
    <row r="13163" ht="12.6" hidden="1"/>
    <row r="13164" ht="12.6" hidden="1"/>
    <row r="13165" ht="12.6" hidden="1"/>
    <row r="13166" ht="12.6" hidden="1"/>
    <row r="13167" ht="12.6" hidden="1"/>
    <row r="13168" ht="12.6" hidden="1"/>
    <row r="13169" ht="12.6" hidden="1"/>
    <row r="13170" ht="12.6" hidden="1"/>
    <row r="13171" ht="12.6" hidden="1"/>
    <row r="13172" ht="12.6" hidden="1"/>
    <row r="13173" ht="12.6" hidden="1"/>
    <row r="13174" ht="12.6" hidden="1"/>
    <row r="13175" ht="12.6" hidden="1"/>
    <row r="13176" ht="12.6" hidden="1"/>
    <row r="13177" ht="12.6" hidden="1"/>
    <row r="13178" ht="12.6" hidden="1"/>
    <row r="13179" ht="12.6" hidden="1"/>
    <row r="13180" ht="12.6" hidden="1"/>
    <row r="13181" ht="12.6" hidden="1"/>
    <row r="13182" ht="12.6" hidden="1"/>
    <row r="13183" ht="12.6" hidden="1"/>
    <row r="13184" ht="12.6" hidden="1"/>
    <row r="13185" ht="12.6" hidden="1"/>
    <row r="13186" ht="12.6" hidden="1"/>
    <row r="13187" ht="12.6" hidden="1"/>
    <row r="13188" ht="12.6" hidden="1"/>
    <row r="13189" ht="12.6" hidden="1"/>
    <row r="13190" ht="12.6" hidden="1"/>
    <row r="13191" ht="12.6" hidden="1"/>
    <row r="13192" ht="12.6" hidden="1"/>
    <row r="13193" ht="12.6" hidden="1"/>
    <row r="13194" ht="12.6" hidden="1"/>
    <row r="13195" ht="12.6" hidden="1"/>
    <row r="13196" ht="12.6" hidden="1"/>
    <row r="13197" ht="12.6" hidden="1"/>
    <row r="13198" ht="12.6" hidden="1"/>
    <row r="13199" ht="12.6" hidden="1"/>
    <row r="13200" ht="12.6" hidden="1"/>
    <row r="13201" ht="12.6" hidden="1"/>
    <row r="13202" ht="12.6" hidden="1"/>
    <row r="13203" ht="12.6" hidden="1"/>
    <row r="13204" ht="12.6" hidden="1"/>
    <row r="13205" ht="12.6" hidden="1"/>
    <row r="13206" ht="12.6" hidden="1"/>
    <row r="13207" ht="12.6" hidden="1"/>
    <row r="13208" ht="12.6" hidden="1"/>
    <row r="13209" ht="12.6" hidden="1"/>
    <row r="13210" ht="12.6" hidden="1"/>
    <row r="13211" ht="12.6" hidden="1"/>
    <row r="13212" ht="12.6" hidden="1"/>
    <row r="13213" ht="12.6" hidden="1"/>
    <row r="13214" ht="12.6" hidden="1"/>
    <row r="13215" ht="12.6" hidden="1"/>
    <row r="13216" ht="12.6" hidden="1"/>
    <row r="13217" ht="12.6" hidden="1"/>
    <row r="13218" ht="12.6" hidden="1"/>
    <row r="13219" ht="12.6" hidden="1"/>
    <row r="13220" ht="12.6" hidden="1"/>
    <row r="13221" ht="12.6" hidden="1"/>
    <row r="13222" ht="12.6" hidden="1"/>
    <row r="13223" ht="12.6" hidden="1"/>
    <row r="13224" ht="12.6" hidden="1"/>
    <row r="13225" ht="12.6" hidden="1"/>
    <row r="13226" ht="12.6" hidden="1"/>
    <row r="13227" ht="12.6" hidden="1"/>
    <row r="13228" ht="12.6" hidden="1"/>
    <row r="13229" ht="12.6" hidden="1"/>
    <row r="13230" ht="12.6" hidden="1"/>
    <row r="13231" ht="12.6" hidden="1"/>
    <row r="13232" ht="12.6" hidden="1"/>
    <row r="13233" ht="12.6" hidden="1"/>
    <row r="13234" ht="12.6" hidden="1"/>
    <row r="13235" ht="12.6" hidden="1"/>
    <row r="13236" ht="12.6" hidden="1"/>
    <row r="13237" ht="12.6" hidden="1"/>
    <row r="13238" ht="12.6" hidden="1"/>
    <row r="13239" ht="12.6" hidden="1"/>
    <row r="13240" ht="12.6" hidden="1"/>
    <row r="13241" ht="12.6" hidden="1"/>
    <row r="13242" ht="12.6" hidden="1"/>
    <row r="13243" ht="12.6" hidden="1"/>
    <row r="13244" ht="12.6" hidden="1"/>
    <row r="13245" ht="12.6" hidden="1"/>
    <row r="13246" ht="12.6" hidden="1"/>
    <row r="13247" ht="12.6" hidden="1"/>
    <row r="13248" ht="12.6" hidden="1"/>
    <row r="13249" ht="12.6" hidden="1"/>
    <row r="13250" ht="12.6" hidden="1"/>
    <row r="13251" ht="12.6" hidden="1"/>
    <row r="13252" ht="12.6" hidden="1"/>
    <row r="13253" ht="12.6" hidden="1"/>
    <row r="13254" ht="12.6" hidden="1"/>
    <row r="13255" ht="12.6" hidden="1"/>
    <row r="13256" ht="12.6" hidden="1"/>
    <row r="13257" ht="12.6" hidden="1"/>
    <row r="13258" ht="12.6" hidden="1"/>
    <row r="13259" ht="12.6" hidden="1"/>
    <row r="13260" ht="12.6" hidden="1"/>
    <row r="13261" ht="12.6" hidden="1"/>
    <row r="13262" ht="12.6" hidden="1"/>
    <row r="13263" ht="12.6" hidden="1"/>
    <row r="13264" ht="12.6" hidden="1"/>
    <row r="13265" ht="12.6" hidden="1"/>
    <row r="13266" ht="12.6" hidden="1"/>
    <row r="13267" ht="12.6" hidden="1"/>
    <row r="13268" ht="12.6" hidden="1"/>
    <row r="13269" ht="12.6" hidden="1"/>
    <row r="13270" ht="12.6" hidden="1"/>
    <row r="13271" ht="12.6" hidden="1"/>
    <row r="13272" ht="12.6" hidden="1"/>
    <row r="13273" ht="12.6" hidden="1"/>
    <row r="13274" ht="12.6" hidden="1"/>
    <row r="13275" ht="12.6" hidden="1"/>
    <row r="13276" ht="12.6" hidden="1"/>
    <row r="13277" ht="12.6" hidden="1"/>
    <row r="13278" ht="12.6" hidden="1"/>
    <row r="13279" ht="12.6" hidden="1"/>
    <row r="13280" ht="12.6" hidden="1"/>
    <row r="13281" ht="12.6" hidden="1"/>
    <row r="13282" ht="12.6" hidden="1"/>
    <row r="13283" ht="12.6" hidden="1"/>
    <row r="13284" ht="12.6" hidden="1"/>
    <row r="13285" ht="12.6" hidden="1"/>
    <row r="13286" ht="12.6" hidden="1"/>
    <row r="13287" ht="12.6" hidden="1"/>
    <row r="13288" ht="12.6" hidden="1"/>
    <row r="13289" ht="12.6" hidden="1"/>
    <row r="13290" ht="12.6" hidden="1"/>
    <row r="13291" ht="12.6" hidden="1"/>
    <row r="13292" ht="12.6" hidden="1"/>
    <row r="13293" ht="12.6" hidden="1"/>
    <row r="13294" ht="12.6" hidden="1"/>
    <row r="13295" ht="12.6" hidden="1"/>
    <row r="13296" ht="12.6" hidden="1"/>
    <row r="13297" ht="12.6" hidden="1"/>
    <row r="13298" ht="12.6" hidden="1"/>
    <row r="13299" ht="12.6" hidden="1"/>
    <row r="13300" ht="12.6" hidden="1"/>
    <row r="13301" ht="12.6" hidden="1"/>
    <row r="13302" ht="12.6" hidden="1"/>
    <row r="13303" ht="12.6" hidden="1"/>
    <row r="13304" ht="12.6" hidden="1"/>
    <row r="13305" ht="12.6" hidden="1"/>
    <row r="13306" ht="12.6" hidden="1"/>
    <row r="13307" ht="12.6" hidden="1"/>
    <row r="13308" ht="12.6" hidden="1"/>
    <row r="13309" ht="12.6" hidden="1"/>
    <row r="13310" ht="12.6" hidden="1"/>
    <row r="13311" ht="12.6" hidden="1"/>
    <row r="13312" ht="12.6" hidden="1"/>
    <row r="13313" ht="12.6" hidden="1"/>
    <row r="13314" ht="12.6" hidden="1"/>
    <row r="13315" ht="12.6" hidden="1"/>
    <row r="13316" ht="12.6" hidden="1"/>
    <row r="13317" ht="12.6" hidden="1"/>
    <row r="13318" ht="12.6" hidden="1"/>
    <row r="13319" ht="12.6" hidden="1"/>
    <row r="13320" ht="12.6" hidden="1"/>
    <row r="13321" ht="12.6" hidden="1"/>
    <row r="13322" ht="12.6" hidden="1"/>
    <row r="13323" ht="12.6" hidden="1"/>
    <row r="13324" ht="12.6" hidden="1"/>
    <row r="13325" ht="12.6" hidden="1"/>
    <row r="13326" ht="12.6" hidden="1"/>
    <row r="13327" ht="12.6" hidden="1"/>
    <row r="13328" ht="12.6" hidden="1"/>
    <row r="13329" ht="12.6" hidden="1"/>
    <row r="13330" ht="12.6" hidden="1"/>
    <row r="13331" ht="12.6" hidden="1"/>
    <row r="13332" ht="12.6" hidden="1"/>
    <row r="13333" ht="12.6" hidden="1"/>
    <row r="13334" ht="12.6" hidden="1"/>
    <row r="13335" ht="12.6" hidden="1"/>
    <row r="13336" ht="12.6" hidden="1"/>
    <row r="13337" ht="12.6" hidden="1"/>
    <row r="13338" ht="12.6" hidden="1"/>
    <row r="13339" ht="12.6" hidden="1"/>
    <row r="13340" ht="12.6" hidden="1"/>
    <row r="13341" ht="12.6" hidden="1"/>
    <row r="13342" ht="12.6" hidden="1"/>
    <row r="13343" ht="12.6" hidden="1"/>
    <row r="13344" ht="12.6" hidden="1"/>
    <row r="13345" ht="12.6" hidden="1"/>
    <row r="13346" ht="12.6" hidden="1"/>
    <row r="13347" ht="12.6" hidden="1"/>
    <row r="13348" ht="12.6" hidden="1"/>
    <row r="13349" ht="12.6" hidden="1"/>
    <row r="13350" ht="12.6" hidden="1"/>
    <row r="13351" ht="12.6" hidden="1"/>
    <row r="13352" ht="12.6" hidden="1"/>
    <row r="13353" ht="12.6" hidden="1"/>
    <row r="13354" ht="12.6" hidden="1"/>
    <row r="13355" ht="12.6" hidden="1"/>
    <row r="13356" ht="12.6" hidden="1"/>
    <row r="13357" ht="12.6" hidden="1"/>
    <row r="13358" ht="12.6" hidden="1"/>
    <row r="13359" ht="12.6" hidden="1"/>
    <row r="13360" ht="12.6" hidden="1"/>
    <row r="13361" ht="12.6" hidden="1"/>
    <row r="13362" ht="12.6" hidden="1"/>
    <row r="13363" ht="12.6" hidden="1"/>
    <row r="13364" ht="12.6" hidden="1"/>
    <row r="13365" ht="12.6" hidden="1"/>
    <row r="13366" ht="12.6" hidden="1"/>
    <row r="13367" ht="12.6" hidden="1"/>
    <row r="13368" ht="12.6" hidden="1"/>
    <row r="13369" ht="12.6" hidden="1"/>
    <row r="13370" ht="12.6" hidden="1"/>
    <row r="13371" ht="12.6" hidden="1"/>
    <row r="13372" ht="12.6" hidden="1"/>
    <row r="13373" ht="12.6" hidden="1"/>
    <row r="13374" ht="12.6" hidden="1"/>
    <row r="13375" ht="12.6" hidden="1"/>
    <row r="13376" ht="12.6" hidden="1"/>
    <row r="13377" ht="12.6" hidden="1"/>
    <row r="13378" ht="12.6" hidden="1"/>
    <row r="13379" ht="12.6" hidden="1"/>
    <row r="13380" ht="12.6" hidden="1"/>
    <row r="13381" ht="12.6" hidden="1"/>
    <row r="13382" ht="12.6" hidden="1"/>
    <row r="13383" ht="12.6" hidden="1"/>
    <row r="13384" ht="12.6" hidden="1"/>
    <row r="13385" ht="12.6" hidden="1"/>
    <row r="13386" ht="12.6" hidden="1"/>
    <row r="13387" ht="12.6" hidden="1"/>
    <row r="13388" ht="12.6" hidden="1"/>
    <row r="13389" ht="12.6" hidden="1"/>
    <row r="13390" ht="12.6" hidden="1"/>
    <row r="13391" ht="12.6" hidden="1"/>
    <row r="13392" ht="12.6" hidden="1"/>
    <row r="13393" ht="12.6" hidden="1"/>
    <row r="13394" ht="12.6" hidden="1"/>
    <row r="13395" ht="12.6" hidden="1"/>
    <row r="13396" ht="12.6" hidden="1"/>
    <row r="13397" ht="12.6" hidden="1"/>
    <row r="13398" ht="12.6" hidden="1"/>
    <row r="13399" ht="12.6" hidden="1"/>
    <row r="13400" ht="12.6" hidden="1"/>
    <row r="13401" ht="12.6" hidden="1"/>
    <row r="13402" ht="12.6" hidden="1"/>
    <row r="13403" ht="12.6" hidden="1"/>
    <row r="13404" ht="12.6" hidden="1"/>
    <row r="13405" ht="12.6" hidden="1"/>
    <row r="13406" ht="12.6" hidden="1"/>
    <row r="13407" ht="12.6" hidden="1"/>
    <row r="13408" ht="12.6" hidden="1"/>
    <row r="13409" ht="12.6" hidden="1"/>
    <row r="13410" ht="12.6" hidden="1"/>
    <row r="13411" ht="12.6" hidden="1"/>
    <row r="13412" ht="12.6" hidden="1"/>
    <row r="13413" ht="12.6" hidden="1"/>
    <row r="13414" ht="12.6" hidden="1"/>
    <row r="13415" ht="12.6" hidden="1"/>
    <row r="13416" ht="12.6" hidden="1"/>
    <row r="13417" ht="12.6" hidden="1"/>
    <row r="13418" ht="12.6" hidden="1"/>
    <row r="13419" ht="12.6" hidden="1"/>
    <row r="13420" ht="12.6" hidden="1"/>
    <row r="13421" ht="12.6" hidden="1"/>
    <row r="13422" ht="12.6" hidden="1"/>
    <row r="13423" ht="12.6" hidden="1"/>
    <row r="13424" ht="12.6" hidden="1"/>
    <row r="13425" ht="12.6" hidden="1"/>
    <row r="13426" ht="12.6" hidden="1"/>
    <row r="13427" ht="12.6" hidden="1"/>
    <row r="13428" ht="12.6" hidden="1"/>
    <row r="13429" ht="12.6" hidden="1"/>
    <row r="13430" ht="12.6" hidden="1"/>
    <row r="13431" ht="12.6" hidden="1"/>
    <row r="13432" ht="12.6" hidden="1"/>
    <row r="13433" ht="12.6" hidden="1"/>
    <row r="13434" ht="12.6" hidden="1"/>
    <row r="13435" ht="12.6" hidden="1"/>
    <row r="13436" ht="12.6" hidden="1"/>
    <row r="13437" ht="12.6" hidden="1"/>
    <row r="13438" ht="12.6" hidden="1"/>
    <row r="13439" ht="12.6" hidden="1"/>
    <row r="13440" ht="12.6" hidden="1"/>
    <row r="13441" ht="12.6" hidden="1"/>
    <row r="13442" ht="12.6" hidden="1"/>
    <row r="13443" ht="12.6" hidden="1"/>
    <row r="13444" ht="12.6" hidden="1"/>
    <row r="13445" ht="12.6" hidden="1"/>
    <row r="13446" ht="12.6" hidden="1"/>
    <row r="13447" ht="12.6" hidden="1"/>
    <row r="13448" ht="12.6" hidden="1"/>
    <row r="13449" ht="12.6" hidden="1"/>
    <row r="13450" ht="12.6" hidden="1"/>
    <row r="13451" ht="12.6" hidden="1"/>
    <row r="13452" ht="12.6" hidden="1"/>
    <row r="13453" ht="12.6" hidden="1"/>
    <row r="13454" ht="12.6" hidden="1"/>
    <row r="13455" ht="12.6" hidden="1"/>
    <row r="13456" ht="12.6" hidden="1"/>
    <row r="13457" ht="12.6" hidden="1"/>
    <row r="13458" ht="12.6" hidden="1"/>
    <row r="13459" ht="12.6" hidden="1"/>
    <row r="13460" ht="12.6" hidden="1"/>
    <row r="13461" ht="12.6" hidden="1"/>
    <row r="13462" ht="12.6" hidden="1"/>
    <row r="13463" ht="12.6" hidden="1"/>
    <row r="13464" ht="12.6" hidden="1"/>
    <row r="13465" ht="12.6" hidden="1"/>
    <row r="13466" ht="12.6" hidden="1"/>
    <row r="13467" ht="12.6" hidden="1"/>
    <row r="13468" ht="12.6" hidden="1"/>
    <row r="13469" ht="12.6" hidden="1"/>
    <row r="13470" ht="12.6" hidden="1"/>
    <row r="13471" ht="12.6" hidden="1"/>
    <row r="13472" ht="12.6" hidden="1"/>
    <row r="13473" ht="12.6" hidden="1"/>
    <row r="13474" ht="12.6" hidden="1"/>
    <row r="13475" ht="12.6" hidden="1"/>
    <row r="13476" ht="12.6" hidden="1"/>
    <row r="13477" ht="12.6" hidden="1"/>
    <row r="13478" ht="12.6" hidden="1"/>
    <row r="13479" ht="12.6" hidden="1"/>
    <row r="13480" ht="12.6" hidden="1"/>
    <row r="13481" ht="12.6" hidden="1"/>
    <row r="13482" ht="12.6" hidden="1"/>
    <row r="13483" ht="12.6" hidden="1"/>
    <row r="13484" ht="12.6" hidden="1"/>
    <row r="13485" ht="12.6" hidden="1"/>
    <row r="13486" ht="12.6" hidden="1"/>
    <row r="13487" ht="12.6" hidden="1"/>
    <row r="13488" ht="12.6" hidden="1"/>
    <row r="13489" ht="12.6" hidden="1"/>
    <row r="13490" ht="12.6" hidden="1"/>
    <row r="13491" ht="12.6" hidden="1"/>
    <row r="13492" ht="12.6" hidden="1"/>
    <row r="13493" ht="12.6" hidden="1"/>
    <row r="13494" ht="12.6" hidden="1"/>
    <row r="13495" ht="12.6" hidden="1"/>
    <row r="13496" ht="12.6" hidden="1"/>
    <row r="13497" ht="12.6" hidden="1"/>
    <row r="13498" ht="12.6" hidden="1"/>
    <row r="13499" ht="12.6" hidden="1"/>
    <row r="13500" ht="12.6" hidden="1"/>
    <row r="13501" ht="12.6" hidden="1"/>
    <row r="13502" ht="12.6" hidden="1"/>
    <row r="13503" ht="12.6" hidden="1"/>
    <row r="13504" ht="12.6" hidden="1"/>
    <row r="13505" ht="12.6" hidden="1"/>
    <row r="13506" ht="12.6" hidden="1"/>
    <row r="13507" ht="12.6" hidden="1"/>
    <row r="13508" ht="12.6" hidden="1"/>
    <row r="13509" ht="12.6" hidden="1"/>
    <row r="13510" ht="12.6" hidden="1"/>
    <row r="13511" ht="12.6" hidden="1"/>
    <row r="13512" ht="12.6" hidden="1"/>
    <row r="13513" ht="12.6" hidden="1"/>
    <row r="13514" ht="12.6" hidden="1"/>
    <row r="13515" ht="12.6" hidden="1"/>
    <row r="13516" ht="12.6" hidden="1"/>
    <row r="13517" ht="12.6" hidden="1"/>
    <row r="13518" ht="12.6" hidden="1"/>
    <row r="13519" ht="12.6" hidden="1"/>
    <row r="13520" ht="12.6" hidden="1"/>
    <row r="13521" ht="12.6" hidden="1"/>
    <row r="13522" ht="12.6" hidden="1"/>
    <row r="13523" ht="12.6" hidden="1"/>
    <row r="13524" ht="12.6" hidden="1"/>
    <row r="13525" ht="12.6" hidden="1"/>
    <row r="13526" ht="12.6" hidden="1"/>
    <row r="13527" ht="12.6" hidden="1"/>
    <row r="13528" ht="12.6" hidden="1"/>
    <row r="13529" ht="12.6" hidden="1"/>
    <row r="13530" ht="12.6" hidden="1"/>
    <row r="13531" ht="12.6" hidden="1"/>
    <row r="13532" ht="12.6" hidden="1"/>
    <row r="13533" ht="12.6" hidden="1"/>
    <row r="13534" ht="12.6" hidden="1"/>
    <row r="13535" ht="12.6" hidden="1"/>
    <row r="13536" ht="12.6" hidden="1"/>
    <row r="13537" ht="12.6" hidden="1"/>
    <row r="13538" ht="12.6" hidden="1"/>
    <row r="13539" ht="12.6" hidden="1"/>
    <row r="13540" ht="12.6" hidden="1"/>
    <row r="13541" ht="12.6" hidden="1"/>
    <row r="13542" ht="12.6" hidden="1"/>
    <row r="13543" ht="12.6" hidden="1"/>
    <row r="13544" ht="12.6" hidden="1"/>
    <row r="13545" ht="12.6" hidden="1"/>
    <row r="13546" ht="12.6" hidden="1"/>
    <row r="13547" ht="12.6" hidden="1"/>
    <row r="13548" ht="12.6" hidden="1"/>
    <row r="13549" ht="12.6" hidden="1"/>
    <row r="13550" ht="12.6" hidden="1"/>
    <row r="13551" ht="12.6" hidden="1"/>
    <row r="13552" ht="12.6" hidden="1"/>
    <row r="13553" ht="12.6" hidden="1"/>
    <row r="13554" ht="12.6" hidden="1"/>
    <row r="13555" ht="12.6" hidden="1"/>
    <row r="13556" ht="12.6" hidden="1"/>
    <row r="13557" ht="12.6" hidden="1"/>
    <row r="13558" ht="12.6" hidden="1"/>
    <row r="13559" ht="12.6" hidden="1"/>
    <row r="13560" ht="12.6" hidden="1"/>
    <row r="13561" ht="12.6" hidden="1"/>
    <row r="13562" ht="12.6" hidden="1"/>
    <row r="13563" ht="12.6" hidden="1"/>
    <row r="13564" ht="12.6" hidden="1"/>
    <row r="13565" ht="12.6" hidden="1"/>
    <row r="13566" ht="12.6" hidden="1"/>
    <row r="13567" ht="12.6" hidden="1"/>
    <row r="13568" ht="12.6" hidden="1"/>
    <row r="13569" ht="12.6" hidden="1"/>
    <row r="13570" ht="12.6" hidden="1"/>
    <row r="13571" ht="12.6" hidden="1"/>
    <row r="13572" ht="12.6" hidden="1"/>
    <row r="13573" ht="12.6" hidden="1"/>
    <row r="13574" ht="12.6" hidden="1"/>
    <row r="13575" ht="12.6" hidden="1"/>
    <row r="13576" ht="12.6" hidden="1"/>
    <row r="13577" ht="12.6" hidden="1"/>
    <row r="13578" ht="12.6" hidden="1"/>
    <row r="13579" ht="12.6" hidden="1"/>
    <row r="13580" ht="12.6" hidden="1"/>
    <row r="13581" ht="12.6" hidden="1"/>
    <row r="13582" ht="12.6" hidden="1"/>
    <row r="13583" ht="12.6" hidden="1"/>
    <row r="13584" ht="12.6" hidden="1"/>
    <row r="13585" ht="12.6" hidden="1"/>
    <row r="13586" ht="12.6" hidden="1"/>
    <row r="13587" ht="12.6" hidden="1"/>
    <row r="13588" ht="12.6" hidden="1"/>
    <row r="13589" ht="12.6" hidden="1"/>
    <row r="13590" ht="12.6" hidden="1"/>
    <row r="13591" ht="12.6" hidden="1"/>
    <row r="13592" ht="12.6" hidden="1"/>
    <row r="13593" ht="12.6" hidden="1"/>
    <row r="13594" ht="12.6" hidden="1"/>
    <row r="13595" ht="12.6" hidden="1"/>
    <row r="13596" ht="12.6" hidden="1"/>
    <row r="13597" ht="12.6" hidden="1"/>
    <row r="13598" ht="12.6" hidden="1"/>
    <row r="13599" ht="12.6" hidden="1"/>
    <row r="13600" ht="12.6" hidden="1"/>
    <row r="13601" ht="12.6" hidden="1"/>
    <row r="13602" ht="12.6" hidden="1"/>
    <row r="13603" ht="12.6" hidden="1"/>
    <row r="13604" ht="12.6" hidden="1"/>
    <row r="13605" ht="12.6" hidden="1"/>
    <row r="13606" ht="12.6" hidden="1"/>
    <row r="13607" ht="12.6" hidden="1"/>
    <row r="13608" ht="12.6" hidden="1"/>
    <row r="13609" ht="12.6" hidden="1"/>
    <row r="13610" ht="12.6" hidden="1"/>
    <row r="13611" ht="12.6" hidden="1"/>
    <row r="13612" ht="12.6" hidden="1"/>
    <row r="13613" ht="12.6" hidden="1"/>
    <row r="13614" ht="12.6" hidden="1"/>
    <row r="13615" ht="12.6" hidden="1"/>
    <row r="13616" ht="12.6" hidden="1"/>
    <row r="13617" ht="12.6" hidden="1"/>
    <row r="13618" ht="12.6" hidden="1"/>
    <row r="13619" ht="12.6" hidden="1"/>
    <row r="13620" ht="12.6" hidden="1"/>
    <row r="13621" ht="12.6" hidden="1"/>
    <row r="13622" ht="12.6" hidden="1"/>
    <row r="13623" ht="12.6" hidden="1"/>
    <row r="13624" ht="12.6" hidden="1"/>
    <row r="13625" ht="12.6" hidden="1"/>
    <row r="13626" ht="12.6" hidden="1"/>
    <row r="13627" ht="12.6" hidden="1"/>
    <row r="13628" ht="12.6" hidden="1"/>
    <row r="13629" ht="12.6" hidden="1"/>
    <row r="13630" ht="12.6" hidden="1"/>
    <row r="13631" ht="12.6" hidden="1"/>
    <row r="13632" ht="12.6" hidden="1"/>
    <row r="13633" ht="12.6" hidden="1"/>
    <row r="13634" ht="12.6" hidden="1"/>
    <row r="13635" ht="12.6" hidden="1"/>
    <row r="13636" ht="12.6" hidden="1"/>
    <row r="13637" ht="12.6" hidden="1"/>
    <row r="13638" ht="12.6" hidden="1"/>
    <row r="13639" ht="12.6" hidden="1"/>
    <row r="13640" ht="12.6" hidden="1"/>
    <row r="13641" ht="12.6" hidden="1"/>
    <row r="13642" ht="12.6" hidden="1"/>
    <row r="13643" ht="12.6" hidden="1"/>
    <row r="13644" ht="12.6" hidden="1"/>
    <row r="13645" ht="12.6" hidden="1"/>
    <row r="13646" ht="12.6" hidden="1"/>
    <row r="13647" ht="12.6" hidden="1"/>
    <row r="13648" ht="12.6" hidden="1"/>
    <row r="13649" ht="12.6" hidden="1"/>
    <row r="13650" ht="12.6" hidden="1"/>
    <row r="13651" ht="12.6" hidden="1"/>
    <row r="13652" ht="12.6" hidden="1"/>
    <row r="13653" ht="12.6" hidden="1"/>
    <row r="13654" ht="12.6" hidden="1"/>
    <row r="13655" ht="12.6" hidden="1"/>
    <row r="13656" ht="12.6" hidden="1"/>
    <row r="13657" ht="12.6" hidden="1"/>
    <row r="13658" ht="12.6" hidden="1"/>
    <row r="13659" ht="12.6" hidden="1"/>
    <row r="13660" ht="12.6" hidden="1"/>
    <row r="13661" ht="12.6" hidden="1"/>
    <row r="13662" ht="12.6" hidden="1"/>
    <row r="13663" ht="12.6" hidden="1"/>
    <row r="13664" ht="12.6" hidden="1"/>
    <row r="13665" ht="12.6" hidden="1"/>
    <row r="13666" ht="12.6" hidden="1"/>
    <row r="13667" ht="12.6" hidden="1"/>
    <row r="13668" ht="12.6" hidden="1"/>
    <row r="13669" ht="12.6" hidden="1"/>
    <row r="13670" ht="12.6" hidden="1"/>
    <row r="13671" ht="12.6" hidden="1"/>
    <row r="13672" ht="12.6" hidden="1"/>
    <row r="13673" ht="12.6" hidden="1"/>
    <row r="13674" ht="12.6" hidden="1"/>
    <row r="13675" ht="12.6" hidden="1"/>
    <row r="13676" ht="12.6" hidden="1"/>
    <row r="13677" ht="12.6" hidden="1"/>
    <row r="13678" ht="12.6" hidden="1"/>
    <row r="13679" ht="12.6" hidden="1"/>
    <row r="13680" ht="12.6" hidden="1"/>
    <row r="13681" ht="12.6" hidden="1"/>
    <row r="13682" ht="12.6" hidden="1"/>
    <row r="13683" ht="12.6" hidden="1"/>
    <row r="13684" ht="12.6" hidden="1"/>
    <row r="13685" ht="12.6" hidden="1"/>
    <row r="13686" ht="12.6" hidden="1"/>
    <row r="13687" ht="12.6" hidden="1"/>
    <row r="13688" ht="12.6" hidden="1"/>
    <row r="13689" ht="12.6" hidden="1"/>
    <row r="13690" ht="12.6" hidden="1"/>
    <row r="13691" ht="12.6" hidden="1"/>
    <row r="13692" ht="12.6" hidden="1"/>
    <row r="13693" ht="12.6" hidden="1"/>
    <row r="13694" ht="12.6" hidden="1"/>
    <row r="13695" ht="12.6" hidden="1"/>
    <row r="13696" ht="12.6" hidden="1"/>
    <row r="13697" ht="12.6" hidden="1"/>
    <row r="13698" ht="12.6" hidden="1"/>
    <row r="13699" ht="12.6" hidden="1"/>
    <row r="13700" ht="12.6" hidden="1"/>
    <row r="13701" ht="12.6" hidden="1"/>
    <row r="13702" ht="12.6" hidden="1"/>
    <row r="13703" ht="12.6" hidden="1"/>
    <row r="13704" ht="12.6" hidden="1"/>
    <row r="13705" ht="12.6" hidden="1"/>
    <row r="13706" ht="12.6" hidden="1"/>
    <row r="13707" ht="12.6" hidden="1"/>
    <row r="13708" ht="12.6" hidden="1"/>
    <row r="13709" ht="12.6" hidden="1"/>
    <row r="13710" ht="12.6" hidden="1"/>
    <row r="13711" ht="12.6" hidden="1"/>
    <row r="13712" ht="12.6" hidden="1"/>
    <row r="13713" ht="12.6" hidden="1"/>
    <row r="13714" ht="12.6" hidden="1"/>
    <row r="13715" ht="12.6" hidden="1"/>
    <row r="13716" ht="12.6" hidden="1"/>
    <row r="13717" ht="12.6" hidden="1"/>
    <row r="13718" ht="12.6" hidden="1"/>
    <row r="13719" ht="12.6" hidden="1"/>
    <row r="13720" ht="12.6" hidden="1"/>
    <row r="13721" ht="12.6" hidden="1"/>
    <row r="13722" ht="12.6" hidden="1"/>
    <row r="13723" ht="12.6" hidden="1"/>
    <row r="13724" ht="12.6" hidden="1"/>
    <row r="13725" ht="12.6" hidden="1"/>
    <row r="13726" ht="12.6" hidden="1"/>
    <row r="13727" ht="12.6" hidden="1"/>
    <row r="13728" ht="12.6" hidden="1"/>
    <row r="13729" ht="12.6" hidden="1"/>
    <row r="13730" ht="12.6" hidden="1"/>
    <row r="13731" ht="12.6" hidden="1"/>
    <row r="13732" ht="12.6" hidden="1"/>
    <row r="13733" ht="12.6" hidden="1"/>
    <row r="13734" ht="12.6" hidden="1"/>
    <row r="13735" ht="12.6" hidden="1"/>
    <row r="13736" ht="12.6" hidden="1"/>
    <row r="13737" ht="12.6" hidden="1"/>
    <row r="13738" ht="12.6" hidden="1"/>
    <row r="13739" ht="12.6" hidden="1"/>
    <row r="13740" ht="12.6" hidden="1"/>
    <row r="13741" ht="12.6" hidden="1"/>
    <row r="13742" ht="12.6" hidden="1"/>
    <row r="13743" ht="12.6" hidden="1"/>
    <row r="13744" ht="12.6" hidden="1"/>
    <row r="13745" ht="12.6" hidden="1"/>
    <row r="13746" ht="12.6" hidden="1"/>
    <row r="13747" ht="12.6" hidden="1"/>
    <row r="13748" ht="12.6" hidden="1"/>
    <row r="13749" ht="12.6" hidden="1"/>
    <row r="13750" ht="12.6" hidden="1"/>
    <row r="13751" ht="12.6" hidden="1"/>
    <row r="13752" ht="12.6" hidden="1"/>
    <row r="13753" ht="12.6" hidden="1"/>
    <row r="13754" ht="12.6" hidden="1"/>
    <row r="13755" ht="12.6" hidden="1"/>
    <row r="13756" ht="12.6" hidden="1"/>
    <row r="13757" ht="12.6" hidden="1"/>
    <row r="13758" ht="12.6" hidden="1"/>
    <row r="13759" ht="12.6" hidden="1"/>
    <row r="13760" ht="12.6" hidden="1"/>
    <row r="13761" ht="12.6" hidden="1"/>
    <row r="13762" ht="12.6" hidden="1"/>
    <row r="13763" ht="12.6" hidden="1"/>
    <row r="13764" ht="12.6" hidden="1"/>
    <row r="13765" ht="12.6" hidden="1"/>
    <row r="13766" ht="12.6" hidden="1"/>
    <row r="13767" ht="12.6" hidden="1"/>
    <row r="13768" ht="12.6" hidden="1"/>
    <row r="13769" ht="12.6" hidden="1"/>
    <row r="13770" ht="12.6" hidden="1"/>
    <row r="13771" ht="12.6" hidden="1"/>
    <row r="13772" ht="12.6" hidden="1"/>
    <row r="13773" ht="12.6" hidden="1"/>
    <row r="13774" ht="12.6" hidden="1"/>
    <row r="13775" ht="12.6" hidden="1"/>
    <row r="13776" ht="12.6" hidden="1"/>
    <row r="13777" ht="12.6" hidden="1"/>
    <row r="13778" ht="12.6" hidden="1"/>
    <row r="13779" ht="12.6" hidden="1"/>
    <row r="13780" ht="12.6" hidden="1"/>
    <row r="13781" ht="12.6" hidden="1"/>
    <row r="13782" ht="12.6" hidden="1"/>
    <row r="13783" ht="12.6" hidden="1"/>
    <row r="13784" ht="12.6" hidden="1"/>
    <row r="13785" ht="12.6" hidden="1"/>
    <row r="13786" ht="12.6" hidden="1"/>
    <row r="13787" ht="12.6" hidden="1"/>
    <row r="13788" ht="12.6" hidden="1"/>
    <row r="13789" ht="12.6" hidden="1"/>
    <row r="13790" ht="12.6" hidden="1"/>
    <row r="13791" ht="12.6" hidden="1"/>
    <row r="13792" ht="12.6" hidden="1"/>
    <row r="13793" ht="12.6" hidden="1"/>
    <row r="13794" ht="12.6" hidden="1"/>
    <row r="13795" ht="12.6" hidden="1"/>
    <row r="13796" ht="12.6" hidden="1"/>
    <row r="13797" ht="12.6" hidden="1"/>
    <row r="13798" ht="12.6" hidden="1"/>
    <row r="13799" ht="12.6" hidden="1"/>
    <row r="13800" ht="12.6" hidden="1"/>
    <row r="13801" ht="12.6" hidden="1"/>
    <row r="13802" ht="12.6" hidden="1"/>
    <row r="13803" ht="12.6" hidden="1"/>
    <row r="13804" ht="12.6" hidden="1"/>
    <row r="13805" ht="12.6" hidden="1"/>
    <row r="13806" ht="12.6" hidden="1"/>
    <row r="13807" ht="12.6" hidden="1"/>
    <row r="13808" ht="12.6" hidden="1"/>
    <row r="13809" ht="12.6" hidden="1"/>
    <row r="13810" ht="12.6" hidden="1"/>
    <row r="13811" ht="12.6" hidden="1"/>
    <row r="13812" ht="12.6" hidden="1"/>
    <row r="13813" ht="12.6" hidden="1"/>
    <row r="13814" ht="12.6" hidden="1"/>
    <row r="13815" ht="12.6" hidden="1"/>
    <row r="13816" ht="12.6" hidden="1"/>
    <row r="13817" ht="12.6" hidden="1"/>
    <row r="13818" ht="12.6" hidden="1"/>
    <row r="13819" ht="12.6" hidden="1"/>
    <row r="13820" ht="12.6" hidden="1"/>
    <row r="13821" ht="12.6" hidden="1"/>
    <row r="13822" ht="12.6" hidden="1"/>
    <row r="13823" ht="12.6" hidden="1"/>
    <row r="13824" ht="12.6" hidden="1"/>
    <row r="13825" ht="12.6" hidden="1"/>
    <row r="13826" ht="12.6" hidden="1"/>
    <row r="13827" ht="12.6" hidden="1"/>
    <row r="13828" ht="12.6" hidden="1"/>
    <row r="13829" ht="12.6" hidden="1"/>
    <row r="13830" ht="12.6" hidden="1"/>
    <row r="13831" ht="12.6" hidden="1"/>
    <row r="13832" ht="12.6" hidden="1"/>
    <row r="13833" ht="12.6" hidden="1"/>
    <row r="13834" ht="12.6" hidden="1"/>
    <row r="13835" ht="12.6" hidden="1"/>
    <row r="13836" ht="12.6" hidden="1"/>
    <row r="13837" ht="12.6" hidden="1"/>
    <row r="13838" ht="12.6" hidden="1"/>
    <row r="13839" ht="12.6" hidden="1"/>
    <row r="13840" ht="12.6" hidden="1"/>
    <row r="13841" ht="12.6" hidden="1"/>
    <row r="13842" ht="12.6" hidden="1"/>
    <row r="13843" ht="12.6" hidden="1"/>
    <row r="13844" ht="12.6" hidden="1"/>
    <row r="13845" ht="12.6" hidden="1"/>
    <row r="13846" ht="12.6" hidden="1"/>
    <row r="13847" ht="12.6" hidden="1"/>
    <row r="13848" ht="12.6" hidden="1"/>
    <row r="13849" ht="12.6" hidden="1"/>
    <row r="13850" ht="12.6" hidden="1"/>
    <row r="13851" ht="12.6" hidden="1"/>
    <row r="13852" ht="12.6" hidden="1"/>
    <row r="13853" ht="12.6" hidden="1"/>
    <row r="13854" ht="12.6" hidden="1"/>
    <row r="13855" ht="12.6" hidden="1"/>
    <row r="13856" ht="12.6" hidden="1"/>
    <row r="13857" ht="12.6" hidden="1"/>
    <row r="13858" ht="12.6" hidden="1"/>
    <row r="13859" ht="12.6" hidden="1"/>
    <row r="13860" ht="12.6" hidden="1"/>
    <row r="13861" ht="12.6" hidden="1"/>
    <row r="13862" ht="12.6" hidden="1"/>
    <row r="13863" ht="12.6" hidden="1"/>
    <row r="13864" ht="12.6" hidden="1"/>
    <row r="13865" ht="12.6" hidden="1"/>
    <row r="13866" ht="12.6" hidden="1"/>
    <row r="13867" ht="12.6" hidden="1"/>
    <row r="13868" ht="12.6" hidden="1"/>
    <row r="13869" ht="12.6" hidden="1"/>
    <row r="13870" ht="12.6" hidden="1"/>
    <row r="13871" ht="12.6" hidden="1"/>
    <row r="13872" ht="12.6" hidden="1"/>
    <row r="13873" ht="12.6" hidden="1"/>
    <row r="13874" ht="12.6" hidden="1"/>
    <row r="13875" ht="12.6" hidden="1"/>
    <row r="13876" ht="12.6" hidden="1"/>
    <row r="13877" ht="12.6" hidden="1"/>
    <row r="13878" ht="12.6" hidden="1"/>
    <row r="13879" ht="12.6" hidden="1"/>
    <row r="13880" ht="12.6" hidden="1"/>
    <row r="13881" ht="12.6" hidden="1"/>
    <row r="13882" ht="12.6" hidden="1"/>
    <row r="13883" ht="12.6" hidden="1"/>
    <row r="13884" ht="12.6" hidden="1"/>
    <row r="13885" ht="12.6" hidden="1"/>
    <row r="13886" ht="12.6" hidden="1"/>
    <row r="13887" ht="12.6" hidden="1"/>
    <row r="13888" ht="12.6" hidden="1"/>
    <row r="13889" ht="12.6" hidden="1"/>
    <row r="13890" ht="12.6" hidden="1"/>
    <row r="13891" ht="12.6" hidden="1"/>
    <row r="13892" ht="12.6" hidden="1"/>
    <row r="13893" ht="12.6" hidden="1"/>
    <row r="13894" ht="12.6" hidden="1"/>
    <row r="13895" ht="12.6" hidden="1"/>
    <row r="13896" ht="12.6" hidden="1"/>
    <row r="13897" ht="12.6" hidden="1"/>
    <row r="13898" ht="12.6" hidden="1"/>
    <row r="13899" ht="12.6" hidden="1"/>
    <row r="13900" ht="12.6" hidden="1"/>
    <row r="13901" ht="12.6" hidden="1"/>
    <row r="13902" ht="12.6" hidden="1"/>
    <row r="13903" ht="12.6" hidden="1"/>
    <row r="13904" ht="12.6" hidden="1"/>
    <row r="13905" ht="12.6" hidden="1"/>
    <row r="13906" ht="12.6" hidden="1"/>
    <row r="13907" ht="12.6" hidden="1"/>
    <row r="13908" ht="12.6" hidden="1"/>
    <row r="13909" ht="12.6" hidden="1"/>
    <row r="13910" ht="12.6" hidden="1"/>
    <row r="13911" ht="12.6" hidden="1"/>
    <row r="13912" ht="12.6" hidden="1"/>
    <row r="13913" ht="12.6" hidden="1"/>
    <row r="13914" ht="12.6" hidden="1"/>
    <row r="13915" ht="12.6" hidden="1"/>
    <row r="13916" ht="12.6" hidden="1"/>
    <row r="13917" ht="12.6" hidden="1"/>
    <row r="13918" ht="12.6" hidden="1"/>
    <row r="13919" ht="12.6" hidden="1"/>
    <row r="13920" ht="12.6" hidden="1"/>
    <row r="13921" ht="12.6" hidden="1"/>
    <row r="13922" ht="12.6" hidden="1"/>
    <row r="13923" ht="12.6" hidden="1"/>
    <row r="13924" ht="12.6" hidden="1"/>
    <row r="13925" ht="12.6" hidden="1"/>
    <row r="13926" ht="12.6" hidden="1"/>
    <row r="13927" ht="12.6" hidden="1"/>
    <row r="13928" ht="12.6" hidden="1"/>
    <row r="13929" ht="12.6" hidden="1"/>
    <row r="13930" ht="12.6" hidden="1"/>
    <row r="13931" ht="12.6" hidden="1"/>
    <row r="13932" ht="12.6" hidden="1"/>
    <row r="13933" ht="12.6" hidden="1"/>
    <row r="13934" ht="12.6" hidden="1"/>
    <row r="13935" ht="12.6" hidden="1"/>
    <row r="13936" ht="12.6" hidden="1"/>
    <row r="13937" ht="12.6" hidden="1"/>
    <row r="13938" ht="12.6" hidden="1"/>
    <row r="13939" ht="12.6" hidden="1"/>
    <row r="13940" ht="12.6" hidden="1"/>
    <row r="13941" ht="12.6" hidden="1"/>
    <row r="13942" ht="12.6" hidden="1"/>
    <row r="13943" ht="12.6" hidden="1"/>
    <row r="13944" ht="12.6" hidden="1"/>
    <row r="13945" ht="12.6" hidden="1"/>
    <row r="13946" ht="12.6" hidden="1"/>
    <row r="13947" ht="12.6" hidden="1"/>
    <row r="13948" ht="12.6" hidden="1"/>
    <row r="13949" ht="12.6" hidden="1"/>
    <row r="13950" ht="12.6" hidden="1"/>
    <row r="13951" ht="12.6" hidden="1"/>
    <row r="13952" ht="12.6" hidden="1"/>
    <row r="13953" ht="12.6" hidden="1"/>
    <row r="13954" ht="12.6" hidden="1"/>
    <row r="13955" ht="12.6" hidden="1"/>
    <row r="13956" ht="12.6" hidden="1"/>
    <row r="13957" ht="12.6" hidden="1"/>
    <row r="13958" ht="12.6" hidden="1"/>
    <row r="13959" ht="12.6" hidden="1"/>
    <row r="13960" ht="12.6" hidden="1"/>
    <row r="13961" ht="12.6" hidden="1"/>
    <row r="13962" ht="12.6" hidden="1"/>
    <row r="13963" ht="12.6" hidden="1"/>
    <row r="13964" ht="12.6" hidden="1"/>
    <row r="13965" ht="12.6" hidden="1"/>
    <row r="13966" ht="12.6" hidden="1"/>
    <row r="13967" ht="12.6" hidden="1"/>
    <row r="13968" ht="12.6" hidden="1"/>
    <row r="13969" ht="12.6" hidden="1"/>
    <row r="13970" ht="12.6" hidden="1"/>
    <row r="13971" ht="12.6" hidden="1"/>
    <row r="13972" ht="12.6" hidden="1"/>
    <row r="13973" ht="12.6" hidden="1"/>
    <row r="13974" ht="12.6" hidden="1"/>
    <row r="13975" ht="12.6" hidden="1"/>
    <row r="13976" ht="12.6" hidden="1"/>
    <row r="13977" ht="12.6" hidden="1"/>
    <row r="13978" ht="12.6" hidden="1"/>
    <row r="13979" ht="12.6" hidden="1"/>
    <row r="13980" ht="12.6" hidden="1"/>
    <row r="13981" ht="12.6" hidden="1"/>
    <row r="13982" ht="12.6" hidden="1"/>
    <row r="13983" ht="12.6" hidden="1"/>
    <row r="13984" ht="12.6" hidden="1"/>
    <row r="13985" ht="12.6" hidden="1"/>
    <row r="13986" ht="12.6" hidden="1"/>
    <row r="13987" ht="12.6" hidden="1"/>
    <row r="13988" ht="12.6" hidden="1"/>
    <row r="13989" ht="12.6" hidden="1"/>
    <row r="13990" ht="12.6" hidden="1"/>
    <row r="13991" ht="12.6" hidden="1"/>
    <row r="13992" ht="12.6" hidden="1"/>
    <row r="13993" ht="12.6" hidden="1"/>
    <row r="13994" ht="12.6" hidden="1"/>
    <row r="13995" ht="12.6" hidden="1"/>
    <row r="13996" ht="12.6" hidden="1"/>
    <row r="13997" ht="12.6" hidden="1"/>
    <row r="13998" ht="12.6" hidden="1"/>
    <row r="13999" ht="12.6" hidden="1"/>
    <row r="14000" ht="12.6" hidden="1"/>
    <row r="14001" ht="12.6" hidden="1"/>
    <row r="14002" ht="12.6" hidden="1"/>
    <row r="14003" ht="12.6" hidden="1"/>
    <row r="14004" ht="12.6" hidden="1"/>
    <row r="14005" ht="12.6" hidden="1"/>
    <row r="14006" ht="12.6" hidden="1"/>
    <row r="14007" ht="12.6" hidden="1"/>
    <row r="14008" ht="12.6" hidden="1"/>
    <row r="14009" ht="12.6" hidden="1"/>
    <row r="14010" ht="12.6" hidden="1"/>
    <row r="14011" ht="12.6" hidden="1"/>
    <row r="14012" ht="12.6" hidden="1"/>
    <row r="14013" ht="12.6" hidden="1"/>
    <row r="14014" ht="12.6" hidden="1"/>
    <row r="14015" ht="12.6" hidden="1"/>
    <row r="14016" ht="12.6" hidden="1"/>
    <row r="14017" ht="12.6" hidden="1"/>
    <row r="14018" ht="12.6" hidden="1"/>
    <row r="14019" ht="12.6" hidden="1"/>
    <row r="14020" ht="12.6" hidden="1"/>
    <row r="14021" ht="12.6" hidden="1"/>
    <row r="14022" ht="12.6" hidden="1"/>
    <row r="14023" ht="12.6" hidden="1"/>
    <row r="14024" ht="12.6" hidden="1"/>
    <row r="14025" ht="12.6" hidden="1"/>
    <row r="14026" ht="12.6" hidden="1"/>
    <row r="14027" ht="12.6" hidden="1"/>
    <row r="14028" ht="12.6" hidden="1"/>
    <row r="14029" ht="12.6" hidden="1"/>
    <row r="14030" ht="12.6" hidden="1"/>
    <row r="14031" ht="12.6" hidden="1"/>
    <row r="14032" ht="12.6" hidden="1"/>
    <row r="14033" ht="12.6" hidden="1"/>
    <row r="14034" ht="12.6" hidden="1"/>
    <row r="14035" ht="12.6" hidden="1"/>
    <row r="14036" ht="12.6" hidden="1"/>
    <row r="14037" ht="12.6" hidden="1"/>
    <row r="14038" ht="12.6" hidden="1"/>
    <row r="14039" ht="12.6" hidden="1"/>
    <row r="14040" ht="12.6" hidden="1"/>
    <row r="14041" ht="12.6" hidden="1"/>
    <row r="14042" ht="12.6" hidden="1"/>
    <row r="14043" ht="12.6" hidden="1"/>
    <row r="14044" ht="12.6" hidden="1"/>
    <row r="14045" ht="12.6" hidden="1"/>
    <row r="14046" ht="12.6" hidden="1"/>
    <row r="14047" ht="12.6" hidden="1"/>
    <row r="14048" ht="12.6" hidden="1"/>
    <row r="14049" ht="12.6" hidden="1"/>
    <row r="14050" ht="12.6" hidden="1"/>
    <row r="14051" ht="12.6" hidden="1"/>
    <row r="14052" ht="12.6" hidden="1"/>
    <row r="14053" ht="12.6" hidden="1"/>
    <row r="14054" ht="12.6" hidden="1"/>
    <row r="14055" ht="12.6" hidden="1"/>
    <row r="14056" ht="12.6" hidden="1"/>
    <row r="14057" ht="12.6" hidden="1"/>
    <row r="14058" ht="12.6" hidden="1"/>
    <row r="14059" ht="12.6" hidden="1"/>
    <row r="14060" ht="12.6" hidden="1"/>
    <row r="14061" ht="12.6" hidden="1"/>
    <row r="14062" ht="12.6" hidden="1"/>
    <row r="14063" ht="12.6" hidden="1"/>
    <row r="14064" ht="12.6" hidden="1"/>
    <row r="14065" ht="12.6" hidden="1"/>
    <row r="14066" ht="12.6" hidden="1"/>
    <row r="14067" ht="12.6" hidden="1"/>
    <row r="14068" ht="12.6" hidden="1"/>
    <row r="14069" ht="12.6" hidden="1"/>
    <row r="14070" ht="12.6" hidden="1"/>
    <row r="14071" ht="12.6" hidden="1"/>
    <row r="14072" ht="12.6" hidden="1"/>
    <row r="14073" ht="12.6" hidden="1"/>
    <row r="14074" ht="12.6" hidden="1"/>
    <row r="14075" ht="12.6" hidden="1"/>
    <row r="14076" ht="12.6" hidden="1"/>
    <row r="14077" ht="12.6" hidden="1"/>
    <row r="14078" ht="12.6" hidden="1"/>
    <row r="14079" ht="12.6" hidden="1"/>
    <row r="14080" ht="12.6" hidden="1"/>
    <row r="14081" ht="12.6" hidden="1"/>
    <row r="14082" ht="12.6" hidden="1"/>
    <row r="14083" ht="12.6" hidden="1"/>
    <row r="14084" ht="12.6" hidden="1"/>
    <row r="14085" ht="12.6" hidden="1"/>
    <row r="14086" ht="12.6" hidden="1"/>
    <row r="14087" ht="12.6" hidden="1"/>
    <row r="14088" ht="12.6" hidden="1"/>
    <row r="14089" ht="12.6" hidden="1"/>
    <row r="14090" ht="12.6" hidden="1"/>
    <row r="14091" ht="12.6" hidden="1"/>
    <row r="14092" ht="12.6" hidden="1"/>
    <row r="14093" ht="12.6" hidden="1"/>
    <row r="14094" ht="12.6" hidden="1"/>
    <row r="14095" ht="12.6" hidden="1"/>
    <row r="14096" ht="12.6" hidden="1"/>
    <row r="14097" ht="12.6" hidden="1"/>
    <row r="14098" ht="12.6" hidden="1"/>
    <row r="14099" ht="12.6" hidden="1"/>
    <row r="14100" ht="12.6" hidden="1"/>
    <row r="14101" ht="12.6" hidden="1"/>
    <row r="14102" ht="12.6" hidden="1"/>
    <row r="14103" ht="12.6" hidden="1"/>
    <row r="14104" ht="12.6" hidden="1"/>
    <row r="14105" ht="12.6" hidden="1"/>
    <row r="14106" ht="12.6" hidden="1"/>
    <row r="14107" ht="12.6" hidden="1"/>
    <row r="14108" ht="12.6" hidden="1"/>
    <row r="14109" ht="12.6" hidden="1"/>
    <row r="14110" ht="12.6" hidden="1"/>
    <row r="14111" ht="12.6" hidden="1"/>
    <row r="14112" ht="12.6" hidden="1"/>
    <row r="14113" ht="12.6" hidden="1"/>
    <row r="14114" ht="12.6" hidden="1"/>
    <row r="14115" ht="12.6" hidden="1"/>
    <row r="14116" ht="12.6" hidden="1"/>
    <row r="14117" ht="12.6" hidden="1"/>
    <row r="14118" ht="12.6" hidden="1"/>
    <row r="14119" ht="12.6" hidden="1"/>
    <row r="14120" ht="12.6" hidden="1"/>
    <row r="14121" ht="12.6" hidden="1"/>
    <row r="14122" ht="12.6" hidden="1"/>
    <row r="14123" ht="12.6" hidden="1"/>
    <row r="14124" ht="12.6" hidden="1"/>
    <row r="14125" ht="12.6" hidden="1"/>
    <row r="14126" ht="12.6" hidden="1"/>
    <row r="14127" ht="12.6" hidden="1"/>
    <row r="14128" ht="12.6" hidden="1"/>
    <row r="14129" ht="12.6" hidden="1"/>
    <row r="14130" ht="12.6" hidden="1"/>
    <row r="14131" ht="12.6" hidden="1"/>
    <row r="14132" ht="12.6" hidden="1"/>
    <row r="14133" ht="12.6" hidden="1"/>
    <row r="14134" ht="12.6" hidden="1"/>
    <row r="14135" ht="12.6" hidden="1"/>
    <row r="14136" ht="12.6" hidden="1"/>
    <row r="14137" ht="12.6" hidden="1"/>
    <row r="14138" ht="12.6" hidden="1"/>
    <row r="14139" ht="12.6" hidden="1"/>
    <row r="14140" ht="12.6" hidden="1"/>
    <row r="14141" ht="12.6" hidden="1"/>
    <row r="14142" ht="12.6" hidden="1"/>
    <row r="14143" ht="12.6" hidden="1"/>
    <row r="14144" ht="12.6" hidden="1"/>
    <row r="14145" ht="12.6" hidden="1"/>
    <row r="14146" ht="12.6" hidden="1"/>
    <row r="14147" ht="12.6" hidden="1"/>
    <row r="14148" ht="12.6" hidden="1"/>
    <row r="14149" ht="12.6" hidden="1"/>
    <row r="14150" ht="12.6" hidden="1"/>
    <row r="14151" ht="12.6" hidden="1"/>
    <row r="14152" ht="12.6" hidden="1"/>
    <row r="14153" ht="12.6" hidden="1"/>
    <row r="14154" ht="12.6" hidden="1"/>
    <row r="14155" ht="12.6" hidden="1"/>
    <row r="14156" ht="12.6" hidden="1"/>
    <row r="14157" ht="12.6" hidden="1"/>
    <row r="14158" ht="12.6" hidden="1"/>
    <row r="14159" ht="12.6" hidden="1"/>
    <row r="14160" ht="12.6" hidden="1"/>
    <row r="14161" ht="12.6" hidden="1"/>
    <row r="14162" ht="12.6" hidden="1"/>
    <row r="14163" ht="12.6" hidden="1"/>
    <row r="14164" ht="12.6" hidden="1"/>
    <row r="14165" ht="12.6" hidden="1"/>
    <row r="14166" ht="12.6" hidden="1"/>
    <row r="14167" ht="12.6" hidden="1"/>
    <row r="14168" ht="12.6" hidden="1"/>
    <row r="14169" ht="12.6" hidden="1"/>
    <row r="14170" ht="12.6" hidden="1"/>
    <row r="14171" ht="12.6" hidden="1"/>
    <row r="14172" ht="12.6" hidden="1"/>
    <row r="14173" ht="12.6" hidden="1"/>
    <row r="14174" ht="12.6" hidden="1"/>
    <row r="14175" ht="12.6" hidden="1"/>
    <row r="14176" ht="12.6" hidden="1"/>
    <row r="14177" ht="12.6" hidden="1"/>
    <row r="14178" ht="12.6" hidden="1"/>
    <row r="14179" ht="12.6" hidden="1"/>
    <row r="14180" ht="12.6" hidden="1"/>
    <row r="14181" ht="12.6" hidden="1"/>
    <row r="14182" ht="12.6" hidden="1"/>
    <row r="14183" ht="12.6" hidden="1"/>
    <row r="14184" ht="12.6" hidden="1"/>
    <row r="14185" ht="12.6" hidden="1"/>
    <row r="14186" ht="12.6" hidden="1"/>
    <row r="14187" ht="12.6" hidden="1"/>
    <row r="14188" ht="12.6" hidden="1"/>
    <row r="14189" ht="12.6" hidden="1"/>
    <row r="14190" ht="12.6" hidden="1"/>
    <row r="14191" ht="12.6" hidden="1"/>
    <row r="14192" ht="12.6" hidden="1"/>
    <row r="14193" ht="12.6" hidden="1"/>
    <row r="14194" ht="12.6" hidden="1"/>
    <row r="14195" ht="12.6" hidden="1"/>
    <row r="14196" ht="12.6" hidden="1"/>
    <row r="14197" ht="12.6" hidden="1"/>
    <row r="14198" ht="12.6" hidden="1"/>
    <row r="14199" ht="12.6" hidden="1"/>
    <row r="14200" ht="12.6" hidden="1"/>
    <row r="14201" ht="12.6" hidden="1"/>
    <row r="14202" ht="12.6" hidden="1"/>
    <row r="14203" ht="12.6" hidden="1"/>
    <row r="14204" ht="12.6" hidden="1"/>
    <row r="14205" ht="12.6" hidden="1"/>
    <row r="14206" ht="12.6" hidden="1"/>
    <row r="14207" ht="12.6" hidden="1"/>
    <row r="14208" ht="12.6" hidden="1"/>
    <row r="14209" ht="12.6" hidden="1"/>
    <row r="14210" ht="12.6" hidden="1"/>
    <row r="14211" ht="12.6" hidden="1"/>
    <row r="14212" ht="12.6" hidden="1"/>
    <row r="14213" ht="12.6" hidden="1"/>
    <row r="14214" ht="12.6" hidden="1"/>
    <row r="14215" ht="12.6" hidden="1"/>
    <row r="14216" ht="12.6" hidden="1"/>
    <row r="14217" ht="12.6" hidden="1"/>
    <row r="14218" ht="12.6" hidden="1"/>
    <row r="14219" ht="12.6" hidden="1"/>
    <row r="14220" ht="12.6" hidden="1"/>
    <row r="14221" ht="12.6" hidden="1"/>
    <row r="14222" ht="12.6" hidden="1"/>
    <row r="14223" ht="12.6" hidden="1"/>
    <row r="14224" ht="12.6" hidden="1"/>
    <row r="14225" ht="12.6" hidden="1"/>
    <row r="14226" ht="12.6" hidden="1"/>
    <row r="14227" ht="12.6" hidden="1"/>
    <row r="14228" ht="12.6" hidden="1"/>
    <row r="14229" ht="12.6" hidden="1"/>
    <row r="14230" ht="12.6" hidden="1"/>
    <row r="14231" ht="12.6" hidden="1"/>
    <row r="14232" ht="12.6" hidden="1"/>
    <row r="14233" ht="12.6" hidden="1"/>
    <row r="14234" ht="12.6" hidden="1"/>
    <row r="14235" ht="12.6" hidden="1"/>
    <row r="14236" ht="12.6" hidden="1"/>
    <row r="14237" ht="12.6" hidden="1"/>
    <row r="14238" ht="12.6" hidden="1"/>
    <row r="14239" ht="12.6" hidden="1"/>
    <row r="14240" ht="12.6" hidden="1"/>
    <row r="14241" ht="12.6" hidden="1"/>
    <row r="14242" ht="12.6" hidden="1"/>
    <row r="14243" ht="12.6" hidden="1"/>
    <row r="14244" ht="12.6" hidden="1"/>
    <row r="14245" ht="12.6" hidden="1"/>
    <row r="14246" ht="12.6" hidden="1"/>
    <row r="14247" ht="12.6" hidden="1"/>
    <row r="14248" ht="12.6" hidden="1"/>
    <row r="14249" ht="12.6" hidden="1"/>
    <row r="14250" ht="12.6" hidden="1"/>
    <row r="14251" ht="12.6" hidden="1"/>
    <row r="14252" ht="12.6" hidden="1"/>
    <row r="14253" ht="12.6" hidden="1"/>
    <row r="14254" ht="12.6" hidden="1"/>
    <row r="14255" ht="12.6" hidden="1"/>
    <row r="14256" ht="12.6" hidden="1"/>
    <row r="14257" ht="12.6" hidden="1"/>
    <row r="14258" ht="12.6" hidden="1"/>
    <row r="14259" ht="12.6" hidden="1"/>
    <row r="14260" ht="12.6" hidden="1"/>
    <row r="14261" ht="12.6" hidden="1"/>
    <row r="14262" ht="12.6" hidden="1"/>
    <row r="14263" ht="12.6" hidden="1"/>
    <row r="14264" ht="12.6" hidden="1"/>
    <row r="14265" ht="12.6" hidden="1"/>
    <row r="14266" ht="12.6" hidden="1"/>
    <row r="14267" ht="12.6" hidden="1"/>
    <row r="14268" ht="12.6" hidden="1"/>
    <row r="14269" ht="12.6" hidden="1"/>
    <row r="14270" ht="12.6" hidden="1"/>
    <row r="14271" ht="12.6" hidden="1"/>
    <row r="14272" ht="12.6" hidden="1"/>
    <row r="14273" ht="12.6" hidden="1"/>
    <row r="14274" ht="12.6" hidden="1"/>
    <row r="14275" ht="12.6" hidden="1"/>
    <row r="14276" ht="12.6" hidden="1"/>
    <row r="14277" ht="12.6" hidden="1"/>
    <row r="14278" ht="12.6" hidden="1"/>
    <row r="14279" ht="12.6" hidden="1"/>
    <row r="14280" ht="12.6" hidden="1"/>
    <row r="14281" ht="12.6" hidden="1"/>
    <row r="14282" ht="12.6" hidden="1"/>
    <row r="14283" ht="12.6" hidden="1"/>
    <row r="14284" ht="12.6" hidden="1"/>
    <row r="14285" ht="12.6" hidden="1"/>
    <row r="14286" ht="12.6" hidden="1"/>
    <row r="14287" ht="12.6" hidden="1"/>
    <row r="14288" ht="12.6" hidden="1"/>
    <row r="14289" ht="12.6" hidden="1"/>
    <row r="14290" ht="12.6" hidden="1"/>
    <row r="14291" ht="12.6" hidden="1"/>
    <row r="14292" ht="12.6" hidden="1"/>
    <row r="14293" ht="12.6" hidden="1"/>
    <row r="14294" ht="12.6" hidden="1"/>
    <row r="14295" ht="12.6" hidden="1"/>
    <row r="14296" ht="12.6" hidden="1"/>
    <row r="14297" ht="12.6" hidden="1"/>
    <row r="14298" ht="12.6" hidden="1"/>
    <row r="14299" ht="12.6" hidden="1"/>
    <row r="14300" ht="12.6" hidden="1"/>
    <row r="14301" ht="12.6" hidden="1"/>
    <row r="14302" ht="12.6" hidden="1"/>
    <row r="14303" ht="12.6" hidden="1"/>
    <row r="14304" ht="12.6" hidden="1"/>
    <row r="14305" ht="12.6" hidden="1"/>
    <row r="14306" ht="12.6" hidden="1"/>
    <row r="14307" ht="12.6" hidden="1"/>
    <row r="14308" ht="12.6" hidden="1"/>
    <row r="14309" ht="12.6" hidden="1"/>
    <row r="14310" ht="12.6" hidden="1"/>
    <row r="14311" ht="12.6" hidden="1"/>
    <row r="14312" ht="12.6" hidden="1"/>
    <row r="14313" ht="12.6" hidden="1"/>
    <row r="14314" ht="12.6" hidden="1"/>
    <row r="14315" ht="12.6" hidden="1"/>
    <row r="14316" ht="12.6" hidden="1"/>
    <row r="14317" ht="12.6" hidden="1"/>
    <row r="14318" ht="12.6" hidden="1"/>
    <row r="14319" ht="12.6" hidden="1"/>
    <row r="14320" ht="12.6" hidden="1"/>
    <row r="14321" ht="12.6" hidden="1"/>
    <row r="14322" ht="12.6" hidden="1"/>
    <row r="14323" ht="12.6" hidden="1"/>
    <row r="14324" ht="12.6" hidden="1"/>
    <row r="14325" ht="12.6" hidden="1"/>
    <row r="14326" ht="12.6" hidden="1"/>
    <row r="14327" ht="12.6" hidden="1"/>
    <row r="14328" ht="12.6" hidden="1"/>
    <row r="14329" ht="12.6" hidden="1"/>
    <row r="14330" ht="12.6" hidden="1"/>
    <row r="14331" ht="12.6" hidden="1"/>
    <row r="14332" ht="12.6" hidden="1"/>
    <row r="14333" ht="12.6" hidden="1"/>
    <row r="14334" ht="12.6" hidden="1"/>
    <row r="14335" ht="12.6" hidden="1"/>
    <row r="14336" ht="12.6" hidden="1"/>
    <row r="14337" ht="12.6" hidden="1"/>
    <row r="14338" ht="12.6" hidden="1"/>
    <row r="14339" ht="12.6" hidden="1"/>
    <row r="14340" ht="12.6" hidden="1"/>
    <row r="14341" ht="12.6" hidden="1"/>
    <row r="14342" ht="12.6" hidden="1"/>
    <row r="14343" ht="12.6" hidden="1"/>
    <row r="14344" ht="12.6" hidden="1"/>
    <row r="14345" ht="12.6" hidden="1"/>
    <row r="14346" ht="12.6" hidden="1"/>
    <row r="14347" ht="12.6" hidden="1"/>
    <row r="14348" ht="12.6" hidden="1"/>
    <row r="14349" ht="12.6" hidden="1"/>
    <row r="14350" ht="12.6" hidden="1"/>
    <row r="14351" ht="12.6" hidden="1"/>
    <row r="14352" ht="12.6" hidden="1"/>
    <row r="14353" ht="12.6" hidden="1"/>
    <row r="14354" ht="12.6" hidden="1"/>
    <row r="14355" ht="12.6" hidden="1"/>
    <row r="14356" ht="12.6" hidden="1"/>
    <row r="14357" ht="12.6" hidden="1"/>
    <row r="14358" ht="12.6" hidden="1"/>
    <row r="14359" ht="12.6" hidden="1"/>
    <row r="14360" ht="12.6" hidden="1"/>
    <row r="14361" ht="12.6" hidden="1"/>
    <row r="14362" ht="12.6" hidden="1"/>
    <row r="14363" ht="12.6" hidden="1"/>
    <row r="14364" ht="12.6" hidden="1"/>
    <row r="14365" ht="12.6" hidden="1"/>
    <row r="14366" ht="12.6" hidden="1"/>
    <row r="14367" ht="12.6" hidden="1"/>
    <row r="14368" ht="12.6" hidden="1"/>
    <row r="14369" ht="12.6" hidden="1"/>
    <row r="14370" ht="12.6" hidden="1"/>
    <row r="14371" ht="12.6" hidden="1"/>
    <row r="14372" ht="12.6" hidden="1"/>
    <row r="14373" ht="12.6" hidden="1"/>
    <row r="14374" ht="12.6" hidden="1"/>
    <row r="14375" ht="12.6" hidden="1"/>
    <row r="14376" ht="12.6" hidden="1"/>
    <row r="14377" ht="12.6" hidden="1"/>
    <row r="14378" ht="12.6" hidden="1"/>
    <row r="14379" ht="12.6" hidden="1"/>
    <row r="14380" ht="12.6" hidden="1"/>
    <row r="14381" ht="12.6" hidden="1"/>
    <row r="14382" ht="12.6" hidden="1"/>
    <row r="14383" ht="12.6" hidden="1"/>
    <row r="14384" ht="12.6" hidden="1"/>
    <row r="14385" ht="12.6" hidden="1"/>
    <row r="14386" ht="12.6" hidden="1"/>
    <row r="14387" ht="12.6" hidden="1"/>
    <row r="14388" ht="12.6" hidden="1"/>
    <row r="14389" ht="12.6" hidden="1"/>
    <row r="14390" ht="12.6" hidden="1"/>
    <row r="14391" ht="12.6" hidden="1"/>
    <row r="14392" ht="12.6" hidden="1"/>
    <row r="14393" ht="12.6" hidden="1"/>
    <row r="14394" ht="12.6" hidden="1"/>
    <row r="14395" ht="12.6" hidden="1"/>
    <row r="14396" ht="12.6" hidden="1"/>
    <row r="14397" ht="12.6" hidden="1"/>
    <row r="14398" ht="12.6" hidden="1"/>
    <row r="14399" ht="12.6" hidden="1"/>
    <row r="14400" ht="12.6" hidden="1"/>
    <row r="14401" ht="12.6" hidden="1"/>
    <row r="14402" ht="12.6" hidden="1"/>
    <row r="14403" ht="12.6" hidden="1"/>
    <row r="14404" ht="12.6" hidden="1"/>
    <row r="14405" ht="12.6" hidden="1"/>
    <row r="14406" ht="12.6" hidden="1"/>
    <row r="14407" ht="12.6" hidden="1"/>
    <row r="14408" ht="12.6" hidden="1"/>
    <row r="14409" ht="12.6" hidden="1"/>
    <row r="14410" ht="12.6" hidden="1"/>
    <row r="14411" ht="12.6" hidden="1"/>
    <row r="14412" ht="12.6" hidden="1"/>
    <row r="14413" ht="12.6" hidden="1"/>
    <row r="14414" ht="12.6" hidden="1"/>
    <row r="14415" ht="12.6" hidden="1"/>
    <row r="14416" ht="12.6" hidden="1"/>
    <row r="14417" ht="12.6" hidden="1"/>
    <row r="14418" ht="12.6" hidden="1"/>
    <row r="14419" ht="12.6" hidden="1"/>
    <row r="14420" ht="12.6" hidden="1"/>
    <row r="14421" ht="12.6" hidden="1"/>
    <row r="14422" ht="12.6" hidden="1"/>
    <row r="14423" ht="12.6" hidden="1"/>
    <row r="14424" ht="12.6" hidden="1"/>
    <row r="14425" ht="12.6" hidden="1"/>
    <row r="14426" ht="12.6" hidden="1"/>
    <row r="14427" ht="12.6" hidden="1"/>
    <row r="14428" ht="12.6" hidden="1"/>
    <row r="14429" ht="12.6" hidden="1"/>
    <row r="14430" ht="12.6" hidden="1"/>
    <row r="14431" ht="12.6" hidden="1"/>
    <row r="14432" ht="12.6" hidden="1"/>
    <row r="14433" ht="12.6" hidden="1"/>
    <row r="14434" ht="12.6" hidden="1"/>
    <row r="14435" ht="12.6" hidden="1"/>
    <row r="14436" ht="12.6" hidden="1"/>
    <row r="14437" ht="12.6" hidden="1"/>
    <row r="14438" ht="12.6" hidden="1"/>
    <row r="14439" ht="12.6" hidden="1"/>
    <row r="14440" ht="12.6" hidden="1"/>
    <row r="14441" ht="12.6" hidden="1"/>
    <row r="14442" ht="12.6" hidden="1"/>
    <row r="14443" ht="12.6" hidden="1"/>
    <row r="14444" ht="12.6" hidden="1"/>
    <row r="14445" ht="12.6" hidden="1"/>
    <row r="14446" ht="12.6" hidden="1"/>
    <row r="14447" ht="12.6" hidden="1"/>
    <row r="14448" ht="12.6" hidden="1"/>
    <row r="14449" ht="12.6" hidden="1"/>
    <row r="14450" ht="12.6" hidden="1"/>
    <row r="14451" ht="12.6" hidden="1"/>
    <row r="14452" ht="12.6" hidden="1"/>
    <row r="14453" ht="12.6" hidden="1"/>
    <row r="14454" ht="12.6" hidden="1"/>
    <row r="14455" ht="12.6" hidden="1"/>
    <row r="14456" ht="12.6" hidden="1"/>
    <row r="14457" ht="12.6" hidden="1"/>
    <row r="14458" ht="12.6" hidden="1"/>
    <row r="14459" ht="12.6" hidden="1"/>
    <row r="14460" ht="12.6" hidden="1"/>
    <row r="14461" ht="12.6" hidden="1"/>
    <row r="14462" ht="12.6" hidden="1"/>
    <row r="14463" ht="12.6" hidden="1"/>
    <row r="14464" ht="12.6" hidden="1"/>
    <row r="14465" ht="12.6" hidden="1"/>
    <row r="14466" ht="12.6" hidden="1"/>
    <row r="14467" ht="12.6" hidden="1"/>
    <row r="14468" ht="12.6" hidden="1"/>
    <row r="14469" ht="12.6" hidden="1"/>
    <row r="14470" ht="12.6" hidden="1"/>
    <row r="14471" ht="12.6" hidden="1"/>
    <row r="14472" ht="12.6" hidden="1"/>
    <row r="14473" ht="12.6" hidden="1"/>
    <row r="14474" ht="12.6" hidden="1"/>
    <row r="14475" ht="12.6" hidden="1"/>
    <row r="14476" ht="12.6" hidden="1"/>
    <row r="14477" ht="12.6" hidden="1"/>
    <row r="14478" ht="12.6" hidden="1"/>
    <row r="14479" ht="12.6" hidden="1"/>
    <row r="14480" ht="12.6" hidden="1"/>
    <row r="14481" ht="12.6" hidden="1"/>
    <row r="14482" ht="12.6" hidden="1"/>
    <row r="14483" ht="12.6" hidden="1"/>
    <row r="14484" ht="12.6" hidden="1"/>
    <row r="14485" ht="12.6" hidden="1"/>
    <row r="14486" ht="12.6" hidden="1"/>
    <row r="14487" ht="12.6" hidden="1"/>
    <row r="14488" ht="12.6" hidden="1"/>
    <row r="14489" ht="12.6" hidden="1"/>
    <row r="14490" ht="12.6" hidden="1"/>
    <row r="14491" ht="12.6" hidden="1"/>
    <row r="14492" ht="12.6" hidden="1"/>
    <row r="14493" ht="12.6" hidden="1"/>
    <row r="14494" ht="12.6" hidden="1"/>
    <row r="14495" ht="12.6" hidden="1"/>
    <row r="14496" ht="12.6" hidden="1"/>
    <row r="14497" ht="12.6" hidden="1"/>
    <row r="14498" ht="12.6" hidden="1"/>
    <row r="14499" ht="12.6" hidden="1"/>
    <row r="14500" ht="12.6" hidden="1"/>
    <row r="14501" ht="12.6" hidden="1"/>
    <row r="14502" ht="12.6" hidden="1"/>
    <row r="14503" ht="12.6" hidden="1"/>
    <row r="14504" ht="12.6" hidden="1"/>
    <row r="14505" ht="12.6" hidden="1"/>
    <row r="14506" ht="12.6" hidden="1"/>
    <row r="14507" ht="12.6" hidden="1"/>
    <row r="14508" ht="12.6" hidden="1"/>
    <row r="14509" ht="12.6" hidden="1"/>
    <row r="14510" ht="12.6" hidden="1"/>
    <row r="14511" ht="12.6" hidden="1"/>
    <row r="14512" ht="12.6" hidden="1"/>
    <row r="14513" ht="12.6" hidden="1"/>
    <row r="14514" ht="12.6" hidden="1"/>
    <row r="14515" ht="12.6" hidden="1"/>
    <row r="14516" ht="12.6" hidden="1"/>
    <row r="14517" ht="12.6" hidden="1"/>
    <row r="14518" ht="12.6" hidden="1"/>
    <row r="14519" ht="12.6" hidden="1"/>
    <row r="14520" ht="12.6" hidden="1"/>
    <row r="14521" ht="12.6" hidden="1"/>
    <row r="14522" ht="12.6" hidden="1"/>
    <row r="14523" ht="12.6" hidden="1"/>
    <row r="14524" ht="12.6" hidden="1"/>
    <row r="14525" ht="12.6" hidden="1"/>
    <row r="14526" ht="12.6" hidden="1"/>
    <row r="14527" ht="12.6" hidden="1"/>
    <row r="14528" ht="12.6" hidden="1"/>
    <row r="14529" ht="12.6" hidden="1"/>
    <row r="14530" ht="12.6" hidden="1"/>
    <row r="14531" ht="12.6" hidden="1"/>
    <row r="14532" ht="12.6" hidden="1"/>
    <row r="14533" ht="12.6" hidden="1"/>
    <row r="14534" ht="12.6" hidden="1"/>
    <row r="14535" ht="12.6" hidden="1"/>
    <row r="14536" ht="12.6" hidden="1"/>
    <row r="14537" ht="12.6" hidden="1"/>
    <row r="14538" ht="12.6" hidden="1"/>
    <row r="14539" ht="12.6" hidden="1"/>
    <row r="14540" ht="12.6" hidden="1"/>
    <row r="14541" ht="12.6" hidden="1"/>
    <row r="14542" ht="12.6" hidden="1"/>
    <row r="14543" ht="12.6" hidden="1"/>
    <row r="14544" ht="12.6" hidden="1"/>
    <row r="14545" ht="12.6" hidden="1"/>
    <row r="14546" ht="12.6" hidden="1"/>
    <row r="14547" ht="12.6" hidden="1"/>
    <row r="14548" ht="12.6" hidden="1"/>
    <row r="14549" ht="12.6" hidden="1"/>
    <row r="14550" ht="12.6" hidden="1"/>
    <row r="14551" ht="12.6" hidden="1"/>
    <row r="14552" ht="12.6" hidden="1"/>
    <row r="14553" ht="12.6" hidden="1"/>
    <row r="14554" ht="12.6" hidden="1"/>
    <row r="14555" ht="12.6" hidden="1"/>
    <row r="14556" ht="12.6" hidden="1"/>
    <row r="14557" ht="12.6" hidden="1"/>
    <row r="14558" ht="12.6" hidden="1"/>
    <row r="14559" ht="12.6" hidden="1"/>
    <row r="14560" ht="12.6" hidden="1"/>
    <row r="14561" ht="12.6" hidden="1"/>
    <row r="14562" ht="12.6" hidden="1"/>
    <row r="14563" ht="12.6" hidden="1"/>
    <row r="14564" ht="12.6" hidden="1"/>
    <row r="14565" ht="12.6" hidden="1"/>
    <row r="14566" ht="12.6" hidden="1"/>
    <row r="14567" ht="12.6" hidden="1"/>
    <row r="14568" ht="12.6" hidden="1"/>
    <row r="14569" ht="12.6" hidden="1"/>
    <row r="14570" ht="12.6" hidden="1"/>
    <row r="14571" ht="12.6" hidden="1"/>
    <row r="14572" ht="12.6" hidden="1"/>
    <row r="14573" ht="12.6" hidden="1"/>
    <row r="14574" ht="12.6" hidden="1"/>
    <row r="14575" ht="12.6" hidden="1"/>
    <row r="14576" ht="12.6" hidden="1"/>
    <row r="14577" ht="12.6" hidden="1"/>
    <row r="14578" ht="12.6" hidden="1"/>
    <row r="14579" ht="12.6" hidden="1"/>
    <row r="14580" ht="12.6" hidden="1"/>
    <row r="14581" ht="12.6" hidden="1"/>
    <row r="14582" ht="12.6" hidden="1"/>
    <row r="14583" ht="12.6" hidden="1"/>
    <row r="14584" ht="12.6" hidden="1"/>
    <row r="14585" ht="12.6" hidden="1"/>
    <row r="14586" ht="12.6" hidden="1"/>
    <row r="14587" ht="12.6" hidden="1"/>
    <row r="14588" ht="12.6" hidden="1"/>
    <row r="14589" ht="12.6" hidden="1"/>
    <row r="14590" ht="12.6" hidden="1"/>
    <row r="14591" ht="12.6" hidden="1"/>
    <row r="14592" ht="12.6" hidden="1"/>
    <row r="14593" ht="12.6" hidden="1"/>
    <row r="14594" ht="12.6" hidden="1"/>
    <row r="14595" ht="12.6" hidden="1"/>
    <row r="14596" ht="12.6" hidden="1"/>
    <row r="14597" ht="12.6" hidden="1"/>
    <row r="14598" ht="12.6" hidden="1"/>
    <row r="14599" ht="12.6" hidden="1"/>
    <row r="14600" ht="12.6" hidden="1"/>
    <row r="14601" ht="12.6" hidden="1"/>
    <row r="14602" ht="12.6" hidden="1"/>
    <row r="14603" ht="12.6" hidden="1"/>
    <row r="14604" ht="12.6" hidden="1"/>
    <row r="14605" ht="12.6" hidden="1"/>
    <row r="14606" ht="12.6" hidden="1"/>
    <row r="14607" ht="12.6" hidden="1"/>
    <row r="14608" ht="12.6" hidden="1"/>
    <row r="14609" ht="12.6" hidden="1"/>
    <row r="14610" ht="12.6" hidden="1"/>
    <row r="14611" ht="12.6" hidden="1"/>
    <row r="14612" ht="12.6" hidden="1"/>
    <row r="14613" ht="12.6" hidden="1"/>
    <row r="14614" ht="12.6" hidden="1"/>
    <row r="14615" ht="12.6" hidden="1"/>
    <row r="14616" ht="12.6" hidden="1"/>
    <row r="14617" ht="12.6" hidden="1"/>
    <row r="14618" ht="12.6" hidden="1"/>
    <row r="14619" ht="12.6" hidden="1"/>
    <row r="14620" ht="12.6" hidden="1"/>
    <row r="14621" ht="12.6" hidden="1"/>
    <row r="14622" ht="12.6" hidden="1"/>
    <row r="14623" ht="12.6" hidden="1"/>
    <row r="14624" ht="12.6" hidden="1"/>
    <row r="14625" ht="12.6" hidden="1"/>
    <row r="14626" ht="12.6" hidden="1"/>
    <row r="14627" ht="12.6" hidden="1"/>
    <row r="14628" ht="12.6" hidden="1"/>
    <row r="14629" ht="12.6" hidden="1"/>
    <row r="14630" ht="12.6" hidden="1"/>
    <row r="14631" ht="12.6" hidden="1"/>
    <row r="14632" ht="12.6" hidden="1"/>
    <row r="14633" ht="12.6" hidden="1"/>
    <row r="14634" ht="12.6" hidden="1"/>
    <row r="14635" ht="12.6" hidden="1"/>
    <row r="14636" ht="12.6" hidden="1"/>
    <row r="14637" ht="12.6" hidden="1"/>
    <row r="14638" ht="12.6" hidden="1"/>
    <row r="14639" ht="12.6" hidden="1"/>
    <row r="14640" ht="12.6" hidden="1"/>
    <row r="14641" ht="12.6" hidden="1"/>
    <row r="14642" ht="12.6" hidden="1"/>
    <row r="14643" ht="12.6" hidden="1"/>
    <row r="14644" ht="12.6" hidden="1"/>
    <row r="14645" ht="12.6" hidden="1"/>
    <row r="14646" ht="12.6" hidden="1"/>
    <row r="14647" ht="12.6" hidden="1"/>
    <row r="14648" ht="12.6" hidden="1"/>
    <row r="14649" ht="12.6" hidden="1"/>
    <row r="14650" ht="12.6" hidden="1"/>
    <row r="14651" ht="12.6" hidden="1"/>
    <row r="14652" ht="12.6" hidden="1"/>
    <row r="14653" ht="12.6" hidden="1"/>
    <row r="14654" ht="12.6" hidden="1"/>
    <row r="14655" ht="12.6" hidden="1"/>
    <row r="14656" ht="12.6" hidden="1"/>
    <row r="14657" ht="12.6" hidden="1"/>
    <row r="14658" ht="12.6" hidden="1"/>
    <row r="14659" ht="12.6" hidden="1"/>
    <row r="14660" ht="12.6" hidden="1"/>
    <row r="14661" ht="12.6" hidden="1"/>
    <row r="14662" ht="12.6" hidden="1"/>
    <row r="14663" ht="12.6" hidden="1"/>
    <row r="14664" ht="12.6" hidden="1"/>
    <row r="14665" ht="12.6" hidden="1"/>
    <row r="14666" ht="12.6" hidden="1"/>
    <row r="14667" ht="12.6" hidden="1"/>
    <row r="14668" ht="12.6" hidden="1"/>
    <row r="14669" ht="12.6" hidden="1"/>
    <row r="14670" ht="12.6" hidden="1"/>
    <row r="14671" ht="12.6" hidden="1"/>
    <row r="14672" ht="12.6" hidden="1"/>
    <row r="14673" ht="12.6" hidden="1"/>
    <row r="14674" ht="12.6" hidden="1"/>
    <row r="14675" ht="12.6" hidden="1"/>
    <row r="14676" ht="12.6" hidden="1"/>
    <row r="14677" ht="12.6" hidden="1"/>
    <row r="14678" ht="12.6" hidden="1"/>
    <row r="14679" ht="12.6" hidden="1"/>
    <row r="14680" ht="12.6" hidden="1"/>
    <row r="14681" ht="12.6" hidden="1"/>
    <row r="14682" ht="12.6" hidden="1"/>
    <row r="14683" ht="12.6" hidden="1"/>
    <row r="14684" ht="12.6" hidden="1"/>
    <row r="14685" ht="12.6" hidden="1"/>
    <row r="14686" ht="12.6" hidden="1"/>
    <row r="14687" ht="12.6" hidden="1"/>
    <row r="14688" ht="12.6" hidden="1"/>
    <row r="14689" ht="12.6" hidden="1"/>
    <row r="14690" ht="12.6" hidden="1"/>
    <row r="14691" ht="12.6" hidden="1"/>
    <row r="14692" ht="12.6" hidden="1"/>
    <row r="14693" ht="12.6" hidden="1"/>
    <row r="14694" ht="12.6" hidden="1"/>
    <row r="14695" ht="12.6" hidden="1"/>
    <row r="14696" ht="12.6" hidden="1"/>
    <row r="14697" ht="12.6" hidden="1"/>
    <row r="14698" ht="12.6" hidden="1"/>
    <row r="14699" ht="12.6" hidden="1"/>
    <row r="14700" ht="12.6" hidden="1"/>
    <row r="14701" ht="12.6" hidden="1"/>
    <row r="14702" ht="12.6" hidden="1"/>
    <row r="14703" ht="12.6" hidden="1"/>
    <row r="14704" ht="12.6" hidden="1"/>
    <row r="14705" ht="12.6" hidden="1"/>
    <row r="14706" ht="12.6" hidden="1"/>
    <row r="14707" ht="12.6" hidden="1"/>
    <row r="14708" ht="12.6" hidden="1"/>
    <row r="14709" ht="12.6" hidden="1"/>
    <row r="14710" ht="12.6" hidden="1"/>
    <row r="14711" ht="12.6" hidden="1"/>
    <row r="14712" ht="12.6" hidden="1"/>
    <row r="14713" ht="12.6" hidden="1"/>
    <row r="14714" ht="12.6" hidden="1"/>
    <row r="14715" ht="12.6" hidden="1"/>
    <row r="14716" ht="12.6" hidden="1"/>
    <row r="14717" ht="12.6" hidden="1"/>
    <row r="14718" ht="12.6" hidden="1"/>
    <row r="14719" ht="12.6" hidden="1"/>
    <row r="14720" ht="12.6" hidden="1"/>
    <row r="14721" ht="12.6" hidden="1"/>
    <row r="14722" ht="12.6" hidden="1"/>
    <row r="14723" ht="12.6" hidden="1"/>
    <row r="14724" ht="12.6" hidden="1"/>
    <row r="14725" ht="12.6" hidden="1"/>
    <row r="14726" ht="12.6" hidden="1"/>
    <row r="14727" ht="12.6" hidden="1"/>
    <row r="14728" ht="12.6" hidden="1"/>
    <row r="14729" ht="12.6" hidden="1"/>
    <row r="14730" ht="12.6" hidden="1"/>
    <row r="14731" ht="12.6" hidden="1"/>
    <row r="14732" ht="12.6" hidden="1"/>
    <row r="14733" ht="12.6" hidden="1"/>
    <row r="14734" ht="12.6" hidden="1"/>
    <row r="14735" ht="12.6" hidden="1"/>
    <row r="14736" ht="12.6" hidden="1"/>
    <row r="14737" ht="12.6" hidden="1"/>
    <row r="14738" ht="12.6" hidden="1"/>
    <row r="14739" ht="12.6" hidden="1"/>
    <row r="14740" ht="12.6" hidden="1"/>
    <row r="14741" ht="12.6" hidden="1"/>
    <row r="14742" ht="12.6" hidden="1"/>
    <row r="14743" ht="12.6" hidden="1"/>
    <row r="14744" ht="12.6" hidden="1"/>
    <row r="14745" ht="12.6" hidden="1"/>
    <row r="14746" ht="12.6" hidden="1"/>
    <row r="14747" ht="12.6" hidden="1"/>
    <row r="14748" ht="12.6" hidden="1"/>
    <row r="14749" ht="12.6" hidden="1"/>
    <row r="14750" ht="12.6" hidden="1"/>
    <row r="14751" ht="12.6" hidden="1"/>
    <row r="14752" ht="12.6" hidden="1"/>
    <row r="14753" ht="12.6" hidden="1"/>
    <row r="14754" ht="12.6" hidden="1"/>
    <row r="14755" ht="12.6" hidden="1"/>
    <row r="14756" ht="12.6" hidden="1"/>
    <row r="14757" ht="12.6" hidden="1"/>
    <row r="14758" ht="12.6" hidden="1"/>
    <row r="14759" ht="12.6" hidden="1"/>
    <row r="14760" ht="12.6" hidden="1"/>
    <row r="14761" ht="12.6" hidden="1"/>
    <row r="14762" ht="12.6" hidden="1"/>
    <row r="14763" ht="12.6" hidden="1"/>
    <row r="14764" ht="12.6" hidden="1"/>
    <row r="14765" ht="12.6" hidden="1"/>
    <row r="14766" ht="12.6" hidden="1"/>
    <row r="14767" ht="12.6" hidden="1"/>
    <row r="14768" ht="12.6" hidden="1"/>
    <row r="14769" ht="12.6" hidden="1"/>
    <row r="14770" ht="12.6" hidden="1"/>
    <row r="14771" ht="12.6" hidden="1"/>
    <row r="14772" ht="12.6" hidden="1"/>
    <row r="14773" ht="12.6" hidden="1"/>
    <row r="14774" ht="12.6" hidden="1"/>
    <row r="14775" ht="12.6" hidden="1"/>
    <row r="14776" ht="12.6" hidden="1"/>
    <row r="14777" ht="12.6" hidden="1"/>
    <row r="14778" ht="12.6" hidden="1"/>
    <row r="14779" ht="12.6" hidden="1"/>
    <row r="14780" ht="12.6" hidden="1"/>
    <row r="14781" ht="12.6" hidden="1"/>
    <row r="14782" ht="12.6" hidden="1"/>
    <row r="14783" ht="12.6" hidden="1"/>
    <row r="14784" ht="12.6" hidden="1"/>
    <row r="14785" ht="12.6" hidden="1"/>
    <row r="14786" ht="12.6" hidden="1"/>
    <row r="14787" ht="12.6" hidden="1"/>
    <row r="14788" ht="12.6" hidden="1"/>
    <row r="14789" ht="12.6" hidden="1"/>
    <row r="14790" ht="12.6" hidden="1"/>
    <row r="14791" ht="12.6" hidden="1"/>
    <row r="14792" ht="12.6" hidden="1"/>
    <row r="14793" ht="12.6" hidden="1"/>
    <row r="14794" ht="12.6" hidden="1"/>
    <row r="14795" ht="12.6" hidden="1"/>
    <row r="14796" ht="12.6" hidden="1"/>
    <row r="14797" ht="12.6" hidden="1"/>
    <row r="14798" ht="12.6" hidden="1"/>
    <row r="14799" ht="12.6" hidden="1"/>
    <row r="14800" ht="12.6" hidden="1"/>
    <row r="14801" ht="12.6" hidden="1"/>
    <row r="14802" ht="12.6" hidden="1"/>
    <row r="14803" ht="12.6" hidden="1"/>
    <row r="14804" ht="12.6" hidden="1"/>
    <row r="14805" ht="12.6" hidden="1"/>
    <row r="14806" ht="12.6" hidden="1"/>
    <row r="14807" ht="12.6" hidden="1"/>
    <row r="14808" ht="12.6" hidden="1"/>
    <row r="14809" ht="12.6" hidden="1"/>
    <row r="14810" ht="12.6" hidden="1"/>
    <row r="14811" ht="12.6" hidden="1"/>
    <row r="14812" ht="12.6" hidden="1"/>
    <row r="14813" ht="12.6" hidden="1"/>
    <row r="14814" ht="12.6" hidden="1"/>
    <row r="14815" ht="12.6" hidden="1"/>
    <row r="14816" ht="12.6" hidden="1"/>
    <row r="14817" ht="12.6" hidden="1"/>
    <row r="14818" ht="12.6" hidden="1"/>
    <row r="14819" ht="12.6" hidden="1"/>
    <row r="14820" ht="12.6" hidden="1"/>
    <row r="14821" ht="12.6" hidden="1"/>
    <row r="14822" ht="12.6" hidden="1"/>
    <row r="14823" ht="12.6" hidden="1"/>
    <row r="14824" ht="12.6" hidden="1"/>
    <row r="14825" ht="12.6" hidden="1"/>
    <row r="14826" ht="12.6" hidden="1"/>
    <row r="14827" ht="12.6" hidden="1"/>
    <row r="14828" ht="12.6" hidden="1"/>
    <row r="14829" ht="12.6" hidden="1"/>
    <row r="14830" ht="12.6" hidden="1"/>
    <row r="14831" ht="12.6" hidden="1"/>
    <row r="14832" ht="12.6" hidden="1"/>
    <row r="14833" ht="12.6" hidden="1"/>
    <row r="14834" ht="12.6" hidden="1"/>
    <row r="14835" ht="12.6" hidden="1"/>
    <row r="14836" ht="12.6" hidden="1"/>
    <row r="14837" ht="12.6" hidden="1"/>
    <row r="14838" ht="12.6" hidden="1"/>
    <row r="14839" ht="12.6" hidden="1"/>
    <row r="14840" ht="12.6" hidden="1"/>
    <row r="14841" ht="12.6" hidden="1"/>
    <row r="14842" ht="12.6" hidden="1"/>
    <row r="14843" ht="12.6" hidden="1"/>
    <row r="14844" ht="12.6" hidden="1"/>
    <row r="14845" ht="12.6" hidden="1"/>
    <row r="14846" ht="12.6" hidden="1"/>
    <row r="14847" ht="12.6" hidden="1"/>
    <row r="14848" ht="12.6" hidden="1"/>
    <row r="14849" ht="12.6" hidden="1"/>
    <row r="14850" ht="12.6" hidden="1"/>
    <row r="14851" ht="12.6" hidden="1"/>
    <row r="14852" ht="12.6" hidden="1"/>
    <row r="14853" ht="12.6" hidden="1"/>
    <row r="14854" ht="12.6" hidden="1"/>
    <row r="14855" ht="12.6" hidden="1"/>
    <row r="14856" ht="12.6" hidden="1"/>
    <row r="14857" ht="12.6" hidden="1"/>
    <row r="14858" ht="12.6" hidden="1"/>
    <row r="14859" ht="12.6" hidden="1"/>
    <row r="14860" ht="12.6" hidden="1"/>
    <row r="14861" ht="12.6" hidden="1"/>
    <row r="14862" ht="12.6" hidden="1"/>
    <row r="14863" ht="12.6" hidden="1"/>
    <row r="14864" ht="12.6" hidden="1"/>
    <row r="14865" ht="12.6" hidden="1"/>
    <row r="14866" ht="12.6" hidden="1"/>
    <row r="14867" ht="12.6" hidden="1"/>
    <row r="14868" ht="12.6" hidden="1"/>
    <row r="14869" ht="12.6" hidden="1"/>
    <row r="14870" ht="12.6" hidden="1"/>
    <row r="14871" ht="12.6" hidden="1"/>
    <row r="14872" ht="12.6" hidden="1"/>
    <row r="14873" ht="12.6" hidden="1"/>
    <row r="14874" ht="12.6" hidden="1"/>
    <row r="14875" ht="12.6" hidden="1"/>
    <row r="14876" ht="12.6" hidden="1"/>
    <row r="14877" ht="12.6" hidden="1"/>
    <row r="14878" ht="12.6" hidden="1"/>
    <row r="14879" ht="12.6" hidden="1"/>
    <row r="14880" ht="12.6" hidden="1"/>
    <row r="14881" ht="12.6" hidden="1"/>
    <row r="14882" ht="12.6" hidden="1"/>
    <row r="14883" ht="12.6" hidden="1"/>
    <row r="14884" ht="12.6" hidden="1"/>
    <row r="14885" ht="12.6" hidden="1"/>
    <row r="14886" ht="12.6" hidden="1"/>
    <row r="14887" ht="12.6" hidden="1"/>
    <row r="14888" ht="12.6" hidden="1"/>
    <row r="14889" ht="12.6" hidden="1"/>
    <row r="14890" ht="12.6" hidden="1"/>
    <row r="14891" ht="12.6" hidden="1"/>
    <row r="14892" ht="12.6" hidden="1"/>
    <row r="14893" ht="12.6" hidden="1"/>
    <row r="14894" ht="12.6" hidden="1"/>
    <row r="14895" ht="12.6" hidden="1"/>
    <row r="14896" ht="12.6" hidden="1"/>
    <row r="14897" ht="12.6" hidden="1"/>
    <row r="14898" ht="12.6" hidden="1"/>
    <row r="14899" ht="12.6" hidden="1"/>
    <row r="14900" ht="12.6" hidden="1"/>
    <row r="14901" ht="12.6" hidden="1"/>
    <row r="14902" ht="12.6" hidden="1"/>
    <row r="14903" ht="12.6" hidden="1"/>
    <row r="14904" ht="12.6" hidden="1"/>
    <row r="14905" ht="12.6" hidden="1"/>
    <row r="14906" ht="12.6" hidden="1"/>
    <row r="14907" ht="12.6" hidden="1"/>
    <row r="14908" ht="12.6" hidden="1"/>
    <row r="14909" ht="12.6" hidden="1"/>
    <row r="14910" ht="12.6" hidden="1"/>
    <row r="14911" ht="12.6" hidden="1"/>
    <row r="14912" ht="12.6" hidden="1"/>
    <row r="14913" ht="12.6" hidden="1"/>
    <row r="14914" ht="12.6" hidden="1"/>
    <row r="14915" ht="12.6" hidden="1"/>
    <row r="14916" ht="12.6" hidden="1"/>
    <row r="14917" ht="12.6" hidden="1"/>
    <row r="14918" ht="12.6" hidden="1"/>
    <row r="14919" ht="12.6" hidden="1"/>
    <row r="14920" ht="12.6" hidden="1"/>
    <row r="14921" ht="12.6" hidden="1"/>
    <row r="14922" ht="12.6" hidden="1"/>
    <row r="14923" ht="12.6" hidden="1"/>
    <row r="14924" ht="12.6" hidden="1"/>
    <row r="14925" ht="12.6" hidden="1"/>
    <row r="14926" ht="12.6" hidden="1"/>
    <row r="14927" ht="12.6" hidden="1"/>
    <row r="14928" ht="12.6" hidden="1"/>
    <row r="14929" ht="12.6" hidden="1"/>
    <row r="14930" ht="12.6" hidden="1"/>
    <row r="14931" ht="12.6" hidden="1"/>
    <row r="14932" ht="12.6" hidden="1"/>
    <row r="14933" ht="12.6" hidden="1"/>
    <row r="14934" ht="12.6" hidden="1"/>
    <row r="14935" ht="12.6" hidden="1"/>
    <row r="14936" ht="12.6" hidden="1"/>
    <row r="14937" ht="12.6" hidden="1"/>
    <row r="14938" ht="12.6" hidden="1"/>
    <row r="14939" ht="12.6" hidden="1"/>
    <row r="14940" ht="12.6" hidden="1"/>
    <row r="14941" ht="12.6" hidden="1"/>
    <row r="14942" ht="12.6" hidden="1"/>
    <row r="14943" ht="12.6" hidden="1"/>
    <row r="14944" ht="12.6" hidden="1"/>
    <row r="14945" ht="12.6" hidden="1"/>
    <row r="14946" ht="12.6" hidden="1"/>
    <row r="14947" ht="12.6" hidden="1"/>
    <row r="14948" ht="12.6" hidden="1"/>
    <row r="14949" ht="12.6" hidden="1"/>
    <row r="14950" ht="12.6" hidden="1"/>
    <row r="14951" ht="12.6" hidden="1"/>
    <row r="14952" ht="12.6" hidden="1"/>
    <row r="14953" ht="12.6" hidden="1"/>
    <row r="14954" ht="12.6" hidden="1"/>
    <row r="14955" ht="12.6" hidden="1"/>
    <row r="14956" ht="12.6" hidden="1"/>
    <row r="14957" ht="12.6" hidden="1"/>
    <row r="14958" ht="12.6" hidden="1"/>
    <row r="14959" ht="12.6" hidden="1"/>
    <row r="14960" ht="12.6" hidden="1"/>
    <row r="14961" ht="12.6" hidden="1"/>
    <row r="14962" ht="12.6" hidden="1"/>
    <row r="14963" ht="12.6" hidden="1"/>
    <row r="14964" ht="12.6" hidden="1"/>
    <row r="14965" ht="12.6" hidden="1"/>
    <row r="14966" ht="12.6" hidden="1"/>
    <row r="14967" ht="12.6" hidden="1"/>
    <row r="14968" ht="12.6" hidden="1"/>
    <row r="14969" ht="12.6" hidden="1"/>
    <row r="14970" ht="12.6" hidden="1"/>
    <row r="14971" ht="12.6" hidden="1"/>
    <row r="14972" ht="12.6" hidden="1"/>
    <row r="14973" ht="12.6" hidden="1"/>
    <row r="14974" ht="12.6" hidden="1"/>
    <row r="14975" ht="12.6" hidden="1"/>
    <row r="14976" ht="12.6" hidden="1"/>
    <row r="14977" ht="12.6" hidden="1"/>
    <row r="14978" ht="12.6" hidden="1"/>
    <row r="14979" ht="12.6" hidden="1"/>
    <row r="14980" ht="12.6" hidden="1"/>
    <row r="14981" ht="12.6" hidden="1"/>
    <row r="14982" ht="12.6" hidden="1"/>
    <row r="14983" ht="12.6" hidden="1"/>
    <row r="14984" ht="12.6" hidden="1"/>
    <row r="14985" ht="12.6" hidden="1"/>
    <row r="14986" ht="12.6" hidden="1"/>
    <row r="14987" ht="12.6" hidden="1"/>
    <row r="14988" ht="12.6" hidden="1"/>
    <row r="14989" ht="12.6" hidden="1"/>
    <row r="14990" ht="12.6" hidden="1"/>
    <row r="14991" ht="12.6" hidden="1"/>
    <row r="14992" ht="12.6" hidden="1"/>
    <row r="14993" ht="12.6" hidden="1"/>
    <row r="14994" ht="12.6" hidden="1"/>
    <row r="14995" ht="12.6" hidden="1"/>
    <row r="14996" ht="12.6" hidden="1"/>
    <row r="14997" ht="12.6" hidden="1"/>
    <row r="14998" ht="12.6" hidden="1"/>
    <row r="14999" ht="12.6" hidden="1"/>
    <row r="15000" ht="12.6" hidden="1"/>
    <row r="15001" ht="12.6" hidden="1"/>
    <row r="15002" ht="12.6" hidden="1"/>
    <row r="15003" ht="12.6" hidden="1"/>
    <row r="15004" ht="12.6" hidden="1"/>
    <row r="15005" ht="12.6" hidden="1"/>
    <row r="15006" ht="12.6" hidden="1"/>
    <row r="15007" ht="12.6" hidden="1"/>
    <row r="15008" ht="12.6" hidden="1"/>
    <row r="15009" ht="12.6" hidden="1"/>
    <row r="15010" ht="12.6" hidden="1"/>
    <row r="15011" ht="12.6" hidden="1"/>
    <row r="15012" ht="12.6" hidden="1"/>
    <row r="15013" ht="12.6" hidden="1"/>
    <row r="15014" ht="12.6" hidden="1"/>
    <row r="15015" ht="12.6" hidden="1"/>
    <row r="15016" ht="12.6" hidden="1"/>
    <row r="15017" ht="12.6" hidden="1"/>
    <row r="15018" ht="12.6" hidden="1"/>
    <row r="15019" ht="12.6" hidden="1"/>
    <row r="15020" ht="12.6" hidden="1"/>
    <row r="15021" ht="12.6" hidden="1"/>
    <row r="15022" ht="12.6" hidden="1"/>
    <row r="15023" ht="12.6" hidden="1"/>
    <row r="15024" ht="12.6" hidden="1"/>
    <row r="15025" ht="12.6" hidden="1"/>
    <row r="15026" ht="12.6" hidden="1"/>
    <row r="15027" ht="12.6" hidden="1"/>
    <row r="15028" ht="12.6" hidden="1"/>
    <row r="15029" ht="12.6" hidden="1"/>
    <row r="15030" ht="12.6" hidden="1"/>
    <row r="15031" ht="12.6" hidden="1"/>
    <row r="15032" ht="12.6" hidden="1"/>
    <row r="15033" ht="12.6" hidden="1"/>
    <row r="15034" ht="12.6" hidden="1"/>
    <row r="15035" ht="12.6" hidden="1"/>
    <row r="15036" ht="12.6" hidden="1"/>
    <row r="15037" ht="12.6" hidden="1"/>
    <row r="15038" ht="12.6" hidden="1"/>
    <row r="15039" ht="12.6" hidden="1"/>
    <row r="15040" ht="12.6" hidden="1"/>
    <row r="15041" ht="12.6" hidden="1"/>
    <row r="15042" ht="12.6" hidden="1"/>
    <row r="15043" ht="12.6" hidden="1"/>
    <row r="15044" ht="12.6" hidden="1"/>
    <row r="15045" ht="12.6" hidden="1"/>
    <row r="15046" ht="12.6" hidden="1"/>
    <row r="15047" ht="12.6" hidden="1"/>
    <row r="15048" ht="12.6" hidden="1"/>
    <row r="15049" ht="12.6" hidden="1"/>
    <row r="15050" ht="12.6" hidden="1"/>
    <row r="15051" ht="12.6" hidden="1"/>
    <row r="15052" ht="12.6" hidden="1"/>
    <row r="15053" ht="12.6" hidden="1"/>
    <row r="15054" ht="12.6" hidden="1"/>
    <row r="15055" ht="12.6" hidden="1"/>
    <row r="15056" ht="12.6" hidden="1"/>
    <row r="15057" ht="12.6" hidden="1"/>
    <row r="15058" ht="12.6" hidden="1"/>
    <row r="15059" ht="12.6" hidden="1"/>
    <row r="15060" ht="12.6" hidden="1"/>
    <row r="15061" ht="12.6" hidden="1"/>
    <row r="15062" ht="12.6" hidden="1"/>
    <row r="15063" ht="12.6" hidden="1"/>
    <row r="15064" ht="12.6" hidden="1"/>
    <row r="15065" ht="12.6" hidden="1"/>
    <row r="15066" ht="12.6" hidden="1"/>
    <row r="15067" ht="12.6" hidden="1"/>
    <row r="15068" ht="12.6" hidden="1"/>
    <row r="15069" ht="12.6" hidden="1"/>
    <row r="15070" ht="12.6" hidden="1"/>
    <row r="15071" ht="12.6" hidden="1"/>
    <row r="15072" ht="12.6" hidden="1"/>
    <row r="15073" ht="12.6" hidden="1"/>
    <row r="15074" ht="12.6" hidden="1"/>
    <row r="15075" ht="12.6" hidden="1"/>
    <row r="15076" ht="12.6" hidden="1"/>
    <row r="15077" ht="12.6" hidden="1"/>
    <row r="15078" ht="12.6" hidden="1"/>
    <row r="15079" ht="12.6" hidden="1"/>
    <row r="15080" ht="12.6" hidden="1"/>
    <row r="15081" ht="12.6" hidden="1"/>
    <row r="15082" ht="12.6" hidden="1"/>
    <row r="15083" ht="12.6" hidden="1"/>
    <row r="15084" ht="12.6" hidden="1"/>
    <row r="15085" ht="12.6" hidden="1"/>
    <row r="15086" ht="12.6" hidden="1"/>
    <row r="15087" ht="12.6" hidden="1"/>
    <row r="15088" ht="12.6" hidden="1"/>
    <row r="15089" ht="12.6" hidden="1"/>
    <row r="15090" ht="12.6" hidden="1"/>
    <row r="15091" ht="12.6" hidden="1"/>
    <row r="15092" ht="12.6" hidden="1"/>
    <row r="15093" ht="12.6" hidden="1"/>
    <row r="15094" ht="12.6" hidden="1"/>
    <row r="15095" ht="12.6" hidden="1"/>
    <row r="15096" ht="12.6" hidden="1"/>
    <row r="15097" ht="12.6" hidden="1"/>
    <row r="15098" ht="12.6" hidden="1"/>
    <row r="15099" ht="12.6" hidden="1"/>
    <row r="15100" ht="12.6" hidden="1"/>
    <row r="15101" ht="12.6" hidden="1"/>
    <row r="15102" ht="12.6" hidden="1"/>
    <row r="15103" ht="12.6" hidden="1"/>
    <row r="15104" ht="12.6" hidden="1"/>
    <row r="15105" ht="12.6" hidden="1"/>
    <row r="15106" ht="12.6" hidden="1"/>
    <row r="15107" ht="12.6" hidden="1"/>
    <row r="15108" ht="12.6" hidden="1"/>
    <row r="15109" ht="12.6" hidden="1"/>
    <row r="15110" ht="12.6" hidden="1"/>
    <row r="15111" ht="12.6" hidden="1"/>
    <row r="15112" ht="12.6" hidden="1"/>
    <row r="15113" ht="12.6" hidden="1"/>
    <row r="15114" ht="12.6" hidden="1"/>
    <row r="15115" ht="12.6" hidden="1"/>
    <row r="15116" ht="12.6" hidden="1"/>
    <row r="15117" ht="12.6" hidden="1"/>
    <row r="15118" ht="12.6" hidden="1"/>
    <row r="15119" ht="12.6" hidden="1"/>
    <row r="15120" ht="12.6" hidden="1"/>
    <row r="15121" ht="12.6" hidden="1"/>
    <row r="15122" ht="12.6" hidden="1"/>
    <row r="15123" ht="12.6" hidden="1"/>
    <row r="15124" ht="12.6" hidden="1"/>
    <row r="15125" ht="12.6" hidden="1"/>
    <row r="15126" ht="12.6" hidden="1"/>
    <row r="15127" ht="12.6" hidden="1"/>
    <row r="15128" ht="12.6" hidden="1"/>
    <row r="15129" ht="12.6" hidden="1"/>
    <row r="15130" ht="12.6" hidden="1"/>
    <row r="15131" ht="12.6" hidden="1"/>
    <row r="15132" ht="12.6" hidden="1"/>
    <row r="15133" ht="12.6" hidden="1"/>
    <row r="15134" ht="12.6" hidden="1"/>
    <row r="15135" ht="12.6" hidden="1"/>
    <row r="15136" ht="12.6" hidden="1"/>
    <row r="15137" ht="12.6" hidden="1"/>
    <row r="15138" ht="12.6" hidden="1"/>
    <row r="15139" ht="12.6" hidden="1"/>
    <row r="15140" ht="12.6" hidden="1"/>
    <row r="15141" ht="12.6" hidden="1"/>
    <row r="15142" ht="12.6" hidden="1"/>
    <row r="15143" ht="12.6" hidden="1"/>
    <row r="15144" ht="12.6" hidden="1"/>
    <row r="15145" ht="12.6" hidden="1"/>
    <row r="15146" ht="12.6" hidden="1"/>
    <row r="15147" ht="12.6" hidden="1"/>
    <row r="15148" ht="12.6" hidden="1"/>
    <row r="15149" ht="12.6" hidden="1"/>
    <row r="15150" ht="12.6" hidden="1"/>
    <row r="15151" ht="12.6" hidden="1"/>
    <row r="15152" ht="12.6" hidden="1"/>
    <row r="15153" ht="12.6" hidden="1"/>
    <row r="15154" ht="12.6" hidden="1"/>
    <row r="15155" ht="12.6" hidden="1"/>
    <row r="15156" ht="12.6" hidden="1"/>
    <row r="15157" ht="12.6" hidden="1"/>
    <row r="15158" ht="12.6" hidden="1"/>
    <row r="15159" ht="12.6" hidden="1"/>
    <row r="15160" ht="12.6" hidden="1"/>
    <row r="15161" ht="12.6" hidden="1"/>
    <row r="15162" ht="12.6" hidden="1"/>
    <row r="15163" ht="12.6" hidden="1"/>
    <row r="15164" ht="12.6" hidden="1"/>
    <row r="15165" ht="12.6" hidden="1"/>
    <row r="15166" ht="12.6" hidden="1"/>
    <row r="15167" ht="12.6" hidden="1"/>
    <row r="15168" ht="12.6" hidden="1"/>
    <row r="15169" ht="12.6" hidden="1"/>
    <row r="15170" ht="12.6" hidden="1"/>
    <row r="15171" ht="12.6" hidden="1"/>
    <row r="15172" ht="12.6" hidden="1"/>
    <row r="15173" ht="12.6" hidden="1"/>
    <row r="15174" ht="12.6" hidden="1"/>
    <row r="15175" ht="12.6" hidden="1"/>
    <row r="15176" ht="12.6" hidden="1"/>
    <row r="15177" ht="12.6" hidden="1"/>
    <row r="15178" ht="12.6" hidden="1"/>
    <row r="15179" ht="12.6" hidden="1"/>
    <row r="15180" ht="12.6" hidden="1"/>
    <row r="15181" ht="12.6" hidden="1"/>
    <row r="15182" ht="12.6" hidden="1"/>
    <row r="15183" ht="12.6" hidden="1"/>
    <row r="15184" ht="12.6" hidden="1"/>
    <row r="15185" ht="12.6" hidden="1"/>
    <row r="15186" ht="12.6" hidden="1"/>
    <row r="15187" ht="12.6" hidden="1"/>
    <row r="15188" ht="12.6" hidden="1"/>
    <row r="15189" ht="12.6" hidden="1"/>
    <row r="15190" ht="12.6" hidden="1"/>
    <row r="15191" ht="12.6" hidden="1"/>
    <row r="15192" ht="12.6" hidden="1"/>
    <row r="15193" ht="12.6" hidden="1"/>
    <row r="15194" ht="12.6" hidden="1"/>
    <row r="15195" ht="12.6" hidden="1"/>
    <row r="15196" ht="12.6" hidden="1"/>
    <row r="15197" ht="12.6" hidden="1"/>
    <row r="15198" ht="12.6" hidden="1"/>
    <row r="15199" ht="12.6" hidden="1"/>
    <row r="15200" ht="12.6" hidden="1"/>
    <row r="15201" ht="12.6" hidden="1"/>
    <row r="15202" ht="12.6" hidden="1"/>
    <row r="15203" ht="12.6" hidden="1"/>
    <row r="15204" ht="12.6" hidden="1"/>
    <row r="15205" ht="12.6" hidden="1"/>
    <row r="15206" ht="12.6" hidden="1"/>
    <row r="15207" ht="12.6" hidden="1"/>
    <row r="15208" ht="12.6" hidden="1"/>
    <row r="15209" ht="12.6" hidden="1"/>
    <row r="15210" ht="12.6" hidden="1"/>
    <row r="15211" ht="12.6" hidden="1"/>
    <row r="15212" ht="12.6" hidden="1"/>
    <row r="15213" ht="12.6" hidden="1"/>
    <row r="15214" ht="12.6" hidden="1"/>
    <row r="15215" ht="12.6" hidden="1"/>
    <row r="15216" ht="12.6" hidden="1"/>
    <row r="15217" ht="12.6" hidden="1"/>
    <row r="15218" ht="12.6" hidden="1"/>
    <row r="15219" ht="12.6" hidden="1"/>
    <row r="15220" ht="12.6" hidden="1"/>
    <row r="15221" ht="12.6" hidden="1"/>
    <row r="15222" ht="12.6" hidden="1"/>
    <row r="15223" ht="12.6" hidden="1"/>
    <row r="15224" ht="12.6" hidden="1"/>
    <row r="15225" ht="12.6" hidden="1"/>
    <row r="15226" ht="12.6" hidden="1"/>
    <row r="15227" ht="12.6" hidden="1"/>
    <row r="15228" ht="12.6" hidden="1"/>
    <row r="15229" ht="12.6" hidden="1"/>
    <row r="15230" ht="12.6" hidden="1"/>
    <row r="15231" ht="12.6" hidden="1"/>
    <row r="15232" ht="12.6" hidden="1"/>
    <row r="15233" ht="12.6" hidden="1"/>
    <row r="15234" ht="12.6" hidden="1"/>
    <row r="15235" ht="12.6" hidden="1"/>
    <row r="15236" ht="12.6" hidden="1"/>
    <row r="15237" ht="12.6" hidden="1"/>
    <row r="15238" ht="12.6" hidden="1"/>
    <row r="15239" ht="12.6" hidden="1"/>
    <row r="15240" ht="12.6" hidden="1"/>
    <row r="15241" ht="12.6" hidden="1"/>
    <row r="15242" ht="12.6" hidden="1"/>
    <row r="15243" ht="12.6" hidden="1"/>
    <row r="15244" ht="12.6" hidden="1"/>
    <row r="15245" ht="12.6" hidden="1"/>
    <row r="15246" ht="12.6" hidden="1"/>
    <row r="15247" ht="12.6" hidden="1"/>
    <row r="15248" ht="12.6" hidden="1"/>
    <row r="15249" ht="12.6" hidden="1"/>
    <row r="15250" ht="12.6" hidden="1"/>
    <row r="15251" ht="12.6" hidden="1"/>
    <row r="15252" ht="12.6" hidden="1"/>
    <row r="15253" ht="12.6" hidden="1"/>
    <row r="15254" ht="12.6" hidden="1"/>
    <row r="15255" ht="12.6" hidden="1"/>
    <row r="15256" ht="12.6" hidden="1"/>
    <row r="15257" ht="12.6" hidden="1"/>
    <row r="15258" ht="12.6" hidden="1"/>
    <row r="15259" ht="12.6" hidden="1"/>
    <row r="15260" ht="12.6" hidden="1"/>
    <row r="15261" ht="12.6" hidden="1"/>
    <row r="15262" ht="12.6" hidden="1"/>
    <row r="15263" ht="12.6" hidden="1"/>
    <row r="15264" ht="12.6" hidden="1"/>
    <row r="15265" ht="12.6" hidden="1"/>
    <row r="15266" ht="12.6" hidden="1"/>
    <row r="15267" ht="12.6" hidden="1"/>
    <row r="15268" ht="12.6" hidden="1"/>
    <row r="15269" ht="12.6" hidden="1"/>
    <row r="15270" ht="12.6" hidden="1"/>
    <row r="15271" ht="12.6" hidden="1"/>
    <row r="15272" ht="12.6" hidden="1"/>
    <row r="15273" ht="12.6" hidden="1"/>
    <row r="15274" ht="12.6" hidden="1"/>
    <row r="15275" ht="12.6" hidden="1"/>
    <row r="15276" ht="12.6" hidden="1"/>
    <row r="15277" ht="12.6" hidden="1"/>
    <row r="15278" ht="12.6" hidden="1"/>
    <row r="15279" ht="12.6" hidden="1"/>
    <row r="15280" ht="12.6" hidden="1"/>
    <row r="15281" ht="12.6" hidden="1"/>
    <row r="15282" ht="12.6" hidden="1"/>
    <row r="15283" ht="12.6" hidden="1"/>
    <row r="15284" ht="12.6" hidden="1"/>
    <row r="15285" ht="12.6" hidden="1"/>
    <row r="15286" ht="12.6" hidden="1"/>
    <row r="15287" ht="12.6" hidden="1"/>
    <row r="15288" ht="12.6" hidden="1"/>
    <row r="15289" ht="12.6" hidden="1"/>
    <row r="15290" ht="12.6" hidden="1"/>
    <row r="15291" ht="12.6" hidden="1"/>
    <row r="15292" ht="12.6" hidden="1"/>
    <row r="15293" ht="12.6" hidden="1"/>
    <row r="15294" ht="12.6" hidden="1"/>
    <row r="15295" ht="12.6" hidden="1"/>
    <row r="15296" ht="12.6" hidden="1"/>
    <row r="15297" ht="12.6" hidden="1"/>
    <row r="15298" ht="12.6" hidden="1"/>
    <row r="15299" ht="12.6" hidden="1"/>
    <row r="15300" ht="12.6" hidden="1"/>
    <row r="15301" ht="12.6" hidden="1"/>
    <row r="15302" ht="12.6" hidden="1"/>
    <row r="15303" ht="12.6" hidden="1"/>
    <row r="15304" ht="12.6" hidden="1"/>
    <row r="15305" ht="12.6" hidden="1"/>
    <row r="15306" ht="12.6" hidden="1"/>
    <row r="15307" ht="12.6" hidden="1"/>
    <row r="15308" ht="12.6" hidden="1"/>
    <row r="15309" ht="12.6" hidden="1"/>
    <row r="15310" ht="12.6" hidden="1"/>
    <row r="15311" ht="12.6" hidden="1"/>
    <row r="15312" ht="12.6" hidden="1"/>
    <row r="15313" ht="12.6" hidden="1"/>
    <row r="15314" ht="12.6" hidden="1"/>
    <row r="15315" ht="12.6" hidden="1"/>
    <row r="15316" ht="12.6" hidden="1"/>
    <row r="15317" ht="12.6" hidden="1"/>
    <row r="15318" ht="12.6" hidden="1"/>
    <row r="15319" ht="12.6" hidden="1"/>
    <row r="15320" ht="12.6" hidden="1"/>
    <row r="15321" ht="12.6" hidden="1"/>
    <row r="15322" ht="12.6" hidden="1"/>
    <row r="15323" ht="12.6" hidden="1"/>
    <row r="15324" ht="12.6" hidden="1"/>
    <row r="15325" ht="12.6" hidden="1"/>
    <row r="15326" ht="12.6" hidden="1"/>
    <row r="15327" ht="12.6" hidden="1"/>
    <row r="15328" ht="12.6" hidden="1"/>
    <row r="15329" ht="12.6" hidden="1"/>
    <row r="15330" ht="12.6" hidden="1"/>
    <row r="15331" ht="12.6" hidden="1"/>
    <row r="15332" ht="12.6" hidden="1"/>
    <row r="15333" ht="12.6" hidden="1"/>
    <row r="15334" ht="12.6" hidden="1"/>
    <row r="15335" ht="12.6" hidden="1"/>
    <row r="15336" ht="12.6" hidden="1"/>
    <row r="15337" ht="12.6" hidden="1"/>
    <row r="15338" ht="12.6" hidden="1"/>
    <row r="15339" ht="12.6" hidden="1"/>
    <row r="15340" ht="12.6" hidden="1"/>
    <row r="15341" ht="12.6" hidden="1"/>
    <row r="15342" ht="12.6" hidden="1"/>
    <row r="15343" ht="12.6" hidden="1"/>
    <row r="15344" ht="12.6" hidden="1"/>
    <row r="15345" ht="12.6" hidden="1"/>
    <row r="15346" ht="12.6" hidden="1"/>
    <row r="15347" ht="12.6" hidden="1"/>
    <row r="15348" ht="12.6" hidden="1"/>
    <row r="15349" ht="12.6" hidden="1"/>
    <row r="15350" ht="12.6" hidden="1"/>
    <row r="15351" ht="12.6" hidden="1"/>
    <row r="15352" ht="12.6" hidden="1"/>
    <row r="15353" ht="12.6" hidden="1"/>
    <row r="15354" ht="12.6" hidden="1"/>
    <row r="15355" ht="12.6" hidden="1"/>
    <row r="15356" ht="12.6" hidden="1"/>
    <row r="15357" ht="12.6" hidden="1"/>
    <row r="15358" ht="12.6" hidden="1"/>
    <row r="15359" ht="12.6" hidden="1"/>
    <row r="15360" ht="12.6" hidden="1"/>
    <row r="15361" ht="12.6" hidden="1"/>
    <row r="15362" ht="12.6" hidden="1"/>
    <row r="15363" ht="12.6" hidden="1"/>
    <row r="15364" ht="12.6" hidden="1"/>
    <row r="15365" ht="12.6" hidden="1"/>
    <row r="15366" ht="12.6" hidden="1"/>
    <row r="15367" ht="12.6" hidden="1"/>
    <row r="15368" ht="12.6" hidden="1"/>
    <row r="15369" ht="12.6" hidden="1"/>
    <row r="15370" ht="12.6" hidden="1"/>
    <row r="15371" ht="12.6" hidden="1"/>
    <row r="15372" ht="12.6" hidden="1"/>
    <row r="15373" ht="12.6" hidden="1"/>
    <row r="15374" ht="12.6" hidden="1"/>
    <row r="15375" ht="12.6" hidden="1"/>
    <row r="15376" ht="12.6" hidden="1"/>
    <row r="15377" ht="12.6" hidden="1"/>
    <row r="15378" ht="12.6" hidden="1"/>
    <row r="15379" ht="12.6" hidden="1"/>
    <row r="15380" ht="12.6" hidden="1"/>
    <row r="15381" ht="12.6" hidden="1"/>
    <row r="15382" ht="12.6" hidden="1"/>
    <row r="15383" ht="12.6" hidden="1"/>
    <row r="15384" ht="12.6" hidden="1"/>
    <row r="15385" ht="12.6" hidden="1"/>
    <row r="15386" ht="12.6" hidden="1"/>
    <row r="15387" ht="12.6" hidden="1"/>
    <row r="15388" ht="12.6" hidden="1"/>
    <row r="15389" ht="12.6" hidden="1"/>
    <row r="15390" ht="12.6" hidden="1"/>
    <row r="15391" ht="12.6" hidden="1"/>
    <row r="15392" ht="12.6" hidden="1"/>
    <row r="15393" ht="12.6" hidden="1"/>
    <row r="15394" ht="12.6" hidden="1"/>
    <row r="15395" ht="12.6" hidden="1"/>
    <row r="15396" ht="12.6" hidden="1"/>
    <row r="15397" ht="12.6" hidden="1"/>
    <row r="15398" ht="12.6" hidden="1"/>
    <row r="15399" ht="12.6" hidden="1"/>
    <row r="15400" ht="12.6" hidden="1"/>
    <row r="15401" ht="12.6" hidden="1"/>
    <row r="15402" ht="12.6" hidden="1"/>
    <row r="15403" ht="12.6" hidden="1"/>
    <row r="15404" ht="12.6" hidden="1"/>
    <row r="15405" ht="12.6" hidden="1"/>
    <row r="15406" ht="12.6" hidden="1"/>
    <row r="15407" ht="12.6" hidden="1"/>
    <row r="15408" ht="12.6" hidden="1"/>
    <row r="15409" ht="12.6" hidden="1"/>
    <row r="15410" ht="12.6" hidden="1"/>
    <row r="15411" ht="12.6" hidden="1"/>
    <row r="15412" ht="12.6" hidden="1"/>
    <row r="15413" ht="12.6" hidden="1"/>
    <row r="15414" ht="12.6" hidden="1"/>
    <row r="15415" ht="12.6" hidden="1"/>
    <row r="15416" ht="12.6" hidden="1"/>
    <row r="15417" ht="12.6" hidden="1"/>
    <row r="15418" ht="12.6" hidden="1"/>
    <row r="15419" ht="12.6" hidden="1"/>
    <row r="15420" ht="12.6" hidden="1"/>
    <row r="15421" ht="12.6" hidden="1"/>
    <row r="15422" ht="12.6" hidden="1"/>
    <row r="15423" ht="12.6" hidden="1"/>
    <row r="15424" ht="12.6" hidden="1"/>
    <row r="15425" ht="12.6" hidden="1"/>
    <row r="15426" ht="12.6" hidden="1"/>
    <row r="15427" ht="12.6" hidden="1"/>
    <row r="15428" ht="12.6" hidden="1"/>
    <row r="15429" ht="12.6" hidden="1"/>
    <row r="15430" ht="12.6" hidden="1"/>
    <row r="15431" ht="12.6" hidden="1"/>
    <row r="15432" ht="12.6" hidden="1"/>
    <row r="15433" ht="12.6" hidden="1"/>
    <row r="15434" ht="12.6" hidden="1"/>
    <row r="15435" ht="12.6" hidden="1"/>
    <row r="15436" ht="12.6" hidden="1"/>
    <row r="15437" ht="12.6" hidden="1"/>
    <row r="15438" ht="12.6" hidden="1"/>
    <row r="15439" ht="12.6" hidden="1"/>
    <row r="15440" ht="12.6" hidden="1"/>
    <row r="15441" ht="12.6" hidden="1"/>
    <row r="15442" ht="12.6" hidden="1"/>
    <row r="15443" ht="12.6" hidden="1"/>
    <row r="15444" ht="12.6" hidden="1"/>
    <row r="15445" ht="12.6" hidden="1"/>
    <row r="15446" ht="12.6" hidden="1"/>
    <row r="15447" ht="12.6" hidden="1"/>
    <row r="15448" ht="12.6" hidden="1"/>
    <row r="15449" ht="12.6" hidden="1"/>
    <row r="15450" ht="12.6" hidden="1"/>
    <row r="15451" ht="12.6" hidden="1"/>
    <row r="15452" ht="12.6" hidden="1"/>
    <row r="15453" ht="12.6" hidden="1"/>
    <row r="15454" ht="12.6" hidden="1"/>
    <row r="15455" ht="12.6" hidden="1"/>
    <row r="15456" ht="12.6" hidden="1"/>
    <row r="15457" ht="12.6" hidden="1"/>
    <row r="15458" ht="12.6" hidden="1"/>
    <row r="15459" ht="12.6" hidden="1"/>
    <row r="15460" ht="12.6" hidden="1"/>
    <row r="15461" ht="12.6" hidden="1"/>
    <row r="15462" ht="12.6" hidden="1"/>
    <row r="15463" ht="12.6" hidden="1"/>
    <row r="15464" ht="12.6" hidden="1"/>
    <row r="15465" ht="12.6" hidden="1"/>
    <row r="15466" ht="12.6" hidden="1"/>
    <row r="15467" ht="12.6" hidden="1"/>
    <row r="15468" ht="12.6" hidden="1"/>
    <row r="15469" ht="12.6" hidden="1"/>
    <row r="15470" ht="12.6" hidden="1"/>
    <row r="15471" ht="12.6" hidden="1"/>
    <row r="15472" ht="12.6" hidden="1"/>
    <row r="15473" ht="12.6" hidden="1"/>
    <row r="15474" ht="12.6" hidden="1"/>
    <row r="15475" ht="12.6" hidden="1"/>
    <row r="15476" ht="12.6" hidden="1"/>
    <row r="15477" ht="12.6" hidden="1"/>
    <row r="15478" ht="12.6" hidden="1"/>
    <row r="15479" ht="12.6" hidden="1"/>
    <row r="15480" ht="12.6" hidden="1"/>
    <row r="15481" ht="12.6" hidden="1"/>
    <row r="15482" ht="12.6" hidden="1"/>
    <row r="15483" ht="12.6" hidden="1"/>
    <row r="15484" ht="12.6" hidden="1"/>
    <row r="15485" ht="12.6" hidden="1"/>
    <row r="15486" ht="12.6" hidden="1"/>
    <row r="15487" ht="12.6" hidden="1"/>
    <row r="15488" ht="12.6" hidden="1"/>
    <row r="15489" ht="12.6" hidden="1"/>
    <row r="15490" ht="12.6" hidden="1"/>
    <row r="15491" ht="12.6" hidden="1"/>
    <row r="15492" ht="12.6" hidden="1"/>
    <row r="15493" ht="12.6" hidden="1"/>
    <row r="15494" ht="12.6" hidden="1"/>
    <row r="15495" ht="12.6" hidden="1"/>
    <row r="15496" ht="12.6" hidden="1"/>
    <row r="15497" ht="12.6" hidden="1"/>
    <row r="15498" ht="12.6" hidden="1"/>
    <row r="15499" ht="12.6" hidden="1"/>
    <row r="15500" ht="12.6" hidden="1"/>
    <row r="15501" ht="12.6" hidden="1"/>
    <row r="15502" ht="12.6" hidden="1"/>
    <row r="15503" ht="12.6" hidden="1"/>
    <row r="15504" ht="12.6" hidden="1"/>
    <row r="15505" ht="12.6" hidden="1"/>
    <row r="15506" ht="12.6" hidden="1"/>
    <row r="15507" ht="12.6" hidden="1"/>
    <row r="15508" ht="12.6" hidden="1"/>
    <row r="15509" ht="12.6" hidden="1"/>
    <row r="15510" ht="12.6" hidden="1"/>
    <row r="15511" ht="12.6" hidden="1"/>
    <row r="15512" ht="12.6" hidden="1"/>
    <row r="15513" ht="12.6" hidden="1"/>
    <row r="15514" ht="12.6" hidden="1"/>
    <row r="15515" ht="12.6" hidden="1"/>
    <row r="15516" ht="12.6" hidden="1"/>
    <row r="15517" ht="12.6" hidden="1"/>
    <row r="15518" ht="12.6" hidden="1"/>
    <row r="15519" ht="12.6" hidden="1"/>
    <row r="15520" ht="12.6" hidden="1"/>
    <row r="15521" ht="12.6" hidden="1"/>
    <row r="15522" ht="12.6" hidden="1"/>
    <row r="15523" ht="12.6" hidden="1"/>
    <row r="15524" ht="12.6" hidden="1"/>
    <row r="15525" ht="12.6" hidden="1"/>
    <row r="15526" ht="12.6" hidden="1"/>
    <row r="15527" ht="12.6" hidden="1"/>
    <row r="15528" ht="12.6" hidden="1"/>
    <row r="15529" ht="12.6" hidden="1"/>
    <row r="15530" ht="12.6" hidden="1"/>
    <row r="15531" ht="12.6" hidden="1"/>
    <row r="15532" ht="12.6" hidden="1"/>
    <row r="15533" ht="12.6" hidden="1"/>
    <row r="15534" ht="12.6" hidden="1"/>
    <row r="15535" ht="12.6" hidden="1"/>
    <row r="15536" ht="12.6" hidden="1"/>
    <row r="15537" ht="12.6" hidden="1"/>
    <row r="15538" ht="12.6" hidden="1"/>
    <row r="15539" ht="12.6" hidden="1"/>
    <row r="15540" ht="12.6" hidden="1"/>
    <row r="15541" ht="12.6" hidden="1"/>
    <row r="15542" ht="12.6" hidden="1"/>
    <row r="15543" ht="12.6" hidden="1"/>
    <row r="15544" ht="12.6" hidden="1"/>
    <row r="15545" ht="12.6" hidden="1"/>
    <row r="15546" ht="12.6" hidden="1"/>
    <row r="15547" ht="12.6" hidden="1"/>
    <row r="15548" ht="12.6" hidden="1"/>
    <row r="15549" ht="12.6" hidden="1"/>
    <row r="15550" ht="12.6" hidden="1"/>
    <row r="15551" ht="12.6" hidden="1"/>
    <row r="15552" ht="12.6" hidden="1"/>
    <row r="15553" ht="12.6" hidden="1"/>
    <row r="15554" ht="12.6" hidden="1"/>
    <row r="15555" ht="12.6" hidden="1"/>
    <row r="15556" ht="12.6" hidden="1"/>
    <row r="15557" ht="12.6" hidden="1"/>
    <row r="15558" ht="12.6" hidden="1"/>
    <row r="15559" ht="12.6" hidden="1"/>
    <row r="15560" ht="12.6" hidden="1"/>
    <row r="15561" ht="12.6" hidden="1"/>
    <row r="15562" ht="12.6" hidden="1"/>
    <row r="15563" ht="12.6" hidden="1"/>
    <row r="15564" ht="12.6" hidden="1"/>
    <row r="15565" ht="12.6" hidden="1"/>
    <row r="15566" ht="12.6" hidden="1"/>
    <row r="15567" ht="12.6" hidden="1"/>
    <row r="15568" ht="12.6" hidden="1"/>
    <row r="15569" ht="12.6" hidden="1"/>
    <row r="15570" ht="12.6" hidden="1"/>
    <row r="15571" ht="12.6" hidden="1"/>
    <row r="15572" ht="12.6" hidden="1"/>
    <row r="15573" ht="12.6" hidden="1"/>
    <row r="15574" ht="12.6" hidden="1"/>
    <row r="15575" ht="12.6" hidden="1"/>
    <row r="15576" ht="12.6" hidden="1"/>
    <row r="15577" ht="12.6" hidden="1"/>
    <row r="15578" ht="12.6" hidden="1"/>
    <row r="15579" ht="12.6" hidden="1"/>
    <row r="15580" ht="12.6" hidden="1"/>
    <row r="15581" ht="12.6" hidden="1"/>
    <row r="15582" ht="12.6" hidden="1"/>
    <row r="15583" ht="12.6" hidden="1"/>
    <row r="15584" ht="12.6" hidden="1"/>
    <row r="15585" ht="12.6" hidden="1"/>
    <row r="15586" ht="12.6" hidden="1"/>
    <row r="15587" ht="12.6" hidden="1"/>
    <row r="15588" ht="12.6" hidden="1"/>
    <row r="15589" ht="12.6" hidden="1"/>
    <row r="15590" ht="12.6" hidden="1"/>
    <row r="15591" ht="12.6" hidden="1"/>
    <row r="15592" ht="12.6" hidden="1"/>
    <row r="15593" ht="12.6" hidden="1"/>
    <row r="15594" ht="12.6" hidden="1"/>
    <row r="15595" ht="12.6" hidden="1"/>
    <row r="15596" ht="12.6" hidden="1"/>
    <row r="15597" ht="12.6" hidden="1"/>
    <row r="15598" ht="12.6" hidden="1"/>
    <row r="15599" ht="12.6" hidden="1"/>
    <row r="15600" ht="12.6" hidden="1"/>
    <row r="15601" ht="12.6" hidden="1"/>
    <row r="15602" ht="12.6" hidden="1"/>
    <row r="15603" ht="12.6" hidden="1"/>
    <row r="15604" ht="12.6" hidden="1"/>
    <row r="15605" ht="12.6" hidden="1"/>
    <row r="15606" ht="12.6" hidden="1"/>
    <row r="15607" ht="12.6" hidden="1"/>
    <row r="15608" ht="12.6" hidden="1"/>
    <row r="15609" ht="12.6" hidden="1"/>
    <row r="15610" ht="12.6" hidden="1"/>
    <row r="15611" ht="12.6" hidden="1"/>
    <row r="15612" ht="12.6" hidden="1"/>
    <row r="15613" ht="12.6" hidden="1"/>
    <row r="15614" ht="12.6" hidden="1"/>
    <row r="15615" ht="12.6" hidden="1"/>
    <row r="15616" ht="12.6" hidden="1"/>
    <row r="15617" ht="12.6" hidden="1"/>
    <row r="15618" ht="12.6" hidden="1"/>
    <row r="15619" ht="12.6" hidden="1"/>
    <row r="15620" ht="12.6" hidden="1"/>
    <row r="15621" ht="12.6" hidden="1"/>
    <row r="15622" ht="12.6" hidden="1"/>
    <row r="15623" ht="12.6" hidden="1"/>
    <row r="15624" ht="12.6" hidden="1"/>
    <row r="15625" ht="12.6" hidden="1"/>
    <row r="15626" ht="12.6" hidden="1"/>
    <row r="15627" ht="12.6" hidden="1"/>
    <row r="15628" ht="12.6" hidden="1"/>
    <row r="15629" ht="12.6" hidden="1"/>
    <row r="15630" ht="12.6" hidden="1"/>
    <row r="15631" ht="12.6" hidden="1"/>
    <row r="15632" ht="12.6" hidden="1"/>
    <row r="15633" ht="12.6" hidden="1"/>
    <row r="15634" ht="12.6" hidden="1"/>
    <row r="15635" ht="12.6" hidden="1"/>
    <row r="15636" ht="12.6" hidden="1"/>
    <row r="15637" ht="12.6" hidden="1"/>
    <row r="15638" ht="12.6" hidden="1"/>
    <row r="15639" ht="12.6" hidden="1"/>
    <row r="15640" ht="12.6" hidden="1"/>
    <row r="15641" ht="12.6" hidden="1"/>
    <row r="15642" ht="12.6" hidden="1"/>
    <row r="15643" ht="12.6" hidden="1"/>
    <row r="15644" ht="12.6" hidden="1"/>
    <row r="15645" ht="12.6" hidden="1"/>
    <row r="15646" ht="12.6" hidden="1"/>
    <row r="15647" ht="12.6" hidden="1"/>
    <row r="15648" ht="12.6" hidden="1"/>
    <row r="15649" ht="12.6" hidden="1"/>
    <row r="15650" ht="12.6" hidden="1"/>
    <row r="15651" ht="12.6" hidden="1"/>
    <row r="15652" ht="12.6" hidden="1"/>
    <row r="15653" ht="12.6" hidden="1"/>
    <row r="15654" ht="12.6" hidden="1"/>
    <row r="15655" ht="12.6" hidden="1"/>
    <row r="15656" ht="12.6" hidden="1"/>
    <row r="15657" ht="12.6" hidden="1"/>
    <row r="15658" ht="12.6" hidden="1"/>
    <row r="15659" ht="12.6" hidden="1"/>
    <row r="15660" ht="12.6" hidden="1"/>
    <row r="15661" ht="12.6" hidden="1"/>
    <row r="15662" ht="12.6" hidden="1"/>
    <row r="15663" ht="12.6" hidden="1"/>
    <row r="15664" ht="12.6" hidden="1"/>
    <row r="15665" ht="12.6" hidden="1"/>
    <row r="15666" ht="12.6" hidden="1"/>
    <row r="15667" ht="12.6" hidden="1"/>
    <row r="15668" ht="12.6" hidden="1"/>
    <row r="15669" ht="12.6" hidden="1"/>
    <row r="15670" ht="12.6" hidden="1"/>
    <row r="15671" ht="12.6" hidden="1"/>
    <row r="15672" ht="12.6" hidden="1"/>
    <row r="15673" ht="12.6" hidden="1"/>
    <row r="15674" ht="12.6" hidden="1"/>
    <row r="15675" ht="12.6" hidden="1"/>
    <row r="15676" ht="12.6" hidden="1"/>
    <row r="15677" ht="12.6" hidden="1"/>
    <row r="15678" ht="12.6" hidden="1"/>
    <row r="15679" ht="12.6" hidden="1"/>
    <row r="15680" ht="12.6" hidden="1"/>
    <row r="15681" ht="12.6" hidden="1"/>
    <row r="15682" ht="12.6" hidden="1"/>
    <row r="15683" ht="12.6" hidden="1"/>
    <row r="15684" ht="12.6" hidden="1"/>
    <row r="15685" ht="12.6" hidden="1"/>
    <row r="15686" ht="12.6" hidden="1"/>
    <row r="15687" ht="12.6" hidden="1"/>
    <row r="15688" ht="12.6" hidden="1"/>
    <row r="15689" ht="12.6" hidden="1"/>
    <row r="15690" ht="12.6" hidden="1"/>
    <row r="15691" ht="12.6" hidden="1"/>
    <row r="15692" ht="12.6" hidden="1"/>
    <row r="15693" ht="12.6" hidden="1"/>
    <row r="15694" ht="12.6" hidden="1"/>
    <row r="15695" ht="12.6" hidden="1"/>
    <row r="15696" ht="12.6" hidden="1"/>
    <row r="15697" ht="12.6" hidden="1"/>
    <row r="15698" ht="12.6" hidden="1"/>
    <row r="15699" ht="12.6" hidden="1"/>
    <row r="15700" ht="12.6" hidden="1"/>
    <row r="15701" ht="12.6" hidden="1"/>
    <row r="15702" ht="12.6" hidden="1"/>
    <row r="15703" ht="12.6" hidden="1"/>
    <row r="15704" ht="12.6" hidden="1"/>
    <row r="15705" ht="12.6" hidden="1"/>
    <row r="15706" ht="12.6" hidden="1"/>
    <row r="15707" ht="12.6" hidden="1"/>
    <row r="15708" ht="12.6" hidden="1"/>
    <row r="15709" ht="12.6" hidden="1"/>
    <row r="15710" ht="12.6" hidden="1"/>
    <row r="15711" ht="12.6" hidden="1"/>
    <row r="15712" ht="12.6" hidden="1"/>
    <row r="15713" ht="12.6" hidden="1"/>
    <row r="15714" ht="12.6" hidden="1"/>
    <row r="15715" ht="12.6" hidden="1"/>
    <row r="15716" ht="12.6" hidden="1"/>
    <row r="15717" ht="12.6" hidden="1"/>
    <row r="15718" ht="12.6" hidden="1"/>
    <row r="15719" ht="12.6" hidden="1"/>
    <row r="15720" ht="12.6" hidden="1"/>
    <row r="15721" ht="12.6" hidden="1"/>
    <row r="15722" ht="12.6" hidden="1"/>
    <row r="15723" ht="12.6" hidden="1"/>
    <row r="15724" ht="12.6" hidden="1"/>
    <row r="15725" ht="12.6" hidden="1"/>
    <row r="15726" ht="12.6" hidden="1"/>
    <row r="15727" ht="12.6" hidden="1"/>
    <row r="15728" ht="12.6" hidden="1"/>
    <row r="15729" ht="12.6" hidden="1"/>
    <row r="15730" ht="12.6" hidden="1"/>
    <row r="15731" ht="12.6" hidden="1"/>
    <row r="15732" ht="12.6" hidden="1"/>
    <row r="15733" ht="12.6" hidden="1"/>
    <row r="15734" ht="12.6" hidden="1"/>
    <row r="15735" ht="12.6" hidden="1"/>
    <row r="15736" ht="12.6" hidden="1"/>
    <row r="15737" ht="12.6" hidden="1"/>
    <row r="15738" ht="12.6" hidden="1"/>
    <row r="15739" ht="12.6" hidden="1"/>
    <row r="15740" ht="12.6" hidden="1"/>
    <row r="15741" ht="12.6" hidden="1"/>
    <row r="15742" ht="12.6" hidden="1"/>
    <row r="15743" ht="12.6" hidden="1"/>
    <row r="15744" ht="12.6" hidden="1"/>
    <row r="15745" ht="12.6" hidden="1"/>
    <row r="15746" ht="12.6" hidden="1"/>
    <row r="15747" ht="12.6" hidden="1"/>
    <row r="15748" ht="12.6" hidden="1"/>
    <row r="15749" ht="12.6" hidden="1"/>
    <row r="15750" ht="12.6" hidden="1"/>
    <row r="15751" ht="12.6" hidden="1"/>
    <row r="15752" ht="12.6" hidden="1"/>
    <row r="15753" ht="12.6" hidden="1"/>
    <row r="15754" ht="12.6" hidden="1"/>
    <row r="15755" ht="12.6" hidden="1"/>
    <row r="15756" ht="12.6" hidden="1"/>
    <row r="15757" ht="12.6" hidden="1"/>
    <row r="15758" ht="12.6" hidden="1"/>
    <row r="15759" ht="12.6" hidden="1"/>
    <row r="15760" ht="12.6" hidden="1"/>
    <row r="15761" ht="12.6" hidden="1"/>
    <row r="15762" ht="12.6" hidden="1"/>
    <row r="15763" ht="12.6" hidden="1"/>
    <row r="15764" ht="12.6" hidden="1"/>
    <row r="15765" ht="12.6" hidden="1"/>
    <row r="15766" ht="12.6" hidden="1"/>
    <row r="15767" ht="12.6" hidden="1"/>
    <row r="15768" ht="12.6" hidden="1"/>
    <row r="15769" ht="12.6" hidden="1"/>
    <row r="15770" ht="12.6" hidden="1"/>
    <row r="15771" ht="12.6" hidden="1"/>
    <row r="15772" ht="12.6" hidden="1"/>
    <row r="15773" ht="12.6" hidden="1"/>
    <row r="15774" ht="12.6" hidden="1"/>
    <row r="15775" ht="12.6" hidden="1"/>
    <row r="15776" ht="12.6" hidden="1"/>
    <row r="15777" ht="12.6" hidden="1"/>
    <row r="15778" ht="12.6" hidden="1"/>
    <row r="15779" ht="12.6" hidden="1"/>
    <row r="15780" ht="12.6" hidden="1"/>
    <row r="15781" ht="12.6" hidden="1"/>
    <row r="15782" ht="12.6" hidden="1"/>
    <row r="15783" ht="12.6" hidden="1"/>
    <row r="15784" ht="12.6" hidden="1"/>
    <row r="15785" ht="12.6" hidden="1"/>
    <row r="15786" ht="12.6" hidden="1"/>
    <row r="15787" ht="12.6" hidden="1"/>
    <row r="15788" ht="12.6" hidden="1"/>
    <row r="15789" ht="12.6" hidden="1"/>
    <row r="15790" ht="12.6" hidden="1"/>
    <row r="15791" ht="12.6" hidden="1"/>
    <row r="15792" ht="12.6" hidden="1"/>
    <row r="15793" ht="12.6" hidden="1"/>
    <row r="15794" ht="12.6" hidden="1"/>
    <row r="15795" ht="12.6" hidden="1"/>
    <row r="15796" ht="12.6" hidden="1"/>
    <row r="15797" ht="12.6" hidden="1"/>
    <row r="15798" ht="12.6" hidden="1"/>
    <row r="15799" ht="12.6" hidden="1"/>
    <row r="15800" ht="12.6" hidden="1"/>
    <row r="15801" ht="12.6" hidden="1"/>
    <row r="15802" ht="12.6" hidden="1"/>
    <row r="15803" ht="12.6" hidden="1"/>
    <row r="15804" ht="12.6" hidden="1"/>
    <row r="15805" ht="12.6" hidden="1"/>
    <row r="15806" ht="12.6" hidden="1"/>
    <row r="15807" ht="12.6" hidden="1"/>
    <row r="15808" ht="12.6" hidden="1"/>
    <row r="15809" ht="12.6" hidden="1"/>
    <row r="15810" ht="12.6" hidden="1"/>
    <row r="15811" ht="12.6" hidden="1"/>
    <row r="15812" ht="12.6" hidden="1"/>
    <row r="15813" ht="12.6" hidden="1"/>
    <row r="15814" ht="12.6" hidden="1"/>
    <row r="15815" ht="12.6" hidden="1"/>
    <row r="15816" ht="12.6" hidden="1"/>
    <row r="15817" ht="12.6" hidden="1"/>
    <row r="15818" ht="12.6" hidden="1"/>
    <row r="15819" ht="12.6" hidden="1"/>
    <row r="15820" ht="12.6" hidden="1"/>
    <row r="15821" ht="12.6" hidden="1"/>
    <row r="15822" ht="12.6" hidden="1"/>
    <row r="15823" ht="12.6" hidden="1"/>
    <row r="15824" ht="12.6" hidden="1"/>
    <row r="15825" ht="12.6" hidden="1"/>
    <row r="15826" ht="12.6" hidden="1"/>
    <row r="15827" ht="12.6" hidden="1"/>
    <row r="15828" ht="12.6" hidden="1"/>
    <row r="15829" ht="12.6" hidden="1"/>
    <row r="15830" ht="12.6" hidden="1"/>
    <row r="15831" ht="12.6" hidden="1"/>
    <row r="15832" ht="12.6" hidden="1"/>
    <row r="15833" ht="12.6" hidden="1"/>
    <row r="15834" ht="12.6" hidden="1"/>
    <row r="15835" ht="12.6" hidden="1"/>
    <row r="15836" ht="12.6" hidden="1"/>
    <row r="15837" ht="12.6" hidden="1"/>
    <row r="15838" ht="12.6" hidden="1"/>
    <row r="15839" ht="12.6" hidden="1"/>
    <row r="15840" ht="12.6" hidden="1"/>
    <row r="15841" ht="12.6" hidden="1"/>
    <row r="15842" ht="12.6" hidden="1"/>
    <row r="15843" ht="12.6" hidden="1"/>
    <row r="15844" ht="12.6" hidden="1"/>
    <row r="15845" ht="12.6" hidden="1"/>
    <row r="15846" ht="12.6" hidden="1"/>
    <row r="15847" ht="12.6" hidden="1"/>
    <row r="15848" ht="12.6" hidden="1"/>
    <row r="15849" ht="12.6" hidden="1"/>
    <row r="15850" ht="12.6" hidden="1"/>
    <row r="15851" ht="12.6" hidden="1"/>
    <row r="15852" ht="12.6" hidden="1"/>
    <row r="15853" ht="12.6" hidden="1"/>
    <row r="15854" ht="12.6" hidden="1"/>
    <row r="15855" ht="12.6" hidden="1"/>
    <row r="15856" ht="12.6" hidden="1"/>
    <row r="15857" ht="12.6" hidden="1"/>
    <row r="15858" ht="12.6" hidden="1"/>
    <row r="15859" ht="12.6" hidden="1"/>
    <row r="15860" ht="12.6" hidden="1"/>
    <row r="15861" ht="12.6" hidden="1"/>
    <row r="15862" ht="12.6" hidden="1"/>
    <row r="15863" ht="12.6" hidden="1"/>
    <row r="15864" ht="12.6" hidden="1"/>
    <row r="15865" ht="12.6" hidden="1"/>
    <row r="15866" ht="12.6" hidden="1"/>
    <row r="15867" ht="12.6" hidden="1"/>
    <row r="15868" ht="12.6" hidden="1"/>
    <row r="15869" ht="12.6" hidden="1"/>
    <row r="15870" ht="12.6" hidden="1"/>
    <row r="15871" ht="12.6" hidden="1"/>
    <row r="15872" ht="12.6" hidden="1"/>
    <row r="15873" ht="12.6" hidden="1"/>
    <row r="15874" ht="12.6" hidden="1"/>
    <row r="15875" ht="12.6" hidden="1"/>
    <row r="15876" ht="12.6" hidden="1"/>
    <row r="15877" ht="12.6" hidden="1"/>
    <row r="15878" ht="12.6" hidden="1"/>
    <row r="15879" ht="12.6" hidden="1"/>
    <row r="15880" ht="12.6" hidden="1"/>
    <row r="15881" ht="12.6" hidden="1"/>
    <row r="15882" ht="12.6" hidden="1"/>
    <row r="15883" ht="12.6" hidden="1"/>
    <row r="15884" ht="12.6" hidden="1"/>
    <row r="15885" ht="12.6" hidden="1"/>
    <row r="15886" ht="12.6" hidden="1"/>
    <row r="15887" ht="12.6" hidden="1"/>
    <row r="15888" ht="12.6" hidden="1"/>
    <row r="15889" ht="12.6" hidden="1"/>
    <row r="15890" ht="12.6" hidden="1"/>
    <row r="15891" ht="12.6" hidden="1"/>
    <row r="15892" ht="12.6" hidden="1"/>
    <row r="15893" ht="12.6" hidden="1"/>
    <row r="15894" ht="12.6" hidden="1"/>
    <row r="15895" ht="12.6" hidden="1"/>
    <row r="15896" ht="12.6" hidden="1"/>
    <row r="15897" ht="12.6" hidden="1"/>
    <row r="15898" ht="12.6" hidden="1"/>
    <row r="15899" ht="12.6" hidden="1"/>
    <row r="15900" ht="12.6" hidden="1"/>
    <row r="15901" ht="12.6" hidden="1"/>
    <row r="15902" ht="12.6" hidden="1"/>
    <row r="15903" ht="12.6" hidden="1"/>
    <row r="15904" ht="12.6" hidden="1"/>
    <row r="15905" ht="12.6" hidden="1"/>
    <row r="15906" ht="12.6" hidden="1"/>
    <row r="15907" ht="12.6" hidden="1"/>
    <row r="15908" ht="12.6" hidden="1"/>
    <row r="15909" ht="12.6" hidden="1"/>
    <row r="15910" ht="12.6" hidden="1"/>
    <row r="15911" ht="12.6" hidden="1"/>
    <row r="15912" ht="12.6" hidden="1"/>
    <row r="15913" ht="12.6" hidden="1"/>
    <row r="15914" ht="12.6" hidden="1"/>
    <row r="15915" ht="12.6" hidden="1"/>
    <row r="15916" ht="12.6" hidden="1"/>
    <row r="15917" ht="12.6" hidden="1"/>
    <row r="15918" ht="12.6" hidden="1"/>
    <row r="15919" ht="12.6" hidden="1"/>
    <row r="15920" ht="12.6" hidden="1"/>
    <row r="15921" ht="12.6" hidden="1"/>
    <row r="15922" ht="12.6" hidden="1"/>
    <row r="15923" ht="12.6" hidden="1"/>
    <row r="15924" ht="12.6" hidden="1"/>
    <row r="15925" ht="12.6" hidden="1"/>
    <row r="15926" ht="12.6" hidden="1"/>
    <row r="15927" ht="12.6" hidden="1"/>
    <row r="15928" ht="12.6" hidden="1"/>
    <row r="15929" ht="12.6" hidden="1"/>
    <row r="15930" ht="12.6" hidden="1"/>
    <row r="15931" ht="12.6" hidden="1"/>
    <row r="15932" ht="12.6" hidden="1"/>
    <row r="15933" ht="12.6" hidden="1"/>
    <row r="15934" ht="12.6" hidden="1"/>
    <row r="15935" ht="12.6" hidden="1"/>
    <row r="15936" ht="12.6" hidden="1"/>
    <row r="15937" ht="12.6" hidden="1"/>
    <row r="15938" ht="12.6" hidden="1"/>
    <row r="15939" ht="12.6" hidden="1"/>
    <row r="15940" ht="12.6" hidden="1"/>
    <row r="15941" ht="12.6" hidden="1"/>
    <row r="15942" ht="12.6" hidden="1"/>
    <row r="15943" ht="12.6" hidden="1"/>
    <row r="15944" ht="12.6" hidden="1"/>
    <row r="15945" ht="12.6" hidden="1"/>
    <row r="15946" ht="12.6" hidden="1"/>
    <row r="15947" ht="12.6" hidden="1"/>
    <row r="15948" ht="12.6" hidden="1"/>
    <row r="15949" ht="12.6" hidden="1"/>
    <row r="15950" ht="12.6" hidden="1"/>
    <row r="15951" ht="12.6" hidden="1"/>
    <row r="15952" ht="12.6" hidden="1"/>
    <row r="15953" ht="12.6" hidden="1"/>
    <row r="15954" ht="12.6" hidden="1"/>
    <row r="15955" ht="12.6" hidden="1"/>
    <row r="15956" ht="12.6" hidden="1"/>
    <row r="15957" ht="12.6" hidden="1"/>
    <row r="15958" ht="12.6" hidden="1"/>
    <row r="15959" ht="12.6" hidden="1"/>
    <row r="15960" ht="12.6" hidden="1"/>
    <row r="15961" ht="12.6" hidden="1"/>
    <row r="15962" ht="12.6" hidden="1"/>
    <row r="15963" ht="12.6" hidden="1"/>
    <row r="15964" ht="12.6" hidden="1"/>
    <row r="15965" ht="12.6" hidden="1"/>
    <row r="15966" ht="12.6" hidden="1"/>
    <row r="15967" ht="12.6" hidden="1"/>
    <row r="15968" ht="12.6" hidden="1"/>
    <row r="15969" ht="12.6" hidden="1"/>
    <row r="15970" ht="12.6" hidden="1"/>
    <row r="15971" ht="12.6" hidden="1"/>
    <row r="15972" ht="12.6" hidden="1"/>
    <row r="15973" ht="12.6" hidden="1"/>
    <row r="15974" ht="12.6" hidden="1"/>
    <row r="15975" ht="12.6" hidden="1"/>
    <row r="15976" ht="12.6" hidden="1"/>
    <row r="15977" ht="12.6" hidden="1"/>
    <row r="15978" ht="12.6" hidden="1"/>
    <row r="15979" ht="12.6" hidden="1"/>
    <row r="15980" ht="12.6" hidden="1"/>
    <row r="15981" ht="12.6" hidden="1"/>
    <row r="15982" ht="12.6" hidden="1"/>
    <row r="15983" ht="12.6" hidden="1"/>
    <row r="15984" ht="12.6" hidden="1"/>
    <row r="15985" ht="12.6" hidden="1"/>
    <row r="15986" ht="12.6" hidden="1"/>
    <row r="15987" ht="12.6" hidden="1"/>
    <row r="15988" ht="12.6" hidden="1"/>
    <row r="15989" ht="12.6" hidden="1"/>
    <row r="15990" ht="12.6" hidden="1"/>
    <row r="15991" ht="12.6" hidden="1"/>
    <row r="15992" ht="12.6" hidden="1"/>
    <row r="15993" ht="12.6" hidden="1"/>
    <row r="15994" ht="12.6" hidden="1"/>
    <row r="15995" ht="12.6" hidden="1"/>
    <row r="15996" ht="12.6" hidden="1"/>
    <row r="15997" ht="12.6" hidden="1"/>
    <row r="15998" ht="12.6" hidden="1"/>
    <row r="15999" ht="12.6" hidden="1"/>
    <row r="16000" ht="12.6" hidden="1"/>
    <row r="16001" ht="12.6" hidden="1"/>
    <row r="16002" ht="12.6" hidden="1"/>
    <row r="16003" ht="12.6" hidden="1"/>
    <row r="16004" ht="12.6" hidden="1"/>
    <row r="16005" ht="12.6" hidden="1"/>
    <row r="16006" ht="12.6" hidden="1"/>
    <row r="16007" ht="12.6" hidden="1"/>
    <row r="16008" ht="12.6" hidden="1"/>
    <row r="16009" ht="12.6" hidden="1"/>
    <row r="16010" ht="12.6" hidden="1"/>
    <row r="16011" ht="12.6" hidden="1"/>
    <row r="16012" ht="12.6" hidden="1"/>
    <row r="16013" ht="12.6" hidden="1"/>
    <row r="16014" ht="12.6" hidden="1"/>
    <row r="16015" ht="12.6" hidden="1"/>
    <row r="16016" ht="12.6" hidden="1"/>
    <row r="16017" ht="12.6" hidden="1"/>
    <row r="16018" ht="12.6" hidden="1"/>
    <row r="16019" ht="12.6" hidden="1"/>
    <row r="16020" ht="12.6" hidden="1"/>
    <row r="16021" ht="12.6" hidden="1"/>
    <row r="16022" ht="12.6" hidden="1"/>
    <row r="16023" ht="12.6" hidden="1"/>
    <row r="16024" ht="12.6" hidden="1"/>
    <row r="16025" ht="12.6" hidden="1"/>
    <row r="16026" ht="12.6" hidden="1"/>
    <row r="16027" ht="12.6" hidden="1"/>
    <row r="16028" ht="12.6" hidden="1"/>
    <row r="16029" ht="12.6" hidden="1"/>
    <row r="16030" ht="12.6" hidden="1"/>
    <row r="16031" ht="12.6" hidden="1"/>
    <row r="16032" ht="12.6" hidden="1"/>
    <row r="16033" ht="12.6" hidden="1"/>
    <row r="16034" ht="12.6" hidden="1"/>
    <row r="16035" ht="12.6" hidden="1"/>
    <row r="16036" ht="12.6" hidden="1"/>
    <row r="16037" ht="12.6" hidden="1"/>
    <row r="16038" ht="12.6" hidden="1"/>
    <row r="16039" ht="12.6" hidden="1"/>
    <row r="16040" ht="12.6" hidden="1"/>
    <row r="16041" ht="12.6" hidden="1"/>
    <row r="16042" ht="12.6" hidden="1"/>
    <row r="16043" ht="12.6" hidden="1"/>
    <row r="16044" ht="12.6" hidden="1"/>
    <row r="16045" ht="12.6" hidden="1"/>
    <row r="16046" ht="12.6" hidden="1"/>
    <row r="16047" ht="12.6" hidden="1"/>
    <row r="16048" ht="12.6" hidden="1"/>
    <row r="16049" ht="12.6" hidden="1"/>
    <row r="16050" ht="12.6" hidden="1"/>
    <row r="16051" ht="12.6" hidden="1"/>
    <row r="16052" ht="12.6" hidden="1"/>
    <row r="16053" ht="12.6" hidden="1"/>
    <row r="16054" ht="12.6" hidden="1"/>
    <row r="16055" ht="12.6" hidden="1"/>
    <row r="16056" ht="12.6" hidden="1"/>
    <row r="16057" ht="12.6" hidden="1"/>
    <row r="16058" ht="12.6" hidden="1"/>
    <row r="16059" ht="12.6" hidden="1"/>
    <row r="16060" ht="12.6" hidden="1"/>
    <row r="16061" ht="12.6" hidden="1"/>
    <row r="16062" ht="12.6" hidden="1"/>
    <row r="16063" ht="12.6" hidden="1"/>
    <row r="16064" ht="12.6" hidden="1"/>
    <row r="16065" ht="12.6" hidden="1"/>
    <row r="16066" ht="12.6" hidden="1"/>
    <row r="16067" ht="12.6" hidden="1"/>
    <row r="16068" ht="12.6" hidden="1"/>
    <row r="16069" ht="12.6" hidden="1"/>
    <row r="16070" ht="12.6" hidden="1"/>
    <row r="16071" ht="12.6" hidden="1"/>
    <row r="16072" ht="12.6" hidden="1"/>
    <row r="16073" ht="12.6" hidden="1"/>
    <row r="16074" ht="12.6" hidden="1"/>
    <row r="16075" ht="12.6" hidden="1"/>
    <row r="16076" ht="12.6" hidden="1"/>
    <row r="16077" ht="12.6" hidden="1"/>
    <row r="16078" ht="12.6" hidden="1"/>
    <row r="16079" ht="12.6" hidden="1"/>
    <row r="16080" ht="12.6" hidden="1"/>
    <row r="16081" ht="12.6" hidden="1"/>
    <row r="16082" ht="12.6" hidden="1"/>
    <row r="16083" ht="12.6" hidden="1"/>
    <row r="16084" ht="12.6" hidden="1"/>
    <row r="16085" ht="12.6" hidden="1"/>
    <row r="16086" ht="12.6" hidden="1"/>
    <row r="16087" ht="12.6" hidden="1"/>
    <row r="16088" ht="12.6" hidden="1"/>
    <row r="16089" ht="12.6" hidden="1"/>
    <row r="16090" ht="12.6" hidden="1"/>
    <row r="16091" ht="12.6" hidden="1"/>
    <row r="16092" ht="12.6" hidden="1"/>
    <row r="16093" ht="12.6" hidden="1"/>
    <row r="16094" ht="12.6" hidden="1"/>
    <row r="16095" ht="12.6" hidden="1"/>
    <row r="16096" ht="12.6" hidden="1"/>
    <row r="16097" ht="12.6" hidden="1"/>
    <row r="16098" ht="12.6" hidden="1"/>
    <row r="16099" ht="12.6" hidden="1"/>
    <row r="16100" ht="12.6" hidden="1"/>
    <row r="16101" ht="12.6" hidden="1"/>
    <row r="16102" ht="12.6" hidden="1"/>
    <row r="16103" ht="12.6" hidden="1"/>
    <row r="16104" ht="12.6" hidden="1"/>
    <row r="16105" ht="12.6" hidden="1"/>
    <row r="16106" ht="12.6" hidden="1"/>
    <row r="16107" ht="12.6" hidden="1"/>
    <row r="16108" ht="12.6" hidden="1"/>
    <row r="16109" ht="12.6" hidden="1"/>
    <row r="16110" ht="12.6" hidden="1"/>
    <row r="16111" ht="12.6" hidden="1"/>
    <row r="16112" ht="12.6" hidden="1"/>
    <row r="16113" ht="12.6" hidden="1"/>
    <row r="16114" ht="12.6" hidden="1"/>
    <row r="16115" ht="12.6" hidden="1"/>
    <row r="16116" ht="12.6" hidden="1"/>
    <row r="16117" ht="12.6" hidden="1"/>
    <row r="16118" ht="12.6" hidden="1"/>
    <row r="16119" ht="12.6" hidden="1"/>
    <row r="16120" ht="12.6" hidden="1"/>
    <row r="16121" ht="12.6" hidden="1"/>
    <row r="16122" ht="12.6" hidden="1"/>
    <row r="16123" ht="12.6" hidden="1"/>
    <row r="16124" ht="12.6" hidden="1"/>
    <row r="16125" ht="12.6" hidden="1"/>
    <row r="16126" ht="12.6" hidden="1"/>
    <row r="16127" ht="12.6" hidden="1"/>
    <row r="16128" ht="12.6" hidden="1"/>
    <row r="16129" ht="12.6" hidden="1"/>
    <row r="16130" ht="12.6" hidden="1"/>
    <row r="16131" ht="12.6" hidden="1"/>
    <row r="16132" ht="12.6" hidden="1"/>
    <row r="16133" ht="12.6" hidden="1"/>
    <row r="16134" ht="12.6" hidden="1"/>
    <row r="16135" ht="12.6" hidden="1"/>
    <row r="16136" ht="12.6" hidden="1"/>
    <row r="16137" ht="12.6" hidden="1"/>
    <row r="16138" ht="12.6" hidden="1"/>
    <row r="16139" ht="12.6" hidden="1"/>
    <row r="16140" ht="12.6" hidden="1"/>
    <row r="16141" ht="12.6" hidden="1"/>
    <row r="16142" ht="12.6" hidden="1"/>
    <row r="16143" ht="12.6" hidden="1"/>
    <row r="16144" ht="12.6" hidden="1"/>
    <row r="16145" ht="12.6" hidden="1"/>
    <row r="16146" ht="12.6" hidden="1"/>
    <row r="16147" ht="12.6" hidden="1"/>
    <row r="16148" ht="12.6" hidden="1"/>
    <row r="16149" ht="12.6" hidden="1"/>
    <row r="16150" ht="12.6" hidden="1"/>
    <row r="16151" ht="12.6" hidden="1"/>
    <row r="16152" ht="12.6" hidden="1"/>
    <row r="16153" ht="12.6" hidden="1"/>
    <row r="16154" ht="12.6" hidden="1"/>
    <row r="16155" ht="12.6" hidden="1"/>
    <row r="16156" ht="12.6" hidden="1"/>
    <row r="16157" ht="12.6" hidden="1"/>
    <row r="16158" ht="12.6" hidden="1"/>
    <row r="16159" ht="12.6" hidden="1"/>
    <row r="16160" ht="12.6" hidden="1"/>
    <row r="16161" ht="12.6" hidden="1"/>
    <row r="16162" ht="12.6" hidden="1"/>
    <row r="16163" ht="12.6" hidden="1"/>
    <row r="16164" ht="12.6" hidden="1"/>
    <row r="16165" ht="12.6" hidden="1"/>
    <row r="16166" ht="12.6" hidden="1"/>
    <row r="16167" ht="12.6" hidden="1"/>
    <row r="16168" ht="12.6" hidden="1"/>
    <row r="16169" ht="12.6" hidden="1"/>
    <row r="16170" ht="12.6" hidden="1"/>
    <row r="16171" ht="12.6" hidden="1"/>
    <row r="16172" ht="12.6" hidden="1"/>
    <row r="16173" ht="12.6" hidden="1"/>
    <row r="16174" ht="12.6" hidden="1"/>
    <row r="16175" ht="12.6" hidden="1"/>
    <row r="16176" ht="12.6" hidden="1"/>
    <row r="16177" ht="12.6" hidden="1"/>
    <row r="16178" ht="12.6" hidden="1"/>
    <row r="16179" ht="12.6" hidden="1"/>
    <row r="16180" ht="12.6" hidden="1"/>
    <row r="16181" ht="12.6" hidden="1"/>
    <row r="16182" ht="12.6" hidden="1"/>
    <row r="16183" ht="12.6" hidden="1"/>
    <row r="16184" ht="12.6" hidden="1"/>
    <row r="16185" ht="12.6" hidden="1"/>
    <row r="16186" ht="12.6" hidden="1"/>
    <row r="16187" ht="12.6" hidden="1"/>
    <row r="16188" ht="12.6" hidden="1"/>
    <row r="16189" ht="12.6" hidden="1"/>
    <row r="16190" ht="12.6" hidden="1"/>
    <row r="16191" ht="12.6" hidden="1"/>
    <row r="16192" ht="12.6" hidden="1"/>
    <row r="16193" ht="12.6" hidden="1"/>
    <row r="16194" ht="12.6" hidden="1"/>
    <row r="16195" ht="12.6" hidden="1"/>
    <row r="16196" ht="12.6" hidden="1"/>
    <row r="16197" ht="12.6" hidden="1"/>
    <row r="16198" ht="12.6" hidden="1"/>
    <row r="16199" ht="12.6" hidden="1"/>
    <row r="16200" ht="12.6" hidden="1"/>
    <row r="16201" ht="12.6" hidden="1"/>
    <row r="16202" ht="12.6" hidden="1"/>
    <row r="16203" ht="12.6" hidden="1"/>
    <row r="16204" ht="12.6" hidden="1"/>
    <row r="16205" ht="12.6" hidden="1"/>
    <row r="16206" ht="12.6" hidden="1"/>
    <row r="16207" ht="12.6" hidden="1"/>
    <row r="16208" ht="12.6" hidden="1"/>
    <row r="16209" ht="12.6" hidden="1"/>
    <row r="16210" ht="12.6" hidden="1"/>
    <row r="16211" ht="12.6" hidden="1"/>
    <row r="16212" ht="12.6" hidden="1"/>
    <row r="16213" ht="12.6" hidden="1"/>
    <row r="16214" ht="12.6" hidden="1"/>
    <row r="16215" ht="12.6" hidden="1"/>
    <row r="16216" ht="12.6" hidden="1"/>
    <row r="16217" ht="12.6" hidden="1"/>
    <row r="16218" ht="12.6" hidden="1"/>
    <row r="16219" ht="12.6" hidden="1"/>
    <row r="16220" ht="12.6" hidden="1"/>
    <row r="16221" ht="12.6" hidden="1"/>
    <row r="16222" ht="12.6" hidden="1"/>
    <row r="16223" ht="12.6" hidden="1"/>
    <row r="16224" ht="12.6" hidden="1"/>
    <row r="16225" ht="12.6" hidden="1"/>
    <row r="16226" ht="12.6" hidden="1"/>
    <row r="16227" ht="12.6" hidden="1"/>
    <row r="16228" ht="12.6" hidden="1"/>
    <row r="16229" ht="12.6" hidden="1"/>
    <row r="16230" ht="12.6" hidden="1"/>
    <row r="16231" ht="12.6" hidden="1"/>
    <row r="16232" ht="12.6" hidden="1"/>
    <row r="16233" ht="12.6" hidden="1"/>
    <row r="16234" ht="12.6" hidden="1"/>
    <row r="16235" ht="12.6" hidden="1"/>
    <row r="16236" ht="12.6" hidden="1"/>
    <row r="16237" ht="12.6" hidden="1"/>
    <row r="16238" ht="12.6" hidden="1"/>
    <row r="16239" ht="12.6" hidden="1"/>
    <row r="16240" ht="12.6" hidden="1"/>
    <row r="16241" ht="12.6" hidden="1"/>
    <row r="16242" ht="12.6" hidden="1"/>
    <row r="16243" ht="12.6" hidden="1"/>
    <row r="16244" ht="12.6" hidden="1"/>
    <row r="16245" ht="12.6" hidden="1"/>
    <row r="16246" ht="12.6" hidden="1"/>
    <row r="16247" ht="12.6" hidden="1"/>
    <row r="16248" ht="12.6" hidden="1"/>
    <row r="16249" ht="12.6" hidden="1"/>
    <row r="16250" ht="12.6" hidden="1"/>
    <row r="16251" ht="12.6" hidden="1"/>
    <row r="16252" ht="12.6" hidden="1"/>
    <row r="16253" ht="12.6" hidden="1"/>
    <row r="16254" ht="12.6" hidden="1"/>
    <row r="16255" ht="12.6" hidden="1"/>
    <row r="16256" ht="12.6" hidden="1"/>
    <row r="16257" ht="12.6" hidden="1"/>
    <row r="16258" ht="12.6" hidden="1"/>
    <row r="16259" ht="12.6" hidden="1"/>
    <row r="16260" ht="12.6" hidden="1"/>
    <row r="16261" ht="12.6" hidden="1"/>
    <row r="16262" ht="12.6" hidden="1"/>
    <row r="16263" ht="12.6" hidden="1"/>
    <row r="16264" ht="12.6" hidden="1"/>
    <row r="16265" ht="12.6" hidden="1"/>
    <row r="16266" ht="12.6" hidden="1"/>
    <row r="16267" ht="12.6" hidden="1"/>
    <row r="16268" ht="12.6" hidden="1"/>
    <row r="16269" ht="12.6" hidden="1"/>
    <row r="16270" ht="12.6" hidden="1"/>
    <row r="16271" ht="12.6" hidden="1"/>
    <row r="16272" ht="12.6" hidden="1"/>
    <row r="16273" ht="12.6" hidden="1"/>
    <row r="16274" ht="12.6" hidden="1"/>
    <row r="16275" ht="12.6" hidden="1"/>
    <row r="16276" ht="12.6" hidden="1"/>
    <row r="16277" ht="12.6" hidden="1"/>
    <row r="16278" ht="12.6" hidden="1"/>
    <row r="16279" ht="12.6" hidden="1"/>
    <row r="16280" ht="12.6" hidden="1"/>
    <row r="16281" ht="12.6" hidden="1"/>
    <row r="16282" ht="12.6" hidden="1"/>
    <row r="16283" ht="12.6" hidden="1"/>
    <row r="16284" ht="12.6" hidden="1"/>
    <row r="16285" ht="12.6" hidden="1"/>
    <row r="16286" ht="12.6" hidden="1"/>
    <row r="16287" ht="12.6" hidden="1"/>
    <row r="16288" ht="12.6" hidden="1"/>
    <row r="16289" ht="12.6" hidden="1"/>
    <row r="16290" ht="12.6" hidden="1"/>
    <row r="16291" ht="12.6" hidden="1"/>
    <row r="16292" ht="12.6" hidden="1"/>
    <row r="16293" ht="12.6" hidden="1"/>
    <row r="16294" ht="12.6" hidden="1"/>
    <row r="16295" ht="12.6" hidden="1"/>
    <row r="16296" ht="12.6" hidden="1"/>
    <row r="16297" ht="12.6" hidden="1"/>
    <row r="16298" ht="12.6" hidden="1"/>
    <row r="16299" ht="12.6" hidden="1"/>
    <row r="16300" ht="12.6" hidden="1"/>
    <row r="16301" ht="12.6" hidden="1"/>
    <row r="16302" ht="12.6" hidden="1"/>
    <row r="16303" ht="12.6" hidden="1"/>
    <row r="16304" ht="12.6" hidden="1"/>
    <row r="16305" ht="12.6" hidden="1"/>
    <row r="16306" ht="12.6" hidden="1"/>
    <row r="16307" ht="12.6" hidden="1"/>
    <row r="16308" ht="12.6" hidden="1"/>
    <row r="16309" ht="12.6" hidden="1"/>
    <row r="16310" ht="12.6" hidden="1"/>
    <row r="16311" ht="12.6" hidden="1"/>
    <row r="16312" ht="12.6" hidden="1"/>
    <row r="16313" ht="12.6" hidden="1"/>
    <row r="16314" ht="12.6" hidden="1"/>
    <row r="16315" ht="12.6" hidden="1"/>
    <row r="16316" ht="12.6" hidden="1"/>
    <row r="16317" ht="12.6" hidden="1"/>
    <row r="16318" ht="12.6" hidden="1"/>
    <row r="16319" ht="12.6" hidden="1"/>
    <row r="16320" ht="12.6" hidden="1"/>
    <row r="16321" ht="12.6" hidden="1"/>
    <row r="16322" ht="12.6" hidden="1"/>
    <row r="16323" ht="12.6" hidden="1"/>
    <row r="16324" ht="12.6" hidden="1"/>
    <row r="16325" ht="12.6" hidden="1"/>
    <row r="16326" ht="12.6" hidden="1"/>
    <row r="16327" ht="12.6" hidden="1"/>
    <row r="16328" ht="12.6" hidden="1"/>
    <row r="16329" ht="12.6" hidden="1"/>
    <row r="16330" ht="12.6" hidden="1"/>
    <row r="16331" ht="12.6" hidden="1"/>
    <row r="16332" ht="12.6" hidden="1"/>
    <row r="16333" ht="12.6" hidden="1"/>
    <row r="16334" ht="12.6" hidden="1"/>
    <row r="16335" ht="12.6" hidden="1"/>
    <row r="16336" ht="12.6" hidden="1"/>
    <row r="16337" ht="12.6" hidden="1"/>
    <row r="16338" ht="12.6" hidden="1"/>
    <row r="16339" ht="12.6" hidden="1"/>
    <row r="16340" ht="12.6" hidden="1"/>
    <row r="16341" ht="12.6" hidden="1"/>
    <row r="16342" ht="12.6" hidden="1"/>
    <row r="16343" ht="12.6" hidden="1"/>
    <row r="16344" ht="12.6" hidden="1"/>
    <row r="16345" ht="12.6" hidden="1"/>
    <row r="16346" ht="12.6" hidden="1"/>
    <row r="16347" ht="12.6" hidden="1"/>
    <row r="16348" ht="12.6" hidden="1"/>
    <row r="16349" ht="12.6" hidden="1"/>
    <row r="16350" ht="12.6" hidden="1"/>
    <row r="16351" ht="12.6" hidden="1"/>
    <row r="16352" ht="12.6" hidden="1"/>
    <row r="16353" ht="12.6" hidden="1"/>
    <row r="16354" ht="12.6" hidden="1"/>
    <row r="16355" ht="12.6" hidden="1"/>
    <row r="16356" ht="12.6" hidden="1"/>
    <row r="16357" ht="12.6" hidden="1"/>
    <row r="16358" ht="12.6" hidden="1"/>
    <row r="16359" ht="12.6" hidden="1"/>
    <row r="16360" ht="12.6" hidden="1"/>
    <row r="16361" ht="12.6" hidden="1"/>
    <row r="16362" ht="12.6" hidden="1"/>
    <row r="16363" ht="12.6" hidden="1"/>
    <row r="16364" ht="12.6" hidden="1"/>
    <row r="16365" ht="12.6" hidden="1"/>
    <row r="16366" ht="12.6" hidden="1"/>
    <row r="16367" ht="12.6" hidden="1"/>
    <row r="16368" ht="12.6" hidden="1"/>
    <row r="16369" ht="12.6" hidden="1"/>
    <row r="16370" ht="12.6" hidden="1"/>
    <row r="16371" ht="12.6" hidden="1"/>
    <row r="16372" ht="12.6" hidden="1"/>
    <row r="16373" ht="12.6" hidden="1"/>
    <row r="16374" ht="12.6" hidden="1"/>
    <row r="16375" ht="12.6" hidden="1"/>
    <row r="16376" ht="12.6" hidden="1"/>
    <row r="16377" ht="12.6" hidden="1"/>
    <row r="16378" ht="12.6" hidden="1"/>
    <row r="16379" ht="12.6" hidden="1"/>
    <row r="16380" ht="12.6" hidden="1"/>
    <row r="16381" ht="12.6" hidden="1"/>
    <row r="16382" ht="12.6" hidden="1"/>
    <row r="16383" ht="12.6" hidden="1"/>
    <row r="16384" ht="12.6" hidden="1"/>
    <row r="16385" ht="12.6" hidden="1"/>
    <row r="16386" ht="12.6" hidden="1"/>
    <row r="16387" ht="12.6" hidden="1"/>
    <row r="16388" ht="12.6" hidden="1"/>
    <row r="16389" ht="12.6" hidden="1"/>
    <row r="16390" ht="12.6" hidden="1"/>
    <row r="16391" ht="12.6" hidden="1"/>
    <row r="16392" ht="12.6" hidden="1"/>
    <row r="16393" ht="12.6" hidden="1"/>
    <row r="16394" ht="12.6" hidden="1"/>
    <row r="16395" ht="12.6" hidden="1"/>
    <row r="16396" ht="12.6" hidden="1"/>
    <row r="16397" ht="12.6" hidden="1"/>
    <row r="16398" ht="12.6" hidden="1"/>
    <row r="16399" ht="12.6" hidden="1"/>
    <row r="16400" ht="12.6" hidden="1"/>
    <row r="16401" ht="12.6" hidden="1"/>
    <row r="16402" ht="12.6" hidden="1"/>
    <row r="16403" ht="12.6" hidden="1"/>
    <row r="16404" ht="12.6" hidden="1"/>
    <row r="16405" ht="12.6" hidden="1"/>
    <row r="16406" ht="12.6" hidden="1"/>
    <row r="16407" ht="12.6" hidden="1"/>
    <row r="16408" ht="12.6" hidden="1"/>
    <row r="16409" ht="12.6" hidden="1"/>
    <row r="16410" ht="12.6" hidden="1"/>
    <row r="16411" ht="12.6" hidden="1"/>
    <row r="16412" ht="12.6" hidden="1"/>
    <row r="16413" ht="12.6" hidden="1"/>
    <row r="16414" ht="12.6" hidden="1"/>
    <row r="16415" ht="12.6" hidden="1"/>
    <row r="16416" ht="12.6" hidden="1"/>
    <row r="16417" ht="12.6" hidden="1"/>
    <row r="16418" ht="12.6" hidden="1"/>
    <row r="16419" ht="12.6" hidden="1"/>
    <row r="16420" ht="12.6" hidden="1"/>
    <row r="16421" ht="12.6" hidden="1"/>
    <row r="16422" ht="12.6" hidden="1"/>
    <row r="16423" ht="12.6" hidden="1"/>
    <row r="16424" ht="12.6" hidden="1"/>
    <row r="16425" ht="12.6" hidden="1"/>
    <row r="16426" ht="12.6" hidden="1"/>
    <row r="16427" ht="12.6" hidden="1"/>
    <row r="16428" ht="12.6" hidden="1"/>
    <row r="16429" ht="12.6" hidden="1"/>
    <row r="16430" ht="12.6" hidden="1"/>
    <row r="16431" ht="12.6" hidden="1"/>
    <row r="16432" ht="12.6" hidden="1"/>
    <row r="16433" ht="12.6" hidden="1"/>
    <row r="16434" ht="12.6" hidden="1"/>
    <row r="16435" ht="12.6" hidden="1"/>
    <row r="16436" ht="12.6" hidden="1"/>
    <row r="16437" ht="12.6" hidden="1"/>
    <row r="16438" ht="12.6" hidden="1"/>
    <row r="16439" ht="12.6" hidden="1"/>
    <row r="16440" ht="12.6" hidden="1"/>
    <row r="16441" ht="12.6" hidden="1"/>
    <row r="16442" ht="12.6" hidden="1"/>
    <row r="16443" ht="12.6" hidden="1"/>
    <row r="16444" ht="12.6" hidden="1"/>
    <row r="16445" ht="12.6" hidden="1"/>
    <row r="16446" ht="12.6" hidden="1"/>
    <row r="16447" ht="12.6" hidden="1"/>
    <row r="16448" ht="12.6" hidden="1"/>
    <row r="16449" ht="12.6" hidden="1"/>
    <row r="16450" ht="12.6" hidden="1"/>
    <row r="16451" ht="12.6" hidden="1"/>
    <row r="16452" ht="12.6" hidden="1"/>
    <row r="16453" ht="12.6" hidden="1"/>
    <row r="16454" ht="12.6" hidden="1"/>
    <row r="16455" ht="12.6" hidden="1"/>
    <row r="16456" ht="12.6" hidden="1"/>
    <row r="16457" ht="12.6" hidden="1"/>
    <row r="16458" ht="12.6" hidden="1"/>
    <row r="16459" ht="12.6" hidden="1"/>
    <row r="16460" ht="12.6" hidden="1"/>
    <row r="16461" ht="12.6" hidden="1"/>
    <row r="16462" ht="12.6" hidden="1"/>
    <row r="16463" ht="12.6" hidden="1"/>
    <row r="16464" ht="12.6" hidden="1"/>
    <row r="16465" ht="12.6" hidden="1"/>
    <row r="16466" ht="12.6" hidden="1"/>
    <row r="16467" ht="12.6" hidden="1"/>
    <row r="16468" ht="12.6" hidden="1"/>
    <row r="16469" ht="12.6" hidden="1"/>
    <row r="16470" ht="12.6" hidden="1"/>
    <row r="16471" ht="12.6" hidden="1"/>
    <row r="16472" ht="12.6" hidden="1"/>
    <row r="16473" ht="12.6" hidden="1"/>
    <row r="16474" ht="12.6" hidden="1"/>
    <row r="16475" ht="12.6" hidden="1"/>
    <row r="16476" ht="12.6" hidden="1"/>
    <row r="16477" ht="12.6" hidden="1"/>
    <row r="16478" ht="12.6" hidden="1"/>
    <row r="16479" ht="12.6" hidden="1"/>
    <row r="16480" ht="12.6" hidden="1"/>
    <row r="16481" ht="12.6" hidden="1"/>
    <row r="16482" ht="12.6" hidden="1"/>
    <row r="16483" ht="12.6" hidden="1"/>
    <row r="16484" ht="12.6" hidden="1"/>
    <row r="16485" ht="12.6" hidden="1"/>
    <row r="16486" ht="12.6" hidden="1"/>
    <row r="16487" ht="12.6" hidden="1"/>
    <row r="16488" ht="12.6" hidden="1"/>
    <row r="16489" ht="12.6" hidden="1"/>
    <row r="16490" ht="12.6" hidden="1"/>
    <row r="16491" ht="12.6" hidden="1"/>
    <row r="16492" ht="12.6" hidden="1"/>
    <row r="16493" ht="12.6" hidden="1"/>
    <row r="16494" ht="12.6" hidden="1"/>
    <row r="16495" ht="12.6" hidden="1"/>
    <row r="16496" ht="12.6" hidden="1"/>
    <row r="16497" ht="12.6" hidden="1"/>
    <row r="16498" ht="12.6" hidden="1"/>
    <row r="16499" ht="12.6" hidden="1"/>
    <row r="16500" ht="12.6" hidden="1"/>
    <row r="16501" ht="12.6" hidden="1"/>
    <row r="16502" ht="12.6" hidden="1"/>
    <row r="16503" ht="12.6" hidden="1"/>
    <row r="16504" ht="12.6" hidden="1"/>
    <row r="16505" ht="12.6" hidden="1"/>
    <row r="16506" ht="12.6" hidden="1"/>
    <row r="16507" ht="12.6" hidden="1"/>
    <row r="16508" ht="12.6" hidden="1"/>
    <row r="16509" ht="12.6" hidden="1"/>
    <row r="16510" ht="12.6" hidden="1"/>
    <row r="16511" ht="12.6" hidden="1"/>
    <row r="16512" ht="12.6" hidden="1"/>
    <row r="16513" ht="12.6" hidden="1"/>
    <row r="16514" ht="12.6" hidden="1"/>
    <row r="16515" ht="12.6" hidden="1"/>
    <row r="16516" ht="12.6" hidden="1"/>
    <row r="16517" ht="12.6" hidden="1"/>
    <row r="16518" ht="12.6" hidden="1"/>
    <row r="16519" ht="12.6" hidden="1"/>
    <row r="16520" ht="12.6" hidden="1"/>
    <row r="16521" ht="12.6" hidden="1"/>
    <row r="16522" ht="12.6" hidden="1"/>
    <row r="16523" ht="12.6" hidden="1"/>
    <row r="16524" ht="12.6" hidden="1"/>
    <row r="16525" ht="12.6" hidden="1"/>
    <row r="16526" ht="12.6" hidden="1"/>
    <row r="16527" ht="12.6" hidden="1"/>
    <row r="16528" ht="12.6" hidden="1"/>
    <row r="16529" ht="12.6" hidden="1"/>
    <row r="16530" ht="12.6" hidden="1"/>
    <row r="16531" ht="12.6" hidden="1"/>
    <row r="16532" ht="12.6" hidden="1"/>
    <row r="16533" ht="12.6" hidden="1"/>
    <row r="16534" ht="12.6" hidden="1"/>
    <row r="16535" ht="12.6" hidden="1"/>
    <row r="16536" ht="12.6" hidden="1"/>
    <row r="16537" ht="12.6" hidden="1"/>
    <row r="16538" ht="12.6" hidden="1"/>
    <row r="16539" ht="12.6" hidden="1"/>
    <row r="16540" ht="12.6" hidden="1"/>
    <row r="16541" ht="12.6" hidden="1"/>
    <row r="16542" ht="12.6" hidden="1"/>
    <row r="16543" ht="12.6" hidden="1"/>
    <row r="16544" ht="12.6" hidden="1"/>
    <row r="16545" ht="12.6" hidden="1"/>
    <row r="16546" ht="12.6" hidden="1"/>
    <row r="16547" ht="12.6" hidden="1"/>
    <row r="16548" ht="12.6" hidden="1"/>
    <row r="16549" ht="12.6" hidden="1"/>
    <row r="16550" ht="12.6" hidden="1"/>
    <row r="16551" ht="12.6" hidden="1"/>
    <row r="16552" ht="12.6" hidden="1"/>
    <row r="16553" ht="12.6" hidden="1"/>
    <row r="16554" ht="12.6" hidden="1"/>
    <row r="16555" ht="12.6" hidden="1"/>
    <row r="16556" ht="12.6" hidden="1"/>
    <row r="16557" ht="12.6" hidden="1"/>
    <row r="16558" ht="12.6" hidden="1"/>
    <row r="16559" ht="12.6" hidden="1"/>
    <row r="16560" ht="12.6" hidden="1"/>
    <row r="16561" ht="12.6" hidden="1"/>
    <row r="16562" ht="12.6" hidden="1"/>
    <row r="16563" ht="12.6" hidden="1"/>
    <row r="16564" ht="12.6" hidden="1"/>
    <row r="16565" ht="12.6" hidden="1"/>
    <row r="16566" ht="12.6" hidden="1"/>
    <row r="16567" ht="12.6" hidden="1"/>
    <row r="16568" ht="12.6" hidden="1"/>
    <row r="16569" ht="12.6" hidden="1"/>
    <row r="16570" ht="12.6" hidden="1"/>
    <row r="16571" ht="12.6" hidden="1"/>
    <row r="16572" ht="12.6" hidden="1"/>
    <row r="16573" ht="12.6" hidden="1"/>
    <row r="16574" ht="12.6" hidden="1"/>
    <row r="16575" ht="12.6" hidden="1"/>
    <row r="16576" ht="12.6" hidden="1"/>
    <row r="16577" ht="12.6" hidden="1"/>
    <row r="16578" ht="12.6" hidden="1"/>
    <row r="16579" ht="12.6" hidden="1"/>
    <row r="16580" ht="12.6" hidden="1"/>
    <row r="16581" ht="12.6" hidden="1"/>
    <row r="16582" ht="12.6" hidden="1"/>
    <row r="16583" ht="12.6" hidden="1"/>
    <row r="16584" ht="12.6" hidden="1"/>
    <row r="16585" ht="12.6" hidden="1"/>
    <row r="16586" ht="12.6" hidden="1"/>
    <row r="16587" ht="12.6" hidden="1"/>
    <row r="16588" ht="12.6" hidden="1"/>
    <row r="16589" ht="12.6" hidden="1"/>
    <row r="16590" ht="12.6" hidden="1"/>
    <row r="16591" ht="12.6" hidden="1"/>
    <row r="16592" ht="12.6" hidden="1"/>
    <row r="16593" ht="12.6" hidden="1"/>
    <row r="16594" ht="12.6" hidden="1"/>
    <row r="16595" ht="12.6" hidden="1"/>
    <row r="16596" ht="12.6" hidden="1"/>
    <row r="16597" ht="12.6" hidden="1"/>
    <row r="16598" ht="12.6" hidden="1"/>
    <row r="16599" ht="12.6" hidden="1"/>
    <row r="16600" ht="12.6" hidden="1"/>
    <row r="16601" ht="12.6" hidden="1"/>
    <row r="16602" ht="12.6" hidden="1"/>
    <row r="16603" ht="12.6" hidden="1"/>
    <row r="16604" ht="12.6" hidden="1"/>
    <row r="16605" ht="12.6" hidden="1"/>
    <row r="16606" ht="12.6" hidden="1"/>
    <row r="16607" ht="12.6" hidden="1"/>
    <row r="16608" ht="12.6" hidden="1"/>
    <row r="16609" ht="12.6" hidden="1"/>
    <row r="16610" ht="12.6" hidden="1"/>
    <row r="16611" ht="12.6" hidden="1"/>
    <row r="16612" ht="12.6" hidden="1"/>
    <row r="16613" ht="12.6" hidden="1"/>
    <row r="16614" ht="12.6" hidden="1"/>
    <row r="16615" ht="12.6" hidden="1"/>
    <row r="16616" ht="12.6" hidden="1"/>
    <row r="16617" ht="12.6" hidden="1"/>
    <row r="16618" ht="12.6" hidden="1"/>
    <row r="16619" ht="12.6" hidden="1"/>
    <row r="16620" ht="12.6" hidden="1"/>
    <row r="16621" ht="12.6" hidden="1"/>
    <row r="16622" ht="12.6" hidden="1"/>
    <row r="16623" ht="12.6" hidden="1"/>
    <row r="16624" ht="12.6" hidden="1"/>
    <row r="16625" ht="12.6" hidden="1"/>
    <row r="16626" ht="12.6" hidden="1"/>
    <row r="16627" ht="12.6" hidden="1"/>
    <row r="16628" ht="12.6" hidden="1"/>
    <row r="16629" ht="12.6" hidden="1"/>
    <row r="16630" ht="12.6" hidden="1"/>
    <row r="16631" ht="12.6" hidden="1"/>
    <row r="16632" ht="12.6" hidden="1"/>
    <row r="16633" ht="12.6" hidden="1"/>
    <row r="16634" ht="12.6" hidden="1"/>
    <row r="16635" ht="12.6" hidden="1"/>
    <row r="16636" ht="12.6" hidden="1"/>
    <row r="16637" ht="12.6" hidden="1"/>
    <row r="16638" ht="12.6" hidden="1"/>
    <row r="16639" ht="12.6" hidden="1"/>
    <row r="16640" ht="12.6" hidden="1"/>
    <row r="16641" ht="12.6" hidden="1"/>
    <row r="16642" ht="12.6" hidden="1"/>
    <row r="16643" ht="12.6" hidden="1"/>
    <row r="16644" ht="12.6" hidden="1"/>
    <row r="16645" ht="12.6" hidden="1"/>
    <row r="16646" ht="12.6" hidden="1"/>
    <row r="16647" ht="12.6" hidden="1"/>
    <row r="16648" ht="12.6" hidden="1"/>
    <row r="16649" ht="12.6" hidden="1"/>
    <row r="16650" ht="12.6" hidden="1"/>
    <row r="16651" ht="12.6" hidden="1"/>
    <row r="16652" ht="12.6" hidden="1"/>
    <row r="16653" ht="12.6" hidden="1"/>
    <row r="16654" ht="12.6" hidden="1"/>
    <row r="16655" ht="12.6" hidden="1"/>
    <row r="16656" ht="12.6" hidden="1"/>
    <row r="16657" ht="12.6" hidden="1"/>
    <row r="16658" ht="12.6" hidden="1"/>
    <row r="16659" ht="12.6" hidden="1"/>
    <row r="16660" ht="12.6" hidden="1"/>
    <row r="16661" ht="12.6" hidden="1"/>
    <row r="16662" ht="12.6" hidden="1"/>
    <row r="16663" ht="12.6" hidden="1"/>
    <row r="16664" ht="12.6" hidden="1"/>
    <row r="16665" ht="12.6" hidden="1"/>
    <row r="16666" ht="12.6" hidden="1"/>
    <row r="16667" ht="12.6" hidden="1"/>
    <row r="16668" ht="12.6" hidden="1"/>
    <row r="16669" ht="12.6" hidden="1"/>
    <row r="16670" ht="12.6" hidden="1"/>
    <row r="16671" ht="12.6" hidden="1"/>
    <row r="16672" ht="12.6" hidden="1"/>
    <row r="16673" ht="12.6" hidden="1"/>
    <row r="16674" ht="12.6" hidden="1"/>
    <row r="16675" ht="12.6" hidden="1"/>
    <row r="16676" ht="12.6" hidden="1"/>
    <row r="16677" ht="12.6" hidden="1"/>
    <row r="16678" ht="12.6" hidden="1"/>
    <row r="16679" ht="12.6" hidden="1"/>
    <row r="16680" ht="12.6" hidden="1"/>
    <row r="16681" ht="12.6" hidden="1"/>
    <row r="16682" ht="12.6" hidden="1"/>
    <row r="16683" ht="12.6" hidden="1"/>
    <row r="16684" ht="12.6" hidden="1"/>
    <row r="16685" ht="12.6" hidden="1"/>
    <row r="16686" ht="12.6" hidden="1"/>
    <row r="16687" ht="12.6" hidden="1"/>
    <row r="16688" ht="12.6" hidden="1"/>
    <row r="16689" ht="12.6" hidden="1"/>
    <row r="16690" ht="12.6" hidden="1"/>
    <row r="16691" ht="12.6" hidden="1"/>
    <row r="16692" ht="12.6" hidden="1"/>
    <row r="16693" ht="12.6" hidden="1"/>
    <row r="16694" ht="12.6" hidden="1"/>
    <row r="16695" ht="12.6" hidden="1"/>
    <row r="16696" ht="12.6" hidden="1"/>
    <row r="16697" ht="12.6" hidden="1"/>
    <row r="16698" ht="12.6" hidden="1"/>
    <row r="16699" ht="12.6" hidden="1"/>
    <row r="16700" ht="12.6" hidden="1"/>
    <row r="16701" ht="12.6" hidden="1"/>
    <row r="16702" ht="12.6" hidden="1"/>
    <row r="16703" ht="12.6" hidden="1"/>
    <row r="16704" ht="12.6" hidden="1"/>
    <row r="16705" ht="12.6" hidden="1"/>
    <row r="16706" ht="12.6" hidden="1"/>
    <row r="16707" ht="12.6" hidden="1"/>
    <row r="16708" ht="12.6" hidden="1"/>
    <row r="16709" ht="12.6" hidden="1"/>
    <row r="16710" ht="12.6" hidden="1"/>
    <row r="16711" ht="12.6" hidden="1"/>
    <row r="16712" ht="12.6" hidden="1"/>
    <row r="16713" ht="12.6" hidden="1"/>
    <row r="16714" ht="12.6" hidden="1"/>
    <row r="16715" ht="12.6" hidden="1"/>
    <row r="16716" ht="12.6" hidden="1"/>
    <row r="16717" ht="12.6" hidden="1"/>
    <row r="16718" ht="12.6" hidden="1"/>
    <row r="16719" ht="12.6" hidden="1"/>
    <row r="16720" ht="12.6" hidden="1"/>
    <row r="16721" ht="12.6" hidden="1"/>
    <row r="16722" ht="12.6" hidden="1"/>
    <row r="16723" ht="12.6" hidden="1"/>
    <row r="16724" ht="12.6" hidden="1"/>
    <row r="16725" ht="12.6" hidden="1"/>
    <row r="16726" ht="12.6" hidden="1"/>
    <row r="16727" ht="12.6" hidden="1"/>
    <row r="16728" ht="12.6" hidden="1"/>
    <row r="16729" ht="12.6" hidden="1"/>
    <row r="16730" ht="12.6" hidden="1"/>
    <row r="16731" ht="12.6" hidden="1"/>
    <row r="16732" ht="12.6" hidden="1"/>
    <row r="16733" ht="12.6" hidden="1"/>
    <row r="16734" ht="12.6" hidden="1"/>
    <row r="16735" ht="12.6" hidden="1"/>
    <row r="16736" ht="12.6" hidden="1"/>
    <row r="16737" ht="12.6" hidden="1"/>
    <row r="16738" ht="12.6" hidden="1"/>
    <row r="16739" ht="12.6" hidden="1"/>
    <row r="16740" ht="12.6" hidden="1"/>
    <row r="16741" ht="12.6" hidden="1"/>
    <row r="16742" ht="12.6" hidden="1"/>
    <row r="16743" ht="12.6" hidden="1"/>
    <row r="16744" ht="12.6" hidden="1"/>
    <row r="16745" ht="12.6" hidden="1"/>
    <row r="16746" ht="12.6" hidden="1"/>
    <row r="16747" ht="12.6" hidden="1"/>
    <row r="16748" ht="12.6" hidden="1"/>
    <row r="16749" ht="12.6" hidden="1"/>
    <row r="16750" ht="12.6" hidden="1"/>
    <row r="16751" ht="12.6" hidden="1"/>
    <row r="16752" ht="12.6" hidden="1"/>
    <row r="16753" ht="12.6" hidden="1"/>
    <row r="16754" ht="12.6" hidden="1"/>
    <row r="16755" ht="12.6" hidden="1"/>
    <row r="16756" ht="12.6" hidden="1"/>
    <row r="16757" ht="12.6" hidden="1"/>
    <row r="16758" ht="12.6" hidden="1"/>
    <row r="16759" ht="12.6" hidden="1"/>
    <row r="16760" ht="12.6" hidden="1"/>
    <row r="16761" ht="12.6" hidden="1"/>
    <row r="16762" ht="12.6" hidden="1"/>
    <row r="16763" ht="12.6" hidden="1"/>
    <row r="16764" ht="12.6" hidden="1"/>
    <row r="16765" ht="12.6" hidden="1"/>
    <row r="16766" ht="12.6" hidden="1"/>
    <row r="16767" ht="12.6" hidden="1"/>
    <row r="16768" ht="12.6" hidden="1"/>
    <row r="16769" ht="12.6" hidden="1"/>
    <row r="16770" ht="12.6" hidden="1"/>
    <row r="16771" ht="12.6" hidden="1"/>
    <row r="16772" ht="12.6" hidden="1"/>
    <row r="16773" ht="12.6" hidden="1"/>
    <row r="16774" ht="12.6" hidden="1"/>
    <row r="16775" ht="12.6" hidden="1"/>
    <row r="16776" ht="12.6" hidden="1"/>
    <row r="16777" ht="12.6" hidden="1"/>
    <row r="16778" ht="12.6" hidden="1"/>
    <row r="16779" ht="12.6" hidden="1"/>
    <row r="16780" ht="12.6" hidden="1"/>
    <row r="16781" ht="12.6" hidden="1"/>
    <row r="16782" ht="12.6" hidden="1"/>
    <row r="16783" ht="12.6" hidden="1"/>
    <row r="16784" ht="12.6" hidden="1"/>
    <row r="16785" ht="12.6" hidden="1"/>
    <row r="16786" ht="12.6" hidden="1"/>
    <row r="16787" ht="12.6" hidden="1"/>
    <row r="16788" ht="12.6" hidden="1"/>
    <row r="16789" ht="12.6" hidden="1"/>
    <row r="16790" ht="12.6" hidden="1"/>
    <row r="16791" ht="12.6" hidden="1"/>
    <row r="16792" ht="12.6" hidden="1"/>
    <row r="16793" ht="12.6" hidden="1"/>
    <row r="16794" ht="12.6" hidden="1"/>
    <row r="16795" ht="12.6" hidden="1"/>
    <row r="16796" ht="12.6" hidden="1"/>
    <row r="16797" ht="12.6" hidden="1"/>
    <row r="16798" ht="12.6" hidden="1"/>
    <row r="16799" ht="12.6" hidden="1"/>
    <row r="16800" ht="12.6" hidden="1"/>
    <row r="16801" ht="12.6" hidden="1"/>
    <row r="16802" ht="12.6" hidden="1"/>
    <row r="16803" ht="12.6" hidden="1"/>
    <row r="16804" ht="12.6" hidden="1"/>
    <row r="16805" ht="12.6" hidden="1"/>
    <row r="16806" ht="12.6" hidden="1"/>
    <row r="16807" ht="12.6" hidden="1"/>
    <row r="16808" ht="12.6" hidden="1"/>
    <row r="16809" ht="12.6" hidden="1"/>
    <row r="16810" ht="12.6" hidden="1"/>
    <row r="16811" ht="12.6" hidden="1"/>
    <row r="16812" ht="12.6" hidden="1"/>
    <row r="16813" ht="12.6" hidden="1"/>
    <row r="16814" ht="12.6" hidden="1"/>
    <row r="16815" ht="12.6" hidden="1"/>
    <row r="16816" ht="12.6" hidden="1"/>
    <row r="16817" ht="12.6" hidden="1"/>
    <row r="16818" ht="12.6" hidden="1"/>
    <row r="16819" ht="12.6" hidden="1"/>
    <row r="16820" ht="12.6" hidden="1"/>
    <row r="16821" ht="12.6" hidden="1"/>
    <row r="16822" ht="12.6" hidden="1"/>
    <row r="16823" ht="12.6" hidden="1"/>
    <row r="16824" ht="12.6" hidden="1"/>
    <row r="16825" ht="12.6" hidden="1"/>
    <row r="16826" ht="12.6" hidden="1"/>
    <row r="16827" ht="12.6" hidden="1"/>
    <row r="16828" ht="12.6" hidden="1"/>
    <row r="16829" ht="12.6" hidden="1"/>
    <row r="16830" ht="12.6" hidden="1"/>
    <row r="16831" ht="12.6" hidden="1"/>
    <row r="16832" ht="12.6" hidden="1"/>
    <row r="16833" ht="12.6" hidden="1"/>
    <row r="16834" ht="12.6" hidden="1"/>
    <row r="16835" ht="12.6" hidden="1"/>
    <row r="16836" ht="12.6" hidden="1"/>
    <row r="16837" ht="12.6" hidden="1"/>
    <row r="16838" ht="12.6" hidden="1"/>
    <row r="16839" ht="12.6" hidden="1"/>
    <row r="16840" ht="12.6" hidden="1"/>
    <row r="16841" ht="12.6" hidden="1"/>
    <row r="16842" ht="12.6" hidden="1"/>
    <row r="16843" ht="12.6" hidden="1"/>
    <row r="16844" ht="12.6" hidden="1"/>
    <row r="16845" ht="12.6" hidden="1"/>
    <row r="16846" ht="12.6" hidden="1"/>
    <row r="16847" ht="12.6" hidden="1"/>
    <row r="16848" ht="12.6" hidden="1"/>
    <row r="16849" ht="12.6" hidden="1"/>
    <row r="16850" ht="12.6" hidden="1"/>
    <row r="16851" ht="12.6" hidden="1"/>
    <row r="16852" ht="12.6" hidden="1"/>
    <row r="16853" ht="12.6" hidden="1"/>
    <row r="16854" ht="12.6" hidden="1"/>
    <row r="16855" ht="12.6" hidden="1"/>
    <row r="16856" ht="12.6" hidden="1"/>
    <row r="16857" ht="12.6" hidden="1"/>
    <row r="16858" ht="12.6" hidden="1"/>
    <row r="16859" ht="12.6" hidden="1"/>
    <row r="16860" ht="12.6" hidden="1"/>
    <row r="16861" ht="12.6" hidden="1"/>
    <row r="16862" ht="12.6" hidden="1"/>
    <row r="16863" ht="12.6" hidden="1"/>
    <row r="16864" ht="12.6" hidden="1"/>
    <row r="16865" ht="12.6" hidden="1"/>
    <row r="16866" ht="12.6" hidden="1"/>
    <row r="16867" ht="12.6" hidden="1"/>
    <row r="16868" ht="12.6" hidden="1"/>
    <row r="16869" ht="12.6" hidden="1"/>
    <row r="16870" ht="12.6" hidden="1"/>
    <row r="16871" ht="12.6" hidden="1"/>
    <row r="16872" ht="12.6" hidden="1"/>
    <row r="16873" ht="12.6" hidden="1"/>
    <row r="16874" ht="12.6" hidden="1"/>
    <row r="16875" ht="12.6" hidden="1"/>
    <row r="16876" ht="12.6" hidden="1"/>
    <row r="16877" ht="12.6" hidden="1"/>
    <row r="16878" ht="12.6" hidden="1"/>
    <row r="16879" ht="12.6" hidden="1"/>
    <row r="16880" ht="12.6" hidden="1"/>
    <row r="16881" ht="12.6" hidden="1"/>
    <row r="16882" ht="12.6" hidden="1"/>
    <row r="16883" ht="12.6" hidden="1"/>
    <row r="16884" ht="12.6" hidden="1"/>
    <row r="16885" ht="12.6" hidden="1"/>
    <row r="16886" ht="12.6" hidden="1"/>
    <row r="16887" ht="12.6" hidden="1"/>
    <row r="16888" ht="12.6" hidden="1"/>
    <row r="16889" ht="12.6" hidden="1"/>
    <row r="16890" ht="12.6" hidden="1"/>
    <row r="16891" ht="12.6" hidden="1"/>
    <row r="16892" ht="12.6" hidden="1"/>
    <row r="16893" ht="12.6" hidden="1"/>
    <row r="16894" ht="12.6" hidden="1"/>
    <row r="16895" ht="12.6" hidden="1"/>
    <row r="16896" ht="12.6" hidden="1"/>
    <row r="16897" ht="12.6" hidden="1"/>
    <row r="16898" ht="12.6" hidden="1"/>
    <row r="16899" ht="12.6" hidden="1"/>
    <row r="16900" ht="12.6" hidden="1"/>
    <row r="16901" ht="12.6" hidden="1"/>
    <row r="16902" ht="12.6" hidden="1"/>
    <row r="16903" ht="12.6" hidden="1"/>
    <row r="16904" ht="12.6" hidden="1"/>
    <row r="16905" ht="12.6" hidden="1"/>
    <row r="16906" ht="12.6" hidden="1"/>
    <row r="16907" ht="12.6" hidden="1"/>
    <row r="16908" ht="12.6" hidden="1"/>
    <row r="16909" ht="12.6" hidden="1"/>
    <row r="16910" ht="12.6" hidden="1"/>
    <row r="16911" ht="12.6" hidden="1"/>
    <row r="16912" ht="12.6" hidden="1"/>
    <row r="16913" ht="12.6" hidden="1"/>
    <row r="16914" ht="12.6" hidden="1"/>
    <row r="16915" ht="12.6" hidden="1"/>
    <row r="16916" ht="12.6" hidden="1"/>
    <row r="16917" ht="12.6" hidden="1"/>
    <row r="16918" ht="12.6" hidden="1"/>
    <row r="16919" ht="12.6" hidden="1"/>
    <row r="16920" ht="12.6" hidden="1"/>
    <row r="16921" ht="12.6" hidden="1"/>
    <row r="16922" ht="12.6" hidden="1"/>
    <row r="16923" ht="12.6" hidden="1"/>
    <row r="16924" ht="12.6" hidden="1"/>
    <row r="16925" ht="12.6" hidden="1"/>
    <row r="16926" ht="12.6" hidden="1"/>
    <row r="16927" ht="12.6" hidden="1"/>
    <row r="16928" ht="12.6" hidden="1"/>
    <row r="16929" ht="12.6" hidden="1"/>
    <row r="16930" ht="12.6" hidden="1"/>
    <row r="16931" ht="12.6" hidden="1"/>
    <row r="16932" ht="12.6" hidden="1"/>
    <row r="16933" ht="12.6" hidden="1"/>
    <row r="16934" ht="12.6" hidden="1"/>
    <row r="16935" ht="12.6" hidden="1"/>
    <row r="16936" ht="12.6" hidden="1"/>
    <row r="16937" ht="12.6" hidden="1"/>
    <row r="16938" ht="12.6" hidden="1"/>
    <row r="16939" ht="12.6" hidden="1"/>
    <row r="16940" ht="12.6" hidden="1"/>
    <row r="16941" ht="12.6" hidden="1"/>
    <row r="16942" ht="12.6" hidden="1"/>
    <row r="16943" ht="12.6" hidden="1"/>
    <row r="16944" ht="12.6" hidden="1"/>
    <row r="16945" ht="12.6" hidden="1"/>
    <row r="16946" ht="12.6" hidden="1"/>
    <row r="16947" ht="12.6" hidden="1"/>
    <row r="16948" ht="12.6" hidden="1"/>
    <row r="16949" ht="12.6" hidden="1"/>
    <row r="16950" ht="12.6" hidden="1"/>
    <row r="16951" ht="12.6" hidden="1"/>
    <row r="16952" ht="12.6" hidden="1"/>
    <row r="16953" ht="12.6" hidden="1"/>
    <row r="16954" ht="12.6" hidden="1"/>
    <row r="16955" ht="12.6" hidden="1"/>
    <row r="16956" ht="12.6" hidden="1"/>
    <row r="16957" ht="12.6" hidden="1"/>
    <row r="16958" ht="12.6" hidden="1"/>
    <row r="16959" ht="12.6" hidden="1"/>
    <row r="16960" ht="12.6" hidden="1"/>
    <row r="16961" ht="12.6" hidden="1"/>
    <row r="16962" ht="12.6" hidden="1"/>
    <row r="16963" ht="12.6" hidden="1"/>
    <row r="16964" ht="12.6" hidden="1"/>
    <row r="16965" ht="12.6" hidden="1"/>
    <row r="16966" ht="12.6" hidden="1"/>
    <row r="16967" ht="12.6" hidden="1"/>
    <row r="16968" ht="12.6" hidden="1"/>
    <row r="16969" ht="12.6" hidden="1"/>
    <row r="16970" ht="12.6" hidden="1"/>
    <row r="16971" ht="12.6" hidden="1"/>
    <row r="16972" ht="12.6" hidden="1"/>
    <row r="16973" ht="12.6" hidden="1"/>
    <row r="16974" ht="12.6" hidden="1"/>
    <row r="16975" ht="12.6" hidden="1"/>
    <row r="16976" ht="12.6" hidden="1"/>
    <row r="16977" ht="12.6" hidden="1"/>
    <row r="16978" ht="12.6" hidden="1"/>
    <row r="16979" ht="12.6" hidden="1"/>
    <row r="16980" ht="12.6" hidden="1"/>
    <row r="16981" ht="12.6" hidden="1"/>
    <row r="16982" ht="12.6" hidden="1"/>
    <row r="16983" ht="12.6" hidden="1"/>
    <row r="16984" ht="12.6" hidden="1"/>
    <row r="16985" ht="12.6" hidden="1"/>
    <row r="16986" ht="12.6" hidden="1"/>
    <row r="16987" ht="12.6" hidden="1"/>
    <row r="16988" ht="12.6" hidden="1"/>
    <row r="16989" ht="12.6" hidden="1"/>
    <row r="16990" ht="12.6" hidden="1"/>
    <row r="16991" ht="12.6" hidden="1"/>
    <row r="16992" ht="12.6" hidden="1"/>
    <row r="16993" ht="12.6" hidden="1"/>
    <row r="16994" ht="12.6" hidden="1"/>
    <row r="16995" ht="12.6" hidden="1"/>
    <row r="16996" ht="12.6" hidden="1"/>
    <row r="16997" ht="12.6" hidden="1"/>
    <row r="16998" ht="12.6" hidden="1"/>
    <row r="16999" ht="12.6" hidden="1"/>
    <row r="17000" ht="12.6" hidden="1"/>
    <row r="17001" ht="12.6" hidden="1"/>
    <row r="17002" ht="12.6" hidden="1"/>
    <row r="17003" ht="12.6" hidden="1"/>
    <row r="17004" ht="12.6" hidden="1"/>
    <row r="17005" ht="12.6" hidden="1"/>
    <row r="17006" ht="12.6" hidden="1"/>
    <row r="17007" ht="12.6" hidden="1"/>
    <row r="17008" ht="12.6" hidden="1"/>
    <row r="17009" ht="12.6" hidden="1"/>
    <row r="17010" ht="12.6" hidden="1"/>
    <row r="17011" ht="12.6" hidden="1"/>
    <row r="17012" ht="12.6" hidden="1"/>
    <row r="17013" ht="12.6" hidden="1"/>
    <row r="17014" ht="12.6" hidden="1"/>
    <row r="17015" ht="12.6" hidden="1"/>
    <row r="17016" ht="12.6" hidden="1"/>
    <row r="17017" ht="12.6" hidden="1"/>
    <row r="17018" ht="12.6" hidden="1"/>
    <row r="17019" ht="12.6" hidden="1"/>
    <row r="17020" ht="12.6" hidden="1"/>
    <row r="17021" ht="12.6" hidden="1"/>
    <row r="17022" ht="12.6" hidden="1"/>
    <row r="17023" ht="12.6" hidden="1"/>
    <row r="17024" ht="12.6" hidden="1"/>
    <row r="17025" ht="12.6" hidden="1"/>
    <row r="17026" ht="12.6" hidden="1"/>
    <row r="17027" ht="12.6" hidden="1"/>
    <row r="17028" ht="12.6" hidden="1"/>
    <row r="17029" ht="12.6" hidden="1"/>
    <row r="17030" ht="12.6" hidden="1"/>
    <row r="17031" ht="12.6" hidden="1"/>
    <row r="17032" ht="12.6" hidden="1"/>
    <row r="17033" ht="12.6" hidden="1"/>
    <row r="17034" ht="12.6" hidden="1"/>
    <row r="17035" ht="12.6" hidden="1"/>
    <row r="17036" ht="12.6" hidden="1"/>
    <row r="17037" ht="12.6" hidden="1"/>
    <row r="17038" ht="12.6" hidden="1"/>
    <row r="17039" ht="12.6" hidden="1"/>
    <row r="17040" ht="12.6" hidden="1"/>
    <row r="17041" ht="12.6" hidden="1"/>
    <row r="17042" ht="12.6" hidden="1"/>
    <row r="17043" ht="12.6" hidden="1"/>
    <row r="17044" ht="12.6" hidden="1"/>
    <row r="17045" ht="12.6" hidden="1"/>
    <row r="17046" ht="12.6" hidden="1"/>
    <row r="17047" ht="12.6" hidden="1"/>
    <row r="17048" ht="12.6" hidden="1"/>
    <row r="17049" ht="12.6" hidden="1"/>
    <row r="17050" ht="12.6" hidden="1"/>
    <row r="17051" ht="12.6" hidden="1"/>
    <row r="17052" ht="12.6" hidden="1"/>
    <row r="17053" ht="12.6" hidden="1"/>
    <row r="17054" ht="12.6" hidden="1"/>
    <row r="17055" ht="12.6" hidden="1"/>
    <row r="17056" ht="12.6" hidden="1"/>
    <row r="17057" ht="12.6" hidden="1"/>
    <row r="17058" ht="12.6" hidden="1"/>
    <row r="17059" ht="12.6" hidden="1"/>
    <row r="17060" ht="12.6" hidden="1"/>
    <row r="17061" ht="12.6" hidden="1"/>
    <row r="17062" ht="12.6" hidden="1"/>
    <row r="17063" ht="12.6" hidden="1"/>
    <row r="17064" ht="12.6" hidden="1"/>
    <row r="17065" ht="12.6" hidden="1"/>
    <row r="17066" ht="12.6" hidden="1"/>
    <row r="17067" ht="12.6" hidden="1"/>
    <row r="17068" ht="12.6" hidden="1"/>
    <row r="17069" ht="12.6" hidden="1"/>
    <row r="17070" ht="12.6" hidden="1"/>
    <row r="17071" ht="12.6" hidden="1"/>
    <row r="17072" ht="12.6" hidden="1"/>
    <row r="17073" ht="12.6" hidden="1"/>
    <row r="17074" ht="12.6" hidden="1"/>
    <row r="17075" ht="12.6" hidden="1"/>
    <row r="17076" ht="12.6" hidden="1"/>
    <row r="17077" ht="12.6" hidden="1"/>
    <row r="17078" ht="12.6" hidden="1"/>
    <row r="17079" ht="12.6" hidden="1"/>
    <row r="17080" ht="12.6" hidden="1"/>
    <row r="17081" ht="12.6" hidden="1"/>
    <row r="17082" ht="12.6" hidden="1"/>
    <row r="17083" ht="12.6" hidden="1"/>
    <row r="17084" ht="12.6" hidden="1"/>
    <row r="17085" ht="12.6" hidden="1"/>
    <row r="17086" ht="12.6" hidden="1"/>
    <row r="17087" ht="12.6" hidden="1"/>
    <row r="17088" ht="12.6" hidden="1"/>
    <row r="17089" ht="12.6" hidden="1"/>
    <row r="17090" ht="12.6" hidden="1"/>
    <row r="17091" ht="12.6" hidden="1"/>
    <row r="17092" ht="12.6" hidden="1"/>
    <row r="17093" ht="12.6" hidden="1"/>
    <row r="17094" ht="12.6" hidden="1"/>
    <row r="17095" ht="12.6" hidden="1"/>
    <row r="17096" ht="12.6" hidden="1"/>
    <row r="17097" ht="12.6" hidden="1"/>
    <row r="17098" ht="12.6" hidden="1"/>
    <row r="17099" ht="12.6" hidden="1"/>
    <row r="17100" ht="12.6" hidden="1"/>
    <row r="17101" ht="12.6" hidden="1"/>
    <row r="17102" ht="12.6" hidden="1"/>
    <row r="17103" ht="12.6" hidden="1"/>
    <row r="17104" ht="12.6" hidden="1"/>
    <row r="17105" ht="12.6" hidden="1"/>
    <row r="17106" ht="12.6" hidden="1"/>
    <row r="17107" ht="12.6" hidden="1"/>
    <row r="17108" ht="12.6" hidden="1"/>
    <row r="17109" ht="12.6" hidden="1"/>
    <row r="17110" ht="12.6" hidden="1"/>
    <row r="17111" ht="12.6" hidden="1"/>
    <row r="17112" ht="12.6" hidden="1"/>
    <row r="17113" ht="12.6" hidden="1"/>
    <row r="17114" ht="12.6" hidden="1"/>
    <row r="17115" ht="12.6" hidden="1"/>
    <row r="17116" ht="12.6" hidden="1"/>
    <row r="17117" ht="12.6" hidden="1"/>
    <row r="17118" ht="12.6" hidden="1"/>
    <row r="17119" ht="12.6" hidden="1"/>
    <row r="17120" ht="12.6" hidden="1"/>
    <row r="17121" ht="12.6" hidden="1"/>
    <row r="17122" ht="12.6" hidden="1"/>
    <row r="17123" ht="12.6" hidden="1"/>
    <row r="17124" ht="12.6" hidden="1"/>
    <row r="17125" ht="12.6" hidden="1"/>
    <row r="17126" ht="12.6" hidden="1"/>
    <row r="17127" ht="12.6" hidden="1"/>
    <row r="17128" ht="12.6" hidden="1"/>
    <row r="17129" ht="12.6" hidden="1"/>
    <row r="17130" ht="12.6" hidden="1"/>
    <row r="17131" ht="12.6" hidden="1"/>
    <row r="17132" ht="12.6" hidden="1"/>
    <row r="17133" ht="12.6" hidden="1"/>
    <row r="17134" ht="12.6" hidden="1"/>
    <row r="17135" ht="12.6" hidden="1"/>
    <row r="17136" ht="12.6" hidden="1"/>
    <row r="17137" ht="12.6" hidden="1"/>
    <row r="17138" ht="12.6" hidden="1"/>
    <row r="17139" ht="12.6" hidden="1"/>
    <row r="17140" ht="12.6" hidden="1"/>
    <row r="17141" ht="12.6" hidden="1"/>
    <row r="17142" ht="12.6" hidden="1"/>
    <row r="17143" ht="12.6" hidden="1"/>
    <row r="17144" ht="12.6" hidden="1"/>
    <row r="17145" ht="12.6" hidden="1"/>
    <row r="17146" ht="12.6" hidden="1"/>
    <row r="17147" ht="12.6" hidden="1"/>
    <row r="17148" ht="12.6" hidden="1"/>
    <row r="17149" ht="12.6" hidden="1"/>
    <row r="17150" ht="12.6" hidden="1"/>
    <row r="17151" ht="12.6" hidden="1"/>
    <row r="17152" ht="12.6" hidden="1"/>
    <row r="17153" ht="12.6" hidden="1"/>
    <row r="17154" ht="12.6" hidden="1"/>
    <row r="17155" ht="12.6" hidden="1"/>
    <row r="17156" ht="12.6" hidden="1"/>
    <row r="17157" ht="12.6" hidden="1"/>
    <row r="17158" ht="12.6" hidden="1"/>
    <row r="17159" ht="12.6" hidden="1"/>
    <row r="17160" ht="12.6" hidden="1"/>
    <row r="17161" ht="12.6" hidden="1"/>
    <row r="17162" ht="12.6" hidden="1"/>
    <row r="17163" ht="12.6" hidden="1"/>
    <row r="17164" ht="12.6" hidden="1"/>
    <row r="17165" ht="12.6" hidden="1"/>
    <row r="17166" ht="12.6" hidden="1"/>
    <row r="17167" ht="12.6" hidden="1"/>
    <row r="17168" ht="12.6" hidden="1"/>
    <row r="17169" ht="12.6" hidden="1"/>
    <row r="17170" ht="12.6" hidden="1"/>
    <row r="17171" ht="12.6" hidden="1"/>
    <row r="17172" ht="12.6" hidden="1"/>
    <row r="17173" ht="12.6" hidden="1"/>
    <row r="17174" ht="12.6" hidden="1"/>
    <row r="17175" ht="12.6" hidden="1"/>
    <row r="17176" ht="12.6" hidden="1"/>
    <row r="17177" ht="12.6" hidden="1"/>
    <row r="17178" ht="12.6" hidden="1"/>
    <row r="17179" ht="12.6" hidden="1"/>
    <row r="17180" ht="12.6" hidden="1"/>
    <row r="17181" ht="12.6" hidden="1"/>
    <row r="17182" ht="12.6" hidden="1"/>
    <row r="17183" ht="12.6" hidden="1"/>
    <row r="17184" ht="12.6" hidden="1"/>
    <row r="17185" ht="12.6" hidden="1"/>
    <row r="17186" ht="12.6" hidden="1"/>
    <row r="17187" ht="12.6" hidden="1"/>
    <row r="17188" ht="12.6" hidden="1"/>
    <row r="17189" ht="12.6" hidden="1"/>
    <row r="17190" ht="12.6" hidden="1"/>
    <row r="17191" ht="12.6" hidden="1"/>
    <row r="17192" ht="12.6" hidden="1"/>
    <row r="17193" ht="12.6" hidden="1"/>
    <row r="17194" ht="12.6" hidden="1"/>
    <row r="17195" ht="12.6" hidden="1"/>
    <row r="17196" ht="12.6" hidden="1"/>
    <row r="17197" ht="12.6" hidden="1"/>
    <row r="17198" ht="12.6" hidden="1"/>
    <row r="17199" ht="12.6" hidden="1"/>
    <row r="17200" ht="12.6" hidden="1"/>
    <row r="17201" ht="12.6" hidden="1"/>
    <row r="17202" ht="12.6" hidden="1"/>
    <row r="17203" ht="12.6" hidden="1"/>
    <row r="17204" ht="12.6" hidden="1"/>
    <row r="17205" ht="12.6" hidden="1"/>
    <row r="17206" ht="12.6" hidden="1"/>
    <row r="17207" ht="12.6" hidden="1"/>
    <row r="17208" ht="12.6" hidden="1"/>
    <row r="17209" ht="12.6" hidden="1"/>
    <row r="17210" ht="12.6" hidden="1"/>
    <row r="17211" ht="12.6" hidden="1"/>
    <row r="17212" ht="12.6" hidden="1"/>
    <row r="17213" ht="12.6" hidden="1"/>
    <row r="17214" ht="12.6" hidden="1"/>
    <row r="17215" ht="12.6" hidden="1"/>
    <row r="17216" ht="12.6" hidden="1"/>
    <row r="17217" ht="12.6" hidden="1"/>
    <row r="17218" ht="12.6" hidden="1"/>
    <row r="17219" ht="12.6" hidden="1"/>
    <row r="17220" ht="12.6" hidden="1"/>
    <row r="17221" ht="12.6" hidden="1"/>
    <row r="17222" ht="12.6" hidden="1"/>
    <row r="17223" ht="12.6" hidden="1"/>
    <row r="17224" ht="12.6" hidden="1"/>
    <row r="17225" ht="12.6" hidden="1"/>
    <row r="17226" ht="12.6" hidden="1"/>
    <row r="17227" ht="12.6" hidden="1"/>
    <row r="17228" ht="12.6" hidden="1"/>
    <row r="17229" ht="12.6" hidden="1"/>
    <row r="17230" ht="12.6" hidden="1"/>
    <row r="17231" ht="12.6" hidden="1"/>
    <row r="17232" ht="12.6" hidden="1"/>
    <row r="17233" ht="12.6" hidden="1"/>
    <row r="17234" ht="12.6" hidden="1"/>
    <row r="17235" ht="12.6" hidden="1"/>
    <row r="17236" ht="12.6" hidden="1"/>
    <row r="17237" ht="12.6" hidden="1"/>
    <row r="17238" ht="12.6" hidden="1"/>
    <row r="17239" ht="12.6" hidden="1"/>
    <row r="17240" ht="12.6" hidden="1"/>
    <row r="17241" ht="12.6" hidden="1"/>
    <row r="17242" ht="12.6" hidden="1"/>
    <row r="17243" ht="12.6" hidden="1"/>
    <row r="17244" ht="12.6" hidden="1"/>
    <row r="17245" ht="12.6" hidden="1"/>
    <row r="17246" ht="12.6" hidden="1"/>
    <row r="17247" ht="12.6" hidden="1"/>
    <row r="17248" ht="12.6" hidden="1"/>
    <row r="17249" ht="12.6" hidden="1"/>
    <row r="17250" ht="12.6" hidden="1"/>
    <row r="17251" ht="12.6" hidden="1"/>
    <row r="17252" ht="12.6" hidden="1"/>
    <row r="17253" ht="12.6" hidden="1"/>
    <row r="17254" ht="12.6" hidden="1"/>
    <row r="17255" ht="12.6" hidden="1"/>
    <row r="17256" ht="12.6" hidden="1"/>
    <row r="17257" ht="12.6" hidden="1"/>
    <row r="17258" ht="12.6" hidden="1"/>
    <row r="17259" ht="12.6" hidden="1"/>
    <row r="17260" ht="12.6" hidden="1"/>
    <row r="17261" ht="12.6" hidden="1"/>
    <row r="17262" ht="12.6" hidden="1"/>
    <row r="17263" ht="12.6" hidden="1"/>
    <row r="17264" ht="12.6" hidden="1"/>
    <row r="17265" ht="12.6" hidden="1"/>
    <row r="17266" ht="12.6" hidden="1"/>
    <row r="17267" ht="12.6" hidden="1"/>
    <row r="17268" ht="12.6" hidden="1"/>
    <row r="17269" ht="12.6" hidden="1"/>
    <row r="17270" ht="12.6" hidden="1"/>
    <row r="17271" ht="12.6" hidden="1"/>
    <row r="17272" ht="12.6" hidden="1"/>
    <row r="17273" ht="12.6" hidden="1"/>
    <row r="17274" ht="12.6" hidden="1"/>
    <row r="17275" ht="12.6" hidden="1"/>
    <row r="17276" ht="12.6" hidden="1"/>
    <row r="17277" ht="12.6" hidden="1"/>
    <row r="17278" ht="12.6" hidden="1"/>
    <row r="17279" ht="12.6" hidden="1"/>
    <row r="17280" ht="12.6" hidden="1"/>
    <row r="17281" ht="12.6" hidden="1"/>
    <row r="17282" ht="12.6" hidden="1"/>
    <row r="17283" ht="12.6" hidden="1"/>
    <row r="17284" ht="12.6" hidden="1"/>
    <row r="17285" ht="12.6" hidden="1"/>
    <row r="17286" ht="12.6" hidden="1"/>
    <row r="17287" ht="12.6" hidden="1"/>
    <row r="17288" ht="12.6" hidden="1"/>
    <row r="17289" ht="12.6" hidden="1"/>
    <row r="17290" ht="12.6" hidden="1"/>
    <row r="17291" ht="12.6" hidden="1"/>
    <row r="17292" ht="12.6" hidden="1"/>
    <row r="17293" ht="12.6" hidden="1"/>
    <row r="17294" ht="12.6" hidden="1"/>
    <row r="17295" ht="12.6" hidden="1"/>
    <row r="17296" ht="12.6" hidden="1"/>
    <row r="17297" ht="12.6" hidden="1"/>
    <row r="17298" ht="12.6" hidden="1"/>
    <row r="17299" ht="12.6" hidden="1"/>
    <row r="17300" ht="12.6" hidden="1"/>
    <row r="17301" ht="12.6" hidden="1"/>
    <row r="17302" ht="12.6" hidden="1"/>
    <row r="17303" ht="12.6" hidden="1"/>
    <row r="17304" ht="12.6" hidden="1"/>
    <row r="17305" ht="12.6" hidden="1"/>
    <row r="17306" ht="12.6" hidden="1"/>
    <row r="17307" ht="12.6" hidden="1"/>
    <row r="17308" ht="12.6" hidden="1"/>
    <row r="17309" ht="12.6" hidden="1"/>
    <row r="17310" ht="12.6" hidden="1"/>
    <row r="17311" ht="12.6" hidden="1"/>
    <row r="17312" ht="12.6" hidden="1"/>
    <row r="17313" ht="12.6" hidden="1"/>
    <row r="17314" ht="12.6" hidden="1"/>
    <row r="17315" ht="12.6" hidden="1"/>
    <row r="17316" ht="12.6" hidden="1"/>
    <row r="17317" ht="12.6" hidden="1"/>
    <row r="17318" ht="12.6" hidden="1"/>
    <row r="17319" ht="12.6" hidden="1"/>
    <row r="17320" ht="12.6" hidden="1"/>
    <row r="17321" ht="12.6" hidden="1"/>
    <row r="17322" ht="12.6" hidden="1"/>
    <row r="17323" ht="12.6" hidden="1"/>
    <row r="17324" ht="12.6" hidden="1"/>
    <row r="17325" ht="12.6" hidden="1"/>
    <row r="17326" ht="12.6" hidden="1"/>
    <row r="17327" ht="12.6" hidden="1"/>
    <row r="17328" ht="12.6" hidden="1"/>
    <row r="17329" ht="12.6" hidden="1"/>
    <row r="17330" ht="12.6" hidden="1"/>
    <row r="17331" ht="12.6" hidden="1"/>
    <row r="17332" ht="12.6" hidden="1"/>
    <row r="17333" ht="12.6" hidden="1"/>
    <row r="17334" ht="12.6" hidden="1"/>
    <row r="17335" ht="12.6" hidden="1"/>
    <row r="17336" ht="12.6" hidden="1"/>
    <row r="17337" ht="12.6" hidden="1"/>
    <row r="17338" ht="12.6" hidden="1"/>
    <row r="17339" ht="12.6" hidden="1"/>
    <row r="17340" ht="12.6" hidden="1"/>
    <row r="17341" ht="12.6" hidden="1"/>
    <row r="17342" ht="12.6" hidden="1"/>
    <row r="17343" ht="12.6" hidden="1"/>
    <row r="17344" ht="12.6" hidden="1"/>
    <row r="17345" ht="12.6" hidden="1"/>
    <row r="17346" ht="12.6" hidden="1"/>
    <row r="17347" ht="12.6" hidden="1"/>
    <row r="17348" ht="12.6" hidden="1"/>
    <row r="17349" ht="12.6" hidden="1"/>
    <row r="17350" ht="12.6" hidden="1"/>
    <row r="17351" ht="12.6" hidden="1"/>
    <row r="17352" ht="12.6" hidden="1"/>
    <row r="17353" ht="12.6" hidden="1"/>
    <row r="17354" ht="12.6" hidden="1"/>
    <row r="17355" ht="12.6" hidden="1"/>
    <row r="17356" ht="12.6" hidden="1"/>
    <row r="17357" ht="12.6" hidden="1"/>
    <row r="17358" ht="12.6" hidden="1"/>
    <row r="17359" ht="12.6" hidden="1"/>
    <row r="17360" ht="12.6" hidden="1"/>
    <row r="17361" ht="12.6" hidden="1"/>
    <row r="17362" ht="12.6" hidden="1"/>
    <row r="17363" ht="12.6" hidden="1"/>
    <row r="17364" ht="12.6" hidden="1"/>
    <row r="17365" ht="12.6" hidden="1"/>
    <row r="17366" ht="12.6" hidden="1"/>
    <row r="17367" ht="12.6" hidden="1"/>
    <row r="17368" ht="12.6" hidden="1"/>
    <row r="17369" ht="12.6" hidden="1"/>
    <row r="17370" ht="12.6" hidden="1"/>
    <row r="17371" ht="12.6" hidden="1"/>
    <row r="17372" ht="12.6" hidden="1"/>
    <row r="17373" ht="12.6" hidden="1"/>
    <row r="17374" ht="12.6" hidden="1"/>
    <row r="17375" ht="12.6" hidden="1"/>
    <row r="17376" ht="12.6" hidden="1"/>
    <row r="17377" ht="12.6" hidden="1"/>
    <row r="17378" ht="12.6" hidden="1"/>
    <row r="17379" ht="12.6" hidden="1"/>
    <row r="17380" ht="12.6" hidden="1"/>
    <row r="17381" ht="12.6" hidden="1"/>
    <row r="17382" ht="12.6" hidden="1"/>
    <row r="17383" ht="12.6" hidden="1"/>
    <row r="17384" ht="12.6" hidden="1"/>
    <row r="17385" ht="12.6" hidden="1"/>
    <row r="17386" ht="12.6" hidden="1"/>
    <row r="17387" ht="12.6" hidden="1"/>
    <row r="17388" ht="12.6" hidden="1"/>
    <row r="17389" ht="12.6" hidden="1"/>
    <row r="17390" ht="12.6" hidden="1"/>
    <row r="17391" ht="12.6" hidden="1"/>
    <row r="17392" ht="12.6" hidden="1"/>
    <row r="17393" ht="12.6" hidden="1"/>
    <row r="17394" ht="12.6" hidden="1"/>
    <row r="17395" ht="12.6" hidden="1"/>
    <row r="17396" ht="12.6" hidden="1"/>
    <row r="17397" ht="12.6" hidden="1"/>
    <row r="17398" ht="12.6" hidden="1"/>
    <row r="17399" ht="12.6" hidden="1"/>
    <row r="17400" ht="12.6" hidden="1"/>
    <row r="17401" ht="12.6" hidden="1"/>
    <row r="17402" ht="12.6" hidden="1"/>
    <row r="17403" ht="12.6" hidden="1"/>
    <row r="17404" ht="12.6" hidden="1"/>
    <row r="17405" ht="12.6" hidden="1"/>
    <row r="17406" ht="12.6" hidden="1"/>
    <row r="17407" ht="12.6" hidden="1"/>
    <row r="17408" ht="12.6" hidden="1"/>
    <row r="17409" ht="12.6" hidden="1"/>
    <row r="17410" ht="12.6" hidden="1"/>
    <row r="17411" ht="12.6" hidden="1"/>
    <row r="17412" ht="12.6" hidden="1"/>
    <row r="17413" ht="12.6" hidden="1"/>
    <row r="17414" ht="12.6" hidden="1"/>
    <row r="17415" ht="12.6" hidden="1"/>
    <row r="17416" ht="12.6" hidden="1"/>
    <row r="17417" ht="12.6" hidden="1"/>
    <row r="17418" ht="12.6" hidden="1"/>
    <row r="17419" ht="12.6" hidden="1"/>
    <row r="17420" ht="12.6" hidden="1"/>
    <row r="17421" ht="12.6" hidden="1"/>
    <row r="17422" ht="12.6" hidden="1"/>
    <row r="17423" ht="12.6" hidden="1"/>
    <row r="17424" ht="12.6" hidden="1"/>
    <row r="17425" ht="12.6" hidden="1"/>
    <row r="17426" ht="12.6" hidden="1"/>
    <row r="17427" ht="12.6" hidden="1"/>
    <row r="17428" ht="12.6" hidden="1"/>
    <row r="17429" ht="12.6" hidden="1"/>
    <row r="17430" ht="12.6" hidden="1"/>
    <row r="17431" ht="12.6" hidden="1"/>
    <row r="17432" ht="12.6" hidden="1"/>
    <row r="17433" ht="12.6" hidden="1"/>
    <row r="17434" ht="12.6" hidden="1"/>
    <row r="17435" ht="12.6" hidden="1"/>
    <row r="17436" ht="12.6" hidden="1"/>
    <row r="17437" ht="12.6" hidden="1"/>
    <row r="17438" ht="12.6" hidden="1"/>
    <row r="17439" ht="12.6" hidden="1"/>
    <row r="17440" ht="12.6" hidden="1"/>
    <row r="17441" ht="12.6" hidden="1"/>
    <row r="17442" ht="12.6" hidden="1"/>
    <row r="17443" ht="12.6" hidden="1"/>
    <row r="17444" ht="12.6" hidden="1"/>
    <row r="17445" ht="12.6" hidden="1"/>
    <row r="17446" ht="12.6" hidden="1"/>
    <row r="17447" ht="12.6" hidden="1"/>
    <row r="17448" ht="12.6" hidden="1"/>
    <row r="17449" ht="12.6" hidden="1"/>
    <row r="17450" ht="12.6" hidden="1"/>
    <row r="17451" ht="12.6" hidden="1"/>
    <row r="17452" ht="12.6" hidden="1"/>
    <row r="17453" ht="12.6" hidden="1"/>
    <row r="17454" ht="12.6" hidden="1"/>
    <row r="17455" ht="12.6" hidden="1"/>
    <row r="17456" ht="12.6" hidden="1"/>
    <row r="17457" ht="12.6" hidden="1"/>
    <row r="17458" ht="12.6" hidden="1"/>
    <row r="17459" ht="12.6" hidden="1"/>
    <row r="17460" ht="12.6" hidden="1"/>
    <row r="17461" ht="12.6" hidden="1"/>
    <row r="17462" ht="12.6" hidden="1"/>
    <row r="17463" ht="12.6" hidden="1"/>
    <row r="17464" ht="12.6" hidden="1"/>
    <row r="17465" ht="12.6" hidden="1"/>
    <row r="17466" ht="12.6" hidden="1"/>
    <row r="17467" ht="12.6" hidden="1"/>
    <row r="17468" ht="12.6" hidden="1"/>
    <row r="17469" ht="12.6" hidden="1"/>
    <row r="17470" ht="12.6" hidden="1"/>
    <row r="17471" ht="12.6" hidden="1"/>
    <row r="17472" ht="12.6" hidden="1"/>
    <row r="17473" ht="12.6" hidden="1"/>
    <row r="17474" ht="12.6" hidden="1"/>
    <row r="17475" ht="12.6" hidden="1"/>
    <row r="17476" ht="12.6" hidden="1"/>
    <row r="17477" ht="12.6" hidden="1"/>
    <row r="17478" ht="12.6" hidden="1"/>
    <row r="17479" ht="12.6" hidden="1"/>
    <row r="17480" ht="12.6" hidden="1"/>
    <row r="17481" ht="12.6" hidden="1"/>
    <row r="17482" ht="12.6" hidden="1"/>
    <row r="17483" ht="12.6" hidden="1"/>
    <row r="17484" ht="12.6" hidden="1"/>
    <row r="17485" ht="12.6" hidden="1"/>
    <row r="17486" ht="12.6" hidden="1"/>
    <row r="17487" ht="12.6" hidden="1"/>
    <row r="17488" ht="12.6" hidden="1"/>
    <row r="17489" ht="12.6" hidden="1"/>
    <row r="17490" ht="12.6" hidden="1"/>
    <row r="17491" ht="12.6" hidden="1"/>
    <row r="17492" ht="12.6" hidden="1"/>
    <row r="17493" ht="12.6" hidden="1"/>
    <row r="17494" ht="12.6" hidden="1"/>
    <row r="17495" ht="12.6" hidden="1"/>
    <row r="17496" ht="12.6" hidden="1"/>
    <row r="17497" ht="12.6" hidden="1"/>
    <row r="17498" ht="12.6" hidden="1"/>
    <row r="17499" ht="12.6" hidden="1"/>
    <row r="17500" ht="12.6" hidden="1"/>
    <row r="17501" ht="12.6" hidden="1"/>
    <row r="17502" ht="12.6" hidden="1"/>
    <row r="17503" ht="12.6" hidden="1"/>
    <row r="17504" ht="12.6" hidden="1"/>
    <row r="17505" ht="12.6" hidden="1"/>
    <row r="17506" ht="12.6" hidden="1"/>
    <row r="17507" ht="12.6" hidden="1"/>
    <row r="17508" ht="12.6" hidden="1"/>
    <row r="17509" ht="12.6" hidden="1"/>
    <row r="17510" ht="12.6" hidden="1"/>
    <row r="17511" ht="12.6" hidden="1"/>
    <row r="17512" ht="12.6" hidden="1"/>
    <row r="17513" ht="12.6" hidden="1"/>
    <row r="17514" ht="12.6" hidden="1"/>
    <row r="17515" ht="12.6" hidden="1"/>
    <row r="17516" ht="12.6" hidden="1"/>
    <row r="17517" ht="12.6" hidden="1"/>
    <row r="17518" ht="12.6" hidden="1"/>
    <row r="17519" ht="12.6" hidden="1"/>
    <row r="17520" ht="12.6" hidden="1"/>
    <row r="17521" ht="12.6" hidden="1"/>
    <row r="17522" ht="12.6" hidden="1"/>
    <row r="17523" ht="12.6" hidden="1"/>
    <row r="17524" ht="12.6" hidden="1"/>
    <row r="17525" ht="12.6" hidden="1"/>
    <row r="17526" ht="12.6" hidden="1"/>
    <row r="17527" ht="12.6" hidden="1"/>
    <row r="17528" ht="12.6" hidden="1"/>
    <row r="17529" ht="12.6" hidden="1"/>
    <row r="17530" ht="12.6" hidden="1"/>
    <row r="17531" ht="12.6" hidden="1"/>
    <row r="17532" ht="12.6" hidden="1"/>
    <row r="17533" ht="12.6" hidden="1"/>
    <row r="17534" ht="12.6" hidden="1"/>
    <row r="17535" ht="12.6" hidden="1"/>
    <row r="17536" ht="12.6" hidden="1"/>
    <row r="17537" ht="12.6" hidden="1"/>
    <row r="17538" ht="12.6" hidden="1"/>
    <row r="17539" ht="12.6" hidden="1"/>
    <row r="17540" ht="12.6" hidden="1"/>
    <row r="17541" ht="12.6" hidden="1"/>
    <row r="17542" ht="12.6" hidden="1"/>
    <row r="17543" ht="12.6" hidden="1"/>
    <row r="17544" ht="12.6" hidden="1"/>
    <row r="17545" ht="12.6" hidden="1"/>
    <row r="17546" ht="12.6" hidden="1"/>
    <row r="17547" ht="12.6" hidden="1"/>
    <row r="17548" ht="12.6" hidden="1"/>
    <row r="17549" ht="12.6" hidden="1"/>
    <row r="17550" ht="12.6" hidden="1"/>
    <row r="17551" ht="12.6" hidden="1"/>
    <row r="17552" ht="12.6" hidden="1"/>
    <row r="17553" ht="12.6" hidden="1"/>
    <row r="17554" ht="12.6" hidden="1"/>
    <row r="17555" ht="12.6" hidden="1"/>
    <row r="17556" ht="12.6" hidden="1"/>
    <row r="17557" ht="12.6" hidden="1"/>
    <row r="17558" ht="12.6" hidden="1"/>
    <row r="17559" ht="12.6" hidden="1"/>
    <row r="17560" ht="12.6" hidden="1"/>
    <row r="17561" ht="12.6" hidden="1"/>
    <row r="17562" ht="12.6" hidden="1"/>
    <row r="17563" ht="12.6" hidden="1"/>
    <row r="17564" ht="12.6" hidden="1"/>
    <row r="17565" ht="12.6" hidden="1"/>
    <row r="17566" ht="12.6" hidden="1"/>
    <row r="17567" ht="12.6" hidden="1"/>
    <row r="17568" ht="12.6" hidden="1"/>
    <row r="17569" ht="12.6" hidden="1"/>
    <row r="17570" ht="12.6" hidden="1"/>
    <row r="17571" ht="12.6" hidden="1"/>
    <row r="17572" ht="12.6" hidden="1"/>
    <row r="17573" ht="12.6" hidden="1"/>
    <row r="17574" ht="12.6" hidden="1"/>
    <row r="17575" ht="12.6" hidden="1"/>
    <row r="17576" ht="12.6" hidden="1"/>
    <row r="17577" ht="12.6" hidden="1"/>
    <row r="17578" ht="12.6" hidden="1"/>
    <row r="17579" ht="12.6" hidden="1"/>
    <row r="17580" ht="12.6" hidden="1"/>
    <row r="17581" ht="12.6" hidden="1"/>
    <row r="17582" ht="12.6" hidden="1"/>
    <row r="17583" ht="12.6" hidden="1"/>
    <row r="17584" ht="12.6" hidden="1"/>
    <row r="17585" ht="12.6" hidden="1"/>
    <row r="17586" ht="12.6" hidden="1"/>
    <row r="17587" ht="12.6" hidden="1"/>
    <row r="17588" ht="12.6" hidden="1"/>
    <row r="17589" ht="12.6" hidden="1"/>
    <row r="17590" ht="12.6" hidden="1"/>
    <row r="17591" ht="12.6" hidden="1"/>
    <row r="17592" ht="12.6" hidden="1"/>
    <row r="17593" ht="12.6" hidden="1"/>
    <row r="17594" ht="12.6" hidden="1"/>
    <row r="17595" ht="12.6" hidden="1"/>
    <row r="17596" ht="12.6" hidden="1"/>
    <row r="17597" ht="12.6" hidden="1"/>
    <row r="17598" ht="12.6" hidden="1"/>
    <row r="17599" ht="12.6" hidden="1"/>
    <row r="17600" ht="12.6" hidden="1"/>
    <row r="17601" ht="12.6" hidden="1"/>
    <row r="17602" ht="12.6" hidden="1"/>
    <row r="17603" ht="12.6" hidden="1"/>
    <row r="17604" ht="12.6" hidden="1"/>
    <row r="17605" ht="12.6" hidden="1"/>
    <row r="17606" ht="12.6" hidden="1"/>
    <row r="17607" ht="12.6" hidden="1"/>
    <row r="17608" ht="12.6" hidden="1"/>
    <row r="17609" ht="12.6" hidden="1"/>
    <row r="17610" ht="12.6" hidden="1"/>
    <row r="17611" ht="12.6" hidden="1"/>
    <row r="17612" ht="12.6" hidden="1"/>
    <row r="17613" ht="12.6" hidden="1"/>
    <row r="17614" ht="12.6" hidden="1"/>
    <row r="17615" ht="12.6" hidden="1"/>
    <row r="17616" ht="12.6" hidden="1"/>
    <row r="17617" ht="12.6" hidden="1"/>
    <row r="17618" ht="12.6" hidden="1"/>
    <row r="17619" ht="12.6" hidden="1"/>
    <row r="17620" ht="12.6" hidden="1"/>
    <row r="17621" ht="12.6" hidden="1"/>
    <row r="17622" ht="12.6" hidden="1"/>
    <row r="17623" ht="12.6" hidden="1"/>
    <row r="17624" ht="12.6" hidden="1"/>
    <row r="17625" ht="12.6" hidden="1"/>
    <row r="17626" ht="12.6" hidden="1"/>
    <row r="17627" ht="12.6" hidden="1"/>
    <row r="17628" ht="12.6" hidden="1"/>
    <row r="17629" ht="12.6" hidden="1"/>
    <row r="17630" ht="12.6" hidden="1"/>
    <row r="17631" ht="12.6" hidden="1"/>
    <row r="17632" ht="12.6" hidden="1"/>
    <row r="17633" ht="12.6" hidden="1"/>
    <row r="17634" ht="12.6" hidden="1"/>
    <row r="17635" ht="12.6" hidden="1"/>
    <row r="17636" ht="12.6" hidden="1"/>
    <row r="17637" ht="12.6" hidden="1"/>
    <row r="17638" ht="12.6" hidden="1"/>
    <row r="17639" ht="12.6" hidden="1"/>
    <row r="17640" ht="12.6" hidden="1"/>
    <row r="17641" ht="12.6" hidden="1"/>
    <row r="17642" ht="12.6" hidden="1"/>
    <row r="17643" ht="12.6" hidden="1"/>
    <row r="17644" ht="12.6" hidden="1"/>
    <row r="17645" ht="12.6" hidden="1"/>
    <row r="17646" ht="12.6" hidden="1"/>
    <row r="17647" ht="12.6" hidden="1"/>
    <row r="17648" ht="12.6" hidden="1"/>
    <row r="17649" ht="12.6" hidden="1"/>
    <row r="17650" ht="12.6" hidden="1"/>
    <row r="17651" ht="12.6" hidden="1"/>
    <row r="17652" ht="12.6" hidden="1"/>
    <row r="17653" ht="12.6" hidden="1"/>
    <row r="17654" ht="12.6" hidden="1"/>
    <row r="17655" ht="12.6" hidden="1"/>
    <row r="17656" ht="12.6" hidden="1"/>
    <row r="17657" ht="12.6" hidden="1"/>
    <row r="17658" ht="12.6" hidden="1"/>
    <row r="17659" ht="12.6" hidden="1"/>
    <row r="17660" ht="12.6" hidden="1"/>
    <row r="17661" ht="12.6" hidden="1"/>
    <row r="17662" ht="12.6" hidden="1"/>
    <row r="17663" ht="12.6" hidden="1"/>
    <row r="17664" ht="12.6" hidden="1"/>
    <row r="17665" ht="12.6" hidden="1"/>
    <row r="17666" ht="12.6" hidden="1"/>
    <row r="17667" ht="12.6" hidden="1"/>
    <row r="17668" ht="12.6" hidden="1"/>
    <row r="17669" ht="12.6" hidden="1"/>
    <row r="17670" ht="12.6" hidden="1"/>
    <row r="17671" ht="12.6" hidden="1"/>
    <row r="17672" ht="12.6" hidden="1"/>
    <row r="17673" ht="12.6" hidden="1"/>
    <row r="17674" ht="12.6" hidden="1"/>
    <row r="17675" ht="12.6" hidden="1"/>
    <row r="17676" ht="12.6" hidden="1"/>
    <row r="17677" ht="12.6" hidden="1"/>
    <row r="17678" ht="12.6" hidden="1"/>
    <row r="17679" ht="12.6" hidden="1"/>
    <row r="17680" ht="12.6" hidden="1"/>
    <row r="17681" ht="12.6" hidden="1"/>
    <row r="17682" ht="12.6" hidden="1"/>
    <row r="17683" ht="12.6" hidden="1"/>
    <row r="17684" ht="12.6" hidden="1"/>
    <row r="17685" ht="12.6" hidden="1"/>
    <row r="17686" ht="12.6" hidden="1"/>
    <row r="17687" ht="12.6" hidden="1"/>
    <row r="17688" ht="12.6" hidden="1"/>
    <row r="17689" ht="12.6" hidden="1"/>
    <row r="17690" ht="12.6" hidden="1"/>
    <row r="17691" ht="12.6" hidden="1"/>
    <row r="17692" ht="12.6" hidden="1"/>
    <row r="17693" ht="12.6" hidden="1"/>
    <row r="17694" ht="12.6" hidden="1"/>
    <row r="17695" ht="12.6" hidden="1"/>
    <row r="17696" ht="12.6" hidden="1"/>
    <row r="17697" ht="12.6" hidden="1"/>
    <row r="17698" ht="12.6" hidden="1"/>
    <row r="17699" ht="12.6" hidden="1"/>
    <row r="17700" ht="12.6" hidden="1"/>
    <row r="17701" ht="12.6" hidden="1"/>
    <row r="17702" ht="12.6" hidden="1"/>
    <row r="17703" ht="12.6" hidden="1"/>
    <row r="17704" ht="12.6" hidden="1"/>
    <row r="17705" ht="12.6" hidden="1"/>
    <row r="17706" ht="12.6" hidden="1"/>
    <row r="17707" ht="12.6" hidden="1"/>
    <row r="17708" ht="12.6" hidden="1"/>
    <row r="17709" ht="12.6" hidden="1"/>
    <row r="17710" ht="12.6" hidden="1"/>
    <row r="17711" ht="12.6" hidden="1"/>
    <row r="17712" ht="12.6" hidden="1"/>
    <row r="17713" ht="12.6" hidden="1"/>
    <row r="17714" ht="12.6" hidden="1"/>
    <row r="17715" ht="12.6" hidden="1"/>
    <row r="17716" ht="12.6" hidden="1"/>
    <row r="17717" ht="12.6" hidden="1"/>
    <row r="17718" ht="12.6" hidden="1"/>
    <row r="17719" ht="12.6" hidden="1"/>
    <row r="17720" ht="12.6" hidden="1"/>
    <row r="17721" ht="12.6" hidden="1"/>
    <row r="17722" ht="12.6" hidden="1"/>
    <row r="17723" ht="12.6" hidden="1"/>
    <row r="17724" ht="12.6" hidden="1"/>
    <row r="17725" ht="12.6" hidden="1"/>
    <row r="17726" ht="12.6" hidden="1"/>
    <row r="17727" ht="12.6" hidden="1"/>
    <row r="17728" ht="12.6" hidden="1"/>
    <row r="17729" ht="12.6" hidden="1"/>
    <row r="17730" ht="12.6" hidden="1"/>
    <row r="17731" ht="12.6" hidden="1"/>
    <row r="17732" ht="12.6" hidden="1"/>
    <row r="17733" ht="12.6" hidden="1"/>
    <row r="17734" ht="12.6" hidden="1"/>
    <row r="17735" ht="12.6" hidden="1"/>
    <row r="17736" ht="12.6" hidden="1"/>
    <row r="17737" ht="12.6" hidden="1"/>
    <row r="17738" ht="12.6" hidden="1"/>
    <row r="17739" ht="12.6" hidden="1"/>
    <row r="17740" ht="12.6" hidden="1"/>
    <row r="17741" ht="12.6" hidden="1"/>
    <row r="17742" ht="12.6" hidden="1"/>
    <row r="17743" ht="12.6" hidden="1"/>
    <row r="17744" ht="12.6" hidden="1"/>
    <row r="17745" ht="12.6" hidden="1"/>
    <row r="17746" ht="12.6" hidden="1"/>
    <row r="17747" ht="12.6" hidden="1"/>
    <row r="17748" ht="12.6" hidden="1"/>
    <row r="17749" ht="12.6" hidden="1"/>
    <row r="17750" ht="12.6" hidden="1"/>
    <row r="17751" ht="12.6" hidden="1"/>
    <row r="17752" ht="12.6" hidden="1"/>
    <row r="17753" ht="12.6" hidden="1"/>
    <row r="17754" ht="12.6" hidden="1"/>
    <row r="17755" ht="12.6" hidden="1"/>
    <row r="17756" ht="12.6" hidden="1"/>
    <row r="17757" ht="12.6" hidden="1"/>
    <row r="17758" ht="12.6" hidden="1"/>
    <row r="17759" ht="12.6" hidden="1"/>
    <row r="17760" ht="12.6" hidden="1"/>
    <row r="17761" ht="12.6" hidden="1"/>
    <row r="17762" ht="12.6" hidden="1"/>
    <row r="17763" ht="12.6" hidden="1"/>
    <row r="17764" ht="12.6" hidden="1"/>
    <row r="17765" ht="12.6" hidden="1"/>
    <row r="17766" ht="12.6" hidden="1"/>
    <row r="17767" ht="12.6" hidden="1"/>
    <row r="17768" ht="12.6" hidden="1"/>
    <row r="17769" ht="12.6" hidden="1"/>
    <row r="17770" ht="12.6" hidden="1"/>
    <row r="17771" ht="12.6" hidden="1"/>
    <row r="17772" ht="12.6" hidden="1"/>
    <row r="17773" ht="12.6" hidden="1"/>
    <row r="17774" ht="12.6" hidden="1"/>
    <row r="17775" ht="12.6" hidden="1"/>
    <row r="17776" ht="12.6" hidden="1"/>
    <row r="17777" ht="12.6" hidden="1"/>
    <row r="17778" ht="12.6" hidden="1"/>
    <row r="17779" ht="12.6" hidden="1"/>
    <row r="17780" ht="12.6" hidden="1"/>
    <row r="17781" ht="12.6" hidden="1"/>
    <row r="17782" ht="12.6" hidden="1"/>
    <row r="17783" ht="12.6" hidden="1"/>
    <row r="17784" ht="12.6" hidden="1"/>
    <row r="17785" ht="12.6" hidden="1"/>
    <row r="17786" ht="12.6" hidden="1"/>
    <row r="17787" ht="12.6" hidden="1"/>
    <row r="17788" ht="12.6" hidden="1"/>
    <row r="17789" ht="12.6" hidden="1"/>
    <row r="17790" ht="12.6" hidden="1"/>
    <row r="17791" ht="12.6" hidden="1"/>
    <row r="17792" ht="12.6" hidden="1"/>
    <row r="17793" ht="12.6" hidden="1"/>
    <row r="17794" ht="12.6" hidden="1"/>
    <row r="17795" ht="12.6" hidden="1"/>
    <row r="17796" ht="12.6" hidden="1"/>
    <row r="17797" ht="12.6" hidden="1"/>
    <row r="17798" ht="12.6" hidden="1"/>
    <row r="17799" ht="12.6" hidden="1"/>
    <row r="17800" ht="12.6" hidden="1"/>
    <row r="17801" ht="12.6" hidden="1"/>
    <row r="17802" ht="12.6" hidden="1"/>
    <row r="17803" ht="12.6" hidden="1"/>
    <row r="17804" ht="12.6" hidden="1"/>
    <row r="17805" ht="12.6" hidden="1"/>
    <row r="17806" ht="12.6" hidden="1"/>
    <row r="17807" ht="12.6" hidden="1"/>
    <row r="17808" ht="12.6" hidden="1"/>
    <row r="17809" ht="12.6" hidden="1"/>
    <row r="17810" ht="12.6" hidden="1"/>
    <row r="17811" ht="12.6" hidden="1"/>
    <row r="17812" ht="12.6" hidden="1"/>
    <row r="17813" ht="12.6" hidden="1"/>
    <row r="17814" ht="12.6" hidden="1"/>
    <row r="17815" ht="12.6" hidden="1"/>
    <row r="17816" ht="12.6" hidden="1"/>
    <row r="17817" ht="12.6" hidden="1"/>
    <row r="17818" ht="12.6" hidden="1"/>
    <row r="17819" ht="12.6" hidden="1"/>
    <row r="17820" ht="12.6" hidden="1"/>
    <row r="17821" ht="12.6" hidden="1"/>
    <row r="17822" ht="12.6" hidden="1"/>
    <row r="17823" ht="12.6" hidden="1"/>
    <row r="17824" ht="12.6" hidden="1"/>
    <row r="17825" ht="12.6" hidden="1"/>
    <row r="17826" ht="12.6" hidden="1"/>
    <row r="17827" ht="12.6" hidden="1"/>
    <row r="17828" ht="12.6" hidden="1"/>
    <row r="17829" ht="12.6" hidden="1"/>
    <row r="17830" ht="12.6" hidden="1"/>
    <row r="17831" ht="12.6" hidden="1"/>
    <row r="17832" ht="12.6" hidden="1"/>
    <row r="17833" ht="12.6" hidden="1"/>
    <row r="17834" ht="12.6" hidden="1"/>
    <row r="17835" ht="12.6" hidden="1"/>
    <row r="17836" ht="12.6" hidden="1"/>
    <row r="17837" ht="12.6" hidden="1"/>
    <row r="17838" ht="12.6" hidden="1"/>
    <row r="17839" ht="12.6" hidden="1"/>
    <row r="17840" ht="12.6" hidden="1"/>
    <row r="17841" ht="12.6" hidden="1"/>
    <row r="17842" ht="12.6" hidden="1"/>
    <row r="17843" ht="12.6" hidden="1"/>
    <row r="17844" ht="12.6" hidden="1"/>
    <row r="17845" ht="12.6" hidden="1"/>
    <row r="17846" ht="12.6" hidden="1"/>
    <row r="17847" ht="12.6" hidden="1"/>
    <row r="17848" ht="12.6" hidden="1"/>
    <row r="17849" ht="12.6" hidden="1"/>
    <row r="17850" ht="12.6" hidden="1"/>
    <row r="17851" ht="12.6" hidden="1"/>
    <row r="17852" ht="12.6" hidden="1"/>
    <row r="17853" ht="12.6" hidden="1"/>
    <row r="17854" ht="12.6" hidden="1"/>
    <row r="17855" ht="12.6" hidden="1"/>
    <row r="17856" ht="12.6" hidden="1"/>
    <row r="17857" ht="12.6" hidden="1"/>
    <row r="17858" ht="12.6" hidden="1"/>
    <row r="17859" ht="12.6" hidden="1"/>
    <row r="17860" ht="12.6" hidden="1"/>
    <row r="17861" ht="12.6" hidden="1"/>
    <row r="17862" ht="12.6" hidden="1"/>
    <row r="17863" ht="12.6" hidden="1"/>
    <row r="17864" ht="12.6" hidden="1"/>
    <row r="17865" ht="12.6" hidden="1"/>
    <row r="17866" ht="12.6" hidden="1"/>
    <row r="17867" ht="12.6" hidden="1"/>
    <row r="17868" ht="12.6" hidden="1"/>
    <row r="17869" ht="12.6" hidden="1"/>
    <row r="17870" ht="12.6" hidden="1"/>
    <row r="17871" ht="12.6" hidden="1"/>
    <row r="17872" ht="12.6" hidden="1"/>
    <row r="17873" ht="12.6" hidden="1"/>
    <row r="17874" ht="12.6" hidden="1"/>
    <row r="17875" ht="12.6" hidden="1"/>
    <row r="17876" ht="12.6" hidden="1"/>
    <row r="17877" ht="12.6" hidden="1"/>
    <row r="17878" ht="12.6" hidden="1"/>
    <row r="17879" ht="12.6" hidden="1"/>
    <row r="17880" ht="12.6" hidden="1"/>
    <row r="17881" ht="12.6" hidden="1"/>
    <row r="17882" ht="12.6" hidden="1"/>
    <row r="17883" ht="12.6" hidden="1"/>
    <row r="17884" ht="12.6" hidden="1"/>
    <row r="17885" ht="12.6" hidden="1"/>
    <row r="17886" ht="12.6" hidden="1"/>
    <row r="17887" ht="12.6" hidden="1"/>
    <row r="17888" ht="12.6" hidden="1"/>
    <row r="17889" ht="12.6" hidden="1"/>
    <row r="17890" ht="12.6" hidden="1"/>
    <row r="17891" ht="12.6" hidden="1"/>
    <row r="17892" ht="12.6" hidden="1"/>
    <row r="17893" ht="12.6" hidden="1"/>
    <row r="17894" ht="12.6" hidden="1"/>
    <row r="17895" ht="12.6" hidden="1"/>
    <row r="17896" ht="12.6" hidden="1"/>
    <row r="17897" ht="12.6" hidden="1"/>
    <row r="17898" ht="12.6" hidden="1"/>
    <row r="17899" ht="12.6" hidden="1"/>
    <row r="17900" ht="12.6" hidden="1"/>
    <row r="17901" ht="12.6" hidden="1"/>
    <row r="17902" ht="12.6" hidden="1"/>
    <row r="17903" ht="12.6" hidden="1"/>
    <row r="17904" ht="12.6" hidden="1"/>
    <row r="17905" ht="12.6" hidden="1"/>
    <row r="17906" ht="12.6" hidden="1"/>
    <row r="17907" ht="12.6" hidden="1"/>
    <row r="17908" ht="12.6" hidden="1"/>
    <row r="17909" ht="12.6" hidden="1"/>
    <row r="17910" ht="12.6" hidden="1"/>
    <row r="17911" ht="12.6" hidden="1"/>
    <row r="17912" ht="12.6" hidden="1"/>
    <row r="17913" ht="12.6" hidden="1"/>
    <row r="17914" ht="12.6" hidden="1"/>
    <row r="17915" ht="12.6" hidden="1"/>
    <row r="17916" ht="12.6" hidden="1"/>
    <row r="17917" ht="12.6" hidden="1"/>
    <row r="17918" ht="12.6" hidden="1"/>
    <row r="17919" ht="12.6" hidden="1"/>
    <row r="17920" ht="12.6" hidden="1"/>
    <row r="17921" ht="12.6" hidden="1"/>
    <row r="17922" ht="12.6" hidden="1"/>
    <row r="17923" ht="12.6" hidden="1"/>
    <row r="17924" ht="12.6" hidden="1"/>
    <row r="17925" ht="12.6" hidden="1"/>
    <row r="17926" ht="12.6" hidden="1"/>
    <row r="17927" ht="12.6" hidden="1"/>
    <row r="17928" ht="12.6" hidden="1"/>
    <row r="17929" ht="12.6" hidden="1"/>
    <row r="17930" ht="12.6" hidden="1"/>
    <row r="17931" ht="12.6" hidden="1"/>
    <row r="17932" ht="12.6" hidden="1"/>
    <row r="17933" ht="12.6" hidden="1"/>
    <row r="17934" ht="12.6" hidden="1"/>
    <row r="17935" ht="12.6" hidden="1"/>
    <row r="17936" ht="12.6" hidden="1"/>
    <row r="17937" ht="12.6" hidden="1"/>
    <row r="17938" ht="12.6" hidden="1"/>
    <row r="17939" ht="12.6" hidden="1"/>
    <row r="17940" ht="12.6" hidden="1"/>
    <row r="17941" ht="12.6" hidden="1"/>
    <row r="17942" ht="12.6" hidden="1"/>
    <row r="17943" ht="12.6" hidden="1"/>
    <row r="17944" ht="12.6" hidden="1"/>
    <row r="17945" ht="12.6" hidden="1"/>
    <row r="17946" ht="12.6" hidden="1"/>
    <row r="17947" ht="12.6" hidden="1"/>
    <row r="17948" ht="12.6" hidden="1"/>
    <row r="17949" ht="12.6" hidden="1"/>
    <row r="17950" ht="12.6" hidden="1"/>
    <row r="17951" ht="12.6" hidden="1"/>
    <row r="17952" ht="12.6" hidden="1"/>
    <row r="17953" ht="12.6" hidden="1"/>
    <row r="17954" ht="12.6" hidden="1"/>
    <row r="17955" ht="12.6" hidden="1"/>
    <row r="17956" ht="12.6" hidden="1"/>
    <row r="17957" ht="12.6" hidden="1"/>
    <row r="17958" ht="12.6" hidden="1"/>
    <row r="17959" ht="12.6" hidden="1"/>
    <row r="17960" ht="12.6" hidden="1"/>
    <row r="17961" ht="12.6" hidden="1"/>
    <row r="17962" ht="12.6" hidden="1"/>
    <row r="17963" ht="12.6" hidden="1"/>
    <row r="17964" ht="12.6" hidden="1"/>
    <row r="17965" ht="12.6" hidden="1"/>
    <row r="17966" ht="12.6" hidden="1"/>
    <row r="17967" ht="12.6" hidden="1"/>
    <row r="17968" ht="12.6" hidden="1"/>
    <row r="17969" ht="12.6" hidden="1"/>
    <row r="17970" ht="12.6" hidden="1"/>
    <row r="17971" ht="12.6" hidden="1"/>
    <row r="17972" ht="12.6" hidden="1"/>
    <row r="17973" ht="12.6" hidden="1"/>
    <row r="17974" ht="12.6" hidden="1"/>
    <row r="17975" ht="12.6" hidden="1"/>
    <row r="17976" ht="12.6" hidden="1"/>
    <row r="17977" ht="12.6" hidden="1"/>
    <row r="17978" ht="12.6" hidden="1"/>
    <row r="17979" ht="12.6" hidden="1"/>
    <row r="17980" ht="12.6" hidden="1"/>
    <row r="17981" ht="12.6" hidden="1"/>
    <row r="17982" ht="12.6" hidden="1"/>
    <row r="17983" ht="12.6" hidden="1"/>
    <row r="17984" ht="12.6" hidden="1"/>
    <row r="17985" ht="12.6" hidden="1"/>
    <row r="17986" ht="12.6" hidden="1"/>
    <row r="17987" ht="12.6" hidden="1"/>
    <row r="17988" ht="12.6" hidden="1"/>
    <row r="17989" ht="12.6" hidden="1"/>
    <row r="17990" ht="12.6" hidden="1"/>
    <row r="17991" ht="12.6" hidden="1"/>
    <row r="17992" ht="12.6" hidden="1"/>
    <row r="17993" ht="12.6" hidden="1"/>
    <row r="17994" ht="12.6" hidden="1"/>
    <row r="17995" ht="12.6" hidden="1"/>
    <row r="17996" ht="12.6" hidden="1"/>
    <row r="17997" ht="12.6" hidden="1"/>
    <row r="17998" ht="12.6" hidden="1"/>
    <row r="17999" ht="12.6" hidden="1"/>
    <row r="18000" ht="12.6" hidden="1"/>
    <row r="18001" ht="12.6" hidden="1"/>
    <row r="18002" ht="12.6" hidden="1"/>
    <row r="18003" ht="12.6" hidden="1"/>
    <row r="18004" ht="12.6" hidden="1"/>
    <row r="18005" ht="12.6" hidden="1"/>
    <row r="18006" ht="12.6" hidden="1"/>
    <row r="18007" ht="12.6" hidden="1"/>
    <row r="18008" ht="12.6" hidden="1"/>
    <row r="18009" ht="12.6" hidden="1"/>
    <row r="18010" ht="12.6" hidden="1"/>
    <row r="18011" ht="12.6" hidden="1"/>
    <row r="18012" ht="12.6" hidden="1"/>
    <row r="18013" ht="12.6" hidden="1"/>
    <row r="18014" ht="12.6" hidden="1"/>
    <row r="18015" ht="12.6" hidden="1"/>
    <row r="18016" ht="12.6" hidden="1"/>
    <row r="18017" ht="12.6" hidden="1"/>
    <row r="18018" ht="12.6" hidden="1"/>
    <row r="18019" ht="12.6" hidden="1"/>
    <row r="18020" ht="12.6" hidden="1"/>
    <row r="18021" ht="12.6" hidden="1"/>
    <row r="18022" ht="12.6" hidden="1"/>
    <row r="18023" ht="12.6" hidden="1"/>
    <row r="18024" ht="12.6" hidden="1"/>
    <row r="18025" ht="12.6" hidden="1"/>
    <row r="18026" ht="12.6" hidden="1"/>
    <row r="18027" ht="12.6" hidden="1"/>
    <row r="18028" ht="12.6" hidden="1"/>
    <row r="18029" ht="12.6" hidden="1"/>
    <row r="18030" ht="12.6" hidden="1"/>
    <row r="18031" ht="12.6" hidden="1"/>
    <row r="18032" ht="12.6" hidden="1"/>
    <row r="18033" ht="12.6" hidden="1"/>
    <row r="18034" ht="12.6" hidden="1"/>
    <row r="18035" ht="12.6" hidden="1"/>
    <row r="18036" ht="12.6" hidden="1"/>
    <row r="18037" ht="12.6" hidden="1"/>
    <row r="18038" ht="12.6" hidden="1"/>
    <row r="18039" ht="12.6" hidden="1"/>
    <row r="18040" ht="12.6" hidden="1"/>
    <row r="18041" ht="12.6" hidden="1"/>
    <row r="18042" ht="12.6" hidden="1"/>
    <row r="18043" ht="12.6" hidden="1"/>
    <row r="18044" ht="12.6" hidden="1"/>
    <row r="18045" ht="12.6" hidden="1"/>
    <row r="18046" ht="12.6" hidden="1"/>
    <row r="18047" ht="12.6" hidden="1"/>
    <row r="18048" ht="12.6" hidden="1"/>
    <row r="18049" ht="12.6" hidden="1"/>
    <row r="18050" ht="12.6" hidden="1"/>
    <row r="18051" ht="12.6" hidden="1"/>
    <row r="18052" ht="12.6" hidden="1"/>
    <row r="18053" ht="12.6" hidden="1"/>
    <row r="18054" ht="12.6" hidden="1"/>
    <row r="18055" ht="12.6" hidden="1"/>
    <row r="18056" ht="12.6" hidden="1"/>
    <row r="18057" ht="12.6" hidden="1"/>
    <row r="18058" ht="12.6" hidden="1"/>
    <row r="18059" ht="12.6" hidden="1"/>
    <row r="18060" ht="12.6" hidden="1"/>
    <row r="18061" ht="12.6" hidden="1"/>
    <row r="18062" ht="12.6" hidden="1"/>
    <row r="18063" ht="12.6" hidden="1"/>
    <row r="18064" ht="12.6" hidden="1"/>
    <row r="18065" ht="12.6" hidden="1"/>
    <row r="18066" ht="12.6" hidden="1"/>
    <row r="18067" ht="12.6" hidden="1"/>
    <row r="18068" ht="12.6" hidden="1"/>
    <row r="18069" ht="12.6" hidden="1"/>
    <row r="18070" ht="12.6" hidden="1"/>
    <row r="18071" ht="12.6" hidden="1"/>
    <row r="18072" ht="12.6" hidden="1"/>
    <row r="18073" ht="12.6" hidden="1"/>
    <row r="18074" ht="12.6" hidden="1"/>
    <row r="18075" ht="12.6" hidden="1"/>
    <row r="18076" ht="12.6" hidden="1"/>
    <row r="18077" ht="12.6" hidden="1"/>
    <row r="18078" ht="12.6" hidden="1"/>
    <row r="18079" ht="12.6" hidden="1"/>
    <row r="18080" ht="12.6" hidden="1"/>
    <row r="18081" ht="12.6" hidden="1"/>
    <row r="18082" ht="12.6" hidden="1"/>
    <row r="18083" ht="12.6" hidden="1"/>
    <row r="18084" ht="12.6" hidden="1"/>
    <row r="18085" ht="12.6" hidden="1"/>
    <row r="18086" ht="12.6" hidden="1"/>
    <row r="18087" ht="12.6" hidden="1"/>
    <row r="18088" ht="12.6" hidden="1"/>
    <row r="18089" ht="12.6" hidden="1"/>
    <row r="18090" ht="12.6" hidden="1"/>
    <row r="18091" ht="12.6" hidden="1"/>
    <row r="18092" ht="12.6" hidden="1"/>
    <row r="18093" ht="12.6" hidden="1"/>
    <row r="18094" ht="12.6" hidden="1"/>
    <row r="18095" ht="12.6" hidden="1"/>
    <row r="18096" ht="12.6" hidden="1"/>
    <row r="18097" ht="12.6" hidden="1"/>
    <row r="18098" ht="12.6" hidden="1"/>
    <row r="18099" ht="12.6" hidden="1"/>
    <row r="18100" ht="12.6" hidden="1"/>
    <row r="18101" ht="12.6" hidden="1"/>
    <row r="18102" ht="12.6" hidden="1"/>
    <row r="18103" ht="12.6" hidden="1"/>
    <row r="18104" ht="12.6" hidden="1"/>
    <row r="18105" ht="12.6" hidden="1"/>
    <row r="18106" ht="12.6" hidden="1"/>
    <row r="18107" ht="12.6" hidden="1"/>
    <row r="18108" ht="12.6" hidden="1"/>
    <row r="18109" ht="12.6" hidden="1"/>
    <row r="18110" ht="12.6" hidden="1"/>
    <row r="18111" ht="12.6" hidden="1"/>
    <row r="18112" ht="12.6" hidden="1"/>
    <row r="18113" ht="12.6" hidden="1"/>
    <row r="18114" ht="12.6" hidden="1"/>
    <row r="18115" ht="12.6" hidden="1"/>
    <row r="18116" ht="12.6" hidden="1"/>
    <row r="18117" ht="12.6" hidden="1"/>
    <row r="18118" ht="12.6" hidden="1"/>
    <row r="18119" ht="12.6" hidden="1"/>
    <row r="18120" ht="12.6" hidden="1"/>
    <row r="18121" ht="12.6" hidden="1"/>
    <row r="18122" ht="12.6" hidden="1"/>
    <row r="18123" ht="12.6" hidden="1"/>
    <row r="18124" ht="12.6" hidden="1"/>
    <row r="18125" ht="12.6" hidden="1"/>
    <row r="18126" ht="12.6" hidden="1"/>
    <row r="18127" ht="12.6" hidden="1"/>
    <row r="18128" ht="12.6" hidden="1"/>
    <row r="18129" ht="12.6" hidden="1"/>
    <row r="18130" ht="12.6" hidden="1"/>
    <row r="18131" ht="12.6" hidden="1"/>
    <row r="18132" ht="12.6" hidden="1"/>
    <row r="18133" ht="12.6" hidden="1"/>
    <row r="18134" ht="12.6" hidden="1"/>
    <row r="18135" ht="12.6" hidden="1"/>
    <row r="18136" ht="12.6" hidden="1"/>
    <row r="18137" ht="12.6" hidden="1"/>
    <row r="18138" ht="12.6" hidden="1"/>
    <row r="18139" ht="12.6" hidden="1"/>
    <row r="18140" ht="12.6" hidden="1"/>
    <row r="18141" ht="12.6" hidden="1"/>
    <row r="18142" ht="12.6" hidden="1"/>
    <row r="18143" ht="12.6" hidden="1"/>
    <row r="18144" ht="12.6" hidden="1"/>
    <row r="18145" ht="12.6" hidden="1"/>
    <row r="18146" ht="12.6" hidden="1"/>
    <row r="18147" ht="12.6" hidden="1"/>
    <row r="18148" ht="12.6" hidden="1"/>
    <row r="18149" ht="12.6" hidden="1"/>
    <row r="18150" ht="12.6" hidden="1"/>
    <row r="18151" ht="12.6" hidden="1"/>
    <row r="18152" ht="12.6" hidden="1"/>
    <row r="18153" ht="12.6" hidden="1"/>
    <row r="18154" ht="12.6" hidden="1"/>
    <row r="18155" ht="12.6" hidden="1"/>
    <row r="18156" ht="12.6" hidden="1"/>
    <row r="18157" ht="12.6" hidden="1"/>
    <row r="18158" ht="12.6" hidden="1"/>
    <row r="18159" ht="12.6" hidden="1"/>
    <row r="18160" ht="12.6" hidden="1"/>
    <row r="18161" ht="12.6" hidden="1"/>
    <row r="18162" ht="12.6" hidden="1"/>
    <row r="18163" ht="12.6" hidden="1"/>
    <row r="18164" ht="12.6" hidden="1"/>
    <row r="18165" ht="12.6" hidden="1"/>
    <row r="18166" ht="12.6" hidden="1"/>
    <row r="18167" ht="12.6" hidden="1"/>
    <row r="18168" ht="12.6" hidden="1"/>
    <row r="18169" ht="12.6" hidden="1"/>
    <row r="18170" ht="12.6" hidden="1"/>
    <row r="18171" ht="12.6" hidden="1"/>
    <row r="18172" ht="12.6" hidden="1"/>
    <row r="18173" ht="12.6" hidden="1"/>
    <row r="18174" ht="12.6" hidden="1"/>
    <row r="18175" ht="12.6" hidden="1"/>
    <row r="18176" ht="12.6" hidden="1"/>
    <row r="18177" ht="12.6" hidden="1"/>
    <row r="18178" ht="12.6" hidden="1"/>
    <row r="18179" ht="12.6" hidden="1"/>
    <row r="18180" ht="12.6" hidden="1"/>
    <row r="18181" ht="12.6" hidden="1"/>
    <row r="18182" ht="12.6" hidden="1"/>
    <row r="18183" ht="12.6" hidden="1"/>
    <row r="18184" ht="12.6" hidden="1"/>
    <row r="18185" ht="12.6" hidden="1"/>
    <row r="18186" ht="12.6" hidden="1"/>
    <row r="18187" ht="12.6" hidden="1"/>
    <row r="18188" ht="12.6" hidden="1"/>
    <row r="18189" ht="12.6" hidden="1"/>
    <row r="18190" ht="12.6" hidden="1"/>
    <row r="18191" ht="12.6" hidden="1"/>
    <row r="18192" ht="12.6" hidden="1"/>
    <row r="18193" ht="12.6" hidden="1"/>
    <row r="18194" ht="12.6" hidden="1"/>
    <row r="18195" ht="12.6" hidden="1"/>
    <row r="18196" ht="12.6" hidden="1"/>
    <row r="18197" ht="12.6" hidden="1"/>
    <row r="18198" ht="12.6" hidden="1"/>
    <row r="18199" ht="12.6" hidden="1"/>
    <row r="18200" ht="12.6" hidden="1"/>
    <row r="18201" ht="12.6" hidden="1"/>
    <row r="18202" ht="12.6" hidden="1"/>
    <row r="18203" ht="12.6" hidden="1"/>
    <row r="18204" ht="12.6" hidden="1"/>
    <row r="18205" ht="12.6" hidden="1"/>
    <row r="18206" ht="12.6" hidden="1"/>
    <row r="18207" ht="12.6" hidden="1"/>
    <row r="18208" ht="12.6" hidden="1"/>
    <row r="18209" ht="12.6" hidden="1"/>
    <row r="18210" ht="12.6" hidden="1"/>
    <row r="18211" ht="12.6" hidden="1"/>
    <row r="18212" ht="12.6" hidden="1"/>
    <row r="18213" ht="12.6" hidden="1"/>
    <row r="18214" ht="12.6" hidden="1"/>
    <row r="18215" ht="12.6" hidden="1"/>
    <row r="18216" ht="12.6" hidden="1"/>
    <row r="18217" ht="12.6" hidden="1"/>
    <row r="18218" ht="12.6" hidden="1"/>
    <row r="18219" ht="12.6" hidden="1"/>
    <row r="18220" ht="12.6" hidden="1"/>
    <row r="18221" ht="12.6" hidden="1"/>
    <row r="18222" ht="12.6" hidden="1"/>
    <row r="18223" ht="12.6" hidden="1"/>
    <row r="18224" ht="12.6" hidden="1"/>
    <row r="18225" ht="12.6" hidden="1"/>
    <row r="18226" ht="12.6" hidden="1"/>
    <row r="18227" ht="12.6" hidden="1"/>
    <row r="18228" ht="12.6" hidden="1"/>
    <row r="18229" ht="12.6" hidden="1"/>
    <row r="18230" ht="12.6" hidden="1"/>
    <row r="18231" ht="12.6" hidden="1"/>
    <row r="18232" ht="12.6" hidden="1"/>
    <row r="18233" ht="12.6" hidden="1"/>
    <row r="18234" ht="12.6" hidden="1"/>
    <row r="18235" ht="12.6" hidden="1"/>
    <row r="18236" ht="12.6" hidden="1"/>
    <row r="18237" ht="12.6" hidden="1"/>
    <row r="18238" ht="12.6" hidden="1"/>
    <row r="18239" ht="12.6" hidden="1"/>
    <row r="18240" ht="12.6" hidden="1"/>
    <row r="18241" ht="12.6" hidden="1"/>
    <row r="18242" ht="12.6" hidden="1"/>
    <row r="18243" ht="12.6" hidden="1"/>
    <row r="18244" ht="12.6" hidden="1"/>
    <row r="18245" ht="12.6" hidden="1"/>
    <row r="18246" ht="12.6" hidden="1"/>
    <row r="18247" ht="12.6" hidden="1"/>
    <row r="18248" ht="12.6" hidden="1"/>
    <row r="18249" ht="12.6" hidden="1"/>
    <row r="18250" ht="12.6" hidden="1"/>
    <row r="18251" ht="12.6" hidden="1"/>
    <row r="18252" ht="12.6" hidden="1"/>
    <row r="18253" ht="12.6" hidden="1"/>
    <row r="18254" ht="12.6" hidden="1"/>
    <row r="18255" ht="12.6" hidden="1"/>
    <row r="18256" ht="12.6" hidden="1"/>
    <row r="18257" ht="12.6" hidden="1"/>
    <row r="18258" ht="12.6" hidden="1"/>
    <row r="18259" ht="12.6" hidden="1"/>
    <row r="18260" ht="12.6" hidden="1"/>
    <row r="18261" ht="12.6" hidden="1"/>
    <row r="18262" ht="12.6" hidden="1"/>
    <row r="18263" ht="12.6" hidden="1"/>
    <row r="18264" ht="12.6" hidden="1"/>
    <row r="18265" ht="12.6" hidden="1"/>
    <row r="18266" ht="12.6" hidden="1"/>
    <row r="18267" ht="12.6" hidden="1"/>
    <row r="18268" ht="12.6" hidden="1"/>
    <row r="18269" ht="12.6" hidden="1"/>
    <row r="18270" ht="12.6" hidden="1"/>
    <row r="18271" ht="12.6" hidden="1"/>
    <row r="18272" ht="12.6" hidden="1"/>
    <row r="18273" ht="12.6" hidden="1"/>
    <row r="18274" ht="12.6" hidden="1"/>
    <row r="18275" ht="12.6" hidden="1"/>
    <row r="18276" ht="12.6" hidden="1"/>
    <row r="18277" ht="12.6" hidden="1"/>
    <row r="18278" ht="12.6" hidden="1"/>
    <row r="18279" ht="12.6" hidden="1"/>
    <row r="18280" ht="12.6" hidden="1"/>
    <row r="18281" ht="12.6" hidden="1"/>
    <row r="18282" ht="12.6" hidden="1"/>
    <row r="18283" ht="12.6" hidden="1"/>
    <row r="18284" ht="12.6" hidden="1"/>
    <row r="18285" ht="12.6" hidden="1"/>
    <row r="18286" ht="12.6" hidden="1"/>
    <row r="18287" ht="12.6" hidden="1"/>
    <row r="18288" ht="12.6" hidden="1"/>
    <row r="18289" ht="12.6" hidden="1"/>
    <row r="18290" ht="12.6" hidden="1"/>
    <row r="18291" ht="12.6" hidden="1"/>
    <row r="18292" ht="12.6" hidden="1"/>
    <row r="18293" ht="12.6" hidden="1"/>
    <row r="18294" ht="12.6" hidden="1"/>
    <row r="18295" ht="12.6" hidden="1"/>
    <row r="18296" ht="12.6" hidden="1"/>
    <row r="18297" ht="12.6" hidden="1"/>
    <row r="18298" ht="12.6" hidden="1"/>
    <row r="18299" ht="12.6" hidden="1"/>
    <row r="18300" ht="12.6" hidden="1"/>
    <row r="18301" ht="12.6" hidden="1"/>
    <row r="18302" ht="12.6" hidden="1"/>
    <row r="18303" ht="12.6" hidden="1"/>
    <row r="18304" ht="12.6" hidden="1"/>
    <row r="18305" ht="12.6" hidden="1"/>
    <row r="18306" ht="12.6" hidden="1"/>
    <row r="18307" ht="12.6" hidden="1"/>
    <row r="18308" ht="12.6" hidden="1"/>
    <row r="18309" ht="12.6" hidden="1"/>
    <row r="18310" ht="12.6" hidden="1"/>
    <row r="18311" ht="12.6" hidden="1"/>
    <row r="18312" ht="12.6" hidden="1"/>
    <row r="18313" ht="12.6" hidden="1"/>
    <row r="18314" ht="12.6" hidden="1"/>
    <row r="18315" ht="12.6" hidden="1"/>
    <row r="18316" ht="12.6" hidden="1"/>
    <row r="18317" ht="12.6" hidden="1"/>
    <row r="18318" ht="12.6" hidden="1"/>
    <row r="18319" ht="12.6" hidden="1"/>
    <row r="18320" ht="12.6" hidden="1"/>
    <row r="18321" ht="12.6" hidden="1"/>
    <row r="18322" ht="12.6" hidden="1"/>
    <row r="18323" ht="12.6" hidden="1"/>
    <row r="18324" ht="12.6" hidden="1"/>
    <row r="18325" ht="12.6" hidden="1"/>
    <row r="18326" ht="12.6" hidden="1"/>
    <row r="18327" ht="12.6" hidden="1"/>
    <row r="18328" ht="12.6" hidden="1"/>
    <row r="18329" ht="12.6" hidden="1"/>
    <row r="18330" ht="12.6" hidden="1"/>
    <row r="18331" ht="12.6" hidden="1"/>
    <row r="18332" ht="12.6" hidden="1"/>
    <row r="18333" ht="12.6" hidden="1"/>
    <row r="18334" ht="12.6" hidden="1"/>
    <row r="18335" ht="12.6" hidden="1"/>
    <row r="18336" ht="12.6" hidden="1"/>
    <row r="18337" ht="12.6" hidden="1"/>
    <row r="18338" ht="12.6" hidden="1"/>
    <row r="18339" ht="12.6" hidden="1"/>
    <row r="18340" ht="12.6" hidden="1"/>
    <row r="18341" ht="12.6" hidden="1"/>
    <row r="18342" ht="12.6" hidden="1"/>
    <row r="18343" ht="12.6" hidden="1"/>
    <row r="18344" ht="12.6" hidden="1"/>
    <row r="18345" ht="12.6" hidden="1"/>
    <row r="18346" ht="12.6" hidden="1"/>
    <row r="18347" ht="12.6" hidden="1"/>
    <row r="18348" ht="12.6" hidden="1"/>
    <row r="18349" ht="12.6" hidden="1"/>
    <row r="18350" ht="12.6" hidden="1"/>
    <row r="18351" ht="12.6" hidden="1"/>
    <row r="18352" ht="12.6" hidden="1"/>
    <row r="18353" ht="12.6" hidden="1"/>
    <row r="18354" ht="12.6" hidden="1"/>
    <row r="18355" ht="12.6" hidden="1"/>
    <row r="18356" ht="12.6" hidden="1"/>
    <row r="18357" ht="12.6" hidden="1"/>
    <row r="18358" ht="12.6" hidden="1"/>
    <row r="18359" ht="12.6" hidden="1"/>
    <row r="18360" ht="12.6" hidden="1"/>
    <row r="18361" ht="12.6" hidden="1"/>
    <row r="18362" ht="12.6" hidden="1"/>
    <row r="18363" ht="12.6" hidden="1"/>
    <row r="18364" ht="12.6" hidden="1"/>
    <row r="18365" ht="12.6" hidden="1"/>
    <row r="18366" ht="12.6" hidden="1"/>
    <row r="18367" ht="12.6" hidden="1"/>
    <row r="18368" ht="12.6" hidden="1"/>
    <row r="18369" ht="12.6" hidden="1"/>
    <row r="18370" ht="12.6" hidden="1"/>
    <row r="18371" ht="12.6" hidden="1"/>
    <row r="18372" ht="12.6" hidden="1"/>
    <row r="18373" ht="12.6" hidden="1"/>
    <row r="18374" ht="12.6" hidden="1"/>
    <row r="18375" ht="12.6" hidden="1"/>
    <row r="18376" ht="12.6" hidden="1"/>
    <row r="18377" ht="12.6" hidden="1"/>
    <row r="18378" ht="12.6" hidden="1"/>
    <row r="18379" ht="12.6" hidden="1"/>
    <row r="18380" ht="12.6" hidden="1"/>
    <row r="18381" ht="12.6" hidden="1"/>
    <row r="18382" ht="12.6" hidden="1"/>
    <row r="18383" ht="12.6" hidden="1"/>
    <row r="18384" ht="12.6" hidden="1"/>
    <row r="18385" ht="12.6" hidden="1"/>
    <row r="18386" ht="12.6" hidden="1"/>
    <row r="18387" ht="12.6" hidden="1"/>
    <row r="18388" ht="12.6" hidden="1"/>
    <row r="18389" ht="12.6" hidden="1"/>
    <row r="18390" ht="12.6" hidden="1"/>
    <row r="18391" ht="12.6" hidden="1"/>
    <row r="18392" ht="12.6" hidden="1"/>
    <row r="18393" ht="12.6" hidden="1"/>
    <row r="18394" ht="12.6" hidden="1"/>
    <row r="18395" ht="12.6" hidden="1"/>
    <row r="18396" ht="12.6" hidden="1"/>
    <row r="18397" ht="12.6" hidden="1"/>
    <row r="18398" ht="12.6" hidden="1"/>
    <row r="18399" ht="12.6" hidden="1"/>
    <row r="18400" ht="12.6" hidden="1"/>
    <row r="18401" ht="12.6" hidden="1"/>
    <row r="18402" ht="12.6" hidden="1"/>
    <row r="18403" ht="12.6" hidden="1"/>
    <row r="18404" ht="12.6" hidden="1"/>
    <row r="18405" ht="12.6" hidden="1"/>
    <row r="18406" ht="12.6" hidden="1"/>
    <row r="18407" ht="12.6" hidden="1"/>
    <row r="18408" ht="12.6" hidden="1"/>
    <row r="18409" ht="12.6" hidden="1"/>
    <row r="18410" ht="12.6" hidden="1"/>
    <row r="18411" ht="12.6" hidden="1"/>
    <row r="18412" ht="12.6" hidden="1"/>
    <row r="18413" ht="12.6" hidden="1"/>
    <row r="18414" ht="12.6" hidden="1"/>
    <row r="18415" ht="12.6" hidden="1"/>
    <row r="18416" ht="12.6" hidden="1"/>
    <row r="18417" ht="12.6" hidden="1"/>
    <row r="18418" ht="12.6" hidden="1"/>
    <row r="18419" ht="12.6" hidden="1"/>
    <row r="18420" ht="12.6" hidden="1"/>
    <row r="18421" ht="12.6" hidden="1"/>
    <row r="18422" ht="12.6" hidden="1"/>
    <row r="18423" ht="12.6" hidden="1"/>
    <row r="18424" ht="12.6" hidden="1"/>
    <row r="18425" ht="12.6" hidden="1"/>
    <row r="18426" ht="12.6" hidden="1"/>
    <row r="18427" ht="12.6" hidden="1"/>
    <row r="18428" ht="12.6" hidden="1"/>
    <row r="18429" ht="12.6" hidden="1"/>
    <row r="18430" ht="12.6" hidden="1"/>
    <row r="18431" ht="12.6" hidden="1"/>
    <row r="18432" ht="12.6" hidden="1"/>
    <row r="18433" ht="12.6" hidden="1"/>
    <row r="18434" ht="12.6" hidden="1"/>
    <row r="18435" ht="12.6" hidden="1"/>
    <row r="18436" ht="12.6" hidden="1"/>
    <row r="18437" ht="12.6" hidden="1"/>
    <row r="18438" ht="12.6" hidden="1"/>
    <row r="18439" ht="12.6" hidden="1"/>
    <row r="18440" ht="12.6" hidden="1"/>
    <row r="18441" ht="12.6" hidden="1"/>
    <row r="18442" ht="12.6" hidden="1"/>
    <row r="18443" ht="12.6" hidden="1"/>
    <row r="18444" ht="12.6" hidden="1"/>
    <row r="18445" ht="12.6" hidden="1"/>
    <row r="18446" ht="12.6" hidden="1"/>
    <row r="18447" ht="12.6" hidden="1"/>
    <row r="18448" ht="12.6" hidden="1"/>
    <row r="18449" ht="12.6" hidden="1"/>
    <row r="18450" ht="12.6" hidden="1"/>
    <row r="18451" ht="12.6" hidden="1"/>
    <row r="18452" ht="12.6" hidden="1"/>
    <row r="18453" ht="12.6" hidden="1"/>
    <row r="18454" ht="12.6" hidden="1"/>
    <row r="18455" ht="12.6" hidden="1"/>
    <row r="18456" ht="12.6" hidden="1"/>
    <row r="18457" ht="12.6" hidden="1"/>
    <row r="18458" ht="12.6" hidden="1"/>
    <row r="18459" ht="12.6" hidden="1"/>
    <row r="18460" ht="12.6" hidden="1"/>
    <row r="18461" ht="12.6" hidden="1"/>
    <row r="18462" ht="12.6" hidden="1"/>
    <row r="18463" ht="12.6" hidden="1"/>
    <row r="18464" ht="12.6" hidden="1"/>
    <row r="18465" ht="12.6" hidden="1"/>
    <row r="18466" ht="12.6" hidden="1"/>
    <row r="18467" ht="12.6" hidden="1"/>
    <row r="18468" ht="12.6" hidden="1"/>
    <row r="18469" ht="12.6" hidden="1"/>
    <row r="18470" ht="12.6" hidden="1"/>
    <row r="18471" ht="12.6" hidden="1"/>
    <row r="18472" ht="12.6" hidden="1"/>
    <row r="18473" ht="12.6" hidden="1"/>
    <row r="18474" ht="12.6" hidden="1"/>
    <row r="18475" ht="12.6" hidden="1"/>
    <row r="18476" ht="12.6" hidden="1"/>
    <row r="18477" ht="12.6" hidden="1"/>
    <row r="18478" ht="12.6" hidden="1"/>
    <row r="18479" ht="12.6" hidden="1"/>
    <row r="18480" ht="12.6" hidden="1"/>
    <row r="18481" ht="12.6" hidden="1"/>
    <row r="18482" ht="12.6" hidden="1"/>
    <row r="18483" ht="12.6" hidden="1"/>
    <row r="18484" ht="12.6" hidden="1"/>
    <row r="18485" ht="12.6" hidden="1"/>
    <row r="18486" ht="12.6" hidden="1"/>
    <row r="18487" ht="12.6" hidden="1"/>
    <row r="18488" ht="12.6" hidden="1"/>
    <row r="18489" ht="12.6" hidden="1"/>
    <row r="18490" ht="12.6" hidden="1"/>
    <row r="18491" ht="12.6" hidden="1"/>
    <row r="18492" ht="12.6" hidden="1"/>
    <row r="18493" ht="12.6" hidden="1"/>
    <row r="18494" ht="12.6" hidden="1"/>
    <row r="18495" ht="12.6" hidden="1"/>
    <row r="18496" ht="12.6" hidden="1"/>
    <row r="18497" ht="12.6" hidden="1"/>
    <row r="18498" ht="12.6" hidden="1"/>
    <row r="18499" ht="12.6" hidden="1"/>
    <row r="18500" ht="12.6" hidden="1"/>
    <row r="18501" ht="12.6" hidden="1"/>
    <row r="18502" ht="12.6" hidden="1"/>
    <row r="18503" ht="12.6" hidden="1"/>
    <row r="18504" ht="12.6" hidden="1"/>
    <row r="18505" ht="12.6" hidden="1"/>
    <row r="18506" ht="12.6" hidden="1"/>
    <row r="18507" ht="12.6" hidden="1"/>
    <row r="18508" ht="12.6" hidden="1"/>
    <row r="18509" ht="12.6" hidden="1"/>
    <row r="18510" ht="12.6" hidden="1"/>
    <row r="18511" ht="12.6" hidden="1"/>
    <row r="18512" ht="12.6" hidden="1"/>
    <row r="18513" ht="12.6" hidden="1"/>
    <row r="18514" ht="12.6" hidden="1"/>
    <row r="18515" ht="12.6" hidden="1"/>
    <row r="18516" ht="12.6" hidden="1"/>
    <row r="18517" ht="12.6" hidden="1"/>
    <row r="18518" ht="12.6" hidden="1"/>
    <row r="18519" ht="12.6" hidden="1"/>
    <row r="18520" ht="12.6" hidden="1"/>
    <row r="18521" ht="12.6" hidden="1"/>
    <row r="18522" ht="12.6" hidden="1"/>
    <row r="18523" ht="12.6" hidden="1"/>
    <row r="18524" ht="12.6" hidden="1"/>
    <row r="18525" ht="12.6" hidden="1"/>
    <row r="18526" ht="12.6" hidden="1"/>
    <row r="18527" ht="12.6" hidden="1"/>
    <row r="18528" ht="12.6" hidden="1"/>
    <row r="18529" ht="12.6" hidden="1"/>
    <row r="18530" ht="12.6" hidden="1"/>
    <row r="18531" ht="12.6" hidden="1"/>
    <row r="18532" ht="12.6" hidden="1"/>
    <row r="18533" ht="12.6" hidden="1"/>
    <row r="18534" ht="12.6" hidden="1"/>
    <row r="18535" ht="12.6" hidden="1"/>
    <row r="18536" ht="12.6" hidden="1"/>
    <row r="18537" ht="12.6" hidden="1"/>
    <row r="18538" ht="12.6" hidden="1"/>
    <row r="18539" ht="12.6" hidden="1"/>
    <row r="18540" ht="12.6" hidden="1"/>
    <row r="18541" ht="12.6" hidden="1"/>
    <row r="18542" ht="12.6" hidden="1"/>
    <row r="18543" ht="12.6" hidden="1"/>
    <row r="18544" ht="12.6" hidden="1"/>
    <row r="18545" ht="12.6" hidden="1"/>
    <row r="18546" ht="12.6" hidden="1"/>
    <row r="18547" ht="12.6" hidden="1"/>
    <row r="18548" ht="12.6" hidden="1"/>
    <row r="18549" ht="12.6" hidden="1"/>
    <row r="18550" ht="12.6" hidden="1"/>
    <row r="18551" ht="12.6" hidden="1"/>
    <row r="18552" ht="12.6" hidden="1"/>
    <row r="18553" ht="12.6" hidden="1"/>
    <row r="18554" ht="12.6" hidden="1"/>
    <row r="18555" ht="12.6" hidden="1"/>
    <row r="18556" ht="12.6" hidden="1"/>
    <row r="18557" ht="12.6" hidden="1"/>
    <row r="18558" ht="12.6" hidden="1"/>
    <row r="18559" ht="12.6" hidden="1"/>
    <row r="18560" ht="12.6" hidden="1"/>
    <row r="18561" ht="12.6" hidden="1"/>
    <row r="18562" ht="12.6" hidden="1"/>
    <row r="18563" ht="12.6" hidden="1"/>
    <row r="18564" ht="12.6" hidden="1"/>
    <row r="18565" ht="12.6" hidden="1"/>
    <row r="18566" ht="12.6" hidden="1"/>
    <row r="18567" ht="12.6" hidden="1"/>
    <row r="18568" ht="12.6" hidden="1"/>
    <row r="18569" ht="12.6" hidden="1"/>
    <row r="18570" ht="12.6" hidden="1"/>
    <row r="18571" ht="12.6" hidden="1"/>
    <row r="18572" ht="12.6" hidden="1"/>
    <row r="18573" ht="12.6" hidden="1"/>
    <row r="18574" ht="12.6" hidden="1"/>
    <row r="18575" ht="12.6" hidden="1"/>
    <row r="18576" ht="12.6" hidden="1"/>
    <row r="18577" ht="12.6" hidden="1"/>
    <row r="18578" ht="12.6" hidden="1"/>
    <row r="18579" ht="12.6" hidden="1"/>
    <row r="18580" ht="12.6" hidden="1"/>
    <row r="18581" ht="12.6" hidden="1"/>
    <row r="18582" ht="12.6" hidden="1"/>
    <row r="18583" ht="12.6" hidden="1"/>
    <row r="18584" ht="12.6" hidden="1"/>
    <row r="18585" ht="12.6" hidden="1"/>
    <row r="18586" ht="12.6" hidden="1"/>
    <row r="18587" ht="12.6" hidden="1"/>
    <row r="18588" ht="12.6" hidden="1"/>
    <row r="18589" ht="12.6" hidden="1"/>
    <row r="18590" ht="12.6" hidden="1"/>
    <row r="18591" ht="12.6" hidden="1"/>
    <row r="18592" ht="12.6" hidden="1"/>
    <row r="18593" ht="12.6" hidden="1"/>
    <row r="18594" ht="12.6" hidden="1"/>
    <row r="18595" ht="12.6" hidden="1"/>
    <row r="18596" ht="12.6" hidden="1"/>
    <row r="18597" ht="12.6" hidden="1"/>
    <row r="18598" ht="12.6" hidden="1"/>
    <row r="18599" ht="12.6" hidden="1"/>
    <row r="18600" ht="12.6" hidden="1"/>
    <row r="18601" ht="12.6" hidden="1"/>
    <row r="18602" ht="12.6" hidden="1"/>
    <row r="18603" ht="12.6" hidden="1"/>
    <row r="18604" ht="12.6" hidden="1"/>
    <row r="18605" ht="12.6" hidden="1"/>
    <row r="18606" ht="12.6" hidden="1"/>
    <row r="18607" ht="12.6" hidden="1"/>
    <row r="18608" ht="12.6" hidden="1"/>
    <row r="18609" ht="12.6" hidden="1"/>
    <row r="18610" ht="12.6" hidden="1"/>
    <row r="18611" ht="12.6" hidden="1"/>
    <row r="18612" ht="12.6" hidden="1"/>
    <row r="18613" ht="12.6" hidden="1"/>
    <row r="18614" ht="12.6" hidden="1"/>
    <row r="18615" ht="12.6" hidden="1"/>
    <row r="18616" ht="12.6" hidden="1"/>
    <row r="18617" ht="12.6" hidden="1"/>
    <row r="18618" ht="12.6" hidden="1"/>
    <row r="18619" ht="12.6" hidden="1"/>
    <row r="18620" ht="12.6" hidden="1"/>
    <row r="18621" ht="12.6" hidden="1"/>
    <row r="18622" ht="12.6" hidden="1"/>
    <row r="18623" ht="12.6" hidden="1"/>
    <row r="18624" ht="12.6" hidden="1"/>
    <row r="18625" ht="12.6" hidden="1"/>
    <row r="18626" ht="12.6" hidden="1"/>
    <row r="18627" ht="12.6" hidden="1"/>
    <row r="18628" ht="12.6" hidden="1"/>
    <row r="18629" ht="12.6" hidden="1"/>
    <row r="18630" ht="12.6" hidden="1"/>
    <row r="18631" ht="12.6" hidden="1"/>
    <row r="18632" ht="12.6" hidden="1"/>
    <row r="18633" ht="12.6" hidden="1"/>
    <row r="18634" ht="12.6" hidden="1"/>
    <row r="18635" ht="12.6" hidden="1"/>
    <row r="18636" ht="12.6" hidden="1"/>
    <row r="18637" ht="12.6" hidden="1"/>
    <row r="18638" ht="12.6" hidden="1"/>
    <row r="18639" ht="12.6" hidden="1"/>
    <row r="18640" ht="12.6" hidden="1"/>
    <row r="18641" ht="12.6" hidden="1"/>
    <row r="18642" ht="12.6" hidden="1"/>
    <row r="18643" ht="12.6" hidden="1"/>
    <row r="18644" ht="12.6" hidden="1"/>
    <row r="18645" ht="12.6" hidden="1"/>
    <row r="18646" ht="12.6" hidden="1"/>
    <row r="18647" ht="12.6" hidden="1"/>
    <row r="18648" ht="12.6" hidden="1"/>
    <row r="18649" ht="12.6" hidden="1"/>
    <row r="18650" ht="12.6" hidden="1"/>
    <row r="18651" ht="12.6" hidden="1"/>
    <row r="18652" ht="12.6" hidden="1"/>
    <row r="18653" ht="12.6" hidden="1"/>
    <row r="18654" ht="12.6" hidden="1"/>
    <row r="18655" ht="12.6" hidden="1"/>
    <row r="18656" ht="12.6" hidden="1"/>
    <row r="18657" ht="12.6" hidden="1"/>
    <row r="18658" ht="12.6" hidden="1"/>
    <row r="18659" ht="12.6" hidden="1"/>
    <row r="18660" ht="12.6" hidden="1"/>
    <row r="18661" ht="12.6" hidden="1"/>
    <row r="18662" ht="12.6" hidden="1"/>
    <row r="18663" ht="12.6" hidden="1"/>
    <row r="18664" ht="12.6" hidden="1"/>
    <row r="18665" ht="12.6" hidden="1"/>
    <row r="18666" ht="12.6" hidden="1"/>
    <row r="18667" ht="12.6" hidden="1"/>
    <row r="18668" ht="12.6" hidden="1"/>
    <row r="18669" ht="12.6" hidden="1"/>
    <row r="18670" ht="12.6" hidden="1"/>
    <row r="18671" ht="12.6" hidden="1"/>
    <row r="18672" ht="12.6" hidden="1"/>
    <row r="18673" ht="12.6" hidden="1"/>
    <row r="18674" ht="12.6" hidden="1"/>
    <row r="18675" ht="12.6" hidden="1"/>
    <row r="18676" ht="12.6" hidden="1"/>
    <row r="18677" ht="12.6" hidden="1"/>
    <row r="18678" ht="12.6" hidden="1"/>
    <row r="18679" ht="12.6" hidden="1"/>
    <row r="18680" ht="12.6" hidden="1"/>
    <row r="18681" ht="12.6" hidden="1"/>
    <row r="18682" ht="12.6" hidden="1"/>
    <row r="18683" ht="12.6" hidden="1"/>
    <row r="18684" ht="12.6" hidden="1"/>
    <row r="18685" ht="12.6" hidden="1"/>
    <row r="18686" ht="12.6" hidden="1"/>
    <row r="18687" ht="12.6" hidden="1"/>
    <row r="18688" ht="12.6" hidden="1"/>
    <row r="18689" ht="12.6" hidden="1"/>
    <row r="18690" ht="12.6" hidden="1"/>
    <row r="18691" ht="12.6" hidden="1"/>
    <row r="18692" ht="12.6" hidden="1"/>
    <row r="18693" ht="12.6" hidden="1"/>
    <row r="18694" ht="12.6" hidden="1"/>
    <row r="18695" ht="12.6" hidden="1"/>
    <row r="18696" ht="12.6" hidden="1"/>
    <row r="18697" ht="12.6" hidden="1"/>
    <row r="18698" ht="12.6" hidden="1"/>
    <row r="18699" ht="12.6" hidden="1"/>
    <row r="18700" ht="12.6" hidden="1"/>
    <row r="18701" ht="12.6" hidden="1"/>
    <row r="18702" ht="12.6" hidden="1"/>
    <row r="18703" ht="12.6" hidden="1"/>
    <row r="18704" ht="12.6" hidden="1"/>
    <row r="18705" ht="12.6" hidden="1"/>
    <row r="18706" ht="12.6" hidden="1"/>
    <row r="18707" ht="12.6" hidden="1"/>
    <row r="18708" ht="12.6" hidden="1"/>
    <row r="18709" ht="12.6" hidden="1"/>
    <row r="18710" ht="12.6" hidden="1"/>
    <row r="18711" ht="12.6" hidden="1"/>
    <row r="18712" ht="12.6" hidden="1"/>
    <row r="18713" ht="12.6" hidden="1"/>
    <row r="18714" ht="12.6" hidden="1"/>
    <row r="18715" ht="12.6" hidden="1"/>
    <row r="18716" ht="12.6" hidden="1"/>
    <row r="18717" ht="12.6" hidden="1"/>
    <row r="18718" ht="12.6" hidden="1"/>
    <row r="18719" ht="12.6" hidden="1"/>
    <row r="18720" ht="12.6" hidden="1"/>
    <row r="18721" ht="12.6" hidden="1"/>
    <row r="18722" ht="12.6" hidden="1"/>
    <row r="18723" ht="12.6" hidden="1"/>
    <row r="18724" ht="12.6" hidden="1"/>
    <row r="18725" ht="12.6" hidden="1"/>
    <row r="18726" ht="12.6" hidden="1"/>
    <row r="18727" ht="12.6" hidden="1"/>
    <row r="18728" ht="12.6" hidden="1"/>
    <row r="18729" ht="12.6" hidden="1"/>
    <row r="18730" ht="12.6" hidden="1"/>
    <row r="18731" ht="12.6" hidden="1"/>
    <row r="18732" ht="12.6" hidden="1"/>
    <row r="18733" ht="12.6" hidden="1"/>
    <row r="18734" ht="12.6" hidden="1"/>
    <row r="18735" ht="12.6" hidden="1"/>
    <row r="18736" ht="12.6" hidden="1"/>
    <row r="18737" ht="12.6" hidden="1"/>
    <row r="18738" ht="12.6" hidden="1"/>
    <row r="18739" ht="12.6" hidden="1"/>
    <row r="18740" ht="12.6" hidden="1"/>
    <row r="18741" ht="12.6" hidden="1"/>
    <row r="18742" ht="12.6" hidden="1"/>
    <row r="18743" ht="12.6" hidden="1"/>
    <row r="18744" ht="12.6" hidden="1"/>
    <row r="18745" ht="12.6" hidden="1"/>
    <row r="18746" ht="12.6" hidden="1"/>
    <row r="18747" ht="12.6" hidden="1"/>
    <row r="18748" ht="12.6" hidden="1"/>
    <row r="18749" ht="12.6" hidden="1"/>
    <row r="18750" ht="12.6" hidden="1"/>
    <row r="18751" ht="12.6" hidden="1"/>
    <row r="18752" ht="12.6" hidden="1"/>
    <row r="18753" ht="12.6" hidden="1"/>
    <row r="18754" ht="12.6" hidden="1"/>
    <row r="18755" ht="12.6" hidden="1"/>
    <row r="18756" ht="12.6" hidden="1"/>
    <row r="18757" ht="12.6" hidden="1"/>
    <row r="18758" ht="12.6" hidden="1"/>
    <row r="18759" ht="12.6" hidden="1"/>
    <row r="18760" ht="12.6" hidden="1"/>
    <row r="18761" ht="12.6" hidden="1"/>
    <row r="18762" ht="12.6" hidden="1"/>
    <row r="18763" ht="12.6" hidden="1"/>
    <row r="18764" ht="12.6" hidden="1"/>
    <row r="18765" ht="12.6" hidden="1"/>
    <row r="18766" ht="12.6" hidden="1"/>
    <row r="18767" ht="12.6" hidden="1"/>
    <row r="18768" ht="12.6" hidden="1"/>
    <row r="18769" ht="12.6" hidden="1"/>
    <row r="18770" ht="12.6" hidden="1"/>
    <row r="18771" ht="12.6" hidden="1"/>
    <row r="18772" ht="12.6" hidden="1"/>
    <row r="18773" ht="12.6" hidden="1"/>
    <row r="18774" ht="12.6" hidden="1"/>
    <row r="18775" ht="12.6" hidden="1"/>
    <row r="18776" ht="12.6" hidden="1"/>
    <row r="18777" ht="12.6" hidden="1"/>
    <row r="18778" ht="12.6" hidden="1"/>
    <row r="18779" ht="12.6" hidden="1"/>
    <row r="18780" ht="12.6" hidden="1"/>
    <row r="18781" ht="12.6" hidden="1"/>
    <row r="18782" ht="12.6" hidden="1"/>
    <row r="18783" ht="12.6" hidden="1"/>
    <row r="18784" ht="12.6" hidden="1"/>
    <row r="18785" ht="12.6" hidden="1"/>
    <row r="18786" ht="12.6" hidden="1"/>
    <row r="18787" ht="12.6" hidden="1"/>
    <row r="18788" ht="12.6" hidden="1"/>
    <row r="18789" ht="12.6" hidden="1"/>
    <row r="18790" ht="12.6" hidden="1"/>
    <row r="18791" ht="12.6" hidden="1"/>
    <row r="18792" ht="12.6" hidden="1"/>
    <row r="18793" ht="12.6" hidden="1"/>
    <row r="18794" ht="12.6" hidden="1"/>
    <row r="18795" ht="12.6" hidden="1"/>
    <row r="18796" ht="12.6" hidden="1"/>
    <row r="18797" ht="12.6" hidden="1"/>
    <row r="18798" ht="12.6" hidden="1"/>
    <row r="18799" ht="12.6" hidden="1"/>
    <row r="18800" ht="12.6" hidden="1"/>
    <row r="18801" ht="12.6" hidden="1"/>
    <row r="18802" ht="12.6" hidden="1"/>
    <row r="18803" ht="12.6" hidden="1"/>
    <row r="18804" ht="12.6" hidden="1"/>
    <row r="18805" ht="12.6" hidden="1"/>
    <row r="18806" ht="12.6" hidden="1"/>
    <row r="18807" ht="12.6" hidden="1"/>
    <row r="18808" ht="12.6" hidden="1"/>
    <row r="18809" ht="12.6" hidden="1"/>
    <row r="18810" ht="12.6" hidden="1"/>
    <row r="18811" ht="12.6" hidden="1"/>
    <row r="18812" ht="12.6" hidden="1"/>
    <row r="18813" ht="12.6" hidden="1"/>
    <row r="18814" ht="12.6" hidden="1"/>
    <row r="18815" ht="12.6" hidden="1"/>
    <row r="18816" ht="12.6" hidden="1"/>
    <row r="18817" ht="12.6" hidden="1"/>
    <row r="18818" ht="12.6" hidden="1"/>
    <row r="18819" ht="12.6" hidden="1"/>
    <row r="18820" ht="12.6" hidden="1"/>
    <row r="18821" ht="12.6" hidden="1"/>
    <row r="18822" ht="12.6" hidden="1"/>
    <row r="18823" ht="12.6" hidden="1"/>
    <row r="18824" ht="12.6" hidden="1"/>
    <row r="18825" ht="12.6" hidden="1"/>
    <row r="18826" ht="12.6" hidden="1"/>
    <row r="18827" ht="12.6" hidden="1"/>
    <row r="18828" ht="12.6" hidden="1"/>
    <row r="18829" ht="12.6" hidden="1"/>
    <row r="18830" ht="12.6" hidden="1"/>
    <row r="18831" ht="12.6" hidden="1"/>
    <row r="18832" ht="12.6" hidden="1"/>
    <row r="18833" ht="12.6" hidden="1"/>
    <row r="18834" ht="12.6" hidden="1"/>
    <row r="18835" ht="12.6" hidden="1"/>
    <row r="18836" ht="12.6" hidden="1"/>
    <row r="18837" ht="12.6" hidden="1"/>
    <row r="18838" ht="12.6" hidden="1"/>
    <row r="18839" ht="12.6" hidden="1"/>
    <row r="18840" ht="12.6" hidden="1"/>
    <row r="18841" ht="12.6" hidden="1"/>
    <row r="18842" ht="12.6" hidden="1"/>
    <row r="18843" ht="12.6" hidden="1"/>
    <row r="18844" ht="12.6" hidden="1"/>
    <row r="18845" ht="12.6" hidden="1"/>
    <row r="18846" ht="12.6" hidden="1"/>
    <row r="18847" ht="12.6" hidden="1"/>
    <row r="18848" ht="12.6" hidden="1"/>
    <row r="18849" ht="12.6" hidden="1"/>
    <row r="18850" ht="12.6" hidden="1"/>
    <row r="18851" ht="12.6" hidden="1"/>
    <row r="18852" ht="12.6" hidden="1"/>
    <row r="18853" ht="12.6" hidden="1"/>
    <row r="18854" ht="12.6" hidden="1"/>
    <row r="18855" ht="12.6" hidden="1"/>
    <row r="18856" ht="12.6" hidden="1"/>
    <row r="18857" ht="12.6" hidden="1"/>
    <row r="18858" ht="12.6" hidden="1"/>
    <row r="18859" ht="12.6" hidden="1"/>
    <row r="18860" ht="12.6" hidden="1"/>
    <row r="18861" ht="12.6" hidden="1"/>
    <row r="18862" ht="12.6" hidden="1"/>
    <row r="18863" ht="12.6" hidden="1"/>
    <row r="18864" ht="12.6" hidden="1"/>
    <row r="18865" ht="12.6" hidden="1"/>
    <row r="18866" ht="12.6" hidden="1"/>
    <row r="18867" ht="12.6" hidden="1"/>
    <row r="18868" ht="12.6" hidden="1"/>
    <row r="18869" ht="12.6" hidden="1"/>
    <row r="18870" ht="12.6" hidden="1"/>
    <row r="18871" ht="12.6" hidden="1"/>
    <row r="18872" ht="12.6" hidden="1"/>
    <row r="18873" ht="12.6" hidden="1"/>
    <row r="18874" ht="12.6" hidden="1"/>
    <row r="18875" ht="12.6" hidden="1"/>
    <row r="18876" ht="12.6" hidden="1"/>
    <row r="18877" ht="12.6" hidden="1"/>
    <row r="18878" ht="12.6" hidden="1"/>
    <row r="18879" ht="12.6" hidden="1"/>
    <row r="18880" ht="12.6" hidden="1"/>
    <row r="18881" ht="12.6" hidden="1"/>
    <row r="18882" ht="12.6" hidden="1"/>
    <row r="18883" ht="12.6" hidden="1"/>
    <row r="18884" ht="12.6" hidden="1"/>
    <row r="18885" ht="12.6" hidden="1"/>
    <row r="18886" ht="12.6" hidden="1"/>
    <row r="18887" ht="12.6" hidden="1"/>
    <row r="18888" ht="12.6" hidden="1"/>
    <row r="18889" ht="12.6" hidden="1"/>
    <row r="18890" ht="12.6" hidden="1"/>
    <row r="18891" ht="12.6" hidden="1"/>
    <row r="18892" ht="12.6" hidden="1"/>
    <row r="18893" ht="12.6" hidden="1"/>
    <row r="18894" ht="12.6" hidden="1"/>
    <row r="18895" ht="12.6" hidden="1"/>
    <row r="18896" ht="12.6" hidden="1"/>
    <row r="18897" ht="12.6" hidden="1"/>
    <row r="18898" ht="12.6" hidden="1"/>
    <row r="18899" ht="12.6" hidden="1"/>
    <row r="18900" ht="12.6" hidden="1"/>
    <row r="18901" ht="12.6" hidden="1"/>
    <row r="18902" ht="12.6" hidden="1"/>
    <row r="18903" ht="12.6" hidden="1"/>
    <row r="18904" ht="12.6" hidden="1"/>
    <row r="18905" ht="12.6" hidden="1"/>
    <row r="18906" ht="12.6" hidden="1"/>
    <row r="18907" ht="12.6" hidden="1"/>
    <row r="18908" ht="12.6" hidden="1"/>
    <row r="18909" ht="12.6" hidden="1"/>
    <row r="18910" ht="12.6" hidden="1"/>
    <row r="18911" ht="12.6" hidden="1"/>
    <row r="18912" ht="12.6" hidden="1"/>
    <row r="18913" ht="12.6" hidden="1"/>
    <row r="18914" ht="12.6" hidden="1"/>
    <row r="18915" ht="12.6" hidden="1"/>
    <row r="18916" ht="12.6" hidden="1"/>
    <row r="18917" ht="12.6" hidden="1"/>
    <row r="18918" ht="12.6" hidden="1"/>
    <row r="18919" ht="12.6" hidden="1"/>
    <row r="18920" ht="12.6" hidden="1"/>
    <row r="18921" ht="12.6" hidden="1"/>
    <row r="18922" ht="12.6" hidden="1"/>
    <row r="18923" ht="12.6" hidden="1"/>
    <row r="18924" ht="12.6" hidden="1"/>
    <row r="18925" ht="12.6" hidden="1"/>
    <row r="18926" ht="12.6" hidden="1"/>
    <row r="18927" ht="12.6" hidden="1"/>
    <row r="18928" ht="12.6" hidden="1"/>
    <row r="18929" ht="12.6" hidden="1"/>
    <row r="18930" ht="12.6" hidden="1"/>
    <row r="18931" ht="12.6" hidden="1"/>
    <row r="18932" ht="12.6" hidden="1"/>
    <row r="18933" ht="12.6" hidden="1"/>
    <row r="18934" ht="12.6" hidden="1"/>
    <row r="18935" ht="12.6" hidden="1"/>
    <row r="18936" ht="12.6" hidden="1"/>
    <row r="18937" ht="12.6" hidden="1"/>
    <row r="18938" ht="12.6" hidden="1"/>
    <row r="18939" ht="12.6" hidden="1"/>
    <row r="18940" ht="12.6" hidden="1"/>
    <row r="18941" ht="12.6" hidden="1"/>
    <row r="18942" ht="12.6" hidden="1"/>
    <row r="18943" ht="12.6" hidden="1"/>
    <row r="18944" ht="12.6" hidden="1"/>
    <row r="18945" ht="12.6" hidden="1"/>
    <row r="18946" ht="12.6" hidden="1"/>
    <row r="18947" ht="12.6" hidden="1"/>
    <row r="18948" ht="12.6" hidden="1"/>
    <row r="18949" ht="12.6" hidden="1"/>
    <row r="18950" ht="12.6" hidden="1"/>
    <row r="18951" ht="12.6" hidden="1"/>
    <row r="18952" ht="12.6" hidden="1"/>
    <row r="18953" ht="12.6" hidden="1"/>
    <row r="18954" ht="12.6" hidden="1"/>
    <row r="18955" ht="12.6" hidden="1"/>
    <row r="18956" ht="12.6" hidden="1"/>
    <row r="18957" ht="12.6" hidden="1"/>
    <row r="18958" ht="12.6" hidden="1"/>
    <row r="18959" ht="12.6" hidden="1"/>
    <row r="18960" ht="12.6" hidden="1"/>
    <row r="18961" ht="12.6" hidden="1"/>
    <row r="18962" ht="12.6" hidden="1"/>
    <row r="18963" ht="12.6" hidden="1"/>
    <row r="18964" ht="12.6" hidden="1"/>
    <row r="18965" ht="12.6" hidden="1"/>
    <row r="18966" ht="12.6" hidden="1"/>
    <row r="18967" ht="12.6" hidden="1"/>
    <row r="18968" ht="12.6" hidden="1"/>
    <row r="18969" ht="12.6" hidden="1"/>
    <row r="18970" ht="12.6" hidden="1"/>
    <row r="18971" ht="12.6" hidden="1"/>
    <row r="18972" ht="12.6" hidden="1"/>
    <row r="18973" ht="12.6" hidden="1"/>
    <row r="18974" ht="12.6" hidden="1"/>
    <row r="18975" ht="12.6" hidden="1"/>
    <row r="18976" ht="12.6" hidden="1"/>
    <row r="18977" ht="12.6" hidden="1"/>
    <row r="18978" ht="12.6" hidden="1"/>
    <row r="18979" ht="12.6" hidden="1"/>
    <row r="18980" ht="12.6" hidden="1"/>
    <row r="18981" ht="12.6" hidden="1"/>
    <row r="18982" ht="12.6" hidden="1"/>
    <row r="18983" ht="12.6" hidden="1"/>
    <row r="18984" ht="12.6" hidden="1"/>
    <row r="18985" ht="12.6" hidden="1"/>
    <row r="18986" ht="12.6" hidden="1"/>
    <row r="18987" ht="12.6" hidden="1"/>
    <row r="18988" ht="12.6" hidden="1"/>
    <row r="18989" ht="12.6" hidden="1"/>
    <row r="18990" ht="12.6" hidden="1"/>
    <row r="18991" ht="12.6" hidden="1"/>
    <row r="18992" ht="12.6" hidden="1"/>
    <row r="18993" ht="12.6" hidden="1"/>
    <row r="18994" ht="12.6" hidden="1"/>
    <row r="18995" ht="12.6" hidden="1"/>
    <row r="18996" ht="12.6" hidden="1"/>
    <row r="18997" ht="12.6" hidden="1"/>
    <row r="18998" ht="12.6" hidden="1"/>
    <row r="18999" ht="12.6" hidden="1"/>
    <row r="19000" ht="12.6" hidden="1"/>
    <row r="19001" ht="12.6" hidden="1"/>
    <row r="19002" ht="12.6" hidden="1"/>
    <row r="19003" ht="12.6" hidden="1"/>
    <row r="19004" ht="12.6" hidden="1"/>
    <row r="19005" ht="12.6" hidden="1"/>
    <row r="19006" ht="12.6" hidden="1"/>
    <row r="19007" ht="12.6" hidden="1"/>
    <row r="19008" ht="12.6" hidden="1"/>
    <row r="19009" ht="12.6" hidden="1"/>
    <row r="19010" ht="12.6" hidden="1"/>
    <row r="19011" ht="12.6" hidden="1"/>
    <row r="19012" ht="12.6" hidden="1"/>
    <row r="19013" ht="12.6" hidden="1"/>
    <row r="19014" ht="12.6" hidden="1"/>
    <row r="19015" ht="12.6" hidden="1"/>
    <row r="19016" ht="12.6" hidden="1"/>
    <row r="19017" ht="12.6" hidden="1"/>
    <row r="19018" ht="12.6" hidden="1"/>
    <row r="19019" ht="12.6" hidden="1"/>
    <row r="19020" ht="12.6" hidden="1"/>
    <row r="19021" ht="12.6" hidden="1"/>
    <row r="19022" ht="12.6" hidden="1"/>
    <row r="19023" ht="12.6" hidden="1"/>
    <row r="19024" ht="12.6" hidden="1"/>
    <row r="19025" ht="12.6" hidden="1"/>
    <row r="19026" ht="12.6" hidden="1"/>
    <row r="19027" ht="12.6" hidden="1"/>
    <row r="19028" ht="12.6" hidden="1"/>
    <row r="19029" ht="12.6" hidden="1"/>
    <row r="19030" ht="12.6" hidden="1"/>
    <row r="19031" ht="12.6" hidden="1"/>
    <row r="19032" ht="12.6" hidden="1"/>
    <row r="19033" ht="12.6" hidden="1"/>
    <row r="19034" ht="12.6" hidden="1"/>
    <row r="19035" ht="12.6" hidden="1"/>
    <row r="19036" ht="12.6" hidden="1"/>
    <row r="19037" ht="12.6" hidden="1"/>
    <row r="19038" ht="12.6" hidden="1"/>
    <row r="19039" ht="12.6" hidden="1"/>
    <row r="19040" ht="12.6" hidden="1"/>
    <row r="19041" ht="12.6" hidden="1"/>
    <row r="19042" ht="12.6" hidden="1"/>
    <row r="19043" ht="12.6" hidden="1"/>
    <row r="19044" ht="12.6" hidden="1"/>
    <row r="19045" ht="12.6" hidden="1"/>
    <row r="19046" ht="12.6" hidden="1"/>
    <row r="19047" ht="12.6" hidden="1"/>
    <row r="19048" ht="12.6" hidden="1"/>
    <row r="19049" ht="12.6" hidden="1"/>
    <row r="19050" ht="12.6" hidden="1"/>
    <row r="19051" ht="12.6" hidden="1"/>
    <row r="19052" ht="12.6" hidden="1"/>
    <row r="19053" ht="12.6" hidden="1"/>
    <row r="19054" ht="12.6" hidden="1"/>
    <row r="19055" ht="12.6" hidden="1"/>
    <row r="19056" ht="12.6" hidden="1"/>
    <row r="19057" ht="12.6" hidden="1"/>
    <row r="19058" ht="12.6" hidden="1"/>
    <row r="19059" ht="12.6" hidden="1"/>
    <row r="19060" ht="12.6" hidden="1"/>
    <row r="19061" ht="12.6" hidden="1"/>
    <row r="19062" ht="12.6" hidden="1"/>
    <row r="19063" ht="12.6" hidden="1"/>
    <row r="19064" ht="12.6" hidden="1"/>
    <row r="19065" ht="12.6" hidden="1"/>
    <row r="19066" ht="12.6" hidden="1"/>
    <row r="19067" ht="12.6" hidden="1"/>
    <row r="19068" ht="12.6" hidden="1"/>
    <row r="19069" ht="12.6" hidden="1"/>
    <row r="19070" ht="12.6" hidden="1"/>
    <row r="19071" ht="12.6" hidden="1"/>
    <row r="19072" ht="12.6" hidden="1"/>
    <row r="19073" ht="12.6" hidden="1"/>
    <row r="19074" ht="12.6" hidden="1"/>
    <row r="19075" ht="12.6" hidden="1"/>
    <row r="19076" ht="12.6" hidden="1"/>
    <row r="19077" ht="12.6" hidden="1"/>
    <row r="19078" ht="12.6" hidden="1"/>
    <row r="19079" ht="12.6" hidden="1"/>
    <row r="19080" ht="12.6" hidden="1"/>
    <row r="19081" ht="12.6" hidden="1"/>
    <row r="19082" ht="12.6" hidden="1"/>
    <row r="19083" ht="12.6" hidden="1"/>
    <row r="19084" ht="12.6" hidden="1"/>
    <row r="19085" ht="12.6" hidden="1"/>
    <row r="19086" ht="12.6" hidden="1"/>
    <row r="19087" ht="12.6" hidden="1"/>
    <row r="19088" ht="12.6" hidden="1"/>
    <row r="19089" ht="12.6" hidden="1"/>
    <row r="19090" ht="12.6" hidden="1"/>
    <row r="19091" ht="12.6" hidden="1"/>
    <row r="19092" ht="12.6" hidden="1"/>
    <row r="19093" ht="12.6" hidden="1"/>
    <row r="19094" ht="12.6" hidden="1"/>
    <row r="19095" ht="12.6" hidden="1"/>
    <row r="19096" ht="12.6" hidden="1"/>
    <row r="19097" ht="12.6" hidden="1"/>
    <row r="19098" ht="12.6" hidden="1"/>
    <row r="19099" ht="12.6" hidden="1"/>
    <row r="19100" ht="12.6" hidden="1"/>
    <row r="19101" ht="12.6" hidden="1"/>
    <row r="19102" ht="12.6" hidden="1"/>
    <row r="19103" ht="12.6" hidden="1"/>
    <row r="19104" ht="12.6" hidden="1"/>
    <row r="19105" ht="12.6" hidden="1"/>
    <row r="19106" ht="12.6" hidden="1"/>
    <row r="19107" ht="12.6" hidden="1"/>
    <row r="19108" ht="12.6" hidden="1"/>
    <row r="19109" ht="12.6" hidden="1"/>
    <row r="19110" ht="12.6" hidden="1"/>
    <row r="19111" ht="12.6" hidden="1"/>
    <row r="19112" ht="12.6" hidden="1"/>
    <row r="19113" ht="12.6" hidden="1"/>
    <row r="19114" ht="12.6" hidden="1"/>
    <row r="19115" ht="12.6" hidden="1"/>
    <row r="19116" ht="12.6" hidden="1"/>
    <row r="19117" ht="12.6" hidden="1"/>
    <row r="19118" ht="12.6" hidden="1"/>
    <row r="19119" ht="12.6" hidden="1"/>
    <row r="19120" ht="12.6" hidden="1"/>
    <row r="19121" ht="12.6" hidden="1"/>
    <row r="19122" ht="12.6" hidden="1"/>
    <row r="19123" ht="12.6" hidden="1"/>
    <row r="19124" ht="12.6" hidden="1"/>
    <row r="19125" ht="12.6" hidden="1"/>
    <row r="19126" ht="12.6" hidden="1"/>
    <row r="19127" ht="12.6" hidden="1"/>
    <row r="19128" ht="12.6" hidden="1"/>
    <row r="19129" ht="12.6" hidden="1"/>
    <row r="19130" ht="12.6" hidden="1"/>
    <row r="19131" ht="12.6" hidden="1"/>
    <row r="19132" ht="12.6" hidden="1"/>
    <row r="19133" ht="12.6" hidden="1"/>
    <row r="19134" ht="12.6" hidden="1"/>
    <row r="19135" ht="12.6" hidden="1"/>
    <row r="19136" ht="12.6" hidden="1"/>
    <row r="19137" ht="12.6" hidden="1"/>
    <row r="19138" ht="12.6" hidden="1"/>
    <row r="19139" ht="12.6" hidden="1"/>
    <row r="19140" ht="12.6" hidden="1"/>
    <row r="19141" ht="12.6" hidden="1"/>
    <row r="19142" ht="12.6" hidden="1"/>
    <row r="19143" ht="12.6" hidden="1"/>
    <row r="19144" ht="12.6" hidden="1"/>
    <row r="19145" ht="12.6" hidden="1"/>
    <row r="19146" ht="12.6" hidden="1"/>
    <row r="19147" ht="12.6" hidden="1"/>
    <row r="19148" ht="12.6" hidden="1"/>
    <row r="19149" ht="12.6" hidden="1"/>
    <row r="19150" ht="12.6" hidden="1"/>
    <row r="19151" ht="12.6" hidden="1"/>
    <row r="19152" ht="12.6" hidden="1"/>
    <row r="19153" ht="12.6" hidden="1"/>
    <row r="19154" ht="12.6" hidden="1"/>
    <row r="19155" ht="12.6" hidden="1"/>
    <row r="19156" ht="12.6" hidden="1"/>
    <row r="19157" ht="12.6" hidden="1"/>
    <row r="19158" ht="12.6" hidden="1"/>
    <row r="19159" ht="12.6" hidden="1"/>
    <row r="19160" ht="12.6" hidden="1"/>
    <row r="19161" ht="12.6" hidden="1"/>
    <row r="19162" ht="12.6" hidden="1"/>
    <row r="19163" ht="12.6" hidden="1"/>
    <row r="19164" ht="12.6" hidden="1"/>
    <row r="19165" ht="12.6" hidden="1"/>
    <row r="19166" ht="12.6" hidden="1"/>
    <row r="19167" ht="12.6" hidden="1"/>
    <row r="19168" ht="12.6" hidden="1"/>
    <row r="19169" ht="12.6" hidden="1"/>
    <row r="19170" ht="12.6" hidden="1"/>
    <row r="19171" ht="12.6" hidden="1"/>
    <row r="19172" ht="12.6" hidden="1"/>
    <row r="19173" ht="12.6" hidden="1"/>
    <row r="19174" ht="12.6" hidden="1"/>
    <row r="19175" ht="12.6" hidden="1"/>
    <row r="19176" ht="12.6" hidden="1"/>
    <row r="19177" ht="12.6" hidden="1"/>
    <row r="19178" ht="12.6" hidden="1"/>
    <row r="19179" ht="12.6" hidden="1"/>
    <row r="19180" ht="12.6" hidden="1"/>
    <row r="19181" ht="12.6" hidden="1"/>
    <row r="19182" ht="12.6" hidden="1"/>
    <row r="19183" ht="12.6" hidden="1"/>
    <row r="19184" ht="12.6" hidden="1"/>
    <row r="19185" ht="12.6" hidden="1"/>
    <row r="19186" ht="12.6" hidden="1"/>
    <row r="19187" ht="12.6" hidden="1"/>
    <row r="19188" ht="12.6" hidden="1"/>
    <row r="19189" ht="12.6" hidden="1"/>
    <row r="19190" ht="12.6" hidden="1"/>
    <row r="19191" ht="12.6" hidden="1"/>
    <row r="19192" ht="12.6" hidden="1"/>
    <row r="19193" ht="12.6" hidden="1"/>
    <row r="19194" ht="12.6" hidden="1"/>
    <row r="19195" ht="12.6" hidden="1"/>
    <row r="19196" ht="12.6" hidden="1"/>
    <row r="19197" ht="12.6" hidden="1"/>
    <row r="19198" ht="12.6" hidden="1"/>
    <row r="19199" ht="12.6" hidden="1"/>
    <row r="19200" ht="12.6" hidden="1"/>
    <row r="19201" ht="12.6" hidden="1"/>
    <row r="19202" ht="12.6" hidden="1"/>
    <row r="19203" ht="12.6" hidden="1"/>
    <row r="19204" ht="12.6" hidden="1"/>
    <row r="19205" ht="12.6" hidden="1"/>
    <row r="19206" ht="12.6" hidden="1"/>
    <row r="19207" ht="12.6" hidden="1"/>
    <row r="19208" ht="12.6" hidden="1"/>
    <row r="19209" ht="12.6" hidden="1"/>
    <row r="19210" ht="12.6" hidden="1"/>
    <row r="19211" ht="12.6" hidden="1"/>
    <row r="19212" ht="12.6" hidden="1"/>
    <row r="19213" ht="12.6" hidden="1"/>
    <row r="19214" ht="12.6" hidden="1"/>
    <row r="19215" ht="12.6" hidden="1"/>
    <row r="19216" ht="12.6" hidden="1"/>
    <row r="19217" ht="12.6" hidden="1"/>
    <row r="19218" ht="12.6" hidden="1"/>
    <row r="19219" ht="12.6" hidden="1"/>
    <row r="19220" ht="12.6" hidden="1"/>
    <row r="19221" ht="12.6" hidden="1"/>
    <row r="19222" ht="12.6" hidden="1"/>
    <row r="19223" ht="12.6" hidden="1"/>
    <row r="19224" ht="12.6" hidden="1"/>
    <row r="19225" ht="12.6" hidden="1"/>
    <row r="19226" ht="12.6" hidden="1"/>
    <row r="19227" ht="12.6" hidden="1"/>
    <row r="19228" ht="12.6" hidden="1"/>
    <row r="19229" ht="12.6" hidden="1"/>
    <row r="19230" ht="12.6" hidden="1"/>
    <row r="19231" ht="12.6" hidden="1"/>
    <row r="19232" ht="12.6" hidden="1"/>
    <row r="19233" ht="12.6" hidden="1"/>
    <row r="19234" ht="12.6" hidden="1"/>
    <row r="19235" ht="12.6" hidden="1"/>
    <row r="19236" ht="12.6" hidden="1"/>
    <row r="19237" ht="12.6" hidden="1"/>
    <row r="19238" ht="12.6" hidden="1"/>
    <row r="19239" ht="12.6" hidden="1"/>
    <row r="19240" ht="12.6" hidden="1"/>
    <row r="19241" ht="12.6" hidden="1"/>
    <row r="19242" ht="12.6" hidden="1"/>
    <row r="19243" ht="12.6" hidden="1"/>
    <row r="19244" ht="12.6" hidden="1"/>
    <row r="19245" ht="12.6" hidden="1"/>
    <row r="19246" ht="12.6" hidden="1"/>
    <row r="19247" ht="12.6" hidden="1"/>
    <row r="19248" ht="12.6" hidden="1"/>
    <row r="19249" ht="12.6" hidden="1"/>
    <row r="19250" ht="12.6" hidden="1"/>
    <row r="19251" ht="12.6" hidden="1"/>
    <row r="19252" ht="12.6" hidden="1"/>
    <row r="19253" ht="12.6" hidden="1"/>
    <row r="19254" ht="12.6" hidden="1"/>
    <row r="19255" ht="12.6" hidden="1"/>
    <row r="19256" ht="12.6" hidden="1"/>
    <row r="19257" ht="12.6" hidden="1"/>
    <row r="19258" ht="12.6" hidden="1"/>
    <row r="19259" ht="12.6" hidden="1"/>
    <row r="19260" ht="12.6" hidden="1"/>
    <row r="19261" ht="12.6" hidden="1"/>
    <row r="19262" ht="12.6" hidden="1"/>
    <row r="19263" ht="12.6" hidden="1"/>
    <row r="19264" ht="12.6" hidden="1"/>
    <row r="19265" ht="12.6" hidden="1"/>
    <row r="19266" ht="12.6" hidden="1"/>
    <row r="19267" ht="12.6" hidden="1"/>
    <row r="19268" ht="12.6" hidden="1"/>
    <row r="19269" ht="12.6" hidden="1"/>
    <row r="19270" ht="12.6" hidden="1"/>
    <row r="19271" ht="12.6" hidden="1"/>
    <row r="19272" ht="12.6" hidden="1"/>
    <row r="19273" ht="12.6" hidden="1"/>
    <row r="19274" ht="12.6" hidden="1"/>
    <row r="19275" ht="12.6" hidden="1"/>
    <row r="19276" ht="12.6" hidden="1"/>
    <row r="19277" ht="12.6" hidden="1"/>
    <row r="19278" ht="12.6" hidden="1"/>
    <row r="19279" ht="12.6" hidden="1"/>
    <row r="19280" ht="12.6" hidden="1"/>
    <row r="19281" ht="12.6" hidden="1"/>
    <row r="19282" ht="12.6" hidden="1"/>
    <row r="19283" ht="12.6" hidden="1"/>
    <row r="19284" ht="12.6" hidden="1"/>
    <row r="19285" ht="12.6" hidden="1"/>
    <row r="19286" ht="12.6" hidden="1"/>
    <row r="19287" ht="12.6" hidden="1"/>
    <row r="19288" ht="12.6" hidden="1"/>
    <row r="19289" ht="12.6" hidden="1"/>
    <row r="19290" ht="12.6" hidden="1"/>
    <row r="19291" ht="12.6" hidden="1"/>
    <row r="19292" ht="12.6" hidden="1"/>
    <row r="19293" ht="12.6" hidden="1"/>
    <row r="19294" ht="12.6" hidden="1"/>
    <row r="19295" ht="12.6" hidden="1"/>
    <row r="19296" ht="12.6" hidden="1"/>
    <row r="19297" ht="12.6" hidden="1"/>
    <row r="19298" ht="12.6" hidden="1"/>
    <row r="19299" ht="12.6" hidden="1"/>
    <row r="19300" ht="12.6" hidden="1"/>
    <row r="19301" ht="12.6" hidden="1"/>
    <row r="19302" ht="12.6" hidden="1"/>
    <row r="19303" ht="12.6" hidden="1"/>
    <row r="19304" ht="12.6" hidden="1"/>
    <row r="19305" ht="12.6" hidden="1"/>
    <row r="19306" ht="12.6" hidden="1"/>
    <row r="19307" ht="12.6" hidden="1"/>
    <row r="19308" ht="12.6" hidden="1"/>
    <row r="19309" ht="12.6" hidden="1"/>
    <row r="19310" ht="12.6" hidden="1"/>
    <row r="19311" ht="12.6" hidden="1"/>
    <row r="19312" ht="12.6" hidden="1"/>
    <row r="19313" ht="12.6" hidden="1"/>
    <row r="19314" ht="12.6" hidden="1"/>
    <row r="19315" ht="12.6" hidden="1"/>
    <row r="19316" ht="12.6" hidden="1"/>
    <row r="19317" ht="12.6" hidden="1"/>
    <row r="19318" ht="12.6" hidden="1"/>
    <row r="19319" ht="12.6" hidden="1"/>
    <row r="19320" ht="12.6" hidden="1"/>
    <row r="19321" ht="12.6" hidden="1"/>
    <row r="19322" ht="12.6" hidden="1"/>
    <row r="19323" ht="12.6" hidden="1"/>
    <row r="19324" ht="12.6" hidden="1"/>
    <row r="19325" ht="12.6" hidden="1"/>
    <row r="19326" ht="12.6" hidden="1"/>
    <row r="19327" ht="12.6" hidden="1"/>
    <row r="19328" ht="12.6" hidden="1"/>
    <row r="19329" ht="12.6" hidden="1"/>
    <row r="19330" ht="12.6" hidden="1"/>
    <row r="19331" ht="12.6" hidden="1"/>
    <row r="19332" ht="12.6" hidden="1"/>
    <row r="19333" ht="12.6" hidden="1"/>
    <row r="19334" ht="12.6" hidden="1"/>
    <row r="19335" ht="12.6" hidden="1"/>
    <row r="19336" ht="12.6" hidden="1"/>
    <row r="19337" ht="12.6" hidden="1"/>
    <row r="19338" ht="12.6" hidden="1"/>
    <row r="19339" ht="12.6" hidden="1"/>
    <row r="19340" ht="12.6" hidden="1"/>
    <row r="19341" ht="12.6" hidden="1"/>
    <row r="19342" ht="12.6" hidden="1"/>
    <row r="19343" ht="12.6" hidden="1"/>
    <row r="19344" ht="12.6" hidden="1"/>
    <row r="19345" ht="12.6" hidden="1"/>
    <row r="19346" ht="12.6" hidden="1"/>
    <row r="19347" ht="12.6" hidden="1"/>
    <row r="19348" ht="12.6" hidden="1"/>
    <row r="19349" ht="12.6" hidden="1"/>
    <row r="19350" ht="12.6" hidden="1"/>
    <row r="19351" ht="12.6" hidden="1"/>
    <row r="19352" ht="12.6" hidden="1"/>
    <row r="19353" ht="12.6" hidden="1"/>
    <row r="19354" ht="12.6" hidden="1"/>
    <row r="19355" ht="12.6" hidden="1"/>
    <row r="19356" ht="12.6" hidden="1"/>
    <row r="19357" ht="12.6" hidden="1"/>
    <row r="19358" ht="12.6" hidden="1"/>
    <row r="19359" ht="12.6" hidden="1"/>
    <row r="19360" ht="12.6" hidden="1"/>
    <row r="19361" ht="12.6" hidden="1"/>
    <row r="19362" ht="12.6" hidden="1"/>
    <row r="19363" ht="12.6" hidden="1"/>
    <row r="19364" ht="12.6" hidden="1"/>
    <row r="19365" ht="12.6" hidden="1"/>
    <row r="19366" ht="12.6" hidden="1"/>
    <row r="19367" ht="12.6" hidden="1"/>
    <row r="19368" ht="12.6" hidden="1"/>
    <row r="19369" ht="12.6" hidden="1"/>
    <row r="19370" ht="12.6" hidden="1"/>
    <row r="19371" ht="12.6" hidden="1"/>
    <row r="19372" ht="12.6" hidden="1"/>
    <row r="19373" ht="12.6" hidden="1"/>
    <row r="19374" ht="12.6" hidden="1"/>
    <row r="19375" ht="12.6" hidden="1"/>
    <row r="19376" ht="12.6" hidden="1"/>
    <row r="19377" ht="12.6" hidden="1"/>
    <row r="19378" ht="12.6" hidden="1"/>
    <row r="19379" ht="12.6" hidden="1"/>
    <row r="19380" ht="12.6" hidden="1"/>
    <row r="19381" ht="12.6" hidden="1"/>
    <row r="19382" ht="12.6" hidden="1"/>
    <row r="19383" ht="12.6" hidden="1"/>
    <row r="19384" ht="12.6" hidden="1"/>
    <row r="19385" ht="12.6" hidden="1"/>
    <row r="19386" ht="12.6" hidden="1"/>
    <row r="19387" ht="12.6" hidden="1"/>
    <row r="19388" ht="12.6" hidden="1"/>
    <row r="19389" ht="12.6" hidden="1"/>
    <row r="19390" ht="12.6" hidden="1"/>
    <row r="19391" ht="12.6" hidden="1"/>
    <row r="19392" ht="12.6" hidden="1"/>
    <row r="19393" ht="12.6" hidden="1"/>
    <row r="19394" ht="12.6" hidden="1"/>
    <row r="19395" ht="12.6" hidden="1"/>
    <row r="19396" ht="12.6" hidden="1"/>
    <row r="19397" ht="12.6" hidden="1"/>
    <row r="19398" ht="12.6" hidden="1"/>
    <row r="19399" ht="12.6" hidden="1"/>
    <row r="19400" ht="12.6" hidden="1"/>
    <row r="19401" ht="12.6" hidden="1"/>
    <row r="19402" ht="12.6" hidden="1"/>
    <row r="19403" ht="12.6" hidden="1"/>
    <row r="19404" ht="12.6" hidden="1"/>
    <row r="19405" ht="12.6" hidden="1"/>
    <row r="19406" ht="12.6" hidden="1"/>
    <row r="19407" ht="12.6" hidden="1"/>
    <row r="19408" ht="12.6" hidden="1"/>
    <row r="19409" ht="12.6" hidden="1"/>
    <row r="19410" ht="12.6" hidden="1"/>
    <row r="19411" ht="12.6" hidden="1"/>
    <row r="19412" ht="12.6" hidden="1"/>
    <row r="19413" ht="12.6" hidden="1"/>
    <row r="19414" ht="12.6" hidden="1"/>
    <row r="19415" ht="12.6" hidden="1"/>
    <row r="19416" ht="12.6" hidden="1"/>
    <row r="19417" ht="12.6" hidden="1"/>
    <row r="19418" ht="12.6" hidden="1"/>
    <row r="19419" ht="12.6" hidden="1"/>
    <row r="19420" ht="12.6" hidden="1"/>
    <row r="19421" ht="12.6" hidden="1"/>
    <row r="19422" ht="12.6" hidden="1"/>
    <row r="19423" ht="12.6" hidden="1"/>
    <row r="19424" ht="12.6" hidden="1"/>
    <row r="19425" ht="12.6" hidden="1"/>
    <row r="19426" ht="12.6" hidden="1"/>
    <row r="19427" ht="12.6" hidden="1"/>
    <row r="19428" ht="12.6" hidden="1"/>
    <row r="19429" ht="12.6" hidden="1"/>
    <row r="19430" ht="12.6" hidden="1"/>
    <row r="19431" ht="12.6" hidden="1"/>
    <row r="19432" ht="12.6" hidden="1"/>
    <row r="19433" ht="12.6" hidden="1"/>
    <row r="19434" ht="12.6" hidden="1"/>
    <row r="19435" ht="12.6" hidden="1"/>
    <row r="19436" ht="12.6" hidden="1"/>
    <row r="19437" ht="12.6" hidden="1"/>
    <row r="19438" ht="12.6" hidden="1"/>
    <row r="19439" ht="12.6" hidden="1"/>
    <row r="19440" ht="12.6" hidden="1"/>
    <row r="19441" ht="12.6" hidden="1"/>
    <row r="19442" ht="12.6" hidden="1"/>
    <row r="19443" ht="12.6" hidden="1"/>
    <row r="19444" ht="12.6" hidden="1"/>
    <row r="19445" ht="12.6" hidden="1"/>
    <row r="19446" ht="12.6" hidden="1"/>
    <row r="19447" ht="12.6" hidden="1"/>
    <row r="19448" ht="12.6" hidden="1"/>
    <row r="19449" ht="12.6" hidden="1"/>
    <row r="19450" ht="12.6" hidden="1"/>
    <row r="19451" ht="12.6" hidden="1"/>
    <row r="19452" ht="12.6" hidden="1"/>
    <row r="19453" ht="12.6" hidden="1"/>
    <row r="19454" ht="12.6" hidden="1"/>
    <row r="19455" ht="12.6" hidden="1"/>
    <row r="19456" ht="12.6" hidden="1"/>
    <row r="19457" ht="12.6" hidden="1"/>
    <row r="19458" ht="12.6" hidden="1"/>
    <row r="19459" ht="12.6" hidden="1"/>
    <row r="19460" ht="12.6" hidden="1"/>
    <row r="19461" ht="12.6" hidden="1"/>
    <row r="19462" ht="12.6" hidden="1"/>
    <row r="19463" ht="12.6" hidden="1"/>
    <row r="19464" ht="12.6" hidden="1"/>
    <row r="19465" ht="12.6" hidden="1"/>
    <row r="19466" ht="12.6" hidden="1"/>
    <row r="19467" ht="12.6" hidden="1"/>
    <row r="19468" ht="12.6" hidden="1"/>
    <row r="19469" ht="12.6" hidden="1"/>
    <row r="19470" ht="12.6" hidden="1"/>
    <row r="19471" ht="12.6" hidden="1"/>
    <row r="19472" ht="12.6" hidden="1"/>
    <row r="19473" ht="12.6" hidden="1"/>
    <row r="19474" ht="12.6" hidden="1"/>
    <row r="19475" ht="12.6" hidden="1"/>
    <row r="19476" ht="12.6" hidden="1"/>
    <row r="19477" ht="12.6" hidden="1"/>
    <row r="19478" ht="12.6" hidden="1"/>
    <row r="19479" ht="12.6" hidden="1"/>
    <row r="19480" ht="12.6" hidden="1"/>
    <row r="19481" ht="12.6" hidden="1"/>
    <row r="19482" ht="12.6" hidden="1"/>
    <row r="19483" ht="12.6" hidden="1"/>
    <row r="19484" ht="12.6" hidden="1"/>
    <row r="19485" ht="12.6" hidden="1"/>
    <row r="19486" ht="12.6" hidden="1"/>
    <row r="19487" ht="12.6" hidden="1"/>
    <row r="19488" ht="12.6" hidden="1"/>
    <row r="19489" ht="12.6" hidden="1"/>
    <row r="19490" ht="12.6" hidden="1"/>
    <row r="19491" ht="12.6" hidden="1"/>
    <row r="19492" ht="12.6" hidden="1"/>
    <row r="19493" ht="12.6" hidden="1"/>
    <row r="19494" ht="12.6" hidden="1"/>
    <row r="19495" ht="12.6" hidden="1"/>
    <row r="19496" ht="12.6" hidden="1"/>
    <row r="19497" ht="12.6" hidden="1"/>
    <row r="19498" ht="12.6" hidden="1"/>
    <row r="19499" ht="12.6" hidden="1"/>
    <row r="19500" ht="12.6" hidden="1"/>
    <row r="19501" ht="12.6" hidden="1"/>
    <row r="19502" ht="12.6" hidden="1"/>
    <row r="19503" ht="12.6" hidden="1"/>
    <row r="19504" ht="12.6" hidden="1"/>
    <row r="19505" ht="12.6" hidden="1"/>
    <row r="19506" ht="12.6" hidden="1"/>
    <row r="19507" ht="12.6" hidden="1"/>
    <row r="19508" ht="12.6" hidden="1"/>
    <row r="19509" ht="12.6" hidden="1"/>
    <row r="19510" ht="12.6" hidden="1"/>
    <row r="19511" ht="12.6" hidden="1"/>
    <row r="19512" ht="12.6" hidden="1"/>
    <row r="19513" ht="12.6" hidden="1"/>
    <row r="19514" ht="12.6" hidden="1"/>
    <row r="19515" ht="12.6" hidden="1"/>
    <row r="19516" ht="12.6" hidden="1"/>
    <row r="19517" ht="12.6" hidden="1"/>
    <row r="19518" ht="12.6" hidden="1"/>
    <row r="19519" ht="12.6" hidden="1"/>
    <row r="19520" ht="12.6" hidden="1"/>
    <row r="19521" ht="12.6" hidden="1"/>
    <row r="19522" ht="12.6" hidden="1"/>
    <row r="19523" ht="12.6" hidden="1"/>
    <row r="19524" ht="12.6" hidden="1"/>
    <row r="19525" ht="12.6" hidden="1"/>
    <row r="19526" ht="12.6" hidden="1"/>
    <row r="19527" ht="12.6" hidden="1"/>
    <row r="19528" ht="12.6" hidden="1"/>
    <row r="19529" ht="12.6" hidden="1"/>
    <row r="19530" ht="12.6" hidden="1"/>
    <row r="19531" ht="12.6" hidden="1"/>
    <row r="19532" ht="12.6" hidden="1"/>
    <row r="19533" ht="12.6" hidden="1"/>
    <row r="19534" ht="12.6" hidden="1"/>
    <row r="19535" ht="12.6" hidden="1"/>
    <row r="19536" ht="12.6" hidden="1"/>
    <row r="19537" ht="12.6" hidden="1"/>
    <row r="19538" ht="12.6" hidden="1"/>
    <row r="19539" ht="12.6" hidden="1"/>
    <row r="19540" ht="12.6" hidden="1"/>
    <row r="19541" ht="12.6" hidden="1"/>
    <row r="19542" ht="12.6" hidden="1"/>
    <row r="19543" ht="12.6" hidden="1"/>
    <row r="19544" ht="12.6" hidden="1"/>
    <row r="19545" ht="12.6" hidden="1"/>
    <row r="19546" ht="12.6" hidden="1"/>
    <row r="19547" ht="12.6" hidden="1"/>
    <row r="19548" ht="12.6" hidden="1"/>
    <row r="19549" ht="12.6" hidden="1"/>
    <row r="19550" ht="12.6" hidden="1"/>
    <row r="19551" ht="12.6" hidden="1"/>
    <row r="19552" ht="12.6" hidden="1"/>
    <row r="19553" ht="12.6" hidden="1"/>
    <row r="19554" ht="12.6" hidden="1"/>
    <row r="19555" ht="12.6" hidden="1"/>
    <row r="19556" ht="12.6" hidden="1"/>
    <row r="19557" ht="12.6" hidden="1"/>
    <row r="19558" ht="12.6" hidden="1"/>
    <row r="19559" ht="12.6" hidden="1"/>
    <row r="19560" ht="12.6" hidden="1"/>
    <row r="19561" ht="12.6" hidden="1"/>
    <row r="19562" ht="12.6" hidden="1"/>
    <row r="19563" ht="12.6" hidden="1"/>
    <row r="19564" ht="12.6" hidden="1"/>
    <row r="19565" ht="12.6" hidden="1"/>
    <row r="19566" ht="12.6" hidden="1"/>
    <row r="19567" ht="12.6" hidden="1"/>
    <row r="19568" ht="12.6" hidden="1"/>
    <row r="19569" ht="12.6" hidden="1"/>
    <row r="19570" ht="12.6" hidden="1"/>
    <row r="19571" ht="12.6" hidden="1"/>
    <row r="19572" ht="12.6" hidden="1"/>
    <row r="19573" ht="12.6" hidden="1"/>
    <row r="19574" ht="12.6" hidden="1"/>
    <row r="19575" ht="12.6" hidden="1"/>
    <row r="19576" ht="12.6" hidden="1"/>
    <row r="19577" ht="12.6" hidden="1"/>
    <row r="19578" ht="12.6" hidden="1"/>
    <row r="19579" ht="12.6" hidden="1"/>
    <row r="19580" ht="12.6" hidden="1"/>
    <row r="19581" ht="12.6" hidden="1"/>
    <row r="19582" ht="12.6" hidden="1"/>
    <row r="19583" ht="12.6" hidden="1"/>
    <row r="19584" ht="12.6" hidden="1"/>
    <row r="19585" ht="12.6" hidden="1"/>
    <row r="19586" ht="12.6" hidden="1"/>
    <row r="19587" ht="12.6" hidden="1"/>
    <row r="19588" ht="12.6" hidden="1"/>
    <row r="19589" ht="12.6" hidden="1"/>
    <row r="19590" ht="12.6" hidden="1"/>
    <row r="19591" ht="12.6" hidden="1"/>
    <row r="19592" ht="12.6" hidden="1"/>
    <row r="19593" ht="12.6" hidden="1"/>
    <row r="19594" ht="12.6" hidden="1"/>
    <row r="19595" ht="12.6" hidden="1"/>
    <row r="19596" ht="12.6" hidden="1"/>
    <row r="19597" ht="12.6" hidden="1"/>
    <row r="19598" ht="12.6" hidden="1"/>
    <row r="19599" ht="12.6" hidden="1"/>
    <row r="19600" ht="12.6" hidden="1"/>
    <row r="19601" ht="12.6" hidden="1"/>
    <row r="19602" ht="12.6" hidden="1"/>
    <row r="19603" ht="12.6" hidden="1"/>
    <row r="19604" ht="12.6" hidden="1"/>
    <row r="19605" ht="12.6" hidden="1"/>
    <row r="19606" ht="12.6" hidden="1"/>
    <row r="19607" ht="12.6" hidden="1"/>
    <row r="19608" ht="12.6" hidden="1"/>
    <row r="19609" ht="12.6" hidden="1"/>
    <row r="19610" ht="12.6" hidden="1"/>
    <row r="19611" ht="12.6" hidden="1"/>
    <row r="19612" ht="12.6" hidden="1"/>
    <row r="19613" ht="12.6" hidden="1"/>
    <row r="19614" ht="12.6" hidden="1"/>
    <row r="19615" ht="12.6" hidden="1"/>
    <row r="19616" ht="12.6" hidden="1"/>
    <row r="19617" ht="12.6" hidden="1"/>
    <row r="19618" ht="12.6" hidden="1"/>
    <row r="19619" ht="12.6" hidden="1"/>
    <row r="19620" ht="12.6" hidden="1"/>
    <row r="19621" ht="12.6" hidden="1"/>
    <row r="19622" ht="12.6" hidden="1"/>
    <row r="19623" ht="12.6" hidden="1"/>
    <row r="19624" ht="12.6" hidden="1"/>
    <row r="19625" ht="12.6" hidden="1"/>
    <row r="19626" ht="12.6" hidden="1"/>
    <row r="19627" ht="12.6" hidden="1"/>
    <row r="19628" ht="12.6" hidden="1"/>
    <row r="19629" ht="12.6" hidden="1"/>
    <row r="19630" ht="12.6" hidden="1"/>
    <row r="19631" ht="12.6" hidden="1"/>
    <row r="19632" ht="12.6" hidden="1"/>
    <row r="19633" ht="12.6" hidden="1"/>
    <row r="19634" ht="12.6" hidden="1"/>
    <row r="19635" ht="12.6" hidden="1"/>
    <row r="19636" ht="12.6" hidden="1"/>
    <row r="19637" ht="12.6" hidden="1"/>
    <row r="19638" ht="12.6" hidden="1"/>
    <row r="19639" ht="12.6" hidden="1"/>
    <row r="19640" ht="12.6" hidden="1"/>
    <row r="19641" ht="12.6" hidden="1"/>
    <row r="19642" ht="12.6" hidden="1"/>
    <row r="19643" ht="12.6" hidden="1"/>
    <row r="19644" ht="12.6" hidden="1"/>
    <row r="19645" ht="12.6" hidden="1"/>
    <row r="19646" ht="12.6" hidden="1"/>
    <row r="19647" ht="12.6" hidden="1"/>
    <row r="19648" ht="12.6" hidden="1"/>
    <row r="19649" ht="12.6" hidden="1"/>
    <row r="19650" ht="12.6" hidden="1"/>
    <row r="19651" ht="12.6" hidden="1"/>
    <row r="19652" ht="12.6" hidden="1"/>
    <row r="19653" ht="12.6" hidden="1"/>
    <row r="19654" ht="12.6" hidden="1"/>
    <row r="19655" ht="12.6" hidden="1"/>
    <row r="19656" ht="12.6" hidden="1"/>
    <row r="19657" ht="12.6" hidden="1"/>
    <row r="19658" ht="12.6" hidden="1"/>
    <row r="19659" ht="12.6" hidden="1"/>
    <row r="19660" ht="12.6" hidden="1"/>
    <row r="19661" ht="12.6" hidden="1"/>
    <row r="19662" ht="12.6" hidden="1"/>
    <row r="19663" ht="12.6" hidden="1"/>
    <row r="19664" ht="12.6" hidden="1"/>
    <row r="19665" ht="12.6" hidden="1"/>
    <row r="19666" ht="12.6" hidden="1"/>
    <row r="19667" ht="12.6" hidden="1"/>
    <row r="19668" ht="12.6" hidden="1"/>
    <row r="19669" ht="12.6" hidden="1"/>
    <row r="19670" ht="12.6" hidden="1"/>
    <row r="19671" ht="12.6" hidden="1"/>
    <row r="19672" ht="12.6" hidden="1"/>
    <row r="19673" ht="12.6" hidden="1"/>
    <row r="19674" ht="12.6" hidden="1"/>
    <row r="19675" ht="12.6" hidden="1"/>
    <row r="19676" ht="12.6" hidden="1"/>
    <row r="19677" ht="12.6" hidden="1"/>
    <row r="19678" ht="12.6" hidden="1"/>
    <row r="19679" ht="12.6" hidden="1"/>
    <row r="19680" ht="12.6" hidden="1"/>
    <row r="19681" ht="12.6" hidden="1"/>
    <row r="19682" ht="12.6" hidden="1"/>
    <row r="19683" ht="12.6" hidden="1"/>
    <row r="19684" ht="12.6" hidden="1"/>
    <row r="19685" ht="12.6" hidden="1"/>
    <row r="19686" ht="12.6" hidden="1"/>
    <row r="19687" ht="12.6" hidden="1"/>
    <row r="19688" ht="12.6" hidden="1"/>
    <row r="19689" ht="12.6" hidden="1"/>
    <row r="19690" ht="12.6" hidden="1"/>
    <row r="19691" ht="12.6" hidden="1"/>
    <row r="19692" ht="12.6" hidden="1"/>
    <row r="19693" ht="12.6" hidden="1"/>
    <row r="19694" ht="12.6" hidden="1"/>
    <row r="19695" ht="12.6" hidden="1"/>
    <row r="19696" ht="12.6" hidden="1"/>
    <row r="19697" ht="12.6" hidden="1"/>
    <row r="19698" ht="12.6" hidden="1"/>
    <row r="19699" ht="12.6" hidden="1"/>
    <row r="19700" ht="12.6" hidden="1"/>
    <row r="19701" ht="12.6" hidden="1"/>
    <row r="19702" ht="12.6" hidden="1"/>
    <row r="19703" ht="12.6" hidden="1"/>
    <row r="19704" ht="12.6" hidden="1"/>
    <row r="19705" ht="12.6" hidden="1"/>
    <row r="19706" ht="12.6" hidden="1"/>
    <row r="19707" ht="12.6" hidden="1"/>
    <row r="19708" ht="12.6" hidden="1"/>
    <row r="19709" ht="12.6" hidden="1"/>
    <row r="19710" ht="12.6" hidden="1"/>
    <row r="19711" ht="12.6" hidden="1"/>
    <row r="19712" ht="12.6" hidden="1"/>
    <row r="19713" ht="12.6" hidden="1"/>
    <row r="19714" ht="12.6" hidden="1"/>
    <row r="19715" ht="12.6" hidden="1"/>
    <row r="19716" ht="12.6" hidden="1"/>
    <row r="19717" ht="12.6" hidden="1"/>
    <row r="19718" ht="12.6" hidden="1"/>
    <row r="19719" ht="12.6" hidden="1"/>
    <row r="19720" ht="12.6" hidden="1"/>
    <row r="19721" ht="12.6" hidden="1"/>
    <row r="19722" ht="12.6" hidden="1"/>
    <row r="19723" ht="12.6" hidden="1"/>
    <row r="19724" ht="12.6" hidden="1"/>
    <row r="19725" ht="12.6" hidden="1"/>
    <row r="19726" ht="12.6" hidden="1"/>
    <row r="19727" ht="12.6" hidden="1"/>
    <row r="19728" ht="12.6" hidden="1"/>
    <row r="19729" ht="12.6" hidden="1"/>
    <row r="19730" ht="12.6" hidden="1"/>
    <row r="19731" ht="12.6" hidden="1"/>
    <row r="19732" ht="12.6" hidden="1"/>
    <row r="19733" ht="12.6" hidden="1"/>
    <row r="19734" ht="12.6" hidden="1"/>
    <row r="19735" ht="12.6" hidden="1"/>
    <row r="19736" ht="12.6" hidden="1"/>
    <row r="19737" ht="12.6" hidden="1"/>
    <row r="19738" ht="12.6" hidden="1"/>
    <row r="19739" ht="12.6" hidden="1"/>
    <row r="19740" ht="12.6" hidden="1"/>
    <row r="19741" ht="12.6" hidden="1"/>
    <row r="19742" ht="12.6" hidden="1"/>
    <row r="19743" ht="12.6" hidden="1"/>
    <row r="19744" ht="12.6" hidden="1"/>
    <row r="19745" ht="12.6" hidden="1"/>
    <row r="19746" ht="12.6" hidden="1"/>
    <row r="19747" ht="12.6" hidden="1"/>
    <row r="19748" ht="12.6" hidden="1"/>
    <row r="19749" ht="12.6" hidden="1"/>
    <row r="19750" ht="12.6" hidden="1"/>
    <row r="19751" ht="12.6" hidden="1"/>
    <row r="19752" ht="12.6" hidden="1"/>
    <row r="19753" ht="12.6" hidden="1"/>
    <row r="19754" ht="12.6" hidden="1"/>
    <row r="19755" ht="12.6" hidden="1"/>
    <row r="19756" ht="12.6" hidden="1"/>
    <row r="19757" ht="12.6" hidden="1"/>
    <row r="19758" ht="12.6" hidden="1"/>
    <row r="19759" ht="12.6" hidden="1"/>
    <row r="19760" ht="12.6" hidden="1"/>
    <row r="19761" ht="12.6" hidden="1"/>
    <row r="19762" ht="12.6" hidden="1"/>
    <row r="19763" ht="12.6" hidden="1"/>
    <row r="19764" ht="12.6" hidden="1"/>
    <row r="19765" ht="12.6" hidden="1"/>
    <row r="19766" ht="12.6" hidden="1"/>
    <row r="19767" ht="12.6" hidden="1"/>
    <row r="19768" ht="12.6" hidden="1"/>
    <row r="19769" ht="12.6" hidden="1"/>
    <row r="19770" ht="12.6" hidden="1"/>
    <row r="19771" ht="12.6" hidden="1"/>
    <row r="19772" ht="12.6" hidden="1"/>
    <row r="19773" ht="12.6" hidden="1"/>
    <row r="19774" ht="12.6" hidden="1"/>
    <row r="19775" ht="12.6" hidden="1"/>
    <row r="19776" ht="12.6" hidden="1"/>
    <row r="19777" ht="12.6" hidden="1"/>
    <row r="19778" ht="12.6" hidden="1"/>
    <row r="19779" ht="12.6" hidden="1"/>
    <row r="19780" ht="12.6" hidden="1"/>
    <row r="19781" ht="12.6" hidden="1"/>
    <row r="19782" ht="12.6" hidden="1"/>
    <row r="19783" ht="12.6" hidden="1"/>
    <row r="19784" ht="12.6" hidden="1"/>
    <row r="19785" ht="12.6" hidden="1"/>
    <row r="19786" ht="12.6" hidden="1"/>
    <row r="19787" ht="12.6" hidden="1"/>
    <row r="19788" ht="12.6" hidden="1"/>
    <row r="19789" ht="12.6" hidden="1"/>
    <row r="19790" ht="12.6" hidden="1"/>
    <row r="19791" ht="12.6" hidden="1"/>
    <row r="19792" ht="12.6" hidden="1"/>
    <row r="19793" ht="12.6" hidden="1"/>
    <row r="19794" ht="12.6" hidden="1"/>
    <row r="19795" ht="12.6" hidden="1"/>
    <row r="19796" ht="12.6" hidden="1"/>
    <row r="19797" ht="12.6" hidden="1"/>
    <row r="19798" ht="12.6" hidden="1"/>
    <row r="19799" ht="12.6" hidden="1"/>
    <row r="19800" ht="12.6" hidden="1"/>
    <row r="19801" ht="12.6" hidden="1"/>
    <row r="19802" ht="12.6" hidden="1"/>
    <row r="19803" ht="12.6" hidden="1"/>
    <row r="19804" ht="12.6" hidden="1"/>
    <row r="19805" ht="12.6" hidden="1"/>
    <row r="19806" ht="12.6" hidden="1"/>
    <row r="19807" ht="12.6" hidden="1"/>
    <row r="19808" ht="12.6" hidden="1"/>
    <row r="19809" ht="12.6" hidden="1"/>
    <row r="19810" ht="12.6" hidden="1"/>
    <row r="19811" ht="12.6" hidden="1"/>
    <row r="19812" ht="12.6" hidden="1"/>
    <row r="19813" ht="12.6" hidden="1"/>
    <row r="19814" ht="12.6" hidden="1"/>
    <row r="19815" ht="12.6" hidden="1"/>
    <row r="19816" ht="12.6" hidden="1"/>
    <row r="19817" ht="12.6" hidden="1"/>
    <row r="19818" ht="12.6" hidden="1"/>
    <row r="19819" ht="12.6" hidden="1"/>
    <row r="19820" ht="12.6" hidden="1"/>
    <row r="19821" ht="12.6" hidden="1"/>
    <row r="19822" ht="12.6" hidden="1"/>
    <row r="19823" ht="12.6" hidden="1"/>
    <row r="19824" ht="12.6" hidden="1"/>
    <row r="19825" ht="12.6" hidden="1"/>
    <row r="19826" ht="12.6" hidden="1"/>
    <row r="19827" ht="12.6" hidden="1"/>
    <row r="19828" ht="12.6" hidden="1"/>
    <row r="19829" ht="12.6" hidden="1"/>
    <row r="19830" ht="12.6" hidden="1"/>
    <row r="19831" ht="12.6" hidden="1"/>
    <row r="19832" ht="12.6" hidden="1"/>
    <row r="19833" ht="12.6" hidden="1"/>
    <row r="19834" ht="12.6" hidden="1"/>
    <row r="19835" ht="12.6" hidden="1"/>
    <row r="19836" ht="12.6" hidden="1"/>
    <row r="19837" ht="12.6" hidden="1"/>
    <row r="19838" ht="12.6" hidden="1"/>
    <row r="19839" ht="12.6" hidden="1"/>
    <row r="19840" ht="12.6" hidden="1"/>
    <row r="19841" ht="12.6" hidden="1"/>
    <row r="19842" ht="12.6" hidden="1"/>
    <row r="19843" ht="12.6" hidden="1"/>
    <row r="19844" ht="12.6" hidden="1"/>
    <row r="19845" ht="12.6" hidden="1"/>
    <row r="19846" ht="12.6" hidden="1"/>
    <row r="19847" ht="12.6" hidden="1"/>
    <row r="19848" ht="12.6" hidden="1"/>
    <row r="19849" ht="12.6" hidden="1"/>
    <row r="19850" ht="12.6" hidden="1"/>
    <row r="19851" ht="12.6" hidden="1"/>
    <row r="19852" ht="12.6" hidden="1"/>
    <row r="19853" ht="12.6" hidden="1"/>
    <row r="19854" ht="12.6" hidden="1"/>
    <row r="19855" ht="12.6" hidden="1"/>
    <row r="19856" ht="12.6" hidden="1"/>
    <row r="19857" ht="12.6" hidden="1"/>
    <row r="19858" ht="12.6" hidden="1"/>
    <row r="19859" ht="12.6" hidden="1"/>
    <row r="19860" ht="12.6" hidden="1"/>
    <row r="19861" ht="12.6" hidden="1"/>
    <row r="19862" ht="12.6" hidden="1"/>
    <row r="19863" ht="12.6" hidden="1"/>
    <row r="19864" ht="12.6" hidden="1"/>
    <row r="19865" ht="12.6" hidden="1"/>
    <row r="19866" ht="12.6" hidden="1"/>
    <row r="19867" ht="12.6" hidden="1"/>
    <row r="19868" ht="12.6" hidden="1"/>
    <row r="19869" ht="12.6" hidden="1"/>
    <row r="19870" ht="12.6" hidden="1"/>
    <row r="19871" ht="12.6" hidden="1"/>
    <row r="19872" ht="12.6" hidden="1"/>
    <row r="19873" ht="12.6" hidden="1"/>
    <row r="19874" ht="12.6" hidden="1"/>
    <row r="19875" ht="12.6" hidden="1"/>
    <row r="19876" ht="12.6" hidden="1"/>
    <row r="19877" ht="12.6" hidden="1"/>
    <row r="19878" ht="12.6" hidden="1"/>
    <row r="19879" ht="12.6" hidden="1"/>
    <row r="19880" ht="12.6" hidden="1"/>
    <row r="19881" ht="12.6" hidden="1"/>
    <row r="19882" ht="12.6" hidden="1"/>
    <row r="19883" ht="12.6" hidden="1"/>
    <row r="19884" ht="12.6" hidden="1"/>
    <row r="19885" ht="12.6" hidden="1"/>
    <row r="19886" ht="12.6" hidden="1"/>
    <row r="19887" ht="12.6" hidden="1"/>
    <row r="19888" ht="12.6" hidden="1"/>
    <row r="19889" ht="12.6" hidden="1"/>
    <row r="19890" ht="12.6" hidden="1"/>
    <row r="19891" ht="12.6" hidden="1"/>
    <row r="19892" ht="12.6" hidden="1"/>
    <row r="19893" ht="12.6" hidden="1"/>
    <row r="19894" ht="12.6" hidden="1"/>
    <row r="19895" ht="12.6" hidden="1"/>
    <row r="19896" ht="12.6" hidden="1"/>
    <row r="19897" ht="12.6" hidden="1"/>
    <row r="19898" ht="12.6" hidden="1"/>
    <row r="19899" ht="12.6" hidden="1"/>
    <row r="19900" ht="12.6" hidden="1"/>
    <row r="19901" ht="12.6" hidden="1"/>
    <row r="19902" ht="12.6" hidden="1"/>
    <row r="19903" ht="12.6" hidden="1"/>
    <row r="19904" ht="12.6" hidden="1"/>
    <row r="19905" ht="12.6" hidden="1"/>
    <row r="19906" ht="12.6" hidden="1"/>
    <row r="19907" ht="12.6" hidden="1"/>
    <row r="19908" ht="12.6" hidden="1"/>
    <row r="19909" ht="12.6" hidden="1"/>
    <row r="19910" ht="12.6" hidden="1"/>
    <row r="19911" ht="12.6" hidden="1"/>
    <row r="19912" ht="12.6" hidden="1"/>
    <row r="19913" ht="12.6" hidden="1"/>
    <row r="19914" ht="12.6" hidden="1"/>
    <row r="19915" ht="12.6" hidden="1"/>
    <row r="19916" ht="12.6" hidden="1"/>
    <row r="19917" ht="12.6" hidden="1"/>
    <row r="19918" ht="12.6" hidden="1"/>
    <row r="19919" ht="12.6" hidden="1"/>
    <row r="19920" ht="12.6" hidden="1"/>
    <row r="19921" ht="12.6" hidden="1"/>
    <row r="19922" ht="12.6" hidden="1"/>
    <row r="19923" ht="12.6" hidden="1"/>
    <row r="19924" ht="12.6" hidden="1"/>
    <row r="19925" ht="12.6" hidden="1"/>
    <row r="19926" ht="12.6" hidden="1"/>
    <row r="19927" ht="12.6" hidden="1"/>
    <row r="19928" ht="12.6" hidden="1"/>
    <row r="19929" ht="12.6" hidden="1"/>
    <row r="19930" ht="12.6" hidden="1"/>
    <row r="19931" ht="12.6" hidden="1"/>
    <row r="19932" ht="12.6" hidden="1"/>
    <row r="19933" ht="12.6" hidden="1"/>
    <row r="19934" ht="12.6" hidden="1"/>
    <row r="19935" ht="12.6" hidden="1"/>
    <row r="19936" ht="12.6" hidden="1"/>
    <row r="19937" ht="12.6" hidden="1"/>
    <row r="19938" ht="12.6" hidden="1"/>
    <row r="19939" ht="12.6" hidden="1"/>
    <row r="19940" ht="12.6" hidden="1"/>
    <row r="19941" ht="12.6" hidden="1"/>
    <row r="19942" ht="12.6" hidden="1"/>
    <row r="19943" ht="12.6" hidden="1"/>
    <row r="19944" ht="12.6" hidden="1"/>
    <row r="19945" ht="12.6" hidden="1"/>
    <row r="19946" ht="12.6" hidden="1"/>
    <row r="19947" ht="12.6" hidden="1"/>
    <row r="19948" ht="12.6" hidden="1"/>
    <row r="19949" ht="12.6" hidden="1"/>
    <row r="19950" ht="12.6" hidden="1"/>
    <row r="19951" ht="12.6" hidden="1"/>
    <row r="19952" ht="12.6" hidden="1"/>
    <row r="19953" ht="12.6" hidden="1"/>
    <row r="19954" ht="12.6" hidden="1"/>
    <row r="19955" ht="12.6" hidden="1"/>
    <row r="19956" ht="12.6" hidden="1"/>
    <row r="19957" ht="12.6" hidden="1"/>
    <row r="19958" ht="12.6" hidden="1"/>
    <row r="19959" ht="12.6" hidden="1"/>
    <row r="19960" ht="12.6" hidden="1"/>
    <row r="19961" ht="12.6" hidden="1"/>
    <row r="19962" ht="12.6" hidden="1"/>
    <row r="19963" ht="12.6" hidden="1"/>
    <row r="19964" ht="12.6" hidden="1"/>
    <row r="19965" ht="12.6" hidden="1"/>
    <row r="19966" ht="12.6" hidden="1"/>
    <row r="19967" ht="12.6" hidden="1"/>
    <row r="19968" ht="12.6" hidden="1"/>
    <row r="19969" ht="12.6" hidden="1"/>
    <row r="19970" ht="12.6" hidden="1"/>
    <row r="19971" ht="12.6" hidden="1"/>
    <row r="19972" ht="12.6" hidden="1"/>
    <row r="19973" ht="12.6" hidden="1"/>
    <row r="19974" ht="12.6" hidden="1"/>
    <row r="19975" ht="12.6" hidden="1"/>
    <row r="19976" ht="12.6" hidden="1"/>
    <row r="19977" ht="12.6" hidden="1"/>
    <row r="19978" ht="12.6" hidden="1"/>
    <row r="19979" ht="12.6" hidden="1"/>
    <row r="19980" ht="12.6" hidden="1"/>
    <row r="19981" ht="12.6" hidden="1"/>
    <row r="19982" ht="12.6" hidden="1"/>
    <row r="19983" ht="12.6" hidden="1"/>
    <row r="19984" ht="12.6" hidden="1"/>
    <row r="19985" ht="12.6" hidden="1"/>
    <row r="19986" ht="12.6" hidden="1"/>
    <row r="19987" ht="12.6" hidden="1"/>
    <row r="19988" ht="12.6" hidden="1"/>
    <row r="19989" ht="12.6" hidden="1"/>
    <row r="19990" ht="12.6" hidden="1"/>
    <row r="19991" ht="12.6" hidden="1"/>
    <row r="19992" ht="12.6" hidden="1"/>
    <row r="19993" ht="12.6" hidden="1"/>
    <row r="19994" ht="12.6" hidden="1"/>
    <row r="19995" ht="12.6" hidden="1"/>
    <row r="19996" ht="12.6" hidden="1"/>
    <row r="19997" ht="12.6" hidden="1"/>
    <row r="19998" ht="12.6" hidden="1"/>
    <row r="19999" ht="12.6" hidden="1"/>
    <row r="20000" ht="12.6" hidden="1"/>
    <row r="20001" ht="12.6" hidden="1"/>
    <row r="20002" ht="12.6" hidden="1"/>
    <row r="20003" ht="12.6" hidden="1"/>
    <row r="20004" ht="12.6" hidden="1"/>
    <row r="20005" ht="12.6" hidden="1"/>
    <row r="20006" ht="12.6" hidden="1"/>
    <row r="20007" ht="12.6" hidden="1"/>
    <row r="20008" ht="12.6" hidden="1"/>
    <row r="20009" ht="12.6" hidden="1"/>
    <row r="20010" ht="12.6" hidden="1"/>
    <row r="20011" ht="12.6" hidden="1"/>
    <row r="20012" ht="12.6" hidden="1"/>
    <row r="20013" ht="12.6" hidden="1"/>
    <row r="20014" ht="12.6" hidden="1"/>
    <row r="20015" ht="12.6" hidden="1"/>
    <row r="20016" ht="12.6" hidden="1"/>
    <row r="20017" ht="12.6" hidden="1"/>
    <row r="20018" ht="12.6" hidden="1"/>
    <row r="20019" ht="12.6" hidden="1"/>
    <row r="20020" ht="12.6" hidden="1"/>
    <row r="20021" ht="12.6" hidden="1"/>
    <row r="20022" ht="12.6" hidden="1"/>
    <row r="20023" ht="12.6" hidden="1"/>
    <row r="20024" ht="12.6" hidden="1"/>
    <row r="20025" ht="12.6" hidden="1"/>
    <row r="20026" ht="12.6" hidden="1"/>
    <row r="20027" ht="12.6" hidden="1"/>
    <row r="20028" ht="12.6" hidden="1"/>
    <row r="20029" ht="12.6" hidden="1"/>
    <row r="20030" ht="12.6" hidden="1"/>
    <row r="20031" ht="12.6" hidden="1"/>
    <row r="20032" ht="12.6" hidden="1"/>
    <row r="20033" ht="12.6" hidden="1"/>
    <row r="20034" ht="12.6" hidden="1"/>
    <row r="20035" ht="12.6" hidden="1"/>
    <row r="20036" ht="12.6" hidden="1"/>
    <row r="20037" ht="12.6" hidden="1"/>
    <row r="20038" ht="12.6" hidden="1"/>
    <row r="20039" ht="12.6" hidden="1"/>
    <row r="20040" ht="12.6" hidden="1"/>
    <row r="20041" ht="12.6" hidden="1"/>
    <row r="20042" ht="12.6" hidden="1"/>
    <row r="20043" ht="12.6" hidden="1"/>
    <row r="20044" ht="12.6" hidden="1"/>
    <row r="20045" ht="12.6" hidden="1"/>
    <row r="20046" ht="12.6" hidden="1"/>
    <row r="20047" ht="12.6" hidden="1"/>
    <row r="20048" ht="12.6" hidden="1"/>
    <row r="20049" ht="12.6" hidden="1"/>
    <row r="20050" ht="12.6" hidden="1"/>
    <row r="20051" ht="12.6" hidden="1"/>
    <row r="20052" ht="12.6" hidden="1"/>
    <row r="20053" ht="12.6" hidden="1"/>
    <row r="20054" ht="12.6" hidden="1"/>
    <row r="20055" ht="12.6" hidden="1"/>
    <row r="20056" ht="12.6" hidden="1"/>
    <row r="20057" ht="12.6" hidden="1"/>
    <row r="20058" ht="12.6" hidden="1"/>
    <row r="20059" ht="12.6" hidden="1"/>
    <row r="20060" ht="12.6" hidden="1"/>
    <row r="20061" ht="12.6" hidden="1"/>
    <row r="20062" ht="12.6" hidden="1"/>
    <row r="20063" ht="12.6" hidden="1"/>
    <row r="20064" ht="12.6" hidden="1"/>
    <row r="20065" ht="12.6" hidden="1"/>
    <row r="20066" ht="12.6" hidden="1"/>
    <row r="20067" ht="12.6" hidden="1"/>
    <row r="20068" ht="12.6" hidden="1"/>
    <row r="20069" ht="12.6" hidden="1"/>
    <row r="20070" ht="12.6" hidden="1"/>
    <row r="20071" ht="12.6" hidden="1"/>
    <row r="20072" ht="12.6" hidden="1"/>
    <row r="20073" ht="12.6" hidden="1"/>
    <row r="20074" ht="12.6" hidden="1"/>
    <row r="20075" ht="12.6" hidden="1"/>
    <row r="20076" ht="12.6" hidden="1"/>
    <row r="20077" ht="12.6" hidden="1"/>
    <row r="20078" ht="12.6" hidden="1"/>
    <row r="20079" ht="12.6" hidden="1"/>
    <row r="20080" ht="12.6" hidden="1"/>
    <row r="20081" ht="12.6" hidden="1"/>
    <row r="20082" ht="12.6" hidden="1"/>
    <row r="20083" ht="12.6" hidden="1"/>
    <row r="20084" ht="12.6" hidden="1"/>
    <row r="20085" ht="12.6" hidden="1"/>
    <row r="20086" ht="12.6" hidden="1"/>
    <row r="20087" ht="12.6" hidden="1"/>
    <row r="20088" ht="12.6" hidden="1"/>
    <row r="20089" ht="12.6" hidden="1"/>
    <row r="20090" ht="12.6" hidden="1"/>
    <row r="20091" ht="12.6" hidden="1"/>
    <row r="20092" ht="12.6" hidden="1"/>
    <row r="20093" ht="12.6" hidden="1"/>
    <row r="20094" ht="12.6" hidden="1"/>
    <row r="20095" ht="12.6" hidden="1"/>
    <row r="20096" ht="12.6" hidden="1"/>
    <row r="20097" ht="12.6" hidden="1"/>
    <row r="20098" ht="12.6" hidden="1"/>
    <row r="20099" ht="12.6" hidden="1"/>
    <row r="20100" ht="12.6" hidden="1"/>
    <row r="20101" ht="12.6" hidden="1"/>
    <row r="20102" ht="12.6" hidden="1"/>
    <row r="20103" ht="12.6" hidden="1"/>
    <row r="20104" ht="12.6" hidden="1"/>
    <row r="20105" ht="12.6" hidden="1"/>
    <row r="20106" ht="12.6" hidden="1"/>
    <row r="20107" ht="12.6" hidden="1"/>
    <row r="20108" ht="12.6" hidden="1"/>
    <row r="20109" ht="12.6" hidden="1"/>
    <row r="20110" ht="12.6" hidden="1"/>
    <row r="20111" ht="12.6" hidden="1"/>
    <row r="20112" ht="12.6" hidden="1"/>
    <row r="20113" ht="12.6" hidden="1"/>
    <row r="20114" ht="12.6" hidden="1"/>
    <row r="20115" ht="12.6" hidden="1"/>
    <row r="20116" ht="12.6" hidden="1"/>
    <row r="20117" ht="12.6" hidden="1"/>
    <row r="20118" ht="12.6" hidden="1"/>
    <row r="20119" ht="12.6" hidden="1"/>
    <row r="20120" ht="12.6" hidden="1"/>
    <row r="20121" ht="12.6" hidden="1"/>
    <row r="20122" ht="12.6" hidden="1"/>
    <row r="20123" ht="12.6" hidden="1"/>
    <row r="20124" ht="12.6" hidden="1"/>
    <row r="20125" ht="12.6" hidden="1"/>
    <row r="20126" ht="12.6" hidden="1"/>
    <row r="20127" ht="12.6" hidden="1"/>
    <row r="20128" ht="12.6" hidden="1"/>
    <row r="20129" ht="12.6" hidden="1"/>
    <row r="20130" ht="12.6" hidden="1"/>
    <row r="20131" ht="12.6" hidden="1"/>
    <row r="20132" ht="12.6" hidden="1"/>
    <row r="20133" ht="12.6" hidden="1"/>
    <row r="20134" ht="12.6" hidden="1"/>
    <row r="20135" ht="12.6" hidden="1"/>
    <row r="20136" ht="12.6" hidden="1"/>
    <row r="20137" ht="12.6" hidden="1"/>
    <row r="20138" ht="12.6" hidden="1"/>
    <row r="20139" ht="12.6" hidden="1"/>
    <row r="20140" ht="12.6" hidden="1"/>
    <row r="20141" ht="12.6" hidden="1"/>
    <row r="20142" ht="12.6" hidden="1"/>
    <row r="20143" ht="12.6" hidden="1"/>
    <row r="20144" ht="12.6" hidden="1"/>
    <row r="20145" ht="12.6" hidden="1"/>
    <row r="20146" ht="12.6" hidden="1"/>
    <row r="20147" ht="12.6" hidden="1"/>
    <row r="20148" ht="12.6" hidden="1"/>
    <row r="20149" ht="12.6" hidden="1"/>
    <row r="20150" ht="12.6" hidden="1"/>
    <row r="20151" ht="12.6" hidden="1"/>
    <row r="20152" ht="12.6" hidden="1"/>
    <row r="20153" ht="12.6" hidden="1"/>
    <row r="20154" ht="12.6" hidden="1"/>
    <row r="20155" ht="12.6" hidden="1"/>
    <row r="20156" ht="12.6" hidden="1"/>
    <row r="20157" ht="12.6" hidden="1"/>
    <row r="20158" ht="12.6" hidden="1"/>
    <row r="20159" ht="12.6" hidden="1"/>
    <row r="20160" ht="12.6" hidden="1"/>
    <row r="20161" ht="12.6" hidden="1"/>
    <row r="20162" ht="12.6" hidden="1"/>
    <row r="20163" ht="12.6" hidden="1"/>
    <row r="20164" ht="12.6" hidden="1"/>
    <row r="20165" ht="12.6" hidden="1"/>
    <row r="20166" ht="12.6" hidden="1"/>
    <row r="20167" ht="12.6" hidden="1"/>
    <row r="20168" ht="12.6" hidden="1"/>
    <row r="20169" ht="12.6" hidden="1"/>
    <row r="20170" ht="12.6" hidden="1"/>
    <row r="20171" ht="12.6" hidden="1"/>
    <row r="20172" ht="12.6" hidden="1"/>
    <row r="20173" ht="12.6" hidden="1"/>
    <row r="20174" ht="12.6" hidden="1"/>
    <row r="20175" ht="12.6" hidden="1"/>
    <row r="20176" ht="12.6" hidden="1"/>
    <row r="20177" ht="12.6" hidden="1"/>
    <row r="20178" ht="12.6" hidden="1"/>
    <row r="20179" ht="12.6" hidden="1"/>
    <row r="20180" ht="12.6" hidden="1"/>
    <row r="20181" ht="12.6" hidden="1"/>
    <row r="20182" ht="12.6" hidden="1"/>
    <row r="20183" ht="12.6" hidden="1"/>
    <row r="20184" ht="12.6" hidden="1"/>
    <row r="20185" ht="12.6" hidden="1"/>
    <row r="20186" ht="12.6" hidden="1"/>
    <row r="20187" ht="12.6" hidden="1"/>
    <row r="20188" ht="12.6" hidden="1"/>
    <row r="20189" ht="12.6" hidden="1"/>
    <row r="20190" ht="12.6" hidden="1"/>
    <row r="20191" ht="12.6" hidden="1"/>
    <row r="20192" ht="12.6" hidden="1"/>
    <row r="20193" ht="12.6" hidden="1"/>
    <row r="20194" ht="12.6" hidden="1"/>
    <row r="20195" ht="12.6" hidden="1"/>
    <row r="20196" ht="12.6" hidden="1"/>
    <row r="20197" ht="12.6" hidden="1"/>
    <row r="20198" ht="12.6" hidden="1"/>
    <row r="20199" ht="12.6" hidden="1"/>
    <row r="20200" ht="12.6" hidden="1"/>
    <row r="20201" ht="12.6" hidden="1"/>
    <row r="20202" ht="12.6" hidden="1"/>
    <row r="20203" ht="12.6" hidden="1"/>
    <row r="20204" ht="12.6" hidden="1"/>
    <row r="20205" ht="12.6" hidden="1"/>
    <row r="20206" ht="12.6" hidden="1"/>
    <row r="20207" ht="12.6" hidden="1"/>
    <row r="20208" ht="12.6" hidden="1"/>
    <row r="20209" ht="12.6" hidden="1"/>
    <row r="20210" ht="12.6" hidden="1"/>
    <row r="20211" ht="12.6" hidden="1"/>
    <row r="20212" ht="12.6" hidden="1"/>
    <row r="20213" ht="12.6" hidden="1"/>
    <row r="20214" ht="12.6" hidden="1"/>
    <row r="20215" ht="12.6" hidden="1"/>
    <row r="20216" ht="12.6" hidden="1"/>
    <row r="20217" ht="12.6" hidden="1"/>
    <row r="20218" ht="12.6" hidden="1"/>
    <row r="20219" ht="12.6" hidden="1"/>
    <row r="20220" ht="12.6" hidden="1"/>
    <row r="20221" ht="12.6" hidden="1"/>
    <row r="20222" ht="12.6" hidden="1"/>
    <row r="20223" ht="12.6" hidden="1"/>
    <row r="20224" ht="12.6" hidden="1"/>
    <row r="20225" ht="12.6" hidden="1"/>
    <row r="20226" ht="12.6" hidden="1"/>
    <row r="20227" ht="12.6" hidden="1"/>
    <row r="20228" ht="12.6" hidden="1"/>
    <row r="20229" ht="12.6" hidden="1"/>
    <row r="20230" ht="12.6" hidden="1"/>
    <row r="20231" ht="12.6" hidden="1"/>
    <row r="20232" ht="12.6" hidden="1"/>
    <row r="20233" ht="12.6" hidden="1"/>
    <row r="20234" ht="12.6" hidden="1"/>
    <row r="20235" ht="12.6" hidden="1"/>
    <row r="20236" ht="12.6" hidden="1"/>
    <row r="20237" ht="12.6" hidden="1"/>
    <row r="20238" ht="12.6" hidden="1"/>
    <row r="20239" ht="12.6" hidden="1"/>
    <row r="20240" ht="12.6" hidden="1"/>
    <row r="20241" ht="12.6" hidden="1"/>
    <row r="20242" ht="12.6" hidden="1"/>
    <row r="20243" ht="12.6" hidden="1"/>
    <row r="20244" ht="12.6" hidden="1"/>
    <row r="20245" ht="12.6" hidden="1"/>
    <row r="20246" ht="12.6" hidden="1"/>
    <row r="20247" ht="12.6" hidden="1"/>
    <row r="20248" ht="12.6" hidden="1"/>
    <row r="20249" ht="12.6" hidden="1"/>
    <row r="20250" ht="12.6" hidden="1"/>
    <row r="20251" ht="12.6" hidden="1"/>
    <row r="20252" ht="12.6" hidden="1"/>
    <row r="20253" ht="12.6" hidden="1"/>
    <row r="20254" ht="12.6" hidden="1"/>
    <row r="20255" ht="12.6" hidden="1"/>
    <row r="20256" ht="12.6" hidden="1"/>
    <row r="20257" ht="12.6" hidden="1"/>
    <row r="20258" ht="12.6" hidden="1"/>
    <row r="20259" ht="12.6" hidden="1"/>
    <row r="20260" ht="12.6" hidden="1"/>
    <row r="20261" ht="12.6" hidden="1"/>
    <row r="20262" ht="12.6" hidden="1"/>
    <row r="20263" ht="12.6" hidden="1"/>
    <row r="20264" ht="12.6" hidden="1"/>
    <row r="20265" ht="12.6" hidden="1"/>
    <row r="20266" ht="12.6" hidden="1"/>
    <row r="20267" ht="12.6" hidden="1"/>
    <row r="20268" ht="12.6" hidden="1"/>
    <row r="20269" ht="12.6" hidden="1"/>
    <row r="20270" ht="12.6" hidden="1"/>
    <row r="20271" ht="12.6" hidden="1"/>
    <row r="20272" ht="12.6" hidden="1"/>
    <row r="20273" ht="12.6" hidden="1"/>
    <row r="20274" ht="12.6" hidden="1"/>
    <row r="20275" ht="12.6" hidden="1"/>
    <row r="20276" ht="12.6" hidden="1"/>
    <row r="20277" ht="12.6" hidden="1"/>
    <row r="20278" ht="12.6" hidden="1"/>
    <row r="20279" ht="12.6" hidden="1"/>
    <row r="20280" ht="12.6" hidden="1"/>
    <row r="20281" ht="12.6" hidden="1"/>
    <row r="20282" ht="12.6" hidden="1"/>
    <row r="20283" ht="12.6" hidden="1"/>
    <row r="20284" ht="12.6" hidden="1"/>
    <row r="20285" ht="12.6" hidden="1"/>
    <row r="20286" ht="12.6" hidden="1"/>
    <row r="20287" ht="12.6" hidden="1"/>
    <row r="20288" ht="12.6" hidden="1"/>
    <row r="20289" ht="12.6" hidden="1"/>
    <row r="20290" ht="12.6" hidden="1"/>
    <row r="20291" ht="12.6" hidden="1"/>
    <row r="20292" ht="12.6" hidden="1"/>
    <row r="20293" ht="12.6" hidden="1"/>
    <row r="20294" ht="12.6" hidden="1"/>
    <row r="20295" ht="12.6" hidden="1"/>
    <row r="20296" ht="12.6" hidden="1"/>
    <row r="20297" ht="12.6" hidden="1"/>
    <row r="20298" ht="12.6" hidden="1"/>
    <row r="20299" ht="12.6" hidden="1"/>
    <row r="20300" ht="12.6" hidden="1"/>
    <row r="20301" ht="12.6" hidden="1"/>
    <row r="20302" ht="12.6" hidden="1"/>
    <row r="20303" ht="12.6" hidden="1"/>
    <row r="20304" ht="12.6" hidden="1"/>
    <row r="20305" ht="12.6" hidden="1"/>
    <row r="20306" ht="12.6" hidden="1"/>
    <row r="20307" ht="12.6" hidden="1"/>
    <row r="20308" ht="12.6" hidden="1"/>
    <row r="20309" ht="12.6" hidden="1"/>
    <row r="20310" ht="12.6" hidden="1"/>
    <row r="20311" ht="12.6" hidden="1"/>
    <row r="20312" ht="12.6" hidden="1"/>
    <row r="20313" ht="12.6" hidden="1"/>
    <row r="20314" ht="12.6" hidden="1"/>
    <row r="20315" ht="12.6" hidden="1"/>
    <row r="20316" ht="12.6" hidden="1"/>
    <row r="20317" ht="12.6" hidden="1"/>
    <row r="20318" ht="12.6" hidden="1"/>
    <row r="20319" ht="12.6" hidden="1"/>
    <row r="20320" ht="12.6" hidden="1"/>
    <row r="20321" ht="12.6" hidden="1"/>
    <row r="20322" ht="12.6" hidden="1"/>
    <row r="20323" ht="12.6" hidden="1"/>
    <row r="20324" ht="12.6" hidden="1"/>
    <row r="20325" ht="12.6" hidden="1"/>
    <row r="20326" ht="12.6" hidden="1"/>
    <row r="20327" ht="12.6" hidden="1"/>
    <row r="20328" ht="12.6" hidden="1"/>
    <row r="20329" ht="12.6" hidden="1"/>
    <row r="20330" ht="12.6" hidden="1"/>
    <row r="20331" ht="12.6" hidden="1"/>
    <row r="20332" ht="12.6" hidden="1"/>
    <row r="20333" ht="12.6" hidden="1"/>
    <row r="20334" ht="12.6" hidden="1"/>
    <row r="20335" ht="12.6" hidden="1"/>
    <row r="20336" ht="12.6" hidden="1"/>
    <row r="20337" ht="12.6" hidden="1"/>
    <row r="20338" ht="12.6" hidden="1"/>
    <row r="20339" ht="12.6" hidden="1"/>
    <row r="20340" ht="12.6" hidden="1"/>
    <row r="20341" ht="12.6" hidden="1"/>
    <row r="20342" ht="12.6" hidden="1"/>
    <row r="20343" ht="12.6" hidden="1"/>
    <row r="20344" ht="12.6" hidden="1"/>
    <row r="20345" ht="12.6" hidden="1"/>
    <row r="20346" ht="12.6" hidden="1"/>
    <row r="20347" ht="12.6" hidden="1"/>
    <row r="20348" ht="12.6" hidden="1"/>
    <row r="20349" ht="12.6" hidden="1"/>
    <row r="20350" ht="12.6" hidden="1"/>
    <row r="20351" ht="12.6" hidden="1"/>
    <row r="20352" ht="12.6" hidden="1"/>
    <row r="20353" ht="12.6" hidden="1"/>
    <row r="20354" ht="12.6" hidden="1"/>
    <row r="20355" ht="12.6" hidden="1"/>
    <row r="20356" ht="12.6" hidden="1"/>
    <row r="20357" ht="12.6" hidden="1"/>
    <row r="20358" ht="12.6" hidden="1"/>
    <row r="20359" ht="12.6" hidden="1"/>
    <row r="20360" ht="12.6" hidden="1"/>
    <row r="20361" ht="12.6" hidden="1"/>
    <row r="20362" ht="12.6" hidden="1"/>
    <row r="20363" ht="12.6" hidden="1"/>
    <row r="20364" ht="12.6" hidden="1"/>
    <row r="20365" ht="12.6" hidden="1"/>
    <row r="20366" ht="12.6" hidden="1"/>
    <row r="20367" ht="12.6" hidden="1"/>
    <row r="20368" ht="12.6" hidden="1"/>
    <row r="20369" ht="12.6" hidden="1"/>
    <row r="20370" ht="12.6" hidden="1"/>
    <row r="20371" ht="12.6" hidden="1"/>
    <row r="20372" ht="12.6" hidden="1"/>
    <row r="20373" ht="12.6" hidden="1"/>
    <row r="20374" ht="12.6" hidden="1"/>
    <row r="20375" ht="12.6" hidden="1"/>
    <row r="20376" ht="12.6" hidden="1"/>
    <row r="20377" ht="12.6" hidden="1"/>
    <row r="20378" ht="12.6" hidden="1"/>
    <row r="20379" ht="12.6" hidden="1"/>
    <row r="20380" ht="12.6" hidden="1"/>
    <row r="20381" ht="12.6" hidden="1"/>
    <row r="20382" ht="12.6" hidden="1"/>
    <row r="20383" ht="12.6" hidden="1"/>
    <row r="20384" ht="12.6" hidden="1"/>
    <row r="20385" ht="12.6" hidden="1"/>
    <row r="20386" ht="12.6" hidden="1"/>
    <row r="20387" ht="12.6" hidden="1"/>
    <row r="20388" ht="12.6" hidden="1"/>
    <row r="20389" ht="12.6" hidden="1"/>
    <row r="20390" ht="12.6" hidden="1"/>
    <row r="20391" ht="12.6" hidden="1"/>
    <row r="20392" ht="12.6" hidden="1"/>
    <row r="20393" ht="12.6" hidden="1"/>
    <row r="20394" ht="12.6" hidden="1"/>
    <row r="20395" ht="12.6" hidden="1"/>
    <row r="20396" ht="12.6" hidden="1"/>
    <row r="20397" ht="12.6" hidden="1"/>
    <row r="20398" ht="12.6" hidden="1"/>
    <row r="20399" ht="12.6" hidden="1"/>
    <row r="20400" ht="12.6" hidden="1"/>
    <row r="20401" ht="12.6" hidden="1"/>
    <row r="20402" ht="12.6" hidden="1"/>
    <row r="20403" ht="12.6" hidden="1"/>
    <row r="20404" ht="12.6" hidden="1"/>
    <row r="20405" ht="12.6" hidden="1"/>
    <row r="20406" ht="12.6" hidden="1"/>
    <row r="20407" ht="12.6" hidden="1"/>
    <row r="20408" ht="12.6" hidden="1"/>
    <row r="20409" ht="12.6" hidden="1"/>
    <row r="20410" ht="12.6" hidden="1"/>
    <row r="20411" ht="12.6" hidden="1"/>
    <row r="20412" ht="12.6" hidden="1"/>
    <row r="20413" ht="12.6" hidden="1"/>
    <row r="20414" ht="12.6" hidden="1"/>
    <row r="20415" ht="12.6" hidden="1"/>
    <row r="20416" ht="12.6" hidden="1"/>
    <row r="20417" ht="12.6" hidden="1"/>
    <row r="20418" ht="12.6" hidden="1"/>
    <row r="20419" ht="12.6" hidden="1"/>
    <row r="20420" ht="12.6" hidden="1"/>
    <row r="20421" ht="12.6" hidden="1"/>
    <row r="20422" ht="12.6" hidden="1"/>
    <row r="20423" ht="12.6" hidden="1"/>
    <row r="20424" ht="12.6" hidden="1"/>
    <row r="20425" ht="12.6" hidden="1"/>
    <row r="20426" ht="12.6" hidden="1"/>
    <row r="20427" ht="12.6" hidden="1"/>
    <row r="20428" ht="12.6" hidden="1"/>
    <row r="20429" ht="12.6" hidden="1"/>
    <row r="20430" ht="12.6" hidden="1"/>
    <row r="20431" ht="12.6" hidden="1"/>
    <row r="20432" ht="12.6" hidden="1"/>
    <row r="20433" ht="12.6" hidden="1"/>
    <row r="20434" ht="12.6" hidden="1"/>
    <row r="20435" ht="12.6" hidden="1"/>
    <row r="20436" ht="12.6" hidden="1"/>
    <row r="20437" ht="12.6" hidden="1"/>
    <row r="20438" ht="12.6" hidden="1"/>
    <row r="20439" ht="12.6" hidden="1"/>
    <row r="20440" ht="12.6" hidden="1"/>
    <row r="20441" ht="12.6" hidden="1"/>
    <row r="20442" ht="12.6" hidden="1"/>
    <row r="20443" ht="12.6" hidden="1"/>
    <row r="20444" ht="12.6" hidden="1"/>
    <row r="20445" ht="12.6" hidden="1"/>
    <row r="20446" ht="12.6" hidden="1"/>
    <row r="20447" ht="12.6" hidden="1"/>
    <row r="20448" ht="12.6" hidden="1"/>
    <row r="20449" ht="12.6" hidden="1"/>
    <row r="20450" ht="12.6" hidden="1"/>
    <row r="20451" ht="12.6" hidden="1"/>
    <row r="20452" ht="12.6" hidden="1"/>
    <row r="20453" ht="12.6" hidden="1"/>
    <row r="20454" ht="12.6" hidden="1"/>
    <row r="20455" ht="12.6" hidden="1"/>
    <row r="20456" ht="12.6" hidden="1"/>
    <row r="20457" ht="12.6" hidden="1"/>
    <row r="20458" ht="12.6" hidden="1"/>
    <row r="20459" ht="12.6" hidden="1"/>
    <row r="20460" ht="12.6" hidden="1"/>
    <row r="20461" ht="12.6" hidden="1"/>
    <row r="20462" ht="12.6" hidden="1"/>
    <row r="20463" ht="12.6" hidden="1"/>
    <row r="20464" ht="12.6" hidden="1"/>
    <row r="20465" ht="12.6" hidden="1"/>
    <row r="20466" ht="12.6" hidden="1"/>
    <row r="20467" ht="12.6" hidden="1"/>
    <row r="20468" ht="12.6" hidden="1"/>
    <row r="20469" ht="12.6" hidden="1"/>
    <row r="20470" ht="12.6" hidden="1"/>
    <row r="20471" ht="12.6" hidden="1"/>
    <row r="20472" ht="12.6" hidden="1"/>
    <row r="20473" ht="12.6" hidden="1"/>
    <row r="20474" ht="12.6" hidden="1"/>
    <row r="20475" ht="12.6" hidden="1"/>
    <row r="20476" ht="12.6" hidden="1"/>
    <row r="20477" ht="12.6" hidden="1"/>
    <row r="20478" ht="12.6" hidden="1"/>
    <row r="20479" ht="12.6" hidden="1"/>
    <row r="20480" ht="12.6" hidden="1"/>
    <row r="20481" ht="12.6" hidden="1"/>
    <row r="20482" ht="12.6" hidden="1"/>
    <row r="20483" ht="12.6" hidden="1"/>
    <row r="20484" ht="12.6" hidden="1"/>
    <row r="20485" ht="12.6" hidden="1"/>
    <row r="20486" ht="12.6" hidden="1"/>
    <row r="20487" ht="12.6" hidden="1"/>
    <row r="20488" ht="12.6" hidden="1"/>
    <row r="20489" ht="12.6" hidden="1"/>
    <row r="20490" ht="12.6" hidden="1"/>
    <row r="20491" ht="12.6" hidden="1"/>
    <row r="20492" ht="12.6" hidden="1"/>
    <row r="20493" ht="12.6" hidden="1"/>
    <row r="20494" ht="12.6" hidden="1"/>
    <row r="20495" ht="12.6" hidden="1"/>
    <row r="20496" ht="12.6" hidden="1"/>
    <row r="20497" ht="12.6" hidden="1"/>
    <row r="20498" ht="12.6" hidden="1"/>
    <row r="20499" ht="12.6" hidden="1"/>
    <row r="20500" ht="12.6" hidden="1"/>
    <row r="20501" ht="12.6" hidden="1"/>
    <row r="20502" ht="12.6" hidden="1"/>
    <row r="20503" ht="12.6" hidden="1"/>
    <row r="20504" ht="12.6" hidden="1"/>
    <row r="20505" ht="12.6" hidden="1"/>
    <row r="20506" ht="12.6" hidden="1"/>
    <row r="20507" ht="12.6" hidden="1"/>
    <row r="20508" ht="12.6" hidden="1"/>
    <row r="20509" ht="12.6" hidden="1"/>
    <row r="20510" ht="12.6" hidden="1"/>
    <row r="20511" ht="12.6" hidden="1"/>
    <row r="20512" ht="12.6" hidden="1"/>
    <row r="20513" ht="12.6" hidden="1"/>
    <row r="20514" ht="12.6" hidden="1"/>
    <row r="20515" ht="12.6" hidden="1"/>
    <row r="20516" ht="12.6" hidden="1"/>
    <row r="20517" ht="12.6" hidden="1"/>
    <row r="20518" ht="12.6" hidden="1"/>
    <row r="20519" ht="12.6" hidden="1"/>
    <row r="20520" ht="12.6" hidden="1"/>
    <row r="20521" ht="12.6" hidden="1"/>
    <row r="20522" ht="12.6" hidden="1"/>
    <row r="20523" ht="12.6" hidden="1"/>
    <row r="20524" ht="12.6" hidden="1"/>
    <row r="20525" ht="12.6" hidden="1"/>
    <row r="20526" ht="12.6" hidden="1"/>
    <row r="20527" ht="12.6" hidden="1"/>
    <row r="20528" ht="12.6" hidden="1"/>
    <row r="20529" ht="12.6" hidden="1"/>
    <row r="20530" ht="12.6" hidden="1"/>
    <row r="20531" ht="12.6" hidden="1"/>
    <row r="20532" ht="12.6" hidden="1"/>
    <row r="20533" ht="12.6" hidden="1"/>
    <row r="20534" ht="12.6" hidden="1"/>
    <row r="20535" ht="12.6" hidden="1"/>
    <row r="20536" ht="12.6" hidden="1"/>
    <row r="20537" ht="12.6" hidden="1"/>
    <row r="20538" ht="12.6" hidden="1"/>
    <row r="20539" ht="12.6" hidden="1"/>
    <row r="20540" ht="12.6" hidden="1"/>
    <row r="20541" ht="12.6" hidden="1"/>
    <row r="20542" ht="12.6" hidden="1"/>
    <row r="20543" ht="12.6" hidden="1"/>
    <row r="20544" ht="12.6" hidden="1"/>
    <row r="20545" ht="12.6" hidden="1"/>
    <row r="20546" ht="12.6" hidden="1"/>
    <row r="20547" ht="12.6" hidden="1"/>
    <row r="20548" ht="12.6" hidden="1"/>
    <row r="20549" ht="12.6" hidden="1"/>
    <row r="20550" ht="12.6" hidden="1"/>
    <row r="20551" ht="12.6" hidden="1"/>
    <row r="20552" ht="12.6" hidden="1"/>
    <row r="20553" ht="12.6" hidden="1"/>
    <row r="20554" ht="12.6" hidden="1"/>
    <row r="20555" ht="12.6" hidden="1"/>
    <row r="20556" ht="12.6" hidden="1"/>
    <row r="20557" ht="12.6" hidden="1"/>
    <row r="20558" ht="12.6" hidden="1"/>
    <row r="20559" ht="12.6" hidden="1"/>
    <row r="20560" ht="12.6" hidden="1"/>
    <row r="20561" ht="12.6" hidden="1"/>
    <row r="20562" ht="12.6" hidden="1"/>
    <row r="20563" ht="12.6" hidden="1"/>
    <row r="20564" ht="12.6" hidden="1"/>
    <row r="20565" ht="12.6" hidden="1"/>
    <row r="20566" ht="12.6" hidden="1"/>
    <row r="20567" ht="12.6" hidden="1"/>
    <row r="20568" ht="12.6" hidden="1"/>
    <row r="20569" ht="12.6" hidden="1"/>
    <row r="20570" ht="12.6" hidden="1"/>
    <row r="20571" ht="12.6" hidden="1"/>
    <row r="20572" ht="12.6" hidden="1"/>
    <row r="20573" ht="12.6" hidden="1"/>
    <row r="20574" ht="12.6" hidden="1"/>
    <row r="20575" ht="12.6" hidden="1"/>
    <row r="20576" ht="12.6" hidden="1"/>
    <row r="20577" ht="12.6" hidden="1"/>
    <row r="20578" ht="12.6" hidden="1"/>
    <row r="20579" ht="12.6" hidden="1"/>
    <row r="20580" ht="12.6" hidden="1"/>
    <row r="20581" ht="12.6" hidden="1"/>
    <row r="20582" ht="12.6" hidden="1"/>
    <row r="20583" ht="12.6" hidden="1"/>
    <row r="20584" ht="12.6" hidden="1"/>
    <row r="20585" ht="12.6" hidden="1"/>
    <row r="20586" ht="12.6" hidden="1"/>
    <row r="20587" ht="12.6" hidden="1"/>
    <row r="20588" ht="12.6" hidden="1"/>
    <row r="20589" ht="12.6" hidden="1"/>
    <row r="20590" ht="12.6" hidden="1"/>
    <row r="20591" ht="12.6" hidden="1"/>
    <row r="20592" ht="12.6" hidden="1"/>
    <row r="20593" ht="12.6" hidden="1"/>
    <row r="20594" ht="12.6" hidden="1"/>
    <row r="20595" ht="12.6" hidden="1"/>
    <row r="20596" ht="12.6" hidden="1"/>
    <row r="20597" ht="12.6" hidden="1"/>
    <row r="20598" ht="12.6" hidden="1"/>
    <row r="20599" ht="12.6" hidden="1"/>
    <row r="20600" ht="12.6" hidden="1"/>
    <row r="20601" ht="12.6" hidden="1"/>
    <row r="20602" ht="12.6" hidden="1"/>
    <row r="20603" ht="12.6" hidden="1"/>
    <row r="20604" ht="12.6" hidden="1"/>
    <row r="20605" ht="12.6" hidden="1"/>
    <row r="20606" ht="12.6" hidden="1"/>
    <row r="20607" ht="12.6" hidden="1"/>
    <row r="20608" ht="12.6" hidden="1"/>
    <row r="20609" ht="12.6" hidden="1"/>
    <row r="20610" ht="12.6" hidden="1"/>
    <row r="20611" ht="12.6" hidden="1"/>
    <row r="20612" ht="12.6" hidden="1"/>
    <row r="20613" ht="12.6" hidden="1"/>
    <row r="20614" ht="12.6" hidden="1"/>
    <row r="20615" ht="12.6" hidden="1"/>
    <row r="20616" ht="12.6" hidden="1"/>
    <row r="20617" ht="12.6" hidden="1"/>
    <row r="20618" ht="12.6" hidden="1"/>
    <row r="20619" ht="12.6" hidden="1"/>
    <row r="20620" ht="12.6" hidden="1"/>
    <row r="20621" ht="12.6" hidden="1"/>
    <row r="20622" ht="12.6" hidden="1"/>
    <row r="20623" ht="12.6" hidden="1"/>
    <row r="20624" ht="12.6" hidden="1"/>
    <row r="20625" ht="12.6" hidden="1"/>
    <row r="20626" ht="12.6" hidden="1"/>
    <row r="20627" ht="12.6" hidden="1"/>
    <row r="20628" ht="12.6" hidden="1"/>
    <row r="20629" ht="12.6" hidden="1"/>
    <row r="20630" ht="12.6" hidden="1"/>
    <row r="20631" ht="12.6" hidden="1"/>
    <row r="20632" ht="12.6" hidden="1"/>
    <row r="20633" ht="12.6" hidden="1"/>
    <row r="20634" ht="12.6" hidden="1"/>
    <row r="20635" ht="12.6" hidden="1"/>
    <row r="20636" ht="12.6" hidden="1"/>
    <row r="20637" ht="12.6" hidden="1"/>
    <row r="20638" ht="12.6" hidden="1"/>
    <row r="20639" ht="12.6" hidden="1"/>
    <row r="20640" ht="12.6" hidden="1"/>
    <row r="20641" ht="12.6" hidden="1"/>
    <row r="20642" ht="12.6" hidden="1"/>
    <row r="20643" ht="12.6" hidden="1"/>
    <row r="20644" ht="12.6" hidden="1"/>
    <row r="20645" ht="12.6" hidden="1"/>
    <row r="20646" ht="12.6" hidden="1"/>
    <row r="20647" ht="12.6" hidden="1"/>
    <row r="20648" ht="12.6" hidden="1"/>
    <row r="20649" ht="12.6" hidden="1"/>
    <row r="20650" ht="12.6" hidden="1"/>
    <row r="20651" ht="12.6" hidden="1"/>
    <row r="20652" ht="12.6" hidden="1"/>
    <row r="20653" ht="12.6" hidden="1"/>
    <row r="20654" ht="12.6" hidden="1"/>
    <row r="20655" ht="12.6" hidden="1"/>
    <row r="20656" ht="12.6" hidden="1"/>
    <row r="20657" ht="12.6" hidden="1"/>
    <row r="20658" ht="12.6" hidden="1"/>
    <row r="20659" ht="12.6" hidden="1"/>
    <row r="20660" ht="12.6" hidden="1"/>
    <row r="20661" ht="12.6" hidden="1"/>
    <row r="20662" ht="12.6" hidden="1"/>
    <row r="20663" ht="12.6" hidden="1"/>
    <row r="20664" ht="12.6" hidden="1"/>
    <row r="20665" ht="12.6" hidden="1"/>
    <row r="20666" ht="12.6" hidden="1"/>
    <row r="20667" ht="12.6" hidden="1"/>
    <row r="20668" ht="12.6" hidden="1"/>
    <row r="20669" ht="12.6" hidden="1"/>
    <row r="20670" ht="12.6" hidden="1"/>
    <row r="20671" ht="12.6" hidden="1"/>
    <row r="20672" ht="12.6" hidden="1"/>
    <row r="20673" ht="12.6" hidden="1"/>
    <row r="20674" ht="12.6" hidden="1"/>
    <row r="20675" ht="12.6" hidden="1"/>
    <row r="20676" ht="12.6" hidden="1"/>
    <row r="20677" ht="12.6" hidden="1"/>
    <row r="20678" ht="12.6" hidden="1"/>
    <row r="20679" ht="12.6" hidden="1"/>
    <row r="20680" ht="12.6" hidden="1"/>
    <row r="20681" ht="12.6" hidden="1"/>
    <row r="20682" ht="12.6" hidden="1"/>
    <row r="20683" ht="12.6" hidden="1"/>
    <row r="20684" ht="12.6" hidden="1"/>
    <row r="20685" ht="12.6" hidden="1"/>
    <row r="20686" ht="12.6" hidden="1"/>
    <row r="20687" ht="12.6" hidden="1"/>
    <row r="20688" ht="12.6" hidden="1"/>
    <row r="20689" ht="12.6" hidden="1"/>
    <row r="20690" ht="12.6" hidden="1"/>
    <row r="20691" ht="12.6" hidden="1"/>
    <row r="20692" ht="12.6" hidden="1"/>
    <row r="20693" ht="12.6" hidden="1"/>
    <row r="20694" ht="12.6" hidden="1"/>
    <row r="20695" ht="12.6" hidden="1"/>
    <row r="20696" ht="12.6" hidden="1"/>
    <row r="20697" ht="12.6" hidden="1"/>
    <row r="20698" ht="12.6" hidden="1"/>
    <row r="20699" ht="12.6" hidden="1"/>
    <row r="20700" ht="12.6" hidden="1"/>
    <row r="20701" ht="12.6" hidden="1"/>
    <row r="20702" ht="12.6" hidden="1"/>
    <row r="20703" ht="12.6" hidden="1"/>
    <row r="20704" ht="12.6" hidden="1"/>
    <row r="20705" ht="12.6" hidden="1"/>
    <row r="20706" ht="12.6" hidden="1"/>
    <row r="20707" ht="12.6" hidden="1"/>
    <row r="20708" ht="12.6" hidden="1"/>
    <row r="20709" ht="12.6" hidden="1"/>
    <row r="20710" ht="12.6" hidden="1"/>
    <row r="20711" ht="12.6" hidden="1"/>
    <row r="20712" ht="12.6" hidden="1"/>
    <row r="20713" ht="12.6" hidden="1"/>
    <row r="20714" ht="12.6" hidden="1"/>
    <row r="20715" ht="12.6" hidden="1"/>
    <row r="20716" ht="12.6" hidden="1"/>
    <row r="20717" ht="12.6" hidden="1"/>
    <row r="20718" ht="12.6" hidden="1"/>
    <row r="20719" ht="12.6" hidden="1"/>
    <row r="20720" ht="12.6" hidden="1"/>
    <row r="20721" ht="12.6" hidden="1"/>
    <row r="20722" ht="12.6" hidden="1"/>
    <row r="20723" ht="12.6" hidden="1"/>
    <row r="20724" ht="12.6" hidden="1"/>
    <row r="20725" ht="12.6" hidden="1"/>
    <row r="20726" ht="12.6" hidden="1"/>
    <row r="20727" ht="12.6" hidden="1"/>
    <row r="20728" ht="12.6" hidden="1"/>
    <row r="20729" ht="12.6" hidden="1"/>
    <row r="20730" ht="12.6" hidden="1"/>
    <row r="20731" ht="12.6" hidden="1"/>
    <row r="20732" ht="12.6" hidden="1"/>
    <row r="20733" ht="12.6" hidden="1"/>
    <row r="20734" ht="12.6" hidden="1"/>
    <row r="20735" ht="12.6" hidden="1"/>
    <row r="20736" ht="12.6" hidden="1"/>
    <row r="20737" ht="12.6" hidden="1"/>
    <row r="20738" ht="12.6" hidden="1"/>
    <row r="20739" ht="12.6" hidden="1"/>
    <row r="20740" ht="12.6" hidden="1"/>
    <row r="20741" ht="12.6" hidden="1"/>
    <row r="20742" ht="12.6" hidden="1"/>
    <row r="20743" ht="12.6" hidden="1"/>
    <row r="20744" ht="12.6" hidden="1"/>
    <row r="20745" ht="12.6" hidden="1"/>
    <row r="20746" ht="12.6" hidden="1"/>
    <row r="20747" ht="12.6" hidden="1"/>
    <row r="20748" ht="12.6" hidden="1"/>
    <row r="20749" ht="12.6" hidden="1"/>
    <row r="20750" ht="12.6" hidden="1"/>
    <row r="20751" ht="12.6" hidden="1"/>
    <row r="20752" ht="12.6" hidden="1"/>
    <row r="20753" ht="12.6" hidden="1"/>
    <row r="20754" ht="12.6" hidden="1"/>
    <row r="20755" ht="12.6" hidden="1"/>
    <row r="20756" ht="12.6" hidden="1"/>
    <row r="20757" ht="12.6" hidden="1"/>
    <row r="20758" ht="12.6" hidden="1"/>
    <row r="20759" ht="12.6" hidden="1"/>
    <row r="20760" ht="12.6" hidden="1"/>
    <row r="20761" ht="12.6" hidden="1"/>
    <row r="20762" ht="12.6" hidden="1"/>
    <row r="20763" ht="12.6" hidden="1"/>
    <row r="20764" ht="12.6" hidden="1"/>
    <row r="20765" ht="12.6" hidden="1"/>
    <row r="20766" ht="12.6" hidden="1"/>
    <row r="20767" ht="12.6" hidden="1"/>
    <row r="20768" ht="12.6" hidden="1"/>
    <row r="20769" ht="12.6" hidden="1"/>
    <row r="20770" ht="12.6" hidden="1"/>
    <row r="20771" ht="12.6" hidden="1"/>
    <row r="20772" ht="12.6" hidden="1"/>
    <row r="20773" ht="12.6" hidden="1"/>
    <row r="20774" ht="12.6" hidden="1"/>
    <row r="20775" ht="12.6" hidden="1"/>
    <row r="20776" ht="12.6" hidden="1"/>
    <row r="20777" ht="12.6" hidden="1"/>
    <row r="20778" ht="12.6" hidden="1"/>
    <row r="20779" ht="12.6" hidden="1"/>
    <row r="20780" ht="12.6" hidden="1"/>
    <row r="20781" ht="12.6" hidden="1"/>
    <row r="20782" ht="12.6" hidden="1"/>
    <row r="20783" ht="12.6" hidden="1"/>
    <row r="20784" ht="12.6" hidden="1"/>
    <row r="20785" ht="12.6" hidden="1"/>
    <row r="20786" ht="12.6" hidden="1"/>
    <row r="20787" ht="12.6" hidden="1"/>
    <row r="20788" ht="12.6" hidden="1"/>
    <row r="20789" ht="12.6" hidden="1"/>
    <row r="20790" ht="12.6" hidden="1"/>
    <row r="20791" ht="12.6" hidden="1"/>
    <row r="20792" ht="12.6" hidden="1"/>
    <row r="20793" ht="12.6" hidden="1"/>
    <row r="20794" ht="12.6" hidden="1"/>
    <row r="20795" ht="12.6" hidden="1"/>
    <row r="20796" ht="12.6" hidden="1"/>
    <row r="20797" ht="12.6" hidden="1"/>
    <row r="20798" ht="12.6" hidden="1"/>
    <row r="20799" ht="12.6" hidden="1"/>
    <row r="20800" ht="12.6" hidden="1"/>
    <row r="20801" ht="12.6" hidden="1"/>
    <row r="20802" ht="12.6" hidden="1"/>
    <row r="20803" ht="12.6" hidden="1"/>
    <row r="20804" ht="12.6" hidden="1"/>
    <row r="20805" ht="12.6" hidden="1"/>
    <row r="20806" ht="12.6" hidden="1"/>
    <row r="20807" ht="12.6" hidden="1"/>
    <row r="20808" ht="12.6" hidden="1"/>
    <row r="20809" ht="12.6" hidden="1"/>
    <row r="20810" ht="12.6" hidden="1"/>
    <row r="20811" ht="12.6" hidden="1"/>
    <row r="20812" ht="12.6" hidden="1"/>
    <row r="20813" ht="12.6" hidden="1"/>
    <row r="20814" ht="12.6" hidden="1"/>
    <row r="20815" ht="12.6" hidden="1"/>
    <row r="20816" ht="12.6" hidden="1"/>
    <row r="20817" ht="12.6" hidden="1"/>
    <row r="20818" ht="12.6" hidden="1"/>
    <row r="20819" ht="12.6" hidden="1"/>
    <row r="20820" ht="12.6" hidden="1"/>
    <row r="20821" ht="12.6" hidden="1"/>
    <row r="20822" ht="12.6" hidden="1"/>
    <row r="20823" ht="12.6" hidden="1"/>
    <row r="20824" ht="12.6" hidden="1"/>
    <row r="20825" ht="12.6" hidden="1"/>
    <row r="20826" ht="12.6" hidden="1"/>
    <row r="20827" ht="12.6" hidden="1"/>
    <row r="20828" ht="12.6" hidden="1"/>
    <row r="20829" ht="12.6" hidden="1"/>
    <row r="20830" ht="12.6" hidden="1"/>
    <row r="20831" ht="12.6" hidden="1"/>
    <row r="20832" ht="12.6" hidden="1"/>
    <row r="20833" ht="12.6" hidden="1"/>
    <row r="20834" ht="12.6" hidden="1"/>
    <row r="20835" ht="12.6" hidden="1"/>
    <row r="20836" ht="12.6" hidden="1"/>
    <row r="20837" ht="12.6" hidden="1"/>
    <row r="20838" ht="12.6" hidden="1"/>
    <row r="20839" ht="12.6" hidden="1"/>
    <row r="20840" ht="12.6" hidden="1"/>
    <row r="20841" ht="12.6" hidden="1"/>
    <row r="20842" ht="12.6" hidden="1"/>
    <row r="20843" ht="12.6" hidden="1"/>
    <row r="20844" ht="12.6" hidden="1"/>
    <row r="20845" ht="12.6" hidden="1"/>
    <row r="20846" ht="12.6" hidden="1"/>
    <row r="20847" ht="12.6" hidden="1"/>
    <row r="20848" ht="12.6" hidden="1"/>
    <row r="20849" ht="12.6" hidden="1"/>
    <row r="20850" ht="12.6" hidden="1"/>
    <row r="20851" ht="12.6" hidden="1"/>
    <row r="20852" ht="12.6" hidden="1"/>
    <row r="20853" ht="12.6" hidden="1"/>
    <row r="20854" ht="12.6" hidden="1"/>
    <row r="20855" ht="12.6" hidden="1"/>
    <row r="20856" ht="12.6" hidden="1"/>
    <row r="20857" ht="12.6" hidden="1"/>
    <row r="20858" ht="12.6" hidden="1"/>
    <row r="20859" ht="12.6" hidden="1"/>
    <row r="20860" ht="12.6" hidden="1"/>
    <row r="20861" ht="12.6" hidden="1"/>
    <row r="20862" ht="12.6" hidden="1"/>
    <row r="20863" ht="12.6" hidden="1"/>
    <row r="20864" ht="12.6" hidden="1"/>
    <row r="20865" ht="12.6" hidden="1"/>
    <row r="20866" ht="12.6" hidden="1"/>
    <row r="20867" ht="12.6" hidden="1"/>
    <row r="20868" ht="12.6" hidden="1"/>
    <row r="20869" ht="12.6" hidden="1"/>
    <row r="20870" ht="12.6" hidden="1"/>
    <row r="20871" ht="12.6" hidden="1"/>
    <row r="20872" ht="12.6" hidden="1"/>
    <row r="20873" ht="12.6" hidden="1"/>
    <row r="20874" ht="12.6" hidden="1"/>
    <row r="20875" ht="12.6" hidden="1"/>
    <row r="20876" ht="12.6" hidden="1"/>
    <row r="20877" ht="12.6" hidden="1"/>
    <row r="20878" ht="12.6" hidden="1"/>
    <row r="20879" ht="12.6" hidden="1"/>
    <row r="20880" ht="12.6" hidden="1"/>
    <row r="20881" ht="12.6" hidden="1"/>
    <row r="20882" ht="12.6" hidden="1"/>
    <row r="20883" ht="12.6" hidden="1"/>
    <row r="20884" ht="12.6" hidden="1"/>
    <row r="20885" ht="12.6" hidden="1"/>
    <row r="20886" ht="12.6" hidden="1"/>
    <row r="20887" ht="12.6" hidden="1"/>
    <row r="20888" ht="12.6" hidden="1"/>
    <row r="20889" ht="12.6" hidden="1"/>
    <row r="20890" ht="12.6" hidden="1"/>
    <row r="20891" ht="12.6" hidden="1"/>
    <row r="20892" ht="12.6" hidden="1"/>
    <row r="20893" ht="12.6" hidden="1"/>
    <row r="20894" ht="12.6" hidden="1"/>
    <row r="20895" ht="12.6" hidden="1"/>
    <row r="20896" ht="12.6" hidden="1"/>
    <row r="20897" ht="12.6" hidden="1"/>
    <row r="20898" ht="12.6" hidden="1"/>
    <row r="20899" ht="12.6" hidden="1"/>
    <row r="20900" ht="12.6" hidden="1"/>
    <row r="20901" ht="12.6" hidden="1"/>
    <row r="20902" ht="12.6" hidden="1"/>
    <row r="20903" ht="12.6" hidden="1"/>
    <row r="20904" ht="12.6" hidden="1"/>
    <row r="20905" ht="12.6" hidden="1"/>
    <row r="20906" ht="12.6" hidden="1"/>
    <row r="20907" ht="12.6" hidden="1"/>
    <row r="20908" ht="12.6" hidden="1"/>
    <row r="20909" ht="12.6" hidden="1"/>
    <row r="20910" ht="12.6" hidden="1"/>
    <row r="20911" ht="12.6" hidden="1"/>
    <row r="20912" ht="12.6" hidden="1"/>
    <row r="20913" ht="12.6" hidden="1"/>
    <row r="20914" ht="12.6" hidden="1"/>
    <row r="20915" ht="12.6" hidden="1"/>
    <row r="20916" ht="12.6" hidden="1"/>
    <row r="20917" ht="12.6" hidden="1"/>
    <row r="20918" ht="12.6" hidden="1"/>
    <row r="20919" ht="12.6" hidden="1"/>
    <row r="20920" ht="12.6" hidden="1"/>
    <row r="20921" ht="12.6" hidden="1"/>
    <row r="20922" ht="12.6" hidden="1"/>
    <row r="20923" ht="12.6" hidden="1"/>
    <row r="20924" ht="12.6" hidden="1"/>
    <row r="20925" ht="12.6" hidden="1"/>
    <row r="20926" ht="12.6" hidden="1"/>
    <row r="20927" ht="12.6" hidden="1"/>
    <row r="20928" ht="12.6" hidden="1"/>
    <row r="20929" ht="12.6" hidden="1"/>
    <row r="20930" ht="12.6" hidden="1"/>
    <row r="20931" ht="12.6" hidden="1"/>
    <row r="20932" ht="12.6" hidden="1"/>
    <row r="20933" ht="12.6" hidden="1"/>
    <row r="20934" ht="12.6" hidden="1"/>
    <row r="20935" ht="12.6" hidden="1"/>
    <row r="20936" ht="12.6" hidden="1"/>
    <row r="20937" ht="12.6" hidden="1"/>
    <row r="20938" ht="12.6" hidden="1"/>
    <row r="20939" ht="12.6" hidden="1"/>
    <row r="20940" ht="12.6" hidden="1"/>
    <row r="20941" ht="12.6" hidden="1"/>
    <row r="20942" ht="12.6" hidden="1"/>
    <row r="20943" ht="12.6" hidden="1"/>
    <row r="20944" ht="12.6" hidden="1"/>
    <row r="20945" ht="12.6" hidden="1"/>
    <row r="20946" ht="12.6" hidden="1"/>
    <row r="20947" ht="12.6" hidden="1"/>
    <row r="20948" ht="12.6" hidden="1"/>
    <row r="20949" ht="12.6" hidden="1"/>
    <row r="20950" ht="12.6" hidden="1"/>
    <row r="20951" ht="12.6" hidden="1"/>
    <row r="20952" ht="12.6" hidden="1"/>
    <row r="20953" ht="12.6" hidden="1"/>
    <row r="20954" ht="12.6" hidden="1"/>
    <row r="20955" ht="12.6" hidden="1"/>
    <row r="20956" ht="12.6" hidden="1"/>
    <row r="20957" ht="12.6" hidden="1"/>
    <row r="20958" ht="12.6" hidden="1"/>
    <row r="20959" ht="12.6" hidden="1"/>
    <row r="20960" ht="12.6" hidden="1"/>
    <row r="20961" ht="12.6" hidden="1"/>
    <row r="20962" ht="12.6" hidden="1"/>
    <row r="20963" ht="12.6" hidden="1"/>
    <row r="20964" ht="12.6" hidden="1"/>
    <row r="20965" ht="12.6" hidden="1"/>
    <row r="20966" ht="12.6" hidden="1"/>
    <row r="20967" ht="12.6" hidden="1"/>
    <row r="20968" ht="12.6" hidden="1"/>
    <row r="20969" ht="12.6" hidden="1"/>
    <row r="20970" ht="12.6" hidden="1"/>
    <row r="20971" ht="12.6" hidden="1"/>
    <row r="20972" ht="12.6" hidden="1"/>
    <row r="20973" ht="12.6" hidden="1"/>
    <row r="20974" ht="12.6" hidden="1"/>
    <row r="20975" ht="12.6" hidden="1"/>
    <row r="20976" ht="12.6" hidden="1"/>
    <row r="20977" ht="12.6" hidden="1"/>
    <row r="20978" ht="12.6" hidden="1"/>
    <row r="20979" ht="12.6" hidden="1"/>
    <row r="20980" ht="12.6" hidden="1"/>
    <row r="20981" ht="12.6" hidden="1"/>
    <row r="20982" ht="12.6" hidden="1"/>
    <row r="20983" ht="12.6" hidden="1"/>
    <row r="20984" ht="12.6" hidden="1"/>
    <row r="20985" ht="12.6" hidden="1"/>
    <row r="20986" ht="12.6" hidden="1"/>
    <row r="20987" ht="12.6" hidden="1"/>
    <row r="20988" ht="12.6" hidden="1"/>
    <row r="20989" ht="12.6" hidden="1"/>
    <row r="20990" ht="12.6" hidden="1"/>
    <row r="20991" ht="12.6" hidden="1"/>
    <row r="20992" ht="12.6" hidden="1"/>
    <row r="20993" ht="12.6" hidden="1"/>
    <row r="20994" ht="12.6" hidden="1"/>
    <row r="20995" ht="12.6" hidden="1"/>
    <row r="20996" ht="12.6" hidden="1"/>
    <row r="20997" ht="12.6" hidden="1"/>
    <row r="20998" ht="12.6" hidden="1"/>
    <row r="20999" ht="12.6" hidden="1"/>
    <row r="21000" ht="12.6" hidden="1"/>
    <row r="21001" ht="12.6" hidden="1"/>
    <row r="21002" ht="12.6" hidden="1"/>
    <row r="21003" ht="12.6" hidden="1"/>
    <row r="21004" ht="12.6" hidden="1"/>
    <row r="21005" ht="12.6" hidden="1"/>
    <row r="21006" ht="12.6" hidden="1"/>
    <row r="21007" ht="12.6" hidden="1"/>
    <row r="21008" ht="12.6" hidden="1"/>
    <row r="21009" ht="12.6" hidden="1"/>
    <row r="21010" ht="12.6" hidden="1"/>
    <row r="21011" ht="12.6" hidden="1"/>
    <row r="21012" ht="12.6" hidden="1"/>
    <row r="21013" ht="12.6" hidden="1"/>
    <row r="21014" ht="12.6" hidden="1"/>
    <row r="21015" ht="12.6" hidden="1"/>
    <row r="21016" ht="12.6" hidden="1"/>
    <row r="21017" ht="12.6" hidden="1"/>
    <row r="21018" ht="12.6" hidden="1"/>
    <row r="21019" ht="12.6" hidden="1"/>
    <row r="21020" ht="12.6" hidden="1"/>
    <row r="21021" ht="12.6" hidden="1"/>
    <row r="21022" ht="12.6" hidden="1"/>
    <row r="21023" ht="12.6" hidden="1"/>
    <row r="21024" ht="12.6" hidden="1"/>
    <row r="21025" ht="12.6" hidden="1"/>
    <row r="21026" ht="12.6" hidden="1"/>
    <row r="21027" ht="12.6" hidden="1"/>
    <row r="21028" ht="12.6" hidden="1"/>
    <row r="21029" ht="12.6" hidden="1"/>
    <row r="21030" ht="12.6" hidden="1"/>
    <row r="21031" ht="12.6" hidden="1"/>
    <row r="21032" ht="12.6" hidden="1"/>
    <row r="21033" ht="12.6" hidden="1"/>
    <row r="21034" ht="12.6" hidden="1"/>
    <row r="21035" ht="12.6" hidden="1"/>
    <row r="21036" ht="12.6" hidden="1"/>
    <row r="21037" ht="12.6" hidden="1"/>
    <row r="21038" ht="12.6" hidden="1"/>
    <row r="21039" ht="12.6" hidden="1"/>
    <row r="21040" ht="12.6" hidden="1"/>
    <row r="21041" ht="12.6" hidden="1"/>
    <row r="21042" ht="12.6" hidden="1"/>
    <row r="21043" ht="12.6" hidden="1"/>
    <row r="21044" ht="12.6" hidden="1"/>
    <row r="21045" ht="12.6" hidden="1"/>
    <row r="21046" ht="12.6" hidden="1"/>
    <row r="21047" ht="12.6" hidden="1"/>
    <row r="21048" ht="12.6" hidden="1"/>
    <row r="21049" ht="12.6" hidden="1"/>
    <row r="21050" ht="12.6" hidden="1"/>
    <row r="21051" ht="12.6" hidden="1"/>
    <row r="21052" ht="12.6" hidden="1"/>
    <row r="21053" ht="12.6" hidden="1"/>
    <row r="21054" ht="12.6" hidden="1"/>
    <row r="21055" ht="12.6" hidden="1"/>
    <row r="21056" ht="12.6" hidden="1"/>
    <row r="21057" ht="12.6" hidden="1"/>
    <row r="21058" ht="12.6" hidden="1"/>
    <row r="21059" ht="12.6" hidden="1"/>
    <row r="21060" ht="12.6" hidden="1"/>
    <row r="21061" ht="12.6" hidden="1"/>
    <row r="21062" ht="12.6" hidden="1"/>
    <row r="21063" ht="12.6" hidden="1"/>
    <row r="21064" ht="12.6" hidden="1"/>
    <row r="21065" ht="12.6" hidden="1"/>
    <row r="21066" ht="12.6" hidden="1"/>
    <row r="21067" ht="12.6" hidden="1"/>
    <row r="21068" ht="12.6" hidden="1"/>
    <row r="21069" ht="12.6" hidden="1"/>
    <row r="21070" ht="12.6" hidden="1"/>
    <row r="21071" ht="12.6" hidden="1"/>
    <row r="21072" ht="12.6" hidden="1"/>
    <row r="21073" ht="12.6" hidden="1"/>
    <row r="21074" ht="12.6" hidden="1"/>
    <row r="21075" ht="12.6" hidden="1"/>
    <row r="21076" ht="12.6" hidden="1"/>
    <row r="21077" ht="12.6" hidden="1"/>
    <row r="21078" ht="12.6" hidden="1"/>
    <row r="21079" ht="12.6" hidden="1"/>
    <row r="21080" ht="12.6" hidden="1"/>
    <row r="21081" ht="12.6" hidden="1"/>
    <row r="21082" ht="12.6" hidden="1"/>
    <row r="21083" ht="12.6" hidden="1"/>
    <row r="21084" ht="12.6" hidden="1"/>
    <row r="21085" ht="12.6" hidden="1"/>
    <row r="21086" ht="12.6" hidden="1"/>
    <row r="21087" ht="12.6" hidden="1"/>
    <row r="21088" ht="12.6" hidden="1"/>
    <row r="21089" ht="12.6" hidden="1"/>
    <row r="21090" ht="12.6" hidden="1"/>
    <row r="21091" ht="12.6" hidden="1"/>
    <row r="21092" ht="12.6" hidden="1"/>
    <row r="21093" ht="12.6" hidden="1"/>
    <row r="21094" ht="12.6" hidden="1"/>
    <row r="21095" ht="12.6" hidden="1"/>
    <row r="21096" ht="12.6" hidden="1"/>
    <row r="21097" ht="12.6" hidden="1"/>
    <row r="21098" ht="12.6" hidden="1"/>
    <row r="21099" ht="12.6" hidden="1"/>
    <row r="21100" ht="12.6" hidden="1"/>
    <row r="21101" ht="12.6" hidden="1"/>
    <row r="21102" ht="12.6" hidden="1"/>
    <row r="21103" ht="12.6" hidden="1"/>
    <row r="21104" ht="12.6" hidden="1"/>
    <row r="21105" ht="12.6" hidden="1"/>
    <row r="21106" ht="12.6" hidden="1"/>
    <row r="21107" ht="12.6" hidden="1"/>
    <row r="21108" ht="12.6" hidden="1"/>
    <row r="21109" ht="12.6" hidden="1"/>
    <row r="21110" ht="12.6" hidden="1"/>
    <row r="21111" ht="12.6" hidden="1"/>
    <row r="21112" ht="12.6" hidden="1"/>
    <row r="21113" ht="12.6" hidden="1"/>
    <row r="21114" ht="12.6" hidden="1"/>
    <row r="21115" ht="12.6" hidden="1"/>
    <row r="21116" ht="12.6" hidden="1"/>
    <row r="21117" ht="12.6" hidden="1"/>
    <row r="21118" ht="12.6" hidden="1"/>
    <row r="21119" ht="12.6" hidden="1"/>
    <row r="21120" ht="12.6" hidden="1"/>
    <row r="21121" ht="12.6" hidden="1"/>
    <row r="21122" ht="12.6" hidden="1"/>
    <row r="21123" ht="12.6" hidden="1"/>
    <row r="21124" ht="12.6" hidden="1"/>
    <row r="21125" ht="12.6" hidden="1"/>
    <row r="21126" ht="12.6" hidden="1"/>
    <row r="21127" ht="12.6" hidden="1"/>
    <row r="21128" ht="12.6" hidden="1"/>
    <row r="21129" ht="12.6" hidden="1"/>
    <row r="21130" ht="12.6" hidden="1"/>
    <row r="21131" ht="12.6" hidden="1"/>
    <row r="21132" ht="12.6" hidden="1"/>
    <row r="21133" ht="12.6" hidden="1"/>
    <row r="21134" ht="12.6" hidden="1"/>
    <row r="21135" ht="12.6" hidden="1"/>
    <row r="21136" ht="12.6" hidden="1"/>
    <row r="21137" ht="12.6" hidden="1"/>
    <row r="21138" ht="12.6" hidden="1"/>
    <row r="21139" ht="12.6" hidden="1"/>
    <row r="21140" ht="12.6" hidden="1"/>
    <row r="21141" ht="12.6" hidden="1"/>
    <row r="21142" ht="12.6" hidden="1"/>
    <row r="21143" ht="12.6" hidden="1"/>
    <row r="21144" ht="12.6" hidden="1"/>
    <row r="21145" ht="12.6" hidden="1"/>
    <row r="21146" ht="12.6" hidden="1"/>
    <row r="21147" ht="12.6" hidden="1"/>
    <row r="21148" ht="12.6" hidden="1"/>
    <row r="21149" ht="12.6" hidden="1"/>
    <row r="21150" ht="12.6" hidden="1"/>
    <row r="21151" ht="12.6" hidden="1"/>
    <row r="21152" ht="12.6" hidden="1"/>
    <row r="21153" ht="12.6" hidden="1"/>
    <row r="21154" ht="12.6" hidden="1"/>
    <row r="21155" ht="12.6" hidden="1"/>
    <row r="21156" ht="12.6" hidden="1"/>
    <row r="21157" ht="12.6" hidden="1"/>
    <row r="21158" ht="12.6" hidden="1"/>
    <row r="21159" ht="12.6" hidden="1"/>
    <row r="21160" ht="12.6" hidden="1"/>
    <row r="21161" ht="12.6" hidden="1"/>
    <row r="21162" ht="12.6" hidden="1"/>
    <row r="21163" ht="12.6" hidden="1"/>
    <row r="21164" ht="12.6" hidden="1"/>
    <row r="21165" ht="12.6" hidden="1"/>
    <row r="21166" ht="12.6" hidden="1"/>
    <row r="21167" ht="12.6" hidden="1"/>
    <row r="21168" ht="12.6" hidden="1"/>
    <row r="21169" ht="12.6" hidden="1"/>
    <row r="21170" ht="12.6" hidden="1"/>
    <row r="21171" ht="12.6" hidden="1"/>
    <row r="21172" ht="12.6" hidden="1"/>
    <row r="21173" ht="12.6" hidden="1"/>
    <row r="21174" ht="12.6" hidden="1"/>
    <row r="21175" ht="12.6" hidden="1"/>
    <row r="21176" ht="12.6" hidden="1"/>
    <row r="21177" ht="12.6" hidden="1"/>
    <row r="21178" ht="12.6" hidden="1"/>
    <row r="21179" ht="12.6" hidden="1"/>
    <row r="21180" ht="12.6" hidden="1"/>
    <row r="21181" ht="12.6" hidden="1"/>
    <row r="21182" ht="12.6" hidden="1"/>
    <row r="21183" ht="12.6" hidden="1"/>
    <row r="21184" ht="12.6" hidden="1"/>
    <row r="21185" ht="12.6" hidden="1"/>
    <row r="21186" ht="12.6" hidden="1"/>
    <row r="21187" ht="12.6" hidden="1"/>
    <row r="21188" ht="12.6" hidden="1"/>
    <row r="21189" ht="12.6" hidden="1"/>
    <row r="21190" ht="12.6" hidden="1"/>
    <row r="21191" ht="12.6" hidden="1"/>
    <row r="21192" ht="12.6" hidden="1"/>
    <row r="21193" ht="12.6" hidden="1"/>
    <row r="21194" ht="12.6" hidden="1"/>
    <row r="21195" ht="12.6" hidden="1"/>
    <row r="21196" ht="12.6" hidden="1"/>
    <row r="21197" ht="12.6" hidden="1"/>
    <row r="21198" ht="12.6" hidden="1"/>
    <row r="21199" ht="12.6" hidden="1"/>
    <row r="21200" ht="12.6" hidden="1"/>
    <row r="21201" ht="12.6" hidden="1"/>
    <row r="21202" ht="12.6" hidden="1"/>
    <row r="21203" ht="12.6" hidden="1"/>
    <row r="21204" ht="12.6" hidden="1"/>
    <row r="21205" ht="12.6" hidden="1"/>
    <row r="21206" ht="12.6" hidden="1"/>
    <row r="21207" ht="12.6" hidden="1"/>
    <row r="21208" ht="12.6" hidden="1"/>
    <row r="21209" ht="12.6" hidden="1"/>
    <row r="21210" ht="12.6" hidden="1"/>
    <row r="21211" ht="12.6" hidden="1"/>
    <row r="21212" ht="12.6" hidden="1"/>
    <row r="21213" ht="12.6" hidden="1"/>
    <row r="21214" ht="12.6" hidden="1"/>
    <row r="21215" ht="12.6" hidden="1"/>
    <row r="21216" ht="12.6" hidden="1"/>
    <row r="21217" ht="12.6" hidden="1"/>
    <row r="21218" ht="12.6" hidden="1"/>
    <row r="21219" ht="12.6" hidden="1"/>
    <row r="21220" ht="12.6" hidden="1"/>
    <row r="21221" ht="12.6" hidden="1"/>
    <row r="21222" ht="12.6" hidden="1"/>
    <row r="21223" ht="12.6" hidden="1"/>
    <row r="21224" ht="12.6" hidden="1"/>
    <row r="21225" ht="12.6" hidden="1"/>
    <row r="21226" ht="12.6" hidden="1"/>
    <row r="21227" ht="12.6" hidden="1"/>
    <row r="21228" ht="12.6" hidden="1"/>
    <row r="21229" ht="12.6" hidden="1"/>
    <row r="21230" ht="12.6" hidden="1"/>
    <row r="21231" ht="12.6" hidden="1"/>
    <row r="21232" ht="12.6" hidden="1"/>
    <row r="21233" ht="12.6" hidden="1"/>
    <row r="21234" ht="12.6" hidden="1"/>
    <row r="21235" ht="12.6" hidden="1"/>
    <row r="21236" ht="12.6" hidden="1"/>
    <row r="21237" ht="12.6" hidden="1"/>
    <row r="21238" ht="12.6" hidden="1"/>
    <row r="21239" ht="12.6" hidden="1"/>
    <row r="21240" ht="12.6" hidden="1"/>
    <row r="21241" ht="12.6" hidden="1"/>
    <row r="21242" ht="12.6" hidden="1"/>
    <row r="21243" ht="12.6" hidden="1"/>
    <row r="21244" ht="12.6" hidden="1"/>
    <row r="21245" ht="12.6" hidden="1"/>
    <row r="21246" ht="12.6" hidden="1"/>
    <row r="21247" ht="12.6" hidden="1"/>
    <row r="21248" ht="12.6" hidden="1"/>
    <row r="21249" ht="12.6" hidden="1"/>
    <row r="21250" ht="12.6" hidden="1"/>
    <row r="21251" ht="12.6" hidden="1"/>
    <row r="21252" ht="12.6" hidden="1"/>
    <row r="21253" ht="12.6" hidden="1"/>
    <row r="21254" ht="12.6" hidden="1"/>
    <row r="21255" ht="12.6" hidden="1"/>
    <row r="21256" ht="12.6" hidden="1"/>
    <row r="21257" ht="12.6" hidden="1"/>
    <row r="21258" ht="12.6" hidden="1"/>
    <row r="21259" ht="12.6" hidden="1"/>
    <row r="21260" ht="12.6" hidden="1"/>
    <row r="21261" ht="12.6" hidden="1"/>
    <row r="21262" ht="12.6" hidden="1"/>
    <row r="21263" ht="12.6" hidden="1"/>
    <row r="21264" ht="12.6" hidden="1"/>
    <row r="21265" ht="12.6" hidden="1"/>
    <row r="21266" ht="12.6" hidden="1"/>
    <row r="21267" ht="12.6" hidden="1"/>
    <row r="21268" ht="12.6" hidden="1"/>
    <row r="21269" ht="12.6" hidden="1"/>
    <row r="21270" ht="12.6" hidden="1"/>
    <row r="21271" ht="12.6" hidden="1"/>
    <row r="21272" ht="12.6" hidden="1"/>
    <row r="21273" ht="12.6" hidden="1"/>
    <row r="21274" ht="12.6" hidden="1"/>
    <row r="21275" ht="12.6" hidden="1"/>
    <row r="21276" ht="12.6" hidden="1"/>
    <row r="21277" ht="12.6" hidden="1"/>
    <row r="21278" ht="12.6" hidden="1"/>
    <row r="21279" ht="12.6" hidden="1"/>
    <row r="21280" ht="12.6" hidden="1"/>
    <row r="21281" ht="12.6" hidden="1"/>
    <row r="21282" ht="12.6" hidden="1"/>
    <row r="21283" ht="12.6" hidden="1"/>
    <row r="21284" ht="12.6" hidden="1"/>
    <row r="21285" ht="12.6" hidden="1"/>
    <row r="21286" ht="12.6" hidden="1"/>
    <row r="21287" ht="12.6" hidden="1"/>
    <row r="21288" ht="12.6" hidden="1"/>
    <row r="21289" ht="12.6" hidden="1"/>
    <row r="21290" ht="12.6" hidden="1"/>
    <row r="21291" ht="12.6" hidden="1"/>
    <row r="21292" ht="12.6" hidden="1"/>
    <row r="21293" ht="12.6" hidden="1"/>
    <row r="21294" ht="12.6" hidden="1"/>
    <row r="21295" ht="12.6" hidden="1"/>
    <row r="21296" ht="12.6" hidden="1"/>
    <row r="21297" ht="12.6" hidden="1"/>
    <row r="21298" ht="12.6" hidden="1"/>
    <row r="21299" ht="12.6" hidden="1"/>
    <row r="21300" ht="12.6" hidden="1"/>
    <row r="21301" ht="12.6" hidden="1"/>
    <row r="21302" ht="12.6" hidden="1"/>
    <row r="21303" ht="12.6" hidden="1"/>
    <row r="21304" ht="12.6" hidden="1"/>
    <row r="21305" ht="12.6" hidden="1"/>
    <row r="21306" ht="12.6" hidden="1"/>
    <row r="21307" ht="12.6" hidden="1"/>
    <row r="21308" ht="12.6" hidden="1"/>
    <row r="21309" ht="12.6" hidden="1"/>
    <row r="21310" ht="12.6" hidden="1"/>
    <row r="21311" ht="12.6" hidden="1"/>
    <row r="21312" ht="12.6" hidden="1"/>
    <row r="21313" ht="12.6" hidden="1"/>
    <row r="21314" ht="12.6" hidden="1"/>
    <row r="21315" ht="12.6" hidden="1"/>
    <row r="21316" ht="12.6" hidden="1"/>
    <row r="21317" ht="12.6" hidden="1"/>
    <row r="21318" ht="12.6" hidden="1"/>
    <row r="21319" ht="12.6" hidden="1"/>
    <row r="21320" ht="12.6" hidden="1"/>
    <row r="21321" ht="12.6" hidden="1"/>
    <row r="21322" ht="12.6" hidden="1"/>
    <row r="21323" ht="12.6" hidden="1"/>
    <row r="21324" ht="12.6" hidden="1"/>
    <row r="21325" ht="12.6" hidden="1"/>
    <row r="21326" ht="12.6" hidden="1"/>
    <row r="21327" ht="12.6" hidden="1"/>
    <row r="21328" ht="12.6" hidden="1"/>
    <row r="21329" ht="12.6" hidden="1"/>
    <row r="21330" ht="12.6" hidden="1"/>
    <row r="21331" ht="12.6" hidden="1"/>
    <row r="21332" ht="12.6" hidden="1"/>
    <row r="21333" ht="12.6" hidden="1"/>
    <row r="21334" ht="12.6" hidden="1"/>
    <row r="21335" ht="12.6" hidden="1"/>
    <row r="21336" ht="12.6" hidden="1"/>
    <row r="21337" ht="12.6" hidden="1"/>
    <row r="21338" ht="12.6" hidden="1"/>
    <row r="21339" ht="12.6" hidden="1"/>
    <row r="21340" ht="12.6" hidden="1"/>
    <row r="21341" ht="12.6" hidden="1"/>
    <row r="21342" ht="12.6" hidden="1"/>
    <row r="21343" ht="12.6" hidden="1"/>
    <row r="21344" ht="12.6" hidden="1"/>
    <row r="21345" ht="12.6" hidden="1"/>
    <row r="21346" ht="12.6" hidden="1"/>
    <row r="21347" ht="12.6" hidden="1"/>
    <row r="21348" ht="12.6" hidden="1"/>
    <row r="21349" ht="12.6" hidden="1"/>
    <row r="21350" ht="12.6" hidden="1"/>
    <row r="21351" ht="12.6" hidden="1"/>
    <row r="21352" ht="12.6" hidden="1"/>
    <row r="21353" ht="12.6" hidden="1"/>
    <row r="21354" ht="12.6" hidden="1"/>
    <row r="21355" ht="12.6" hidden="1"/>
    <row r="21356" ht="12.6" hidden="1"/>
    <row r="21357" ht="12.6" hidden="1"/>
    <row r="21358" ht="12.6" hidden="1"/>
    <row r="21359" ht="12.6" hidden="1"/>
    <row r="21360" ht="12.6" hidden="1"/>
    <row r="21361" ht="12.6" hidden="1"/>
    <row r="21362" ht="12.6" hidden="1"/>
    <row r="21363" ht="12.6" hidden="1"/>
    <row r="21364" ht="12.6" hidden="1"/>
    <row r="21365" ht="12.6" hidden="1"/>
    <row r="21366" ht="12.6" hidden="1"/>
    <row r="21367" ht="12.6" hidden="1"/>
    <row r="21368" ht="12.6" hidden="1"/>
    <row r="21369" ht="12.6" hidden="1"/>
    <row r="21370" ht="12.6" hidden="1"/>
    <row r="21371" ht="12.6" hidden="1"/>
    <row r="21372" ht="12.6" hidden="1"/>
    <row r="21373" ht="12.6" hidden="1"/>
    <row r="21374" ht="12.6" hidden="1"/>
    <row r="21375" ht="12.6" hidden="1"/>
    <row r="21376" ht="12.6" hidden="1"/>
    <row r="21377" ht="12.6" hidden="1"/>
    <row r="21378" ht="12.6" hidden="1"/>
    <row r="21379" ht="12.6" hidden="1"/>
    <row r="21380" ht="12.6" hidden="1"/>
    <row r="21381" ht="12.6" hidden="1"/>
    <row r="21382" ht="12.6" hidden="1"/>
    <row r="21383" ht="12.6" hidden="1"/>
    <row r="21384" ht="12.6" hidden="1"/>
    <row r="21385" ht="12.6" hidden="1"/>
    <row r="21386" ht="12.6" hidden="1"/>
    <row r="21387" ht="12.6" hidden="1"/>
    <row r="21388" ht="12.6" hidden="1"/>
    <row r="21389" ht="12.6" hidden="1"/>
    <row r="21390" ht="12.6" hidden="1"/>
    <row r="21391" ht="12.6" hidden="1"/>
    <row r="21392" ht="12.6" hidden="1"/>
    <row r="21393" ht="12.6" hidden="1"/>
    <row r="21394" ht="12.6" hidden="1"/>
    <row r="21395" ht="12.6" hidden="1"/>
    <row r="21396" ht="12.6" hidden="1"/>
    <row r="21397" ht="12.6" hidden="1"/>
    <row r="21398" ht="12.6" hidden="1"/>
    <row r="21399" ht="12.6" hidden="1"/>
    <row r="21400" ht="12.6" hidden="1"/>
    <row r="21401" ht="12.6" hidden="1"/>
    <row r="21402" ht="12.6" hidden="1"/>
    <row r="21403" ht="12.6" hidden="1"/>
    <row r="21404" ht="12.6" hidden="1"/>
    <row r="21405" ht="12.6" hidden="1"/>
    <row r="21406" ht="12.6" hidden="1"/>
    <row r="21407" ht="12.6" hidden="1"/>
    <row r="21408" ht="12.6" hidden="1"/>
    <row r="21409" ht="12.6" hidden="1"/>
    <row r="21410" ht="12.6" hidden="1"/>
    <row r="21411" ht="12.6" hidden="1"/>
    <row r="21412" ht="12.6" hidden="1"/>
    <row r="21413" ht="12.6" hidden="1"/>
    <row r="21414" ht="12.6" hidden="1"/>
    <row r="21415" ht="12.6" hidden="1"/>
    <row r="21416" ht="12.6" hidden="1"/>
    <row r="21417" ht="12.6" hidden="1"/>
    <row r="21418" ht="12.6" hidden="1"/>
    <row r="21419" ht="12.6" hidden="1"/>
    <row r="21420" ht="12.6" hidden="1"/>
    <row r="21421" ht="12.6" hidden="1"/>
    <row r="21422" ht="12.6" hidden="1"/>
    <row r="21423" ht="12.6" hidden="1"/>
    <row r="21424" ht="12.6" hidden="1"/>
    <row r="21425" ht="12.6" hidden="1"/>
    <row r="21426" ht="12.6" hidden="1"/>
    <row r="21427" ht="12.6" hidden="1"/>
    <row r="21428" ht="12.6" hidden="1"/>
    <row r="21429" ht="12.6" hidden="1"/>
    <row r="21430" ht="12.6" hidden="1"/>
    <row r="21431" ht="12.6" hidden="1"/>
    <row r="21432" ht="12.6" hidden="1"/>
    <row r="21433" ht="12.6" hidden="1"/>
    <row r="21434" ht="12.6" hidden="1"/>
    <row r="21435" ht="12.6" hidden="1"/>
    <row r="21436" ht="12.6" hidden="1"/>
    <row r="21437" ht="12.6" hidden="1"/>
    <row r="21438" ht="12.6" hidden="1"/>
    <row r="21439" ht="12.6" hidden="1"/>
    <row r="21440" ht="12.6" hidden="1"/>
    <row r="21441" ht="12.6" hidden="1"/>
    <row r="21442" ht="12.6" hidden="1"/>
    <row r="21443" ht="12.6" hidden="1"/>
    <row r="21444" ht="12.6" hidden="1"/>
    <row r="21445" ht="12.6" hidden="1"/>
    <row r="21446" ht="12.6" hidden="1"/>
    <row r="21447" ht="12.6" hidden="1"/>
    <row r="21448" ht="12.6" hidden="1"/>
    <row r="21449" ht="12.6" hidden="1"/>
    <row r="21450" ht="12.6" hidden="1"/>
    <row r="21451" ht="12.6" hidden="1"/>
    <row r="21452" ht="12.6" hidden="1"/>
    <row r="21453" ht="12.6" hidden="1"/>
    <row r="21454" ht="12.6" hidden="1"/>
    <row r="21455" ht="12.6" hidden="1"/>
    <row r="21456" ht="12.6" hidden="1"/>
    <row r="21457" ht="12.6" hidden="1"/>
    <row r="21458" ht="12.6" hidden="1"/>
    <row r="21459" ht="12.6" hidden="1"/>
    <row r="21460" ht="12.6" hidden="1"/>
    <row r="21461" ht="12.6" hidden="1"/>
    <row r="21462" ht="12.6" hidden="1"/>
    <row r="21463" ht="12.6" hidden="1"/>
    <row r="21464" ht="12.6" hidden="1"/>
    <row r="21465" ht="12.6" hidden="1"/>
    <row r="21466" ht="12.6" hidden="1"/>
    <row r="21467" ht="12.6" hidden="1"/>
    <row r="21468" ht="12.6" hidden="1"/>
    <row r="21469" ht="12.6" hidden="1"/>
    <row r="21470" ht="12.6" hidden="1"/>
    <row r="21471" ht="12.6" hidden="1"/>
    <row r="21472" ht="12.6" hidden="1"/>
    <row r="21473" ht="12.6" hidden="1"/>
    <row r="21474" ht="12.6" hidden="1"/>
    <row r="21475" ht="12.6" hidden="1"/>
    <row r="21476" ht="12.6" hidden="1"/>
    <row r="21477" ht="12.6" hidden="1"/>
    <row r="21478" ht="12.6" hidden="1"/>
    <row r="21479" ht="12.6" hidden="1"/>
    <row r="21480" ht="12.6" hidden="1"/>
    <row r="21481" ht="12.6" hidden="1"/>
    <row r="21482" ht="12.6" hidden="1"/>
    <row r="21483" ht="12.6" hidden="1"/>
    <row r="21484" ht="12.6" hidden="1"/>
    <row r="21485" ht="12.6" hidden="1"/>
    <row r="21486" ht="12.6" hidden="1"/>
    <row r="21487" ht="12.6" hidden="1"/>
    <row r="21488" ht="12.6" hidden="1"/>
    <row r="21489" ht="12.6" hidden="1"/>
    <row r="21490" ht="12.6" hidden="1"/>
    <row r="21491" ht="12.6" hidden="1"/>
    <row r="21492" ht="12.6" hidden="1"/>
    <row r="21493" ht="12.6" hidden="1"/>
    <row r="21494" ht="12.6" hidden="1"/>
    <row r="21495" ht="12.6" hidden="1"/>
    <row r="21496" ht="12.6" hidden="1"/>
    <row r="21497" ht="12.6" hidden="1"/>
    <row r="21498" ht="12.6" hidden="1"/>
    <row r="21499" ht="12.6" hidden="1"/>
    <row r="21500" ht="12.6" hidden="1"/>
    <row r="21501" ht="12.6" hidden="1"/>
    <row r="21502" ht="12.6" hidden="1"/>
    <row r="21503" ht="12.6" hidden="1"/>
    <row r="21504" ht="12.6" hidden="1"/>
    <row r="21505" ht="12.6" hidden="1"/>
    <row r="21506" ht="12.6" hidden="1"/>
    <row r="21507" ht="12.6" hidden="1"/>
    <row r="21508" ht="12.6" hidden="1"/>
    <row r="21509" ht="12.6" hidden="1"/>
    <row r="21510" ht="12.6" hidden="1"/>
    <row r="21511" ht="12.6" hidden="1"/>
    <row r="21512" ht="12.6" hidden="1"/>
    <row r="21513" ht="12.6" hidden="1"/>
    <row r="21514" ht="12.6" hidden="1"/>
    <row r="21515" ht="12.6" hidden="1"/>
    <row r="21516" ht="12.6" hidden="1"/>
    <row r="21517" ht="12.6" hidden="1"/>
    <row r="21518" ht="12.6" hidden="1"/>
    <row r="21519" ht="12.6" hidden="1"/>
    <row r="21520" ht="12.6" hidden="1"/>
    <row r="21521" ht="12.6" hidden="1"/>
    <row r="21522" ht="12.6" hidden="1"/>
    <row r="21523" ht="12.6" hidden="1"/>
    <row r="21524" ht="12.6" hidden="1"/>
    <row r="21525" ht="12.6" hidden="1"/>
    <row r="21526" ht="12.6" hidden="1"/>
    <row r="21527" ht="12.6" hidden="1"/>
    <row r="21528" ht="12.6" hidden="1"/>
    <row r="21529" ht="12.6" hidden="1"/>
    <row r="21530" ht="12.6" hidden="1"/>
    <row r="21531" ht="12.6" hidden="1"/>
    <row r="21532" ht="12.6" hidden="1"/>
    <row r="21533" ht="12.6" hidden="1"/>
    <row r="21534" ht="12.6" hidden="1"/>
    <row r="21535" ht="12.6" hidden="1"/>
    <row r="21536" ht="12.6" hidden="1"/>
    <row r="21537" ht="12.6" hidden="1"/>
    <row r="21538" ht="12.6" hidden="1"/>
    <row r="21539" ht="12.6" hidden="1"/>
    <row r="21540" ht="12.6" hidden="1"/>
    <row r="21541" ht="12.6" hidden="1"/>
    <row r="21542" ht="12.6" hidden="1"/>
    <row r="21543" ht="12.6" hidden="1"/>
    <row r="21544" ht="12.6" hidden="1"/>
    <row r="21545" ht="12.6" hidden="1"/>
    <row r="21546" ht="12.6" hidden="1"/>
    <row r="21547" ht="12.6" hidden="1"/>
    <row r="21548" ht="12.6" hidden="1"/>
    <row r="21549" ht="12.6" hidden="1"/>
    <row r="21550" ht="12.6" hidden="1"/>
    <row r="21551" ht="12.6" hidden="1"/>
    <row r="21552" ht="12.6" hidden="1"/>
    <row r="21553" ht="12.6" hidden="1"/>
    <row r="21554" ht="12.6" hidden="1"/>
    <row r="21555" ht="12.6" hidden="1"/>
    <row r="21556" ht="12.6" hidden="1"/>
    <row r="21557" ht="12.6" hidden="1"/>
    <row r="21558" ht="12.6" hidden="1"/>
    <row r="21559" ht="12.6" hidden="1"/>
    <row r="21560" ht="12.6" hidden="1"/>
    <row r="21561" ht="12.6" hidden="1"/>
    <row r="21562" ht="12.6" hidden="1"/>
    <row r="21563" ht="12.6" hidden="1"/>
    <row r="21564" ht="12.6" hidden="1"/>
    <row r="21565" ht="12.6" hidden="1"/>
    <row r="21566" ht="12.6" hidden="1"/>
    <row r="21567" ht="12.6" hidden="1"/>
    <row r="21568" ht="12.6" hidden="1"/>
    <row r="21569" ht="12.6" hidden="1"/>
    <row r="21570" ht="12.6" hidden="1"/>
    <row r="21571" ht="12.6" hidden="1"/>
    <row r="21572" ht="12.6" hidden="1"/>
    <row r="21573" ht="12.6" hidden="1"/>
    <row r="21574" ht="12.6" hidden="1"/>
    <row r="21575" ht="12.6" hidden="1"/>
    <row r="21576" ht="12.6" hidden="1"/>
    <row r="21577" ht="12.6" hidden="1"/>
    <row r="21578" ht="12.6" hidden="1"/>
    <row r="21579" ht="12.6" hidden="1"/>
    <row r="21580" ht="12.6" hidden="1"/>
    <row r="21581" ht="12.6" hidden="1"/>
    <row r="21582" ht="12.6" hidden="1"/>
    <row r="21583" ht="12.6" hidden="1"/>
    <row r="21584" ht="12.6" hidden="1"/>
    <row r="21585" ht="12.6" hidden="1"/>
    <row r="21586" ht="12.6" hidden="1"/>
    <row r="21587" ht="12.6" hidden="1"/>
    <row r="21588" ht="12.6" hidden="1"/>
    <row r="21589" ht="12.6" hidden="1"/>
    <row r="21590" ht="12.6" hidden="1"/>
    <row r="21591" ht="12.6" hidden="1"/>
    <row r="21592" ht="12.6" hidden="1"/>
    <row r="21593" ht="12.6" hidden="1"/>
    <row r="21594" ht="12.6" hidden="1"/>
    <row r="21595" ht="12.6" hidden="1"/>
    <row r="21596" ht="12.6" hidden="1"/>
    <row r="21597" ht="12.6" hidden="1"/>
    <row r="21598" ht="12.6" hidden="1"/>
    <row r="21599" ht="12.6" hidden="1"/>
    <row r="21600" ht="12.6" hidden="1"/>
    <row r="21601" ht="12.6" hidden="1"/>
    <row r="21602" ht="12.6" hidden="1"/>
    <row r="21603" ht="12.6" hidden="1"/>
    <row r="21604" ht="12.6" hidden="1"/>
    <row r="21605" ht="12.6" hidden="1"/>
    <row r="21606" ht="12.6" hidden="1"/>
    <row r="21607" ht="12.6" hidden="1"/>
    <row r="21608" ht="12.6" hidden="1"/>
    <row r="21609" ht="12.6" hidden="1"/>
    <row r="21610" ht="12.6" hidden="1"/>
    <row r="21611" ht="12.6" hidden="1"/>
    <row r="21612" ht="12.6" hidden="1"/>
    <row r="21613" ht="12.6" hidden="1"/>
    <row r="21614" ht="12.6" hidden="1"/>
    <row r="21615" ht="12.6" hidden="1"/>
    <row r="21616" ht="12.6" hidden="1"/>
    <row r="21617" ht="12.6" hidden="1"/>
    <row r="21618" ht="12.6" hidden="1"/>
    <row r="21619" ht="12.6" hidden="1"/>
    <row r="21620" ht="12.6" hidden="1"/>
    <row r="21621" ht="12.6" hidden="1"/>
    <row r="21622" ht="12.6" hidden="1"/>
    <row r="21623" ht="12.6" hidden="1"/>
    <row r="21624" ht="12.6" hidden="1"/>
    <row r="21625" ht="12.6" hidden="1"/>
    <row r="21626" ht="12.6" hidden="1"/>
    <row r="21627" ht="12.6" hidden="1"/>
    <row r="21628" ht="12.6" hidden="1"/>
    <row r="21629" ht="12.6" hidden="1"/>
    <row r="21630" ht="12.6" hidden="1"/>
    <row r="21631" ht="12.6" hidden="1"/>
    <row r="21632" ht="12.6" hidden="1"/>
    <row r="21633" ht="12.6" hidden="1"/>
    <row r="21634" ht="12.6" hidden="1"/>
    <row r="21635" ht="12.6" hidden="1"/>
    <row r="21636" ht="12.6" hidden="1"/>
    <row r="21637" ht="12.6" hidden="1"/>
    <row r="21638" ht="12.6" hidden="1"/>
    <row r="21639" ht="12.6" hidden="1"/>
    <row r="21640" ht="12.6" hidden="1"/>
    <row r="21641" ht="12.6" hidden="1"/>
    <row r="21642" ht="12.6" hidden="1"/>
    <row r="21643" ht="12.6" hidden="1"/>
    <row r="21644" ht="12.6" hidden="1"/>
    <row r="21645" ht="12.6" hidden="1"/>
    <row r="21646" ht="12.6" hidden="1"/>
    <row r="21647" ht="12.6" hidden="1"/>
    <row r="21648" ht="12.6" hidden="1"/>
    <row r="21649" ht="12.6" hidden="1"/>
    <row r="21650" ht="12.6" hidden="1"/>
    <row r="21651" ht="12.6" hidden="1"/>
    <row r="21652" ht="12.6" hidden="1"/>
    <row r="21653" ht="12.6" hidden="1"/>
    <row r="21654" ht="12.6" hidden="1"/>
    <row r="21655" ht="12.6" hidden="1"/>
    <row r="21656" ht="12.6" hidden="1"/>
    <row r="21657" ht="12.6" hidden="1"/>
    <row r="21658" ht="12.6" hidden="1"/>
    <row r="21659" ht="12.6" hidden="1"/>
    <row r="21660" ht="12.6" hidden="1"/>
    <row r="21661" ht="12.6" hidden="1"/>
    <row r="21662" ht="12.6" hidden="1"/>
    <row r="21663" ht="12.6" hidden="1"/>
    <row r="21664" ht="12.6" hidden="1"/>
    <row r="21665" ht="12.6" hidden="1"/>
    <row r="21666" ht="12.6" hidden="1"/>
    <row r="21667" ht="12.6" hidden="1"/>
    <row r="21668" ht="12.6" hidden="1"/>
    <row r="21669" ht="12.6" hidden="1"/>
    <row r="21670" ht="12.6" hidden="1"/>
    <row r="21671" ht="12.6" hidden="1"/>
    <row r="21672" ht="12.6" hidden="1"/>
    <row r="21673" ht="12.6" hidden="1"/>
    <row r="21674" ht="12.6" hidden="1"/>
    <row r="21675" ht="12.6" hidden="1"/>
    <row r="21676" ht="12.6" hidden="1"/>
    <row r="21677" ht="12.6" hidden="1"/>
    <row r="21678" ht="12.6" hidden="1"/>
    <row r="21679" ht="12.6" hidden="1"/>
    <row r="21680" ht="12.6" hidden="1"/>
    <row r="21681" ht="12.6" hidden="1"/>
    <row r="21682" ht="12.6" hidden="1"/>
    <row r="21683" ht="12.6" hidden="1"/>
    <row r="21684" ht="12.6" hidden="1"/>
    <row r="21685" ht="12.6" hidden="1"/>
    <row r="21686" ht="12.6" hidden="1"/>
    <row r="21687" ht="12.6" hidden="1"/>
    <row r="21688" ht="12.6" hidden="1"/>
    <row r="21689" ht="12.6" hidden="1"/>
    <row r="21690" ht="12.6" hidden="1"/>
    <row r="21691" ht="12.6" hidden="1"/>
    <row r="21692" ht="12.6" hidden="1"/>
    <row r="21693" ht="12.6" hidden="1"/>
    <row r="21694" ht="12.6" hidden="1"/>
    <row r="21695" ht="12.6" hidden="1"/>
    <row r="21696" ht="12.6" hidden="1"/>
    <row r="21697" ht="12.6" hidden="1"/>
    <row r="21698" ht="12.6" hidden="1"/>
    <row r="21699" ht="12.6" hidden="1"/>
    <row r="21700" ht="12.6" hidden="1"/>
    <row r="21701" ht="12.6" hidden="1"/>
    <row r="21702" ht="12.6" hidden="1"/>
    <row r="21703" ht="12.6" hidden="1"/>
    <row r="21704" ht="12.6" hidden="1"/>
    <row r="21705" ht="12.6" hidden="1"/>
    <row r="21706" ht="12.6" hidden="1"/>
    <row r="21707" ht="12.6" hidden="1"/>
    <row r="21708" ht="12.6" hidden="1"/>
    <row r="21709" ht="12.6" hidden="1"/>
    <row r="21710" ht="12.6" hidden="1"/>
    <row r="21711" ht="12.6" hidden="1"/>
    <row r="21712" ht="12.6" hidden="1"/>
    <row r="21713" ht="12.6" hidden="1"/>
    <row r="21714" ht="12.6" hidden="1"/>
    <row r="21715" ht="12.6" hidden="1"/>
    <row r="21716" ht="12.6" hidden="1"/>
    <row r="21717" ht="12.6" hidden="1"/>
    <row r="21718" ht="12.6" hidden="1"/>
    <row r="21719" ht="12.6" hidden="1"/>
    <row r="21720" ht="12.6" hidden="1"/>
    <row r="21721" ht="12.6" hidden="1"/>
    <row r="21722" ht="12.6" hidden="1"/>
    <row r="21723" ht="12.6" hidden="1"/>
    <row r="21724" ht="12.6" hidden="1"/>
    <row r="21725" ht="12.6" hidden="1"/>
    <row r="21726" ht="12.6" hidden="1"/>
    <row r="21727" ht="12.6" hidden="1"/>
    <row r="21728" ht="12.6" hidden="1"/>
    <row r="21729" ht="12.6" hidden="1"/>
    <row r="21730" ht="12.6" hidden="1"/>
    <row r="21731" ht="12.6" hidden="1"/>
    <row r="21732" ht="12.6" hidden="1"/>
    <row r="21733" ht="12.6" hidden="1"/>
    <row r="21734" ht="12.6" hidden="1"/>
    <row r="21735" ht="12.6" hidden="1"/>
    <row r="21736" ht="12.6" hidden="1"/>
    <row r="21737" ht="12.6" hidden="1"/>
    <row r="21738" ht="12.6" hidden="1"/>
    <row r="21739" ht="12.6" hidden="1"/>
    <row r="21740" ht="12.6" hidden="1"/>
    <row r="21741" ht="12.6" hidden="1"/>
    <row r="21742" ht="12.6" hidden="1"/>
    <row r="21743" ht="12.6" hidden="1"/>
    <row r="21744" ht="12.6" hidden="1"/>
    <row r="21745" ht="12.6" hidden="1"/>
    <row r="21746" ht="12.6" hidden="1"/>
    <row r="21747" ht="12.6" hidden="1"/>
    <row r="21748" ht="12.6" hidden="1"/>
    <row r="21749" ht="12.6" hidden="1"/>
    <row r="21750" ht="12.6" hidden="1"/>
    <row r="21751" ht="12.6" hidden="1"/>
    <row r="21752" ht="12.6" hidden="1"/>
    <row r="21753" ht="12.6" hidden="1"/>
    <row r="21754" ht="12.6" hidden="1"/>
    <row r="21755" ht="12.6" hidden="1"/>
    <row r="21756" ht="12.6" hidden="1"/>
    <row r="21757" ht="12.6" hidden="1"/>
    <row r="21758" ht="12.6" hidden="1"/>
    <row r="21759" ht="12.6" hidden="1"/>
    <row r="21760" ht="12.6" hidden="1"/>
    <row r="21761" ht="12.6" hidden="1"/>
    <row r="21762" ht="12.6" hidden="1"/>
    <row r="21763" ht="12.6" hidden="1"/>
    <row r="21764" ht="12.6" hidden="1"/>
    <row r="21765" ht="12.6" hidden="1"/>
    <row r="21766" ht="12.6" hidden="1"/>
    <row r="21767" ht="12.6" hidden="1"/>
    <row r="21768" ht="12.6" hidden="1"/>
    <row r="21769" ht="12.6" hidden="1"/>
    <row r="21770" ht="12.6" hidden="1"/>
    <row r="21771" ht="12.6" hidden="1"/>
    <row r="21772" ht="12.6" hidden="1"/>
    <row r="21773" ht="12.6" hidden="1"/>
    <row r="21774" ht="12.6" hidden="1"/>
    <row r="21775" ht="12.6" hidden="1"/>
    <row r="21776" ht="12.6" hidden="1"/>
    <row r="21777" ht="12.6" hidden="1"/>
    <row r="21778" ht="12.6" hidden="1"/>
    <row r="21779" ht="12.6" hidden="1"/>
    <row r="21780" ht="12.6" hidden="1"/>
    <row r="21781" ht="12.6" hidden="1"/>
    <row r="21782" ht="12.6" hidden="1"/>
    <row r="21783" ht="12.6" hidden="1"/>
    <row r="21784" ht="12.6" hidden="1"/>
    <row r="21785" ht="12.6" hidden="1"/>
    <row r="21786" ht="12.6" hidden="1"/>
    <row r="21787" ht="12.6" hidden="1"/>
    <row r="21788" ht="12.6" hidden="1"/>
    <row r="21789" ht="12.6" hidden="1"/>
    <row r="21790" ht="12.6" hidden="1"/>
    <row r="21791" ht="12.6" hidden="1"/>
    <row r="21792" ht="12.6" hidden="1"/>
    <row r="21793" ht="12.6" hidden="1"/>
    <row r="21794" ht="12.6" hidden="1"/>
    <row r="21795" ht="12.6" hidden="1"/>
    <row r="21796" ht="12.6" hidden="1"/>
    <row r="21797" ht="12.6" hidden="1"/>
    <row r="21798" ht="12.6" hidden="1"/>
    <row r="21799" ht="12.6" hidden="1"/>
    <row r="21800" ht="12.6" hidden="1"/>
    <row r="21801" ht="12.6" hidden="1"/>
    <row r="21802" ht="12.6" hidden="1"/>
    <row r="21803" ht="12.6" hidden="1"/>
    <row r="21804" ht="12.6" hidden="1"/>
    <row r="21805" ht="12.6" hidden="1"/>
    <row r="21806" ht="12.6" hidden="1"/>
    <row r="21807" ht="12.6" hidden="1"/>
    <row r="21808" ht="12.6" hidden="1"/>
    <row r="21809" ht="12.6" hidden="1"/>
    <row r="21810" ht="12.6" hidden="1"/>
    <row r="21811" ht="12.6" hidden="1"/>
    <row r="21812" ht="12.6" hidden="1"/>
    <row r="21813" ht="12.6" hidden="1"/>
    <row r="21814" ht="12.6" hidden="1"/>
    <row r="21815" ht="12.6" hidden="1"/>
    <row r="21816" ht="12.6" hidden="1"/>
    <row r="21817" ht="12.6" hidden="1"/>
    <row r="21818" ht="12.6" hidden="1"/>
    <row r="21819" ht="12.6" hidden="1"/>
    <row r="21820" ht="12.6" hidden="1"/>
    <row r="21821" ht="12.6" hidden="1"/>
    <row r="21822" ht="12.6" hidden="1"/>
    <row r="21823" ht="12.6" hidden="1"/>
    <row r="21824" ht="12.6" hidden="1"/>
    <row r="21825" ht="12.6" hidden="1"/>
    <row r="21826" ht="12.6" hidden="1"/>
    <row r="21827" ht="12.6" hidden="1"/>
    <row r="21828" ht="12.6" hidden="1"/>
    <row r="21829" ht="12.6" hidden="1"/>
    <row r="21830" ht="12.6" hidden="1"/>
    <row r="21831" ht="12.6" hidden="1"/>
    <row r="21832" ht="12.6" hidden="1"/>
    <row r="21833" ht="12.6" hidden="1"/>
    <row r="21834" ht="12.6" hidden="1"/>
    <row r="21835" ht="12.6" hidden="1"/>
    <row r="21836" ht="12.6" hidden="1"/>
    <row r="21837" ht="12.6" hidden="1"/>
    <row r="21838" ht="12.6" hidden="1"/>
    <row r="21839" ht="12.6" hidden="1"/>
    <row r="21840" ht="12.6" hidden="1"/>
    <row r="21841" ht="12.6" hidden="1"/>
    <row r="21842" ht="12.6" hidden="1"/>
    <row r="21843" ht="12.6" hidden="1"/>
    <row r="21844" ht="12.6" hidden="1"/>
    <row r="21845" ht="12.6" hidden="1"/>
    <row r="21846" ht="12.6" hidden="1"/>
    <row r="21847" ht="12.6" hidden="1"/>
    <row r="21848" ht="12.6" hidden="1"/>
    <row r="21849" ht="12.6" hidden="1"/>
    <row r="21850" ht="12.6" hidden="1"/>
    <row r="21851" ht="12.6" hidden="1"/>
    <row r="21852" ht="12.6" hidden="1"/>
    <row r="21853" ht="12.6" hidden="1"/>
    <row r="21854" ht="12.6" hidden="1"/>
    <row r="21855" ht="12.6" hidden="1"/>
    <row r="21856" ht="12.6" hidden="1"/>
    <row r="21857" ht="12.6" hidden="1"/>
    <row r="21858" ht="12.6" hidden="1"/>
    <row r="21859" ht="12.6" hidden="1"/>
    <row r="21860" ht="12.6" hidden="1"/>
    <row r="21861" ht="12.6" hidden="1"/>
    <row r="21862" ht="12.6" hidden="1"/>
    <row r="21863" ht="12.6" hidden="1"/>
    <row r="21864" ht="12.6" hidden="1"/>
    <row r="21865" ht="12.6" hidden="1"/>
    <row r="21866" ht="12.6" hidden="1"/>
    <row r="21867" ht="12.6" hidden="1"/>
    <row r="21868" ht="12.6" hidden="1"/>
    <row r="21869" ht="12.6" hidden="1"/>
    <row r="21870" ht="12.6" hidden="1"/>
    <row r="21871" ht="12.6" hidden="1"/>
    <row r="21872" ht="12.6" hidden="1"/>
    <row r="21873" ht="12.6" hidden="1"/>
    <row r="21874" ht="12.6" hidden="1"/>
    <row r="21875" ht="12.6" hidden="1"/>
    <row r="21876" ht="12.6" hidden="1"/>
    <row r="21877" ht="12.6" hidden="1"/>
    <row r="21878" ht="12.6" hidden="1"/>
    <row r="21879" ht="12.6" hidden="1"/>
    <row r="21880" ht="12.6" hidden="1"/>
    <row r="21881" ht="12.6" hidden="1"/>
    <row r="21882" ht="12.6" hidden="1"/>
    <row r="21883" ht="12.6" hidden="1"/>
    <row r="21884" ht="12.6" hidden="1"/>
    <row r="21885" ht="12.6" hidden="1"/>
    <row r="21886" ht="12.6" hidden="1"/>
    <row r="21887" ht="12.6" hidden="1"/>
    <row r="21888" ht="12.6" hidden="1"/>
    <row r="21889" ht="12.6" hidden="1"/>
    <row r="21890" ht="12.6" hidden="1"/>
    <row r="21891" ht="12.6" hidden="1"/>
    <row r="21892" ht="12.6" hidden="1"/>
    <row r="21893" ht="12.6" hidden="1"/>
    <row r="21894" ht="12.6" hidden="1"/>
    <row r="21895" ht="12.6" hidden="1"/>
    <row r="21896" ht="12.6" hidden="1"/>
    <row r="21897" ht="12.6" hidden="1"/>
    <row r="21898" ht="12.6" hidden="1"/>
    <row r="21899" ht="12.6" hidden="1"/>
    <row r="21900" ht="12.6" hidden="1"/>
    <row r="21901" ht="12.6" hidden="1"/>
    <row r="21902" ht="12.6" hidden="1"/>
    <row r="21903" ht="12.6" hidden="1"/>
    <row r="21904" ht="12.6" hidden="1"/>
    <row r="21905" ht="12.6" hidden="1"/>
    <row r="21906" ht="12.6" hidden="1"/>
    <row r="21907" ht="12.6" hidden="1"/>
    <row r="21908" ht="12.6" hidden="1"/>
    <row r="21909" ht="12.6" hidden="1"/>
    <row r="21910" ht="12.6" hidden="1"/>
    <row r="21911" ht="12.6" hidden="1"/>
    <row r="21912" ht="12.6" hidden="1"/>
    <row r="21913" ht="12.6" hidden="1"/>
    <row r="21914" ht="12.6" hidden="1"/>
    <row r="21915" ht="12.6" hidden="1"/>
    <row r="21916" ht="12.6" hidden="1"/>
    <row r="21917" ht="12.6" hidden="1"/>
    <row r="21918" ht="12.6" hidden="1"/>
    <row r="21919" ht="12.6" hidden="1"/>
    <row r="21920" ht="12.6" hidden="1"/>
    <row r="21921" ht="12.6" hidden="1"/>
    <row r="21922" ht="12.6" hidden="1"/>
    <row r="21923" ht="12.6" hidden="1"/>
    <row r="21924" ht="12.6" hidden="1"/>
    <row r="21925" ht="12.6" hidden="1"/>
    <row r="21926" ht="12.6" hidden="1"/>
    <row r="21927" ht="12.6" hidden="1"/>
    <row r="21928" ht="12.6" hidden="1"/>
    <row r="21929" ht="12.6" hidden="1"/>
    <row r="21930" ht="12.6" hidden="1"/>
    <row r="21931" ht="12.6" hidden="1"/>
    <row r="21932" ht="12.6" hidden="1"/>
    <row r="21933" ht="12.6" hidden="1"/>
    <row r="21934" ht="12.6" hidden="1"/>
    <row r="21935" ht="12.6" hidden="1"/>
    <row r="21936" ht="12.6" hidden="1"/>
    <row r="21937" ht="12.6" hidden="1"/>
    <row r="21938" ht="12.6" hidden="1"/>
    <row r="21939" ht="12.6" hidden="1"/>
    <row r="21940" ht="12.6" hidden="1"/>
    <row r="21941" ht="12.6" hidden="1"/>
    <row r="21942" ht="12.6" hidden="1"/>
    <row r="21943" ht="12.6" hidden="1"/>
    <row r="21944" ht="12.6" hidden="1"/>
    <row r="21945" ht="12.6" hidden="1"/>
    <row r="21946" ht="12.6" hidden="1"/>
    <row r="21947" ht="12.6" hidden="1"/>
    <row r="21948" ht="12.6" hidden="1"/>
    <row r="21949" ht="12.6" hidden="1"/>
    <row r="21950" ht="12.6" hidden="1"/>
    <row r="21951" ht="12.6" hidden="1"/>
    <row r="21952" ht="12.6" hidden="1"/>
    <row r="21953" ht="12.6" hidden="1"/>
    <row r="21954" ht="12.6" hidden="1"/>
    <row r="21955" ht="12.6" hidden="1"/>
    <row r="21956" ht="12.6" hidden="1"/>
    <row r="21957" ht="12.6" hidden="1"/>
    <row r="21958" ht="12.6" hidden="1"/>
    <row r="21959" ht="12.6" hidden="1"/>
    <row r="21960" ht="12.6" hidden="1"/>
    <row r="21961" ht="12.6" hidden="1"/>
    <row r="21962" ht="12.6" hidden="1"/>
    <row r="21963" ht="12.6" hidden="1"/>
    <row r="21964" ht="12.6" hidden="1"/>
    <row r="21965" ht="12.6" hidden="1"/>
    <row r="21966" ht="12.6" hidden="1"/>
    <row r="21967" ht="12.6" hidden="1"/>
    <row r="21968" ht="12.6" hidden="1"/>
    <row r="21969" ht="12.6" hidden="1"/>
    <row r="21970" ht="12.6" hidden="1"/>
    <row r="21971" ht="12.6" hidden="1"/>
    <row r="21972" ht="12.6" hidden="1"/>
    <row r="21973" ht="12.6" hidden="1"/>
    <row r="21974" ht="12.6" hidden="1"/>
    <row r="21975" ht="12.6" hidden="1"/>
    <row r="21976" ht="12.6" hidden="1"/>
    <row r="21977" ht="12.6" hidden="1"/>
    <row r="21978" ht="12.6" hidden="1"/>
    <row r="21979" ht="12.6" hidden="1"/>
    <row r="21980" ht="12.6" hidden="1"/>
    <row r="21981" ht="12.6" hidden="1"/>
    <row r="21982" ht="12.6" hidden="1"/>
    <row r="21983" ht="12.6" hidden="1"/>
    <row r="21984" ht="12.6" hidden="1"/>
    <row r="21985" ht="12.6" hidden="1"/>
    <row r="21986" ht="12.6" hidden="1"/>
    <row r="21987" ht="12.6" hidden="1"/>
    <row r="21988" ht="12.6" hidden="1"/>
    <row r="21989" ht="12.6" hidden="1"/>
    <row r="21990" ht="12.6" hidden="1"/>
    <row r="21991" ht="12.6" hidden="1"/>
    <row r="21992" ht="12.6" hidden="1"/>
    <row r="21993" ht="12.6" hidden="1"/>
    <row r="21994" ht="12.6" hidden="1"/>
    <row r="21995" ht="12.6" hidden="1"/>
    <row r="21996" ht="12.6" hidden="1"/>
    <row r="21997" ht="12.6" hidden="1"/>
    <row r="21998" ht="12.6" hidden="1"/>
    <row r="21999" ht="12.6" hidden="1"/>
    <row r="22000" ht="12.6" hidden="1"/>
    <row r="22001" ht="12.6" hidden="1"/>
    <row r="22002" ht="12.6" hidden="1"/>
    <row r="22003" ht="12.6" hidden="1"/>
    <row r="22004" ht="12.6" hidden="1"/>
    <row r="22005" ht="12.6" hidden="1"/>
    <row r="22006" ht="12.6" hidden="1"/>
    <row r="22007" ht="12.6" hidden="1"/>
    <row r="22008" ht="12.6" hidden="1"/>
    <row r="22009" ht="12.6" hidden="1"/>
    <row r="22010" ht="12.6" hidden="1"/>
    <row r="22011" ht="12.6" hidden="1"/>
    <row r="22012" ht="12.6" hidden="1"/>
    <row r="22013" ht="12.6" hidden="1"/>
    <row r="22014" ht="12.6" hidden="1"/>
    <row r="22015" ht="12.6" hidden="1"/>
    <row r="22016" ht="12.6" hidden="1"/>
    <row r="22017" ht="12.6" hidden="1"/>
    <row r="22018" ht="12.6" hidden="1"/>
    <row r="22019" ht="12.6" hidden="1"/>
    <row r="22020" ht="12.6" hidden="1"/>
    <row r="22021" ht="12.6" hidden="1"/>
    <row r="22022" ht="12.6" hidden="1"/>
    <row r="22023" ht="12.6" hidden="1"/>
    <row r="22024" ht="12.6" hidden="1"/>
    <row r="22025" ht="12.6" hidden="1"/>
    <row r="22026" ht="12.6" hidden="1"/>
    <row r="22027" ht="12.6" hidden="1"/>
    <row r="22028" ht="12.6" hidden="1"/>
    <row r="22029" ht="12.6" hidden="1"/>
    <row r="22030" ht="12.6" hidden="1"/>
    <row r="22031" ht="12.6" hidden="1"/>
    <row r="22032" ht="12.6" hidden="1"/>
    <row r="22033" ht="12.6" hidden="1"/>
    <row r="22034" ht="12.6" hidden="1"/>
    <row r="22035" ht="12.6" hidden="1"/>
    <row r="22036" ht="12.6" hidden="1"/>
    <row r="22037" ht="12.6" hidden="1"/>
    <row r="22038" ht="12.6" hidden="1"/>
    <row r="22039" ht="12.6" hidden="1"/>
    <row r="22040" ht="12.6" hidden="1"/>
    <row r="22041" ht="12.6" hidden="1"/>
    <row r="22042" ht="12.6" hidden="1"/>
    <row r="22043" ht="12.6" hidden="1"/>
    <row r="22044" ht="12.6" hidden="1"/>
    <row r="22045" ht="12.6" hidden="1"/>
    <row r="22046" ht="12.6" hidden="1"/>
    <row r="22047" ht="12.6" hidden="1"/>
    <row r="22048" ht="12.6" hidden="1"/>
    <row r="22049" ht="12.6" hidden="1"/>
    <row r="22050" ht="12.6" hidden="1"/>
    <row r="22051" ht="12.6" hidden="1"/>
    <row r="22052" ht="12.6" hidden="1"/>
    <row r="22053" ht="12.6" hidden="1"/>
    <row r="22054" ht="12.6" hidden="1"/>
    <row r="22055" ht="12.6" hidden="1"/>
    <row r="22056" ht="12.6" hidden="1"/>
    <row r="22057" ht="12.6" hidden="1"/>
    <row r="22058" ht="12.6" hidden="1"/>
    <row r="22059" ht="12.6" hidden="1"/>
    <row r="22060" ht="12.6" hidden="1"/>
    <row r="22061" ht="12.6" hidden="1"/>
    <row r="22062" ht="12.6" hidden="1"/>
    <row r="22063" ht="12.6" hidden="1"/>
    <row r="22064" ht="12.6" hidden="1"/>
    <row r="22065" ht="12.6" hidden="1"/>
    <row r="22066" ht="12.6" hidden="1"/>
    <row r="22067" ht="12.6" hidden="1"/>
    <row r="22068" ht="12.6" hidden="1"/>
    <row r="22069" ht="12.6" hidden="1"/>
    <row r="22070" ht="12.6" hidden="1"/>
    <row r="22071" ht="12.6" hidden="1"/>
    <row r="22072" ht="12.6" hidden="1"/>
    <row r="22073" ht="12.6" hidden="1"/>
    <row r="22074" ht="12.6" hidden="1"/>
    <row r="22075" ht="12.6" hidden="1"/>
    <row r="22076" ht="12.6" hidden="1"/>
    <row r="22077" ht="12.6" hidden="1"/>
    <row r="22078" ht="12.6" hidden="1"/>
    <row r="22079" ht="12.6" hidden="1"/>
    <row r="22080" ht="12.6" hidden="1"/>
    <row r="22081" ht="12.6" hidden="1"/>
    <row r="22082" ht="12.6" hidden="1"/>
    <row r="22083" ht="12.6" hidden="1"/>
    <row r="22084" ht="12.6" hidden="1"/>
    <row r="22085" ht="12.6" hidden="1"/>
    <row r="22086" ht="12.6" hidden="1"/>
    <row r="22087" ht="12.6" hidden="1"/>
    <row r="22088" ht="12.6" hidden="1"/>
    <row r="22089" ht="12.6" hidden="1"/>
    <row r="22090" ht="12.6" hidden="1"/>
    <row r="22091" ht="12.6" hidden="1"/>
    <row r="22092" ht="12.6" hidden="1"/>
    <row r="22093" ht="12.6" hidden="1"/>
    <row r="22094" ht="12.6" hidden="1"/>
    <row r="22095" ht="12.6" hidden="1"/>
    <row r="22096" ht="12.6" hidden="1"/>
    <row r="22097" ht="12.6" hidden="1"/>
    <row r="22098" ht="12.6" hidden="1"/>
    <row r="22099" ht="12.6" hidden="1"/>
    <row r="22100" ht="12.6" hidden="1"/>
    <row r="22101" ht="12.6" hidden="1"/>
    <row r="22102" ht="12.6" hidden="1"/>
    <row r="22103" ht="12.6" hidden="1"/>
    <row r="22104" ht="12.6" hidden="1"/>
    <row r="22105" ht="12.6" hidden="1"/>
    <row r="22106" ht="12.6" hidden="1"/>
    <row r="22107" ht="12.6" hidden="1"/>
    <row r="22108" ht="12.6" hidden="1"/>
    <row r="22109" ht="12.6" hidden="1"/>
    <row r="22110" ht="12.6" hidden="1"/>
    <row r="22111" ht="12.6" hidden="1"/>
    <row r="22112" ht="12.6" hidden="1"/>
    <row r="22113" ht="12.6" hidden="1"/>
    <row r="22114" ht="12.6" hidden="1"/>
    <row r="22115" ht="12.6" hidden="1"/>
    <row r="22116" ht="12.6" hidden="1"/>
    <row r="22117" ht="12.6" hidden="1"/>
    <row r="22118" ht="12.6" hidden="1"/>
    <row r="22119" ht="12.6" hidden="1"/>
    <row r="22120" ht="12.6" hidden="1"/>
    <row r="22121" ht="12.6" hidden="1"/>
    <row r="22122" ht="12.6" hidden="1"/>
    <row r="22123" ht="12.6" hidden="1"/>
    <row r="22124" ht="12.6" hidden="1"/>
    <row r="22125" ht="12.6" hidden="1"/>
    <row r="22126" ht="12.6" hidden="1"/>
    <row r="22127" ht="12.6" hidden="1"/>
    <row r="22128" ht="12.6" hidden="1"/>
    <row r="22129" ht="12.6" hidden="1"/>
    <row r="22130" ht="12.6" hidden="1"/>
    <row r="22131" ht="12.6" hidden="1"/>
    <row r="22132" ht="12.6" hidden="1"/>
    <row r="22133" ht="12.6" hidden="1"/>
    <row r="22134" ht="12.6" hidden="1"/>
    <row r="22135" ht="12.6" hidden="1"/>
    <row r="22136" ht="12.6" hidden="1"/>
    <row r="22137" ht="12.6" hidden="1"/>
    <row r="22138" ht="12.6" hidden="1"/>
    <row r="22139" ht="12.6" hidden="1"/>
    <row r="22140" ht="12.6" hidden="1"/>
    <row r="22141" ht="12.6" hidden="1"/>
    <row r="22142" ht="12.6" hidden="1"/>
    <row r="22143" ht="12.6" hidden="1"/>
    <row r="22144" ht="12.6" hidden="1"/>
    <row r="22145" ht="12.6" hidden="1"/>
    <row r="22146" ht="12.6" hidden="1"/>
    <row r="22147" ht="12.6" hidden="1"/>
    <row r="22148" ht="12.6" hidden="1"/>
    <row r="22149" ht="12.6" hidden="1"/>
    <row r="22150" ht="12.6" hidden="1"/>
    <row r="22151" ht="12.6" hidden="1"/>
    <row r="22152" ht="12.6" hidden="1"/>
    <row r="22153" ht="12.6" hidden="1"/>
    <row r="22154" ht="12.6" hidden="1"/>
    <row r="22155" ht="12.6" hidden="1"/>
    <row r="22156" ht="12.6" hidden="1"/>
    <row r="22157" ht="12.6" hidden="1"/>
    <row r="22158" ht="12.6" hidden="1"/>
    <row r="22159" ht="12.6" hidden="1"/>
    <row r="22160" ht="12.6" hidden="1"/>
    <row r="22161" ht="12.6" hidden="1"/>
    <row r="22162" ht="12.6" hidden="1"/>
    <row r="22163" ht="12.6" hidden="1"/>
    <row r="22164" ht="12.6" hidden="1"/>
    <row r="22165" ht="12.6" hidden="1"/>
    <row r="22166" ht="12.6" hidden="1"/>
    <row r="22167" ht="12.6" hidden="1"/>
    <row r="22168" ht="12.6" hidden="1"/>
    <row r="22169" ht="12.6" hidden="1"/>
    <row r="22170" ht="12.6" hidden="1"/>
    <row r="22171" ht="12.6" hidden="1"/>
    <row r="22172" ht="12.6" hidden="1"/>
    <row r="22173" ht="12.6" hidden="1"/>
    <row r="22174" ht="12.6" hidden="1"/>
    <row r="22175" ht="12.6" hidden="1"/>
    <row r="22176" ht="12.6" hidden="1"/>
    <row r="22177" ht="12.6" hidden="1"/>
    <row r="22178" ht="12.6" hidden="1"/>
    <row r="22179" ht="12.6" hidden="1"/>
    <row r="22180" ht="12.6" hidden="1"/>
  </sheetData>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76193" r:id="rId4" name="Drop Down 1">
              <controlPr defaultSize="0" autoLine="0" autoPict="0" altText="Select appropriate network">
                <anchor moveWithCells="1">
                  <from>
                    <xdr:col>6</xdr:col>
                    <xdr:colOff>144780</xdr:colOff>
                    <xdr:row>0</xdr:row>
                    <xdr:rowOff>30480</xdr:rowOff>
                  </from>
                  <to>
                    <xdr:col>7</xdr:col>
                    <xdr:colOff>152400</xdr:colOff>
                    <xdr:row>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FFCC"/>
    <outlinePr summaryBelow="0" summaryRight="0"/>
    <pageSetUpPr autoPageBreaks="0"/>
  </sheetPr>
  <dimension ref="A1:CU481"/>
  <sheetViews>
    <sheetView zoomScale="85" zoomScaleNormal="85" workbookViewId="0">
      <pane xSplit="10" ySplit="4" topLeftCell="K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49" ht="19.2">
      <c r="A1" s="195" t="s">
        <v>541</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181"/>
      <c r="AP1" s="181"/>
      <c r="AQ1" s="17"/>
      <c r="AR1" s="171"/>
      <c r="AS1" s="171"/>
      <c r="AT1" s="181"/>
      <c r="AU1" s="181"/>
      <c r="AV1" s="181"/>
      <c r="AW1" s="181"/>
    </row>
    <row r="2" spans="1:49" ht="16.8">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49" ht="16.8">
      <c r="A6" s="82"/>
      <c r="B6" s="37" t="s">
        <v>543</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49" ht="16.8">
      <c r="A7" s="8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row>
    <row r="8" spans="1:49" ht="16.8">
      <c r="A8" s="82"/>
      <c r="B8" s="2"/>
      <c r="C8" s="28" t="s">
        <v>544</v>
      </c>
      <c r="D8" s="28"/>
      <c r="E8" s="28"/>
      <c r="F8" s="28"/>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9"/>
      <c r="AR8" s="28"/>
      <c r="AS8" s="28"/>
      <c r="AT8" s="28"/>
      <c r="AU8" s="28"/>
      <c r="AV8" s="28"/>
    </row>
    <row r="9" spans="1:49" ht="16.8">
      <c r="A9" s="82"/>
      <c r="B9" s="2"/>
      <c r="C9" s="2"/>
      <c r="D9" s="2"/>
      <c r="E9" s="7"/>
      <c r="F9" s="7"/>
      <c r="G9" s="7"/>
      <c r="H9" s="7"/>
      <c r="I9" s="7"/>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147"/>
      <c r="AR9" s="82"/>
      <c r="AS9" s="82"/>
      <c r="AT9" s="82"/>
      <c r="AU9" s="82"/>
      <c r="AV9" s="82"/>
    </row>
    <row r="10" spans="1:49" ht="16.8">
      <c r="A10" s="82"/>
      <c r="B10" s="2"/>
      <c r="C10" s="2"/>
      <c r="D10" s="2"/>
      <c r="E10" s="7" t="s">
        <v>545</v>
      </c>
      <c r="F10" s="7"/>
      <c r="G10" s="7" t="s">
        <v>277</v>
      </c>
      <c r="H10" s="7"/>
      <c r="I10" s="18">
        <v>42460</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147"/>
      <c r="AR10" s="82"/>
      <c r="AS10" s="82"/>
      <c r="AT10" s="82"/>
      <c r="AU10" s="347"/>
      <c r="AV10" s="82"/>
    </row>
    <row r="11" spans="1:49" ht="16.8">
      <c r="A11" s="82"/>
      <c r="B11" s="2"/>
      <c r="C11" s="2"/>
      <c r="D11" s="2"/>
      <c r="E11" s="7" t="s">
        <v>546</v>
      </c>
      <c r="F11" s="7"/>
      <c r="G11" s="7" t="s">
        <v>277</v>
      </c>
      <c r="H11" s="7"/>
      <c r="I11" s="18">
        <v>45016</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147"/>
      <c r="AR11" s="82"/>
      <c r="AS11" s="82"/>
      <c r="AT11" s="82"/>
      <c r="AU11" s="347"/>
      <c r="AV11" s="82"/>
    </row>
    <row r="12" spans="1:49" ht="16.8">
      <c r="A12" s="82"/>
      <c r="B12" s="2"/>
      <c r="C12" s="2"/>
      <c r="D12" s="2"/>
      <c r="E12" s="7"/>
      <c r="F12" s="7"/>
      <c r="G12" s="7"/>
      <c r="H12" s="7"/>
      <c r="I12" s="7"/>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147"/>
      <c r="AR12" s="82"/>
      <c r="AS12" s="82"/>
      <c r="AT12" s="82"/>
      <c r="AU12" s="347"/>
      <c r="AV12" s="82"/>
    </row>
    <row r="13" spans="1:49" ht="16.8">
      <c r="A13" s="82"/>
      <c r="B13" s="2"/>
      <c r="C13" s="2"/>
      <c r="D13" s="2"/>
      <c r="E13" s="7" t="s">
        <v>547</v>
      </c>
      <c r="F13" s="7"/>
      <c r="G13" s="7" t="s">
        <v>277</v>
      </c>
      <c r="H13" s="7"/>
      <c r="I13" s="18">
        <v>45382</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147"/>
      <c r="AR13" s="82"/>
      <c r="AS13" s="82"/>
      <c r="AT13" s="82"/>
      <c r="AU13" s="82"/>
      <c r="AV13" s="82"/>
    </row>
    <row r="14" spans="1:49" ht="16.8">
      <c r="A14" s="82"/>
      <c r="B14" s="2"/>
      <c r="C14" s="2"/>
      <c r="D14" s="2"/>
      <c r="E14" s="7" t="s">
        <v>548</v>
      </c>
      <c r="F14" s="7"/>
      <c r="G14" s="7" t="s">
        <v>277</v>
      </c>
      <c r="H14" s="7"/>
      <c r="I14" s="18">
        <v>46843</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147"/>
      <c r="AR14" s="82"/>
      <c r="AS14" s="82"/>
      <c r="AT14" s="82"/>
      <c r="AU14" s="82"/>
      <c r="AV14" s="82"/>
    </row>
    <row r="15" spans="1:49" ht="16.8">
      <c r="A15" s="82"/>
      <c r="B15" s="2"/>
      <c r="C15" s="2"/>
      <c r="D15" s="2"/>
      <c r="E15" s="7"/>
      <c r="F15" s="7"/>
      <c r="G15" s="7"/>
      <c r="H15" s="7"/>
      <c r="I15" s="7"/>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147"/>
      <c r="AR15" s="82"/>
      <c r="AS15" s="82"/>
      <c r="AT15" s="82"/>
      <c r="AU15" s="82"/>
      <c r="AV15" s="82"/>
    </row>
    <row r="16" spans="1:49" ht="16.8">
      <c r="A16" s="82"/>
      <c r="B16" s="2"/>
      <c r="C16" s="2"/>
      <c r="D16" s="2"/>
      <c r="E16" s="2" t="s">
        <v>549</v>
      </c>
      <c r="F16" s="7"/>
      <c r="G16" s="7" t="s">
        <v>550</v>
      </c>
      <c r="H16" s="7"/>
      <c r="I16" s="7"/>
      <c r="J16" s="82"/>
      <c r="K16" s="2">
        <f t="shared" ref="K16:AV16" si="0">(K$4&lt;$I$10) * 1</f>
        <v>1</v>
      </c>
      <c r="L16" s="2">
        <f t="shared" si="0"/>
        <v>1</v>
      </c>
      <c r="M16" s="2">
        <f t="shared" si="0"/>
        <v>1</v>
      </c>
      <c r="N16" s="2">
        <f t="shared" si="0"/>
        <v>1</v>
      </c>
      <c r="O16" s="2">
        <f t="shared" si="0"/>
        <v>1</v>
      </c>
      <c r="P16" s="2">
        <f t="shared" si="0"/>
        <v>1</v>
      </c>
      <c r="Q16" s="2">
        <f t="shared" si="0"/>
        <v>1</v>
      </c>
      <c r="R16" s="2">
        <f t="shared" si="0"/>
        <v>1</v>
      </c>
      <c r="S16" s="2">
        <f t="shared" si="0"/>
        <v>1</v>
      </c>
      <c r="T16" s="2">
        <f t="shared" si="0"/>
        <v>1</v>
      </c>
      <c r="U16" s="2">
        <f t="shared" si="0"/>
        <v>1</v>
      </c>
      <c r="V16" s="2">
        <f t="shared" si="0"/>
        <v>1</v>
      </c>
      <c r="W16" s="2">
        <f t="shared" si="0"/>
        <v>1</v>
      </c>
      <c r="X16" s="2">
        <f t="shared" si="0"/>
        <v>1</v>
      </c>
      <c r="Y16" s="2">
        <f t="shared" si="0"/>
        <v>1</v>
      </c>
      <c r="Z16" s="2">
        <f t="shared" si="0"/>
        <v>1</v>
      </c>
      <c r="AA16" s="2">
        <f t="shared" si="0"/>
        <v>1</v>
      </c>
      <c r="AB16" s="2">
        <f t="shared" si="0"/>
        <v>1</v>
      </c>
      <c r="AC16" s="2">
        <f t="shared" si="0"/>
        <v>1</v>
      </c>
      <c r="AD16" s="2">
        <f t="shared" si="0"/>
        <v>1</v>
      </c>
      <c r="AE16" s="2">
        <f t="shared" si="0"/>
        <v>1</v>
      </c>
      <c r="AF16" s="2">
        <f t="shared" si="0"/>
        <v>1</v>
      </c>
      <c r="AG16" s="2">
        <f t="shared" si="0"/>
        <v>1</v>
      </c>
      <c r="AH16" s="2">
        <f t="shared" si="0"/>
        <v>1</v>
      </c>
      <c r="AI16" s="2">
        <f t="shared" si="0"/>
        <v>1</v>
      </c>
      <c r="AJ16" s="184">
        <f t="shared" si="0"/>
        <v>0</v>
      </c>
      <c r="AK16" s="184">
        <f t="shared" si="0"/>
        <v>0</v>
      </c>
      <c r="AL16" s="184">
        <f t="shared" si="0"/>
        <v>0</v>
      </c>
      <c r="AM16" s="184">
        <f t="shared" si="0"/>
        <v>0</v>
      </c>
      <c r="AN16" s="184">
        <f t="shared" si="0"/>
        <v>0</v>
      </c>
      <c r="AO16" s="184">
        <f t="shared" si="0"/>
        <v>0</v>
      </c>
      <c r="AP16" s="184">
        <f t="shared" si="0"/>
        <v>0</v>
      </c>
      <c r="AQ16" s="243">
        <f t="shared" si="0"/>
        <v>0</v>
      </c>
      <c r="AR16" s="184">
        <f t="shared" si="0"/>
        <v>0</v>
      </c>
      <c r="AS16" s="184">
        <f t="shared" si="0"/>
        <v>0</v>
      </c>
      <c r="AT16" s="184">
        <f t="shared" si="0"/>
        <v>0</v>
      </c>
      <c r="AU16" s="184">
        <f t="shared" si="0"/>
        <v>0</v>
      </c>
      <c r="AV16" s="184">
        <f t="shared" si="0"/>
        <v>0</v>
      </c>
    </row>
    <row r="17" spans="1:49" ht="16.8">
      <c r="A17" s="82"/>
      <c r="B17" s="2"/>
      <c r="C17" s="2"/>
      <c r="D17" s="2"/>
      <c r="E17" s="7" t="s">
        <v>551</v>
      </c>
      <c r="F17" s="7"/>
      <c r="G17" s="7" t="s">
        <v>550</v>
      </c>
      <c r="H17" s="7"/>
      <c r="I17" s="7"/>
      <c r="J17" s="82"/>
      <c r="K17" s="2">
        <f t="shared" ref="K17:AV17" si="1">(AND(K$4&gt;=$I$10,K$4&lt;=$I$11)) * 1</f>
        <v>0</v>
      </c>
      <c r="L17" s="2">
        <f t="shared" si="1"/>
        <v>0</v>
      </c>
      <c r="M17" s="2">
        <f t="shared" si="1"/>
        <v>0</v>
      </c>
      <c r="N17" s="2">
        <f t="shared" si="1"/>
        <v>0</v>
      </c>
      <c r="O17" s="2">
        <f t="shared" si="1"/>
        <v>0</v>
      </c>
      <c r="P17" s="2">
        <f t="shared" si="1"/>
        <v>0</v>
      </c>
      <c r="Q17" s="2">
        <f t="shared" si="1"/>
        <v>0</v>
      </c>
      <c r="R17" s="2">
        <f t="shared" si="1"/>
        <v>0</v>
      </c>
      <c r="S17" s="2">
        <f t="shared" si="1"/>
        <v>0</v>
      </c>
      <c r="T17" s="2">
        <f t="shared" si="1"/>
        <v>0</v>
      </c>
      <c r="U17" s="2">
        <f t="shared" si="1"/>
        <v>0</v>
      </c>
      <c r="V17" s="2">
        <f t="shared" si="1"/>
        <v>0</v>
      </c>
      <c r="W17" s="2">
        <f t="shared" si="1"/>
        <v>0</v>
      </c>
      <c r="X17" s="2">
        <f t="shared" si="1"/>
        <v>0</v>
      </c>
      <c r="Y17" s="2">
        <f t="shared" si="1"/>
        <v>0</v>
      </c>
      <c r="Z17" s="2">
        <f t="shared" si="1"/>
        <v>0</v>
      </c>
      <c r="AA17" s="2">
        <f t="shared" si="1"/>
        <v>0</v>
      </c>
      <c r="AB17" s="2">
        <f t="shared" si="1"/>
        <v>0</v>
      </c>
      <c r="AC17" s="2">
        <f t="shared" si="1"/>
        <v>0</v>
      </c>
      <c r="AD17" s="2">
        <f t="shared" si="1"/>
        <v>0</v>
      </c>
      <c r="AE17" s="2">
        <f t="shared" si="1"/>
        <v>0</v>
      </c>
      <c r="AF17" s="2">
        <f t="shared" si="1"/>
        <v>0</v>
      </c>
      <c r="AG17" s="2">
        <f t="shared" si="1"/>
        <v>0</v>
      </c>
      <c r="AH17" s="2">
        <f t="shared" si="1"/>
        <v>0</v>
      </c>
      <c r="AI17" s="2">
        <f t="shared" si="1"/>
        <v>0</v>
      </c>
      <c r="AJ17" s="184">
        <f t="shared" si="1"/>
        <v>1</v>
      </c>
      <c r="AK17" s="184">
        <f t="shared" si="1"/>
        <v>1</v>
      </c>
      <c r="AL17" s="184">
        <f t="shared" si="1"/>
        <v>1</v>
      </c>
      <c r="AM17" s="184">
        <f t="shared" si="1"/>
        <v>1</v>
      </c>
      <c r="AN17" s="184">
        <f t="shared" si="1"/>
        <v>1</v>
      </c>
      <c r="AO17" s="184">
        <f t="shared" si="1"/>
        <v>1</v>
      </c>
      <c r="AP17" s="184">
        <f t="shared" si="1"/>
        <v>1</v>
      </c>
      <c r="AQ17" s="243">
        <f t="shared" si="1"/>
        <v>1</v>
      </c>
      <c r="AR17" s="184">
        <f t="shared" si="1"/>
        <v>0</v>
      </c>
      <c r="AS17" s="184">
        <f t="shared" si="1"/>
        <v>0</v>
      </c>
      <c r="AT17" s="184">
        <f t="shared" si="1"/>
        <v>0</v>
      </c>
      <c r="AU17" s="184">
        <f t="shared" si="1"/>
        <v>0</v>
      </c>
      <c r="AV17" s="184">
        <f t="shared" si="1"/>
        <v>0</v>
      </c>
    </row>
    <row r="18" spans="1:49" ht="16.8">
      <c r="A18" s="82"/>
      <c r="B18" s="2"/>
      <c r="C18" s="2"/>
      <c r="D18" s="2"/>
      <c r="E18" s="7" t="s">
        <v>552</v>
      </c>
      <c r="F18" s="7"/>
      <c r="G18" s="7" t="s">
        <v>550</v>
      </c>
      <c r="H18" s="7"/>
      <c r="I18" s="7"/>
      <c r="J18" s="82"/>
      <c r="K18" s="2">
        <f t="shared" ref="K18:AV18" si="2">(AND(K$4&gt;=$I$13,K$4&lt;=$I$14)) * 1</f>
        <v>0</v>
      </c>
      <c r="L18" s="2">
        <f t="shared" si="2"/>
        <v>0</v>
      </c>
      <c r="M18" s="2">
        <f t="shared" si="2"/>
        <v>0</v>
      </c>
      <c r="N18" s="2">
        <f t="shared" si="2"/>
        <v>0</v>
      </c>
      <c r="O18" s="2">
        <f t="shared" si="2"/>
        <v>0</v>
      </c>
      <c r="P18" s="2">
        <f t="shared" si="2"/>
        <v>0</v>
      </c>
      <c r="Q18" s="2">
        <f t="shared" si="2"/>
        <v>0</v>
      </c>
      <c r="R18" s="2">
        <f t="shared" si="2"/>
        <v>0</v>
      </c>
      <c r="S18" s="2">
        <f t="shared" si="2"/>
        <v>0</v>
      </c>
      <c r="T18" s="2">
        <f t="shared" si="2"/>
        <v>0</v>
      </c>
      <c r="U18" s="2">
        <f t="shared" si="2"/>
        <v>0</v>
      </c>
      <c r="V18" s="2">
        <f t="shared" si="2"/>
        <v>0</v>
      </c>
      <c r="W18" s="2">
        <f t="shared" si="2"/>
        <v>0</v>
      </c>
      <c r="X18" s="2">
        <f t="shared" si="2"/>
        <v>0</v>
      </c>
      <c r="Y18" s="2">
        <f t="shared" si="2"/>
        <v>0</v>
      </c>
      <c r="Z18" s="2">
        <f t="shared" si="2"/>
        <v>0</v>
      </c>
      <c r="AA18" s="2">
        <f t="shared" si="2"/>
        <v>0</v>
      </c>
      <c r="AB18" s="2">
        <f t="shared" si="2"/>
        <v>0</v>
      </c>
      <c r="AC18" s="2">
        <f t="shared" si="2"/>
        <v>0</v>
      </c>
      <c r="AD18" s="2">
        <f t="shared" si="2"/>
        <v>0</v>
      </c>
      <c r="AE18" s="2">
        <f t="shared" si="2"/>
        <v>0</v>
      </c>
      <c r="AF18" s="2">
        <f t="shared" si="2"/>
        <v>0</v>
      </c>
      <c r="AG18" s="2">
        <f t="shared" si="2"/>
        <v>0</v>
      </c>
      <c r="AH18" s="2">
        <f t="shared" si="2"/>
        <v>0</v>
      </c>
      <c r="AI18" s="2">
        <f t="shared" si="2"/>
        <v>0</v>
      </c>
      <c r="AJ18" s="184">
        <f t="shared" si="2"/>
        <v>0</v>
      </c>
      <c r="AK18" s="184">
        <f t="shared" si="2"/>
        <v>0</v>
      </c>
      <c r="AL18" s="184">
        <f t="shared" si="2"/>
        <v>0</v>
      </c>
      <c r="AM18" s="184">
        <f t="shared" si="2"/>
        <v>0</v>
      </c>
      <c r="AN18" s="184">
        <f t="shared" si="2"/>
        <v>0</v>
      </c>
      <c r="AO18" s="184">
        <f t="shared" si="2"/>
        <v>0</v>
      </c>
      <c r="AP18" s="184">
        <f t="shared" si="2"/>
        <v>0</v>
      </c>
      <c r="AQ18" s="243">
        <f t="shared" si="2"/>
        <v>0</v>
      </c>
      <c r="AR18" s="184">
        <f t="shared" si="2"/>
        <v>1</v>
      </c>
      <c r="AS18" s="184">
        <f t="shared" si="2"/>
        <v>1</v>
      </c>
      <c r="AT18" s="184">
        <f t="shared" si="2"/>
        <v>1</v>
      </c>
      <c r="AU18" s="184">
        <f t="shared" si="2"/>
        <v>1</v>
      </c>
      <c r="AV18" s="184">
        <f t="shared" si="2"/>
        <v>1</v>
      </c>
    </row>
    <row r="19" spans="1:49" ht="16.8">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147"/>
      <c r="AR19" s="82"/>
      <c r="AS19" s="82"/>
      <c r="AT19" s="82"/>
      <c r="AU19" s="82"/>
      <c r="AV19" s="82"/>
    </row>
    <row r="20" spans="1:49" ht="16.8">
      <c r="A20" s="82"/>
      <c r="B20" s="82"/>
      <c r="C20" s="82"/>
      <c r="D20" s="82"/>
      <c r="E20" s="34" t="s">
        <v>545</v>
      </c>
      <c r="F20" s="82"/>
      <c r="G20" s="7" t="s">
        <v>550</v>
      </c>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20">
        <f t="shared" ref="AJ20:AV20" si="3">MAX( (AJ17 - AJ16) * (AI16 - AI17), 0)</f>
        <v>1</v>
      </c>
      <c r="AK20" s="320">
        <f t="shared" si="3"/>
        <v>0</v>
      </c>
      <c r="AL20" s="320">
        <f t="shared" si="3"/>
        <v>0</v>
      </c>
      <c r="AM20" s="320">
        <f t="shared" si="3"/>
        <v>0</v>
      </c>
      <c r="AN20" s="376">
        <f t="shared" si="3"/>
        <v>0</v>
      </c>
      <c r="AO20" s="376">
        <f t="shared" si="3"/>
        <v>0</v>
      </c>
      <c r="AP20" s="376">
        <f t="shared" si="3"/>
        <v>0</v>
      </c>
      <c r="AQ20" s="377">
        <f t="shared" si="3"/>
        <v>0</v>
      </c>
      <c r="AR20" s="376">
        <f t="shared" si="3"/>
        <v>0</v>
      </c>
      <c r="AS20" s="376">
        <f t="shared" si="3"/>
        <v>0</v>
      </c>
      <c r="AT20" s="376">
        <f t="shared" si="3"/>
        <v>0</v>
      </c>
      <c r="AU20" s="376">
        <f t="shared" si="3"/>
        <v>0</v>
      </c>
      <c r="AV20" s="376">
        <f t="shared" si="3"/>
        <v>0</v>
      </c>
    </row>
    <row r="21" spans="1:49" ht="16.8">
      <c r="A21" s="82"/>
      <c r="B21" s="82"/>
      <c r="C21" s="82"/>
      <c r="D21" s="82"/>
      <c r="E21" s="34" t="s">
        <v>547</v>
      </c>
      <c r="F21" s="82"/>
      <c r="G21" s="7" t="s">
        <v>550</v>
      </c>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320">
        <f t="shared" ref="AJ21:AV21" si="4">MAX( (AJ18 - AJ17) * (AI17 - AI18), 0)</f>
        <v>0</v>
      </c>
      <c r="AK21" s="376">
        <f t="shared" si="4"/>
        <v>0</v>
      </c>
      <c r="AL21" s="376">
        <f t="shared" si="4"/>
        <v>0</v>
      </c>
      <c r="AM21" s="376">
        <f t="shared" si="4"/>
        <v>0</v>
      </c>
      <c r="AN21" s="376">
        <f t="shared" si="4"/>
        <v>0</v>
      </c>
      <c r="AO21" s="376">
        <f t="shared" si="4"/>
        <v>0</v>
      </c>
      <c r="AP21" s="376">
        <f t="shared" si="4"/>
        <v>0</v>
      </c>
      <c r="AQ21" s="377">
        <f t="shared" si="4"/>
        <v>0</v>
      </c>
      <c r="AR21" s="376">
        <f t="shared" si="4"/>
        <v>1</v>
      </c>
      <c r="AS21" s="376">
        <f t="shared" si="4"/>
        <v>0</v>
      </c>
      <c r="AT21" s="376">
        <f t="shared" si="4"/>
        <v>0</v>
      </c>
      <c r="AU21" s="376">
        <f t="shared" si="4"/>
        <v>0</v>
      </c>
      <c r="AV21" s="376">
        <f t="shared" si="4"/>
        <v>0</v>
      </c>
    </row>
    <row r="22" spans="1:49" ht="16.8">
      <c r="A22" s="82"/>
      <c r="B22" s="82"/>
      <c r="C22" s="82"/>
      <c r="D22" s="82"/>
      <c r="E22" s="34" t="s">
        <v>553</v>
      </c>
      <c r="F22" s="82"/>
      <c r="G22" s="7" t="s">
        <v>550</v>
      </c>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320">
        <f t="shared" ref="AJ22:AV22" si="5">(1 - AJ20) * AJ17</f>
        <v>0</v>
      </c>
      <c r="AK22" s="376">
        <f t="shared" si="5"/>
        <v>1</v>
      </c>
      <c r="AL22" s="376">
        <f t="shared" si="5"/>
        <v>1</v>
      </c>
      <c r="AM22" s="376">
        <f t="shared" si="5"/>
        <v>1</v>
      </c>
      <c r="AN22" s="376">
        <f t="shared" si="5"/>
        <v>1</v>
      </c>
      <c r="AO22" s="376">
        <f t="shared" si="5"/>
        <v>1</v>
      </c>
      <c r="AP22" s="376">
        <f t="shared" si="5"/>
        <v>1</v>
      </c>
      <c r="AQ22" s="377">
        <f t="shared" si="5"/>
        <v>1</v>
      </c>
      <c r="AR22" s="376">
        <f t="shared" si="5"/>
        <v>0</v>
      </c>
      <c r="AS22" s="376">
        <f t="shared" si="5"/>
        <v>0</v>
      </c>
      <c r="AT22" s="376">
        <f t="shared" si="5"/>
        <v>0</v>
      </c>
      <c r="AU22" s="376">
        <f t="shared" si="5"/>
        <v>0</v>
      </c>
      <c r="AV22" s="376">
        <f t="shared" si="5"/>
        <v>0</v>
      </c>
    </row>
    <row r="23" spans="1:49" ht="16.8">
      <c r="A23" s="82"/>
      <c r="B23" s="82"/>
      <c r="C23" s="82"/>
      <c r="D23" s="82"/>
      <c r="E23" s="34" t="s">
        <v>554</v>
      </c>
      <c r="F23" s="82"/>
      <c r="G23" s="7" t="s">
        <v>550</v>
      </c>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320">
        <f t="shared" ref="AJ23:AV23" si="6">(1 - AJ21) * AJ18</f>
        <v>0</v>
      </c>
      <c r="AK23" s="376">
        <f t="shared" si="6"/>
        <v>0</v>
      </c>
      <c r="AL23" s="376">
        <f t="shared" si="6"/>
        <v>0</v>
      </c>
      <c r="AM23" s="376">
        <f t="shared" si="6"/>
        <v>0</v>
      </c>
      <c r="AN23" s="376">
        <f t="shared" si="6"/>
        <v>0</v>
      </c>
      <c r="AO23" s="376">
        <f t="shared" si="6"/>
        <v>0</v>
      </c>
      <c r="AP23" s="376">
        <f t="shared" si="6"/>
        <v>0</v>
      </c>
      <c r="AQ23" s="377">
        <f t="shared" si="6"/>
        <v>0</v>
      </c>
      <c r="AR23" s="376">
        <f t="shared" si="6"/>
        <v>0</v>
      </c>
      <c r="AS23" s="376">
        <f t="shared" si="6"/>
        <v>1</v>
      </c>
      <c r="AT23" s="376">
        <f t="shared" si="6"/>
        <v>1</v>
      </c>
      <c r="AU23" s="376">
        <f t="shared" si="6"/>
        <v>1</v>
      </c>
      <c r="AV23" s="376">
        <f t="shared" si="6"/>
        <v>1</v>
      </c>
    </row>
    <row r="24" spans="1:49" ht="16.8">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147"/>
      <c r="AR24" s="82"/>
      <c r="AS24" s="82"/>
      <c r="AT24" s="82"/>
      <c r="AU24" s="82"/>
      <c r="AV24" s="82"/>
    </row>
    <row r="25" spans="1:49" ht="16.8">
      <c r="A25" s="82"/>
      <c r="B25" s="37" t="s">
        <v>555</v>
      </c>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7"/>
      <c r="AS25" s="37"/>
      <c r="AT25" s="37"/>
      <c r="AU25" s="37"/>
      <c r="AV25" s="37"/>
    </row>
    <row r="26" spans="1:49" ht="16.8">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147"/>
      <c r="AR26" s="82"/>
      <c r="AS26" s="82"/>
      <c r="AT26" s="82"/>
      <c r="AU26" s="82"/>
      <c r="AV26" s="82"/>
    </row>
    <row r="27" spans="1:49" ht="16.8">
      <c r="A27" s="82"/>
      <c r="B27" s="2"/>
      <c r="C27" s="28" t="s">
        <v>102</v>
      </c>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9"/>
      <c r="AR27" s="28"/>
      <c r="AS27" s="28"/>
      <c r="AT27" s="28"/>
      <c r="AU27" s="28"/>
      <c r="AV27" s="28"/>
    </row>
    <row r="28" spans="1:49" ht="16.8">
      <c r="A28" s="82"/>
      <c r="B28" s="2"/>
      <c r="C28" s="2"/>
      <c r="D28" s="2"/>
      <c r="E28" s="2"/>
      <c r="F28" s="2"/>
      <c r="G28" s="2"/>
      <c r="H28" s="2"/>
      <c r="I28" s="2"/>
      <c r="J28" s="42"/>
      <c r="K28" s="42"/>
      <c r="L28" s="42"/>
      <c r="M28" s="42"/>
      <c r="N28" s="42"/>
      <c r="O28" s="42"/>
      <c r="P28" s="42"/>
      <c r="Q28" s="42"/>
      <c r="R28" s="42"/>
      <c r="S28" s="42"/>
      <c r="T28" s="42"/>
      <c r="U28" s="42"/>
      <c r="V28" s="42"/>
      <c r="W28" s="42"/>
      <c r="X28" s="42"/>
      <c r="Y28" s="42"/>
      <c r="Z28" s="42"/>
      <c r="AA28" s="2"/>
      <c r="AB28" s="2"/>
      <c r="AC28" s="2"/>
      <c r="AD28" s="2"/>
      <c r="AE28" s="2"/>
      <c r="AF28" s="2"/>
      <c r="AG28" s="2"/>
      <c r="AH28" s="2"/>
      <c r="AI28" s="2"/>
      <c r="AJ28" s="2"/>
      <c r="AK28" s="2"/>
      <c r="AL28" s="2"/>
      <c r="AM28" s="2"/>
      <c r="AN28" s="2"/>
      <c r="AO28" s="2"/>
      <c r="AP28" s="2"/>
      <c r="AQ28" s="57"/>
      <c r="AR28" s="2"/>
      <c r="AS28" s="2"/>
      <c r="AT28" s="2"/>
      <c r="AU28" s="2"/>
      <c r="AV28" s="2"/>
    </row>
    <row r="29" spans="1:49" ht="16.8">
      <c r="A29" s="82"/>
      <c r="B29" s="82"/>
      <c r="C29" s="82"/>
      <c r="D29" s="10" t="s">
        <v>556</v>
      </c>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1"/>
      <c r="AR29" s="10"/>
      <c r="AS29" s="10"/>
      <c r="AT29" s="10"/>
      <c r="AU29" s="10"/>
      <c r="AV29" s="10"/>
    </row>
    <row r="30" spans="1:49" ht="16.8">
      <c r="A30" s="82"/>
      <c r="B30" s="82"/>
      <c r="C30" s="82"/>
      <c r="D30" s="2"/>
      <c r="E30" s="2"/>
      <c r="F30" s="2"/>
      <c r="G30" s="2"/>
      <c r="H30" s="2"/>
      <c r="I30" s="2"/>
      <c r="J30" s="42"/>
      <c r="K30" s="42"/>
      <c r="L30" s="42"/>
      <c r="M30" s="42"/>
      <c r="N30" s="42"/>
      <c r="O30" s="42"/>
      <c r="P30" s="42"/>
      <c r="Q30" s="42"/>
      <c r="R30" s="42"/>
      <c r="S30" s="42"/>
      <c r="T30" s="42"/>
      <c r="U30" s="42"/>
      <c r="V30" s="42"/>
      <c r="W30" s="42"/>
      <c r="X30" s="42"/>
      <c r="Y30" s="42"/>
      <c r="Z30" s="42"/>
      <c r="AA30" s="2"/>
      <c r="AB30" s="2"/>
      <c r="AC30" s="2"/>
      <c r="AD30" s="2"/>
      <c r="AE30" s="2"/>
      <c r="AF30" s="2"/>
      <c r="AG30" s="2"/>
      <c r="AH30" s="2"/>
      <c r="AI30" s="2"/>
      <c r="AJ30" s="2"/>
      <c r="AK30" s="2"/>
      <c r="AL30" s="2"/>
      <c r="AM30" s="2"/>
      <c r="AN30" s="2"/>
      <c r="AO30" s="2"/>
      <c r="AP30" s="2"/>
      <c r="AQ30" s="57"/>
      <c r="AR30" s="2"/>
      <c r="AS30" s="2"/>
      <c r="AT30" s="2"/>
      <c r="AU30" s="2"/>
      <c r="AV30" s="2"/>
    </row>
    <row r="31" spans="1:49" ht="16.8">
      <c r="A31" s="82"/>
      <c r="B31" s="82"/>
      <c r="C31" s="82"/>
      <c r="D31" s="2"/>
      <c r="E31" s="13" t="s">
        <v>104</v>
      </c>
      <c r="F31" s="13"/>
      <c r="G31" s="2" t="s">
        <v>105</v>
      </c>
      <c r="H31" s="2"/>
      <c r="I31" s="2"/>
      <c r="J31" s="42"/>
      <c r="K31" s="42"/>
      <c r="L31" s="42"/>
      <c r="M31" s="42"/>
      <c r="N31" s="42"/>
      <c r="O31" s="42"/>
      <c r="P31" s="42"/>
      <c r="Q31" s="42"/>
      <c r="R31" s="42"/>
      <c r="S31" s="42"/>
      <c r="T31" s="42"/>
      <c r="U31" s="42"/>
      <c r="V31" s="42"/>
      <c r="W31" s="42"/>
      <c r="X31" s="42"/>
      <c r="Y31" s="42"/>
      <c r="Z31" s="42"/>
      <c r="AA31" s="2"/>
      <c r="AB31" s="2"/>
      <c r="AC31" s="2"/>
      <c r="AD31" s="2"/>
      <c r="AE31" s="2"/>
      <c r="AF31" s="2"/>
      <c r="AG31" s="2"/>
      <c r="AH31" s="2"/>
      <c r="AI31" s="2"/>
      <c r="AJ31" s="30"/>
      <c r="AK31" s="30"/>
      <c r="AL31" s="30"/>
      <c r="AM31" s="30"/>
      <c r="AN31" s="30"/>
      <c r="AO31" s="30"/>
      <c r="AP31" s="30"/>
      <c r="AQ31" s="218"/>
      <c r="AR31" s="30">
        <f>SelectedInputs!AR15</f>
        <v>49.3</v>
      </c>
      <c r="AS31" s="30">
        <f>SelectedInputs!AS15</f>
        <v>37.56</v>
      </c>
      <c r="AT31" s="30">
        <f>SelectedInputs!AT15</f>
        <v>18.16</v>
      </c>
      <c r="AU31" s="30">
        <f>SelectedInputs!AU15</f>
        <v>18.940000000000001</v>
      </c>
      <c r="AV31" s="30">
        <f>SelectedInputs!AV15</f>
        <v>20.09</v>
      </c>
      <c r="AW31" s="378"/>
    </row>
    <row r="32" spans="1:49" ht="16.8">
      <c r="A32" s="82"/>
      <c r="B32" s="82"/>
      <c r="C32" s="82"/>
      <c r="D32" s="2"/>
      <c r="E32" s="13" t="s">
        <v>106</v>
      </c>
      <c r="F32" s="13"/>
      <c r="G32" s="2" t="s">
        <v>105</v>
      </c>
      <c r="H32" s="2"/>
      <c r="I32" s="2"/>
      <c r="J32" s="42"/>
      <c r="K32" s="42"/>
      <c r="L32" s="42"/>
      <c r="M32" s="42"/>
      <c r="N32" s="42"/>
      <c r="O32" s="42"/>
      <c r="P32" s="42"/>
      <c r="Q32" s="42"/>
      <c r="R32" s="42"/>
      <c r="S32" s="42"/>
      <c r="T32" s="42"/>
      <c r="U32" s="42"/>
      <c r="V32" s="42"/>
      <c r="W32" s="42"/>
      <c r="X32" s="42"/>
      <c r="Y32" s="42"/>
      <c r="Z32" s="42"/>
      <c r="AA32" s="2"/>
      <c r="AB32" s="2"/>
      <c r="AC32" s="2"/>
      <c r="AD32" s="2"/>
      <c r="AE32" s="2"/>
      <c r="AF32" s="2"/>
      <c r="AG32" s="2"/>
      <c r="AH32" s="2"/>
      <c r="AI32" s="2"/>
      <c r="AJ32" s="30"/>
      <c r="AK32" s="30"/>
      <c r="AL32" s="30"/>
      <c r="AM32" s="30"/>
      <c r="AN32" s="30"/>
      <c r="AO32" s="30"/>
      <c r="AP32" s="30"/>
      <c r="AQ32" s="218"/>
      <c r="AR32" s="30">
        <f>SelectedInputs!AR16</f>
        <v>49.31</v>
      </c>
      <c r="AS32" s="30">
        <f>SelectedInputs!AS16</f>
        <v>49.99</v>
      </c>
      <c r="AT32" s="30">
        <f>SelectedInputs!AT16</f>
        <v>47.47</v>
      </c>
      <c r="AU32" s="30">
        <f>SelectedInputs!AU16</f>
        <v>46.38</v>
      </c>
      <c r="AV32" s="30">
        <f>SelectedInputs!AV16</f>
        <v>43.17</v>
      </c>
      <c r="AW32" s="378"/>
    </row>
    <row r="33" spans="1:49" ht="16.8">
      <c r="A33" s="82"/>
      <c r="B33" s="82"/>
      <c r="C33" s="82"/>
      <c r="D33" s="2"/>
      <c r="E33" s="13" t="s">
        <v>107</v>
      </c>
      <c r="F33" s="165"/>
      <c r="G33" s="2" t="s">
        <v>105</v>
      </c>
      <c r="H33" s="2"/>
      <c r="I33" s="2"/>
      <c r="J33" s="42"/>
      <c r="K33" s="42"/>
      <c r="L33" s="42"/>
      <c r="M33" s="42"/>
      <c r="N33" s="42"/>
      <c r="O33" s="42"/>
      <c r="P33" s="42"/>
      <c r="Q33" s="42"/>
      <c r="R33" s="42"/>
      <c r="S33" s="42"/>
      <c r="T33" s="42"/>
      <c r="U33" s="42"/>
      <c r="V33" s="42"/>
      <c r="W33" s="42"/>
      <c r="X33" s="42"/>
      <c r="Y33" s="42"/>
      <c r="Z33" s="42"/>
      <c r="AA33" s="2"/>
      <c r="AB33" s="2"/>
      <c r="AC33" s="2"/>
      <c r="AD33" s="2"/>
      <c r="AE33" s="2"/>
      <c r="AF33" s="2"/>
      <c r="AG33" s="2"/>
      <c r="AH33" s="2"/>
      <c r="AI33" s="2"/>
      <c r="AJ33" s="30"/>
      <c r="AK33" s="30"/>
      <c r="AL33" s="30"/>
      <c r="AM33" s="30"/>
      <c r="AN33" s="30"/>
      <c r="AO33" s="30"/>
      <c r="AP33" s="30"/>
      <c r="AQ33" s="218"/>
      <c r="AR33" s="30">
        <f>SelectedInputs!AR17</f>
        <v>27.38</v>
      </c>
      <c r="AS33" s="30">
        <f>SelectedInputs!AS17</f>
        <v>27.94</v>
      </c>
      <c r="AT33" s="30">
        <f>SelectedInputs!AT17</f>
        <v>27.91</v>
      </c>
      <c r="AU33" s="30">
        <f>SelectedInputs!AU17</f>
        <v>24.56</v>
      </c>
      <c r="AV33" s="30">
        <f>SelectedInputs!AV17</f>
        <v>23.92</v>
      </c>
      <c r="AW33" s="378"/>
    </row>
    <row r="34" spans="1:49" ht="16.8">
      <c r="A34" s="82"/>
      <c r="B34" s="82"/>
      <c r="C34" s="82"/>
      <c r="D34" s="2"/>
      <c r="E34" s="13" t="s">
        <v>108</v>
      </c>
      <c r="F34" s="165"/>
      <c r="G34" s="2" t="s">
        <v>105</v>
      </c>
      <c r="H34" s="2"/>
      <c r="I34" s="2"/>
      <c r="J34" s="42"/>
      <c r="K34" s="42"/>
      <c r="L34" s="42"/>
      <c r="M34" s="42"/>
      <c r="N34" s="42"/>
      <c r="O34" s="42"/>
      <c r="P34" s="42"/>
      <c r="Q34" s="42"/>
      <c r="R34" s="42"/>
      <c r="S34" s="42"/>
      <c r="T34" s="42"/>
      <c r="U34" s="42"/>
      <c r="V34" s="42"/>
      <c r="W34" s="42"/>
      <c r="X34" s="42"/>
      <c r="Y34" s="42"/>
      <c r="Z34" s="42"/>
      <c r="AA34" s="2"/>
      <c r="AB34" s="2"/>
      <c r="AC34" s="2"/>
      <c r="AD34" s="2"/>
      <c r="AE34" s="2"/>
      <c r="AF34" s="2"/>
      <c r="AG34" s="2"/>
      <c r="AH34" s="2"/>
      <c r="AI34" s="2"/>
      <c r="AJ34" s="30"/>
      <c r="AK34" s="30"/>
      <c r="AL34" s="30"/>
      <c r="AM34" s="30"/>
      <c r="AN34" s="30"/>
      <c r="AO34" s="30"/>
      <c r="AP34" s="30"/>
      <c r="AQ34" s="218"/>
      <c r="AR34" s="30">
        <f>SelectedInputs!AR18</f>
        <v>29.88</v>
      </c>
      <c r="AS34" s="30">
        <f>SelectedInputs!AS18</f>
        <v>29.17</v>
      </c>
      <c r="AT34" s="30">
        <f>SelectedInputs!AT18</f>
        <v>28.72</v>
      </c>
      <c r="AU34" s="30">
        <f>SelectedInputs!AU18</f>
        <v>28.21</v>
      </c>
      <c r="AV34" s="30">
        <f>SelectedInputs!AV18</f>
        <v>27.6</v>
      </c>
      <c r="AW34" s="378"/>
    </row>
    <row r="35" spans="1:49" ht="16.8">
      <c r="A35" s="82"/>
      <c r="B35" s="82"/>
      <c r="C35" s="82"/>
      <c r="D35" s="2"/>
      <c r="E35" s="13" t="s">
        <v>109</v>
      </c>
      <c r="F35" s="165"/>
      <c r="G35" s="2" t="s">
        <v>105</v>
      </c>
      <c r="H35" s="2"/>
      <c r="I35" s="2"/>
      <c r="J35" s="42"/>
      <c r="K35" s="42"/>
      <c r="L35" s="42"/>
      <c r="M35" s="42"/>
      <c r="N35" s="42"/>
      <c r="O35" s="42"/>
      <c r="P35" s="42"/>
      <c r="Q35" s="42"/>
      <c r="R35" s="42"/>
      <c r="S35" s="42"/>
      <c r="T35" s="42"/>
      <c r="U35" s="42"/>
      <c r="V35" s="42"/>
      <c r="W35" s="42"/>
      <c r="X35" s="42"/>
      <c r="Y35" s="42"/>
      <c r="Z35" s="42"/>
      <c r="AA35" s="2"/>
      <c r="AB35" s="2"/>
      <c r="AC35" s="2"/>
      <c r="AD35" s="2"/>
      <c r="AE35" s="2"/>
      <c r="AF35" s="2"/>
      <c r="AG35" s="2"/>
      <c r="AH35" s="2"/>
      <c r="AI35" s="2"/>
      <c r="AJ35" s="30"/>
      <c r="AK35" s="30"/>
      <c r="AL35" s="30"/>
      <c r="AM35" s="30"/>
      <c r="AN35" s="30"/>
      <c r="AO35" s="30"/>
      <c r="AP35" s="30"/>
      <c r="AQ35" s="218"/>
      <c r="AR35" s="30">
        <f>SelectedInputs!AR19</f>
        <v>10.33</v>
      </c>
      <c r="AS35" s="30">
        <f>SelectedInputs!AS19</f>
        <v>10.92</v>
      </c>
      <c r="AT35" s="30">
        <f>SelectedInputs!AT19</f>
        <v>10.76</v>
      </c>
      <c r="AU35" s="30">
        <f>SelectedInputs!AU19</f>
        <v>10.24</v>
      </c>
      <c r="AV35" s="30">
        <f>SelectedInputs!AV19</f>
        <v>9.91</v>
      </c>
      <c r="AW35" s="378"/>
    </row>
    <row r="36" spans="1:49" ht="16.8">
      <c r="A36" s="82"/>
      <c r="B36" s="82"/>
      <c r="C36" s="82"/>
      <c r="D36" s="2"/>
      <c r="E36" s="13" t="s">
        <v>110</v>
      </c>
      <c r="F36" s="165"/>
      <c r="G36" s="2" t="s">
        <v>105</v>
      </c>
      <c r="H36" s="2"/>
      <c r="I36" s="2"/>
      <c r="J36" s="42"/>
      <c r="K36" s="42"/>
      <c r="L36" s="42"/>
      <c r="M36" s="42"/>
      <c r="N36" s="42"/>
      <c r="O36" s="42"/>
      <c r="P36" s="42"/>
      <c r="Q36" s="42"/>
      <c r="R36" s="42"/>
      <c r="S36" s="42"/>
      <c r="T36" s="42"/>
      <c r="U36" s="42"/>
      <c r="V36" s="42"/>
      <c r="W36" s="42"/>
      <c r="X36" s="42"/>
      <c r="Y36" s="42"/>
      <c r="Z36" s="42"/>
      <c r="AA36" s="2"/>
      <c r="AB36" s="2"/>
      <c r="AC36" s="2"/>
      <c r="AD36" s="2"/>
      <c r="AE36" s="2"/>
      <c r="AF36" s="2"/>
      <c r="AG36" s="2"/>
      <c r="AH36" s="2"/>
      <c r="AI36" s="2"/>
      <c r="AJ36" s="30"/>
      <c r="AK36" s="30"/>
      <c r="AL36" s="30"/>
      <c r="AM36" s="30"/>
      <c r="AN36" s="30"/>
      <c r="AO36" s="30"/>
      <c r="AP36" s="30"/>
      <c r="AQ36" s="218"/>
      <c r="AR36" s="30">
        <f>SelectedInputs!AR20</f>
        <v>17.82</v>
      </c>
      <c r="AS36" s="30">
        <f>SelectedInputs!AS20</f>
        <v>16.95</v>
      </c>
      <c r="AT36" s="30">
        <f>SelectedInputs!AT20</f>
        <v>15.91</v>
      </c>
      <c r="AU36" s="30">
        <f>SelectedInputs!AU20</f>
        <v>15.86</v>
      </c>
      <c r="AV36" s="30">
        <f>SelectedInputs!AV20</f>
        <v>15.57</v>
      </c>
      <c r="AW36" s="378"/>
    </row>
    <row r="37" spans="1:49" ht="16.8">
      <c r="A37" s="82"/>
      <c r="B37" s="82"/>
      <c r="C37" s="82"/>
      <c r="D37" s="2"/>
      <c r="E37" s="13" t="s">
        <v>111</v>
      </c>
      <c r="F37" s="165"/>
      <c r="G37" s="2" t="s">
        <v>105</v>
      </c>
      <c r="H37" s="2"/>
      <c r="I37" s="2"/>
      <c r="J37" s="42"/>
      <c r="K37" s="42"/>
      <c r="L37" s="42"/>
      <c r="M37" s="42"/>
      <c r="N37" s="42"/>
      <c r="O37" s="42"/>
      <c r="P37" s="42"/>
      <c r="Q37" s="42"/>
      <c r="R37" s="42"/>
      <c r="S37" s="42"/>
      <c r="T37" s="42"/>
      <c r="U37" s="42"/>
      <c r="V37" s="42"/>
      <c r="W37" s="42"/>
      <c r="X37" s="42"/>
      <c r="Y37" s="42"/>
      <c r="Z37" s="42"/>
      <c r="AA37" s="2"/>
      <c r="AB37" s="2"/>
      <c r="AC37" s="2"/>
      <c r="AD37" s="2"/>
      <c r="AE37" s="2"/>
      <c r="AF37" s="2"/>
      <c r="AG37" s="2"/>
      <c r="AH37" s="2"/>
      <c r="AI37" s="2"/>
      <c r="AJ37" s="30"/>
      <c r="AK37" s="30"/>
      <c r="AL37" s="30"/>
      <c r="AM37" s="30"/>
      <c r="AN37" s="30"/>
      <c r="AO37" s="30"/>
      <c r="AP37" s="30"/>
      <c r="AQ37" s="218"/>
      <c r="AR37" s="30">
        <f>SelectedInputs!AR21</f>
        <v>100.94</v>
      </c>
      <c r="AS37" s="30">
        <f>SelectedInputs!AS21</f>
        <v>95.86</v>
      </c>
      <c r="AT37" s="30">
        <f>SelectedInputs!AT21</f>
        <v>91.91</v>
      </c>
      <c r="AU37" s="30">
        <f>SelectedInputs!AU21</f>
        <v>92.49</v>
      </c>
      <c r="AV37" s="30">
        <f>SelectedInputs!AV21</f>
        <v>91.34</v>
      </c>
      <c r="AW37" s="378"/>
    </row>
    <row r="38" spans="1:49" ht="16.8">
      <c r="A38" s="82"/>
      <c r="B38" s="82"/>
      <c r="C38" s="82"/>
      <c r="D38" s="2"/>
      <c r="E38" s="2"/>
      <c r="F38" s="2"/>
      <c r="G38" s="2"/>
      <c r="H38" s="2"/>
      <c r="I38" s="2"/>
      <c r="J38" s="42"/>
      <c r="K38" s="42"/>
      <c r="L38" s="42"/>
      <c r="M38" s="42"/>
      <c r="N38" s="42"/>
      <c r="O38" s="42"/>
      <c r="P38" s="42"/>
      <c r="Q38" s="42"/>
      <c r="R38" s="42"/>
      <c r="S38" s="42"/>
      <c r="T38" s="42"/>
      <c r="U38" s="42"/>
      <c r="V38" s="42"/>
      <c r="W38" s="42"/>
      <c r="X38" s="42"/>
      <c r="Y38" s="42"/>
      <c r="Z38" s="42"/>
      <c r="AA38" s="2"/>
      <c r="AB38" s="2"/>
      <c r="AC38" s="2"/>
      <c r="AD38" s="2"/>
      <c r="AE38" s="2"/>
      <c r="AF38" s="2"/>
      <c r="AG38" s="2"/>
      <c r="AH38" s="2"/>
      <c r="AI38" s="2"/>
      <c r="AJ38" s="2"/>
      <c r="AK38" s="2"/>
      <c r="AL38" s="2"/>
      <c r="AM38" s="2"/>
      <c r="AN38" s="2"/>
      <c r="AO38" s="2"/>
      <c r="AP38" s="2"/>
      <c r="AQ38" s="57"/>
      <c r="AR38" s="184"/>
      <c r="AS38" s="184"/>
      <c r="AT38" s="184"/>
      <c r="AU38" s="184"/>
      <c r="AV38" s="184"/>
      <c r="AW38" s="184"/>
    </row>
    <row r="39" spans="1:49" ht="16.8">
      <c r="A39" s="82"/>
      <c r="B39" s="82"/>
      <c r="C39" s="82"/>
      <c r="D39" s="10" t="s">
        <v>557</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1"/>
      <c r="AR39" s="10"/>
      <c r="AS39" s="10"/>
      <c r="AT39" s="10"/>
      <c r="AU39" s="10"/>
      <c r="AV39" s="10"/>
    </row>
    <row r="40" spans="1:49" ht="16.8">
      <c r="A40" s="82"/>
      <c r="B40" s="82"/>
      <c r="C40" s="82"/>
      <c r="D40" s="2"/>
      <c r="E40" s="2"/>
      <c r="F40" s="2"/>
      <c r="G40" s="2"/>
      <c r="H40" s="2"/>
      <c r="I40" s="2"/>
      <c r="J40" s="42"/>
      <c r="K40" s="42"/>
      <c r="L40" s="42"/>
      <c r="M40" s="42"/>
      <c r="N40" s="42"/>
      <c r="O40" s="42"/>
      <c r="P40" s="42"/>
      <c r="Q40" s="42"/>
      <c r="R40" s="42"/>
      <c r="S40" s="42"/>
      <c r="T40" s="42"/>
      <c r="U40" s="42"/>
      <c r="V40" s="42"/>
      <c r="W40" s="42"/>
      <c r="X40" s="42"/>
      <c r="Y40" s="42"/>
      <c r="Z40" s="42"/>
      <c r="AA40" s="2"/>
      <c r="AB40" s="2"/>
      <c r="AC40" s="2"/>
      <c r="AD40" s="2"/>
      <c r="AE40" s="2"/>
      <c r="AF40" s="2"/>
      <c r="AG40" s="2"/>
      <c r="AH40" s="2"/>
      <c r="AI40" s="2"/>
      <c r="AJ40" s="2"/>
      <c r="AK40" s="2"/>
      <c r="AL40" s="2"/>
      <c r="AM40" s="2"/>
      <c r="AN40" s="2"/>
      <c r="AO40" s="2"/>
      <c r="AP40" s="2"/>
      <c r="AQ40" s="57"/>
      <c r="AR40" s="2"/>
      <c r="AS40" s="2"/>
      <c r="AT40" s="2"/>
      <c r="AU40" s="2"/>
      <c r="AV40" s="2"/>
    </row>
    <row r="41" spans="1:49" ht="16.8">
      <c r="A41" s="82"/>
      <c r="B41" s="82"/>
      <c r="C41" s="82"/>
      <c r="D41" s="2"/>
      <c r="E41" s="13" t="s">
        <v>558</v>
      </c>
      <c r="F41" s="13"/>
      <c r="G41" s="2" t="s">
        <v>105</v>
      </c>
      <c r="H41" s="2"/>
      <c r="I41" s="2"/>
      <c r="J41" s="42"/>
      <c r="K41" s="42"/>
      <c r="L41" s="42"/>
      <c r="M41" s="42"/>
      <c r="N41" s="42"/>
      <c r="O41" s="42"/>
      <c r="P41" s="42"/>
      <c r="Q41" s="42"/>
      <c r="R41" s="42"/>
      <c r="S41" s="42"/>
      <c r="T41" s="42"/>
      <c r="U41" s="42"/>
      <c r="V41" s="42"/>
      <c r="W41" s="42"/>
      <c r="X41" s="42"/>
      <c r="Y41" s="42"/>
      <c r="Z41" s="42"/>
      <c r="AA41" s="2"/>
      <c r="AB41" s="2"/>
      <c r="AC41" s="2"/>
      <c r="AD41" s="2"/>
      <c r="AE41" s="2"/>
      <c r="AF41" s="2"/>
      <c r="AG41" s="2"/>
      <c r="AH41" s="2"/>
      <c r="AI41" s="2"/>
      <c r="AJ41" s="30"/>
      <c r="AK41" s="30"/>
      <c r="AL41" s="30"/>
      <c r="AM41" s="30"/>
      <c r="AN41" s="30"/>
      <c r="AO41" s="30"/>
      <c r="AP41" s="30"/>
      <c r="AQ41" s="218"/>
      <c r="AR41" s="7">
        <f t="shared" ref="AR41:AV47" si="7">AR313</f>
        <v>-0.25302520253394623</v>
      </c>
      <c r="AS41" s="7">
        <f t="shared" si="7"/>
        <v>2.7654830385811163E-2</v>
      </c>
      <c r="AT41" s="7">
        <f t="shared" si="7"/>
        <v>0.2900280626485256</v>
      </c>
      <c r="AU41" s="7">
        <f t="shared" si="7"/>
        <v>0.52516171270271905</v>
      </c>
      <c r="AV41" s="7">
        <f t="shared" si="7"/>
        <v>0.8461665911554217</v>
      </c>
      <c r="AW41" s="285"/>
    </row>
    <row r="42" spans="1:49" ht="16.8">
      <c r="A42" s="82"/>
      <c r="B42" s="82"/>
      <c r="C42" s="82"/>
      <c r="D42" s="2"/>
      <c r="E42" s="13" t="s">
        <v>559</v>
      </c>
      <c r="F42" s="13"/>
      <c r="G42" s="2" t="s">
        <v>105</v>
      </c>
      <c r="H42" s="2"/>
      <c r="I42" s="2"/>
      <c r="J42" s="42"/>
      <c r="K42" s="42"/>
      <c r="L42" s="42"/>
      <c r="M42" s="42"/>
      <c r="N42" s="42"/>
      <c r="O42" s="42"/>
      <c r="P42" s="42"/>
      <c r="Q42" s="42"/>
      <c r="R42" s="42"/>
      <c r="S42" s="42"/>
      <c r="T42" s="42"/>
      <c r="U42" s="42"/>
      <c r="V42" s="42"/>
      <c r="W42" s="42"/>
      <c r="X42" s="42"/>
      <c r="Y42" s="42"/>
      <c r="Z42" s="42"/>
      <c r="AA42" s="2"/>
      <c r="AB42" s="2"/>
      <c r="AC42" s="2"/>
      <c r="AD42" s="2"/>
      <c r="AE42" s="2"/>
      <c r="AF42" s="2"/>
      <c r="AG42" s="2"/>
      <c r="AH42" s="2"/>
      <c r="AI42" s="2"/>
      <c r="AJ42" s="30"/>
      <c r="AK42" s="30"/>
      <c r="AL42" s="30"/>
      <c r="AM42" s="30"/>
      <c r="AN42" s="30"/>
      <c r="AO42" s="30"/>
      <c r="AP42" s="30"/>
      <c r="AQ42" s="218"/>
      <c r="AR42" s="7">
        <f t="shared" si="7"/>
        <v>29.049682731195681</v>
      </c>
      <c r="AS42" s="7">
        <f t="shared" si="7"/>
        <v>42.054193168106195</v>
      </c>
      <c r="AT42" s="7">
        <f t="shared" si="7"/>
        <v>46.712969849875115</v>
      </c>
      <c r="AU42" s="7">
        <f t="shared" si="7"/>
        <v>32.658817557138335</v>
      </c>
      <c r="AV42" s="7">
        <f t="shared" si="7"/>
        <v>56.126094123923707</v>
      </c>
    </row>
    <row r="43" spans="1:49" ht="16.8">
      <c r="A43" s="82"/>
      <c r="B43" s="82"/>
      <c r="C43" s="82"/>
      <c r="D43" s="2"/>
      <c r="E43" s="13" t="s">
        <v>560</v>
      </c>
      <c r="F43" s="165"/>
      <c r="G43" s="2" t="s">
        <v>105</v>
      </c>
      <c r="H43" s="2"/>
      <c r="I43" s="2"/>
      <c r="J43" s="42"/>
      <c r="K43" s="42"/>
      <c r="L43" s="42"/>
      <c r="M43" s="42"/>
      <c r="N43" s="42"/>
      <c r="O43" s="42"/>
      <c r="P43" s="42"/>
      <c r="Q43" s="42"/>
      <c r="R43" s="42"/>
      <c r="S43" s="42"/>
      <c r="T43" s="42"/>
      <c r="U43" s="42"/>
      <c r="V43" s="42"/>
      <c r="W43" s="42"/>
      <c r="X43" s="42"/>
      <c r="Y43" s="42"/>
      <c r="Z43" s="42"/>
      <c r="AA43" s="2"/>
      <c r="AB43" s="2"/>
      <c r="AC43" s="2"/>
      <c r="AD43" s="2"/>
      <c r="AE43" s="2"/>
      <c r="AF43" s="2"/>
      <c r="AG43" s="2"/>
      <c r="AH43" s="2"/>
      <c r="AI43" s="2"/>
      <c r="AJ43" s="30"/>
      <c r="AK43" s="30"/>
      <c r="AL43" s="30"/>
      <c r="AM43" s="30"/>
      <c r="AN43" s="30"/>
      <c r="AO43" s="30"/>
      <c r="AP43" s="30"/>
      <c r="AQ43" s="218"/>
      <c r="AR43" s="7">
        <f t="shared" si="7"/>
        <v>3.7225936152123151</v>
      </c>
      <c r="AS43" s="7">
        <f t="shared" si="7"/>
        <v>4.1238864376575437</v>
      </c>
      <c r="AT43" s="7">
        <f t="shared" si="7"/>
        <v>4.7580085064754947</v>
      </c>
      <c r="AU43" s="7">
        <f t="shared" si="7"/>
        <v>2.0614840616593813</v>
      </c>
      <c r="AV43" s="7">
        <f t="shared" si="7"/>
        <v>2.0125774646055179</v>
      </c>
    </row>
    <row r="44" spans="1:49" ht="16.8">
      <c r="A44" s="82"/>
      <c r="B44" s="82"/>
      <c r="C44" s="82"/>
      <c r="D44" s="2"/>
      <c r="E44" s="13" t="s">
        <v>561</v>
      </c>
      <c r="F44" s="165"/>
      <c r="G44" s="2" t="s">
        <v>105</v>
      </c>
      <c r="H44" s="2"/>
      <c r="I44" s="2"/>
      <c r="J44" s="42"/>
      <c r="K44" s="42"/>
      <c r="L44" s="42"/>
      <c r="M44" s="42"/>
      <c r="N44" s="42"/>
      <c r="O44" s="42"/>
      <c r="P44" s="42"/>
      <c r="Q44" s="42"/>
      <c r="R44" s="42"/>
      <c r="S44" s="42"/>
      <c r="T44" s="42"/>
      <c r="U44" s="42"/>
      <c r="V44" s="42"/>
      <c r="W44" s="42"/>
      <c r="X44" s="42"/>
      <c r="Y44" s="42"/>
      <c r="Z44" s="42"/>
      <c r="AA44" s="2"/>
      <c r="AB44" s="2"/>
      <c r="AC44" s="2"/>
      <c r="AD44" s="2"/>
      <c r="AE44" s="2"/>
      <c r="AF44" s="2"/>
      <c r="AG44" s="2"/>
      <c r="AH44" s="2"/>
      <c r="AI44" s="2"/>
      <c r="AJ44" s="30"/>
      <c r="AK44" s="30"/>
      <c r="AL44" s="30"/>
      <c r="AM44" s="30"/>
      <c r="AN44" s="30"/>
      <c r="AO44" s="30"/>
      <c r="AP44" s="30"/>
      <c r="AQ44" s="218"/>
      <c r="AR44" s="7">
        <f t="shared" si="7"/>
        <v>-0.25219964303938913</v>
      </c>
      <c r="AS44" s="7">
        <f t="shared" si="7"/>
        <v>2.756459942238644E-2</v>
      </c>
      <c r="AT44" s="7">
        <f t="shared" si="7"/>
        <v>0.28908177185057482</v>
      </c>
      <c r="AU44" s="7">
        <f t="shared" si="7"/>
        <v>0.52344823818019015</v>
      </c>
      <c r="AV44" s="7">
        <f t="shared" si="7"/>
        <v>0.84340575604370327</v>
      </c>
    </row>
    <row r="45" spans="1:49" ht="16.8">
      <c r="A45" s="82"/>
      <c r="B45" s="82"/>
      <c r="C45" s="82"/>
      <c r="D45" s="2"/>
      <c r="E45" s="13" t="s">
        <v>562</v>
      </c>
      <c r="F45" s="165"/>
      <c r="G45" s="2" t="s">
        <v>105</v>
      </c>
      <c r="H45" s="2"/>
      <c r="I45" s="2"/>
      <c r="J45" s="42"/>
      <c r="K45" s="42"/>
      <c r="L45" s="42"/>
      <c r="M45" s="42"/>
      <c r="N45" s="42"/>
      <c r="O45" s="42"/>
      <c r="P45" s="42"/>
      <c r="Q45" s="42"/>
      <c r="R45" s="42"/>
      <c r="S45" s="42"/>
      <c r="T45" s="42"/>
      <c r="U45" s="42"/>
      <c r="V45" s="42"/>
      <c r="W45" s="42"/>
      <c r="X45" s="42"/>
      <c r="Y45" s="42"/>
      <c r="Z45" s="42"/>
      <c r="AA45" s="2"/>
      <c r="AB45" s="2"/>
      <c r="AC45" s="2"/>
      <c r="AD45" s="2"/>
      <c r="AE45" s="2"/>
      <c r="AF45" s="2"/>
      <c r="AG45" s="2"/>
      <c r="AH45" s="2"/>
      <c r="AI45" s="2"/>
      <c r="AJ45" s="30"/>
      <c r="AK45" s="30"/>
      <c r="AL45" s="30"/>
      <c r="AM45" s="30"/>
      <c r="AN45" s="30"/>
      <c r="AO45" s="30"/>
      <c r="AP45" s="30"/>
      <c r="AQ45" s="218"/>
      <c r="AR45" s="7">
        <f t="shared" si="7"/>
        <v>-9.1619538800212674E-2</v>
      </c>
      <c r="AS45" s="7">
        <f t="shared" si="7"/>
        <v>1.0013717132411733E-2</v>
      </c>
      <c r="AT45" s="7">
        <f t="shared" si="7"/>
        <v>0.10501814472576948</v>
      </c>
      <c r="AU45" s="7">
        <f t="shared" si="7"/>
        <v>0.19015921509596545</v>
      </c>
      <c r="AV45" s="7">
        <f t="shared" si="7"/>
        <v>0.3063939562281624</v>
      </c>
    </row>
    <row r="46" spans="1:49" ht="16.8">
      <c r="A46" s="82"/>
      <c r="B46" s="82"/>
      <c r="C46" s="82"/>
      <c r="D46" s="2"/>
      <c r="E46" s="13" t="s">
        <v>563</v>
      </c>
      <c r="F46" s="165"/>
      <c r="G46" s="2" t="s">
        <v>105</v>
      </c>
      <c r="H46" s="2"/>
      <c r="I46" s="2"/>
      <c r="J46" s="42"/>
      <c r="K46" s="42"/>
      <c r="L46" s="42"/>
      <c r="M46" s="42"/>
      <c r="N46" s="42"/>
      <c r="O46" s="42"/>
      <c r="P46" s="42"/>
      <c r="Q46" s="42"/>
      <c r="R46" s="42"/>
      <c r="S46" s="42"/>
      <c r="T46" s="42"/>
      <c r="U46" s="42"/>
      <c r="V46" s="42"/>
      <c r="W46" s="42"/>
      <c r="X46" s="42"/>
      <c r="Y46" s="42"/>
      <c r="Z46" s="42"/>
      <c r="AA46" s="2"/>
      <c r="AB46" s="2"/>
      <c r="AC46" s="2"/>
      <c r="AD46" s="2"/>
      <c r="AE46" s="2"/>
      <c r="AF46" s="2"/>
      <c r="AG46" s="2"/>
      <c r="AH46" s="2"/>
      <c r="AI46" s="2"/>
      <c r="AJ46" s="30"/>
      <c r="AK46" s="30"/>
      <c r="AL46" s="30"/>
      <c r="AM46" s="30"/>
      <c r="AN46" s="30"/>
      <c r="AO46" s="30"/>
      <c r="AP46" s="30"/>
      <c r="AQ46" s="218"/>
      <c r="AR46" s="7">
        <f t="shared" si="7"/>
        <v>-0.1442270002086937</v>
      </c>
      <c r="AS46" s="7">
        <f t="shared" si="7"/>
        <v>1.5763541291072228E-2</v>
      </c>
      <c r="AT46" s="7">
        <f t="shared" si="7"/>
        <v>0.16531901578667432</v>
      </c>
      <c r="AU46" s="7">
        <f t="shared" si="7"/>
        <v>0.29934764477626002</v>
      </c>
      <c r="AV46" s="7">
        <f t="shared" si="7"/>
        <v>0.48232376813447886</v>
      </c>
    </row>
    <row r="47" spans="1:49" ht="16.8">
      <c r="A47" s="82"/>
      <c r="B47" s="82"/>
      <c r="C47" s="82"/>
      <c r="D47" s="2"/>
      <c r="E47" s="13" t="s">
        <v>564</v>
      </c>
      <c r="F47" s="165"/>
      <c r="G47" s="2" t="s">
        <v>105</v>
      </c>
      <c r="H47" s="2"/>
      <c r="I47" s="2"/>
      <c r="J47" s="42"/>
      <c r="K47" s="42"/>
      <c r="L47" s="42"/>
      <c r="M47" s="42"/>
      <c r="N47" s="42"/>
      <c r="O47" s="42"/>
      <c r="P47" s="42"/>
      <c r="Q47" s="42"/>
      <c r="R47" s="42"/>
      <c r="S47" s="42"/>
      <c r="T47" s="42"/>
      <c r="U47" s="42"/>
      <c r="V47" s="42"/>
      <c r="W47" s="42"/>
      <c r="X47" s="42"/>
      <c r="Y47" s="42"/>
      <c r="Z47" s="42"/>
      <c r="AA47" s="2"/>
      <c r="AB47" s="2"/>
      <c r="AC47" s="2"/>
      <c r="AD47" s="2"/>
      <c r="AE47" s="2"/>
      <c r="AF47" s="2"/>
      <c r="AG47" s="2"/>
      <c r="AH47" s="2"/>
      <c r="AI47" s="2"/>
      <c r="AJ47" s="30"/>
      <c r="AK47" s="30"/>
      <c r="AL47" s="30"/>
      <c r="AM47" s="30"/>
      <c r="AN47" s="30"/>
      <c r="AO47" s="30"/>
      <c r="AP47" s="30"/>
      <c r="AQ47" s="218"/>
      <c r="AR47" s="7">
        <f t="shared" si="7"/>
        <v>3.7398493715624435</v>
      </c>
      <c r="AS47" s="7">
        <f t="shared" si="7"/>
        <v>3.7029186942501395</v>
      </c>
      <c r="AT47" s="7">
        <f t="shared" si="7"/>
        <v>4.2344781834216336</v>
      </c>
      <c r="AU47" s="7">
        <f t="shared" si="7"/>
        <v>1.7645141891573484</v>
      </c>
      <c r="AV47" s="7">
        <f t="shared" si="7"/>
        <v>2.8430727533441456</v>
      </c>
    </row>
    <row r="48" spans="1:49" ht="16.8">
      <c r="A48" s="82"/>
      <c r="B48" s="82"/>
      <c r="C48" s="82"/>
      <c r="D48" s="2"/>
      <c r="E48" s="2"/>
      <c r="F48" s="2"/>
      <c r="G48" s="2"/>
      <c r="H48" s="2"/>
      <c r="I48" s="2"/>
      <c r="J48" s="42"/>
      <c r="K48" s="42"/>
      <c r="L48" s="42"/>
      <c r="M48" s="42"/>
      <c r="N48" s="42"/>
      <c r="O48" s="42"/>
      <c r="P48" s="42"/>
      <c r="Q48" s="42"/>
      <c r="R48" s="42"/>
      <c r="S48" s="42"/>
      <c r="T48" s="42"/>
      <c r="U48" s="42"/>
      <c r="V48" s="42"/>
      <c r="W48" s="42"/>
      <c r="X48" s="42"/>
      <c r="Y48" s="42"/>
      <c r="Z48" s="42"/>
      <c r="AA48" s="2"/>
      <c r="AB48" s="2"/>
      <c r="AC48" s="2"/>
      <c r="AD48" s="2"/>
      <c r="AE48" s="2"/>
      <c r="AF48" s="2"/>
      <c r="AG48" s="2"/>
      <c r="AH48" s="2"/>
      <c r="AI48" s="2"/>
      <c r="AJ48" s="2"/>
      <c r="AK48" s="2"/>
      <c r="AL48" s="2"/>
      <c r="AM48" s="2"/>
      <c r="AN48" s="2"/>
      <c r="AO48" s="2"/>
      <c r="AP48" s="2"/>
      <c r="AQ48" s="57"/>
      <c r="AR48" s="2"/>
      <c r="AS48" s="2"/>
      <c r="AT48" s="2"/>
      <c r="AU48" s="2"/>
      <c r="AV48" s="2"/>
    </row>
    <row r="49" spans="1:48" ht="16.8">
      <c r="A49" s="82"/>
      <c r="B49" s="82"/>
      <c r="C49" s="82"/>
      <c r="D49" s="10" t="s">
        <v>565</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1"/>
      <c r="AR49" s="10"/>
      <c r="AS49" s="10"/>
      <c r="AT49" s="10"/>
      <c r="AU49" s="10"/>
      <c r="AV49" s="10"/>
    </row>
    <row r="50" spans="1:48" ht="16.8">
      <c r="A50" s="82"/>
      <c r="B50" s="82"/>
      <c r="C50" s="82"/>
      <c r="D50" s="2"/>
      <c r="E50" s="2"/>
      <c r="F50" s="2"/>
      <c r="G50" s="2"/>
      <c r="H50" s="2"/>
      <c r="I50" s="2"/>
      <c r="J50" s="42"/>
      <c r="K50" s="42"/>
      <c r="L50" s="42"/>
      <c r="M50" s="42"/>
      <c r="N50" s="42"/>
      <c r="O50" s="42"/>
      <c r="P50" s="42"/>
      <c r="Q50" s="42"/>
      <c r="R50" s="42"/>
      <c r="S50" s="42"/>
      <c r="T50" s="42"/>
      <c r="U50" s="42"/>
      <c r="V50" s="42"/>
      <c r="W50" s="42"/>
      <c r="X50" s="42"/>
      <c r="Y50" s="42"/>
      <c r="Z50" s="42"/>
      <c r="AA50" s="2"/>
      <c r="AB50" s="2"/>
      <c r="AC50" s="2"/>
      <c r="AD50" s="2"/>
      <c r="AE50" s="2"/>
      <c r="AF50" s="2"/>
      <c r="AG50" s="2"/>
      <c r="AH50" s="2"/>
      <c r="AI50" s="2"/>
      <c r="AJ50" s="2"/>
      <c r="AK50" s="2"/>
      <c r="AL50" s="2"/>
      <c r="AM50" s="2"/>
      <c r="AN50" s="2"/>
      <c r="AO50" s="2"/>
      <c r="AP50" s="2"/>
      <c r="AQ50" s="57"/>
      <c r="AR50" s="2"/>
      <c r="AS50" s="2"/>
      <c r="AT50" s="2"/>
      <c r="AU50" s="2"/>
      <c r="AV50" s="2"/>
    </row>
    <row r="51" spans="1:48" ht="16.8">
      <c r="A51" s="82"/>
      <c r="B51" s="82"/>
      <c r="C51" s="82"/>
      <c r="D51" s="2"/>
      <c r="E51" s="13" t="s">
        <v>558</v>
      </c>
      <c r="F51" s="13"/>
      <c r="G51" s="2" t="s">
        <v>105</v>
      </c>
      <c r="H51" s="2"/>
      <c r="I51" s="2"/>
      <c r="J51" s="42"/>
      <c r="K51" s="42"/>
      <c r="L51" s="42"/>
      <c r="M51" s="42"/>
      <c r="N51" s="42"/>
      <c r="O51" s="42"/>
      <c r="P51" s="42"/>
      <c r="Q51" s="42"/>
      <c r="R51" s="42"/>
      <c r="S51" s="42"/>
      <c r="T51" s="42"/>
      <c r="U51" s="42"/>
      <c r="V51" s="42"/>
      <c r="W51" s="42"/>
      <c r="X51" s="42"/>
      <c r="Y51" s="42"/>
      <c r="Z51" s="42"/>
      <c r="AA51" s="2"/>
      <c r="AB51" s="2"/>
      <c r="AC51" s="2"/>
      <c r="AD51" s="2"/>
      <c r="AE51" s="2"/>
      <c r="AF51" s="2"/>
      <c r="AG51" s="2"/>
      <c r="AH51" s="2"/>
      <c r="AI51" s="2"/>
      <c r="AJ51" s="30"/>
      <c r="AK51" s="30"/>
      <c r="AL51" s="30"/>
      <c r="AM51" s="30"/>
      <c r="AN51" s="30"/>
      <c r="AO51" s="30"/>
      <c r="AP51" s="30"/>
      <c r="AQ51" s="218"/>
      <c r="AR51" s="7">
        <f t="shared" ref="AR51:AV57" si="8">AR322</f>
        <v>-5.6194744977605087</v>
      </c>
      <c r="AS51" s="7">
        <f t="shared" si="8"/>
        <v>9.1325487739783995E-2</v>
      </c>
      <c r="AT51" s="7">
        <f t="shared" si="8"/>
        <v>28.73479856399949</v>
      </c>
      <c r="AU51" s="7">
        <f t="shared" si="8"/>
        <v>38.845854515984897</v>
      </c>
      <c r="AV51" s="7">
        <f t="shared" si="8"/>
        <v>44.071129390265519</v>
      </c>
    </row>
    <row r="52" spans="1:48" ht="16.8">
      <c r="A52" s="82"/>
      <c r="B52" s="82"/>
      <c r="C52" s="82"/>
      <c r="D52" s="2"/>
      <c r="E52" s="13" t="s">
        <v>559</v>
      </c>
      <c r="F52" s="13"/>
      <c r="G52" s="2" t="s">
        <v>105</v>
      </c>
      <c r="H52" s="2"/>
      <c r="I52" s="2"/>
      <c r="J52" s="42"/>
      <c r="K52" s="42"/>
      <c r="L52" s="42"/>
      <c r="M52" s="42"/>
      <c r="N52" s="42"/>
      <c r="O52" s="42"/>
      <c r="P52" s="42"/>
      <c r="Q52" s="42"/>
      <c r="R52" s="42"/>
      <c r="S52" s="42"/>
      <c r="T52" s="42"/>
      <c r="U52" s="42"/>
      <c r="V52" s="42"/>
      <c r="W52" s="42"/>
      <c r="X52" s="42"/>
      <c r="Y52" s="42"/>
      <c r="Z52" s="42"/>
      <c r="AA52" s="2"/>
      <c r="AB52" s="2"/>
      <c r="AC52" s="2"/>
      <c r="AD52" s="2"/>
      <c r="AE52" s="2"/>
      <c r="AF52" s="2"/>
      <c r="AG52" s="2"/>
      <c r="AH52" s="2"/>
      <c r="AI52" s="2"/>
      <c r="AJ52" s="30"/>
      <c r="AK52" s="30"/>
      <c r="AL52" s="30"/>
      <c r="AM52" s="30"/>
      <c r="AN52" s="30"/>
      <c r="AO52" s="30"/>
      <c r="AP52" s="30"/>
      <c r="AQ52" s="218"/>
      <c r="AR52" s="7">
        <f t="shared" si="8"/>
        <v>1.8542487566009518</v>
      </c>
      <c r="AS52" s="7">
        <f t="shared" si="8"/>
        <v>1.8307527153668468</v>
      </c>
      <c r="AT52" s="7">
        <f t="shared" si="8"/>
        <v>1.4521938182271623</v>
      </c>
      <c r="AU52" s="7">
        <f t="shared" si="8"/>
        <v>0.24662448993410219</v>
      </c>
      <c r="AV52" s="7">
        <f t="shared" si="8"/>
        <v>0.26620915522020638</v>
      </c>
    </row>
    <row r="53" spans="1:48" ht="16.8">
      <c r="A53" s="82"/>
      <c r="B53" s="82"/>
      <c r="C53" s="82"/>
      <c r="D53" s="2"/>
      <c r="E53" s="13" t="s">
        <v>560</v>
      </c>
      <c r="F53" s="165"/>
      <c r="G53" s="2" t="s">
        <v>105</v>
      </c>
      <c r="H53" s="2"/>
      <c r="I53" s="2"/>
      <c r="J53" s="42"/>
      <c r="K53" s="42"/>
      <c r="L53" s="42"/>
      <c r="M53" s="42"/>
      <c r="N53" s="42"/>
      <c r="O53" s="42"/>
      <c r="P53" s="42"/>
      <c r="Q53" s="42"/>
      <c r="R53" s="42"/>
      <c r="S53" s="42"/>
      <c r="T53" s="42"/>
      <c r="U53" s="42"/>
      <c r="V53" s="42"/>
      <c r="W53" s="42"/>
      <c r="X53" s="42"/>
      <c r="Y53" s="42"/>
      <c r="Z53" s="42"/>
      <c r="AA53" s="2"/>
      <c r="AB53" s="2"/>
      <c r="AC53" s="2"/>
      <c r="AD53" s="2"/>
      <c r="AE53" s="2"/>
      <c r="AF53" s="2"/>
      <c r="AG53" s="2"/>
      <c r="AH53" s="2"/>
      <c r="AI53" s="2"/>
      <c r="AJ53" s="30"/>
      <c r="AK53" s="30"/>
      <c r="AL53" s="30"/>
      <c r="AM53" s="30"/>
      <c r="AN53" s="30"/>
      <c r="AO53" s="30"/>
      <c r="AP53" s="30"/>
      <c r="AQ53" s="218"/>
      <c r="AR53" s="7">
        <f t="shared" si="8"/>
        <v>1.5163587051987348</v>
      </c>
      <c r="AS53" s="7">
        <f t="shared" si="8"/>
        <v>1.8581361586607354</v>
      </c>
      <c r="AT53" s="7">
        <f t="shared" si="8"/>
        <v>1.2854424053465774</v>
      </c>
      <c r="AU53" s="7">
        <f t="shared" si="8"/>
        <v>0.58394885345280734</v>
      </c>
      <c r="AV53" s="7">
        <f t="shared" si="8"/>
        <v>0.90490678748271303</v>
      </c>
    </row>
    <row r="54" spans="1:48" ht="16.8">
      <c r="A54" s="82"/>
      <c r="B54" s="82"/>
      <c r="C54" s="82"/>
      <c r="D54" s="2"/>
      <c r="E54" s="13" t="s">
        <v>561</v>
      </c>
      <c r="F54" s="165"/>
      <c r="G54" s="2" t="s">
        <v>105</v>
      </c>
      <c r="H54" s="2"/>
      <c r="I54" s="2"/>
      <c r="J54" s="42"/>
      <c r="K54" s="42"/>
      <c r="L54" s="42"/>
      <c r="M54" s="42"/>
      <c r="N54" s="42"/>
      <c r="O54" s="42"/>
      <c r="P54" s="42"/>
      <c r="Q54" s="42"/>
      <c r="R54" s="42"/>
      <c r="S54" s="42"/>
      <c r="T54" s="42"/>
      <c r="U54" s="42"/>
      <c r="V54" s="42"/>
      <c r="W54" s="42"/>
      <c r="X54" s="42"/>
      <c r="Y54" s="42"/>
      <c r="Z54" s="42"/>
      <c r="AA54" s="2"/>
      <c r="AB54" s="2"/>
      <c r="AC54" s="2"/>
      <c r="AD54" s="2"/>
      <c r="AE54" s="2"/>
      <c r="AF54" s="2"/>
      <c r="AG54" s="2"/>
      <c r="AH54" s="2"/>
      <c r="AI54" s="2"/>
      <c r="AJ54" s="30"/>
      <c r="AK54" s="30"/>
      <c r="AL54" s="30"/>
      <c r="AM54" s="30"/>
      <c r="AN54" s="30"/>
      <c r="AO54" s="30"/>
      <c r="AP54" s="30"/>
      <c r="AQ54" s="218"/>
      <c r="AR54" s="7">
        <f t="shared" si="8"/>
        <v>0</v>
      </c>
      <c r="AS54" s="7">
        <f t="shared" si="8"/>
        <v>0</v>
      </c>
      <c r="AT54" s="7">
        <f t="shared" si="8"/>
        <v>0</v>
      </c>
      <c r="AU54" s="7">
        <f t="shared" si="8"/>
        <v>0</v>
      </c>
      <c r="AV54" s="7">
        <f t="shared" si="8"/>
        <v>0</v>
      </c>
    </row>
    <row r="55" spans="1:48" ht="16.8">
      <c r="A55" s="82"/>
      <c r="B55" s="82"/>
      <c r="C55" s="82"/>
      <c r="D55" s="2"/>
      <c r="E55" s="13" t="s">
        <v>562</v>
      </c>
      <c r="F55" s="165"/>
      <c r="G55" s="2" t="s">
        <v>105</v>
      </c>
      <c r="H55" s="2"/>
      <c r="I55" s="2"/>
      <c r="J55" s="42"/>
      <c r="K55" s="42"/>
      <c r="L55" s="42"/>
      <c r="M55" s="42"/>
      <c r="N55" s="42"/>
      <c r="O55" s="42"/>
      <c r="P55" s="42"/>
      <c r="Q55" s="42"/>
      <c r="R55" s="42"/>
      <c r="S55" s="42"/>
      <c r="T55" s="42"/>
      <c r="U55" s="42"/>
      <c r="V55" s="42"/>
      <c r="W55" s="42"/>
      <c r="X55" s="42"/>
      <c r="Y55" s="42"/>
      <c r="Z55" s="42"/>
      <c r="AA55" s="2"/>
      <c r="AB55" s="2"/>
      <c r="AC55" s="2"/>
      <c r="AD55" s="2"/>
      <c r="AE55" s="2"/>
      <c r="AF55" s="2"/>
      <c r="AG55" s="2"/>
      <c r="AH55" s="2"/>
      <c r="AI55" s="2"/>
      <c r="AJ55" s="30"/>
      <c r="AK55" s="30"/>
      <c r="AL55" s="30"/>
      <c r="AM55" s="30"/>
      <c r="AN55" s="30"/>
      <c r="AO55" s="30"/>
      <c r="AP55" s="30"/>
      <c r="AQ55" s="218"/>
      <c r="AR55" s="7">
        <f t="shared" si="8"/>
        <v>0</v>
      </c>
      <c r="AS55" s="7">
        <f t="shared" si="8"/>
        <v>0</v>
      </c>
      <c r="AT55" s="7">
        <f t="shared" si="8"/>
        <v>0</v>
      </c>
      <c r="AU55" s="7">
        <f t="shared" si="8"/>
        <v>0</v>
      </c>
      <c r="AV55" s="7">
        <f t="shared" si="8"/>
        <v>0</v>
      </c>
    </row>
    <row r="56" spans="1:48" ht="16.8">
      <c r="A56" s="82"/>
      <c r="B56" s="82"/>
      <c r="C56" s="82"/>
      <c r="D56" s="2"/>
      <c r="E56" s="13" t="s">
        <v>563</v>
      </c>
      <c r="F56" s="165"/>
      <c r="G56" s="2" t="s">
        <v>105</v>
      </c>
      <c r="H56" s="2"/>
      <c r="I56" s="2"/>
      <c r="J56" s="42"/>
      <c r="K56" s="42"/>
      <c r="L56" s="42"/>
      <c r="M56" s="42"/>
      <c r="N56" s="42"/>
      <c r="O56" s="42"/>
      <c r="P56" s="42"/>
      <c r="Q56" s="42"/>
      <c r="R56" s="42"/>
      <c r="S56" s="42"/>
      <c r="T56" s="42"/>
      <c r="U56" s="42"/>
      <c r="V56" s="42"/>
      <c r="W56" s="42"/>
      <c r="X56" s="42"/>
      <c r="Y56" s="42"/>
      <c r="Z56" s="42"/>
      <c r="AA56" s="2"/>
      <c r="AB56" s="2"/>
      <c r="AC56" s="2"/>
      <c r="AD56" s="2"/>
      <c r="AE56" s="2"/>
      <c r="AF56" s="2"/>
      <c r="AG56" s="2"/>
      <c r="AH56" s="2"/>
      <c r="AI56" s="2"/>
      <c r="AJ56" s="30"/>
      <c r="AK56" s="30"/>
      <c r="AL56" s="30"/>
      <c r="AM56" s="30"/>
      <c r="AN56" s="30"/>
      <c r="AO56" s="30"/>
      <c r="AP56" s="30"/>
      <c r="AQ56" s="218"/>
      <c r="AR56" s="7">
        <f t="shared" si="8"/>
        <v>0</v>
      </c>
      <c r="AS56" s="7">
        <f t="shared" si="8"/>
        <v>0</v>
      </c>
      <c r="AT56" s="7">
        <f t="shared" si="8"/>
        <v>0</v>
      </c>
      <c r="AU56" s="7">
        <f t="shared" si="8"/>
        <v>0</v>
      </c>
      <c r="AV56" s="7">
        <f t="shared" si="8"/>
        <v>0</v>
      </c>
    </row>
    <row r="57" spans="1:48" ht="16.8">
      <c r="A57" s="82"/>
      <c r="B57" s="82"/>
      <c r="C57" s="82"/>
      <c r="D57" s="2"/>
      <c r="E57" s="13" t="s">
        <v>564</v>
      </c>
      <c r="F57" s="165"/>
      <c r="G57" s="2" t="s">
        <v>105</v>
      </c>
      <c r="H57" s="2"/>
      <c r="I57" s="2"/>
      <c r="J57" s="42"/>
      <c r="K57" s="42"/>
      <c r="L57" s="42"/>
      <c r="M57" s="42"/>
      <c r="N57" s="42"/>
      <c r="O57" s="42"/>
      <c r="P57" s="42"/>
      <c r="Q57" s="42"/>
      <c r="R57" s="42"/>
      <c r="S57" s="42"/>
      <c r="T57" s="42"/>
      <c r="U57" s="42"/>
      <c r="V57" s="42"/>
      <c r="W57" s="42"/>
      <c r="X57" s="42"/>
      <c r="Y57" s="42"/>
      <c r="Z57" s="42"/>
      <c r="AA57" s="2"/>
      <c r="AB57" s="2"/>
      <c r="AC57" s="2"/>
      <c r="AD57" s="2"/>
      <c r="AE57" s="2"/>
      <c r="AF57" s="2"/>
      <c r="AG57" s="2"/>
      <c r="AH57" s="2"/>
      <c r="AI57" s="2"/>
      <c r="AJ57" s="30"/>
      <c r="AK57" s="30"/>
      <c r="AL57" s="30"/>
      <c r="AM57" s="30"/>
      <c r="AN57" s="30"/>
      <c r="AO57" s="30"/>
      <c r="AP57" s="30"/>
      <c r="AQ57" s="218"/>
      <c r="AR57" s="7">
        <f t="shared" si="8"/>
        <v>-0.56750518466633215</v>
      </c>
      <c r="AS57" s="7">
        <f t="shared" si="8"/>
        <v>3.5031690183558145E-2</v>
      </c>
      <c r="AT57" s="7">
        <f t="shared" si="8"/>
        <v>3.2607285740962206</v>
      </c>
      <c r="AU57" s="7">
        <f t="shared" si="8"/>
        <v>4.3302737232661901</v>
      </c>
      <c r="AV57" s="7">
        <f t="shared" si="8"/>
        <v>4.8641367705050573</v>
      </c>
    </row>
    <row r="58" spans="1:48" ht="16.8">
      <c r="A58" s="82"/>
      <c r="B58" s="82"/>
      <c r="C58" s="82"/>
      <c r="D58" s="2"/>
      <c r="E58" s="2"/>
      <c r="F58" s="2"/>
      <c r="G58" s="2"/>
      <c r="H58" s="2"/>
      <c r="I58" s="2"/>
      <c r="J58" s="42"/>
      <c r="K58" s="42"/>
      <c r="L58" s="42"/>
      <c r="M58" s="42"/>
      <c r="N58" s="42"/>
      <c r="O58" s="42"/>
      <c r="P58" s="42"/>
      <c r="Q58" s="42"/>
      <c r="R58" s="42"/>
      <c r="S58" s="42"/>
      <c r="T58" s="42"/>
      <c r="U58" s="42"/>
      <c r="V58" s="42"/>
      <c r="W58" s="42"/>
      <c r="X58" s="42"/>
      <c r="Y58" s="42"/>
      <c r="Z58" s="42"/>
      <c r="AA58" s="2"/>
      <c r="AB58" s="2"/>
      <c r="AC58" s="2"/>
      <c r="AD58" s="2"/>
      <c r="AE58" s="2"/>
      <c r="AF58" s="2"/>
      <c r="AG58" s="2"/>
      <c r="AH58" s="2"/>
      <c r="AI58" s="2"/>
      <c r="AJ58" s="2"/>
      <c r="AK58" s="2"/>
      <c r="AL58" s="2"/>
      <c r="AM58" s="2"/>
      <c r="AN58" s="2"/>
      <c r="AO58" s="2"/>
      <c r="AP58" s="2"/>
      <c r="AQ58" s="57"/>
      <c r="AR58" s="2"/>
      <c r="AS58" s="2"/>
      <c r="AT58" s="2"/>
      <c r="AU58" s="2"/>
      <c r="AV58" s="2"/>
    </row>
    <row r="59" spans="1:48" ht="16.8">
      <c r="A59" s="82"/>
      <c r="B59" s="82"/>
      <c r="C59" s="82"/>
      <c r="D59" s="10" t="s">
        <v>566</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1"/>
      <c r="AR59" s="10"/>
      <c r="AS59" s="10"/>
      <c r="AT59" s="10"/>
      <c r="AU59" s="10"/>
      <c r="AV59" s="10"/>
    </row>
    <row r="60" spans="1:48" ht="16.8">
      <c r="A60" s="82"/>
      <c r="B60" s="82"/>
      <c r="C60" s="82"/>
      <c r="D60" s="2"/>
      <c r="E60" s="2"/>
      <c r="F60" s="2"/>
      <c r="G60" s="2"/>
      <c r="H60" s="2"/>
      <c r="I60" s="2"/>
      <c r="J60" s="42"/>
      <c r="K60" s="42"/>
      <c r="L60" s="42"/>
      <c r="M60" s="42"/>
      <c r="N60" s="42"/>
      <c r="O60" s="42"/>
      <c r="P60" s="42"/>
      <c r="Q60" s="42"/>
      <c r="R60" s="42"/>
      <c r="S60" s="42"/>
      <c r="T60" s="42"/>
      <c r="U60" s="42"/>
      <c r="V60" s="42"/>
      <c r="W60" s="42"/>
      <c r="X60" s="42"/>
      <c r="Y60" s="42"/>
      <c r="Z60" s="42"/>
      <c r="AA60" s="2"/>
      <c r="AB60" s="2"/>
      <c r="AC60" s="2"/>
      <c r="AD60" s="2"/>
      <c r="AE60" s="2"/>
      <c r="AF60" s="2"/>
      <c r="AG60" s="2"/>
      <c r="AH60" s="2"/>
      <c r="AI60" s="2"/>
      <c r="AJ60" s="2"/>
      <c r="AK60" s="2"/>
      <c r="AL60" s="2"/>
      <c r="AM60" s="2"/>
      <c r="AN60" s="2"/>
      <c r="AO60" s="2"/>
      <c r="AP60" s="2"/>
      <c r="AQ60" s="57"/>
      <c r="AR60" s="2"/>
      <c r="AS60" s="2"/>
      <c r="AT60" s="2"/>
      <c r="AU60" s="2"/>
      <c r="AV60" s="2"/>
    </row>
    <row r="61" spans="1:48" ht="16.8">
      <c r="A61" s="82"/>
      <c r="B61" s="82"/>
      <c r="C61" s="82"/>
      <c r="D61" s="2"/>
      <c r="E61" s="13" t="s">
        <v>129</v>
      </c>
      <c r="F61" s="2"/>
      <c r="G61" s="2" t="s">
        <v>105</v>
      </c>
      <c r="H61" s="2" t="s">
        <v>130</v>
      </c>
      <c r="I61" s="2"/>
      <c r="J61" s="42"/>
      <c r="K61" s="42"/>
      <c r="L61" s="42"/>
      <c r="M61" s="42"/>
      <c r="N61" s="42"/>
      <c r="O61" s="42"/>
      <c r="P61" s="42"/>
      <c r="Q61" s="42"/>
      <c r="R61" s="42"/>
      <c r="S61" s="42"/>
      <c r="T61" s="42"/>
      <c r="U61" s="42"/>
      <c r="V61" s="42"/>
      <c r="W61" s="42"/>
      <c r="X61" s="42"/>
      <c r="Y61" s="42"/>
      <c r="Z61" s="42"/>
      <c r="AA61" s="2"/>
      <c r="AB61" s="2"/>
      <c r="AC61" s="2"/>
      <c r="AD61" s="2"/>
      <c r="AE61" s="2"/>
      <c r="AF61" s="2"/>
      <c r="AG61" s="2"/>
      <c r="AH61" s="2"/>
      <c r="AI61" s="2"/>
      <c r="AJ61" s="30"/>
      <c r="AK61" s="30"/>
      <c r="AL61" s="30"/>
      <c r="AM61" s="30"/>
      <c r="AN61" s="30"/>
      <c r="AO61" s="30"/>
      <c r="AP61" s="30"/>
      <c r="AQ61" s="218"/>
      <c r="AR61" s="8">
        <f>SelectedInputs!AR126</f>
        <v>49.263518281784812</v>
      </c>
      <c r="AS61" s="8">
        <f>SelectedInputs!AS126</f>
        <v>37.503412347605632</v>
      </c>
      <c r="AT61" s="8">
        <f>SelectedInputs!AT126</f>
        <v>18.140803595652322</v>
      </c>
      <c r="AU61" s="8">
        <f>SelectedInputs!AU126</f>
        <v>15.633442616063711</v>
      </c>
      <c r="AV61" s="8">
        <f>SelectedInputs!AV126</f>
        <v>12.731215066067804</v>
      </c>
    </row>
    <row r="62" spans="1:48" ht="16.8">
      <c r="A62" s="82"/>
      <c r="B62" s="82"/>
      <c r="C62" s="82"/>
      <c r="D62" s="2"/>
      <c r="E62" s="13" t="s">
        <v>131</v>
      </c>
      <c r="F62" s="2"/>
      <c r="G62" s="2" t="s">
        <v>105</v>
      </c>
      <c r="H62" s="2" t="s">
        <v>132</v>
      </c>
      <c r="I62" s="2"/>
      <c r="J62" s="42"/>
      <c r="K62" s="42"/>
      <c r="L62" s="42"/>
      <c r="M62" s="42"/>
      <c r="N62" s="42"/>
      <c r="O62" s="42"/>
      <c r="P62" s="42"/>
      <c r="Q62" s="42"/>
      <c r="R62" s="42"/>
      <c r="S62" s="42"/>
      <c r="T62" s="42"/>
      <c r="U62" s="42"/>
      <c r="V62" s="42"/>
      <c r="W62" s="42"/>
      <c r="X62" s="42"/>
      <c r="Y62" s="42"/>
      <c r="Z62" s="42"/>
      <c r="AA62" s="2"/>
      <c r="AB62" s="2"/>
      <c r="AC62" s="2"/>
      <c r="AD62" s="2"/>
      <c r="AE62" s="2"/>
      <c r="AF62" s="2"/>
      <c r="AG62" s="2"/>
      <c r="AH62" s="2"/>
      <c r="AI62" s="2"/>
      <c r="AJ62" s="30"/>
      <c r="AK62" s="30"/>
      <c r="AL62" s="30"/>
      <c r="AM62" s="30"/>
      <c r="AN62" s="30"/>
      <c r="AO62" s="30"/>
      <c r="AP62" s="30"/>
      <c r="AQ62" s="218"/>
      <c r="AR62" s="8">
        <f>SelectedInputs!AR127</f>
        <v>89.564306705447137</v>
      </c>
      <c r="AS62" s="8">
        <f>SelectedInputs!AS127</f>
        <v>107.94051844608349</v>
      </c>
      <c r="AT62" s="8">
        <f>SelectedInputs!AT127</f>
        <v>81.661901778680004</v>
      </c>
      <c r="AU62" s="8">
        <f>SelectedInputs!AU127</f>
        <v>90.818033349081063</v>
      </c>
      <c r="AV62" s="8">
        <f>SelectedInputs!AV127</f>
        <v>61.678797777377113</v>
      </c>
    </row>
    <row r="63" spans="1:48" ht="16.8">
      <c r="A63" s="82"/>
      <c r="B63" s="82"/>
      <c r="C63" s="82"/>
      <c r="D63" s="2"/>
      <c r="E63" s="13" t="s">
        <v>133</v>
      </c>
      <c r="F63" s="2"/>
      <c r="G63" s="2" t="s">
        <v>105</v>
      </c>
      <c r="H63" s="2" t="s">
        <v>134</v>
      </c>
      <c r="I63" s="2"/>
      <c r="J63" s="42"/>
      <c r="K63" s="42"/>
      <c r="L63" s="42"/>
      <c r="M63" s="42"/>
      <c r="N63" s="42"/>
      <c r="O63" s="42"/>
      <c r="P63" s="42"/>
      <c r="Q63" s="42"/>
      <c r="R63" s="42"/>
      <c r="S63" s="42"/>
      <c r="T63" s="42"/>
      <c r="U63" s="42"/>
      <c r="V63" s="42"/>
      <c r="W63" s="42"/>
      <c r="X63" s="42"/>
      <c r="Y63" s="42"/>
      <c r="Z63" s="42"/>
      <c r="AA63" s="2"/>
      <c r="AB63" s="2"/>
      <c r="AC63" s="2"/>
      <c r="AD63" s="2"/>
      <c r="AE63" s="2"/>
      <c r="AF63" s="2"/>
      <c r="AG63" s="2"/>
      <c r="AH63" s="2"/>
      <c r="AI63" s="2"/>
      <c r="AJ63" s="30"/>
      <c r="AK63" s="30"/>
      <c r="AL63" s="30"/>
      <c r="AM63" s="30"/>
      <c r="AN63" s="30"/>
      <c r="AO63" s="30"/>
      <c r="AP63" s="30"/>
      <c r="AQ63" s="218"/>
      <c r="AR63" s="8">
        <f>SelectedInputs!AR128</f>
        <v>31.076748616118035</v>
      </c>
      <c r="AS63" s="8">
        <f>SelectedInputs!AS128</f>
        <v>34.48304782271984</v>
      </c>
      <c r="AT63" s="8">
        <f>SelectedInputs!AT128</f>
        <v>33.389815919420577</v>
      </c>
      <c r="AU63" s="8">
        <f>SelectedInputs!AU128</f>
        <v>20.820351709326832</v>
      </c>
      <c r="AV63" s="8">
        <f>SelectedInputs!AV128</f>
        <v>21.039987310391357</v>
      </c>
    </row>
    <row r="64" spans="1:48" ht="16.8">
      <c r="A64" s="82"/>
      <c r="B64" s="82"/>
      <c r="C64" s="82"/>
      <c r="D64" s="2"/>
      <c r="E64" s="13" t="s">
        <v>135</v>
      </c>
      <c r="F64" s="2"/>
      <c r="G64" s="2" t="s">
        <v>105</v>
      </c>
      <c r="H64" s="2" t="s">
        <v>136</v>
      </c>
      <c r="I64" s="2"/>
      <c r="J64" s="42"/>
      <c r="K64" s="42"/>
      <c r="L64" s="42"/>
      <c r="M64" s="42"/>
      <c r="N64" s="42"/>
      <c r="O64" s="42"/>
      <c r="P64" s="42"/>
      <c r="Q64" s="42"/>
      <c r="R64" s="42"/>
      <c r="S64" s="42"/>
      <c r="T64" s="42"/>
      <c r="U64" s="42"/>
      <c r="V64" s="42"/>
      <c r="W64" s="42"/>
      <c r="X64" s="42"/>
      <c r="Y64" s="42"/>
      <c r="Z64" s="42"/>
      <c r="AA64" s="2"/>
      <c r="AB64" s="2"/>
      <c r="AC64" s="2"/>
      <c r="AD64" s="2"/>
      <c r="AE64" s="2"/>
      <c r="AF64" s="2"/>
      <c r="AG64" s="2"/>
      <c r="AH64" s="2"/>
      <c r="AI64" s="2"/>
      <c r="AJ64" s="30"/>
      <c r="AK64" s="30"/>
      <c r="AL64" s="30"/>
      <c r="AM64" s="30"/>
      <c r="AN64" s="30"/>
      <c r="AO64" s="30"/>
      <c r="AP64" s="30"/>
      <c r="AQ64" s="218"/>
      <c r="AR64" s="8">
        <f>SelectedInputs!AR129</f>
        <v>32.919932446548437</v>
      </c>
      <c r="AS64" s="8">
        <f>SelectedInputs!AS129</f>
        <v>30.566120814765064</v>
      </c>
      <c r="AT64" s="8">
        <f>SelectedInputs!AT129</f>
        <v>30.362835234827703</v>
      </c>
      <c r="AU64" s="8">
        <f>SelectedInputs!AU129</f>
        <v>30.249622687932202</v>
      </c>
      <c r="AV64" s="8">
        <f>SelectedInputs!AV129</f>
        <v>30.09573922227716</v>
      </c>
    </row>
    <row r="65" spans="1:48" ht="16.8">
      <c r="A65" s="82"/>
      <c r="B65" s="82"/>
      <c r="C65" s="82"/>
      <c r="D65" s="2"/>
      <c r="E65" s="13" t="s">
        <v>137</v>
      </c>
      <c r="F65" s="2"/>
      <c r="G65" s="2" t="s">
        <v>105</v>
      </c>
      <c r="H65" s="2" t="s">
        <v>138</v>
      </c>
      <c r="I65" s="2"/>
      <c r="J65" s="42"/>
      <c r="K65" s="42"/>
      <c r="L65" s="42"/>
      <c r="M65" s="42"/>
      <c r="N65" s="42"/>
      <c r="O65" s="42"/>
      <c r="P65" s="42"/>
      <c r="Q65" s="42"/>
      <c r="R65" s="42"/>
      <c r="S65" s="42"/>
      <c r="T65" s="42"/>
      <c r="U65" s="42"/>
      <c r="V65" s="42"/>
      <c r="W65" s="42"/>
      <c r="X65" s="42"/>
      <c r="Y65" s="42"/>
      <c r="Z65" s="42"/>
      <c r="AA65" s="2"/>
      <c r="AB65" s="2"/>
      <c r="AC65" s="2"/>
      <c r="AD65" s="2"/>
      <c r="AE65" s="2"/>
      <c r="AF65" s="2"/>
      <c r="AG65" s="2"/>
      <c r="AH65" s="2"/>
      <c r="AI65" s="2"/>
      <c r="AJ65" s="30"/>
      <c r="AK65" s="30"/>
      <c r="AL65" s="30"/>
      <c r="AM65" s="30"/>
      <c r="AN65" s="30"/>
      <c r="AO65" s="30"/>
      <c r="AP65" s="30"/>
      <c r="AQ65" s="218"/>
      <c r="AR65" s="8">
        <f>SelectedInputs!AR130</f>
        <v>10.196584705430149</v>
      </c>
      <c r="AS65" s="8">
        <f>SelectedInputs!AS130</f>
        <v>10.363611105877924</v>
      </c>
      <c r="AT65" s="8">
        <f>SelectedInputs!AT130</f>
        <v>10.210282658278574</v>
      </c>
      <c r="AU65" s="8">
        <f>SelectedInputs!AU130</f>
        <v>9.7229907497368853</v>
      </c>
      <c r="AV65" s="8">
        <f>SelectedInputs!AV130</f>
        <v>9.4041681138013846</v>
      </c>
    </row>
    <row r="66" spans="1:48" ht="16.8">
      <c r="A66" s="82"/>
      <c r="B66" s="82"/>
      <c r="C66" s="82"/>
      <c r="D66" s="2"/>
      <c r="E66" s="13" t="s">
        <v>567</v>
      </c>
      <c r="F66" s="2"/>
      <c r="G66" s="2" t="s">
        <v>105</v>
      </c>
      <c r="H66" s="2" t="s">
        <v>140</v>
      </c>
      <c r="I66" s="2"/>
      <c r="J66" s="42"/>
      <c r="K66" s="42"/>
      <c r="L66" s="42"/>
      <c r="M66" s="42"/>
      <c r="N66" s="42"/>
      <c r="O66" s="42"/>
      <c r="P66" s="42"/>
      <c r="Q66" s="42"/>
      <c r="R66" s="42"/>
      <c r="S66" s="42"/>
      <c r="T66" s="42"/>
      <c r="U66" s="42"/>
      <c r="V66" s="42"/>
      <c r="W66" s="42"/>
      <c r="X66" s="42"/>
      <c r="Y66" s="42"/>
      <c r="Z66" s="42"/>
      <c r="AA66" s="2"/>
      <c r="AB66" s="2"/>
      <c r="AC66" s="2"/>
      <c r="AD66" s="2"/>
      <c r="AE66" s="2"/>
      <c r="AF66" s="2"/>
      <c r="AG66" s="2"/>
      <c r="AH66" s="2"/>
      <c r="AI66" s="2"/>
      <c r="AJ66" s="30"/>
      <c r="AK66" s="30"/>
      <c r="AL66" s="30"/>
      <c r="AM66" s="30"/>
      <c r="AN66" s="30"/>
      <c r="AO66" s="30"/>
      <c r="AP66" s="30"/>
      <c r="AQ66" s="218"/>
      <c r="AR66" s="8">
        <f>SelectedInputs!AR131</f>
        <v>19.006289754895178</v>
      </c>
      <c r="AS66" s="8">
        <f>SelectedInputs!AS131</f>
        <v>18.71794455322982</v>
      </c>
      <c r="AT66" s="8">
        <f>SelectedInputs!AT131</f>
        <v>18.076428818316813</v>
      </c>
      <c r="AU66" s="8">
        <f>SelectedInputs!AU131</f>
        <v>16.729474541300004</v>
      </c>
      <c r="AV66" s="8">
        <f>SelectedInputs!AV131</f>
        <v>17.198549869226685</v>
      </c>
    </row>
    <row r="67" spans="1:48" ht="16.8">
      <c r="A67" s="82"/>
      <c r="B67" s="82"/>
      <c r="C67" s="82"/>
      <c r="D67" s="2"/>
      <c r="E67" s="13" t="s">
        <v>141</v>
      </c>
      <c r="F67" s="2"/>
      <c r="G67" s="2" t="s">
        <v>105</v>
      </c>
      <c r="H67" s="2" t="s">
        <v>142</v>
      </c>
      <c r="I67" s="2"/>
      <c r="J67" s="42"/>
      <c r="K67" s="42"/>
      <c r="L67" s="42"/>
      <c r="M67" s="42"/>
      <c r="N67" s="42"/>
      <c r="O67" s="42"/>
      <c r="P67" s="42"/>
      <c r="Q67" s="42"/>
      <c r="R67" s="42"/>
      <c r="S67" s="42"/>
      <c r="T67" s="42"/>
      <c r="U67" s="42"/>
      <c r="V67" s="42"/>
      <c r="W67" s="42"/>
      <c r="X67" s="42"/>
      <c r="Y67" s="42"/>
      <c r="Z67" s="42"/>
      <c r="AA67" s="2"/>
      <c r="AB67" s="2"/>
      <c r="AC67" s="2"/>
      <c r="AD67" s="2"/>
      <c r="AE67" s="2"/>
      <c r="AF67" s="2"/>
      <c r="AG67" s="2"/>
      <c r="AH67" s="2"/>
      <c r="AI67" s="2"/>
      <c r="AJ67" s="30"/>
      <c r="AK67" s="30"/>
      <c r="AL67" s="30"/>
      <c r="AM67" s="30"/>
      <c r="AN67" s="30"/>
      <c r="AO67" s="30"/>
      <c r="AP67" s="30"/>
      <c r="AQ67" s="218"/>
      <c r="AR67" s="8">
        <f>SelectedInputs!AR132</f>
        <v>100.21726002587094</v>
      </c>
      <c r="AS67" s="8">
        <f>SelectedInputs!AS132</f>
        <v>100.17701620504704</v>
      </c>
      <c r="AT67" s="8">
        <f>SelectedInputs!AT132</f>
        <v>99.141279801064698</v>
      </c>
      <c r="AU67" s="8">
        <f>SelectedInputs!AU132</f>
        <v>99.655683300745679</v>
      </c>
      <c r="AV67" s="8">
        <f>SelectedInputs!AV132</f>
        <v>100.20391825435556</v>
      </c>
    </row>
    <row r="68" spans="1:48" ht="16.8">
      <c r="A68" s="82"/>
      <c r="B68" s="82"/>
      <c r="C68" s="82"/>
      <c r="D68" s="2"/>
      <c r="E68" s="13" t="s">
        <v>568</v>
      </c>
      <c r="F68" s="2"/>
      <c r="G68" s="2" t="s">
        <v>105</v>
      </c>
      <c r="H68" s="2"/>
      <c r="I68" s="2"/>
      <c r="J68" s="42"/>
      <c r="K68" s="42"/>
      <c r="L68" s="42"/>
      <c r="M68" s="42"/>
      <c r="N68" s="42"/>
      <c r="O68" s="42"/>
      <c r="P68" s="42"/>
      <c r="Q68" s="42"/>
      <c r="R68" s="42"/>
      <c r="S68" s="42"/>
      <c r="T68" s="42"/>
      <c r="U68" s="42"/>
      <c r="V68" s="42"/>
      <c r="W68" s="42"/>
      <c r="X68" s="42"/>
      <c r="Y68" s="42"/>
      <c r="Z68" s="42"/>
      <c r="AA68" s="2"/>
      <c r="AB68" s="2"/>
      <c r="AC68" s="2"/>
      <c r="AD68" s="2"/>
      <c r="AE68" s="2"/>
      <c r="AF68" s="2"/>
      <c r="AG68" s="2"/>
      <c r="AH68" s="2"/>
      <c r="AI68" s="2"/>
      <c r="AJ68" s="30"/>
      <c r="AK68" s="30"/>
      <c r="AL68" s="30"/>
      <c r="AM68" s="30"/>
      <c r="AN68" s="30"/>
      <c r="AO68" s="30"/>
      <c r="AP68" s="30"/>
      <c r="AQ68" s="218"/>
      <c r="AR68" s="526">
        <f>SUM(AR61:AR67)</f>
        <v>332.24464053609472</v>
      </c>
      <c r="AS68" s="526">
        <f>SUM(AS61:AS67)</f>
        <v>339.75167129532883</v>
      </c>
      <c r="AT68" s="526">
        <f>SUM(AT61:AT67)</f>
        <v>290.98334780624072</v>
      </c>
      <c r="AU68" s="526">
        <f>SUM(AU61:AU67)</f>
        <v>283.62959895418635</v>
      </c>
      <c r="AV68" s="526">
        <f>SUM(AV61:AV67)</f>
        <v>252.35237561349706</v>
      </c>
    </row>
    <row r="69" spans="1:48" ht="16.8">
      <c r="A69" s="82"/>
      <c r="B69" s="82"/>
      <c r="C69" s="82"/>
      <c r="D69" s="2"/>
      <c r="E69" s="2"/>
      <c r="F69" s="2"/>
      <c r="G69" s="2"/>
      <c r="H69" s="2"/>
      <c r="I69" s="2"/>
      <c r="J69" s="42"/>
      <c r="K69" s="42"/>
      <c r="L69" s="42"/>
      <c r="M69" s="42"/>
      <c r="N69" s="42"/>
      <c r="O69" s="42"/>
      <c r="P69" s="42"/>
      <c r="Q69" s="42"/>
      <c r="R69" s="42"/>
      <c r="S69" s="42"/>
      <c r="T69" s="42"/>
      <c r="U69" s="42"/>
      <c r="V69" s="42"/>
      <c r="W69" s="42"/>
      <c r="X69" s="42"/>
      <c r="Y69" s="42"/>
      <c r="Z69" s="42"/>
      <c r="AA69" s="2"/>
      <c r="AB69" s="2"/>
      <c r="AC69" s="2"/>
      <c r="AD69" s="2"/>
      <c r="AE69" s="2"/>
      <c r="AF69" s="2"/>
      <c r="AG69" s="2"/>
      <c r="AH69" s="2"/>
      <c r="AI69" s="2"/>
      <c r="AJ69" s="2"/>
      <c r="AK69" s="2"/>
      <c r="AL69" s="2"/>
      <c r="AM69" s="2"/>
      <c r="AN69" s="2"/>
      <c r="AO69" s="2"/>
      <c r="AP69" s="2"/>
      <c r="AQ69" s="57"/>
      <c r="AR69" s="2"/>
      <c r="AS69" s="2"/>
      <c r="AT69" s="2"/>
      <c r="AU69" s="2"/>
      <c r="AV69" s="2"/>
    </row>
    <row r="70" spans="1:48" ht="16.8">
      <c r="A70" s="82"/>
      <c r="B70" s="82"/>
      <c r="C70" s="82"/>
      <c r="D70" s="10" t="s">
        <v>569</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0"/>
      <c r="AS70" s="10"/>
      <c r="AT70" s="10"/>
      <c r="AU70" s="10"/>
      <c r="AV70" s="10"/>
    </row>
    <row r="71" spans="1:48" ht="16.8">
      <c r="A71" s="82"/>
      <c r="B71" s="82"/>
      <c r="C71" s="82"/>
      <c r="D71" s="2"/>
      <c r="E71" s="2"/>
      <c r="F71" s="2"/>
      <c r="G71" s="2"/>
      <c r="H71" s="2"/>
      <c r="I71" s="2"/>
      <c r="J71" s="42"/>
      <c r="K71" s="42"/>
      <c r="L71" s="42"/>
      <c r="M71" s="42"/>
      <c r="N71" s="42"/>
      <c r="O71" s="42"/>
      <c r="P71" s="42"/>
      <c r="Q71" s="42"/>
      <c r="R71" s="42"/>
      <c r="S71" s="42"/>
      <c r="T71" s="42"/>
      <c r="U71" s="42"/>
      <c r="V71" s="42"/>
      <c r="W71" s="42"/>
      <c r="X71" s="42"/>
      <c r="Y71" s="42"/>
      <c r="Z71" s="42"/>
      <c r="AA71" s="2"/>
      <c r="AB71" s="2"/>
      <c r="AC71" s="2"/>
      <c r="AD71" s="2"/>
      <c r="AE71" s="2"/>
      <c r="AF71" s="2"/>
      <c r="AG71" s="2"/>
      <c r="AH71" s="2"/>
      <c r="AI71" s="2"/>
      <c r="AJ71" s="2"/>
      <c r="AK71" s="2"/>
      <c r="AL71" s="2"/>
      <c r="AM71" s="2"/>
      <c r="AN71" s="2"/>
      <c r="AO71" s="2"/>
      <c r="AP71" s="2"/>
      <c r="AQ71" s="57"/>
      <c r="AR71" s="2"/>
      <c r="AS71" s="2"/>
      <c r="AT71" s="2"/>
      <c r="AU71" s="2"/>
      <c r="AV71" s="2"/>
    </row>
    <row r="72" spans="1:48" ht="16.8">
      <c r="A72" s="82"/>
      <c r="B72" s="82"/>
      <c r="C72" s="82"/>
      <c r="D72" s="2"/>
      <c r="E72" s="13" t="s">
        <v>129</v>
      </c>
      <c r="F72" s="2"/>
      <c r="G72" s="2" t="s">
        <v>105</v>
      </c>
      <c r="H72" s="2" t="s">
        <v>144</v>
      </c>
      <c r="I72" s="2"/>
      <c r="J72" s="42"/>
      <c r="K72" s="42"/>
      <c r="L72" s="42"/>
      <c r="M72" s="42"/>
      <c r="N72" s="42"/>
      <c r="O72" s="42"/>
      <c r="P72" s="42"/>
      <c r="Q72" s="42"/>
      <c r="R72" s="42"/>
      <c r="S72" s="42"/>
      <c r="T72" s="42"/>
      <c r="U72" s="42"/>
      <c r="V72" s="42"/>
      <c r="W72" s="42"/>
      <c r="X72" s="42"/>
      <c r="Y72" s="42"/>
      <c r="Z72" s="42"/>
      <c r="AA72" s="2"/>
      <c r="AB72" s="2"/>
      <c r="AC72" s="2"/>
      <c r="AD72" s="2"/>
      <c r="AE72" s="2"/>
      <c r="AF72" s="2"/>
      <c r="AG72" s="2"/>
      <c r="AH72" s="2"/>
      <c r="AI72" s="2"/>
      <c r="AJ72" s="30"/>
      <c r="AK72" s="30"/>
      <c r="AL72" s="30"/>
      <c r="AM72" s="30"/>
      <c r="AN72" s="30"/>
      <c r="AO72" s="30"/>
      <c r="AP72" s="30"/>
      <c r="AQ72" s="218"/>
      <c r="AR72" s="8">
        <f>SelectedInputs!AR135</f>
        <v>-5.5885765817754951</v>
      </c>
      <c r="AS72" s="8">
        <f>SelectedInputs!AS135</f>
        <v>-6.9732286292724766E-2</v>
      </c>
      <c r="AT72" s="8">
        <f>SelectedInputs!AT135</f>
        <v>27.896570701084329</v>
      </c>
      <c r="AU72" s="8">
        <f>SelectedInputs!AU135</f>
        <v>37.602311632192752</v>
      </c>
      <c r="AV72" s="8">
        <f>SelectedInputs!AV135</f>
        <v>42.440941380897016</v>
      </c>
    </row>
    <row r="73" spans="1:48" ht="16.8">
      <c r="A73" s="82"/>
      <c r="B73" s="82"/>
      <c r="C73" s="82"/>
      <c r="D73" s="2"/>
      <c r="E73" s="13" t="s">
        <v>131</v>
      </c>
      <c r="F73" s="2"/>
      <c r="G73" s="2" t="s">
        <v>105</v>
      </c>
      <c r="H73" s="2" t="s">
        <v>145</v>
      </c>
      <c r="I73" s="2"/>
      <c r="J73" s="42"/>
      <c r="K73" s="42"/>
      <c r="L73" s="42"/>
      <c r="M73" s="42"/>
      <c r="N73" s="42"/>
      <c r="O73" s="42"/>
      <c r="P73" s="42"/>
      <c r="Q73" s="42"/>
      <c r="R73" s="42"/>
      <c r="S73" s="42"/>
      <c r="T73" s="42"/>
      <c r="U73" s="42"/>
      <c r="V73" s="42"/>
      <c r="W73" s="42"/>
      <c r="X73" s="42"/>
      <c r="Y73" s="42"/>
      <c r="Z73" s="42"/>
      <c r="AA73" s="2"/>
      <c r="AB73" s="2"/>
      <c r="AC73" s="2"/>
      <c r="AD73" s="2"/>
      <c r="AE73" s="2"/>
      <c r="AF73" s="2"/>
      <c r="AG73" s="2"/>
      <c r="AH73" s="2"/>
      <c r="AI73" s="2"/>
      <c r="AJ73" s="30"/>
      <c r="AK73" s="30"/>
      <c r="AL73" s="30"/>
      <c r="AM73" s="30"/>
      <c r="AN73" s="30"/>
      <c r="AO73" s="30"/>
      <c r="AP73" s="30"/>
      <c r="AQ73" s="218"/>
      <c r="AR73" s="8">
        <f>SelectedInputs!AR136</f>
        <v>1.7784463184091004</v>
      </c>
      <c r="AS73" s="8">
        <f>SelectedInputs!AS136</f>
        <v>1.7497617003702439</v>
      </c>
      <c r="AT73" s="8">
        <f>SelectedInputs!AT136</f>
        <v>1.3768616658651098</v>
      </c>
      <c r="AU73" s="8">
        <f>SelectedInputs!AU136</f>
        <v>0.21035386561828068</v>
      </c>
      <c r="AV73" s="8">
        <f>SelectedInputs!AV136</f>
        <v>0.21035386561828068</v>
      </c>
    </row>
    <row r="74" spans="1:48" ht="16.8">
      <c r="A74" s="82"/>
      <c r="B74" s="82"/>
      <c r="C74" s="82"/>
      <c r="D74" s="2"/>
      <c r="E74" s="13" t="s">
        <v>133</v>
      </c>
      <c r="F74" s="2"/>
      <c r="G74" s="2" t="s">
        <v>105</v>
      </c>
      <c r="H74" s="2" t="s">
        <v>146</v>
      </c>
      <c r="I74" s="2"/>
      <c r="J74" s="42"/>
      <c r="K74" s="42"/>
      <c r="L74" s="42"/>
      <c r="M74" s="42"/>
      <c r="N74" s="42"/>
      <c r="O74" s="42"/>
      <c r="P74" s="42"/>
      <c r="Q74" s="42"/>
      <c r="R74" s="42"/>
      <c r="S74" s="42"/>
      <c r="T74" s="42"/>
      <c r="U74" s="42"/>
      <c r="V74" s="42"/>
      <c r="W74" s="42"/>
      <c r="X74" s="42"/>
      <c r="Y74" s="42"/>
      <c r="Z74" s="42"/>
      <c r="AA74" s="2"/>
      <c r="AB74" s="2"/>
      <c r="AC74" s="2"/>
      <c r="AD74" s="2"/>
      <c r="AE74" s="2"/>
      <c r="AF74" s="2"/>
      <c r="AG74" s="2"/>
      <c r="AH74" s="2"/>
      <c r="AI74" s="2"/>
      <c r="AJ74" s="30"/>
      <c r="AK74" s="30"/>
      <c r="AL74" s="30"/>
      <c r="AM74" s="30"/>
      <c r="AN74" s="30"/>
      <c r="AO74" s="30"/>
      <c r="AP74" s="30"/>
      <c r="AQ74" s="218"/>
      <c r="AR74" s="8">
        <f>SelectedInputs!AR137</f>
        <v>1.44738117615967</v>
      </c>
      <c r="AS74" s="8">
        <f>SelectedInputs!AS137</f>
        <v>1.7736115403081409</v>
      </c>
      <c r="AT74" s="8">
        <f>SelectedInputs!AT137</f>
        <v>1.2269690108002531</v>
      </c>
      <c r="AU74" s="8">
        <f>SelectedInputs!AU137</f>
        <v>0.55738564722839978</v>
      </c>
      <c r="AV74" s="8">
        <f>SelectedInputs!AV137</f>
        <v>0.86374354952507215</v>
      </c>
    </row>
    <row r="75" spans="1:48" ht="16.8">
      <c r="A75" s="82"/>
      <c r="B75" s="82"/>
      <c r="C75" s="82"/>
      <c r="D75" s="2"/>
      <c r="E75" s="13" t="s">
        <v>135</v>
      </c>
      <c r="F75" s="2"/>
      <c r="G75" s="2" t="s">
        <v>105</v>
      </c>
      <c r="H75" s="2" t="s">
        <v>147</v>
      </c>
      <c r="I75" s="2"/>
      <c r="J75" s="42"/>
      <c r="K75" s="42"/>
      <c r="L75" s="42"/>
      <c r="M75" s="42"/>
      <c r="N75" s="42"/>
      <c r="O75" s="42"/>
      <c r="P75" s="42"/>
      <c r="Q75" s="42"/>
      <c r="R75" s="42"/>
      <c r="S75" s="42"/>
      <c r="T75" s="42"/>
      <c r="U75" s="42"/>
      <c r="V75" s="42"/>
      <c r="W75" s="42"/>
      <c r="X75" s="42"/>
      <c r="Y75" s="42"/>
      <c r="Z75" s="42"/>
      <c r="AA75" s="2"/>
      <c r="AB75" s="2"/>
      <c r="AC75" s="2"/>
      <c r="AD75" s="2"/>
      <c r="AE75" s="2"/>
      <c r="AF75" s="2"/>
      <c r="AG75" s="2"/>
      <c r="AH75" s="2"/>
      <c r="AI75" s="2"/>
      <c r="AJ75" s="30"/>
      <c r="AK75" s="30"/>
      <c r="AL75" s="30"/>
      <c r="AM75" s="30"/>
      <c r="AN75" s="30"/>
      <c r="AO75" s="30"/>
      <c r="AP75" s="30"/>
      <c r="AQ75" s="218"/>
      <c r="AR75" s="8">
        <f>SelectedInputs!AR138</f>
        <v>0</v>
      </c>
      <c r="AS75" s="8">
        <f>SelectedInputs!AS138</f>
        <v>0</v>
      </c>
      <c r="AT75" s="8">
        <f>SelectedInputs!AT138</f>
        <v>0</v>
      </c>
      <c r="AU75" s="8">
        <f>SelectedInputs!AU138</f>
        <v>0</v>
      </c>
      <c r="AV75" s="8">
        <f>SelectedInputs!AV138</f>
        <v>0</v>
      </c>
    </row>
    <row r="76" spans="1:48" ht="16.8">
      <c r="A76" s="82"/>
      <c r="B76" s="82"/>
      <c r="C76" s="82"/>
      <c r="D76" s="2"/>
      <c r="E76" s="13" t="s">
        <v>137</v>
      </c>
      <c r="F76" s="2"/>
      <c r="G76" s="2" t="s">
        <v>105</v>
      </c>
      <c r="H76" s="2" t="s">
        <v>148</v>
      </c>
      <c r="I76" s="2"/>
      <c r="J76" s="42"/>
      <c r="K76" s="42"/>
      <c r="L76" s="42"/>
      <c r="M76" s="42"/>
      <c r="N76" s="42"/>
      <c r="O76" s="42"/>
      <c r="P76" s="42"/>
      <c r="Q76" s="42"/>
      <c r="R76" s="42"/>
      <c r="S76" s="42"/>
      <c r="T76" s="42"/>
      <c r="U76" s="42"/>
      <c r="V76" s="42"/>
      <c r="W76" s="42"/>
      <c r="X76" s="42"/>
      <c r="Y76" s="42"/>
      <c r="Z76" s="42"/>
      <c r="AA76" s="2"/>
      <c r="AB76" s="2"/>
      <c r="AC76" s="2"/>
      <c r="AD76" s="2"/>
      <c r="AE76" s="2"/>
      <c r="AF76" s="2"/>
      <c r="AG76" s="2"/>
      <c r="AH76" s="2"/>
      <c r="AI76" s="2"/>
      <c r="AJ76" s="30"/>
      <c r="AK76" s="30"/>
      <c r="AL76" s="30"/>
      <c r="AM76" s="30"/>
      <c r="AN76" s="30"/>
      <c r="AO76" s="30"/>
      <c r="AP76" s="30"/>
      <c r="AQ76" s="218"/>
      <c r="AR76" s="8">
        <f>SelectedInputs!AR139</f>
        <v>0</v>
      </c>
      <c r="AS76" s="8">
        <f>SelectedInputs!AS139</f>
        <v>0</v>
      </c>
      <c r="AT76" s="8">
        <f>SelectedInputs!AT139</f>
        <v>0</v>
      </c>
      <c r="AU76" s="8">
        <f>SelectedInputs!AU139</f>
        <v>0</v>
      </c>
      <c r="AV76" s="8">
        <f>SelectedInputs!AV139</f>
        <v>0</v>
      </c>
    </row>
    <row r="77" spans="1:48" ht="16.8">
      <c r="A77" s="82"/>
      <c r="B77" s="82"/>
      <c r="C77" s="82"/>
      <c r="D77" s="2"/>
      <c r="E77" s="13" t="s">
        <v>567</v>
      </c>
      <c r="F77" s="2"/>
      <c r="G77" s="2" t="s">
        <v>105</v>
      </c>
      <c r="H77" s="2" t="s">
        <v>149</v>
      </c>
      <c r="I77" s="2"/>
      <c r="J77" s="42"/>
      <c r="K77" s="42"/>
      <c r="L77" s="42"/>
      <c r="M77" s="42"/>
      <c r="N77" s="42"/>
      <c r="O77" s="42"/>
      <c r="P77" s="42"/>
      <c r="Q77" s="42"/>
      <c r="R77" s="42"/>
      <c r="S77" s="42"/>
      <c r="T77" s="42"/>
      <c r="U77" s="42"/>
      <c r="V77" s="42"/>
      <c r="W77" s="42"/>
      <c r="X77" s="42"/>
      <c r="Y77" s="42"/>
      <c r="Z77" s="42"/>
      <c r="AA77" s="2"/>
      <c r="AB77" s="2"/>
      <c r="AC77" s="2"/>
      <c r="AD77" s="2"/>
      <c r="AE77" s="2"/>
      <c r="AF77" s="2"/>
      <c r="AG77" s="2"/>
      <c r="AH77" s="2"/>
      <c r="AI77" s="2"/>
      <c r="AJ77" s="30"/>
      <c r="AK77" s="30"/>
      <c r="AL77" s="30"/>
      <c r="AM77" s="30"/>
      <c r="AN77" s="30"/>
      <c r="AO77" s="30"/>
      <c r="AP77" s="30"/>
      <c r="AQ77" s="218"/>
      <c r="AR77" s="8">
        <f>SelectedInputs!AR140</f>
        <v>0.15797576884899134</v>
      </c>
      <c r="AS77" s="8">
        <f>SelectedInputs!AS140</f>
        <v>0.27721869065531907</v>
      </c>
      <c r="AT77" s="8">
        <f>SelectedInputs!AT140</f>
        <v>0.77187676648072356</v>
      </c>
      <c r="AU77" s="8">
        <f>SelectedInputs!AU140</f>
        <v>0.902577282590734</v>
      </c>
      <c r="AV77" s="8">
        <f>SelectedInputs!AV140</f>
        <v>1.0271169573645547</v>
      </c>
    </row>
    <row r="78" spans="1:48" ht="16.8">
      <c r="A78" s="82"/>
      <c r="B78" s="82"/>
      <c r="C78" s="82"/>
      <c r="D78" s="2"/>
      <c r="E78" s="13" t="s">
        <v>141</v>
      </c>
      <c r="F78" s="2"/>
      <c r="G78" s="2" t="s">
        <v>105</v>
      </c>
      <c r="H78" s="2" t="s">
        <v>150</v>
      </c>
      <c r="I78" s="2"/>
      <c r="J78" s="42"/>
      <c r="K78" s="42"/>
      <c r="L78" s="42"/>
      <c r="M78" s="42"/>
      <c r="N78" s="42"/>
      <c r="O78" s="42"/>
      <c r="P78" s="42"/>
      <c r="Q78" s="42"/>
      <c r="R78" s="42"/>
      <c r="S78" s="42"/>
      <c r="T78" s="42"/>
      <c r="U78" s="42"/>
      <c r="V78" s="42"/>
      <c r="W78" s="42"/>
      <c r="X78" s="42"/>
      <c r="Y78" s="42"/>
      <c r="Z78" s="42"/>
      <c r="AA78" s="2"/>
      <c r="AB78" s="2"/>
      <c r="AC78" s="2"/>
      <c r="AD78" s="2"/>
      <c r="AE78" s="2"/>
      <c r="AF78" s="2"/>
      <c r="AG78" s="2"/>
      <c r="AH78" s="2"/>
      <c r="AI78" s="2"/>
      <c r="AJ78" s="30"/>
      <c r="AK78" s="30"/>
      <c r="AL78" s="30"/>
      <c r="AM78" s="30"/>
      <c r="AN78" s="30"/>
      <c r="AO78" s="30"/>
      <c r="AP78" s="30"/>
      <c r="AQ78" s="218"/>
      <c r="AR78" s="8">
        <f>SelectedInputs!AR141</f>
        <v>7.3457033016978229E-2</v>
      </c>
      <c r="AS78" s="8">
        <f>SelectedInputs!AS141</f>
        <v>7.9188035348821129E-2</v>
      </c>
      <c r="AT78" s="8">
        <f>SelectedInputs!AT141</f>
        <v>0.21074598368389724</v>
      </c>
      <c r="AU78" s="8">
        <f>SelectedInputs!AU141</f>
        <v>0.19065887534400805</v>
      </c>
      <c r="AV78" s="8">
        <f>SelectedInputs!AV141</f>
        <v>0.19984943279959821</v>
      </c>
    </row>
    <row r="79" spans="1:48" ht="16.8">
      <c r="A79" s="82"/>
      <c r="B79" s="82"/>
      <c r="C79" s="82"/>
      <c r="D79" s="2"/>
      <c r="E79" s="13" t="s">
        <v>570</v>
      </c>
      <c r="F79" s="2"/>
      <c r="G79" s="2" t="s">
        <v>105</v>
      </c>
      <c r="H79" s="2"/>
      <c r="I79" s="2"/>
      <c r="J79" s="42"/>
      <c r="K79" s="42"/>
      <c r="L79" s="42"/>
      <c r="M79" s="42"/>
      <c r="N79" s="42"/>
      <c r="O79" s="42"/>
      <c r="P79" s="42"/>
      <c r="Q79" s="42"/>
      <c r="R79" s="42"/>
      <c r="S79" s="42"/>
      <c r="T79" s="42"/>
      <c r="U79" s="42"/>
      <c r="V79" s="42"/>
      <c r="W79" s="42"/>
      <c r="X79" s="42"/>
      <c r="Y79" s="42"/>
      <c r="Z79" s="42"/>
      <c r="AA79" s="2"/>
      <c r="AB79" s="2"/>
      <c r="AC79" s="2"/>
      <c r="AD79" s="2"/>
      <c r="AE79" s="2"/>
      <c r="AF79" s="2"/>
      <c r="AG79" s="2"/>
      <c r="AH79" s="2"/>
      <c r="AI79" s="2"/>
      <c r="AJ79" s="30"/>
      <c r="AK79" s="30"/>
      <c r="AL79" s="30"/>
      <c r="AM79" s="30"/>
      <c r="AN79" s="30"/>
      <c r="AO79" s="30"/>
      <c r="AP79" s="30"/>
      <c r="AQ79" s="218"/>
      <c r="AR79" s="526">
        <f>SUM(AR72:AR78)</f>
        <v>-2.131316285340755</v>
      </c>
      <c r="AS79" s="526">
        <f>SUM(AS72:AS78)</f>
        <v>3.8100476803898005</v>
      </c>
      <c r="AT79" s="526">
        <f>SUM(AT72:AT78)</f>
        <v>31.483024127914312</v>
      </c>
      <c r="AU79" s="526">
        <f>SUM(AU72:AU78)</f>
        <v>39.463287302974173</v>
      </c>
      <c r="AV79" s="526">
        <f>SUM(AV72:AV78)</f>
        <v>44.742005186204523</v>
      </c>
    </row>
    <row r="80" spans="1:48" ht="16.8">
      <c r="A80" s="82"/>
      <c r="B80" s="82"/>
      <c r="C80" s="82"/>
      <c r="D80" s="2"/>
      <c r="E80" s="2"/>
      <c r="F80" s="2"/>
      <c r="G80" s="2"/>
      <c r="H80" s="2"/>
      <c r="I80" s="2"/>
      <c r="J80" s="42"/>
      <c r="K80" s="42"/>
      <c r="L80" s="42"/>
      <c r="M80" s="42"/>
      <c r="N80" s="42"/>
      <c r="O80" s="42"/>
      <c r="P80" s="42"/>
      <c r="Q80" s="42"/>
      <c r="R80" s="42"/>
      <c r="S80" s="42"/>
      <c r="T80" s="42"/>
      <c r="U80" s="42"/>
      <c r="V80" s="42"/>
      <c r="W80" s="42"/>
      <c r="X80" s="42"/>
      <c r="Y80" s="42"/>
      <c r="Z80" s="42"/>
      <c r="AA80" s="2"/>
      <c r="AB80" s="2"/>
      <c r="AC80" s="2"/>
      <c r="AD80" s="2"/>
      <c r="AE80" s="2"/>
      <c r="AF80" s="2"/>
      <c r="AG80" s="2"/>
      <c r="AH80" s="2"/>
      <c r="AI80" s="2"/>
      <c r="AJ80" s="2"/>
      <c r="AK80" s="2"/>
      <c r="AL80" s="2"/>
      <c r="AM80" s="2"/>
      <c r="AN80" s="2"/>
      <c r="AO80" s="2"/>
      <c r="AP80" s="2"/>
      <c r="AQ80" s="57"/>
      <c r="AR80" s="2"/>
      <c r="AS80" s="2"/>
      <c r="AT80" s="2"/>
      <c r="AU80" s="2"/>
      <c r="AV80" s="2"/>
    </row>
    <row r="81" spans="1:48" ht="16.8">
      <c r="A81" s="2"/>
      <c r="B81" s="2"/>
      <c r="C81" s="28" t="s">
        <v>151</v>
      </c>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9"/>
      <c r="AR81" s="28"/>
      <c r="AS81" s="28"/>
      <c r="AT81" s="28"/>
      <c r="AU81" s="28"/>
      <c r="AV81" s="28"/>
    </row>
    <row r="82" spans="1:48" ht="16.8">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147"/>
      <c r="AR82" s="82"/>
      <c r="AS82" s="82"/>
      <c r="AT82" s="82"/>
      <c r="AU82" s="82"/>
      <c r="AV82" s="82"/>
    </row>
    <row r="83" spans="1:48" ht="16.8">
      <c r="A83" s="82"/>
      <c r="B83" s="82"/>
      <c r="C83" s="82"/>
      <c r="D83" s="82"/>
      <c r="E83" s="13" t="s">
        <v>152</v>
      </c>
      <c r="F83" s="2"/>
      <c r="G83" s="2" t="s">
        <v>105</v>
      </c>
      <c r="H83" s="510" t="s">
        <v>153</v>
      </c>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
      <c r="AK83" s="8"/>
      <c r="AL83" s="8"/>
      <c r="AM83" s="8"/>
      <c r="AN83" s="8"/>
      <c r="AO83" s="8"/>
      <c r="AP83" s="8"/>
      <c r="AQ83" s="9"/>
      <c r="AR83" s="8">
        <f>SelectedInputs!AR145</f>
        <v>2.3460408479355412</v>
      </c>
      <c r="AS83" s="8">
        <f>SelectedInputs!AS145</f>
        <v>2.3460408479355412</v>
      </c>
      <c r="AT83" s="8">
        <f>SelectedInputs!AT145</f>
        <v>2.3460408479355412</v>
      </c>
      <c r="AU83" s="8">
        <f>SelectedInputs!AU145</f>
        <v>2.3460408479355412</v>
      </c>
      <c r="AV83" s="8">
        <f>SelectedInputs!AV145</f>
        <v>2.3460408479355412</v>
      </c>
    </row>
    <row r="84" spans="1:48" ht="16.8">
      <c r="A84" s="82"/>
      <c r="B84" s="82"/>
      <c r="C84" s="82"/>
      <c r="D84" s="82"/>
      <c r="E84" s="82" t="s">
        <v>154</v>
      </c>
      <c r="F84" s="2"/>
      <c r="G84" s="2" t="s">
        <v>105</v>
      </c>
      <c r="H84" s="510" t="s">
        <v>155</v>
      </c>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
      <c r="AK84" s="8"/>
      <c r="AL84" s="8"/>
      <c r="AM84" s="8"/>
      <c r="AN84" s="8"/>
      <c r="AO84" s="8"/>
      <c r="AP84" s="8"/>
      <c r="AQ84" s="9"/>
      <c r="AR84" s="8">
        <f>SelectedInputs!AR146</f>
        <v>28.275269467466966</v>
      </c>
      <c r="AS84" s="8">
        <f>SelectedInputs!AS146</f>
        <v>30.052528960045251</v>
      </c>
      <c r="AT84" s="8">
        <f>SelectedInputs!AT146</f>
        <v>30.121854420288873</v>
      </c>
      <c r="AU84" s="8">
        <f>SelectedInputs!AU146</f>
        <v>30.427498803482838</v>
      </c>
      <c r="AV84" s="8">
        <f>SelectedInputs!AV146</f>
        <v>30.817216997461902</v>
      </c>
    </row>
    <row r="85" spans="1:48" ht="16.8">
      <c r="A85" s="82"/>
      <c r="B85" s="82"/>
      <c r="C85" s="82"/>
      <c r="D85" s="82"/>
      <c r="E85" s="13" t="s">
        <v>156</v>
      </c>
      <c r="F85" s="2"/>
      <c r="G85" s="2" t="s">
        <v>105</v>
      </c>
      <c r="H85" s="510" t="s">
        <v>157</v>
      </c>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
      <c r="AK85" s="8"/>
      <c r="AL85" s="8"/>
      <c r="AM85" s="8"/>
      <c r="AN85" s="8"/>
      <c r="AO85" s="8"/>
      <c r="AP85" s="8"/>
      <c r="AQ85" s="9"/>
      <c r="AR85" s="8">
        <f>SelectedInputs!AR147</f>
        <v>8.7509680841561401</v>
      </c>
      <c r="AS85" s="8">
        <f>SelectedInputs!AS147</f>
        <v>9.0293441512476917</v>
      </c>
      <c r="AT85" s="8">
        <f>SelectedInputs!AT147</f>
        <v>9.0293441512476935</v>
      </c>
      <c r="AU85" s="8">
        <f>SelectedInputs!AU147</f>
        <v>9.0293441512476917</v>
      </c>
      <c r="AV85" s="8">
        <f>SelectedInputs!AV147</f>
        <v>9.0293441512476935</v>
      </c>
    </row>
    <row r="86" spans="1:48" ht="16.8">
      <c r="A86" s="82"/>
      <c r="B86" s="82"/>
      <c r="C86" s="82"/>
      <c r="D86" s="82"/>
      <c r="E86" s="13" t="s">
        <v>158</v>
      </c>
      <c r="F86" s="2"/>
      <c r="G86" s="2" t="s">
        <v>105</v>
      </c>
      <c r="H86" s="510" t="s">
        <v>159</v>
      </c>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
      <c r="AK86" s="8"/>
      <c r="AL86" s="8"/>
      <c r="AM86" s="8"/>
      <c r="AN86" s="8"/>
      <c r="AO86" s="8"/>
      <c r="AP86" s="8"/>
      <c r="AQ86" s="9"/>
      <c r="AR86" s="8">
        <f>SelectedInputs!AR148</f>
        <v>2.4148600060884853</v>
      </c>
      <c r="AS86" s="8">
        <f>SelectedInputs!AS148</f>
        <v>2.4389238939261721</v>
      </c>
      <c r="AT86" s="8">
        <f>SelectedInputs!AT148</f>
        <v>2.4498901417842092</v>
      </c>
      <c r="AU86" s="8">
        <f>SelectedInputs!AU148</f>
        <v>2.4367794957548821</v>
      </c>
      <c r="AV86" s="8">
        <f>SelectedInputs!AV148</f>
        <v>2.4477367531984719</v>
      </c>
    </row>
    <row r="87" spans="1:48" ht="16.8">
      <c r="A87" s="82"/>
      <c r="B87" s="82"/>
      <c r="C87" s="82"/>
      <c r="D87" s="82"/>
      <c r="E87" s="13" t="s">
        <v>160</v>
      </c>
      <c r="F87" s="2"/>
      <c r="G87" s="2" t="s">
        <v>105</v>
      </c>
      <c r="H87" s="510" t="s">
        <v>161</v>
      </c>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
      <c r="AK87" s="8"/>
      <c r="AL87" s="8"/>
      <c r="AM87" s="8"/>
      <c r="AN87" s="8"/>
      <c r="AO87" s="8"/>
      <c r="AP87" s="8"/>
      <c r="AQ87" s="9"/>
      <c r="AR87" s="8">
        <f>SelectedInputs!AR149</f>
        <v>0.54410000000000003</v>
      </c>
      <c r="AS87" s="8">
        <f>SelectedInputs!AS149</f>
        <v>0.51829999999999998</v>
      </c>
      <c r="AT87" s="8">
        <f>SelectedInputs!AT149</f>
        <v>0.7026</v>
      </c>
      <c r="AU87" s="8">
        <f>SelectedInputs!AU149</f>
        <v>0.49709999999999999</v>
      </c>
      <c r="AV87" s="8">
        <f>SelectedInputs!AV149</f>
        <v>0.50190000000000001</v>
      </c>
    </row>
    <row r="88" spans="1:48" ht="16.8">
      <c r="A88" s="82"/>
      <c r="B88" s="82"/>
      <c r="C88" s="82"/>
      <c r="D88" s="82"/>
      <c r="E88" s="13" t="s">
        <v>162</v>
      </c>
      <c r="F88" s="2"/>
      <c r="G88" s="2" t="s">
        <v>105</v>
      </c>
      <c r="H88" s="510" t="s">
        <v>163</v>
      </c>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
      <c r="AK88" s="8"/>
      <c r="AL88" s="8"/>
      <c r="AM88" s="8"/>
      <c r="AN88" s="8"/>
      <c r="AO88" s="8"/>
      <c r="AP88" s="8"/>
      <c r="AQ88" s="9"/>
      <c r="AR88" s="8">
        <f>SelectedInputs!AR150</f>
        <v>4.3400000000000001E-2</v>
      </c>
      <c r="AS88" s="8">
        <f>SelectedInputs!AS150</f>
        <v>4.3400000000000001E-2</v>
      </c>
      <c r="AT88" s="8">
        <f>SelectedInputs!AT150</f>
        <v>4.3400000000000001E-2</v>
      </c>
      <c r="AU88" s="8">
        <f>SelectedInputs!AU150</f>
        <v>4.3400000000000001E-2</v>
      </c>
      <c r="AV88" s="8">
        <f>SelectedInputs!AV150</f>
        <v>4.3400000000000001E-2</v>
      </c>
    </row>
    <row r="89" spans="1:48" ht="16.8">
      <c r="A89" s="82"/>
      <c r="B89" s="82"/>
      <c r="C89" s="82"/>
      <c r="D89" s="82"/>
      <c r="E89" s="13" t="s">
        <v>164</v>
      </c>
      <c r="F89" s="2"/>
      <c r="G89" s="2" t="s">
        <v>105</v>
      </c>
      <c r="H89" s="510" t="s">
        <v>165</v>
      </c>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
      <c r="AK89" s="8"/>
      <c r="AL89" s="8"/>
      <c r="AM89" s="8"/>
      <c r="AN89" s="8"/>
      <c r="AO89" s="8"/>
      <c r="AP89" s="8"/>
      <c r="AQ89" s="9"/>
      <c r="AR89" s="8">
        <f>SelectedInputs!AR151</f>
        <v>17.51114909505608</v>
      </c>
      <c r="AS89" s="8">
        <f>SelectedInputs!AS151</f>
        <v>-0.31717718879234524</v>
      </c>
      <c r="AT89" s="8">
        <f>SelectedInputs!AT151</f>
        <v>0</v>
      </c>
      <c r="AU89" s="8">
        <f>SelectedInputs!AU151</f>
        <v>0</v>
      </c>
      <c r="AV89" s="8">
        <f>SelectedInputs!AV151</f>
        <v>0</v>
      </c>
    </row>
    <row r="90" spans="1:48" ht="16.8">
      <c r="A90" s="82"/>
      <c r="B90" s="82"/>
      <c r="C90" s="82"/>
      <c r="D90" s="82"/>
      <c r="E90" s="13" t="s">
        <v>166</v>
      </c>
      <c r="F90" s="2"/>
      <c r="G90" s="2" t="s">
        <v>105</v>
      </c>
      <c r="H90" s="510" t="s">
        <v>167</v>
      </c>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
      <c r="AK90" s="8"/>
      <c r="AL90" s="8"/>
      <c r="AM90" s="8"/>
      <c r="AN90" s="8"/>
      <c r="AO90" s="8"/>
      <c r="AP90" s="8"/>
      <c r="AQ90" s="9"/>
      <c r="AR90" s="8">
        <f>SelectedInputs!AR152</f>
        <v>3.3262917093191249E-2</v>
      </c>
      <c r="AS90" s="8">
        <f>SelectedInputs!AS152</f>
        <v>0.11490964114841576</v>
      </c>
      <c r="AT90" s="8">
        <f>SelectedInputs!AT152</f>
        <v>0</v>
      </c>
      <c r="AU90" s="8">
        <f>SelectedInputs!AU152</f>
        <v>0</v>
      </c>
      <c r="AV90" s="8">
        <f>SelectedInputs!AV152</f>
        <v>0</v>
      </c>
    </row>
    <row r="91" spans="1:48" ht="16.8">
      <c r="A91" s="82"/>
      <c r="B91" s="82"/>
      <c r="C91" s="82"/>
      <c r="D91" s="82"/>
      <c r="E91" s="82" t="s">
        <v>168</v>
      </c>
      <c r="F91" s="82"/>
      <c r="G91" s="2" t="s">
        <v>105</v>
      </c>
      <c r="H91" s="510" t="s">
        <v>169</v>
      </c>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30"/>
      <c r="AP91" s="30"/>
      <c r="AQ91" s="218"/>
      <c r="AR91" s="30">
        <f>SelectedInputs!AR153</f>
        <v>0</v>
      </c>
      <c r="AS91" s="30">
        <f>SelectedInputs!AS153</f>
        <v>-5.9</v>
      </c>
      <c r="AT91" s="30">
        <f>SelectedInputs!AT153</f>
        <v>-5.9</v>
      </c>
      <c r="AU91" s="30">
        <f>SelectedInputs!AU153</f>
        <v>-5.9</v>
      </c>
      <c r="AV91" s="30">
        <f>SelectedInputs!AV153</f>
        <v>-5.7</v>
      </c>
    </row>
    <row r="92" spans="1:48" ht="16.8">
      <c r="A92" s="82"/>
      <c r="B92" s="82"/>
      <c r="C92" s="82"/>
      <c r="D92" s="82"/>
      <c r="E92" s="82" t="s">
        <v>170</v>
      </c>
      <c r="F92" s="82"/>
      <c r="G92" s="2" t="s">
        <v>105</v>
      </c>
      <c r="H92" s="510" t="s">
        <v>171</v>
      </c>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30"/>
      <c r="AP92" s="30"/>
      <c r="AQ92" s="218"/>
      <c r="AR92" s="30">
        <f>SelectedInputs!AR154</f>
        <v>0</v>
      </c>
      <c r="AS92" s="30">
        <f>SelectedInputs!AS154</f>
        <v>0</v>
      </c>
      <c r="AT92" s="30">
        <f>SelectedInputs!AT154</f>
        <v>0</v>
      </c>
      <c r="AU92" s="30">
        <f>SelectedInputs!AU154</f>
        <v>0</v>
      </c>
      <c r="AV92" s="30">
        <f>SelectedInputs!AV154</f>
        <v>0</v>
      </c>
    </row>
    <row r="93" spans="1:48" ht="16.8">
      <c r="A93" s="82"/>
      <c r="B93" s="82"/>
      <c r="C93" s="82"/>
      <c r="D93" s="82"/>
      <c r="E93" s="82" t="s">
        <v>172</v>
      </c>
      <c r="F93" s="2"/>
      <c r="G93" s="2" t="s">
        <v>105</v>
      </c>
      <c r="H93" s="510" t="s">
        <v>173</v>
      </c>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30"/>
      <c r="AP93" s="30"/>
      <c r="AQ93" s="218"/>
      <c r="AR93" s="8">
        <f>SelectedInputs!AR155</f>
        <v>0</v>
      </c>
      <c r="AS93" s="8">
        <f>SelectedInputs!AS155</f>
        <v>0</v>
      </c>
      <c r="AT93" s="8">
        <f>SelectedInputs!AT155</f>
        <v>0</v>
      </c>
      <c r="AU93" s="8">
        <f>SelectedInputs!AU155</f>
        <v>0</v>
      </c>
      <c r="AV93" s="8">
        <f>SelectedInputs!AV155</f>
        <v>0</v>
      </c>
    </row>
    <row r="94" spans="1:48" ht="16.8">
      <c r="A94" s="82"/>
      <c r="B94" s="82"/>
      <c r="C94" s="82"/>
      <c r="D94" s="82"/>
      <c r="E94" s="82" t="s">
        <v>174</v>
      </c>
      <c r="F94" s="82"/>
      <c r="G94" s="82" t="s">
        <v>105</v>
      </c>
      <c r="H94" s="510" t="s">
        <v>175</v>
      </c>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30"/>
      <c r="AP94" s="30"/>
      <c r="AQ94" s="218"/>
      <c r="AR94" s="8">
        <f>SelectedInputs!AR156</f>
        <v>0</v>
      </c>
      <c r="AS94" s="8">
        <f>SelectedInputs!AS156</f>
        <v>0</v>
      </c>
      <c r="AT94" s="8">
        <f>SelectedInputs!AT156</f>
        <v>0</v>
      </c>
      <c r="AU94" s="8">
        <f>SelectedInputs!AU156</f>
        <v>0</v>
      </c>
      <c r="AV94" s="8">
        <f>SelectedInputs!AV156</f>
        <v>0</v>
      </c>
    </row>
    <row r="95" spans="1:48" ht="16.8">
      <c r="A95" s="82"/>
      <c r="B95" s="82"/>
      <c r="C95" s="82"/>
      <c r="D95" s="82"/>
      <c r="E95" s="182" t="s">
        <v>176</v>
      </c>
      <c r="F95" s="82"/>
      <c r="G95" s="82" t="s">
        <v>105</v>
      </c>
      <c r="H95" s="510"/>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30"/>
      <c r="AP95" s="30"/>
      <c r="AQ95" s="218"/>
      <c r="AR95" s="8">
        <f>SelectedInputs!AR157</f>
        <v>0</v>
      </c>
      <c r="AS95" s="8">
        <f>SelectedInputs!AS157</f>
        <v>0</v>
      </c>
      <c r="AT95" s="8">
        <f>SelectedInputs!AT157</f>
        <v>0</v>
      </c>
      <c r="AU95" s="8">
        <f>SelectedInputs!AU157</f>
        <v>0</v>
      </c>
      <c r="AV95" s="8">
        <f>SelectedInputs!AV157</f>
        <v>0</v>
      </c>
    </row>
    <row r="96" spans="1:48" ht="16.8">
      <c r="A96" s="82"/>
      <c r="B96" s="82"/>
      <c r="C96" s="82"/>
      <c r="D96" s="82"/>
      <c r="E96" s="182" t="s">
        <v>176</v>
      </c>
      <c r="F96" s="82"/>
      <c r="G96" s="82" t="s">
        <v>105</v>
      </c>
      <c r="H96" s="510"/>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30"/>
      <c r="AP96" s="30"/>
      <c r="AQ96" s="218"/>
      <c r="AR96" s="8">
        <f>SelectedInputs!AR158</f>
        <v>0</v>
      </c>
      <c r="AS96" s="8">
        <f>SelectedInputs!AS158</f>
        <v>0</v>
      </c>
      <c r="AT96" s="8">
        <f>SelectedInputs!AT158</f>
        <v>0</v>
      </c>
      <c r="AU96" s="8">
        <f>SelectedInputs!AU158</f>
        <v>0</v>
      </c>
      <c r="AV96" s="8">
        <f>SelectedInputs!AV158</f>
        <v>0</v>
      </c>
    </row>
    <row r="97" spans="1:53" ht="16.8">
      <c r="A97" s="82"/>
      <c r="B97" s="82"/>
      <c r="C97" s="82"/>
      <c r="D97" s="82"/>
      <c r="E97" s="13" t="s">
        <v>571</v>
      </c>
      <c r="F97" s="2"/>
      <c r="G97" s="2" t="s">
        <v>105</v>
      </c>
      <c r="H97" s="510"/>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30"/>
      <c r="AP97" s="30"/>
      <c r="AQ97" s="218"/>
      <c r="AR97" s="431">
        <f>SUM(AR83:AR91,AR93)-(AR92+AR94)+SUM(AR95:AR96)</f>
        <v>59.919050417796392</v>
      </c>
      <c r="AS97" s="431">
        <f>SUM(AS83:AS91,AS93)-(AS92+AS94)+SUM(AS95:AS96)</f>
        <v>38.326270305510732</v>
      </c>
      <c r="AT97" s="431">
        <f>SUM(AT83:AT91,AT93)-(AT92+AT94)+SUM(AT95:AT96)</f>
        <v>38.793129561256315</v>
      </c>
      <c r="AU97" s="431">
        <f>SUM(AU83:AU91,AU93)-(AU92+AU94)+SUM(AU95:AU96)</f>
        <v>38.88016329842096</v>
      </c>
      <c r="AV97" s="431">
        <f>SUM(AV83:AV91,AV93)-(AV92+AV94)+SUM(AV95:AV96)</f>
        <v>39.485638749843602</v>
      </c>
    </row>
    <row r="98" spans="1:53" ht="16.8">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147"/>
      <c r="AR98" s="82"/>
      <c r="AS98" s="82"/>
      <c r="AT98" s="82"/>
      <c r="AU98" s="82"/>
      <c r="AV98" s="82"/>
    </row>
    <row r="99" spans="1:53" ht="16.8">
      <c r="A99" s="2"/>
      <c r="B99" s="2"/>
      <c r="C99" s="28" t="s">
        <v>177</v>
      </c>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9"/>
      <c r="AR99" s="28"/>
      <c r="AS99" s="28"/>
      <c r="AT99" s="28"/>
      <c r="AU99" s="28"/>
      <c r="AV99" s="28"/>
    </row>
    <row r="100" spans="1:53" ht="16.8">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147"/>
      <c r="AR100" s="82"/>
      <c r="AS100" s="82"/>
      <c r="AT100" s="82"/>
      <c r="AU100" s="82"/>
      <c r="AV100" s="82"/>
    </row>
    <row r="101" spans="1:53" s="82" customFormat="1" ht="16.8">
      <c r="E101" s="82" t="s">
        <v>178</v>
      </c>
      <c r="G101" s="82" t="s">
        <v>105</v>
      </c>
      <c r="H101" s="82" t="s">
        <v>179</v>
      </c>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243"/>
      <c r="AR101" s="465">
        <f>SelectedInputs!AR162</f>
        <v>0.81674431711387552</v>
      </c>
      <c r="AS101" s="465">
        <f>SelectedInputs!AS162</f>
        <v>0.81674431711387552</v>
      </c>
      <c r="AT101" s="465">
        <f>SelectedInputs!AT162</f>
        <v>0.81674431711387552</v>
      </c>
      <c r="AU101" s="465">
        <f>SelectedInputs!AU162</f>
        <v>0.81674431711387552</v>
      </c>
      <c r="AV101" s="465">
        <f>SelectedInputs!AV162</f>
        <v>0.81674431711387552</v>
      </c>
      <c r="AW101" s="184"/>
      <c r="AX101" s="184"/>
      <c r="AY101" s="184"/>
      <c r="AZ101" s="184"/>
      <c r="BA101" s="184"/>
    </row>
    <row r="102" spans="1:53" s="82" customFormat="1" ht="16.8">
      <c r="E102" s="82" t="s">
        <v>180</v>
      </c>
      <c r="G102" s="82" t="s">
        <v>105</v>
      </c>
      <c r="H102" s="82" t="s">
        <v>181</v>
      </c>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243"/>
      <c r="AR102" s="465">
        <f>SelectedInputs!AR163</f>
        <v>-1.4036283000000003</v>
      </c>
      <c r="AS102" s="465">
        <f>SelectedInputs!AS163</f>
        <v>-1.4036283000000003</v>
      </c>
      <c r="AT102" s="465">
        <f>SelectedInputs!AT163</f>
        <v>-1.4036283000000003</v>
      </c>
      <c r="AU102" s="465">
        <f>SelectedInputs!AU163</f>
        <v>-1.4036283000000003</v>
      </c>
      <c r="AV102" s="465">
        <f>SelectedInputs!AV163</f>
        <v>-1.4036283000000003</v>
      </c>
      <c r="AW102" s="184"/>
      <c r="AX102" s="184"/>
      <c r="AY102" s="184"/>
      <c r="AZ102" s="184"/>
      <c r="BA102" s="184"/>
    </row>
    <row r="103" spans="1:53" s="82" customFormat="1" ht="16.8">
      <c r="E103" s="82" t="s">
        <v>182</v>
      </c>
      <c r="G103" s="82" t="s">
        <v>105</v>
      </c>
      <c r="H103" s="82" t="s">
        <v>183</v>
      </c>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243"/>
      <c r="AR103" s="465">
        <f>SelectedInputs!AR164</f>
        <v>-6.2999237084140347E-2</v>
      </c>
      <c r="AS103" s="465">
        <f>SelectedInputs!AS164</f>
        <v>-0.26748423708414237</v>
      </c>
      <c r="AT103" s="465">
        <f>SelectedInputs!AT164</f>
        <v>-0.35811423708414092</v>
      </c>
      <c r="AU103" s="465">
        <f>SelectedInputs!AU164</f>
        <v>-0.45503423708414165</v>
      </c>
      <c r="AV103" s="465">
        <f>SelectedInputs!AV164</f>
        <v>-0.54717923708414107</v>
      </c>
      <c r="AW103" s="184"/>
      <c r="AX103" s="184"/>
      <c r="AY103" s="184"/>
      <c r="AZ103" s="184"/>
      <c r="BA103" s="184"/>
    </row>
    <row r="104" spans="1:53" s="82" customFormat="1" ht="16.8">
      <c r="E104" s="82" t="s">
        <v>184</v>
      </c>
      <c r="G104" s="82" t="s">
        <v>105</v>
      </c>
      <c r="H104" s="82" t="s">
        <v>185</v>
      </c>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243"/>
      <c r="AR104" s="465">
        <f>SelectedInputs!AR165</f>
        <v>0</v>
      </c>
      <c r="AS104" s="465">
        <f>SelectedInputs!AS165</f>
        <v>0</v>
      </c>
      <c r="AT104" s="465">
        <f>SelectedInputs!AT165</f>
        <v>0</v>
      </c>
      <c r="AU104" s="465">
        <f>SelectedInputs!AU165</f>
        <v>0</v>
      </c>
      <c r="AV104" s="465">
        <f>SelectedInputs!AV165</f>
        <v>0</v>
      </c>
      <c r="AW104" s="184"/>
      <c r="AX104" s="184"/>
      <c r="AY104" s="184"/>
      <c r="AZ104" s="184"/>
      <c r="BA104" s="184"/>
    </row>
    <row r="105" spans="1:53" s="82" customFormat="1" ht="16.8">
      <c r="E105" s="82" t="s">
        <v>186</v>
      </c>
      <c r="G105" s="82" t="s">
        <v>105</v>
      </c>
      <c r="H105" s="82" t="s">
        <v>187</v>
      </c>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243"/>
      <c r="AR105" s="465">
        <f>SelectedInputs!AR166</f>
        <v>0</v>
      </c>
      <c r="AS105" s="465">
        <f>SelectedInputs!AS166</f>
        <v>0</v>
      </c>
      <c r="AT105" s="465">
        <f>SelectedInputs!AT166</f>
        <v>0</v>
      </c>
      <c r="AU105" s="465">
        <f>SelectedInputs!AU166</f>
        <v>0</v>
      </c>
      <c r="AV105" s="465">
        <f>SelectedInputs!AV166</f>
        <v>0</v>
      </c>
      <c r="AW105" s="184"/>
      <c r="AX105" s="184"/>
      <c r="AY105" s="184"/>
      <c r="AZ105" s="184"/>
      <c r="BA105" s="184"/>
    </row>
    <row r="106" spans="1:53" s="82" customFormat="1" ht="16.8">
      <c r="E106" s="82" t="s">
        <v>188</v>
      </c>
      <c r="G106" s="82" t="s">
        <v>105</v>
      </c>
      <c r="H106" s="82" t="s">
        <v>189</v>
      </c>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243"/>
      <c r="AR106" s="465">
        <f>SelectedInputs!AR167</f>
        <v>0</v>
      </c>
      <c r="AS106" s="465">
        <f>SelectedInputs!AS167</f>
        <v>0</v>
      </c>
      <c r="AT106" s="465">
        <f>SelectedInputs!AT167</f>
        <v>0</v>
      </c>
      <c r="AU106" s="465">
        <f>SelectedInputs!AU167</f>
        <v>0</v>
      </c>
      <c r="AV106" s="465">
        <f>SelectedInputs!AV167</f>
        <v>0</v>
      </c>
      <c r="AW106" s="184"/>
      <c r="AX106" s="184"/>
      <c r="AY106" s="184"/>
      <c r="AZ106" s="184"/>
      <c r="BA106" s="184"/>
    </row>
    <row r="107" spans="1:53" s="82" customFormat="1" ht="16.8">
      <c r="E107" s="82" t="s">
        <v>190</v>
      </c>
      <c r="G107" s="82" t="s">
        <v>105</v>
      </c>
      <c r="H107" s="82" t="s">
        <v>191</v>
      </c>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243"/>
      <c r="AR107" s="465">
        <f>SelectedInputs!AR168</f>
        <v>0</v>
      </c>
      <c r="AS107" s="465">
        <f>SelectedInputs!AS168</f>
        <v>0</v>
      </c>
      <c r="AT107" s="465">
        <f>SelectedInputs!AT168</f>
        <v>0</v>
      </c>
      <c r="AU107" s="465">
        <f>SelectedInputs!AU168</f>
        <v>0</v>
      </c>
      <c r="AV107" s="465">
        <f>SelectedInputs!AV168</f>
        <v>0</v>
      </c>
      <c r="AW107" s="184"/>
      <c r="AX107" s="184"/>
      <c r="AY107" s="184"/>
      <c r="AZ107" s="184"/>
      <c r="BA107" s="184"/>
    </row>
    <row r="108" spans="1:53" s="82" customFormat="1" ht="16.8">
      <c r="E108" s="82" t="s">
        <v>192</v>
      </c>
      <c r="G108" s="82" t="s">
        <v>105</v>
      </c>
      <c r="H108" s="82" t="s">
        <v>193</v>
      </c>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243"/>
      <c r="AR108" s="465">
        <f>SelectedInputs!AR169</f>
        <v>0</v>
      </c>
      <c r="AS108" s="465">
        <f>SelectedInputs!AS169</f>
        <v>0</v>
      </c>
      <c r="AT108" s="465">
        <f>SelectedInputs!AT169</f>
        <v>0</v>
      </c>
      <c r="AU108" s="465">
        <f>SelectedInputs!AU169</f>
        <v>0</v>
      </c>
      <c r="AV108" s="465">
        <f>SelectedInputs!AV169</f>
        <v>0</v>
      </c>
      <c r="AW108" s="184"/>
      <c r="AX108" s="184"/>
      <c r="AY108" s="184"/>
      <c r="AZ108" s="184"/>
      <c r="BA108" s="184"/>
    </row>
    <row r="109" spans="1:53" s="82" customFormat="1" ht="16.8">
      <c r="E109" s="182" t="s">
        <v>176</v>
      </c>
      <c r="G109" s="82" t="s">
        <v>105</v>
      </c>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243"/>
      <c r="AR109" s="465">
        <f>SelectedInputs!AR170</f>
        <v>0</v>
      </c>
      <c r="AS109" s="465">
        <f>SelectedInputs!AS170</f>
        <v>0</v>
      </c>
      <c r="AT109" s="465">
        <f>SelectedInputs!AT170</f>
        <v>0</v>
      </c>
      <c r="AU109" s="465">
        <f>SelectedInputs!AU170</f>
        <v>0</v>
      </c>
      <c r="AV109" s="465">
        <f>SelectedInputs!AV170</f>
        <v>0</v>
      </c>
      <c r="AW109" s="184"/>
      <c r="AX109" s="184"/>
      <c r="AY109" s="184"/>
      <c r="AZ109" s="184"/>
      <c r="BA109" s="184"/>
    </row>
    <row r="110" spans="1:53" s="82" customFormat="1" ht="16.8">
      <c r="E110" s="182" t="s">
        <v>176</v>
      </c>
      <c r="G110" s="82" t="s">
        <v>105</v>
      </c>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243"/>
      <c r="AR110" s="465">
        <f>SelectedInputs!AR171</f>
        <v>0</v>
      </c>
      <c r="AS110" s="465">
        <f>SelectedInputs!AS171</f>
        <v>0</v>
      </c>
      <c r="AT110" s="465">
        <f>SelectedInputs!AT171</f>
        <v>0</v>
      </c>
      <c r="AU110" s="465">
        <f>SelectedInputs!AU171</f>
        <v>0</v>
      </c>
      <c r="AV110" s="465">
        <f>SelectedInputs!AV171</f>
        <v>0</v>
      </c>
      <c r="AW110" s="184"/>
      <c r="AX110" s="184"/>
      <c r="AY110" s="184"/>
      <c r="AZ110" s="184"/>
      <c r="BA110" s="184"/>
    </row>
    <row r="111" spans="1:53" s="82" customFormat="1" ht="16.8">
      <c r="E111" s="82" t="s">
        <v>572</v>
      </c>
      <c r="G111" s="82" t="s">
        <v>105</v>
      </c>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243"/>
      <c r="AR111" s="466">
        <f>SUM(AR101:AR110)</f>
        <v>-0.6498832199702651</v>
      </c>
      <c r="AS111" s="467">
        <f>SUM(AS101:AS110)</f>
        <v>-0.85436821997026713</v>
      </c>
      <c r="AT111" s="467">
        <f>SUM(AT101:AT110)</f>
        <v>-0.94499821997026567</v>
      </c>
      <c r="AU111" s="467">
        <f>SUM(AU101:AU110)</f>
        <v>-1.0419182199702663</v>
      </c>
      <c r="AV111" s="467">
        <f>SUM(AV101:AV110)</f>
        <v>-1.1340632199702658</v>
      </c>
      <c r="AW111" s="184"/>
      <c r="AX111" s="184"/>
      <c r="AY111" s="184"/>
      <c r="AZ111" s="184"/>
      <c r="BA111" s="184"/>
    </row>
    <row r="112" spans="1:53" s="82" customFormat="1" ht="16.8">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243"/>
      <c r="AR112" s="145"/>
      <c r="AS112" s="184"/>
      <c r="AT112" s="184"/>
      <c r="AU112" s="184"/>
      <c r="AV112" s="184"/>
      <c r="AW112" s="184"/>
      <c r="AX112" s="184"/>
      <c r="AY112" s="184"/>
      <c r="AZ112" s="184"/>
      <c r="BA112" s="184"/>
    </row>
    <row r="113" spans="1:48" ht="16.8">
      <c r="A113" s="82"/>
      <c r="B113" s="2"/>
      <c r="C113" s="82"/>
      <c r="D113" s="82"/>
      <c r="E113" s="82" t="s">
        <v>194</v>
      </c>
      <c r="F113" s="82"/>
      <c r="G113" s="82" t="s">
        <v>105</v>
      </c>
      <c r="H113" s="82" t="s">
        <v>195</v>
      </c>
      <c r="I113" s="8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57"/>
      <c r="AR113" s="30">
        <f>SelectedInputs!AR173</f>
        <v>1.38</v>
      </c>
      <c r="AS113" s="30">
        <f>SelectedInputs!AS173</f>
        <v>0</v>
      </c>
      <c r="AT113" s="30">
        <f>SelectedInputs!AT173</f>
        <v>0</v>
      </c>
      <c r="AU113" s="30">
        <f>SelectedInputs!AU173</f>
        <v>0</v>
      </c>
      <c r="AV113" s="30">
        <f>SelectedInputs!AV173</f>
        <v>0</v>
      </c>
    </row>
    <row r="114" spans="1:48" ht="16.8">
      <c r="A114" s="82"/>
      <c r="B114" s="82"/>
      <c r="C114" s="82"/>
      <c r="D114" s="82"/>
      <c r="E114" s="82"/>
      <c r="F114" s="82"/>
      <c r="G114" s="7"/>
      <c r="H114" s="82"/>
      <c r="I114" s="128"/>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57"/>
      <c r="AR114" s="30"/>
      <c r="AS114" s="30"/>
      <c r="AT114" s="30"/>
      <c r="AU114" s="30"/>
      <c r="AV114" s="30"/>
    </row>
    <row r="115" spans="1:48" ht="16.8">
      <c r="A115" s="2"/>
      <c r="B115" s="2"/>
      <c r="C115" s="28" t="s">
        <v>3</v>
      </c>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28"/>
      <c r="AS115" s="28"/>
      <c r="AT115" s="28"/>
      <c r="AU115" s="28"/>
      <c r="AV115" s="28"/>
    </row>
    <row r="116" spans="1:48" ht="16.8">
      <c r="A116" s="82"/>
      <c r="B116" s="82"/>
      <c r="C116" s="82"/>
      <c r="D116" s="82"/>
      <c r="E116" s="82"/>
      <c r="F116" s="82"/>
      <c r="G116" s="82"/>
      <c r="H116" s="82"/>
      <c r="I116" s="278" t="s">
        <v>573</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57"/>
      <c r="AR116" s="30"/>
      <c r="AS116" s="30"/>
      <c r="AT116" s="30"/>
      <c r="AU116" s="30"/>
      <c r="AV116" s="30"/>
    </row>
    <row r="117" spans="1:48" ht="16.8">
      <c r="A117" s="94"/>
      <c r="B117" s="2"/>
      <c r="C117" s="194"/>
      <c r="D117" s="82"/>
      <c r="E117" s="13" t="s">
        <v>196</v>
      </c>
      <c r="F117" s="2"/>
      <c r="G117" s="2" t="s">
        <v>105</v>
      </c>
      <c r="H117" s="82" t="s">
        <v>197</v>
      </c>
      <c r="I117" s="262">
        <f>SelectedInputs!AR184</f>
        <v>1.111111</v>
      </c>
      <c r="J117" s="194"/>
      <c r="K117" s="194"/>
      <c r="L117" s="194"/>
      <c r="M117" s="194"/>
      <c r="N117" s="194"/>
      <c r="O117" s="194"/>
      <c r="P117" s="194"/>
      <c r="Q117" s="194"/>
      <c r="R117" s="194"/>
      <c r="S117" s="194"/>
      <c r="T117" s="194"/>
      <c r="U117" s="194"/>
      <c r="V117" s="194"/>
      <c r="W117" s="194"/>
      <c r="X117" s="194"/>
      <c r="Y117" s="194"/>
      <c r="Z117" s="194"/>
      <c r="AA117" s="194"/>
      <c r="AB117" s="194"/>
      <c r="AC117" s="194"/>
      <c r="AD117" s="194"/>
      <c r="AE117" s="194"/>
      <c r="AF117" s="194"/>
      <c r="AG117" s="194"/>
      <c r="AH117" s="194"/>
      <c r="AI117" s="194"/>
      <c r="AJ117" s="194"/>
      <c r="AK117" s="194"/>
      <c r="AL117" s="194"/>
      <c r="AM117" s="194"/>
      <c r="AN117" s="194"/>
      <c r="AO117" s="194"/>
      <c r="AP117" s="194"/>
      <c r="AQ117" s="189"/>
      <c r="AR117" s="7">
        <f>SelectedInputs!AR177</f>
        <v>1.1105778857422002</v>
      </c>
      <c r="AS117" s="7">
        <f>SelectedInputs!AS177</f>
        <v>1.1105778857422002</v>
      </c>
      <c r="AT117" s="7">
        <f>SelectedInputs!AT177</f>
        <v>1.1105778857422002</v>
      </c>
      <c r="AU117" s="7">
        <f>SelectedInputs!AU177</f>
        <v>1.1105778857422002</v>
      </c>
      <c r="AV117" s="7">
        <f>SelectedInputs!AV177</f>
        <v>1.1105778857422002</v>
      </c>
    </row>
    <row r="118" spans="1:48" ht="16.8">
      <c r="A118" s="94"/>
      <c r="B118" s="2"/>
      <c r="C118" s="194"/>
      <c r="D118" s="82"/>
      <c r="E118" s="82" t="s">
        <v>198</v>
      </c>
      <c r="F118" s="2"/>
      <c r="G118" s="2" t="s">
        <v>105</v>
      </c>
      <c r="H118" s="82" t="s">
        <v>199</v>
      </c>
      <c r="I118" s="262">
        <f>SelectedInputs!AR185</f>
        <v>1.111111</v>
      </c>
      <c r="J118" s="194"/>
      <c r="K118" s="194"/>
      <c r="L118" s="194"/>
      <c r="M118" s="194"/>
      <c r="N118" s="194"/>
      <c r="O118" s="194"/>
      <c r="P118" s="194"/>
      <c r="Q118" s="194"/>
      <c r="R118" s="194"/>
      <c r="S118" s="194"/>
      <c r="T118" s="194"/>
      <c r="U118" s="194"/>
      <c r="V118" s="194"/>
      <c r="W118" s="194"/>
      <c r="X118" s="194"/>
      <c r="Y118" s="194"/>
      <c r="Z118" s="194"/>
      <c r="AA118" s="194"/>
      <c r="AB118" s="194"/>
      <c r="AC118" s="194"/>
      <c r="AD118" s="194"/>
      <c r="AE118" s="194"/>
      <c r="AF118" s="194"/>
      <c r="AG118" s="194"/>
      <c r="AH118" s="194"/>
      <c r="AI118" s="194"/>
      <c r="AJ118" s="194"/>
      <c r="AK118" s="194"/>
      <c r="AL118" s="194"/>
      <c r="AM118" s="194"/>
      <c r="AN118" s="194"/>
      <c r="AO118" s="194"/>
      <c r="AP118" s="194"/>
      <c r="AQ118" s="189"/>
      <c r="AR118" s="7">
        <f>SelectedInputs!AR178</f>
        <v>0</v>
      </c>
      <c r="AS118" s="7">
        <f>SelectedInputs!AS178</f>
        <v>0</v>
      </c>
      <c r="AT118" s="7">
        <f>SelectedInputs!AT178</f>
        <v>0</v>
      </c>
      <c r="AU118" s="7">
        <f>SelectedInputs!AU178</f>
        <v>0</v>
      </c>
      <c r="AV118" s="7">
        <f>SelectedInputs!AV178</f>
        <v>0</v>
      </c>
    </row>
    <row r="119" spans="1:48" ht="16.8">
      <c r="A119" s="94"/>
      <c r="B119" s="2"/>
      <c r="C119" s="194"/>
      <c r="D119" s="82"/>
      <c r="E119" s="82" t="s">
        <v>200</v>
      </c>
      <c r="F119" s="2"/>
      <c r="G119" s="2" t="s">
        <v>105</v>
      </c>
      <c r="H119" s="82" t="s">
        <v>201</v>
      </c>
      <c r="I119" s="262">
        <f>SelectedInputs!AR186</f>
        <v>1.111111</v>
      </c>
      <c r="J119" s="194"/>
      <c r="K119" s="194"/>
      <c r="L119" s="194"/>
      <c r="M119" s="194"/>
      <c r="N119" s="194"/>
      <c r="O119" s="194"/>
      <c r="P119" s="194"/>
      <c r="Q119" s="194"/>
      <c r="R119" s="194"/>
      <c r="S119" s="194"/>
      <c r="T119" s="194"/>
      <c r="U119" s="194"/>
      <c r="V119" s="194"/>
      <c r="W119" s="194"/>
      <c r="X119" s="194"/>
      <c r="Y119" s="194"/>
      <c r="Z119" s="194"/>
      <c r="AA119" s="194"/>
      <c r="AB119" s="194"/>
      <c r="AC119" s="194"/>
      <c r="AD119" s="194"/>
      <c r="AE119" s="194"/>
      <c r="AF119" s="194"/>
      <c r="AG119" s="194"/>
      <c r="AH119" s="194"/>
      <c r="AI119" s="194"/>
      <c r="AJ119" s="194"/>
      <c r="AK119" s="194"/>
      <c r="AL119" s="194"/>
      <c r="AM119" s="194"/>
      <c r="AN119" s="194"/>
      <c r="AO119" s="194"/>
      <c r="AP119" s="194"/>
      <c r="AQ119" s="189"/>
      <c r="AR119" s="7">
        <f>SelectedInputs!AR179</f>
        <v>0</v>
      </c>
      <c r="AS119" s="7">
        <f>SelectedInputs!AS179</f>
        <v>0</v>
      </c>
      <c r="AT119" s="7">
        <f>SelectedInputs!AT179</f>
        <v>0</v>
      </c>
      <c r="AU119" s="7">
        <f>SelectedInputs!AU179</f>
        <v>0</v>
      </c>
      <c r="AV119" s="7">
        <f>SelectedInputs!AV179</f>
        <v>0</v>
      </c>
    </row>
    <row r="120" spans="1:48" ht="16.8">
      <c r="A120" s="94"/>
      <c r="B120" s="2"/>
      <c r="C120" s="194"/>
      <c r="D120" s="82"/>
      <c r="E120" s="82" t="s">
        <v>202</v>
      </c>
      <c r="F120" s="2"/>
      <c r="G120" s="2" t="s">
        <v>105</v>
      </c>
      <c r="H120" s="82" t="s">
        <v>203</v>
      </c>
      <c r="I120" s="262"/>
      <c r="J120" s="194"/>
      <c r="K120" s="194"/>
      <c r="L120" s="194"/>
      <c r="M120" s="194"/>
      <c r="N120" s="194"/>
      <c r="O120" s="194"/>
      <c r="P120" s="194"/>
      <c r="Q120" s="194"/>
      <c r="R120" s="194"/>
      <c r="S120" s="194"/>
      <c r="T120" s="194"/>
      <c r="U120" s="194"/>
      <c r="V120" s="194"/>
      <c r="W120" s="194"/>
      <c r="X120" s="194"/>
      <c r="Y120" s="194"/>
      <c r="Z120" s="194"/>
      <c r="AA120" s="194"/>
      <c r="AB120" s="194"/>
      <c r="AC120" s="194"/>
      <c r="AD120" s="194"/>
      <c r="AE120" s="194"/>
      <c r="AF120" s="194"/>
      <c r="AG120" s="194"/>
      <c r="AH120" s="194"/>
      <c r="AI120" s="194"/>
      <c r="AJ120" s="194"/>
      <c r="AK120" s="194"/>
      <c r="AL120" s="194"/>
      <c r="AM120" s="194"/>
      <c r="AN120" s="194"/>
      <c r="AO120" s="194"/>
      <c r="AP120" s="194"/>
      <c r="AQ120" s="189"/>
      <c r="AR120" s="7">
        <f>SelectedInputs!AR180</f>
        <v>0</v>
      </c>
      <c r="AS120" s="7">
        <f>SelectedInputs!AS180</f>
        <v>0</v>
      </c>
      <c r="AT120" s="7">
        <f>SelectedInputs!AT180</f>
        <v>0</v>
      </c>
      <c r="AU120" s="7">
        <f>SelectedInputs!AU180</f>
        <v>0</v>
      </c>
      <c r="AV120" s="7">
        <f>SelectedInputs!AV180</f>
        <v>0</v>
      </c>
    </row>
    <row r="121" spans="1:48" ht="16.8">
      <c r="A121" s="94"/>
      <c r="B121" s="2"/>
      <c r="C121" s="194"/>
      <c r="D121" s="82"/>
      <c r="E121" s="2" t="s">
        <v>204</v>
      </c>
      <c r="F121" s="82"/>
      <c r="G121" s="2" t="s">
        <v>105</v>
      </c>
      <c r="H121" s="82" t="s">
        <v>205</v>
      </c>
      <c r="I121" s="30"/>
      <c r="J121" s="194"/>
      <c r="K121" s="194"/>
      <c r="L121" s="194"/>
      <c r="M121" s="194"/>
      <c r="N121" s="194"/>
      <c r="O121" s="194"/>
      <c r="P121" s="194"/>
      <c r="Q121" s="194"/>
      <c r="R121" s="194"/>
      <c r="S121" s="194"/>
      <c r="T121" s="194"/>
      <c r="U121" s="194"/>
      <c r="V121" s="194"/>
      <c r="W121" s="194"/>
      <c r="X121" s="194"/>
      <c r="Y121" s="194"/>
      <c r="Z121" s="194"/>
      <c r="AA121" s="194"/>
      <c r="AB121" s="194"/>
      <c r="AC121" s="194"/>
      <c r="AD121" s="194"/>
      <c r="AE121" s="194"/>
      <c r="AF121" s="194"/>
      <c r="AG121" s="194"/>
      <c r="AH121" s="194"/>
      <c r="AI121" s="194"/>
      <c r="AJ121" s="194"/>
      <c r="AK121" s="194"/>
      <c r="AL121" s="194"/>
      <c r="AM121" s="194"/>
      <c r="AN121" s="194"/>
      <c r="AO121" s="194"/>
      <c r="AP121" s="194"/>
      <c r="AQ121" s="189"/>
      <c r="AR121" s="30">
        <f>SelectedInputs!AR181</f>
        <v>0</v>
      </c>
      <c r="AS121" s="30">
        <f>SelectedInputs!AS181</f>
        <v>0</v>
      </c>
      <c r="AT121" s="30">
        <f>SelectedInputs!AT181</f>
        <v>0</v>
      </c>
      <c r="AU121" s="30">
        <f>SelectedInputs!AU181</f>
        <v>0</v>
      </c>
      <c r="AV121" s="30">
        <f>SelectedInputs!AV181</f>
        <v>0</v>
      </c>
    </row>
    <row r="122" spans="1:48" ht="16.8">
      <c r="A122" s="94"/>
      <c r="B122" s="2"/>
      <c r="C122" s="194"/>
      <c r="D122" s="82"/>
      <c r="E122" s="2" t="s">
        <v>206</v>
      </c>
      <c r="F122" s="82"/>
      <c r="G122" s="2" t="s">
        <v>105</v>
      </c>
      <c r="H122" s="82" t="s">
        <v>207</v>
      </c>
      <c r="I122" s="30"/>
      <c r="J122" s="194"/>
      <c r="K122" s="194"/>
      <c r="L122" s="194"/>
      <c r="M122" s="194"/>
      <c r="N122" s="194"/>
      <c r="O122" s="194"/>
      <c r="P122" s="194"/>
      <c r="Q122" s="194"/>
      <c r="R122" s="194"/>
      <c r="S122" s="194"/>
      <c r="T122" s="194"/>
      <c r="U122" s="194"/>
      <c r="V122" s="194"/>
      <c r="W122" s="194"/>
      <c r="X122" s="194"/>
      <c r="Y122" s="194"/>
      <c r="Z122" s="194"/>
      <c r="AA122" s="194"/>
      <c r="AB122" s="194"/>
      <c r="AC122" s="194"/>
      <c r="AD122" s="194"/>
      <c r="AE122" s="194"/>
      <c r="AF122" s="194"/>
      <c r="AG122" s="194"/>
      <c r="AH122" s="194"/>
      <c r="AI122" s="194"/>
      <c r="AJ122" s="194"/>
      <c r="AK122" s="194"/>
      <c r="AL122" s="194"/>
      <c r="AM122" s="194"/>
      <c r="AN122" s="194"/>
      <c r="AO122" s="194"/>
      <c r="AP122" s="194"/>
      <c r="AQ122" s="189"/>
      <c r="AR122" s="30">
        <f>SelectedInputs!AR182</f>
        <v>0</v>
      </c>
      <c r="AS122" s="30">
        <f>SelectedInputs!AS182</f>
        <v>0</v>
      </c>
      <c r="AT122" s="30">
        <f>SelectedInputs!AT182</f>
        <v>0</v>
      </c>
      <c r="AU122" s="30">
        <f>SelectedInputs!AU182</f>
        <v>0</v>
      </c>
      <c r="AV122" s="30">
        <f>SelectedInputs!AV182</f>
        <v>0</v>
      </c>
    </row>
    <row r="123" spans="1:48" ht="16.8">
      <c r="A123" s="94"/>
      <c r="B123" s="2"/>
      <c r="C123" s="194"/>
      <c r="D123" s="194"/>
      <c r="E123" s="13" t="s">
        <v>574</v>
      </c>
      <c r="F123" s="2"/>
      <c r="G123" s="2" t="s">
        <v>105</v>
      </c>
      <c r="H123" s="2"/>
      <c r="I123" s="30"/>
      <c r="J123" s="194"/>
      <c r="K123" s="194"/>
      <c r="L123" s="194"/>
      <c r="M123" s="194"/>
      <c r="N123" s="194"/>
      <c r="O123" s="194"/>
      <c r="P123" s="194"/>
      <c r="Q123" s="194"/>
      <c r="R123" s="194"/>
      <c r="S123" s="194"/>
      <c r="T123" s="194"/>
      <c r="U123" s="194"/>
      <c r="V123" s="194"/>
      <c r="W123" s="194"/>
      <c r="X123" s="194"/>
      <c r="Y123" s="194"/>
      <c r="Z123" s="194"/>
      <c r="AA123" s="194"/>
      <c r="AB123" s="194"/>
      <c r="AC123" s="194"/>
      <c r="AD123" s="194"/>
      <c r="AE123" s="194"/>
      <c r="AF123" s="194"/>
      <c r="AG123" s="194"/>
      <c r="AH123" s="194"/>
      <c r="AI123" s="194"/>
      <c r="AJ123" s="194"/>
      <c r="AK123" s="194"/>
      <c r="AL123" s="194"/>
      <c r="AM123" s="194"/>
      <c r="AN123" s="194"/>
      <c r="AO123" s="194"/>
      <c r="AP123" s="194"/>
      <c r="AQ123" s="189"/>
      <c r="AR123" s="525">
        <f>SUM(AR117:AR122)</f>
        <v>1.1105778857422002</v>
      </c>
      <c r="AS123" s="526">
        <f>SUM(AS117:AS122)</f>
        <v>1.1105778857422002</v>
      </c>
      <c r="AT123" s="526">
        <f>SUM(AT117:AT122)</f>
        <v>1.1105778857422002</v>
      </c>
      <c r="AU123" s="526">
        <f>SUM(AU117:AU122)</f>
        <v>1.1105778857422002</v>
      </c>
      <c r="AV123" s="526">
        <f>SUM(AV117:AV122)</f>
        <v>1.1105778857422002</v>
      </c>
    </row>
    <row r="124" spans="1:48" ht="16.8">
      <c r="A124" s="94"/>
      <c r="B124" s="2"/>
      <c r="C124" s="194"/>
      <c r="D124" s="194"/>
      <c r="E124" s="13" t="s">
        <v>575</v>
      </c>
      <c r="F124" s="2"/>
      <c r="G124" s="2" t="s">
        <v>105</v>
      </c>
      <c r="H124" s="2"/>
      <c r="I124" s="30"/>
      <c r="J124" s="194"/>
      <c r="K124" s="194"/>
      <c r="L124" s="194"/>
      <c r="M124" s="194"/>
      <c r="N124" s="194"/>
      <c r="O124" s="194"/>
      <c r="P124" s="194"/>
      <c r="Q124" s="194"/>
      <c r="R124" s="194"/>
      <c r="S124" s="194"/>
      <c r="T124" s="194"/>
      <c r="U124" s="194"/>
      <c r="V124" s="194"/>
      <c r="W124" s="194"/>
      <c r="X124" s="194"/>
      <c r="Y124" s="194"/>
      <c r="Z124" s="194"/>
      <c r="AA124" s="194"/>
      <c r="AB124" s="194"/>
      <c r="AC124" s="194"/>
      <c r="AD124" s="194"/>
      <c r="AE124" s="194"/>
      <c r="AF124" s="194"/>
      <c r="AG124" s="194"/>
      <c r="AH124" s="194"/>
      <c r="AI124" s="194"/>
      <c r="AJ124" s="194"/>
      <c r="AK124" s="194"/>
      <c r="AL124" s="194"/>
      <c r="AM124" s="194"/>
      <c r="AN124" s="194"/>
      <c r="AO124" s="194"/>
      <c r="AP124" s="194"/>
      <c r="AQ124" s="189"/>
      <c r="AR124" s="453">
        <f xml:space="preserve"> - SUMPRODUCT($I$117:$I$119,AR117:AR119)</f>
        <v>-1.2339753052049018</v>
      </c>
      <c r="AS124" s="30">
        <f xml:space="preserve"> - SUMPRODUCT($I$117:$I$119,AS117:AS119)</f>
        <v>-1.2339753052049018</v>
      </c>
      <c r="AT124" s="30">
        <f xml:space="preserve"> - SUMPRODUCT($I$117:$I$119,AT117:AT119)</f>
        <v>-1.2339753052049018</v>
      </c>
      <c r="AU124" s="30">
        <f xml:space="preserve"> - SUMPRODUCT($I$117:$I$119,AU117:AU119)</f>
        <v>-1.2339753052049018</v>
      </c>
      <c r="AV124" s="30">
        <f xml:space="preserve"> - SUMPRODUCT($I$117:$I$119,AV117:AV119)</f>
        <v>-1.2339753052049018</v>
      </c>
    </row>
    <row r="125" spans="1:48" ht="16.8">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147"/>
      <c r="AR125" s="82"/>
      <c r="AS125" s="82"/>
      <c r="AT125" s="82"/>
      <c r="AU125" s="82"/>
      <c r="AV125" s="82"/>
    </row>
    <row r="126" spans="1:48" ht="16.8">
      <c r="A126" s="2"/>
      <c r="B126" s="2"/>
      <c r="C126" s="28" t="s">
        <v>212</v>
      </c>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28"/>
      <c r="AS126" s="28"/>
      <c r="AT126" s="28"/>
      <c r="AU126" s="28"/>
      <c r="AV126" s="28"/>
    </row>
    <row r="127" spans="1:48" ht="16.8">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147"/>
      <c r="AR127" s="82"/>
      <c r="AS127" s="82"/>
      <c r="AT127" s="82"/>
      <c r="AU127" s="82"/>
      <c r="AV127" s="82"/>
    </row>
    <row r="128" spans="1:48" ht="16.8">
      <c r="A128" s="82"/>
      <c r="B128" s="82"/>
      <c r="C128" s="82"/>
      <c r="D128" s="10" t="s">
        <v>576</v>
      </c>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1"/>
      <c r="AR128" s="10"/>
      <c r="AS128" s="10"/>
      <c r="AT128" s="10"/>
      <c r="AU128" s="10"/>
      <c r="AV128" s="10"/>
    </row>
    <row r="129" spans="1:48" ht="16.8">
      <c r="A129" s="82"/>
      <c r="B129" s="82"/>
      <c r="C129" s="82"/>
      <c r="D129" s="82"/>
      <c r="E129" s="82" t="s">
        <v>214</v>
      </c>
      <c r="F129" s="82"/>
      <c r="G129" s="82" t="s">
        <v>105</v>
      </c>
      <c r="H129" s="82" t="s">
        <v>215</v>
      </c>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
      <c r="AK129" s="8"/>
      <c r="AL129" s="8"/>
      <c r="AM129" s="8"/>
      <c r="AN129" s="8"/>
      <c r="AO129" s="8"/>
      <c r="AP129" s="8"/>
      <c r="AQ129" s="9"/>
      <c r="AR129" s="8">
        <f>SelectedInputs!AR191</f>
        <v>45.681199999999997</v>
      </c>
      <c r="AS129" s="8">
        <f>SelectedInputs!AS191</f>
        <v>45.124400000000001</v>
      </c>
      <c r="AT129" s="8">
        <f>SelectedInputs!AT191</f>
        <v>43.765500000000003</v>
      </c>
      <c r="AU129" s="8">
        <f>SelectedInputs!AU191</f>
        <v>44.808100000000003</v>
      </c>
      <c r="AV129" s="8">
        <f>SelectedInputs!AV191</f>
        <v>44.882599999999996</v>
      </c>
    </row>
    <row r="130" spans="1:48" ht="16.8">
      <c r="A130" s="82"/>
      <c r="B130" s="82"/>
      <c r="C130" s="82"/>
      <c r="D130" s="82"/>
      <c r="E130" s="82" t="s">
        <v>216</v>
      </c>
      <c r="F130" s="82"/>
      <c r="G130" s="82" t="s">
        <v>105</v>
      </c>
      <c r="H130" s="82" t="s">
        <v>217</v>
      </c>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
      <c r="AK130" s="8"/>
      <c r="AL130" s="8"/>
      <c r="AM130" s="8"/>
      <c r="AN130" s="8"/>
      <c r="AO130" s="8"/>
      <c r="AP130" s="8"/>
      <c r="AQ130" s="9"/>
      <c r="AR130" s="8">
        <f>SelectedInputs!AR192</f>
        <v>-46.464399999999998</v>
      </c>
      <c r="AS130" s="8">
        <f>SelectedInputs!AS192</f>
        <v>-45.947400000000002</v>
      </c>
      <c r="AT130" s="8">
        <f>SelectedInputs!AT192</f>
        <v>-44.648399999999995</v>
      </c>
      <c r="AU130" s="8">
        <f>SelectedInputs!AU192</f>
        <v>-45.702599999999997</v>
      </c>
      <c r="AV130" s="8">
        <f>SelectedInputs!AV192</f>
        <v>-45.788299999999992</v>
      </c>
    </row>
    <row r="131" spans="1:48" ht="16.8">
      <c r="A131" s="82"/>
      <c r="B131" s="82"/>
      <c r="C131" s="82"/>
      <c r="D131" s="82"/>
      <c r="E131" s="82" t="s">
        <v>577</v>
      </c>
      <c r="F131" s="82"/>
      <c r="G131" s="2" t="s">
        <v>105</v>
      </c>
      <c r="H131" s="82" t="s">
        <v>219</v>
      </c>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
      <c r="AK131" s="8"/>
      <c r="AL131" s="8"/>
      <c r="AM131" s="8"/>
      <c r="AN131" s="8"/>
      <c r="AO131" s="8"/>
      <c r="AP131" s="8"/>
      <c r="AQ131" s="9"/>
      <c r="AR131" s="8">
        <f>SelectedInputs!AR193</f>
        <v>21.225000000000001</v>
      </c>
      <c r="AS131" s="8">
        <f>SelectedInputs!AS193</f>
        <v>15.378</v>
      </c>
      <c r="AT131" s="8">
        <f>SelectedInputs!AT193</f>
        <v>14.673</v>
      </c>
      <c r="AU131" s="8">
        <f>SelectedInputs!AU193</f>
        <v>14.726000000000001</v>
      </c>
      <c r="AV131" s="8">
        <f>SelectedInputs!AV193</f>
        <v>10.939</v>
      </c>
    </row>
    <row r="132" spans="1:48" ht="16.8">
      <c r="A132" s="82"/>
      <c r="B132" s="82"/>
      <c r="C132" s="82"/>
      <c r="D132" s="82"/>
      <c r="E132" s="82" t="s">
        <v>578</v>
      </c>
      <c r="F132" s="82"/>
      <c r="G132" s="2" t="s">
        <v>105</v>
      </c>
      <c r="H132" s="82" t="s">
        <v>221</v>
      </c>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
      <c r="AK132" s="8"/>
      <c r="AL132" s="8"/>
      <c r="AM132" s="8"/>
      <c r="AN132" s="8"/>
      <c r="AO132" s="8"/>
      <c r="AP132" s="8"/>
      <c r="AQ132" s="9"/>
      <c r="AR132" s="8">
        <f>SelectedInputs!AR194</f>
        <v>-21.22483320614317</v>
      </c>
      <c r="AS132" s="8">
        <f>SelectedInputs!AS194</f>
        <v>-15.378378263433454</v>
      </c>
      <c r="AT132" s="8">
        <f>SelectedInputs!AT194</f>
        <v>-14.673388874141933</v>
      </c>
      <c r="AU132" s="8">
        <f>SelectedInputs!AU194</f>
        <v>-14.725734594557288</v>
      </c>
      <c r="AV132" s="8">
        <f>SelectedInputs!AV194</f>
        <v>-10.938703940801245</v>
      </c>
    </row>
    <row r="133" spans="1:48" ht="16.8">
      <c r="A133" s="82"/>
      <c r="B133" s="82"/>
      <c r="C133" s="82"/>
      <c r="D133" s="82"/>
      <c r="E133" s="82" t="s">
        <v>579</v>
      </c>
      <c r="F133" s="82"/>
      <c r="G133" s="2" t="s">
        <v>105</v>
      </c>
      <c r="H133" s="82" t="s">
        <v>223</v>
      </c>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
      <c r="AK133" s="8"/>
      <c r="AL133" s="8"/>
      <c r="AM133" s="8"/>
      <c r="AN133" s="8"/>
      <c r="AO133" s="8"/>
      <c r="AP133" s="8"/>
      <c r="AQ133" s="9"/>
      <c r="AR133" s="8">
        <f>SelectedInputs!AR195</f>
        <v>3.698</v>
      </c>
      <c r="AS133" s="8">
        <f>SelectedInputs!AS195</f>
        <v>3.6549999999999998</v>
      </c>
      <c r="AT133" s="8">
        <f>SelectedInputs!AT195</f>
        <v>3.516</v>
      </c>
      <c r="AU133" s="8">
        <f>SelectedInputs!AU195</f>
        <v>3.5539999999999998</v>
      </c>
      <c r="AV133" s="8">
        <f>SelectedInputs!AV195</f>
        <v>3.5259999999999998</v>
      </c>
    </row>
    <row r="134" spans="1:48" ht="16.8">
      <c r="A134" s="82"/>
      <c r="B134" s="82"/>
      <c r="C134" s="82"/>
      <c r="D134" s="82"/>
      <c r="E134" s="82" t="s">
        <v>580</v>
      </c>
      <c r="F134" s="82"/>
      <c r="G134" s="2" t="s">
        <v>105</v>
      </c>
      <c r="H134" s="82" t="s">
        <v>225</v>
      </c>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
      <c r="AK134" s="8"/>
      <c r="AL134" s="8"/>
      <c r="AM134" s="8"/>
      <c r="AN134" s="8"/>
      <c r="AO134" s="8"/>
      <c r="AP134" s="8"/>
      <c r="AQ134" s="9"/>
      <c r="AR134" s="8">
        <f>SelectedInputs!AR196</f>
        <v>-3.6978071320420085</v>
      </c>
      <c r="AS134" s="8">
        <f>SelectedInputs!AS196</f>
        <v>-3.6548296451648081</v>
      </c>
      <c r="AT134" s="8">
        <f>SelectedInputs!AT196</f>
        <v>-3.5164428950761826</v>
      </c>
      <c r="AU134" s="8">
        <f>SelectedInputs!AU196</f>
        <v>-3.55432280289752</v>
      </c>
      <c r="AV134" s="8">
        <f>SelectedInputs!AV196</f>
        <v>-3.5264747837602619</v>
      </c>
    </row>
    <row r="135" spans="1:48" ht="16.8">
      <c r="A135" s="82"/>
      <c r="B135" s="82"/>
      <c r="C135" s="82"/>
      <c r="D135" s="82"/>
      <c r="E135" s="82" t="s">
        <v>226</v>
      </c>
      <c r="F135" s="82"/>
      <c r="G135" s="2" t="s">
        <v>105</v>
      </c>
      <c r="H135" s="82" t="s">
        <v>227</v>
      </c>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
      <c r="AK135" s="8"/>
      <c r="AL135" s="8"/>
      <c r="AM135" s="8"/>
      <c r="AN135" s="8"/>
      <c r="AO135" s="8"/>
      <c r="AP135" s="8"/>
      <c r="AQ135" s="9"/>
      <c r="AR135" s="8">
        <f>SelectedInputs!AR197</f>
        <v>0</v>
      </c>
      <c r="AS135" s="8">
        <f>SelectedInputs!AS197</f>
        <v>0</v>
      </c>
      <c r="AT135" s="8">
        <f>SelectedInputs!AT197</f>
        <v>0</v>
      </c>
      <c r="AU135" s="8">
        <f>SelectedInputs!AU197</f>
        <v>0</v>
      </c>
      <c r="AV135" s="8">
        <f>SelectedInputs!AV197</f>
        <v>0</v>
      </c>
    </row>
    <row r="136" spans="1:48" ht="16.8">
      <c r="A136" s="82"/>
      <c r="B136" s="82"/>
      <c r="C136" s="82"/>
      <c r="D136" s="82"/>
      <c r="E136" s="82" t="s">
        <v>228</v>
      </c>
      <c r="F136" s="82"/>
      <c r="G136" s="2" t="s">
        <v>105</v>
      </c>
      <c r="H136" s="82" t="s">
        <v>229</v>
      </c>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
      <c r="AK136" s="8"/>
      <c r="AL136" s="8"/>
      <c r="AM136" s="8"/>
      <c r="AN136" s="8"/>
      <c r="AO136" s="8"/>
      <c r="AP136" s="8"/>
      <c r="AQ136" s="9"/>
      <c r="AR136" s="8">
        <f>SelectedInputs!AR198</f>
        <v>0</v>
      </c>
      <c r="AS136" s="8">
        <f>SelectedInputs!AS198</f>
        <v>0</v>
      </c>
      <c r="AT136" s="8">
        <f>SelectedInputs!AT198</f>
        <v>0</v>
      </c>
      <c r="AU136" s="8">
        <f>SelectedInputs!AU198</f>
        <v>0</v>
      </c>
      <c r="AV136" s="8">
        <f>SelectedInputs!AV198</f>
        <v>0</v>
      </c>
    </row>
    <row r="137" spans="1:48" ht="16.8">
      <c r="A137" s="82"/>
      <c r="B137" s="82"/>
      <c r="C137" s="82"/>
      <c r="D137" s="82"/>
      <c r="E137" s="82" t="s">
        <v>230</v>
      </c>
      <c r="F137" s="82"/>
      <c r="G137" s="2" t="s">
        <v>105</v>
      </c>
      <c r="H137" s="82" t="s">
        <v>231</v>
      </c>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
      <c r="AK137" s="8"/>
      <c r="AL137" s="8"/>
      <c r="AM137" s="8"/>
      <c r="AN137" s="8"/>
      <c r="AO137" s="8"/>
      <c r="AP137" s="8"/>
      <c r="AQ137" s="9"/>
      <c r="AR137" s="8">
        <f>SelectedInputs!AR199</f>
        <v>0</v>
      </c>
      <c r="AS137" s="8">
        <f>SelectedInputs!AS199</f>
        <v>0</v>
      </c>
      <c r="AT137" s="8">
        <f>SelectedInputs!AT199</f>
        <v>0</v>
      </c>
      <c r="AU137" s="8">
        <f>SelectedInputs!AU199</f>
        <v>0</v>
      </c>
      <c r="AV137" s="8">
        <f>SelectedInputs!AV199</f>
        <v>0</v>
      </c>
    </row>
    <row r="138" spans="1:48" ht="16.8">
      <c r="A138" s="82"/>
      <c r="B138" s="82"/>
      <c r="C138" s="82"/>
      <c r="D138" s="82"/>
      <c r="E138" s="82" t="s">
        <v>232</v>
      </c>
      <c r="F138" s="82"/>
      <c r="G138" s="2" t="s">
        <v>105</v>
      </c>
      <c r="H138" s="82" t="s">
        <v>233</v>
      </c>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
      <c r="AK138" s="8"/>
      <c r="AL138" s="8"/>
      <c r="AM138" s="8"/>
      <c r="AN138" s="8"/>
      <c r="AO138" s="8"/>
      <c r="AP138" s="8"/>
      <c r="AQ138" s="9"/>
      <c r="AR138" s="8">
        <f>SelectedInputs!AR200</f>
        <v>0</v>
      </c>
      <c r="AS138" s="8">
        <f>SelectedInputs!AS200</f>
        <v>0</v>
      </c>
      <c r="AT138" s="8">
        <f>SelectedInputs!AT200</f>
        <v>0</v>
      </c>
      <c r="AU138" s="8">
        <f>SelectedInputs!AU200</f>
        <v>0</v>
      </c>
      <c r="AV138" s="8">
        <f>SelectedInputs!AV200</f>
        <v>0</v>
      </c>
    </row>
    <row r="139" spans="1:48" ht="16.8">
      <c r="A139" s="82"/>
      <c r="B139" s="82"/>
      <c r="C139" s="82"/>
      <c r="D139" s="82"/>
      <c r="E139" s="82" t="s">
        <v>234</v>
      </c>
      <c r="F139" s="82"/>
      <c r="G139" s="2" t="s">
        <v>105</v>
      </c>
      <c r="H139" s="82" t="s">
        <v>235</v>
      </c>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
      <c r="AK139" s="8"/>
      <c r="AL139" s="8"/>
      <c r="AM139" s="8"/>
      <c r="AN139" s="8"/>
      <c r="AO139" s="8"/>
      <c r="AP139" s="8"/>
      <c r="AQ139" s="9"/>
      <c r="AR139" s="8">
        <f>SelectedInputs!AR201</f>
        <v>0</v>
      </c>
      <c r="AS139" s="8">
        <f>SelectedInputs!AS201</f>
        <v>0</v>
      </c>
      <c r="AT139" s="8">
        <f>SelectedInputs!AT201</f>
        <v>0</v>
      </c>
      <c r="AU139" s="8">
        <f>SelectedInputs!AU201</f>
        <v>0</v>
      </c>
      <c r="AV139" s="8">
        <f>SelectedInputs!AV201</f>
        <v>0</v>
      </c>
    </row>
    <row r="140" spans="1:48" ht="16.8">
      <c r="A140" s="82"/>
      <c r="B140" s="82"/>
      <c r="C140" s="82"/>
      <c r="D140" s="82"/>
      <c r="E140" s="82" t="s">
        <v>236</v>
      </c>
      <c r="F140" s="82"/>
      <c r="G140" s="2" t="s">
        <v>105</v>
      </c>
      <c r="H140" s="82" t="s">
        <v>237</v>
      </c>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
      <c r="AK140" s="8"/>
      <c r="AL140" s="8"/>
      <c r="AM140" s="8"/>
      <c r="AN140" s="8"/>
      <c r="AO140" s="8"/>
      <c r="AP140" s="8"/>
      <c r="AQ140" s="9"/>
      <c r="AR140" s="8">
        <f>SelectedInputs!AR202</f>
        <v>0</v>
      </c>
      <c r="AS140" s="8">
        <f>SelectedInputs!AS202</f>
        <v>0</v>
      </c>
      <c r="AT140" s="8">
        <f>SelectedInputs!AT202</f>
        <v>0</v>
      </c>
      <c r="AU140" s="8">
        <f>SelectedInputs!AU202</f>
        <v>0</v>
      </c>
      <c r="AV140" s="8">
        <f>SelectedInputs!AV202</f>
        <v>0</v>
      </c>
    </row>
    <row r="141" spans="1:48" ht="16.8">
      <c r="A141" s="82"/>
      <c r="B141" s="82"/>
      <c r="C141" s="82"/>
      <c r="D141" s="82"/>
      <c r="E141" s="82" t="s">
        <v>238</v>
      </c>
      <c r="F141" s="82"/>
      <c r="G141" s="2" t="s">
        <v>105</v>
      </c>
      <c r="H141" s="82" t="s">
        <v>239</v>
      </c>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
      <c r="AK141" s="8"/>
      <c r="AL141" s="8"/>
      <c r="AM141" s="8"/>
      <c r="AN141" s="8"/>
      <c r="AO141" s="8"/>
      <c r="AP141" s="8"/>
      <c r="AQ141" s="9"/>
      <c r="AR141" s="8">
        <f>SelectedInputs!AR203</f>
        <v>0</v>
      </c>
      <c r="AS141" s="8">
        <f>SelectedInputs!AS203</f>
        <v>0</v>
      </c>
      <c r="AT141" s="8">
        <f>SelectedInputs!AT203</f>
        <v>0</v>
      </c>
      <c r="AU141" s="8">
        <f>SelectedInputs!AU203</f>
        <v>0</v>
      </c>
      <c r="AV141" s="8">
        <f>SelectedInputs!AV203</f>
        <v>0</v>
      </c>
    </row>
    <row r="142" spans="1:48" ht="16.8">
      <c r="A142" s="82"/>
      <c r="B142" s="82"/>
      <c r="C142" s="82"/>
      <c r="D142" s="82"/>
      <c r="E142" s="82" t="s">
        <v>240</v>
      </c>
      <c r="F142" s="82"/>
      <c r="G142" s="2" t="s">
        <v>105</v>
      </c>
      <c r="H142" s="82" t="s">
        <v>241</v>
      </c>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
      <c r="AK142" s="8"/>
      <c r="AL142" s="8"/>
      <c r="AM142" s="8"/>
      <c r="AN142" s="8"/>
      <c r="AO142" s="8"/>
      <c r="AP142" s="8"/>
      <c r="AQ142" s="9"/>
      <c r="AR142" s="8">
        <f>SelectedInputs!AR204</f>
        <v>0</v>
      </c>
      <c r="AS142" s="8">
        <f>SelectedInputs!AS204</f>
        <v>0</v>
      </c>
      <c r="AT142" s="8">
        <f>SelectedInputs!AT204</f>
        <v>0</v>
      </c>
      <c r="AU142" s="8">
        <f>SelectedInputs!AU204</f>
        <v>0</v>
      </c>
      <c r="AV142" s="8">
        <f>SelectedInputs!AV204</f>
        <v>0</v>
      </c>
    </row>
    <row r="143" spans="1:48" ht="16.8">
      <c r="A143" s="82"/>
      <c r="B143" s="82"/>
      <c r="C143" s="82"/>
      <c r="D143" s="82"/>
      <c r="E143" s="2" t="s">
        <v>581</v>
      </c>
      <c r="F143" s="82"/>
      <c r="G143" s="2" t="s">
        <v>105</v>
      </c>
      <c r="H143" s="82"/>
      <c r="I143" s="1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526"/>
      <c r="AK143" s="526"/>
      <c r="AL143" s="526"/>
      <c r="AM143" s="526"/>
      <c r="AN143" s="526"/>
      <c r="AO143" s="526"/>
      <c r="AP143" s="526"/>
      <c r="AQ143" s="531"/>
      <c r="AR143" s="526">
        <f t="shared" ref="AR143:AV144" si="9">(AR129+AR131+AR133+AR135+AR137+AR139+AR141)</f>
        <v>70.604199999999992</v>
      </c>
      <c r="AS143" s="526">
        <f t="shared" si="9"/>
        <v>64.157399999999996</v>
      </c>
      <c r="AT143" s="526">
        <f t="shared" si="9"/>
        <v>61.954500000000003</v>
      </c>
      <c r="AU143" s="526">
        <f t="shared" si="9"/>
        <v>63.088100000000004</v>
      </c>
      <c r="AV143" s="526">
        <f t="shared" si="9"/>
        <v>59.3476</v>
      </c>
    </row>
    <row r="144" spans="1:48" ht="16.8">
      <c r="A144" s="82"/>
      <c r="B144" s="82"/>
      <c r="C144" s="82"/>
      <c r="D144" s="82"/>
      <c r="E144" s="2" t="s">
        <v>582</v>
      </c>
      <c r="F144" s="82"/>
      <c r="G144" s="2" t="s">
        <v>105</v>
      </c>
      <c r="H144" s="82"/>
      <c r="I144" s="1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30"/>
      <c r="AP144" s="30"/>
      <c r="AQ144" s="218"/>
      <c r="AR144" s="30">
        <f t="shared" si="9"/>
        <v>-71.387040338185187</v>
      </c>
      <c r="AS144" s="30">
        <f t="shared" si="9"/>
        <v>-64.980607908598259</v>
      </c>
      <c r="AT144" s="30">
        <f t="shared" si="9"/>
        <v>-62.838231769218112</v>
      </c>
      <c r="AU144" s="30">
        <f t="shared" si="9"/>
        <v>-63.982657397454801</v>
      </c>
      <c r="AV144" s="30">
        <f t="shared" si="9"/>
        <v>-60.253478724561504</v>
      </c>
    </row>
    <row r="145" spans="1:48" ht="16.8">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30"/>
      <c r="AP145" s="30"/>
      <c r="AQ145" s="218"/>
      <c r="AR145" s="82"/>
      <c r="AS145" s="82"/>
      <c r="AT145" s="82"/>
      <c r="AU145" s="82"/>
      <c r="AV145" s="82"/>
    </row>
    <row r="146" spans="1:48" ht="16.8">
      <c r="A146" s="82"/>
      <c r="B146" s="82"/>
      <c r="C146" s="82"/>
      <c r="D146" s="82"/>
      <c r="E146" s="13" t="s">
        <v>242</v>
      </c>
      <c r="F146" s="13"/>
      <c r="G146" s="2" t="s">
        <v>105</v>
      </c>
      <c r="H146" s="82" t="s">
        <v>243</v>
      </c>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
      <c r="AK146" s="30"/>
      <c r="AL146" s="30"/>
      <c r="AM146" s="30"/>
      <c r="AN146" s="30"/>
      <c r="AO146" s="30"/>
      <c r="AP146" s="30"/>
      <c r="AQ146" s="218"/>
      <c r="AR146" s="30">
        <f>SelectedInputs!AR205</f>
        <v>0</v>
      </c>
      <c r="AS146" s="30">
        <f>SelectedInputs!AS205</f>
        <v>0</v>
      </c>
      <c r="AT146" s="30">
        <f>SelectedInputs!AT205</f>
        <v>0</v>
      </c>
      <c r="AU146" s="30">
        <f>SelectedInputs!AU205</f>
        <v>0</v>
      </c>
      <c r="AV146" s="30">
        <f>SelectedInputs!AV205</f>
        <v>0</v>
      </c>
    </row>
    <row r="147" spans="1:48" ht="16.8">
      <c r="A147" s="82"/>
      <c r="B147" s="82"/>
      <c r="C147" s="82"/>
      <c r="D147" s="82"/>
      <c r="E147" s="13" t="s">
        <v>244</v>
      </c>
      <c r="F147" s="13"/>
      <c r="G147" s="2" t="s">
        <v>105</v>
      </c>
      <c r="H147" s="82" t="s">
        <v>245</v>
      </c>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30"/>
      <c r="AP147" s="30"/>
      <c r="AQ147" s="218"/>
      <c r="AR147" s="30">
        <f>SelectedInputs!AR206</f>
        <v>0</v>
      </c>
      <c r="AS147" s="30">
        <f>SelectedInputs!AS206</f>
        <v>0</v>
      </c>
      <c r="AT147" s="30">
        <f>SelectedInputs!AT206</f>
        <v>0</v>
      </c>
      <c r="AU147" s="30">
        <f>SelectedInputs!AU206</f>
        <v>0</v>
      </c>
      <c r="AV147" s="30">
        <f>SelectedInputs!AV206</f>
        <v>0</v>
      </c>
    </row>
    <row r="148" spans="1:48" ht="16.8">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147"/>
      <c r="AR148" s="82"/>
      <c r="AS148" s="82"/>
      <c r="AT148" s="82"/>
      <c r="AU148" s="82"/>
      <c r="AV148" s="82"/>
    </row>
    <row r="149" spans="1:48" ht="16.8">
      <c r="A149" s="82"/>
      <c r="B149" s="82"/>
      <c r="C149" s="82"/>
      <c r="D149" s="82"/>
      <c r="E149" s="2" t="s">
        <v>583</v>
      </c>
      <c r="F149" s="82"/>
      <c r="G149" s="2" t="s">
        <v>105</v>
      </c>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147"/>
      <c r="AR149" s="30">
        <f>-SUM(AR146:AR147)</f>
        <v>0</v>
      </c>
      <c r="AS149" s="30">
        <f>-SUM(AS146:AS147)</f>
        <v>0</v>
      </c>
      <c r="AT149" s="30">
        <f>-SUM(AT146:AT147)</f>
        <v>0</v>
      </c>
      <c r="AU149" s="30">
        <f>-SUM(AU146:AU147)</f>
        <v>0</v>
      </c>
      <c r="AV149" s="30">
        <f>-SUM(AV146:AV147)</f>
        <v>0</v>
      </c>
    </row>
    <row r="150" spans="1:48" ht="16.8">
      <c r="A150" s="82"/>
      <c r="B150" s="82"/>
      <c r="C150" s="82"/>
      <c r="D150" s="82"/>
      <c r="E150" s="2" t="s">
        <v>584</v>
      </c>
      <c r="F150" s="82"/>
      <c r="G150" s="2" t="s">
        <v>105</v>
      </c>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147"/>
      <c r="AR150" s="30">
        <f>SUM(AR143:AR144) + SUM(AR146:AR147)</f>
        <v>-0.78284033818519561</v>
      </c>
      <c r="AS150" s="30">
        <f>SUM(AS143:AS144) + SUM(AS146:AS147)</f>
        <v>-0.82320790859826332</v>
      </c>
      <c r="AT150" s="30">
        <f>SUM(AT143:AT144) + SUM(AT146:AT147)</f>
        <v>-0.88373176921810881</v>
      </c>
      <c r="AU150" s="30">
        <f>SUM(AU143:AU144) + SUM(AU146:AU147)</f>
        <v>-0.8945573974547969</v>
      </c>
      <c r="AV150" s="30">
        <f>SUM(AV143:AV144) + SUM(AV146:AV147)</f>
        <v>-0.90587872456150365</v>
      </c>
    </row>
    <row r="151" spans="1:48" ht="16.8">
      <c r="A151" s="82"/>
      <c r="B151" s="82"/>
      <c r="C151" s="82"/>
      <c r="D151" s="82"/>
      <c r="E151" s="2" t="s">
        <v>585</v>
      </c>
      <c r="F151" s="82"/>
      <c r="G151" s="2" t="s">
        <v>105</v>
      </c>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147"/>
      <c r="AR151" s="30">
        <f>SUM(AR146:AR147)</f>
        <v>0</v>
      </c>
      <c r="AS151" s="30">
        <f>SUM(AS146:AS147)</f>
        <v>0</v>
      </c>
      <c r="AT151" s="30">
        <f>SUM(AT146:AT147)</f>
        <v>0</v>
      </c>
      <c r="AU151" s="30">
        <f>SUM(AU146:AU147)</f>
        <v>0</v>
      </c>
      <c r="AV151" s="30">
        <f>SUM(AV146:AV147)</f>
        <v>0</v>
      </c>
    </row>
    <row r="152" spans="1:48" ht="16.8">
      <c r="A152" s="82"/>
      <c r="B152" s="82"/>
      <c r="C152" s="82"/>
      <c r="D152" s="82"/>
      <c r="E152" s="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147"/>
      <c r="AR152" s="82"/>
      <c r="AS152" s="82"/>
      <c r="AT152" s="82"/>
      <c r="AU152" s="82"/>
      <c r="AV152" s="82"/>
    </row>
    <row r="153" spans="1:48" ht="16.8">
      <c r="A153" s="2"/>
      <c r="B153" s="37" t="s">
        <v>246</v>
      </c>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8"/>
      <c r="AR153" s="37"/>
      <c r="AS153" s="37"/>
      <c r="AT153" s="37"/>
      <c r="AU153" s="37"/>
      <c r="AV153" s="37"/>
    </row>
    <row r="154" spans="1:48" ht="16.8">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57"/>
      <c r="AR154" s="2"/>
      <c r="AS154" s="2"/>
      <c r="AT154" s="2"/>
      <c r="AU154" s="2"/>
      <c r="AV154" s="2"/>
    </row>
    <row r="155" spans="1:48" ht="16.8">
      <c r="A155" s="2"/>
      <c r="B155" s="2"/>
      <c r="C155" s="28" t="s">
        <v>586</v>
      </c>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9"/>
      <c r="AR155" s="28"/>
      <c r="AS155" s="28"/>
      <c r="AT155" s="28"/>
      <c r="AU155" s="28"/>
      <c r="AV155" s="28"/>
    </row>
    <row r="156" spans="1:48" ht="16.8">
      <c r="A156" s="2"/>
      <c r="B156" s="2"/>
      <c r="C156" s="194"/>
      <c r="D156" s="194"/>
      <c r="E156" s="194"/>
      <c r="F156" s="194"/>
      <c r="G156" s="194"/>
      <c r="H156" s="194"/>
      <c r="I156" s="194"/>
      <c r="J156" s="194"/>
      <c r="K156" s="194"/>
      <c r="L156" s="194"/>
      <c r="M156" s="194"/>
      <c r="N156" s="194"/>
      <c r="O156" s="194"/>
      <c r="P156" s="194"/>
      <c r="Q156" s="194"/>
      <c r="R156" s="194"/>
      <c r="S156" s="194"/>
      <c r="T156" s="194"/>
      <c r="U156" s="194"/>
      <c r="V156" s="194"/>
      <c r="W156" s="194"/>
      <c r="X156" s="194"/>
      <c r="Y156" s="194"/>
      <c r="Z156" s="194"/>
      <c r="AA156" s="194"/>
      <c r="AB156" s="194"/>
      <c r="AC156" s="194"/>
      <c r="AD156" s="194"/>
      <c r="AE156" s="194"/>
      <c r="AF156" s="194"/>
      <c r="AG156" s="194"/>
      <c r="AH156" s="194"/>
      <c r="AI156" s="194"/>
      <c r="AJ156" s="194"/>
      <c r="AK156" s="194"/>
      <c r="AL156" s="194"/>
      <c r="AM156" s="194"/>
      <c r="AN156" s="194"/>
      <c r="AO156" s="194"/>
      <c r="AP156" s="194"/>
      <c r="AQ156" s="189"/>
      <c r="AR156" s="194"/>
      <c r="AS156" s="194"/>
      <c r="AT156" s="194"/>
      <c r="AU156" s="194"/>
      <c r="AV156" s="194"/>
    </row>
    <row r="157" spans="1:48" ht="16.8">
      <c r="A157" s="2"/>
      <c r="B157" s="2"/>
      <c r="C157" s="194"/>
      <c r="D157" s="2"/>
      <c r="E157" s="2" t="s">
        <v>248</v>
      </c>
      <c r="F157" s="2"/>
      <c r="G157" s="7" t="s">
        <v>249</v>
      </c>
      <c r="H157" s="82" t="s">
        <v>250</v>
      </c>
      <c r="I157" s="194"/>
      <c r="J157" s="194"/>
      <c r="K157" s="194"/>
      <c r="L157" s="194"/>
      <c r="M157" s="194"/>
      <c r="N157" s="194"/>
      <c r="O157" s="194"/>
      <c r="P157" s="194"/>
      <c r="Q157" s="194"/>
      <c r="R157" s="194"/>
      <c r="S157" s="194"/>
      <c r="T157" s="194"/>
      <c r="U157" s="194"/>
      <c r="V157" s="194"/>
      <c r="W157" s="194"/>
      <c r="X157" s="194"/>
      <c r="Y157" s="194"/>
      <c r="Z157" s="194"/>
      <c r="AA157" s="194"/>
      <c r="AB157" s="194"/>
      <c r="AC157" s="194"/>
      <c r="AD157" s="194"/>
      <c r="AE157" s="194"/>
      <c r="AF157" s="194"/>
      <c r="AG157" s="194"/>
      <c r="AH157" s="194"/>
      <c r="AI157" s="194"/>
      <c r="AJ157" s="194"/>
      <c r="AK157" s="194"/>
      <c r="AL157" s="194"/>
      <c r="AM157" s="194"/>
      <c r="AN157" s="194"/>
      <c r="AO157" s="194"/>
      <c r="AP157" s="194"/>
      <c r="AQ157" s="189"/>
      <c r="AR157" s="49">
        <f>SelectedInputs!AR211</f>
        <v>3.1E-2</v>
      </c>
      <c r="AS157" s="49">
        <f>SelectedInputs!AS211</f>
        <v>3.1699999999999999E-2</v>
      </c>
      <c r="AT157" s="49">
        <f>SelectedInputs!AT211</f>
        <v>3.2300000000000002E-2</v>
      </c>
      <c r="AU157" s="49">
        <f>SelectedInputs!AU211</f>
        <v>3.2399999999999998E-2</v>
      </c>
      <c r="AV157" s="49">
        <f>SelectedInputs!AV211</f>
        <v>3.2599999999999997E-2</v>
      </c>
    </row>
    <row r="158" spans="1:48" ht="16.8">
      <c r="A158" s="2"/>
      <c r="B158" s="2"/>
      <c r="C158" s="194"/>
      <c r="D158" s="194"/>
      <c r="E158" s="2" t="s">
        <v>587</v>
      </c>
      <c r="F158" s="2"/>
      <c r="G158" s="7" t="s">
        <v>249</v>
      </c>
      <c r="H158" s="194" t="s">
        <v>588</v>
      </c>
      <c r="I158" s="194"/>
      <c r="J158" s="194"/>
      <c r="K158" s="194"/>
      <c r="L158" s="194"/>
      <c r="M158" s="194"/>
      <c r="N158" s="194"/>
      <c r="O158" s="194"/>
      <c r="P158" s="194"/>
      <c r="Q158" s="194"/>
      <c r="R158" s="194"/>
      <c r="S158" s="194"/>
      <c r="T158" s="194"/>
      <c r="U158" s="194"/>
      <c r="V158" s="194"/>
      <c r="W158" s="194"/>
      <c r="X158" s="194"/>
      <c r="Y158" s="194"/>
      <c r="Z158" s="194"/>
      <c r="AA158" s="194"/>
      <c r="AB158" s="194"/>
      <c r="AC158" s="194"/>
      <c r="AD158" s="194"/>
      <c r="AE158" s="194"/>
      <c r="AF158" s="194"/>
      <c r="AG158" s="194"/>
      <c r="AH158" s="194"/>
      <c r="AI158" s="194"/>
      <c r="AJ158" s="194"/>
      <c r="AK158" s="194"/>
      <c r="AL158" s="194"/>
      <c r="AM158" s="194"/>
      <c r="AN158" s="194"/>
      <c r="AO158" s="194"/>
      <c r="AP158" s="194"/>
      <c r="AQ158" s="189"/>
      <c r="AR158" s="532">
        <f>SUM(AR157:AR157)</f>
        <v>3.1E-2</v>
      </c>
      <c r="AS158" s="532">
        <f>SUM(AS157:AS157)</f>
        <v>3.1699999999999999E-2</v>
      </c>
      <c r="AT158" s="532">
        <f>SUM(AT157:AT157)</f>
        <v>3.2300000000000002E-2</v>
      </c>
      <c r="AU158" s="532">
        <f>SUM(AU157:AU157)</f>
        <v>3.2399999999999998E-2</v>
      </c>
      <c r="AV158" s="532">
        <f>SUM(AV157:AV157)</f>
        <v>3.2599999999999997E-2</v>
      </c>
    </row>
    <row r="159" spans="1:48" ht="16.8">
      <c r="A159" s="2"/>
      <c r="B159" s="2"/>
      <c r="C159" s="194"/>
      <c r="D159" s="194"/>
      <c r="E159" s="194"/>
      <c r="F159" s="194"/>
      <c r="G159" s="194"/>
      <c r="H159" s="194"/>
      <c r="I159" s="194"/>
      <c r="J159" s="194"/>
      <c r="K159" s="194"/>
      <c r="L159" s="194"/>
      <c r="M159" s="194"/>
      <c r="N159" s="194"/>
      <c r="O159" s="194"/>
      <c r="P159" s="194"/>
      <c r="Q159" s="194"/>
      <c r="R159" s="194"/>
      <c r="S159" s="194"/>
      <c r="T159" s="194"/>
      <c r="U159" s="194"/>
      <c r="V159" s="194"/>
      <c r="W159" s="194"/>
      <c r="X159" s="194"/>
      <c r="Y159" s="194"/>
      <c r="Z159" s="194"/>
      <c r="AA159" s="194"/>
      <c r="AB159" s="194"/>
      <c r="AC159" s="194"/>
      <c r="AD159" s="194"/>
      <c r="AE159" s="194"/>
      <c r="AF159" s="194"/>
      <c r="AG159" s="194"/>
      <c r="AH159" s="194"/>
      <c r="AI159" s="194"/>
      <c r="AJ159" s="194"/>
      <c r="AK159" s="194"/>
      <c r="AL159" s="194"/>
      <c r="AM159" s="194"/>
      <c r="AN159" s="194"/>
      <c r="AO159" s="194"/>
      <c r="AP159" s="194"/>
      <c r="AQ159" s="189"/>
      <c r="AR159" s="194"/>
      <c r="AS159" s="194"/>
      <c r="AT159" s="194"/>
      <c r="AU159" s="194"/>
      <c r="AV159" s="194"/>
    </row>
    <row r="160" spans="1:48" ht="16.8">
      <c r="A160" s="2"/>
      <c r="B160" s="2"/>
      <c r="C160" s="28" t="s">
        <v>589</v>
      </c>
      <c r="D160" s="28"/>
      <c r="E160" s="28"/>
      <c r="F160" s="28"/>
      <c r="G160" s="28"/>
      <c r="H160" s="28"/>
      <c r="I160" s="28"/>
      <c r="J160" s="127"/>
      <c r="K160" s="127"/>
      <c r="L160" s="127"/>
      <c r="M160" s="127"/>
      <c r="N160" s="127"/>
      <c r="O160" s="127"/>
      <c r="P160" s="127"/>
      <c r="Q160" s="127"/>
      <c r="R160" s="127"/>
      <c r="S160" s="127"/>
      <c r="T160" s="127"/>
      <c r="U160" s="127"/>
      <c r="V160" s="127"/>
      <c r="W160" s="127"/>
      <c r="X160" s="127"/>
      <c r="Y160" s="127"/>
      <c r="Z160" s="127"/>
      <c r="AA160" s="28"/>
      <c r="AB160" s="28"/>
      <c r="AC160" s="28"/>
      <c r="AD160" s="28"/>
      <c r="AE160" s="28"/>
      <c r="AF160" s="28"/>
      <c r="AG160" s="28"/>
      <c r="AH160" s="28"/>
      <c r="AI160" s="28"/>
      <c r="AJ160" s="28"/>
      <c r="AK160" s="28"/>
      <c r="AL160" s="28"/>
      <c r="AM160" s="28"/>
      <c r="AN160" s="28"/>
      <c r="AO160" s="28"/>
      <c r="AP160" s="28"/>
      <c r="AQ160" s="29"/>
      <c r="AR160" s="28"/>
      <c r="AS160" s="28"/>
      <c r="AT160" s="28"/>
      <c r="AU160" s="28"/>
      <c r="AV160" s="28"/>
    </row>
    <row r="161" spans="1:49" ht="16.8">
      <c r="A161" s="2"/>
      <c r="B161" s="2"/>
      <c r="C161" s="2"/>
      <c r="D161" s="2"/>
      <c r="E161" s="129"/>
      <c r="F161" s="7"/>
      <c r="G161" s="7"/>
      <c r="H161" s="7"/>
      <c r="I161" s="7"/>
      <c r="J161" s="43"/>
      <c r="K161" s="43"/>
      <c r="L161" s="43"/>
      <c r="M161" s="43"/>
      <c r="N161" s="43"/>
      <c r="O161" s="43"/>
      <c r="P161" s="43"/>
      <c r="Q161" s="43"/>
      <c r="R161" s="43"/>
      <c r="S161" s="43"/>
      <c r="T161" s="43"/>
      <c r="U161" s="43"/>
      <c r="V161" s="43"/>
      <c r="W161" s="43"/>
      <c r="X161" s="43"/>
      <c r="Y161" s="43"/>
      <c r="Z161" s="43"/>
      <c r="AA161" s="7"/>
      <c r="AB161" s="7"/>
      <c r="AC161" s="7"/>
      <c r="AD161" s="7"/>
      <c r="AE161" s="7"/>
      <c r="AF161" s="7"/>
      <c r="AG161" s="7"/>
      <c r="AH161" s="7"/>
      <c r="AI161" s="7"/>
      <c r="AJ161" s="7"/>
      <c r="AK161" s="7"/>
      <c r="AL161" s="7"/>
      <c r="AM161" s="7"/>
      <c r="AN161" s="7"/>
      <c r="AO161" s="7"/>
      <c r="AP161" s="7"/>
      <c r="AQ161" s="65"/>
      <c r="AR161" s="7"/>
      <c r="AS161" s="7"/>
      <c r="AT161" s="7"/>
      <c r="AU161" s="7"/>
      <c r="AV161" s="7"/>
    </row>
    <row r="162" spans="1:49" ht="16.8">
      <c r="A162" s="2"/>
      <c r="B162" s="2"/>
      <c r="C162" s="2"/>
      <c r="D162" s="2"/>
      <c r="E162" s="2" t="s">
        <v>251</v>
      </c>
      <c r="F162" s="2"/>
      <c r="G162" s="7" t="s">
        <v>249</v>
      </c>
      <c r="H162" s="7" t="s">
        <v>252</v>
      </c>
      <c r="I162" s="193"/>
      <c r="J162" s="43"/>
      <c r="K162" s="43"/>
      <c r="L162" s="43"/>
      <c r="M162" s="43"/>
      <c r="N162" s="43"/>
      <c r="O162" s="43"/>
      <c r="P162" s="43"/>
      <c r="Q162" s="43"/>
      <c r="R162" s="43"/>
      <c r="S162" s="43"/>
      <c r="T162" s="43"/>
      <c r="U162" s="43"/>
      <c r="V162" s="43"/>
      <c r="W162" s="43"/>
      <c r="X162" s="43"/>
      <c r="Y162" s="43"/>
      <c r="Z162" s="43"/>
      <c r="AA162" s="7"/>
      <c r="AB162" s="7"/>
      <c r="AC162" s="7"/>
      <c r="AD162" s="7"/>
      <c r="AE162" s="7"/>
      <c r="AF162" s="7"/>
      <c r="AG162" s="7"/>
      <c r="AH162" s="7"/>
      <c r="AI162" s="7"/>
      <c r="AJ162" s="7"/>
      <c r="AK162" s="7"/>
      <c r="AL162" s="7"/>
      <c r="AM162" s="7"/>
      <c r="AN162" s="7"/>
      <c r="AO162" s="7"/>
      <c r="AP162" s="7"/>
      <c r="AQ162" s="65"/>
      <c r="AR162" s="49">
        <f>SelectedInputs!AR213</f>
        <v>1.46E-2</v>
      </c>
      <c r="AS162" s="49">
        <f>SelectedInputs!AS213</f>
        <v>2.7199999999999998E-2</v>
      </c>
      <c r="AT162" s="49">
        <f>SelectedInputs!AT213</f>
        <v>2.4299999999999999E-2</v>
      </c>
      <c r="AU162" s="49">
        <f>SelectedInputs!AU213</f>
        <v>2.4899999999999999E-2</v>
      </c>
      <c r="AV162" s="49">
        <f>SelectedInputs!AV213</f>
        <v>2.5600000000000001E-2</v>
      </c>
    </row>
    <row r="163" spans="1:49" ht="16.8">
      <c r="A163" s="2"/>
      <c r="B163" s="2"/>
      <c r="C163" s="2"/>
      <c r="D163" s="2"/>
      <c r="E163" s="194" t="s">
        <v>253</v>
      </c>
      <c r="F163" s="194"/>
      <c r="G163" s="194" t="s">
        <v>100</v>
      </c>
      <c r="H163" s="315"/>
      <c r="I163" s="2"/>
      <c r="J163" s="43"/>
      <c r="K163" s="43"/>
      <c r="L163" s="43"/>
      <c r="M163" s="43"/>
      <c r="N163" s="43"/>
      <c r="O163" s="43"/>
      <c r="P163" s="43"/>
      <c r="Q163" s="43"/>
      <c r="R163" s="43"/>
      <c r="S163" s="43"/>
      <c r="T163" s="43"/>
      <c r="U163" s="43"/>
      <c r="V163" s="43"/>
      <c r="W163" s="43"/>
      <c r="X163" s="43"/>
      <c r="Y163" s="43"/>
      <c r="Z163" s="43"/>
      <c r="AA163" s="7"/>
      <c r="AB163" s="7"/>
      <c r="AC163" s="7"/>
      <c r="AD163" s="7"/>
      <c r="AE163" s="7"/>
      <c r="AF163" s="7"/>
      <c r="AG163" s="7"/>
      <c r="AH163" s="7"/>
      <c r="AI163" s="7"/>
      <c r="AJ163" s="7"/>
      <c r="AK163" s="7"/>
      <c r="AL163" s="7"/>
      <c r="AM163" s="7"/>
      <c r="AN163" s="7"/>
      <c r="AO163" s="7"/>
      <c r="AP163" s="7"/>
      <c r="AQ163" s="65"/>
      <c r="AR163" s="49">
        <f>SelectedInputs!AR214</f>
        <v>0.75861000000000001</v>
      </c>
      <c r="AS163" s="49">
        <f>SelectedInputs!AS214</f>
        <v>0.75861000000000001</v>
      </c>
      <c r="AT163" s="49">
        <f>SelectedInputs!AT214</f>
        <v>0.75861000000000001</v>
      </c>
      <c r="AU163" s="49">
        <f>SelectedInputs!AU214</f>
        <v>0.75861000000000001</v>
      </c>
      <c r="AV163" s="49">
        <f>SelectedInputs!AV214</f>
        <v>0.75861000000000001</v>
      </c>
    </row>
    <row r="164" spans="1:49" ht="16.8">
      <c r="A164" s="2"/>
      <c r="B164" s="2"/>
      <c r="C164" s="2"/>
      <c r="D164" s="2"/>
      <c r="E164" s="7" t="s">
        <v>254</v>
      </c>
      <c r="F164" s="7"/>
      <c r="G164" s="7" t="s">
        <v>209</v>
      </c>
      <c r="H164" s="296"/>
      <c r="I164" s="2"/>
      <c r="J164" s="43"/>
      <c r="K164" s="43"/>
      <c r="L164" s="43"/>
      <c r="M164" s="43"/>
      <c r="N164" s="43"/>
      <c r="O164" s="43"/>
      <c r="P164" s="43"/>
      <c r="Q164" s="43"/>
      <c r="R164" s="43"/>
      <c r="S164" s="43"/>
      <c r="T164" s="43"/>
      <c r="U164" s="43"/>
      <c r="V164" s="43"/>
      <c r="W164" s="43"/>
      <c r="X164" s="43"/>
      <c r="Y164" s="43"/>
      <c r="Z164" s="43"/>
      <c r="AA164" s="7"/>
      <c r="AB164" s="7"/>
      <c r="AC164" s="7"/>
      <c r="AD164" s="7"/>
      <c r="AE164" s="7"/>
      <c r="AF164" s="7"/>
      <c r="AG164" s="7"/>
      <c r="AH164" s="7"/>
      <c r="AI164" s="7"/>
      <c r="AJ164" s="7"/>
      <c r="AK164" s="7"/>
      <c r="AL164" s="7"/>
      <c r="AM164" s="7"/>
      <c r="AN164" s="7"/>
      <c r="AO164" s="7"/>
      <c r="AP164" s="7"/>
      <c r="AQ164" s="65"/>
      <c r="AR164" s="49">
        <f>SelectedInputs!AR215</f>
        <v>6.5000000000000002E-2</v>
      </c>
      <c r="AS164" s="49">
        <f>SelectedInputs!AS215</f>
        <v>6.5000000000000002E-2</v>
      </c>
      <c r="AT164" s="49">
        <f>SelectedInputs!AT215</f>
        <v>6.5000000000000002E-2</v>
      </c>
      <c r="AU164" s="49">
        <f>SelectedInputs!AU215</f>
        <v>6.5000000000000002E-2</v>
      </c>
      <c r="AV164" s="49">
        <f>SelectedInputs!AV215</f>
        <v>6.5000000000000002E-2</v>
      </c>
    </row>
    <row r="165" spans="1:49" ht="16.8">
      <c r="A165" s="2"/>
      <c r="B165" s="2"/>
      <c r="C165" s="2"/>
      <c r="D165" s="2"/>
      <c r="E165" s="7"/>
      <c r="F165" s="7"/>
      <c r="G165" s="7"/>
      <c r="H165" s="296"/>
      <c r="I165" s="2"/>
      <c r="J165" s="43"/>
      <c r="K165" s="43"/>
      <c r="L165" s="43"/>
      <c r="M165" s="43"/>
      <c r="N165" s="43"/>
      <c r="O165" s="43"/>
      <c r="P165" s="43"/>
      <c r="Q165" s="43"/>
      <c r="R165" s="43"/>
      <c r="S165" s="43"/>
      <c r="T165" s="43"/>
      <c r="U165" s="43"/>
      <c r="V165" s="43"/>
      <c r="W165" s="43"/>
      <c r="X165" s="43"/>
      <c r="Y165" s="43"/>
      <c r="Z165" s="43"/>
      <c r="AA165" s="7"/>
      <c r="AB165" s="7"/>
      <c r="AC165" s="7"/>
      <c r="AD165" s="7"/>
      <c r="AE165" s="7"/>
      <c r="AF165" s="7"/>
      <c r="AG165" s="7"/>
      <c r="AH165" s="7"/>
      <c r="AI165" s="7"/>
      <c r="AJ165" s="7"/>
      <c r="AK165" s="7"/>
      <c r="AL165" s="7"/>
      <c r="AM165" s="7"/>
      <c r="AN165" s="7"/>
      <c r="AO165" s="7"/>
      <c r="AP165" s="7"/>
      <c r="AQ165" s="65"/>
      <c r="AR165" s="185"/>
      <c r="AS165" s="185"/>
      <c r="AT165" s="185"/>
      <c r="AU165" s="185"/>
      <c r="AV165" s="185"/>
    </row>
    <row r="166" spans="1:49" ht="16.8">
      <c r="A166" s="2"/>
      <c r="B166" s="2"/>
      <c r="C166" s="2"/>
      <c r="D166" s="2"/>
      <c r="E166" s="2" t="s">
        <v>590</v>
      </c>
      <c r="F166" s="7"/>
      <c r="G166" s="7" t="s">
        <v>249</v>
      </c>
      <c r="H166" s="7" t="s">
        <v>591</v>
      </c>
      <c r="I166" s="7"/>
      <c r="J166" s="43"/>
      <c r="K166" s="43"/>
      <c r="L166" s="43"/>
      <c r="M166" s="43"/>
      <c r="N166" s="43"/>
      <c r="O166" s="43"/>
      <c r="P166" s="43"/>
      <c r="Q166" s="43"/>
      <c r="R166" s="43"/>
      <c r="S166" s="43"/>
      <c r="T166" s="43"/>
      <c r="U166" s="43"/>
      <c r="V166" s="43"/>
      <c r="W166" s="43"/>
      <c r="X166" s="43"/>
      <c r="Y166" s="43"/>
      <c r="Z166" s="43"/>
      <c r="AA166" s="7"/>
      <c r="AB166" s="7"/>
      <c r="AC166" s="7"/>
      <c r="AD166" s="7"/>
      <c r="AE166" s="7"/>
      <c r="AF166" s="7"/>
      <c r="AG166" s="7"/>
      <c r="AH166" s="7"/>
      <c r="AI166" s="7"/>
      <c r="AJ166" s="7"/>
      <c r="AK166" s="7"/>
      <c r="AL166" s="7"/>
      <c r="AM166" s="7"/>
      <c r="AN166" s="7"/>
      <c r="AO166" s="7"/>
      <c r="AP166" s="7"/>
      <c r="AQ166" s="65"/>
      <c r="AR166" s="112">
        <f>AR162 + AR163 * (AR164 - AR162)</f>
        <v>5.2833944000000001E-2</v>
      </c>
      <c r="AS166" s="112">
        <f>AS162 + AS163 * (AS164 - AS162)</f>
        <v>5.5875458000000003E-2</v>
      </c>
      <c r="AT166" s="112">
        <f>AT162 + AT163 * (AT164 - AT162)</f>
        <v>5.5175426999999999E-2</v>
      </c>
      <c r="AU166" s="112">
        <f>AU162 + AU163 * (AU164 - AU162)</f>
        <v>5.5320261000000003E-2</v>
      </c>
      <c r="AV166" s="112">
        <f>AV162 + AV163 * (AV164 - AV162)</f>
        <v>5.5489234000000005E-2</v>
      </c>
    </row>
    <row r="167" spans="1:49" ht="16.8">
      <c r="A167" s="2"/>
      <c r="B167" s="2"/>
      <c r="C167" s="2"/>
      <c r="D167" s="2"/>
      <c r="E167" s="7" t="s">
        <v>255</v>
      </c>
      <c r="F167" s="7"/>
      <c r="G167" s="7" t="s">
        <v>209</v>
      </c>
      <c r="H167" s="315"/>
      <c r="I167" s="7"/>
      <c r="J167" s="43"/>
      <c r="K167" s="43"/>
      <c r="L167" s="43"/>
      <c r="M167" s="43"/>
      <c r="N167" s="43"/>
      <c r="O167" s="43"/>
      <c r="P167" s="43"/>
      <c r="Q167" s="43"/>
      <c r="R167" s="43"/>
      <c r="S167" s="43"/>
      <c r="T167" s="43"/>
      <c r="U167" s="43"/>
      <c r="V167" s="43"/>
      <c r="W167" s="43"/>
      <c r="X167" s="43"/>
      <c r="Y167" s="43"/>
      <c r="Z167" s="43"/>
      <c r="AA167" s="7"/>
      <c r="AB167" s="7"/>
      <c r="AC167" s="7"/>
      <c r="AD167" s="7"/>
      <c r="AE167" s="7"/>
      <c r="AF167" s="7"/>
      <c r="AG167" s="7"/>
      <c r="AH167" s="7"/>
      <c r="AI167" s="7"/>
      <c r="AJ167" s="7"/>
      <c r="AK167" s="7"/>
      <c r="AL167" s="7"/>
      <c r="AM167" s="7"/>
      <c r="AN167" s="7"/>
      <c r="AO167" s="7"/>
      <c r="AP167" s="7"/>
      <c r="AQ167" s="65"/>
      <c r="AR167" s="49">
        <f>SelectedInputs!AR216</f>
        <v>0.6</v>
      </c>
      <c r="AS167" s="49">
        <f>SelectedInputs!AS216</f>
        <v>0.6</v>
      </c>
      <c r="AT167" s="49">
        <f>SelectedInputs!AT216</f>
        <v>0.6</v>
      </c>
      <c r="AU167" s="49">
        <f>SelectedInputs!AU216</f>
        <v>0.6</v>
      </c>
      <c r="AV167" s="49">
        <f>SelectedInputs!AV216</f>
        <v>0.6</v>
      </c>
    </row>
    <row r="168" spans="1:49" ht="16.8">
      <c r="A168" s="2"/>
      <c r="B168" s="2"/>
      <c r="C168" s="2"/>
      <c r="D168" s="2"/>
      <c r="E168" s="7" t="s">
        <v>592</v>
      </c>
      <c r="F168" s="7"/>
      <c r="G168" s="7" t="s">
        <v>249</v>
      </c>
      <c r="H168" s="296"/>
      <c r="I168" s="7"/>
      <c r="J168" s="43"/>
      <c r="K168" s="43"/>
      <c r="L168" s="43"/>
      <c r="M168" s="43"/>
      <c r="N168" s="43"/>
      <c r="O168" s="43"/>
      <c r="P168" s="43"/>
      <c r="Q168" s="43"/>
      <c r="R168" s="43"/>
      <c r="S168" s="43"/>
      <c r="T168" s="43"/>
      <c r="U168" s="43"/>
      <c r="V168" s="43"/>
      <c r="W168" s="43"/>
      <c r="X168" s="43"/>
      <c r="Y168" s="43"/>
      <c r="Z168" s="43"/>
      <c r="AA168" s="7"/>
      <c r="AB168" s="7"/>
      <c r="AC168" s="7"/>
      <c r="AD168" s="7"/>
      <c r="AE168" s="7"/>
      <c r="AF168" s="7"/>
      <c r="AG168" s="7"/>
      <c r="AH168" s="7"/>
      <c r="AI168" s="7"/>
      <c r="AJ168" s="7"/>
      <c r="AK168" s="7"/>
      <c r="AL168" s="7"/>
      <c r="AM168" s="7"/>
      <c r="AN168" s="7"/>
      <c r="AO168" s="7"/>
      <c r="AP168" s="7"/>
      <c r="AQ168" s="65"/>
      <c r="AR168" s="532">
        <f>(AR158 * AR167) + (AR166* (1 - AR167))</f>
        <v>3.97335776E-2</v>
      </c>
      <c r="AS168" s="532">
        <f>(AS158 * AS167) + (AS166* (1 - AS167))</f>
        <v>4.1370183200000001E-2</v>
      </c>
      <c r="AT168" s="532">
        <f>(AT158 * AT167) + (AT166* (1 - AT167))</f>
        <v>4.1450170800000005E-2</v>
      </c>
      <c r="AU168" s="532">
        <f>(AU158 * AU167) + (AU166* (1 - AU167))</f>
        <v>4.15681044E-2</v>
      </c>
      <c r="AV168" s="532">
        <f>(AV158 * AV167) + (AV166* (1 - AV167))</f>
        <v>4.1755693600000005E-2</v>
      </c>
    </row>
    <row r="169" spans="1:49" ht="16.8">
      <c r="A169" s="2"/>
      <c r="B169" s="2"/>
      <c r="C169" s="2"/>
      <c r="D169" s="2"/>
      <c r="E169" s="7" t="s">
        <v>593</v>
      </c>
      <c r="F169" s="7"/>
      <c r="G169" s="7" t="s">
        <v>249</v>
      </c>
      <c r="H169" s="7"/>
      <c r="I169" s="7"/>
      <c r="J169" s="43"/>
      <c r="K169" s="43"/>
      <c r="L169" s="43"/>
      <c r="M169" s="43"/>
      <c r="N169" s="43"/>
      <c r="O169" s="43"/>
      <c r="P169" s="43"/>
      <c r="Q169" s="43"/>
      <c r="R169" s="43"/>
      <c r="S169" s="43"/>
      <c r="T169" s="43"/>
      <c r="U169" s="43"/>
      <c r="V169" s="43"/>
      <c r="W169" s="43"/>
      <c r="X169" s="43"/>
      <c r="Y169" s="43"/>
      <c r="Z169" s="43"/>
      <c r="AA169" s="7"/>
      <c r="AB169" s="7"/>
      <c r="AC169" s="7"/>
      <c r="AD169" s="7"/>
      <c r="AE169" s="7"/>
      <c r="AF169" s="7"/>
      <c r="AG169" s="7"/>
      <c r="AH169" s="7"/>
      <c r="AI169" s="7"/>
      <c r="AJ169" s="7"/>
      <c r="AK169" s="7"/>
      <c r="AL169" s="7"/>
      <c r="AM169" s="7"/>
      <c r="AN169" s="7"/>
      <c r="AO169" s="7"/>
      <c r="AP169" s="7"/>
      <c r="AQ169" s="65"/>
      <c r="AR169" s="193">
        <f>(AR158 * AR167) + (AR166 * (1 - AR167))</f>
        <v>3.97335776E-2</v>
      </c>
      <c r="AS169" s="193">
        <f>(AS158 * AS167) + (AS166 * (1 - AS167))</f>
        <v>4.1370183200000001E-2</v>
      </c>
      <c r="AT169" s="193">
        <f>(AT158 * AT167) + (AT166 * (1 - AT167))</f>
        <v>4.1450170800000005E-2</v>
      </c>
      <c r="AU169" s="193">
        <f>(AU158 * AU167) + (AU166 * (1 - AU167))</f>
        <v>4.15681044E-2</v>
      </c>
      <c r="AV169" s="193">
        <f>(AV158 * AV167) + (AV166 * (1 - AV167))</f>
        <v>4.1755693600000005E-2</v>
      </c>
    </row>
    <row r="170" spans="1:49" ht="16.8">
      <c r="A170" s="2"/>
      <c r="B170" s="2"/>
      <c r="C170" s="2"/>
      <c r="D170" s="2"/>
      <c r="E170" s="2"/>
      <c r="F170" s="7"/>
      <c r="G170" s="7"/>
      <c r="H170" s="7"/>
      <c r="I170" s="7"/>
      <c r="J170" s="43"/>
      <c r="K170" s="43"/>
      <c r="L170" s="43"/>
      <c r="M170" s="43"/>
      <c r="N170" s="43"/>
      <c r="O170" s="43"/>
      <c r="P170" s="43"/>
      <c r="Q170" s="43"/>
      <c r="R170" s="43"/>
      <c r="S170" s="43"/>
      <c r="T170" s="43"/>
      <c r="U170" s="43"/>
      <c r="V170" s="43"/>
      <c r="W170" s="43"/>
      <c r="X170" s="43"/>
      <c r="Y170" s="43"/>
      <c r="Z170" s="43"/>
      <c r="AA170" s="7"/>
      <c r="AB170" s="7"/>
      <c r="AC170" s="7"/>
      <c r="AD170" s="7"/>
      <c r="AE170" s="7"/>
      <c r="AF170" s="7"/>
      <c r="AG170" s="7"/>
      <c r="AH170" s="7"/>
      <c r="AI170" s="7"/>
      <c r="AJ170" s="7"/>
      <c r="AK170" s="7"/>
      <c r="AL170" s="7"/>
      <c r="AM170" s="7"/>
      <c r="AN170" s="7"/>
      <c r="AO170" s="7"/>
      <c r="AP170" s="7"/>
      <c r="AQ170" s="65"/>
      <c r="AR170" s="484"/>
      <c r="AS170" s="484"/>
      <c r="AT170" s="484"/>
      <c r="AU170" s="484"/>
      <c r="AV170" s="484"/>
    </row>
    <row r="171" spans="1:49" ht="16.8">
      <c r="A171" s="2"/>
      <c r="B171" s="2"/>
      <c r="C171" s="2"/>
      <c r="D171" s="2"/>
      <c r="E171" s="2" t="s">
        <v>256</v>
      </c>
      <c r="F171" s="2"/>
      <c r="G171" s="7" t="s">
        <v>209</v>
      </c>
      <c r="H171" s="7" t="s">
        <v>290</v>
      </c>
      <c r="I171" s="7"/>
      <c r="J171" s="43"/>
      <c r="K171" s="43"/>
      <c r="L171" s="43"/>
      <c r="M171" s="43"/>
      <c r="N171" s="43"/>
      <c r="O171" s="43"/>
      <c r="P171" s="43"/>
      <c r="Q171" s="43"/>
      <c r="R171" s="43"/>
      <c r="S171" s="43"/>
      <c r="T171" s="43"/>
      <c r="U171" s="43"/>
      <c r="V171" s="43"/>
      <c r="W171" s="43"/>
      <c r="X171" s="43"/>
      <c r="Y171" s="43"/>
      <c r="Z171" s="43"/>
      <c r="AA171" s="7"/>
      <c r="AB171" s="7"/>
      <c r="AC171" s="7"/>
      <c r="AD171" s="7"/>
      <c r="AE171" s="7"/>
      <c r="AF171" s="7"/>
      <c r="AG171" s="7"/>
      <c r="AH171" s="7"/>
      <c r="AI171" s="7"/>
      <c r="AJ171" s="7"/>
      <c r="AK171" s="7"/>
      <c r="AL171" s="7"/>
      <c r="AM171" s="7"/>
      <c r="AN171" s="7"/>
      <c r="AO171" s="7"/>
      <c r="AP171" s="7"/>
      <c r="AQ171" s="65"/>
      <c r="AR171" s="49">
        <f>SelectedInputs!AR217</f>
        <v>0.6</v>
      </c>
      <c r="AS171" s="49">
        <f>SelectedInputs!AS217</f>
        <v>0.6</v>
      </c>
      <c r="AT171" s="49">
        <f>SelectedInputs!AT217</f>
        <v>0.6</v>
      </c>
      <c r="AU171" s="49">
        <f>SelectedInputs!AU217</f>
        <v>0.6</v>
      </c>
      <c r="AV171" s="49">
        <f>SelectedInputs!AV217</f>
        <v>0.6</v>
      </c>
    </row>
    <row r="172" spans="1:49" ht="16.8">
      <c r="A172" s="2"/>
      <c r="B172" s="2"/>
      <c r="C172" s="2"/>
      <c r="D172" s="2"/>
      <c r="E172" s="2" t="s">
        <v>594</v>
      </c>
      <c r="F172" s="2"/>
      <c r="G172" s="7" t="s">
        <v>249</v>
      </c>
      <c r="H172" s="7"/>
      <c r="I172" s="7"/>
      <c r="J172" s="43"/>
      <c r="K172" s="43"/>
      <c r="L172" s="43"/>
      <c r="M172" s="43"/>
      <c r="N172" s="43"/>
      <c r="O172" s="43"/>
      <c r="P172" s="43"/>
      <c r="Q172" s="43"/>
      <c r="R172" s="43"/>
      <c r="S172" s="43"/>
      <c r="T172" s="43"/>
      <c r="U172" s="43"/>
      <c r="V172" s="43"/>
      <c r="W172" s="43"/>
      <c r="X172" s="43"/>
      <c r="Y172" s="43"/>
      <c r="Z172" s="43"/>
      <c r="AA172" s="7"/>
      <c r="AB172" s="7"/>
      <c r="AC172" s="7"/>
      <c r="AD172" s="7"/>
      <c r="AE172" s="7"/>
      <c r="AF172" s="7"/>
      <c r="AG172" s="7"/>
      <c r="AH172" s="7"/>
      <c r="AI172" s="7"/>
      <c r="AJ172" s="7"/>
      <c r="AK172" s="7"/>
      <c r="AL172" s="7"/>
      <c r="AM172" s="7"/>
      <c r="AN172" s="7"/>
      <c r="AO172" s="7"/>
      <c r="AP172" s="7"/>
      <c r="AQ172" s="65"/>
      <c r="AR172" s="532">
        <f>(AR168 - (AR171 * AR158)) / (1 - AR171)</f>
        <v>5.2833944000000001E-2</v>
      </c>
      <c r="AS172" s="532">
        <f>(AS168 - (AS171 * AS158)) / (1 - AS171)</f>
        <v>5.5875458000000003E-2</v>
      </c>
      <c r="AT172" s="532">
        <f>(AT168 - (AT171 * AT158)) / (1 - AT171)</f>
        <v>5.5175427000000006E-2</v>
      </c>
      <c r="AU172" s="532">
        <f>(AU168 - (AU171 * AU158)) / (1 - AU171)</f>
        <v>5.5320261000000003E-2</v>
      </c>
      <c r="AV172" s="532">
        <f>(AV168 - (AV171 * AV158)) / (1 - AV171)</f>
        <v>5.5489234000000012E-2</v>
      </c>
    </row>
    <row r="173" spans="1:49" ht="16.8">
      <c r="A173" s="2"/>
      <c r="B173" s="2"/>
      <c r="C173" s="2"/>
      <c r="D173" s="2"/>
      <c r="E173" s="2" t="s">
        <v>595</v>
      </c>
      <c r="F173" s="194"/>
      <c r="G173" s="7" t="s">
        <v>249</v>
      </c>
      <c r="H173" s="7"/>
      <c r="I173" s="7"/>
      <c r="J173" s="43"/>
      <c r="K173" s="43"/>
      <c r="L173" s="43"/>
      <c r="M173" s="43"/>
      <c r="N173" s="43"/>
      <c r="O173" s="43"/>
      <c r="P173" s="43"/>
      <c r="Q173" s="43"/>
      <c r="R173" s="43"/>
      <c r="S173" s="43"/>
      <c r="T173" s="43"/>
      <c r="U173" s="43"/>
      <c r="V173" s="43"/>
      <c r="W173" s="43"/>
      <c r="X173" s="43"/>
      <c r="Y173" s="43"/>
      <c r="Z173" s="43"/>
      <c r="AA173" s="7"/>
      <c r="AB173" s="7"/>
      <c r="AC173" s="7"/>
      <c r="AD173" s="7"/>
      <c r="AE173" s="7"/>
      <c r="AF173" s="7"/>
      <c r="AG173" s="7"/>
      <c r="AH173" s="7"/>
      <c r="AI173" s="7"/>
      <c r="AJ173" s="7"/>
      <c r="AK173" s="7"/>
      <c r="AL173" s="7"/>
      <c r="AM173" s="7"/>
      <c r="AN173" s="7"/>
      <c r="AO173" s="7"/>
      <c r="AP173" s="7"/>
      <c r="AQ173" s="65"/>
      <c r="AR173" s="193">
        <f>(AR169 - (AR158 * AR171)) / (1 - AR171)</f>
        <v>5.2833944000000001E-2</v>
      </c>
      <c r="AS173" s="193">
        <f>(AS169 - (AS158 * AS171)) / (1 - AS171)</f>
        <v>5.5875458000000003E-2</v>
      </c>
      <c r="AT173" s="193">
        <f>(AT169 - (AT158 * AT171)) / (1 - AT171)</f>
        <v>5.5175427000000006E-2</v>
      </c>
      <c r="AU173" s="193">
        <f>(AU169 - (AU158 * AU171)) / (1 - AU171)</f>
        <v>5.5320261000000003E-2</v>
      </c>
      <c r="AV173" s="193">
        <f>(AV169 - (AV158 * AV171)) / (1 - AV171)</f>
        <v>5.5489234000000012E-2</v>
      </c>
    </row>
    <row r="174" spans="1:49" ht="16.8">
      <c r="A174" s="2"/>
      <c r="B174" s="2"/>
      <c r="C174" s="2"/>
      <c r="D174" s="2"/>
      <c r="E174" s="7"/>
      <c r="F174" s="7"/>
      <c r="G174" s="7"/>
      <c r="H174" s="7"/>
      <c r="I174" s="7"/>
      <c r="J174" s="43"/>
      <c r="K174" s="43"/>
      <c r="L174" s="43"/>
      <c r="M174" s="43"/>
      <c r="N174" s="43"/>
      <c r="O174" s="43"/>
      <c r="P174" s="43"/>
      <c r="Q174" s="43"/>
      <c r="R174" s="43"/>
      <c r="S174" s="43"/>
      <c r="T174" s="43"/>
      <c r="U174" s="43"/>
      <c r="V174" s="43"/>
      <c r="W174" s="43"/>
      <c r="X174" s="43"/>
      <c r="Y174" s="43"/>
      <c r="Z174" s="43"/>
      <c r="AA174" s="7"/>
      <c r="AB174" s="7"/>
      <c r="AC174" s="7"/>
      <c r="AD174" s="7"/>
      <c r="AE174" s="7"/>
      <c r="AF174" s="7"/>
      <c r="AG174" s="7"/>
      <c r="AH174" s="7"/>
      <c r="AI174" s="7"/>
      <c r="AJ174" s="7"/>
      <c r="AK174" s="7"/>
      <c r="AL174" s="7"/>
      <c r="AM174" s="7"/>
      <c r="AN174" s="7"/>
      <c r="AO174" s="7"/>
      <c r="AP174" s="7"/>
      <c r="AQ174" s="65"/>
      <c r="AR174" s="7"/>
      <c r="AS174" s="7"/>
      <c r="AT174" s="7"/>
      <c r="AU174" s="7"/>
      <c r="AV174" s="7"/>
    </row>
    <row r="175" spans="1:49" ht="16.8">
      <c r="A175" s="2"/>
      <c r="B175" s="2"/>
      <c r="C175" s="28" t="s">
        <v>596</v>
      </c>
      <c r="D175" s="28"/>
      <c r="E175" s="28"/>
      <c r="F175" s="28"/>
      <c r="G175" s="28"/>
      <c r="H175" s="28"/>
      <c r="I175" s="28"/>
      <c r="J175" s="127"/>
      <c r="K175" s="127"/>
      <c r="L175" s="127"/>
      <c r="M175" s="127"/>
      <c r="N175" s="127"/>
      <c r="O175" s="127"/>
      <c r="P175" s="127"/>
      <c r="Q175" s="127"/>
      <c r="R175" s="127"/>
      <c r="S175" s="127"/>
      <c r="T175" s="127"/>
      <c r="U175" s="127"/>
      <c r="V175" s="127"/>
      <c r="W175" s="127"/>
      <c r="X175" s="127"/>
      <c r="Y175" s="127"/>
      <c r="Z175" s="127"/>
      <c r="AA175" s="28"/>
      <c r="AB175" s="28"/>
      <c r="AC175" s="28"/>
      <c r="AD175" s="28"/>
      <c r="AE175" s="28"/>
      <c r="AF175" s="28"/>
      <c r="AG175" s="28"/>
      <c r="AH175" s="28"/>
      <c r="AI175" s="28"/>
      <c r="AJ175" s="28"/>
      <c r="AK175" s="28"/>
      <c r="AL175" s="28"/>
      <c r="AM175" s="28"/>
      <c r="AN175" s="28"/>
      <c r="AO175" s="28"/>
      <c r="AP175" s="28"/>
      <c r="AQ175" s="29"/>
      <c r="AR175" s="28"/>
      <c r="AS175" s="28"/>
      <c r="AT175" s="28"/>
      <c r="AU175" s="28"/>
      <c r="AV175" s="28"/>
    </row>
    <row r="176" spans="1:49" ht="16.8">
      <c r="A176" s="2"/>
      <c r="B176" s="2"/>
      <c r="C176" s="2"/>
      <c r="D176" s="2"/>
      <c r="E176" s="7"/>
      <c r="F176" s="7"/>
      <c r="G176" s="7"/>
      <c r="H176" s="7"/>
      <c r="I176" s="337"/>
      <c r="J176" s="43"/>
      <c r="K176" s="43"/>
      <c r="L176" s="43"/>
      <c r="M176" s="43"/>
      <c r="N176" s="43"/>
      <c r="O176" s="43"/>
      <c r="P176" s="43"/>
      <c r="Q176" s="43"/>
      <c r="R176" s="43"/>
      <c r="S176" s="43"/>
      <c r="T176" s="43"/>
      <c r="U176" s="43"/>
      <c r="V176" s="43"/>
      <c r="W176" s="43"/>
      <c r="X176" s="43"/>
      <c r="Y176" s="43"/>
      <c r="Z176" s="43"/>
      <c r="AA176" s="7"/>
      <c r="AB176" s="7"/>
      <c r="AC176" s="7"/>
      <c r="AD176" s="7"/>
      <c r="AE176" s="7"/>
      <c r="AF176" s="7"/>
      <c r="AG176" s="7"/>
      <c r="AH176" s="7"/>
      <c r="AI176" s="7"/>
      <c r="AJ176" s="7"/>
      <c r="AK176" s="7"/>
      <c r="AL176" s="7"/>
      <c r="AM176" s="7"/>
      <c r="AN176" s="7"/>
      <c r="AO176" s="7"/>
      <c r="AP176" s="7"/>
      <c r="AQ176" s="65"/>
      <c r="AR176" s="7"/>
      <c r="AS176" s="7"/>
      <c r="AT176" s="7"/>
      <c r="AU176" s="7"/>
      <c r="AV176" s="7"/>
      <c r="AW176" s="509"/>
    </row>
    <row r="177" spans="1:49" ht="16.8">
      <c r="A177" s="2"/>
      <c r="B177" s="2"/>
      <c r="C177" s="2"/>
      <c r="D177" s="2"/>
      <c r="E177" s="7" t="s">
        <v>257</v>
      </c>
      <c r="F177" s="7"/>
      <c r="G177" s="7" t="s">
        <v>209</v>
      </c>
      <c r="H177" s="7"/>
      <c r="I177" s="7"/>
      <c r="J177" s="43"/>
      <c r="K177" s="119"/>
      <c r="L177" s="119"/>
      <c r="M177" s="119"/>
      <c r="N177" s="119"/>
      <c r="O177" s="119"/>
      <c r="P177" s="119"/>
      <c r="Q177" s="119"/>
      <c r="R177" s="119"/>
      <c r="S177" s="119"/>
      <c r="T177" s="119"/>
      <c r="U177" s="119"/>
      <c r="V177" s="119"/>
      <c r="W177" s="119"/>
      <c r="X177" s="119"/>
      <c r="Y177" s="119"/>
      <c r="Z177" s="119"/>
      <c r="AA177" s="119"/>
      <c r="AB177" s="119"/>
      <c r="AC177" s="119"/>
      <c r="AD177" s="119"/>
      <c r="AE177" s="119"/>
      <c r="AF177" s="119"/>
      <c r="AG177" s="119"/>
      <c r="AH177" s="119"/>
      <c r="AI177" s="119"/>
      <c r="AJ177" s="132">
        <f>SelectedInputs!AJ219</f>
        <v>3.8974999999999996E-2</v>
      </c>
      <c r="AK177" s="132">
        <f>SelectedInputs!AK219</f>
        <v>3.7870000000000001E-2</v>
      </c>
      <c r="AL177" s="132">
        <f>SelectedInputs!AL219</f>
        <v>3.6830000000000002E-2</v>
      </c>
      <c r="AM177" s="132">
        <f>SelectedInputs!AM219</f>
        <v>3.4814999999999999E-2</v>
      </c>
      <c r="AN177" s="132">
        <f>SelectedInputs!AN219</f>
        <v>3.2670000000000005E-2</v>
      </c>
      <c r="AO177" s="132">
        <f>SelectedInputs!AO219</f>
        <v>2.9485000000000001E-2</v>
      </c>
      <c r="AP177" s="132">
        <f>SelectedInputs!AP219</f>
        <v>2.734E-2</v>
      </c>
      <c r="AQ177" s="216">
        <f>SelectedInputs!AQ219</f>
        <v>2.4934999999999999E-2</v>
      </c>
      <c r="AR177" s="7"/>
      <c r="AS177" s="7"/>
      <c r="AT177" s="126"/>
      <c r="AU177" s="126"/>
      <c r="AV177" s="126"/>
    </row>
    <row r="178" spans="1:49" ht="16.8">
      <c r="A178" s="2"/>
      <c r="B178" s="2"/>
      <c r="C178" s="2"/>
      <c r="D178" s="2"/>
      <c r="E178" s="7" t="s">
        <v>597</v>
      </c>
      <c r="F178" s="7"/>
      <c r="G178" s="7" t="s">
        <v>249</v>
      </c>
      <c r="H178" s="315"/>
      <c r="I178" s="7"/>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186"/>
      <c r="AG178" s="186"/>
      <c r="AH178" s="186"/>
      <c r="AI178" s="186"/>
      <c r="AJ178" s="49"/>
      <c r="AK178" s="49"/>
      <c r="AL178" s="49"/>
      <c r="AM178" s="49"/>
      <c r="AN178" s="49"/>
      <c r="AO178" s="49"/>
      <c r="AP178" s="49"/>
      <c r="AQ178" s="214"/>
      <c r="AR178" s="485">
        <f>AR158</f>
        <v>3.1E-2</v>
      </c>
      <c r="AS178" s="485">
        <f>AS158</f>
        <v>3.1699999999999999E-2</v>
      </c>
      <c r="AT178" s="485">
        <f>AT158</f>
        <v>3.2300000000000002E-2</v>
      </c>
      <c r="AU178" s="485">
        <f>AU158</f>
        <v>3.2399999999999998E-2</v>
      </c>
      <c r="AV178" s="485">
        <f>AV158</f>
        <v>3.2599999999999997E-2</v>
      </c>
    </row>
    <row r="179" spans="1:49" ht="16.8">
      <c r="A179" s="2"/>
      <c r="B179" s="2"/>
      <c r="C179" s="2"/>
      <c r="D179" s="2"/>
      <c r="E179" s="7" t="s">
        <v>598</v>
      </c>
      <c r="F179" s="7"/>
      <c r="G179" s="7" t="s">
        <v>249</v>
      </c>
      <c r="H179" s="315"/>
      <c r="I179" s="7"/>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193"/>
      <c r="AG179" s="193"/>
      <c r="AH179" s="193"/>
      <c r="AI179" s="193"/>
      <c r="AJ179" s="49"/>
      <c r="AK179" s="49"/>
      <c r="AL179" s="49"/>
      <c r="AM179" s="49"/>
      <c r="AN179" s="49"/>
      <c r="AO179" s="49"/>
      <c r="AP179" s="49"/>
      <c r="AQ179" s="214"/>
      <c r="AR179" s="485">
        <f>AR173</f>
        <v>5.2833944000000001E-2</v>
      </c>
      <c r="AS179" s="485">
        <f>AS173</f>
        <v>5.5875458000000003E-2</v>
      </c>
      <c r="AT179" s="485">
        <f>AT173</f>
        <v>5.5175427000000006E-2</v>
      </c>
      <c r="AU179" s="485">
        <f>AU173</f>
        <v>5.5320261000000003E-2</v>
      </c>
      <c r="AV179" s="485">
        <f>AV173</f>
        <v>5.5489234000000012E-2</v>
      </c>
    </row>
    <row r="180" spans="1:49" ht="16.8">
      <c r="A180" s="2"/>
      <c r="B180" s="2"/>
      <c r="C180" s="2"/>
      <c r="D180" s="2"/>
      <c r="E180" s="7" t="s">
        <v>256</v>
      </c>
      <c r="F180" s="7"/>
      <c r="G180" s="7" t="s">
        <v>209</v>
      </c>
      <c r="H180" s="7"/>
      <c r="I180" s="7"/>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186"/>
      <c r="AG180" s="186"/>
      <c r="AH180" s="186"/>
      <c r="AI180" s="193"/>
      <c r="AJ180" s="49">
        <f>AJ171+SelectedInputs!AJ220</f>
        <v>0.65</v>
      </c>
      <c r="AK180" s="49">
        <f>AK171+SelectedInputs!AK220</f>
        <v>0.65</v>
      </c>
      <c r="AL180" s="49">
        <f>AL171+SelectedInputs!AL220</f>
        <v>0.65</v>
      </c>
      <c r="AM180" s="49">
        <f>AM171+SelectedInputs!AM220</f>
        <v>0.65</v>
      </c>
      <c r="AN180" s="49">
        <f>AN171+SelectedInputs!AN220</f>
        <v>0.65</v>
      </c>
      <c r="AO180" s="49">
        <f>AO171+SelectedInputs!AO220</f>
        <v>0.65</v>
      </c>
      <c r="AP180" s="49">
        <f>AP171+SelectedInputs!AP220</f>
        <v>0.65</v>
      </c>
      <c r="AQ180" s="214">
        <f>AQ171+SelectedInputs!AQ220</f>
        <v>0.65</v>
      </c>
      <c r="AR180" s="112">
        <f>AR171+SelectedInputs!AR220</f>
        <v>0.6</v>
      </c>
      <c r="AS180" s="112">
        <f>AS171+SelectedInputs!AS220</f>
        <v>0.6</v>
      </c>
      <c r="AT180" s="112">
        <f>AT171+SelectedInputs!AT220</f>
        <v>0.6</v>
      </c>
      <c r="AU180" s="112">
        <f>AU171+SelectedInputs!AU220</f>
        <v>0.6</v>
      </c>
      <c r="AV180" s="112">
        <f>AV171+SelectedInputs!AV220</f>
        <v>0.6</v>
      </c>
    </row>
    <row r="181" spans="1:49" ht="16.8">
      <c r="A181" s="2"/>
      <c r="B181" s="2"/>
      <c r="C181" s="2"/>
      <c r="D181" s="2"/>
      <c r="E181" s="7"/>
      <c r="F181" s="7"/>
      <c r="G181" s="7"/>
      <c r="H181" s="7"/>
      <c r="I181" s="7"/>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193"/>
      <c r="AG181" s="193"/>
      <c r="AH181" s="193"/>
      <c r="AI181" s="193"/>
      <c r="AJ181" s="7"/>
      <c r="AK181" s="7"/>
      <c r="AL181" s="7"/>
      <c r="AM181" s="7"/>
      <c r="AN181" s="7"/>
      <c r="AO181" s="7"/>
      <c r="AP181" s="7"/>
      <c r="AQ181" s="187"/>
      <c r="AR181" s="193"/>
      <c r="AS181" s="193"/>
      <c r="AT181" s="193"/>
      <c r="AU181" s="193"/>
      <c r="AV181" s="193"/>
    </row>
    <row r="182" spans="1:49" ht="16.8">
      <c r="A182" s="82"/>
      <c r="B182" s="2"/>
      <c r="C182" s="2"/>
      <c r="D182" s="2"/>
      <c r="E182" s="7" t="s">
        <v>599</v>
      </c>
      <c r="F182" s="7"/>
      <c r="G182" s="7" t="s">
        <v>249</v>
      </c>
      <c r="H182" s="7" t="s">
        <v>600</v>
      </c>
      <c r="I182" s="7"/>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186">
        <f t="shared" ref="AJ182:AV182" si="10">AJ177 + (AJ178 * AJ180) + (AJ179 * (1-AJ180))</f>
        <v>3.8974999999999996E-2</v>
      </c>
      <c r="AK182" s="186">
        <f t="shared" si="10"/>
        <v>3.7870000000000001E-2</v>
      </c>
      <c r="AL182" s="186">
        <f t="shared" si="10"/>
        <v>3.6830000000000002E-2</v>
      </c>
      <c r="AM182" s="186">
        <f t="shared" si="10"/>
        <v>3.4814999999999999E-2</v>
      </c>
      <c r="AN182" s="186">
        <f t="shared" si="10"/>
        <v>3.2670000000000005E-2</v>
      </c>
      <c r="AO182" s="186">
        <f t="shared" si="10"/>
        <v>2.9485000000000001E-2</v>
      </c>
      <c r="AP182" s="186">
        <f t="shared" si="10"/>
        <v>2.734E-2</v>
      </c>
      <c r="AQ182" s="191">
        <f t="shared" si="10"/>
        <v>2.4934999999999999E-2</v>
      </c>
      <c r="AR182" s="186">
        <f t="shared" si="10"/>
        <v>3.97335776E-2</v>
      </c>
      <c r="AS182" s="186">
        <f t="shared" si="10"/>
        <v>4.1370183200000001E-2</v>
      </c>
      <c r="AT182" s="186">
        <f t="shared" si="10"/>
        <v>4.1450170800000005E-2</v>
      </c>
      <c r="AU182" s="186">
        <f t="shared" si="10"/>
        <v>4.15681044E-2</v>
      </c>
      <c r="AV182" s="186">
        <f t="shared" si="10"/>
        <v>4.1755693600000005E-2</v>
      </c>
      <c r="AW182" s="509"/>
    </row>
    <row r="183" spans="1:49" ht="16.8">
      <c r="A183" s="2"/>
      <c r="B183" s="2"/>
      <c r="C183" s="2"/>
      <c r="D183" s="2"/>
      <c r="E183" s="7"/>
      <c r="F183" s="7"/>
      <c r="G183" s="7"/>
      <c r="H183" s="7"/>
      <c r="I183" s="7"/>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82"/>
      <c r="AR183" s="392"/>
      <c r="AS183" s="392"/>
      <c r="AT183" s="392"/>
      <c r="AU183" s="392"/>
      <c r="AV183" s="392"/>
    </row>
    <row r="184" spans="1:49" ht="16.8">
      <c r="A184" s="94"/>
      <c r="B184" s="2"/>
      <c r="C184" s="28" t="s">
        <v>601</v>
      </c>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483"/>
      <c r="AR184" s="390"/>
      <c r="AS184" s="390"/>
      <c r="AT184" s="390"/>
      <c r="AU184" s="390"/>
      <c r="AV184" s="390"/>
    </row>
    <row r="185" spans="1:49" ht="16.8">
      <c r="A185" s="2"/>
      <c r="B185" s="2"/>
      <c r="C185" s="2"/>
      <c r="D185" s="2"/>
      <c r="E185" s="7"/>
      <c r="F185" s="7"/>
      <c r="G185" s="7"/>
      <c r="H185" s="7"/>
      <c r="I185" s="7"/>
      <c r="J185" s="43"/>
      <c r="K185" s="43"/>
      <c r="L185" s="43"/>
      <c r="M185" s="43"/>
      <c r="N185" s="43"/>
      <c r="O185" s="43"/>
      <c r="P185" s="43"/>
      <c r="Q185" s="43"/>
      <c r="R185" s="43"/>
      <c r="S185" s="43"/>
      <c r="T185" s="43"/>
      <c r="U185" s="43"/>
      <c r="V185" s="43"/>
      <c r="W185" s="43"/>
      <c r="X185" s="43"/>
      <c r="Y185" s="43"/>
      <c r="Z185" s="43"/>
      <c r="AA185" s="7"/>
      <c r="AB185" s="7"/>
      <c r="AC185" s="7"/>
      <c r="AD185" s="7"/>
      <c r="AE185" s="7"/>
      <c r="AF185" s="7"/>
      <c r="AG185" s="7"/>
      <c r="AH185" s="7"/>
      <c r="AI185" s="7"/>
      <c r="AJ185" s="7"/>
      <c r="AK185" s="7"/>
      <c r="AL185" s="7"/>
      <c r="AM185" s="7"/>
      <c r="AN185" s="7"/>
      <c r="AO185" s="7"/>
      <c r="AP185" s="7"/>
      <c r="AQ185" s="65"/>
      <c r="AR185" s="7"/>
      <c r="AS185" s="399"/>
      <c r="AT185" s="397"/>
      <c r="AU185" s="291"/>
      <c r="AV185" s="291"/>
    </row>
    <row r="186" spans="1:49" ht="16.8">
      <c r="A186" s="2"/>
      <c r="B186" s="2"/>
      <c r="C186" s="2"/>
      <c r="D186" s="10" t="s">
        <v>602</v>
      </c>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1"/>
      <c r="AR186" s="10"/>
      <c r="AS186" s="396"/>
      <c r="AT186" s="398"/>
      <c r="AU186" s="398"/>
      <c r="AV186" s="398"/>
    </row>
    <row r="187" spans="1:49" ht="16.8">
      <c r="A187" s="2"/>
      <c r="B187" s="2"/>
      <c r="C187" s="2"/>
      <c r="D187" s="2"/>
      <c r="E187" s="2"/>
      <c r="F187" s="7"/>
      <c r="G187" s="2"/>
      <c r="H187" s="7"/>
      <c r="I187" s="7"/>
      <c r="J187" s="42"/>
      <c r="K187" s="42"/>
      <c r="L187" s="42"/>
      <c r="M187" s="42"/>
      <c r="N187" s="42"/>
      <c r="O187" s="42"/>
      <c r="P187" s="42"/>
      <c r="Q187" s="42"/>
      <c r="R187" s="42"/>
      <c r="S187" s="42"/>
      <c r="T187" s="42"/>
      <c r="U187" s="42"/>
      <c r="V187" s="42"/>
      <c r="W187" s="42"/>
      <c r="X187" s="30"/>
      <c r="Y187" s="30"/>
      <c r="Z187" s="30"/>
      <c r="AA187" s="30"/>
      <c r="AB187" s="30"/>
      <c r="AC187" s="30"/>
      <c r="AD187" s="30"/>
      <c r="AE187" s="30"/>
      <c r="AF187" s="30"/>
      <c r="AG187" s="30"/>
      <c r="AH187" s="30"/>
      <c r="AI187" s="30"/>
      <c r="AJ187" s="30"/>
      <c r="AK187" s="30"/>
      <c r="AL187" s="30"/>
      <c r="AM187" s="30"/>
      <c r="AN187" s="30"/>
      <c r="AO187" s="30"/>
      <c r="AP187" s="30"/>
      <c r="AQ187" s="218"/>
      <c r="AR187" s="30"/>
      <c r="AS187" s="30"/>
      <c r="AT187" s="30"/>
      <c r="AU187" s="30"/>
      <c r="AV187" s="30"/>
    </row>
    <row r="188" spans="1:49" ht="16.8">
      <c r="A188" s="2"/>
      <c r="B188" s="2"/>
      <c r="C188" s="2"/>
      <c r="D188" s="2"/>
      <c r="E188" s="2" t="s">
        <v>603</v>
      </c>
      <c r="F188" s="2"/>
      <c r="G188" s="7" t="s">
        <v>604</v>
      </c>
      <c r="H188" s="7"/>
      <c r="I188" s="186"/>
      <c r="J188" s="42"/>
      <c r="K188" s="209" t="str">
        <f>'Annual Inflation'!K24</f>
        <v/>
      </c>
      <c r="L188" s="209" t="str">
        <f>'Annual Inflation'!L24</f>
        <v/>
      </c>
      <c r="M188" s="209" t="str">
        <f>'Annual Inflation'!M24</f>
        <v/>
      </c>
      <c r="N188" s="209" t="str">
        <f>'Annual Inflation'!N24</f>
        <v/>
      </c>
      <c r="O188" s="209" t="str">
        <f>'Annual Inflation'!O24</f>
        <v/>
      </c>
      <c r="P188" s="209" t="str">
        <f>'Annual Inflation'!P24</f>
        <v/>
      </c>
      <c r="Q188" s="209" t="str">
        <f>'Annual Inflation'!Q24</f>
        <v/>
      </c>
      <c r="R188" s="209" t="str">
        <f>'Annual Inflation'!R24</f>
        <v/>
      </c>
      <c r="S188" s="209" t="str">
        <f>'Annual Inflation'!S24</f>
        <v/>
      </c>
      <c r="T188" s="209" t="str">
        <f>'Annual Inflation'!T24</f>
        <v/>
      </c>
      <c r="U188" s="209">
        <f>'Annual Inflation'!U24</f>
        <v>2.9856727782787029E-2</v>
      </c>
      <c r="V188" s="209">
        <f>'Annual Inflation'!V24</f>
        <v>1.4933359276194436E-2</v>
      </c>
      <c r="W188" s="209">
        <f>'Annual Inflation'!W24</f>
        <v>2.0944164869398429E-2</v>
      </c>
      <c r="X188" s="209">
        <f>'Annual Inflation'!X24</f>
        <v>2.7931649610365206E-2</v>
      </c>
      <c r="Y188" s="209">
        <f>'Annual Inflation'!Y24</f>
        <v>3.1100150705576146E-2</v>
      </c>
      <c r="Z188" s="209">
        <f>'Annual Inflation'!Z24</f>
        <v>2.635308707591455E-2</v>
      </c>
      <c r="AA188" s="209">
        <f>'Annual Inflation'!AA24</f>
        <v>3.7327924739999352E-2</v>
      </c>
      <c r="AB188" s="209">
        <f>'Annual Inflation'!AB24</f>
        <v>4.1309593144188472E-2</v>
      </c>
      <c r="AC188" s="209">
        <f>'Annual Inflation'!AC24</f>
        <v>2.9683192840877393E-2</v>
      </c>
      <c r="AD188" s="209">
        <f>'Annual Inflation'!AD24</f>
        <v>4.57825715837612E-3</v>
      </c>
      <c r="AE188" s="209">
        <f>'Annual Inflation'!AE24</f>
        <v>4.9629229105515371E-2</v>
      </c>
      <c r="AF188" s="209">
        <f>'Annual Inflation'!AF24</f>
        <v>4.7981749273282803E-2</v>
      </c>
      <c r="AG188" s="209">
        <f>'Annual Inflation'!AG24</f>
        <v>3.0897791510129391E-2</v>
      </c>
      <c r="AH188" s="209">
        <f>'Annual Inflation'!AH24</f>
        <v>2.8847791287762714E-2</v>
      </c>
      <c r="AI188" s="209">
        <f>'Annual Inflation'!AI24</f>
        <v>1.9597457627118731E-2</v>
      </c>
      <c r="AJ188" s="262">
        <f>'Annual Inflation'!AJ24</f>
        <v>1.0779220779220777E-2</v>
      </c>
      <c r="AK188" s="262">
        <f>'Annual Inflation'!AK24</f>
        <v>2.1424900424001248E-2</v>
      </c>
      <c r="AL188" s="262">
        <f>'Annual Inflation'!AL24</f>
        <v>3.7422560457875953E-2</v>
      </c>
      <c r="AM188" s="262">
        <f>'Annual Inflation'!AM24</f>
        <v>3.0555639758707454E-2</v>
      </c>
      <c r="AN188" s="262">
        <f>'Annual Inflation'!AN24</f>
        <v>2.5884636879724532E-2</v>
      </c>
      <c r="AO188" s="262">
        <f>'Annual Inflation'!AO24</f>
        <v>1.2128336726209277E-2</v>
      </c>
      <c r="AP188" s="262">
        <f>'Annual Inflation'!AP24</f>
        <v>5.7762039660056441E-2</v>
      </c>
      <c r="AQ188" s="298">
        <f>'Annual Inflation'!AQ24</f>
        <v>0.12873938777149907</v>
      </c>
      <c r="AR188" s="262">
        <f>'Annual Inflation'!AR24</f>
        <v>8.7530899065423995E-2</v>
      </c>
      <c r="AS188" s="262">
        <f>'Annual Inflation'!AS24</f>
        <v>4.3184769776843268E-2</v>
      </c>
      <c r="AT188" s="262">
        <f>'Annual Inflation'!AT24</f>
        <v>2.6233436648239294E-2</v>
      </c>
      <c r="AU188" s="262">
        <f>'Annual Inflation'!AU24</f>
        <v>2.6055468787939295E-2</v>
      </c>
      <c r="AV188" s="262">
        <f>'Annual Inflation'!AV24</f>
        <v>2.814630513484162E-2</v>
      </c>
    </row>
    <row r="189" spans="1:49" ht="16.8">
      <c r="A189" s="2"/>
      <c r="B189" s="2"/>
      <c r="C189" s="2"/>
      <c r="D189" s="2"/>
      <c r="E189" s="2" t="s">
        <v>605</v>
      </c>
      <c r="F189" s="7"/>
      <c r="G189" s="7" t="s">
        <v>604</v>
      </c>
      <c r="H189" s="7"/>
      <c r="I189" s="186"/>
      <c r="J189" s="42"/>
      <c r="K189" s="209" t="str">
        <f>'Annual Inflation'!K27</f>
        <v/>
      </c>
      <c r="L189" s="209" t="str">
        <f>'Annual Inflation'!L27</f>
        <v/>
      </c>
      <c r="M189" s="209" t="str">
        <f>'Annual Inflation'!M27</f>
        <v/>
      </c>
      <c r="N189" s="209" t="str">
        <f>'Annual Inflation'!N27</f>
        <v/>
      </c>
      <c r="O189" s="209" t="str">
        <f>'Annual Inflation'!O27</f>
        <v/>
      </c>
      <c r="P189" s="209" t="str">
        <f>'Annual Inflation'!P27</f>
        <v/>
      </c>
      <c r="Q189" s="209" t="str">
        <f>'Annual Inflation'!Q27</f>
        <v/>
      </c>
      <c r="R189" s="209" t="str">
        <f>'Annual Inflation'!R27</f>
        <v/>
      </c>
      <c r="S189" s="209" t="str">
        <f>'Annual Inflation'!S27</f>
        <v/>
      </c>
      <c r="T189" s="209" t="str">
        <f>'Annual Inflation'!T27</f>
        <v/>
      </c>
      <c r="U189" s="209">
        <f>'Annual Inflation'!U27</f>
        <v>1.2140648264803433E-2</v>
      </c>
      <c r="V189" s="209">
        <f>'Annual Inflation'!V27</f>
        <v>1.663460450379084E-2</v>
      </c>
      <c r="W189" s="209">
        <f>'Annual Inflation'!W27</f>
        <v>1.4581478183437246E-2</v>
      </c>
      <c r="X189" s="209">
        <f>'Annual Inflation'!X27</f>
        <v>1.3384530992868848E-2</v>
      </c>
      <c r="Y189" s="209">
        <f>'Annual Inflation'!Y27</f>
        <v>1.4939915556998917E-2</v>
      </c>
      <c r="Z189" s="209">
        <f>'Annual Inflation'!Z27</f>
        <v>2.1760000000000224E-2</v>
      </c>
      <c r="AA189" s="209">
        <f>'Annual Inflation'!AA27</f>
        <v>2.6203152729930013E-2</v>
      </c>
      <c r="AB189" s="209">
        <f>'Annual Inflation'!AB27</f>
        <v>2.3296032553407953E-2</v>
      </c>
      <c r="AC189" s="209">
        <f>'Annual Inflation'!AC27</f>
        <v>3.6186499652052895E-2</v>
      </c>
      <c r="AD189" s="209">
        <f>'Annual Inflation'!AD27</f>
        <v>1.8132975151108122E-2</v>
      </c>
      <c r="AE189" s="209">
        <f>'Annual Inflation'!AE27</f>
        <v>2.7987184319637981E-2</v>
      </c>
      <c r="AF189" s="209">
        <f>'Annual Inflation'!AF27</f>
        <v>3.7400311669264275E-2</v>
      </c>
      <c r="AG189" s="209">
        <f>'Annual Inflation'!AG27</f>
        <v>2.4123000795263305E-2</v>
      </c>
      <c r="AH189" s="209">
        <f>'Annual Inflation'!AH27</f>
        <v>2.088006902502193E-2</v>
      </c>
      <c r="AI189" s="209">
        <f>'Annual Inflation'!AI27</f>
        <v>1.1409736308316099E-2</v>
      </c>
      <c r="AJ189" s="262">
        <f>'Annual Inflation'!AJ27</f>
        <v>4.4288459931480784E-3</v>
      </c>
      <c r="AK189" s="262">
        <f>'Annual Inflation'!AK27</f>
        <v>1.3727121464226277E-2</v>
      </c>
      <c r="AL189" s="262">
        <f>'Annual Inflation'!AL27</f>
        <v>2.6343865408288814E-2</v>
      </c>
      <c r="AM189" s="262">
        <f>'Annual Inflation'!AM27</f>
        <v>2.1269790500559882E-2</v>
      </c>
      <c r="AN189" s="262">
        <f>'Annual Inflation'!AN27</f>
        <v>1.6990291262135582E-2</v>
      </c>
      <c r="AO189" s="262">
        <f>'Annual Inflation'!AO27</f>
        <v>8.0067749634311625E-3</v>
      </c>
      <c r="AP189" s="262">
        <f>'Annual Inflation'!AP27</f>
        <v>3.6737187810280236E-2</v>
      </c>
      <c r="AQ189" s="298">
        <f>'Annual Inflation'!AQ27</f>
        <v>8.7741270075143429E-2</v>
      </c>
      <c r="AR189" s="262">
        <f>'Annual Inflation'!AR27</f>
        <v>6.2497611347487325E-2</v>
      </c>
      <c r="AS189" s="262">
        <f>'Annual Inflation'!AS27</f>
        <v>3.04739603020312E-2</v>
      </c>
      <c r="AT189" s="262">
        <f>'Annual Inflation'!AT27</f>
        <v>1.710175025781635E-2</v>
      </c>
      <c r="AU189" s="262">
        <f>'Annual Inflation'!AU27</f>
        <v>1.5421581354723601E-2</v>
      </c>
      <c r="AV189" s="262">
        <f>'Annual Inflation'!AV27</f>
        <v>1.7961851291584674E-2</v>
      </c>
    </row>
    <row r="190" spans="1:49" ht="16.8">
      <c r="A190" s="2"/>
      <c r="B190" s="2"/>
      <c r="C190" s="2"/>
      <c r="D190" s="2"/>
      <c r="E190" s="7"/>
      <c r="F190" s="7"/>
      <c r="G190" s="7"/>
      <c r="H190" s="7"/>
      <c r="I190" s="186"/>
      <c r="J190" s="42"/>
      <c r="K190" s="42"/>
      <c r="L190" s="42"/>
      <c r="M190" s="42"/>
      <c r="N190" s="42"/>
      <c r="O190" s="42"/>
      <c r="P190" s="42"/>
      <c r="Q190" s="42"/>
      <c r="R190" s="42"/>
      <c r="S190" s="42"/>
      <c r="T190" s="42"/>
      <c r="U190" s="42"/>
      <c r="V190" s="42"/>
      <c r="W190" s="42"/>
      <c r="X190" s="40"/>
      <c r="Y190" s="40"/>
      <c r="Z190" s="40"/>
      <c r="AA190" s="40"/>
      <c r="AB190" s="40"/>
      <c r="AC190" s="40"/>
      <c r="AD190" s="40"/>
      <c r="AE190" s="40"/>
      <c r="AF190" s="40"/>
      <c r="AG190" s="40"/>
      <c r="AH190" s="40"/>
      <c r="AI190" s="40"/>
      <c r="AJ190" s="40"/>
      <c r="AK190" s="40"/>
      <c r="AL190" s="40"/>
      <c r="AM190" s="40"/>
      <c r="AN190" s="40"/>
      <c r="AO190" s="40"/>
      <c r="AP190" s="40"/>
      <c r="AQ190" s="219"/>
      <c r="AR190" s="40"/>
      <c r="AS190" s="40"/>
      <c r="AT190" s="40"/>
      <c r="AU190" s="40"/>
      <c r="AV190" s="40"/>
    </row>
    <row r="191" spans="1:49" ht="16.8">
      <c r="A191" s="2"/>
      <c r="B191" s="2"/>
      <c r="C191" s="2"/>
      <c r="D191" s="2"/>
      <c r="E191" s="7" t="s">
        <v>606</v>
      </c>
      <c r="F191" s="7"/>
      <c r="G191" s="7" t="s">
        <v>604</v>
      </c>
      <c r="H191" s="2"/>
      <c r="I191" s="2"/>
      <c r="J191" s="2"/>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8"/>
      <c r="AG191" s="128"/>
      <c r="AH191" s="128"/>
      <c r="AI191" s="128"/>
      <c r="AJ191" s="128"/>
      <c r="AK191" s="128"/>
      <c r="AL191" s="128"/>
      <c r="AM191" s="128"/>
      <c r="AN191" s="128"/>
      <c r="AO191" s="128"/>
      <c r="AP191" s="128"/>
      <c r="AQ191" s="486"/>
      <c r="AR191" s="128">
        <f>'Annual Inflation'!AR34</f>
        <v>0.03</v>
      </c>
      <c r="AS191" s="128">
        <f>'Annual Inflation'!AS34</f>
        <v>0.03</v>
      </c>
      <c r="AT191" s="128">
        <f>'Annual Inflation'!AT34</f>
        <v>0.03</v>
      </c>
      <c r="AU191" s="128">
        <f>'Annual Inflation'!AU34</f>
        <v>0.03</v>
      </c>
      <c r="AV191" s="128">
        <f>'Annual Inflation'!AV34</f>
        <v>0.03</v>
      </c>
    </row>
    <row r="192" spans="1:49" ht="16.8">
      <c r="A192" s="2"/>
      <c r="B192" s="2"/>
      <c r="C192" s="2"/>
      <c r="D192" s="2"/>
      <c r="E192" s="7" t="s">
        <v>607</v>
      </c>
      <c r="F192" s="7"/>
      <c r="G192" s="7" t="s">
        <v>604</v>
      </c>
      <c r="H192" s="7"/>
      <c r="I192" s="7"/>
      <c r="J192" s="42"/>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8"/>
      <c r="AG192" s="128"/>
      <c r="AH192" s="128"/>
      <c r="AI192" s="128"/>
      <c r="AJ192" s="128"/>
      <c r="AK192" s="128"/>
      <c r="AL192" s="128"/>
      <c r="AM192" s="128"/>
      <c r="AN192" s="128"/>
      <c r="AO192" s="128"/>
      <c r="AP192" s="128"/>
      <c r="AQ192" s="486"/>
      <c r="AR192" s="128">
        <f>'Annual Inflation'!AR35</f>
        <v>0.02</v>
      </c>
      <c r="AS192" s="128">
        <f>'Annual Inflation'!AS35</f>
        <v>0.02</v>
      </c>
      <c r="AT192" s="128">
        <f>'Annual Inflation'!AT35</f>
        <v>0.02</v>
      </c>
      <c r="AU192" s="128">
        <f>'Annual Inflation'!AU35</f>
        <v>0.02</v>
      </c>
      <c r="AV192" s="128">
        <f>'Annual Inflation'!AV35</f>
        <v>0.02</v>
      </c>
    </row>
    <row r="193" spans="1:48" ht="16.8">
      <c r="A193" s="2"/>
      <c r="B193" s="2"/>
      <c r="C193" s="2"/>
      <c r="D193" s="2"/>
      <c r="E193" s="7"/>
      <c r="F193" s="7"/>
      <c r="G193" s="7"/>
      <c r="H193" s="7"/>
      <c r="I193" s="7"/>
      <c r="J193" s="42"/>
      <c r="K193" s="42"/>
      <c r="L193" s="42"/>
      <c r="M193" s="42"/>
      <c r="N193" s="42"/>
      <c r="O193" s="42"/>
      <c r="P193" s="42"/>
      <c r="Q193" s="42"/>
      <c r="R193" s="42"/>
      <c r="S193" s="42"/>
      <c r="T193" s="42"/>
      <c r="U193" s="42"/>
      <c r="V193" s="42"/>
      <c r="W193" s="42"/>
      <c r="X193" s="42"/>
      <c r="Y193" s="42"/>
      <c r="Z193" s="42"/>
      <c r="AA193" s="14"/>
      <c r="AB193" s="14"/>
      <c r="AC193" s="14"/>
      <c r="AD193" s="40"/>
      <c r="AE193" s="40"/>
      <c r="AF193" s="40"/>
      <c r="AG193" s="40"/>
      <c r="AH193" s="40"/>
      <c r="AI193" s="40"/>
      <c r="AJ193" s="40"/>
      <c r="AK193" s="40"/>
      <c r="AL193" s="40"/>
      <c r="AM193" s="40"/>
      <c r="AN193" s="40"/>
      <c r="AO193" s="40"/>
      <c r="AP193" s="40"/>
      <c r="AQ193" s="219"/>
      <c r="AR193" s="128"/>
      <c r="AS193" s="128"/>
      <c r="AT193" s="128"/>
      <c r="AU193" s="128"/>
      <c r="AV193" s="128"/>
    </row>
    <row r="194" spans="1:48" ht="16.8">
      <c r="A194" s="2"/>
      <c r="B194" s="2"/>
      <c r="C194" s="2"/>
      <c r="D194" s="2"/>
      <c r="E194" s="2" t="s">
        <v>608</v>
      </c>
      <c r="F194" s="7"/>
      <c r="G194" s="2" t="s">
        <v>100</v>
      </c>
      <c r="H194" s="7"/>
      <c r="I194" s="19"/>
      <c r="J194" s="42"/>
      <c r="K194" s="42"/>
      <c r="L194" s="42"/>
      <c r="M194" s="42"/>
      <c r="N194" s="42"/>
      <c r="O194" s="42"/>
      <c r="P194" s="42"/>
      <c r="Q194" s="42"/>
      <c r="R194" s="42"/>
      <c r="S194" s="42"/>
      <c r="T194" s="42"/>
      <c r="U194" s="42"/>
      <c r="V194" s="42"/>
      <c r="W194" s="42"/>
      <c r="X194" s="90">
        <f>'Annual Inflation'!X32</f>
        <v>0.62031161473087815</v>
      </c>
      <c r="Y194" s="90">
        <f>'Annual Inflation'!Y32</f>
        <v>0.6396033994334277</v>
      </c>
      <c r="Z194" s="90">
        <f>'Annual Inflation'!Z32</f>
        <v>0.65645892351274782</v>
      </c>
      <c r="AA194" s="90">
        <f>'Annual Inflation'!AA32</f>
        <v>0.68096317280453267</v>
      </c>
      <c r="AB194" s="90">
        <f>'Annual Inflation'!AB32</f>
        <v>0.70909348441926356</v>
      </c>
      <c r="AC194" s="90">
        <f>'Annual Inflation'!AC32</f>
        <v>0.73014164305949025</v>
      </c>
      <c r="AD194" s="90">
        <f>'Annual Inflation'!AD32</f>
        <v>0.73348441926345587</v>
      </c>
      <c r="AE194" s="90">
        <f>'Annual Inflation'!AE32</f>
        <v>0.76988668555240791</v>
      </c>
      <c r="AF194" s="90">
        <f>'Annual Inflation'!AF32</f>
        <v>0.8068271954674221</v>
      </c>
      <c r="AG194" s="90">
        <f>'Annual Inflation'!AG32</f>
        <v>0.83175637393767698</v>
      </c>
      <c r="AH194" s="90">
        <f>'Annual Inflation'!AH32</f>
        <v>0.85575070821529742</v>
      </c>
      <c r="AI194" s="90">
        <f>'Annual Inflation'!AI32</f>
        <v>0.87252124645892348</v>
      </c>
      <c r="AJ194" s="256">
        <f>'Annual Inflation'!AJ32</f>
        <v>0.88192634560906513</v>
      </c>
      <c r="AK194" s="256">
        <f>'Annual Inflation'!AK32</f>
        <v>0.9008215297450427</v>
      </c>
      <c r="AL194" s="256">
        <f>'Annual Inflation'!AL32</f>
        <v>0.93453257790368272</v>
      </c>
      <c r="AM194" s="256">
        <f>'Annual Inflation'!AM32</f>
        <v>0.96308781869688376</v>
      </c>
      <c r="AN194" s="256">
        <f>'Annual Inflation'!AN32</f>
        <v>0.98801699716713864</v>
      </c>
      <c r="AO194" s="256">
        <f>'Annual Inflation'!AO32</f>
        <v>1</v>
      </c>
      <c r="AP194" s="256">
        <f>'Annual Inflation'!AP32</f>
        <v>1.0577620396600564</v>
      </c>
      <c r="AQ194" s="297">
        <f>'Annual Inflation'!AQ32</f>
        <v>1.1939376770538244</v>
      </c>
      <c r="AR194" s="256">
        <f>'Annual Inflation'!AR32</f>
        <v>1.2891506141768156</v>
      </c>
      <c r="AS194" s="256">
        <f>'Annual Inflation'!AS32</f>
        <v>1.3284361388165782</v>
      </c>
      <c r="AT194" s="256">
        <f>'Annual Inflation'!AT32</f>
        <v>1.3511547218960771</v>
      </c>
      <c r="AU194" s="256">
        <f>'Annual Inflation'!AU32</f>
        <v>1.3719916643626167</v>
      </c>
      <c r="AV194" s="256">
        <f>'Annual Inflation'!AV32</f>
        <v>1.3966351746111914</v>
      </c>
    </row>
    <row r="195" spans="1:48" ht="16.8">
      <c r="A195" s="2"/>
      <c r="B195" s="2"/>
      <c r="C195" s="2"/>
      <c r="D195" s="2"/>
      <c r="E195" s="2" t="s">
        <v>609</v>
      </c>
      <c r="F195" s="7"/>
      <c r="G195" s="2" t="s">
        <v>100</v>
      </c>
      <c r="H195" s="7"/>
      <c r="I195" s="7"/>
      <c r="J195" s="42"/>
      <c r="K195" s="42"/>
      <c r="L195" s="42"/>
      <c r="M195" s="42"/>
      <c r="N195" s="42"/>
      <c r="O195" s="42"/>
      <c r="P195" s="42"/>
      <c r="Q195" s="42"/>
      <c r="R195" s="42"/>
      <c r="S195" s="42"/>
      <c r="T195" s="42"/>
      <c r="U195" s="42"/>
      <c r="V195" s="42"/>
      <c r="W195" s="42"/>
      <c r="X195" s="90">
        <f>'Annual Inflation'!X46</f>
        <v>0.62940509915014153</v>
      </c>
      <c r="Y195" s="90">
        <f>'Annual Inflation'!Y46</f>
        <v>0.64946175637393766</v>
      </c>
      <c r="Z195" s="90">
        <f>'Annual Inflation'!Z46</f>
        <v>0.66543909348441921</v>
      </c>
      <c r="AA195" s="90">
        <f>'Annual Inflation'!AA46</f>
        <v>0.6965439093484419</v>
      </c>
      <c r="AB195" s="90">
        <f>'Annual Inflation'!AB46</f>
        <v>0.72424929178470254</v>
      </c>
      <c r="AC195" s="90">
        <f>'Annual Inflation'!AC46</f>
        <v>0.71864022662889515</v>
      </c>
      <c r="AD195" s="90">
        <f>'Annual Inflation'!AD46</f>
        <v>0.7538243626062322</v>
      </c>
      <c r="AE195" s="90">
        <f>'Annual Inflation'!AE46</f>
        <v>0.79359773371104803</v>
      </c>
      <c r="AF195" s="90">
        <f>'Annual Inflation'!AF46</f>
        <v>0.82147308781869688</v>
      </c>
      <c r="AG195" s="90">
        <f>'Annual Inflation'!AG46</f>
        <v>0.84679886685552397</v>
      </c>
      <c r="AH195" s="90">
        <f>'Annual Inflation'!AH46</f>
        <v>0.86770538243626061</v>
      </c>
      <c r="AI195" s="90">
        <f>'Annual Inflation'!AI46</f>
        <v>0.87552407932011334</v>
      </c>
      <c r="AJ195" s="256">
        <f>'Annual Inflation'!AJ46</f>
        <v>0.88810198300283283</v>
      </c>
      <c r="AK195" s="256">
        <f>'Annual Inflation'!AK46</f>
        <v>0.91767705382436271</v>
      </c>
      <c r="AL195" s="256">
        <f>'Annual Inflation'!AL46</f>
        <v>0.94844192634560898</v>
      </c>
      <c r="AM195" s="256">
        <f>'Annual Inflation'!AM46</f>
        <v>0.97444759206798848</v>
      </c>
      <c r="AN195" s="256">
        <f>'Annual Inflation'!AN46</f>
        <v>0.99467422096317282</v>
      </c>
      <c r="AO195" s="256">
        <f>'Annual Inflation'!AO46</f>
        <v>1.0164305949008499</v>
      </c>
      <c r="AP195" s="256">
        <f>'Annual Inflation'!AP46</f>
        <v>1.1185835694050992</v>
      </c>
      <c r="AQ195" s="297">
        <f>'Annual Inflation'!AQ46</f>
        <v>1.2567228174904603</v>
      </c>
      <c r="AR195" s="256">
        <f>'Annual Inflation'!AR46</f>
        <v>1.3123689983998859</v>
      </c>
      <c r="AS195" s="256">
        <f>'Annual Inflation'!AS46</f>
        <v>1.3406592815876854</v>
      </c>
      <c r="AT195" s="256">
        <f>'Annual Inflation'!AT46</f>
        <v>1.3609729496063137</v>
      </c>
      <c r="AU195" s="256">
        <f>'Annual Inflation'!AU46</f>
        <v>1.383709961204471</v>
      </c>
      <c r="AV195" s="256">
        <f>'Annual Inflation'!AV46</f>
        <v>1.4090308989490572</v>
      </c>
    </row>
    <row r="196" spans="1:48" ht="16.8">
      <c r="A196" s="2"/>
      <c r="B196" s="2"/>
      <c r="C196" s="2"/>
      <c r="D196" s="2"/>
      <c r="E196" s="2" t="s">
        <v>610</v>
      </c>
      <c r="F196" s="7"/>
      <c r="G196" s="2" t="s">
        <v>604</v>
      </c>
      <c r="H196" s="7"/>
      <c r="I196" s="7"/>
      <c r="J196" s="42"/>
      <c r="K196" s="42"/>
      <c r="L196" s="42"/>
      <c r="M196" s="42"/>
      <c r="N196" s="42"/>
      <c r="O196" s="42"/>
      <c r="P196" s="42"/>
      <c r="Q196" s="42"/>
      <c r="R196" s="42"/>
      <c r="S196" s="42"/>
      <c r="T196" s="42"/>
      <c r="U196" s="42"/>
      <c r="V196" s="42"/>
      <c r="W196" s="42"/>
      <c r="X196" s="256"/>
      <c r="Y196" s="256"/>
      <c r="Z196" s="256"/>
      <c r="AA196" s="256"/>
      <c r="AB196" s="256"/>
      <c r="AC196" s="256"/>
      <c r="AD196" s="256"/>
      <c r="AE196" s="256"/>
      <c r="AF196" s="256"/>
      <c r="AG196" s="256"/>
      <c r="AH196" s="256"/>
      <c r="AI196" s="256"/>
      <c r="AJ196" s="126">
        <f t="shared" ref="AJ196:AV196" si="11">IFERROR(AJ195/AI195 - 1,"")</f>
        <v>1.4366142496602619E-2</v>
      </c>
      <c r="AK196" s="126">
        <f t="shared" si="11"/>
        <v>3.3301435406698721E-2</v>
      </c>
      <c r="AL196" s="126">
        <f t="shared" si="11"/>
        <v>3.3524726801259286E-2</v>
      </c>
      <c r="AM196" s="126">
        <f t="shared" si="11"/>
        <v>2.7419354838709609E-2</v>
      </c>
      <c r="AN196" s="126">
        <f t="shared" si="11"/>
        <v>2.0757020757020905E-2</v>
      </c>
      <c r="AO196" s="126">
        <f t="shared" si="11"/>
        <v>2.1872863978127155E-2</v>
      </c>
      <c r="AP196" s="126">
        <f t="shared" si="11"/>
        <v>0.10050167224080275</v>
      </c>
      <c r="AQ196" s="227">
        <f t="shared" si="11"/>
        <v>0.1234947945452376</v>
      </c>
      <c r="AR196" s="126">
        <f t="shared" si="11"/>
        <v>4.4278802083457691E-2</v>
      </c>
      <c r="AS196" s="126">
        <f t="shared" si="11"/>
        <v>2.1556653061976183E-2</v>
      </c>
      <c r="AT196" s="126">
        <f t="shared" si="11"/>
        <v>1.5151998943811806E-2</v>
      </c>
      <c r="AU196" s="126">
        <f t="shared" si="11"/>
        <v>1.6706439025650388E-2</v>
      </c>
      <c r="AV196" s="126">
        <f t="shared" si="11"/>
        <v>1.8299310154958448E-2</v>
      </c>
    </row>
    <row r="197" spans="1:48" ht="16.8">
      <c r="A197" s="2"/>
      <c r="B197" s="2"/>
      <c r="C197" s="2"/>
      <c r="D197" s="2"/>
      <c r="E197" s="2"/>
      <c r="F197" s="7"/>
      <c r="G197" s="2"/>
      <c r="H197" s="7"/>
      <c r="I197" s="7"/>
      <c r="J197" s="42"/>
      <c r="K197" s="42"/>
      <c r="L197" s="42"/>
      <c r="M197" s="42"/>
      <c r="N197" s="42"/>
      <c r="O197" s="42"/>
      <c r="P197" s="42"/>
      <c r="Q197" s="42"/>
      <c r="R197" s="42"/>
      <c r="S197" s="42"/>
      <c r="T197" s="42"/>
      <c r="U197" s="42"/>
      <c r="V197" s="42"/>
      <c r="W197" s="42"/>
      <c r="X197" s="256"/>
      <c r="Y197" s="256"/>
      <c r="Z197" s="256"/>
      <c r="AA197" s="256"/>
      <c r="AB197" s="256"/>
      <c r="AC197" s="256"/>
      <c r="AD197" s="256"/>
      <c r="AE197" s="256"/>
      <c r="AF197" s="256"/>
      <c r="AG197" s="256"/>
      <c r="AH197" s="256"/>
      <c r="AI197" s="256"/>
      <c r="AJ197" s="256"/>
      <c r="AK197" s="256"/>
      <c r="AL197" s="256"/>
      <c r="AM197" s="256"/>
      <c r="AN197" s="256"/>
      <c r="AO197" s="256"/>
      <c r="AP197" s="256"/>
      <c r="AQ197" s="297"/>
      <c r="AR197" s="256"/>
      <c r="AS197" s="256"/>
      <c r="AT197" s="256"/>
      <c r="AU197" s="256"/>
      <c r="AV197" s="256"/>
    </row>
    <row r="198" spans="1:48" ht="16.8">
      <c r="A198" s="2"/>
      <c r="B198" s="2"/>
      <c r="C198" s="20" t="s">
        <v>611</v>
      </c>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39"/>
      <c r="AR198" s="20"/>
      <c r="AS198" s="20"/>
      <c r="AT198" s="20"/>
      <c r="AU198" s="20"/>
      <c r="AV198" s="20"/>
    </row>
    <row r="199" spans="1:48" ht="16.8">
      <c r="A199" s="2"/>
      <c r="B199" s="2"/>
      <c r="C199" s="2"/>
      <c r="D199" s="2"/>
      <c r="E199" s="7"/>
      <c r="F199" s="7"/>
      <c r="G199" s="7"/>
      <c r="H199" s="7"/>
      <c r="I199" s="422"/>
      <c r="J199" s="42"/>
      <c r="K199" s="42"/>
      <c r="L199" s="42"/>
      <c r="M199" s="42"/>
      <c r="N199" s="42"/>
      <c r="O199" s="42"/>
      <c r="P199" s="42"/>
      <c r="Q199" s="42"/>
      <c r="R199" s="42"/>
      <c r="S199" s="42"/>
      <c r="T199" s="42"/>
      <c r="U199" s="42"/>
      <c r="V199" s="42"/>
      <c r="W199" s="42"/>
      <c r="X199" s="42"/>
      <c r="Y199" s="42"/>
      <c r="Z199" s="42"/>
      <c r="AA199" s="14"/>
      <c r="AB199" s="14"/>
      <c r="AC199" s="14"/>
      <c r="AD199" s="40"/>
      <c r="AE199" s="40"/>
      <c r="AF199" s="40"/>
      <c r="AG199" s="40"/>
      <c r="AH199" s="40"/>
      <c r="AI199" s="40"/>
      <c r="AJ199" s="40"/>
      <c r="AK199" s="40"/>
      <c r="AL199" s="40"/>
      <c r="AM199" s="40"/>
      <c r="AN199" s="40"/>
      <c r="AO199" s="40"/>
      <c r="AP199" s="40"/>
      <c r="AQ199" s="219"/>
      <c r="AR199" s="40"/>
      <c r="AS199" s="40"/>
      <c r="AT199" s="40"/>
      <c r="AU199" s="40"/>
      <c r="AV199" s="40"/>
    </row>
    <row r="200" spans="1:48" ht="16.8">
      <c r="A200" s="2"/>
      <c r="B200" s="2"/>
      <c r="C200" s="2"/>
      <c r="D200" s="2"/>
      <c r="E200" s="7" t="s">
        <v>263</v>
      </c>
      <c r="F200" s="7"/>
      <c r="G200" s="7" t="s">
        <v>209</v>
      </c>
      <c r="H200" s="7"/>
      <c r="I200" s="132"/>
      <c r="J200" s="43"/>
      <c r="K200" s="43"/>
      <c r="L200" s="43"/>
      <c r="M200" s="43"/>
      <c r="N200" s="43"/>
      <c r="O200" s="43"/>
      <c r="P200" s="43"/>
      <c r="Q200" s="43"/>
      <c r="R200" s="43"/>
      <c r="S200" s="43"/>
      <c r="T200" s="43"/>
      <c r="U200" s="43"/>
      <c r="V200" s="43"/>
      <c r="W200" s="43"/>
      <c r="X200" s="43"/>
      <c r="Y200" s="43"/>
      <c r="Z200" s="43"/>
      <c r="AA200" s="7"/>
      <c r="AB200" s="7"/>
      <c r="AC200" s="2"/>
      <c r="AD200" s="7"/>
      <c r="AE200" s="7"/>
      <c r="AF200" s="2"/>
      <c r="AG200" s="7"/>
      <c r="AH200" s="2"/>
      <c r="AI200" s="7"/>
      <c r="AJ200" s="186"/>
      <c r="AK200" s="186"/>
      <c r="AL200" s="186"/>
      <c r="AM200" s="186"/>
      <c r="AN200" s="186"/>
      <c r="AO200" s="186"/>
      <c r="AP200" s="186"/>
      <c r="AQ200" s="191"/>
      <c r="AR200" s="186">
        <f>SelectedInputs!AR226</f>
        <v>0.05</v>
      </c>
      <c r="AS200" s="186">
        <f>SelectedInputs!AS226</f>
        <v>0.05</v>
      </c>
      <c r="AT200" s="186">
        <f>SelectedInputs!AT226</f>
        <v>0.05</v>
      </c>
      <c r="AU200" s="186">
        <f>SelectedInputs!AU226</f>
        <v>0.05</v>
      </c>
      <c r="AV200" s="186">
        <f>SelectedInputs!AV226</f>
        <v>0.05</v>
      </c>
    </row>
    <row r="201" spans="1:48" ht="16.8">
      <c r="A201" s="2"/>
      <c r="B201" s="2"/>
      <c r="C201" s="2"/>
      <c r="D201" s="2"/>
      <c r="E201" s="7" t="s">
        <v>264</v>
      </c>
      <c r="F201" s="7"/>
      <c r="G201" s="7" t="s">
        <v>209</v>
      </c>
      <c r="H201" s="7"/>
      <c r="I201" s="132"/>
      <c r="J201" s="43"/>
      <c r="K201" s="43"/>
      <c r="L201" s="43"/>
      <c r="M201" s="43"/>
      <c r="N201" s="43"/>
      <c r="O201" s="43"/>
      <c r="P201" s="43"/>
      <c r="Q201" s="43"/>
      <c r="R201" s="43"/>
      <c r="S201" s="43"/>
      <c r="T201" s="43"/>
      <c r="U201" s="43"/>
      <c r="V201" s="43"/>
      <c r="W201" s="43"/>
      <c r="X201" s="43"/>
      <c r="Y201" s="43"/>
      <c r="Z201" s="43"/>
      <c r="AA201" s="2"/>
      <c r="AB201" s="2"/>
      <c r="AC201" s="2"/>
      <c r="AD201" s="2"/>
      <c r="AE201" s="2"/>
      <c r="AF201" s="2"/>
      <c r="AG201" s="2"/>
      <c r="AH201" s="2"/>
      <c r="AI201" s="2"/>
      <c r="AJ201" s="186"/>
      <c r="AK201" s="186"/>
      <c r="AL201" s="186"/>
      <c r="AM201" s="186"/>
      <c r="AN201" s="186"/>
      <c r="AO201" s="186"/>
      <c r="AP201" s="186"/>
      <c r="AQ201" s="191"/>
      <c r="AR201" s="186">
        <f>SelectedInputs!AR227</f>
        <v>0.05</v>
      </c>
      <c r="AS201" s="186">
        <f>SelectedInputs!AS227</f>
        <v>0.05</v>
      </c>
      <c r="AT201" s="186">
        <f>SelectedInputs!AT227</f>
        <v>0.05</v>
      </c>
      <c r="AU201" s="186">
        <f>SelectedInputs!AU227</f>
        <v>0.05</v>
      </c>
      <c r="AV201" s="186">
        <f>SelectedInputs!AV227</f>
        <v>0.05</v>
      </c>
    </row>
    <row r="202" spans="1:48" ht="16.8">
      <c r="A202" s="2"/>
      <c r="B202" s="2"/>
      <c r="C202" s="2"/>
      <c r="D202" s="2"/>
      <c r="E202" s="21" t="s">
        <v>265</v>
      </c>
      <c r="F202" s="21"/>
      <c r="G202" s="21" t="s">
        <v>209</v>
      </c>
      <c r="H202" s="21"/>
      <c r="I202" s="132"/>
      <c r="J202" s="42"/>
      <c r="K202" s="42"/>
      <c r="L202" s="42"/>
      <c r="M202" s="42"/>
      <c r="N202" s="42"/>
      <c r="O202" s="42"/>
      <c r="P202" s="42"/>
      <c r="Q202" s="42"/>
      <c r="R202" s="42"/>
      <c r="S202" s="42"/>
      <c r="T202" s="42"/>
      <c r="U202" s="42"/>
      <c r="V202" s="42"/>
      <c r="W202" s="42"/>
      <c r="X202" s="42"/>
      <c r="Y202" s="42"/>
      <c r="Z202" s="42"/>
      <c r="AA202" s="2"/>
      <c r="AB202" s="2"/>
      <c r="AC202" s="2"/>
      <c r="AD202" s="2"/>
      <c r="AE202" s="2"/>
      <c r="AF202" s="2"/>
      <c r="AG202" s="2"/>
      <c r="AH202" s="2"/>
      <c r="AI202" s="2"/>
      <c r="AJ202" s="186"/>
      <c r="AK202" s="186"/>
      <c r="AL202" s="186"/>
      <c r="AM202" s="186"/>
      <c r="AN202" s="186"/>
      <c r="AO202" s="186"/>
      <c r="AP202" s="186"/>
      <c r="AQ202" s="191"/>
      <c r="AR202" s="186">
        <f>SelectedInputs!AR228</f>
        <v>0.03</v>
      </c>
      <c r="AS202" s="186">
        <f>SelectedInputs!AS228</f>
        <v>0.03</v>
      </c>
      <c r="AT202" s="186">
        <f>SelectedInputs!AT228</f>
        <v>0.03</v>
      </c>
      <c r="AU202" s="186">
        <f>SelectedInputs!AU228</f>
        <v>0.03</v>
      </c>
      <c r="AV202" s="186">
        <f>SelectedInputs!AV228</f>
        <v>0.03</v>
      </c>
    </row>
    <row r="203" spans="1:48" ht="16.8">
      <c r="A203" s="7"/>
      <c r="B203" s="7"/>
      <c r="C203" s="2"/>
      <c r="D203" s="7"/>
      <c r="E203" s="7" t="s">
        <v>266</v>
      </c>
      <c r="F203" s="7"/>
      <c r="G203" s="21" t="s">
        <v>209</v>
      </c>
      <c r="H203" s="7"/>
      <c r="I203" s="129"/>
      <c r="J203" s="43"/>
      <c r="K203" s="43"/>
      <c r="L203" s="43"/>
      <c r="M203" s="43"/>
      <c r="N203" s="43"/>
      <c r="O203" s="43"/>
      <c r="P203" s="43"/>
      <c r="Q203" s="43"/>
      <c r="R203" s="43"/>
      <c r="S203" s="43"/>
      <c r="T203" s="43"/>
      <c r="U203" s="43"/>
      <c r="V203" s="43"/>
      <c r="W203" s="43"/>
      <c r="X203" s="43"/>
      <c r="Y203" s="43"/>
      <c r="Z203" s="43"/>
      <c r="AA203" s="7"/>
      <c r="AB203" s="7"/>
      <c r="AC203" s="7"/>
      <c r="AD203" s="7"/>
      <c r="AE203" s="7"/>
      <c r="AF203" s="7"/>
      <c r="AG203" s="7"/>
      <c r="AH203" s="7"/>
      <c r="AI203" s="7"/>
      <c r="AJ203" s="186"/>
      <c r="AK203" s="186"/>
      <c r="AL203" s="186"/>
      <c r="AM203" s="186"/>
      <c r="AN203" s="186"/>
      <c r="AO203" s="186"/>
      <c r="AP203" s="186"/>
      <c r="AQ203" s="191"/>
      <c r="AR203" s="186">
        <f>SelectedInputs!AR229</f>
        <v>0.6</v>
      </c>
      <c r="AS203" s="186">
        <f>SelectedInputs!AS229</f>
        <v>0.6</v>
      </c>
      <c r="AT203" s="186">
        <f>SelectedInputs!AT229</f>
        <v>0.6</v>
      </c>
      <c r="AU203" s="186">
        <f>SelectedInputs!AU229</f>
        <v>0.6</v>
      </c>
      <c r="AV203" s="186">
        <f>SelectedInputs!AV229</f>
        <v>0.6</v>
      </c>
    </row>
    <row r="204" spans="1:48" ht="16.8">
      <c r="A204" s="2"/>
      <c r="B204" s="2"/>
      <c r="C204" s="2"/>
      <c r="D204" s="2"/>
      <c r="E204" s="7" t="s">
        <v>267</v>
      </c>
      <c r="F204" s="7"/>
      <c r="G204" s="21" t="s">
        <v>209</v>
      </c>
      <c r="H204" s="7"/>
      <c r="I204" s="7"/>
      <c r="J204" s="43"/>
      <c r="K204" s="43"/>
      <c r="L204" s="43"/>
      <c r="M204" s="43"/>
      <c r="N204" s="43"/>
      <c r="O204" s="43"/>
      <c r="P204" s="43"/>
      <c r="Q204" s="43"/>
      <c r="R204" s="43"/>
      <c r="S204" s="43"/>
      <c r="T204" s="43"/>
      <c r="U204" s="43"/>
      <c r="V204" s="43"/>
      <c r="W204" s="43"/>
      <c r="X204" s="43"/>
      <c r="Y204" s="43"/>
      <c r="Z204" s="43"/>
      <c r="AA204" s="2"/>
      <c r="AB204" s="2"/>
      <c r="AC204" s="2"/>
      <c r="AD204" s="2"/>
      <c r="AE204" s="2"/>
      <c r="AF204" s="2"/>
      <c r="AG204" s="2"/>
      <c r="AH204" s="2"/>
      <c r="AI204" s="2"/>
      <c r="AJ204" s="186"/>
      <c r="AK204" s="186"/>
      <c r="AL204" s="186"/>
      <c r="AM204" s="186"/>
      <c r="AN204" s="186"/>
      <c r="AO204" s="186"/>
      <c r="AP204" s="186"/>
      <c r="AQ204" s="191"/>
      <c r="AR204" s="186">
        <f>SelectedInputs!AR230</f>
        <v>0.25</v>
      </c>
      <c r="AS204" s="186">
        <f>SelectedInputs!AS230</f>
        <v>0.25</v>
      </c>
      <c r="AT204" s="186">
        <f>SelectedInputs!AT230</f>
        <v>0.25</v>
      </c>
      <c r="AU204" s="186">
        <f>SelectedInputs!AU230</f>
        <v>0.25</v>
      </c>
      <c r="AV204" s="186">
        <f>SelectedInputs!AV230</f>
        <v>0.25</v>
      </c>
    </row>
    <row r="205" spans="1:48" ht="16.8">
      <c r="A205" s="2"/>
      <c r="B205" s="2"/>
      <c r="C205" s="2"/>
      <c r="D205" s="2"/>
      <c r="E205" s="7" t="s">
        <v>268</v>
      </c>
      <c r="F205" s="7"/>
      <c r="G205" s="21" t="s">
        <v>209</v>
      </c>
      <c r="H205" s="7"/>
      <c r="I205" s="7"/>
      <c r="J205" s="43"/>
      <c r="K205" s="43"/>
      <c r="L205" s="43"/>
      <c r="M205" s="43"/>
      <c r="N205" s="43"/>
      <c r="O205" s="43"/>
      <c r="P205" s="43"/>
      <c r="Q205" s="43"/>
      <c r="R205" s="43"/>
      <c r="S205" s="43"/>
      <c r="T205" s="43"/>
      <c r="U205" s="43"/>
      <c r="V205" s="43"/>
      <c r="W205" s="43"/>
      <c r="X205" s="43"/>
      <c r="Y205" s="43"/>
      <c r="Z205" s="43"/>
      <c r="AA205" s="2"/>
      <c r="AB205" s="2"/>
      <c r="AC205" s="2"/>
      <c r="AD205" s="2"/>
      <c r="AE205" s="2"/>
      <c r="AF205" s="2"/>
      <c r="AG205" s="2"/>
      <c r="AH205" s="2"/>
      <c r="AI205" s="2"/>
      <c r="AJ205" s="186"/>
      <c r="AK205" s="186"/>
      <c r="AL205" s="186"/>
      <c r="AM205" s="186"/>
      <c r="AN205" s="186"/>
      <c r="AO205" s="186"/>
      <c r="AP205" s="186"/>
      <c r="AQ205" s="191"/>
      <c r="AR205" s="186">
        <f>SelectedInputs!AR231</f>
        <v>0</v>
      </c>
      <c r="AS205" s="186">
        <f>SelectedInputs!AS231</f>
        <v>0</v>
      </c>
      <c r="AT205" s="186">
        <f>SelectedInputs!AT231</f>
        <v>0</v>
      </c>
      <c r="AU205" s="186">
        <f>SelectedInputs!AU231</f>
        <v>0</v>
      </c>
      <c r="AV205" s="186">
        <f>SelectedInputs!AV231</f>
        <v>0</v>
      </c>
    </row>
    <row r="206" spans="1:48" ht="16.8">
      <c r="A206" s="2"/>
      <c r="B206" s="2"/>
      <c r="C206" s="2"/>
      <c r="D206" s="2"/>
      <c r="E206" s="7"/>
      <c r="F206" s="7"/>
      <c r="G206" s="7"/>
      <c r="H206" s="7"/>
      <c r="I206" s="7"/>
      <c r="J206" s="43"/>
      <c r="K206" s="43"/>
      <c r="L206" s="43"/>
      <c r="M206" s="43"/>
      <c r="N206" s="43"/>
      <c r="O206" s="43"/>
      <c r="P206" s="43"/>
      <c r="Q206" s="43"/>
      <c r="R206" s="43"/>
      <c r="S206" s="43"/>
      <c r="T206" s="43"/>
      <c r="U206" s="43"/>
      <c r="V206" s="43"/>
      <c r="W206" s="43"/>
      <c r="X206" s="43"/>
      <c r="Y206" s="43"/>
      <c r="Z206" s="43"/>
      <c r="AA206" s="2"/>
      <c r="AB206" s="2"/>
      <c r="AC206" s="2"/>
      <c r="AD206" s="2"/>
      <c r="AE206" s="2"/>
      <c r="AF206" s="2"/>
      <c r="AG206" s="2"/>
      <c r="AH206" s="2"/>
      <c r="AI206" s="2"/>
      <c r="AJ206" s="2"/>
      <c r="AK206" s="2"/>
      <c r="AL206" s="46"/>
      <c r="AM206" s="184"/>
      <c r="AN206" s="46"/>
      <c r="AO206" s="46"/>
      <c r="AP206" s="46"/>
      <c r="AQ206" s="188"/>
      <c r="AR206" s="46"/>
      <c r="AS206" s="46"/>
      <c r="AT206" s="46"/>
      <c r="AU206" s="46"/>
      <c r="AV206" s="46"/>
    </row>
    <row r="207" spans="1:48" ht="16.8">
      <c r="A207" s="2"/>
      <c r="B207" s="2"/>
      <c r="C207" s="20" t="s">
        <v>612</v>
      </c>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39"/>
      <c r="AR207" s="20"/>
      <c r="AS207" s="20"/>
      <c r="AT207" s="20"/>
      <c r="AU207" s="20"/>
      <c r="AV207" s="20"/>
    </row>
    <row r="208" spans="1:48" ht="16.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57"/>
      <c r="AR208" s="2"/>
      <c r="AS208" s="2"/>
      <c r="AT208" s="2"/>
      <c r="AU208" s="2"/>
      <c r="AV208" s="2"/>
    </row>
    <row r="209" spans="1:48" ht="16.8">
      <c r="A209" s="2"/>
      <c r="B209" s="2"/>
      <c r="C209" s="2"/>
      <c r="D209" s="2"/>
      <c r="E209" s="82" t="s">
        <v>270</v>
      </c>
      <c r="F209" s="2"/>
      <c r="G209" s="2" t="s">
        <v>209</v>
      </c>
      <c r="H209" s="473"/>
      <c r="I209" s="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262"/>
      <c r="AK209" s="262"/>
      <c r="AL209" s="262"/>
      <c r="AM209" s="262"/>
      <c r="AN209" s="262"/>
      <c r="AO209" s="262"/>
      <c r="AP209" s="262"/>
      <c r="AQ209" s="298"/>
      <c r="AR209" s="262">
        <f>SelectedInputs!$I234</f>
        <v>0.77</v>
      </c>
      <c r="AS209" s="262">
        <f>SelectedInputs!$I234</f>
        <v>0.77</v>
      </c>
      <c r="AT209" s="262">
        <f>SelectedInputs!$I234</f>
        <v>0.77</v>
      </c>
      <c r="AU209" s="262">
        <f>SelectedInputs!$I234</f>
        <v>0.77</v>
      </c>
      <c r="AV209" s="262">
        <f>SelectedInputs!$I234</f>
        <v>0.77</v>
      </c>
    </row>
    <row r="210" spans="1:48" ht="16.8">
      <c r="A210" s="2"/>
      <c r="B210" s="2"/>
      <c r="C210" s="2"/>
      <c r="D210" s="2"/>
      <c r="E210" s="82" t="s">
        <v>271</v>
      </c>
      <c r="F210" s="2"/>
      <c r="G210" s="2" t="s">
        <v>209</v>
      </c>
      <c r="H210" s="473"/>
      <c r="I210" s="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262"/>
      <c r="AK210" s="262"/>
      <c r="AL210" s="262"/>
      <c r="AM210" s="262"/>
      <c r="AN210" s="262"/>
      <c r="AO210" s="262"/>
      <c r="AP210" s="262"/>
      <c r="AQ210" s="298"/>
      <c r="AR210" s="262">
        <f>SelectedInputs!$I235</f>
        <v>0.85</v>
      </c>
      <c r="AS210" s="262">
        <f>SelectedInputs!$I235</f>
        <v>0.85</v>
      </c>
      <c r="AT210" s="262">
        <f>SelectedInputs!$I235</f>
        <v>0.85</v>
      </c>
      <c r="AU210" s="262">
        <f>SelectedInputs!$I235</f>
        <v>0.85</v>
      </c>
      <c r="AV210" s="262">
        <f>SelectedInputs!$I235</f>
        <v>0.85</v>
      </c>
    </row>
    <row r="211" spans="1:48" ht="16.8">
      <c r="A211" s="2"/>
      <c r="B211" s="2"/>
      <c r="C211" s="2"/>
      <c r="D211" s="2"/>
      <c r="E211" s="2"/>
      <c r="F211" s="2"/>
      <c r="G211" s="2"/>
      <c r="H211" s="2"/>
      <c r="I211" s="337"/>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30"/>
      <c r="AK211" s="30"/>
      <c r="AL211" s="30"/>
      <c r="AM211" s="30"/>
      <c r="AN211" s="30"/>
      <c r="AO211" s="30"/>
      <c r="AP211" s="30"/>
      <c r="AQ211" s="218"/>
      <c r="AR211" s="30"/>
      <c r="AS211" s="30"/>
      <c r="AT211" s="30"/>
      <c r="AU211" s="30"/>
      <c r="AV211" s="30"/>
    </row>
    <row r="212" spans="1:48" ht="16.8">
      <c r="A212" s="2"/>
      <c r="B212" s="13"/>
      <c r="C212" s="13"/>
      <c r="D212" s="13"/>
      <c r="E212" s="2" t="s">
        <v>272</v>
      </c>
      <c r="F212" s="13"/>
      <c r="G212" s="14" t="s">
        <v>209</v>
      </c>
      <c r="H212" s="474"/>
      <c r="I212" s="186">
        <f>SelectedInputs!I237</f>
        <v>0.5</v>
      </c>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147"/>
      <c r="AR212" s="82"/>
      <c r="AS212" s="82"/>
      <c r="AT212" s="82"/>
      <c r="AU212" s="82"/>
      <c r="AV212" s="82"/>
    </row>
    <row r="213" spans="1:48" ht="16.8">
      <c r="A213" s="82"/>
      <c r="B213" s="2"/>
      <c r="C213" s="2"/>
      <c r="D213" s="2"/>
      <c r="E213" s="2"/>
      <c r="F213" s="2"/>
      <c r="G213" s="2"/>
      <c r="H213" s="2"/>
      <c r="I213" s="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147"/>
      <c r="AR213" s="82"/>
      <c r="AS213" s="82"/>
      <c r="AT213" s="82"/>
      <c r="AU213" s="82"/>
      <c r="AV213" s="82"/>
    </row>
    <row r="214" spans="1:48" ht="16.8">
      <c r="A214" s="2"/>
      <c r="B214" s="37" t="s">
        <v>613</v>
      </c>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c r="AA214" s="37"/>
      <c r="AB214" s="37"/>
      <c r="AC214" s="37"/>
      <c r="AD214" s="37"/>
      <c r="AE214" s="37"/>
      <c r="AF214" s="37"/>
      <c r="AG214" s="37"/>
      <c r="AH214" s="37"/>
      <c r="AI214" s="37"/>
      <c r="AJ214" s="37"/>
      <c r="AK214" s="37"/>
      <c r="AL214" s="37"/>
      <c r="AM214" s="37"/>
      <c r="AN214" s="37"/>
      <c r="AO214" s="37"/>
      <c r="AP214" s="37"/>
      <c r="AQ214" s="38"/>
      <c r="AR214" s="37"/>
      <c r="AS214" s="37"/>
      <c r="AT214" s="37"/>
      <c r="AU214" s="37"/>
      <c r="AV214" s="37"/>
    </row>
    <row r="215" spans="1:48" ht="16.8">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57"/>
      <c r="AR215" s="2"/>
      <c r="AS215" s="2"/>
      <c r="AT215" s="2"/>
      <c r="AU215" s="2"/>
      <c r="AV215" s="2"/>
    </row>
    <row r="216" spans="1:48" ht="16.8">
      <c r="A216" s="2"/>
      <c r="B216" s="2"/>
      <c r="C216" s="28" t="s">
        <v>614</v>
      </c>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9"/>
      <c r="AR216" s="28"/>
      <c r="AS216" s="28"/>
      <c r="AT216" s="28"/>
      <c r="AU216" s="28"/>
      <c r="AV216" s="28"/>
    </row>
    <row r="217" spans="1:48" ht="16.8">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147"/>
      <c r="AR217" s="82"/>
      <c r="AS217" s="82"/>
      <c r="AT217" s="82"/>
      <c r="AU217" s="82"/>
      <c r="AV217" s="82"/>
    </row>
    <row r="218" spans="1:48" ht="16.8">
      <c r="A218" s="82"/>
      <c r="B218" s="82"/>
      <c r="C218" s="82"/>
      <c r="D218" s="82"/>
      <c r="E218" s="41" t="s">
        <v>280</v>
      </c>
      <c r="F218" s="2"/>
      <c r="G218" s="2" t="s">
        <v>281</v>
      </c>
      <c r="H218" s="2"/>
      <c r="I218" s="30">
        <f>SelectedInputs!I245</f>
        <v>15</v>
      </c>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147"/>
      <c r="AR218" s="82"/>
      <c r="AS218" s="82"/>
      <c r="AT218" s="82"/>
      <c r="AU218" s="82"/>
      <c r="AV218" s="82"/>
    </row>
    <row r="219" spans="1:48" ht="16.8">
      <c r="A219" s="82"/>
      <c r="B219" s="7"/>
      <c r="C219" s="7"/>
      <c r="D219" s="7"/>
      <c r="E219" s="7" t="s">
        <v>275</v>
      </c>
      <c r="F219" s="7"/>
      <c r="G219" s="2" t="s">
        <v>105</v>
      </c>
      <c r="H219" s="7"/>
      <c r="I219" s="30">
        <f>SelectedInputs!I241</f>
        <v>26.84531622323496</v>
      </c>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30"/>
      <c r="AL219" s="30"/>
      <c r="AM219" s="30"/>
      <c r="AN219" s="30"/>
      <c r="AO219" s="30"/>
      <c r="AP219" s="30"/>
      <c r="AQ219" s="218"/>
      <c r="AR219" s="30"/>
      <c r="AS219" s="30"/>
      <c r="AT219" s="30"/>
      <c r="AU219" s="30"/>
      <c r="AV219" s="30"/>
    </row>
    <row r="220" spans="1:48" ht="16.8">
      <c r="A220" s="2"/>
      <c r="B220" s="82"/>
      <c r="C220" s="82"/>
      <c r="D220" s="82"/>
      <c r="E220" s="82" t="s">
        <v>276</v>
      </c>
      <c r="F220" s="82"/>
      <c r="G220" s="82" t="s">
        <v>277</v>
      </c>
      <c r="H220" s="82"/>
      <c r="I220" s="487">
        <f>SelectedInputs!I242</f>
        <v>33328</v>
      </c>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147"/>
      <c r="AR220" s="82"/>
      <c r="AS220" s="82"/>
      <c r="AT220" s="82"/>
      <c r="AU220" s="82"/>
      <c r="AV220" s="82"/>
    </row>
    <row r="221" spans="1:48" ht="16.8">
      <c r="A221" s="2"/>
      <c r="B221" s="82"/>
      <c r="C221" s="82"/>
      <c r="D221" s="82"/>
      <c r="E221" s="41" t="s">
        <v>278</v>
      </c>
      <c r="F221" s="2"/>
      <c r="G221" s="2" t="s">
        <v>279</v>
      </c>
      <c r="H221" s="2"/>
      <c r="I221" s="30">
        <f>SelectedInputs!I243</f>
        <v>3.5</v>
      </c>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147"/>
      <c r="AR221" s="82"/>
      <c r="AS221" s="82"/>
      <c r="AT221" s="82"/>
      <c r="AU221" s="82"/>
      <c r="AV221" s="82"/>
    </row>
    <row r="222" spans="1:48" ht="16.8">
      <c r="A222" s="7"/>
      <c r="B222" s="7"/>
      <c r="C222" s="7"/>
      <c r="D222" s="7"/>
      <c r="E222" s="7"/>
      <c r="F222" s="7"/>
      <c r="G222" s="2"/>
      <c r="H222" s="7"/>
      <c r="I222" s="7"/>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30"/>
      <c r="AK222" s="30"/>
      <c r="AL222" s="30"/>
      <c r="AM222" s="30"/>
      <c r="AN222" s="30"/>
      <c r="AO222" s="30"/>
      <c r="AP222" s="30"/>
      <c r="AQ222" s="218"/>
      <c r="AR222" s="30"/>
      <c r="AS222" s="30"/>
      <c r="AT222" s="30"/>
      <c r="AU222" s="30"/>
      <c r="AV222" s="30"/>
    </row>
    <row r="223" spans="1:48" ht="16.8">
      <c r="A223" s="2"/>
      <c r="B223" s="2"/>
      <c r="C223" s="28" t="s">
        <v>615</v>
      </c>
      <c r="D223" s="28"/>
      <c r="E223" s="28"/>
      <c r="F223" s="28"/>
      <c r="G223" s="28"/>
      <c r="H223" s="28"/>
      <c r="I223" s="84"/>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9"/>
      <c r="AR223" s="28"/>
      <c r="AS223" s="28"/>
      <c r="AT223" s="28"/>
      <c r="AU223" s="28"/>
      <c r="AV223" s="28"/>
    </row>
    <row r="224" spans="1:48" ht="16.8">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147"/>
      <c r="AR224" s="82"/>
      <c r="AS224" s="82"/>
      <c r="AT224" s="82"/>
      <c r="AU224" s="82"/>
      <c r="AV224" s="82"/>
    </row>
    <row r="225" spans="1:48" ht="16.8">
      <c r="A225" s="82"/>
      <c r="B225" s="82"/>
      <c r="C225" s="82"/>
      <c r="D225" s="10" t="s">
        <v>616</v>
      </c>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1"/>
      <c r="AR225" s="10"/>
      <c r="AS225" s="10"/>
      <c r="AT225" s="10"/>
      <c r="AU225" s="10"/>
      <c r="AV225" s="10"/>
    </row>
    <row r="226" spans="1:48" ht="16.8">
      <c r="A226" s="82"/>
      <c r="B226" s="82"/>
      <c r="C226" s="82"/>
      <c r="D226" s="82"/>
      <c r="E226" s="41" t="s">
        <v>282</v>
      </c>
      <c r="F226" s="2"/>
      <c r="G226" s="2" t="s">
        <v>281</v>
      </c>
      <c r="H226" s="2"/>
      <c r="I226" s="30"/>
      <c r="J226" s="43"/>
      <c r="K226" s="30">
        <f>SelectedInputs!K246</f>
        <v>33.299999999999997</v>
      </c>
      <c r="L226" s="30">
        <f>SelectedInputs!L246</f>
        <v>33.299999999999997</v>
      </c>
      <c r="M226" s="30">
        <f>SelectedInputs!M246</f>
        <v>33.299999999999997</v>
      </c>
      <c r="N226" s="30">
        <f>SelectedInputs!N246</f>
        <v>33.299999999999997</v>
      </c>
      <c r="O226" s="30">
        <f>SelectedInputs!O246</f>
        <v>33.299999999999997</v>
      </c>
      <c r="P226" s="30">
        <f>SelectedInputs!P246</f>
        <v>33.299999999999997</v>
      </c>
      <c r="Q226" s="30">
        <f>SelectedInputs!Q246</f>
        <v>33.299999999999997</v>
      </c>
      <c r="R226" s="30">
        <f>SelectedInputs!R246</f>
        <v>33.299999999999997</v>
      </c>
      <c r="S226" s="30">
        <f>SelectedInputs!S246</f>
        <v>33.299999999999997</v>
      </c>
      <c r="T226" s="30">
        <f>SelectedInputs!T246</f>
        <v>33.299999999999997</v>
      </c>
      <c r="U226" s="30">
        <f>SelectedInputs!U246</f>
        <v>33.299999999999997</v>
      </c>
      <c r="V226" s="30">
        <f>SelectedInputs!V246</f>
        <v>33.299999999999997</v>
      </c>
      <c r="W226" s="30">
        <f>SelectedInputs!W246</f>
        <v>33.299999999999997</v>
      </c>
      <c r="X226" s="30">
        <f>SelectedInputs!X246</f>
        <v>33.299999999999997</v>
      </c>
      <c r="Y226" s="30">
        <f>SelectedInputs!Y246</f>
        <v>33.299999999999997</v>
      </c>
      <c r="Z226" s="30">
        <f>SelectedInputs!Z246</f>
        <v>33.299999999999997</v>
      </c>
      <c r="AA226" s="30">
        <f>SelectedInputs!AA246</f>
        <v>33.299999999999997</v>
      </c>
      <c r="AB226" s="30">
        <f>SelectedInputs!AB246</f>
        <v>33.299999999999997</v>
      </c>
      <c r="AC226" s="30">
        <f>SelectedInputs!AC246</f>
        <v>33.299999999999997</v>
      </c>
      <c r="AD226" s="30">
        <f>SelectedInputs!AD246</f>
        <v>33.299999999999997</v>
      </c>
      <c r="AE226" s="30">
        <f>SelectedInputs!AE246</f>
        <v>33.299999999999997</v>
      </c>
      <c r="AF226" s="30">
        <f>SelectedInputs!AF246</f>
        <v>33.299999999999997</v>
      </c>
      <c r="AG226" s="30">
        <f>SelectedInputs!AG246</f>
        <v>33.299999999999997</v>
      </c>
      <c r="AH226" s="30">
        <f>SelectedInputs!AH246</f>
        <v>33.299999999999997</v>
      </c>
      <c r="AI226" s="30">
        <f>SelectedInputs!AI246</f>
        <v>33.299999999999997</v>
      </c>
      <c r="AJ226" s="30">
        <f>SelectedInputs!AJ246</f>
        <v>23.125</v>
      </c>
      <c r="AK226" s="30">
        <f>SelectedInputs!AK246</f>
        <v>26.25</v>
      </c>
      <c r="AL226" s="30">
        <f>SelectedInputs!AL246</f>
        <v>29.375</v>
      </c>
      <c r="AM226" s="30">
        <f>SelectedInputs!AM246</f>
        <v>32.5</v>
      </c>
      <c r="AN226" s="30">
        <f>SelectedInputs!AN246</f>
        <v>35.625</v>
      </c>
      <c r="AO226" s="30">
        <f>SelectedInputs!AO246</f>
        <v>38.75</v>
      </c>
      <c r="AP226" s="30">
        <f>SelectedInputs!AP246</f>
        <v>41.875</v>
      </c>
      <c r="AQ226" s="218">
        <f>SelectedInputs!AQ246</f>
        <v>45</v>
      </c>
      <c r="AR226" s="82"/>
      <c r="AS226" s="82"/>
      <c r="AT226" s="82"/>
      <c r="AU226" s="82"/>
      <c r="AV226" s="82"/>
    </row>
    <row r="227" spans="1:48" ht="16.8">
      <c r="A227" s="82"/>
      <c r="B227" s="82"/>
      <c r="C227" s="82"/>
      <c r="D227" s="82"/>
      <c r="E227" s="7" t="s">
        <v>283</v>
      </c>
      <c r="F227" s="82"/>
      <c r="G227" s="2" t="s">
        <v>281</v>
      </c>
      <c r="H227" s="82"/>
      <c r="I227" s="82"/>
      <c r="J227" s="43"/>
      <c r="K227" s="30">
        <f>SelectedInputs!K247</f>
        <v>20</v>
      </c>
      <c r="L227" s="30">
        <f>SelectedInputs!L247</f>
        <v>20</v>
      </c>
      <c r="M227" s="30">
        <f>SelectedInputs!M247</f>
        <v>20</v>
      </c>
      <c r="N227" s="30">
        <f>SelectedInputs!N247</f>
        <v>20</v>
      </c>
      <c r="O227" s="30">
        <f>SelectedInputs!O247</f>
        <v>20</v>
      </c>
      <c r="P227" s="30">
        <f>SelectedInputs!P247</f>
        <v>20</v>
      </c>
      <c r="Q227" s="30">
        <f>SelectedInputs!Q247</f>
        <v>20</v>
      </c>
      <c r="R227" s="30">
        <f>SelectedInputs!R247</f>
        <v>20</v>
      </c>
      <c r="S227" s="30">
        <f>SelectedInputs!S247</f>
        <v>20</v>
      </c>
      <c r="T227" s="30">
        <f>SelectedInputs!T247</f>
        <v>20</v>
      </c>
      <c r="U227" s="30">
        <f>SelectedInputs!U247</f>
        <v>20</v>
      </c>
      <c r="V227" s="30">
        <f>SelectedInputs!V247</f>
        <v>20</v>
      </c>
      <c r="W227" s="30">
        <f>SelectedInputs!W247</f>
        <v>20</v>
      </c>
      <c r="X227" s="30">
        <f>SelectedInputs!X247</f>
        <v>20</v>
      </c>
      <c r="Y227" s="30">
        <f>SelectedInputs!Y247</f>
        <v>20</v>
      </c>
      <c r="Z227" s="30">
        <f>SelectedInputs!Z247</f>
        <v>20</v>
      </c>
      <c r="AA227" s="30">
        <f>SelectedInputs!AA247</f>
        <v>20</v>
      </c>
      <c r="AB227" s="30">
        <f>SelectedInputs!AB247</f>
        <v>20</v>
      </c>
      <c r="AC227" s="30">
        <f>SelectedInputs!AC247</f>
        <v>20</v>
      </c>
      <c r="AD227" s="30">
        <f>SelectedInputs!AD247</f>
        <v>20</v>
      </c>
      <c r="AE227" s="30">
        <f>SelectedInputs!AE247</f>
        <v>20</v>
      </c>
      <c r="AF227" s="30">
        <f>SelectedInputs!AF247</f>
        <v>20</v>
      </c>
      <c r="AG227" s="30">
        <f>SelectedInputs!AG247</f>
        <v>20</v>
      </c>
      <c r="AH227" s="30">
        <f>SelectedInputs!AH247</f>
        <v>20</v>
      </c>
      <c r="AI227" s="30">
        <f>SelectedInputs!AI247</f>
        <v>20</v>
      </c>
      <c r="AJ227" s="30">
        <f>SelectedInputs!AJ247</f>
        <v>23.125</v>
      </c>
      <c r="AK227" s="30">
        <f>SelectedInputs!AK247</f>
        <v>26.25</v>
      </c>
      <c r="AL227" s="30">
        <f>SelectedInputs!AL247</f>
        <v>29.375</v>
      </c>
      <c r="AM227" s="30">
        <f>SelectedInputs!AM247</f>
        <v>32.5</v>
      </c>
      <c r="AN227" s="30">
        <f>SelectedInputs!AN247</f>
        <v>35.625</v>
      </c>
      <c r="AO227" s="30">
        <f>SelectedInputs!AO247</f>
        <v>38.75</v>
      </c>
      <c r="AP227" s="30">
        <f>SelectedInputs!AP247</f>
        <v>41.875</v>
      </c>
      <c r="AQ227" s="218">
        <f>SelectedInputs!AQ247</f>
        <v>45</v>
      </c>
      <c r="AR227" s="82"/>
      <c r="AS227" s="82"/>
      <c r="AT227" s="82"/>
      <c r="AU227" s="82"/>
      <c r="AV227" s="82"/>
    </row>
    <row r="228" spans="1:48" ht="16.8">
      <c r="A228" s="82"/>
      <c r="B228" s="82"/>
      <c r="C228" s="82"/>
      <c r="D228" s="82"/>
      <c r="E228" s="41" t="s">
        <v>284</v>
      </c>
      <c r="F228" s="2"/>
      <c r="G228" s="2" t="s">
        <v>281</v>
      </c>
      <c r="H228" s="2"/>
      <c r="I228" s="30">
        <f>SelectedInputs!I248</f>
        <v>15</v>
      </c>
      <c r="J228" s="43"/>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65"/>
      <c r="AR228" s="82"/>
      <c r="AS228" s="82"/>
      <c r="AT228" s="82"/>
      <c r="AU228" s="82"/>
      <c r="AV228" s="82"/>
    </row>
    <row r="229" spans="1:48" ht="16.8">
      <c r="A229" s="82"/>
      <c r="B229" s="82"/>
      <c r="C229" s="82"/>
      <c r="D229" s="82"/>
      <c r="E229" s="7" t="s">
        <v>286</v>
      </c>
      <c r="F229" s="82"/>
      <c r="G229" s="2" t="s">
        <v>105</v>
      </c>
      <c r="H229" s="82"/>
      <c r="I229" s="82"/>
      <c r="J229" s="43"/>
      <c r="K229" s="30">
        <f>SelectedInputs!K250</f>
        <v>35.379650522117856</v>
      </c>
      <c r="L229" s="30">
        <f>SelectedInputs!L250</f>
        <v>124.47709503069738</v>
      </c>
      <c r="M229" s="30">
        <f>SelectedInputs!M250</f>
        <v>125.21803012016582</v>
      </c>
      <c r="N229" s="30">
        <f>SelectedInputs!N250</f>
        <v>128.55223802277379</v>
      </c>
      <c r="O229" s="30">
        <f>SelectedInputs!O250</f>
        <v>145.59374508054782</v>
      </c>
      <c r="P229" s="30">
        <f>SelectedInputs!P250</f>
        <v>129.29317311224219</v>
      </c>
      <c r="Q229" s="30">
        <f>SelectedInputs!Q250</f>
        <v>149.29842052788999</v>
      </c>
      <c r="R229" s="30">
        <f>SelectedInputs!R250</f>
        <v>127.25560161620399</v>
      </c>
      <c r="S229" s="30">
        <f>SelectedInputs!S250</f>
        <v>134.72596814411483</v>
      </c>
      <c r="T229" s="30">
        <f>SelectedInputs!T250</f>
        <v>120.63821117601886</v>
      </c>
      <c r="U229" s="30">
        <f>SelectedInputs!U250</f>
        <v>122.29532946140371</v>
      </c>
      <c r="V229" s="30">
        <f>SelectedInputs!V250</f>
        <v>147.81495105633078</v>
      </c>
      <c r="W229" s="30">
        <f>SelectedInputs!W250</f>
        <v>138.03795317256004</v>
      </c>
      <c r="X229" s="30">
        <f>SelectedInputs!X250</f>
        <v>161.85413526967167</v>
      </c>
      <c r="Y229" s="30">
        <f>SelectedInputs!Y250</f>
        <v>136.2979913393402</v>
      </c>
      <c r="Z229" s="30">
        <f>SelectedInputs!Z250</f>
        <v>209.45716298401811</v>
      </c>
      <c r="AA229" s="30">
        <f>SelectedInputs!AA250</f>
        <v>198.54227497424492</v>
      </c>
      <c r="AB229" s="30">
        <f>SelectedInputs!AB250</f>
        <v>207.02485605451545</v>
      </c>
      <c r="AC229" s="30">
        <f>SelectedInputs!AC250</f>
        <v>227.07922712811364</v>
      </c>
      <c r="AD229" s="30">
        <f>SelectedInputs!AD250</f>
        <v>216.11267757843652</v>
      </c>
      <c r="AE229" s="30">
        <f>SelectedInputs!AE250</f>
        <v>221.06207785565724</v>
      </c>
      <c r="AF229" s="30">
        <f>SelectedInputs!AF250</f>
        <v>244.10176718411765</v>
      </c>
      <c r="AG229" s="30">
        <f>SelectedInputs!AG250</f>
        <v>249.2434098100845</v>
      </c>
      <c r="AH229" s="30">
        <f>SelectedInputs!AH250</f>
        <v>301.34015542726746</v>
      </c>
      <c r="AI229" s="30">
        <f>SelectedInputs!AI250</f>
        <v>270.04452254215124</v>
      </c>
      <c r="AJ229" s="30">
        <f>SelectedInputs!AJ250</f>
        <v>0</v>
      </c>
      <c r="AK229" s="30">
        <f>SelectedInputs!AK250</f>
        <v>0</v>
      </c>
      <c r="AL229" s="30">
        <f>SelectedInputs!AL250</f>
        <v>0</v>
      </c>
      <c r="AM229" s="30">
        <f>SelectedInputs!AM250</f>
        <v>0</v>
      </c>
      <c r="AN229" s="30">
        <f>SelectedInputs!AN250</f>
        <v>0</v>
      </c>
      <c r="AO229" s="30">
        <f>SelectedInputs!AO250</f>
        <v>0</v>
      </c>
      <c r="AP229" s="30">
        <f>SelectedInputs!AP250</f>
        <v>0</v>
      </c>
      <c r="AQ229" s="218">
        <f>SelectedInputs!AQ250</f>
        <v>0</v>
      </c>
      <c r="AR229" s="82"/>
      <c r="AS229" s="82"/>
      <c r="AT229" s="82"/>
      <c r="AU229" s="82"/>
      <c r="AV229" s="82"/>
    </row>
    <row r="230" spans="1:48" ht="16.8">
      <c r="A230" s="82"/>
      <c r="B230" s="82"/>
      <c r="C230" s="82"/>
      <c r="D230" s="82"/>
      <c r="E230" s="41" t="s">
        <v>287</v>
      </c>
      <c r="F230" s="82"/>
      <c r="G230" s="2" t="s">
        <v>105</v>
      </c>
      <c r="H230" s="82"/>
      <c r="I230" s="82"/>
      <c r="J230" s="82"/>
      <c r="K230" s="30">
        <f>SelectedInputs!K251</f>
        <v>0</v>
      </c>
      <c r="L230" s="30">
        <f>SelectedInputs!L251</f>
        <v>0</v>
      </c>
      <c r="M230" s="30">
        <f>SelectedInputs!M251</f>
        <v>0</v>
      </c>
      <c r="N230" s="30">
        <f>SelectedInputs!N251</f>
        <v>0</v>
      </c>
      <c r="O230" s="30">
        <f>SelectedInputs!O251</f>
        <v>0</v>
      </c>
      <c r="P230" s="30">
        <f>SelectedInputs!P251</f>
        <v>0</v>
      </c>
      <c r="Q230" s="30">
        <f>SelectedInputs!Q251</f>
        <v>0</v>
      </c>
      <c r="R230" s="30">
        <f>SelectedInputs!R251</f>
        <v>0</v>
      </c>
      <c r="S230" s="30">
        <f>SelectedInputs!S251</f>
        <v>0</v>
      </c>
      <c r="T230" s="30">
        <f>SelectedInputs!T251</f>
        <v>0</v>
      </c>
      <c r="U230" s="30">
        <f>SelectedInputs!U251</f>
        <v>0</v>
      </c>
      <c r="V230" s="30">
        <f>SelectedInputs!V251</f>
        <v>0</v>
      </c>
      <c r="W230" s="30">
        <f>SelectedInputs!W251</f>
        <v>0</v>
      </c>
      <c r="X230" s="30">
        <f>SelectedInputs!X251</f>
        <v>0</v>
      </c>
      <c r="Y230" s="30">
        <f>SelectedInputs!Y251</f>
        <v>0</v>
      </c>
      <c r="Z230" s="30">
        <f>SelectedInputs!Z251</f>
        <v>0</v>
      </c>
      <c r="AA230" s="30">
        <f>SelectedInputs!AA251</f>
        <v>0</v>
      </c>
      <c r="AB230" s="30">
        <f>SelectedInputs!AB251</f>
        <v>0</v>
      </c>
      <c r="AC230" s="30">
        <f>SelectedInputs!AC251</f>
        <v>0</v>
      </c>
      <c r="AD230" s="30">
        <f>SelectedInputs!AD251</f>
        <v>0</v>
      </c>
      <c r="AE230" s="30">
        <f>SelectedInputs!AE251</f>
        <v>0</v>
      </c>
      <c r="AF230" s="30">
        <f>SelectedInputs!AF251</f>
        <v>0</v>
      </c>
      <c r="AG230" s="30">
        <f>SelectedInputs!AG251</f>
        <v>0</v>
      </c>
      <c r="AH230" s="30">
        <f>SelectedInputs!AH251</f>
        <v>0</v>
      </c>
      <c r="AI230" s="30">
        <f>SelectedInputs!AI251</f>
        <v>0</v>
      </c>
      <c r="AJ230" s="30">
        <f>SelectedInputs!AJ251</f>
        <v>0</v>
      </c>
      <c r="AK230" s="30">
        <f>SelectedInputs!AK251</f>
        <v>0</v>
      </c>
      <c r="AL230" s="30">
        <f>SelectedInputs!AL251</f>
        <v>0</v>
      </c>
      <c r="AM230" s="30">
        <f>SelectedInputs!AM251</f>
        <v>0</v>
      </c>
      <c r="AN230" s="30">
        <f>SelectedInputs!AN251</f>
        <v>0</v>
      </c>
      <c r="AO230" s="30">
        <f>SelectedInputs!AO251</f>
        <v>0</v>
      </c>
      <c r="AP230" s="30">
        <f>SelectedInputs!AP251</f>
        <v>0</v>
      </c>
      <c r="AQ230" s="218">
        <f>SelectedInputs!AQ251</f>
        <v>0</v>
      </c>
      <c r="AR230" s="82"/>
      <c r="AS230" s="82"/>
      <c r="AT230" s="82"/>
      <c r="AU230" s="82"/>
      <c r="AV230" s="82"/>
    </row>
    <row r="231" spans="1:48" ht="16.8">
      <c r="A231" s="82"/>
      <c r="B231" s="82"/>
      <c r="C231" s="82"/>
      <c r="D231" s="82"/>
      <c r="E231" s="41" t="s">
        <v>288</v>
      </c>
      <c r="F231" s="82"/>
      <c r="G231" s="2" t="s">
        <v>105</v>
      </c>
      <c r="H231" s="82"/>
      <c r="I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166">
        <f>SelectedInputs!AH252</f>
        <v>-1.3915618294283827</v>
      </c>
      <c r="AI231" s="166">
        <f>SelectedInputs!AI252</f>
        <v>36.4736910336769</v>
      </c>
      <c r="AJ231" s="82"/>
      <c r="AK231" s="82"/>
      <c r="AL231" s="82"/>
      <c r="AM231" s="82"/>
      <c r="AN231" s="82"/>
      <c r="AO231" s="82"/>
      <c r="AP231" s="82"/>
      <c r="AQ231" s="147"/>
      <c r="AR231" s="82"/>
      <c r="AS231" s="82"/>
      <c r="AT231" s="82"/>
      <c r="AU231" s="82"/>
      <c r="AV231" s="82"/>
    </row>
    <row r="232" spans="1:48" ht="16.8">
      <c r="A232" s="82"/>
      <c r="B232" s="82"/>
      <c r="C232" s="82"/>
      <c r="D232" s="82"/>
      <c r="E232" s="7"/>
      <c r="F232" s="82"/>
      <c r="G232" s="82"/>
      <c r="H232" s="82"/>
      <c r="I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30"/>
      <c r="AK232" s="30"/>
      <c r="AL232" s="30"/>
      <c r="AM232" s="30"/>
      <c r="AN232" s="30"/>
      <c r="AO232" s="30"/>
      <c r="AP232" s="30"/>
      <c r="AQ232" s="218"/>
      <c r="AR232" s="30"/>
      <c r="AS232" s="30"/>
      <c r="AT232" s="30"/>
      <c r="AU232" s="30"/>
      <c r="AV232" s="30"/>
    </row>
    <row r="233" spans="1:48" ht="16.8">
      <c r="A233" s="82"/>
      <c r="B233" s="82"/>
      <c r="C233" s="82"/>
      <c r="D233" s="10" t="s">
        <v>617</v>
      </c>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1"/>
      <c r="AR233" s="10"/>
      <c r="AS233" s="10"/>
      <c r="AT233" s="10"/>
      <c r="AU233" s="10"/>
      <c r="AV233" s="10"/>
    </row>
    <row r="234" spans="1:48" ht="16.8">
      <c r="A234" s="82"/>
      <c r="B234" s="82"/>
      <c r="C234" s="82"/>
      <c r="D234" s="82"/>
      <c r="E234" s="41" t="s">
        <v>618</v>
      </c>
      <c r="F234" s="82"/>
      <c r="G234" s="82" t="s">
        <v>281</v>
      </c>
      <c r="H234" s="82"/>
      <c r="I234" s="30">
        <f>SelectedInputs!I249</f>
        <v>45</v>
      </c>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147"/>
      <c r="AR234" s="82"/>
      <c r="AS234" s="82"/>
      <c r="AT234" s="82"/>
      <c r="AU234" s="82"/>
      <c r="AV234" s="82"/>
    </row>
    <row r="235" spans="1:48" ht="16.8">
      <c r="A235" s="2"/>
      <c r="B235" s="2"/>
      <c r="C235" s="194"/>
      <c r="D235" s="194"/>
      <c r="E235" s="194" t="s">
        <v>401</v>
      </c>
      <c r="F235" s="194"/>
      <c r="G235" s="2" t="s">
        <v>105</v>
      </c>
      <c r="H235" s="194" t="s">
        <v>402</v>
      </c>
      <c r="J235" s="194"/>
      <c r="K235" s="30"/>
      <c r="L235" s="30"/>
      <c r="M235" s="30"/>
      <c r="N235" s="30"/>
      <c r="O235" s="30"/>
      <c r="P235" s="30"/>
      <c r="Q235" s="30"/>
      <c r="R235" s="30"/>
      <c r="S235" s="30"/>
      <c r="T235" s="30"/>
      <c r="U235" s="30"/>
      <c r="V235" s="30"/>
      <c r="W235" s="30"/>
      <c r="X235" s="30"/>
      <c r="Y235" s="30"/>
      <c r="Z235" s="30"/>
      <c r="AA235" s="30"/>
      <c r="AB235" s="30"/>
      <c r="AC235" s="30"/>
      <c r="AD235" s="30"/>
      <c r="AE235" s="30"/>
      <c r="AF235" s="30"/>
      <c r="AG235" s="30"/>
      <c r="AH235" s="30"/>
      <c r="AI235" s="30"/>
      <c r="AJ235" s="30">
        <f>SelectedInputs!AJ343 * Legacy!$I12</f>
        <v>260.29535879439482</v>
      </c>
      <c r="AK235" s="30">
        <f>SelectedInputs!AK343 * Legacy!$I12</f>
        <v>261.62410763197471</v>
      </c>
      <c r="AL235" s="30">
        <f>SelectedInputs!AL343 * Legacy!$I12</f>
        <v>242.82660409671274</v>
      </c>
      <c r="AM235" s="30">
        <f>SelectedInputs!AM343 * Legacy!$I12</f>
        <v>239.0089582662913</v>
      </c>
      <c r="AN235" s="30">
        <f>SelectedInputs!AN343 * Legacy!$I12</f>
        <v>244.21148436577093</v>
      </c>
      <c r="AO235" s="30">
        <f>SelectedInputs!AO343 * Legacy!$I12</f>
        <v>254.07518243725505</v>
      </c>
      <c r="AP235" s="30">
        <f>SelectedInputs!AP343 * Legacy!$I12</f>
        <v>257.23747524656449</v>
      </c>
      <c r="AQ235" s="218">
        <f>SelectedInputs!AQ343 * Legacy!$I12</f>
        <v>252.66298885090012</v>
      </c>
      <c r="AR235" s="30"/>
      <c r="AS235" s="30"/>
      <c r="AT235" s="30"/>
      <c r="AU235" s="30"/>
      <c r="AV235" s="30"/>
    </row>
    <row r="236" spans="1:48" ht="16.8">
      <c r="A236" s="2"/>
      <c r="B236" s="2"/>
      <c r="C236" s="194"/>
      <c r="D236" s="194"/>
      <c r="E236" s="194"/>
      <c r="F236" s="194"/>
      <c r="G236" s="194"/>
      <c r="H236" s="194"/>
      <c r="I236" s="194"/>
      <c r="J236" s="194"/>
      <c r="K236" s="194"/>
      <c r="L236" s="194"/>
      <c r="M236" s="194"/>
      <c r="N236" s="194"/>
      <c r="O236" s="194"/>
      <c r="P236" s="194"/>
      <c r="Q236" s="194"/>
      <c r="R236" s="194"/>
      <c r="S236" s="194"/>
      <c r="T236" s="194"/>
      <c r="U236" s="194"/>
      <c r="V236" s="194"/>
      <c r="W236" s="194"/>
      <c r="X236" s="194"/>
      <c r="Y236" s="194"/>
      <c r="Z236" s="194"/>
      <c r="AA236" s="194"/>
      <c r="AB236" s="194"/>
      <c r="AC236" s="194"/>
      <c r="AD236" s="194"/>
      <c r="AE236" s="194"/>
      <c r="AF236" s="194"/>
      <c r="AG236" s="194"/>
      <c r="AH236" s="194"/>
      <c r="AI236" s="194"/>
      <c r="AJ236" s="194"/>
      <c r="AK236" s="194"/>
      <c r="AL236" s="194"/>
      <c r="AM236" s="194"/>
      <c r="AN236" s="194"/>
      <c r="AO236" s="194"/>
      <c r="AP236" s="194"/>
      <c r="AQ236" s="189"/>
      <c r="AR236" s="194"/>
      <c r="AS236" s="194"/>
      <c r="AT236" s="194"/>
      <c r="AU236" s="194"/>
      <c r="AV236" s="194"/>
    </row>
    <row r="237" spans="1:48" ht="16.8">
      <c r="A237" s="2"/>
      <c r="B237" s="37" t="s">
        <v>289</v>
      </c>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8"/>
      <c r="AR237" s="37"/>
      <c r="AS237" s="37"/>
      <c r="AT237" s="37"/>
      <c r="AU237" s="37"/>
      <c r="AV237" s="37"/>
    </row>
    <row r="238" spans="1:48" ht="16.8">
      <c r="A238" s="82"/>
      <c r="B238" s="82"/>
      <c r="C238" s="82"/>
      <c r="D238" s="82"/>
      <c r="E238" s="82"/>
      <c r="F238" s="82"/>
      <c r="G238" s="82"/>
      <c r="H238" s="82"/>
      <c r="I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147"/>
      <c r="AR238" s="82"/>
      <c r="AS238" s="82"/>
      <c r="AT238" s="82"/>
      <c r="AU238" s="82"/>
      <c r="AV238" s="82"/>
    </row>
    <row r="239" spans="1:48" ht="16.8">
      <c r="A239" s="82"/>
      <c r="B239" s="82"/>
      <c r="C239" s="82"/>
      <c r="D239" s="82"/>
      <c r="E239" s="82" t="s">
        <v>256</v>
      </c>
      <c r="F239" s="82"/>
      <c r="G239" s="2" t="s">
        <v>209</v>
      </c>
      <c r="H239" s="2" t="s">
        <v>290</v>
      </c>
      <c r="I239" s="488">
        <f>SelectedInputs!I256</f>
        <v>0.6</v>
      </c>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147"/>
      <c r="AR239" s="82"/>
      <c r="AS239" s="82"/>
      <c r="AT239" s="82"/>
      <c r="AU239" s="82"/>
      <c r="AV239" s="82"/>
    </row>
    <row r="240" spans="1:48" ht="16.8">
      <c r="A240" s="82"/>
      <c r="B240" s="82"/>
      <c r="C240" s="82"/>
      <c r="D240" s="82"/>
      <c r="E240" s="21" t="s">
        <v>291</v>
      </c>
      <c r="F240" s="82"/>
      <c r="G240" s="2" t="s">
        <v>249</v>
      </c>
      <c r="H240" s="21" t="s">
        <v>292</v>
      </c>
      <c r="I240" s="488">
        <f>SelectedInputs!I257</f>
        <v>0.03</v>
      </c>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147"/>
      <c r="AR240" s="82"/>
      <c r="AS240" s="82"/>
      <c r="AT240" s="82"/>
      <c r="AU240" s="82"/>
      <c r="AV240" s="82"/>
    </row>
    <row r="241" spans="1:48" ht="16.8">
      <c r="A241" s="82"/>
      <c r="B241" s="82"/>
      <c r="C241" s="82"/>
      <c r="D241" s="82"/>
      <c r="E241" s="21" t="s">
        <v>293</v>
      </c>
      <c r="F241" s="82"/>
      <c r="G241" s="2" t="s">
        <v>249</v>
      </c>
      <c r="H241" s="21" t="s">
        <v>294</v>
      </c>
      <c r="I241" s="488">
        <f>SelectedInputs!I258</f>
        <v>0.04</v>
      </c>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147"/>
      <c r="AR241" s="82"/>
      <c r="AS241" s="82"/>
      <c r="AT241" s="82"/>
      <c r="AU241" s="82"/>
      <c r="AV241" s="82"/>
    </row>
    <row r="242" spans="1:48" ht="16.8">
      <c r="A242" s="82"/>
      <c r="B242" s="82"/>
      <c r="C242" s="82"/>
      <c r="D242" s="82"/>
      <c r="E242" s="56" t="s">
        <v>295</v>
      </c>
      <c r="F242" s="82"/>
      <c r="G242" s="2" t="s">
        <v>209</v>
      </c>
      <c r="H242" s="21" t="s">
        <v>296</v>
      </c>
      <c r="I242" s="488">
        <f>SelectedInputs!I259</f>
        <v>0.5</v>
      </c>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147"/>
      <c r="AR242" s="82"/>
      <c r="AS242" s="82"/>
      <c r="AT242" s="82"/>
      <c r="AU242" s="82"/>
      <c r="AV242" s="82"/>
    </row>
    <row r="243" spans="1:48" ht="16.8">
      <c r="A243" s="82"/>
      <c r="B243" s="82"/>
      <c r="C243" s="82"/>
      <c r="D243" s="82"/>
      <c r="E243" s="56" t="s">
        <v>297</v>
      </c>
      <c r="F243" s="82"/>
      <c r="G243" s="2" t="s">
        <v>209</v>
      </c>
      <c r="H243" s="21" t="s">
        <v>298</v>
      </c>
      <c r="I243" s="488">
        <f>SelectedInputs!I260</f>
        <v>0.9</v>
      </c>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147"/>
      <c r="AR243" s="82"/>
      <c r="AS243" s="82"/>
      <c r="AT243" s="82"/>
      <c r="AU243" s="82"/>
      <c r="AV243" s="82"/>
    </row>
    <row r="244" spans="1:48" ht="16.8">
      <c r="A244" s="82"/>
      <c r="B244" s="82"/>
      <c r="C244" s="82"/>
      <c r="D244" s="82"/>
      <c r="E244" s="56"/>
      <c r="F244" s="82"/>
      <c r="G244" s="82"/>
      <c r="H244" s="82"/>
      <c r="I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147"/>
      <c r="AR244" s="82"/>
      <c r="AS244" s="82"/>
      <c r="AT244" s="82"/>
      <c r="AU244" s="82"/>
      <c r="AV244" s="82"/>
    </row>
    <row r="245" spans="1:48" ht="16.8">
      <c r="A245" s="2"/>
      <c r="B245" s="37" t="s">
        <v>299</v>
      </c>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c r="AA245" s="37"/>
      <c r="AB245" s="37"/>
      <c r="AC245" s="37"/>
      <c r="AD245" s="37"/>
      <c r="AE245" s="37"/>
      <c r="AF245" s="37"/>
      <c r="AG245" s="37"/>
      <c r="AH245" s="37"/>
      <c r="AI245" s="37"/>
      <c r="AJ245" s="37"/>
      <c r="AK245" s="37"/>
      <c r="AL245" s="37"/>
      <c r="AM245" s="37"/>
      <c r="AN245" s="37"/>
      <c r="AO245" s="37"/>
      <c r="AP245" s="37"/>
      <c r="AQ245" s="38"/>
      <c r="AR245" s="37"/>
      <c r="AS245" s="37"/>
      <c r="AT245" s="37"/>
      <c r="AU245" s="37"/>
      <c r="AV245" s="37"/>
    </row>
    <row r="246" spans="1:48" ht="16.8">
      <c r="A246" s="2"/>
      <c r="B246" s="2"/>
      <c r="C246" s="2"/>
      <c r="D246" s="2"/>
      <c r="E246" s="7"/>
      <c r="F246" s="7"/>
      <c r="G246" s="7"/>
      <c r="H246" s="7"/>
      <c r="I246" s="7"/>
      <c r="J246" s="86"/>
      <c r="K246" s="7"/>
      <c r="L246" s="7"/>
      <c r="M246" s="7"/>
      <c r="N246" s="7"/>
      <c r="O246" s="7"/>
      <c r="P246" s="7"/>
      <c r="Q246" s="7"/>
      <c r="R246" s="7"/>
      <c r="S246" s="7"/>
      <c r="T246" s="7"/>
      <c r="U246" s="7"/>
      <c r="V246" s="7"/>
      <c r="W246" s="7"/>
      <c r="X246" s="2"/>
      <c r="Y246" s="2"/>
      <c r="Z246" s="2"/>
      <c r="AA246" s="2"/>
      <c r="AB246" s="2"/>
      <c r="AC246" s="2"/>
      <c r="AD246" s="112"/>
      <c r="AE246" s="112"/>
      <c r="AF246" s="112"/>
      <c r="AG246" s="112"/>
      <c r="AH246" s="112"/>
      <c r="AI246" s="112"/>
      <c r="AJ246" s="130"/>
      <c r="AK246" s="130"/>
      <c r="AL246" s="130"/>
      <c r="AM246" s="130"/>
      <c r="AN246" s="130"/>
      <c r="AO246" s="130"/>
      <c r="AP246" s="130"/>
      <c r="AQ246" s="360"/>
      <c r="AR246" s="361"/>
      <c r="AS246" s="361"/>
      <c r="AT246" s="361"/>
      <c r="AU246" s="361"/>
      <c r="AV246" s="361"/>
    </row>
    <row r="247" spans="1:48" ht="16.8">
      <c r="A247" s="2"/>
      <c r="B247" s="2"/>
      <c r="C247" s="2"/>
      <c r="D247" s="2"/>
      <c r="E247" s="131" t="s">
        <v>300</v>
      </c>
      <c r="F247" s="2"/>
      <c r="G247" s="2" t="s">
        <v>105</v>
      </c>
      <c r="H247" s="82" t="s">
        <v>302</v>
      </c>
      <c r="I247" s="2"/>
      <c r="J247" s="42"/>
      <c r="K247" s="43"/>
      <c r="L247" s="43"/>
      <c r="M247" s="43"/>
      <c r="N247" s="43"/>
      <c r="O247" s="43"/>
      <c r="P247" s="43"/>
      <c r="Q247" s="43"/>
      <c r="R247" s="43"/>
      <c r="S247" s="43"/>
      <c r="T247" s="43"/>
      <c r="U247" s="43"/>
      <c r="V247" s="43"/>
      <c r="W247" s="43"/>
      <c r="X247" s="43"/>
      <c r="Y247" s="43"/>
      <c r="Z247" s="43"/>
      <c r="AA247" s="2"/>
      <c r="AB247" s="2"/>
      <c r="AC247" s="2"/>
      <c r="AD247" s="2"/>
      <c r="AE247" s="2"/>
      <c r="AF247" s="2"/>
      <c r="AG247" s="2"/>
      <c r="AH247" s="2"/>
      <c r="AI247" s="2"/>
      <c r="AJ247" s="2"/>
      <c r="AK247" s="2"/>
      <c r="AL247" s="46"/>
      <c r="AM247" s="184"/>
      <c r="AN247" s="46"/>
      <c r="AO247" s="46"/>
      <c r="AP247" s="46"/>
      <c r="AQ247" s="218">
        <f>SelectedInputs!AQ264</f>
        <v>0</v>
      </c>
      <c r="AR247" s="186"/>
      <c r="AS247" s="186"/>
      <c r="AT247" s="186"/>
      <c r="AU247" s="186"/>
      <c r="AV247" s="186"/>
    </row>
    <row r="248" spans="1:48" ht="16.8">
      <c r="A248" s="2"/>
      <c r="B248" s="2"/>
      <c r="C248" s="2"/>
      <c r="D248" s="2"/>
      <c r="E248" s="131" t="s">
        <v>303</v>
      </c>
      <c r="F248" s="2"/>
      <c r="G248" s="21" t="s">
        <v>304</v>
      </c>
      <c r="H248" s="82" t="s">
        <v>305</v>
      </c>
      <c r="I248" s="7"/>
      <c r="J248" s="2"/>
      <c r="K248" s="43"/>
      <c r="L248" s="43"/>
      <c r="M248" s="43"/>
      <c r="N248" s="43"/>
      <c r="O248" s="43"/>
      <c r="P248" s="43"/>
      <c r="Q248" s="43"/>
      <c r="R248" s="43"/>
      <c r="S248" s="43"/>
      <c r="T248" s="43"/>
      <c r="U248" s="43"/>
      <c r="V248" s="43"/>
      <c r="W248" s="43"/>
      <c r="X248" s="43"/>
      <c r="Y248" s="43"/>
      <c r="Z248" s="43"/>
      <c r="AA248" s="2"/>
      <c r="AB248" s="2"/>
      <c r="AC248" s="2"/>
      <c r="AD248" s="2"/>
      <c r="AE248" s="2"/>
      <c r="AF248" s="2"/>
      <c r="AG248" s="2"/>
      <c r="AH248" s="2"/>
      <c r="AI248" s="2"/>
      <c r="AJ248" s="2"/>
      <c r="AK248" s="2"/>
      <c r="AL248" s="46"/>
      <c r="AM248" s="184"/>
      <c r="AN248" s="46"/>
      <c r="AO248" s="46"/>
      <c r="AP248" s="46"/>
      <c r="AQ248" s="218">
        <f>SelectedInputs!AQ355</f>
        <v>620.46526295000001</v>
      </c>
      <c r="AR248" s="30">
        <f>SelectedInputs!AR265</f>
        <v>544.20073658592855</v>
      </c>
      <c r="AS248" s="30">
        <f>SelectedInputs!AS265</f>
        <v>751.17688938908202</v>
      </c>
      <c r="AT248" s="30">
        <f>SelectedInputs!AT265</f>
        <v>0</v>
      </c>
      <c r="AU248" s="30">
        <f>SelectedInputs!AU265</f>
        <v>0</v>
      </c>
      <c r="AV248" s="30">
        <f>SelectedInputs!AV265</f>
        <v>0</v>
      </c>
    </row>
    <row r="249" spans="1:48" ht="16.8">
      <c r="A249" s="2"/>
      <c r="B249" s="2"/>
      <c r="C249" s="2"/>
      <c r="D249" s="2"/>
      <c r="E249" s="131" t="s">
        <v>1227</v>
      </c>
      <c r="F249" s="2"/>
      <c r="G249" s="21" t="s">
        <v>304</v>
      </c>
      <c r="H249" s="2" t="s">
        <v>619</v>
      </c>
      <c r="I249" s="7"/>
      <c r="J249" s="2"/>
      <c r="K249" s="43"/>
      <c r="L249" s="43"/>
      <c r="M249" s="43"/>
      <c r="N249" s="43"/>
      <c r="O249" s="43"/>
      <c r="P249" s="43"/>
      <c r="Q249" s="43"/>
      <c r="R249" s="43"/>
      <c r="S249" s="43"/>
      <c r="T249" s="43"/>
      <c r="U249" s="43"/>
      <c r="V249" s="43"/>
      <c r="W249" s="43"/>
      <c r="X249" s="43"/>
      <c r="Y249" s="43"/>
      <c r="Z249" s="43"/>
      <c r="AA249" s="2"/>
      <c r="AB249" s="2"/>
      <c r="AC249" s="2"/>
      <c r="AD249" s="2"/>
      <c r="AE249" s="2"/>
      <c r="AF249" s="2"/>
      <c r="AG249" s="2"/>
      <c r="AH249" s="2"/>
      <c r="AI249" s="2"/>
      <c r="AJ249" s="2"/>
      <c r="AK249" s="2"/>
      <c r="AL249" s="46"/>
      <c r="AM249" s="184"/>
      <c r="AN249" s="46"/>
      <c r="AO249" s="46"/>
      <c r="AP249" s="46"/>
      <c r="AQ249" s="218">
        <f>AQ248 - (AQ252+AQ253)*InputSummary!AQ18</f>
        <v>620.46526295000001</v>
      </c>
      <c r="AR249" s="30">
        <f>AR248 - (AR252+AR253)*InputSummary!AR18</f>
        <v>544.20073658592855</v>
      </c>
      <c r="AS249" s="30">
        <f>AS248 - (AS252+AS253)*InputSummary!AS18</f>
        <v>751.17688938908202</v>
      </c>
      <c r="AT249" s="30">
        <f>AT248 - (AT252+AT253)*InputSummary!AT18</f>
        <v>0</v>
      </c>
      <c r="AU249" s="30">
        <f>AU248 - (AU252+AU253)*InputSummary!AU18</f>
        <v>0</v>
      </c>
      <c r="AV249" s="30">
        <f>AV248 - (AV252+AV253)*InputSummary!AV18</f>
        <v>0</v>
      </c>
    </row>
    <row r="250" spans="1:48" ht="16.8">
      <c r="A250" s="2"/>
      <c r="B250" s="2"/>
      <c r="C250" s="2"/>
      <c r="D250" s="2"/>
      <c r="E250" s="131" t="s">
        <v>306</v>
      </c>
      <c r="F250" s="2"/>
      <c r="G250" s="21" t="s">
        <v>304</v>
      </c>
      <c r="H250" s="82" t="s">
        <v>307</v>
      </c>
      <c r="I250" s="7"/>
      <c r="J250" s="43"/>
      <c r="K250" s="43"/>
      <c r="L250" s="43"/>
      <c r="M250" s="43"/>
      <c r="N250" s="43"/>
      <c r="O250" s="43"/>
      <c r="P250" s="43"/>
      <c r="Q250" s="43"/>
      <c r="R250" s="43"/>
      <c r="S250" s="43"/>
      <c r="T250" s="43"/>
      <c r="U250" s="43"/>
      <c r="V250" s="43"/>
      <c r="W250" s="43"/>
      <c r="X250" s="43"/>
      <c r="Y250" s="43"/>
      <c r="Z250" s="43"/>
      <c r="AA250" s="2"/>
      <c r="AB250" s="2"/>
      <c r="AC250" s="2"/>
      <c r="AD250" s="2"/>
      <c r="AE250" s="2"/>
      <c r="AF250" s="2"/>
      <c r="AG250" s="2"/>
      <c r="AH250" s="2"/>
      <c r="AI250" s="2"/>
      <c r="AJ250" s="364"/>
      <c r="AK250" s="364"/>
      <c r="AL250" s="126"/>
      <c r="AM250" s="364"/>
      <c r="AN250" s="126"/>
      <c r="AO250" s="126"/>
      <c r="AP250" s="136"/>
      <c r="AQ250" s="218"/>
      <c r="AR250" s="30">
        <f>SelectedInputs!AR266</f>
        <v>536.39343154178528</v>
      </c>
      <c r="AS250" s="30">
        <f>SelectedInputs!AS266</f>
        <v>753.12584288236974</v>
      </c>
      <c r="AT250" s="30">
        <f>SelectedInputs!AT266</f>
        <v>571.0887542114416</v>
      </c>
      <c r="AU250" s="30">
        <f>SelectedInputs!AU266</f>
        <v>0</v>
      </c>
      <c r="AV250" s="30">
        <f>SelectedInputs!AV266</f>
        <v>0</v>
      </c>
    </row>
    <row r="251" spans="1:48" ht="16.8">
      <c r="A251" s="2"/>
      <c r="B251" s="2"/>
      <c r="C251" s="2"/>
      <c r="D251" s="2"/>
      <c r="E251" s="131" t="s">
        <v>308</v>
      </c>
      <c r="F251" s="2"/>
      <c r="G251" s="2" t="s">
        <v>105</v>
      </c>
      <c r="H251" s="82" t="s">
        <v>309</v>
      </c>
      <c r="I251" s="7"/>
      <c r="J251" s="43"/>
      <c r="K251" s="43"/>
      <c r="L251" s="43"/>
      <c r="M251" s="43"/>
      <c r="N251" s="43"/>
      <c r="O251" s="43"/>
      <c r="P251" s="43"/>
      <c r="Q251" s="43"/>
      <c r="R251" s="43"/>
      <c r="S251" s="43"/>
      <c r="T251" s="43"/>
      <c r="U251" s="43"/>
      <c r="V251" s="43"/>
      <c r="W251" s="43"/>
      <c r="X251" s="43"/>
      <c r="Y251" s="43"/>
      <c r="Z251" s="43"/>
      <c r="AA251" s="2"/>
      <c r="AB251" s="2"/>
      <c r="AC251" s="2"/>
      <c r="AD251" s="2"/>
      <c r="AE251" s="2"/>
      <c r="AF251" s="2"/>
      <c r="AG251" s="2"/>
      <c r="AH251" s="2"/>
      <c r="AI251" s="2"/>
      <c r="AJ251" s="364"/>
      <c r="AK251" s="364"/>
      <c r="AL251" s="126"/>
      <c r="AM251" s="364"/>
      <c r="AN251" s="126"/>
      <c r="AO251" s="126"/>
      <c r="AP251" s="136"/>
      <c r="AQ251" s="218">
        <f>SelectedInputs!AQ267</f>
        <v>0</v>
      </c>
      <c r="AR251" s="30">
        <f>SelectedInputs!AR267</f>
        <v>0</v>
      </c>
      <c r="AS251" s="30">
        <f>SelectedInputs!AS267</f>
        <v>0</v>
      </c>
      <c r="AT251" s="30">
        <f>SelectedInputs!AT267</f>
        <v>419.1455948496527</v>
      </c>
      <c r="AU251" s="30">
        <f>SelectedInputs!AU267</f>
        <v>0</v>
      </c>
      <c r="AV251" s="30">
        <f>SelectedInputs!AV267</f>
        <v>0</v>
      </c>
    </row>
    <row r="252" spans="1:48" ht="16.8">
      <c r="A252" s="2"/>
      <c r="B252" s="2"/>
      <c r="C252" s="2"/>
      <c r="D252" s="2"/>
      <c r="E252" s="82" t="s">
        <v>310</v>
      </c>
      <c r="F252" s="82"/>
      <c r="G252" s="82" t="s">
        <v>304</v>
      </c>
      <c r="H252" s="82" t="s">
        <v>311</v>
      </c>
      <c r="I252" s="7"/>
      <c r="J252" s="43"/>
      <c r="K252" s="43"/>
      <c r="L252" s="43"/>
      <c r="M252" s="43"/>
      <c r="N252" s="43"/>
      <c r="O252" s="43"/>
      <c r="P252" s="43"/>
      <c r="Q252" s="43"/>
      <c r="R252" s="43"/>
      <c r="S252" s="43"/>
      <c r="T252" s="43"/>
      <c r="U252" s="43"/>
      <c r="V252" s="43"/>
      <c r="W252" s="43"/>
      <c r="X252" s="43"/>
      <c r="Y252" s="43"/>
      <c r="Z252" s="43"/>
      <c r="AA252" s="2"/>
      <c r="AB252" s="2"/>
      <c r="AC252" s="2"/>
      <c r="AD252" s="2"/>
      <c r="AE252" s="2"/>
      <c r="AF252" s="2"/>
      <c r="AG252" s="2"/>
      <c r="AH252" s="2"/>
      <c r="AI252" s="2"/>
      <c r="AJ252" s="364"/>
      <c r="AK252" s="364"/>
      <c r="AL252" s="126"/>
      <c r="AM252" s="364"/>
      <c r="AN252" s="126"/>
      <c r="AO252" s="126"/>
      <c r="AP252" s="136"/>
      <c r="AQ252" s="218"/>
      <c r="AR252" s="30">
        <f>SelectedInputs!AR268</f>
        <v>0</v>
      </c>
      <c r="AS252" s="30">
        <f>SelectedInputs!AS268</f>
        <v>0</v>
      </c>
      <c r="AT252" s="30">
        <f>SelectedInputs!AT268</f>
        <v>0</v>
      </c>
      <c r="AU252" s="30">
        <f>SelectedInputs!AU268</f>
        <v>0</v>
      </c>
      <c r="AV252" s="30">
        <f>SelectedInputs!AV268</f>
        <v>0</v>
      </c>
    </row>
    <row r="253" spans="1:48" ht="16.8">
      <c r="A253" s="2"/>
      <c r="B253" s="2"/>
      <c r="C253" s="2"/>
      <c r="D253" s="2"/>
      <c r="E253" s="82" t="s">
        <v>519</v>
      </c>
      <c r="F253" s="82"/>
      <c r="G253" s="82" t="s">
        <v>304</v>
      </c>
      <c r="H253" s="82" t="s">
        <v>313</v>
      </c>
      <c r="I253" s="7"/>
      <c r="J253" s="43"/>
      <c r="K253" s="43"/>
      <c r="L253" s="43"/>
      <c r="M253" s="43"/>
      <c r="N253" s="43"/>
      <c r="O253" s="43"/>
      <c r="P253" s="43"/>
      <c r="Q253" s="43"/>
      <c r="R253" s="43"/>
      <c r="S253" s="43"/>
      <c r="T253" s="43"/>
      <c r="U253" s="43"/>
      <c r="V253" s="43"/>
      <c r="W253" s="43"/>
      <c r="X253" s="43"/>
      <c r="Y253" s="43"/>
      <c r="Z253" s="43"/>
      <c r="AA253" s="2"/>
      <c r="AB253" s="2"/>
      <c r="AC253" s="2"/>
      <c r="AD253" s="2"/>
      <c r="AE253" s="2"/>
      <c r="AF253" s="2"/>
      <c r="AG253" s="2"/>
      <c r="AH253" s="2"/>
      <c r="AI253" s="2"/>
      <c r="AJ253" s="364"/>
      <c r="AK253" s="364"/>
      <c r="AL253" s="126"/>
      <c r="AM253" s="364"/>
      <c r="AN253" s="126"/>
      <c r="AO253" s="126"/>
      <c r="AP253" s="136"/>
      <c r="AQ253" s="218"/>
      <c r="AR253" s="30">
        <f>SelectedInputs!AR269</f>
        <v>0</v>
      </c>
      <c r="AS253" s="30">
        <f>SelectedInputs!AS269</f>
        <v>0</v>
      </c>
      <c r="AT253" s="30">
        <f>SelectedInputs!AT269</f>
        <v>0</v>
      </c>
      <c r="AU253" s="30">
        <f>SelectedInputs!AU269</f>
        <v>0</v>
      </c>
      <c r="AV253" s="30">
        <f>SelectedInputs!AV269</f>
        <v>0</v>
      </c>
    </row>
    <row r="254" spans="1:48" ht="16.8">
      <c r="A254" s="2"/>
      <c r="B254" s="2"/>
      <c r="C254" s="2"/>
      <c r="D254" s="2"/>
      <c r="E254" s="131" t="s">
        <v>314</v>
      </c>
      <c r="F254" s="34"/>
      <c r="G254" s="7" t="s">
        <v>315</v>
      </c>
      <c r="H254" s="34" t="s">
        <v>316</v>
      </c>
      <c r="I254" s="7"/>
      <c r="J254" s="43"/>
      <c r="K254" s="43"/>
      <c r="L254" s="43"/>
      <c r="M254" s="43"/>
      <c r="N254" s="43"/>
      <c r="O254" s="43"/>
      <c r="P254" s="43"/>
      <c r="Q254" s="43"/>
      <c r="R254" s="43"/>
      <c r="S254" s="43"/>
      <c r="T254" s="43"/>
      <c r="U254" s="43"/>
      <c r="V254" s="43"/>
      <c r="W254" s="43"/>
      <c r="X254" s="43"/>
      <c r="Y254" s="43"/>
      <c r="Z254" s="43"/>
      <c r="AA254" s="2"/>
      <c r="AB254" s="2"/>
      <c r="AC254" s="2"/>
      <c r="AD254" s="2"/>
      <c r="AE254" s="2"/>
      <c r="AF254" s="2"/>
      <c r="AG254" s="2"/>
      <c r="AH254" s="2"/>
      <c r="AI254" s="2"/>
      <c r="AJ254" s="364"/>
      <c r="AK254" s="364"/>
      <c r="AL254" s="126"/>
      <c r="AM254" s="364"/>
      <c r="AN254" s="126"/>
      <c r="AO254" s="126"/>
      <c r="AP254" s="136"/>
      <c r="AQ254" s="218">
        <f>SelectedInputs!AQ270</f>
        <v>0</v>
      </c>
      <c r="AR254" s="30">
        <f>SelectedInputs!AR270</f>
        <v>0</v>
      </c>
      <c r="AS254" s="30">
        <f>SelectedInputs!AS270</f>
        <v>0</v>
      </c>
      <c r="AT254" s="30">
        <f>SelectedInputs!AT270</f>
        <v>0</v>
      </c>
      <c r="AU254" s="30">
        <f>SelectedInputs!AU270</f>
        <v>0</v>
      </c>
      <c r="AV254" s="30">
        <f>SelectedInputs!AV270</f>
        <v>0</v>
      </c>
    </row>
    <row r="255" spans="1:48" ht="16.8">
      <c r="A255" s="2"/>
      <c r="B255" s="2"/>
      <c r="C255" s="2"/>
      <c r="D255" s="2"/>
      <c r="E255" s="131" t="s">
        <v>317</v>
      </c>
      <c r="F255" s="34"/>
      <c r="G255" s="7" t="s">
        <v>315</v>
      </c>
      <c r="H255" s="34" t="s">
        <v>318</v>
      </c>
      <c r="I255" s="7"/>
      <c r="J255" s="43"/>
      <c r="K255" s="43"/>
      <c r="L255" s="43"/>
      <c r="M255" s="43"/>
      <c r="N255" s="43"/>
      <c r="O255" s="43"/>
      <c r="P255" s="43"/>
      <c r="Q255" s="43"/>
      <c r="R255" s="43"/>
      <c r="S255" s="43"/>
      <c r="T255" s="43"/>
      <c r="U255" s="43"/>
      <c r="V255" s="43"/>
      <c r="W255" s="43"/>
      <c r="X255" s="43"/>
      <c r="Y255" s="43"/>
      <c r="Z255" s="43"/>
      <c r="AA255" s="2"/>
      <c r="AB255" s="2"/>
      <c r="AC255" s="2"/>
      <c r="AD255" s="2"/>
      <c r="AE255" s="2"/>
      <c r="AF255" s="2"/>
      <c r="AG255" s="2"/>
      <c r="AH255" s="2"/>
      <c r="AI255" s="2"/>
      <c r="AJ255" s="364"/>
      <c r="AK255" s="364"/>
      <c r="AL255" s="126"/>
      <c r="AM255" s="364"/>
      <c r="AN255" s="126"/>
      <c r="AO255" s="126"/>
      <c r="AP255" s="136"/>
      <c r="AQ255" s="218">
        <f>SelectedInputs!AQ271</f>
        <v>0</v>
      </c>
      <c r="AR255" s="30">
        <f>SelectedInputs!AR271</f>
        <v>0</v>
      </c>
      <c r="AS255" s="30">
        <f>SelectedInputs!AS271</f>
        <v>0</v>
      </c>
      <c r="AT255" s="30">
        <f>SelectedInputs!AT271</f>
        <v>0</v>
      </c>
      <c r="AU255" s="30">
        <f>SelectedInputs!AU271</f>
        <v>0</v>
      </c>
      <c r="AV255" s="30">
        <f>SelectedInputs!AV271</f>
        <v>0</v>
      </c>
    </row>
    <row r="256" spans="1:48" ht="16.8">
      <c r="A256" s="2"/>
      <c r="B256" s="2"/>
      <c r="C256" s="2"/>
      <c r="D256" s="2"/>
      <c r="E256" s="131" t="s">
        <v>319</v>
      </c>
      <c r="F256" s="21"/>
      <c r="G256" s="21" t="s">
        <v>209</v>
      </c>
      <c r="H256" s="2"/>
      <c r="I256" s="128">
        <f>SelectedInputs!I272</f>
        <v>0.06</v>
      </c>
      <c r="J256" s="2"/>
      <c r="K256" s="43"/>
      <c r="L256" s="43"/>
      <c r="M256" s="43"/>
      <c r="N256" s="43"/>
      <c r="O256" s="43"/>
      <c r="P256" s="43"/>
      <c r="Q256" s="43"/>
      <c r="R256" s="43"/>
      <c r="S256" s="43"/>
      <c r="T256" s="43"/>
      <c r="U256" s="43"/>
      <c r="V256" s="43"/>
      <c r="W256" s="43"/>
      <c r="X256" s="43"/>
      <c r="Y256" s="43"/>
      <c r="Z256" s="43"/>
      <c r="AA256" s="2"/>
      <c r="AB256" s="2"/>
      <c r="AC256" s="2"/>
      <c r="AD256" s="2"/>
      <c r="AE256" s="2"/>
      <c r="AF256" s="2"/>
      <c r="AG256" s="2"/>
      <c r="AH256" s="2"/>
      <c r="AI256" s="2"/>
      <c r="AJ256" s="2"/>
      <c r="AK256" s="2"/>
      <c r="AL256" s="46"/>
      <c r="AM256" s="184"/>
      <c r="AN256" s="46"/>
      <c r="AO256" s="46"/>
      <c r="AP256" s="46"/>
      <c r="AQ256" s="188"/>
      <c r="AR256" s="30"/>
      <c r="AS256" s="30"/>
      <c r="AT256" s="30"/>
      <c r="AU256" s="30"/>
      <c r="AV256" s="30"/>
    </row>
    <row r="257" spans="1:48" ht="16.8">
      <c r="A257" s="2"/>
      <c r="B257" s="2"/>
      <c r="C257" s="2"/>
      <c r="D257" s="2"/>
      <c r="E257" s="34" t="s">
        <v>320</v>
      </c>
      <c r="F257" s="34"/>
      <c r="G257" s="21" t="s">
        <v>209</v>
      </c>
      <c r="H257" s="2"/>
      <c r="I257" s="128">
        <f>SelectedInputs!I273</f>
        <v>1.15E-2</v>
      </c>
      <c r="J257" s="2"/>
      <c r="K257" s="43"/>
      <c r="L257" s="43"/>
      <c r="M257" s="43"/>
      <c r="N257" s="43"/>
      <c r="O257" s="43"/>
      <c r="P257" s="43"/>
      <c r="Q257" s="43"/>
      <c r="R257" s="43"/>
      <c r="S257" s="43"/>
      <c r="T257" s="43"/>
      <c r="U257" s="43"/>
      <c r="V257" s="43"/>
      <c r="W257" s="43"/>
      <c r="X257" s="43"/>
      <c r="Y257" s="43"/>
      <c r="Z257" s="43"/>
      <c r="AA257" s="2"/>
      <c r="AB257" s="2"/>
      <c r="AC257" s="2"/>
      <c r="AD257" s="2"/>
      <c r="AE257" s="2"/>
      <c r="AF257" s="2"/>
      <c r="AG257" s="2"/>
      <c r="AH257" s="2"/>
      <c r="AI257" s="2"/>
      <c r="AJ257" s="2"/>
      <c r="AK257" s="2"/>
      <c r="AL257" s="46"/>
      <c r="AM257" s="184"/>
      <c r="AN257" s="46"/>
      <c r="AO257" s="46"/>
      <c r="AP257" s="46"/>
      <c r="AQ257" s="188"/>
      <c r="AR257" s="30"/>
      <c r="AS257" s="30"/>
      <c r="AT257" s="30"/>
      <c r="AU257" s="30"/>
      <c r="AV257" s="30"/>
    </row>
    <row r="258" spans="1:48" ht="16.8">
      <c r="A258" s="2"/>
      <c r="B258" s="2"/>
      <c r="C258" s="2"/>
      <c r="D258" s="2"/>
      <c r="E258" s="34" t="s">
        <v>321</v>
      </c>
      <c r="F258" s="34"/>
      <c r="G258" s="21" t="s">
        <v>209</v>
      </c>
      <c r="H258" s="131"/>
      <c r="I258" s="128">
        <f>SelectedInputs!I274</f>
        <v>1.15E-2</v>
      </c>
      <c r="J258" s="21"/>
      <c r="K258" s="43"/>
      <c r="L258" s="43"/>
      <c r="M258" s="43"/>
      <c r="N258" s="43"/>
      <c r="O258" s="43"/>
      <c r="P258" s="43"/>
      <c r="Q258" s="43"/>
      <c r="R258" s="43"/>
      <c r="S258" s="43"/>
      <c r="T258" s="43"/>
      <c r="U258" s="43"/>
      <c r="V258" s="43"/>
      <c r="W258" s="43"/>
      <c r="X258" s="43"/>
      <c r="Y258" s="43"/>
      <c r="Z258" s="43"/>
      <c r="AA258" s="2"/>
      <c r="AB258" s="2"/>
      <c r="AC258" s="2"/>
      <c r="AD258" s="2"/>
      <c r="AE258" s="2"/>
      <c r="AF258" s="2"/>
      <c r="AG258" s="2"/>
      <c r="AH258" s="2"/>
      <c r="AI258" s="2"/>
      <c r="AJ258" s="2"/>
      <c r="AK258" s="2"/>
      <c r="AL258" s="46"/>
      <c r="AM258" s="184"/>
      <c r="AN258" s="46"/>
      <c r="AO258" s="46"/>
      <c r="AP258" s="23"/>
      <c r="AQ258" s="491"/>
      <c r="AR258" s="23"/>
      <c r="AS258" s="23"/>
      <c r="AT258" s="23"/>
      <c r="AU258" s="23"/>
      <c r="AV258" s="23"/>
    </row>
    <row r="259" spans="1:48" ht="16.8">
      <c r="A259" s="2"/>
      <c r="B259" s="2"/>
      <c r="C259" s="2"/>
      <c r="D259" s="2"/>
      <c r="E259" s="7"/>
      <c r="F259" s="7"/>
      <c r="G259" s="7"/>
      <c r="H259" s="7"/>
      <c r="I259" s="7"/>
      <c r="J259" s="43"/>
      <c r="K259" s="43"/>
      <c r="L259" s="43"/>
      <c r="M259" s="43"/>
      <c r="N259" s="43"/>
      <c r="O259" s="43"/>
      <c r="P259" s="43"/>
      <c r="Q259" s="43"/>
      <c r="R259" s="43"/>
      <c r="S259" s="43"/>
      <c r="T259" s="43"/>
      <c r="U259" s="43"/>
      <c r="V259" s="43"/>
      <c r="W259" s="43"/>
      <c r="X259" s="43"/>
      <c r="Y259" s="43"/>
      <c r="Z259" s="43"/>
      <c r="AA259" s="2"/>
      <c r="AB259" s="2"/>
      <c r="AC259" s="2"/>
      <c r="AD259" s="2"/>
      <c r="AE259" s="2"/>
      <c r="AF259" s="2"/>
      <c r="AG259" s="2"/>
      <c r="AH259" s="2"/>
      <c r="AI259" s="2"/>
      <c r="AJ259" s="2"/>
      <c r="AK259" s="2"/>
      <c r="AL259" s="46"/>
      <c r="AM259" s="184"/>
      <c r="AN259" s="46"/>
      <c r="AO259" s="46"/>
      <c r="AP259" s="46"/>
      <c r="AQ259" s="188"/>
      <c r="AR259" s="46"/>
      <c r="AS259" s="46"/>
      <c r="AT259" s="46"/>
      <c r="AU259" s="46"/>
      <c r="AV259" s="46"/>
    </row>
    <row r="260" spans="1:48" ht="16.8">
      <c r="A260" s="2"/>
      <c r="B260" s="37" t="s">
        <v>620</v>
      </c>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8"/>
      <c r="AR260" s="37"/>
      <c r="AS260" s="37"/>
      <c r="AT260" s="37"/>
      <c r="AU260" s="37"/>
      <c r="AV260" s="37"/>
    </row>
    <row r="261" spans="1:48" ht="16.8">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57"/>
      <c r="AR261" s="2"/>
      <c r="AS261" s="2"/>
      <c r="AT261" s="2"/>
      <c r="AU261" s="2"/>
      <c r="AV261" s="2"/>
    </row>
    <row r="262" spans="1:48" ht="16.8">
      <c r="A262" s="2"/>
      <c r="B262" s="2"/>
      <c r="C262" s="28" t="s">
        <v>621</v>
      </c>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9"/>
      <c r="AR262" s="28"/>
      <c r="AS262" s="28"/>
      <c r="AT262" s="28"/>
      <c r="AU262" s="28"/>
      <c r="AV262" s="28"/>
    </row>
    <row r="263" spans="1:48" ht="16.8">
      <c r="A263" s="82"/>
      <c r="B263" s="82"/>
      <c r="C263" s="82"/>
      <c r="D263" s="82"/>
      <c r="E263" s="41"/>
      <c r="F263" s="82"/>
      <c r="G263" s="82"/>
      <c r="H263" s="82"/>
      <c r="I263" s="82"/>
      <c r="J263" s="82"/>
      <c r="K263" s="82"/>
      <c r="L263" s="82"/>
      <c r="M263" s="82"/>
      <c r="N263" s="82"/>
      <c r="O263" s="82"/>
      <c r="P263" s="82"/>
      <c r="Q263" s="82"/>
      <c r="R263" s="82"/>
      <c r="S263" s="82"/>
      <c r="T263" s="82"/>
      <c r="U263" s="82"/>
      <c r="V263" s="82"/>
      <c r="W263" s="82"/>
      <c r="X263" s="82"/>
      <c r="Y263" s="82"/>
      <c r="Z263" s="82"/>
      <c r="AA263" s="82"/>
      <c r="AB263" s="82"/>
      <c r="AC263" s="82"/>
      <c r="AD263" s="82"/>
      <c r="AE263" s="82"/>
      <c r="AF263" s="82"/>
      <c r="AG263" s="82"/>
      <c r="AH263" s="82"/>
      <c r="AI263" s="82"/>
      <c r="AJ263" s="82"/>
      <c r="AK263" s="82"/>
      <c r="AL263" s="82"/>
      <c r="AM263" s="82"/>
      <c r="AN263" s="82"/>
      <c r="AO263" s="82"/>
      <c r="AP263" s="82"/>
      <c r="AQ263" s="147"/>
      <c r="AR263" s="82"/>
      <c r="AS263" s="82"/>
      <c r="AT263" s="82"/>
      <c r="AU263" s="82"/>
      <c r="AV263" s="82"/>
    </row>
    <row r="264" spans="1:48" ht="16.8">
      <c r="A264" s="2"/>
      <c r="B264" s="2"/>
      <c r="C264" s="2"/>
      <c r="D264" s="2"/>
      <c r="E264" s="7" t="s">
        <v>335</v>
      </c>
      <c r="F264" s="2"/>
      <c r="G264" s="7" t="s">
        <v>209</v>
      </c>
      <c r="H264" s="2" t="s">
        <v>336</v>
      </c>
      <c r="I264" s="2"/>
      <c r="J264" s="4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86"/>
      <c r="AJ264" s="262"/>
      <c r="AK264" s="262"/>
      <c r="AL264" s="262"/>
      <c r="AM264" s="262"/>
      <c r="AN264" s="262"/>
      <c r="AO264" s="262"/>
      <c r="AP264" s="262"/>
      <c r="AQ264" s="298"/>
      <c r="AR264" s="262">
        <f>SelectedInputs!AR286</f>
        <v>0.25</v>
      </c>
      <c r="AS264" s="262">
        <f>SelectedInputs!AS286</f>
        <v>0.25</v>
      </c>
      <c r="AT264" s="262">
        <f>SelectedInputs!AT286</f>
        <v>0.25</v>
      </c>
      <c r="AU264" s="262">
        <f>SelectedInputs!AU286</f>
        <v>0.25</v>
      </c>
      <c r="AV264" s="262">
        <f>SelectedInputs!AV286</f>
        <v>0.25</v>
      </c>
    </row>
    <row r="265" spans="1:48" ht="16.8">
      <c r="A265" s="2"/>
      <c r="B265" s="2"/>
      <c r="C265" s="2"/>
      <c r="D265" s="2"/>
      <c r="E265" s="7" t="s">
        <v>337</v>
      </c>
      <c r="F265" s="7"/>
      <c r="G265" s="7" t="s">
        <v>209</v>
      </c>
      <c r="H265" s="7" t="s">
        <v>338</v>
      </c>
      <c r="I265" s="7"/>
      <c r="J265" s="86"/>
      <c r="K265" s="7"/>
      <c r="L265" s="7"/>
      <c r="M265" s="7"/>
      <c r="N265" s="7"/>
      <c r="O265" s="7"/>
      <c r="P265" s="7"/>
      <c r="Q265" s="7"/>
      <c r="R265" s="7"/>
      <c r="S265" s="7"/>
      <c r="T265" s="7"/>
      <c r="U265" s="7"/>
      <c r="V265" s="2"/>
      <c r="W265" s="2"/>
      <c r="X265" s="2"/>
      <c r="Y265" s="2"/>
      <c r="Z265" s="2"/>
      <c r="AA265" s="2"/>
      <c r="AB265" s="2"/>
      <c r="AC265" s="2"/>
      <c r="AD265" s="2"/>
      <c r="AE265" s="2"/>
      <c r="AF265" s="2"/>
      <c r="AG265" s="2"/>
      <c r="AH265" s="2"/>
      <c r="AI265" s="286"/>
      <c r="AJ265" s="262"/>
      <c r="AK265" s="262"/>
      <c r="AL265" s="262"/>
      <c r="AM265" s="262"/>
      <c r="AN265" s="262"/>
      <c r="AO265" s="262"/>
      <c r="AP265" s="262"/>
      <c r="AQ265" s="298"/>
      <c r="AR265" s="262">
        <f>SelectedInputs!AR287</f>
        <v>0.18</v>
      </c>
      <c r="AS265" s="262">
        <f>SelectedInputs!AS287</f>
        <v>0.18</v>
      </c>
      <c r="AT265" s="262">
        <f>SelectedInputs!AT287</f>
        <v>0.18</v>
      </c>
      <c r="AU265" s="262">
        <f>SelectedInputs!AU287</f>
        <v>0.18</v>
      </c>
      <c r="AV265" s="262">
        <f>SelectedInputs!AV287</f>
        <v>0.18</v>
      </c>
    </row>
    <row r="266" spans="1:48" ht="16.8">
      <c r="A266" s="2"/>
      <c r="B266" s="2"/>
      <c r="C266" s="2"/>
      <c r="D266" s="2"/>
      <c r="E266" s="7" t="s">
        <v>339</v>
      </c>
      <c r="F266" s="7"/>
      <c r="G266" s="7" t="s">
        <v>209</v>
      </c>
      <c r="H266" s="7" t="s">
        <v>340</v>
      </c>
      <c r="I266" s="7"/>
      <c r="J266" s="86"/>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86"/>
      <c r="AJ266" s="262"/>
      <c r="AK266" s="262"/>
      <c r="AL266" s="262"/>
      <c r="AM266" s="262"/>
      <c r="AN266" s="262"/>
      <c r="AO266" s="262"/>
      <c r="AP266" s="262"/>
      <c r="AQ266" s="298"/>
      <c r="AR266" s="262">
        <f>SelectedInputs!AR288</f>
        <v>0.06</v>
      </c>
      <c r="AS266" s="262">
        <f>SelectedInputs!AS288</f>
        <v>0.06</v>
      </c>
      <c r="AT266" s="262">
        <f>SelectedInputs!AT288</f>
        <v>0.06</v>
      </c>
      <c r="AU266" s="262">
        <f>SelectedInputs!AU288</f>
        <v>0.06</v>
      </c>
      <c r="AV266" s="262">
        <f>SelectedInputs!AV288</f>
        <v>0.06</v>
      </c>
    </row>
    <row r="267" spans="1:48" ht="16.8">
      <c r="A267" s="2"/>
      <c r="B267" s="2"/>
      <c r="C267" s="2"/>
      <c r="D267" s="2"/>
      <c r="E267" s="7" t="s">
        <v>341</v>
      </c>
      <c r="F267" s="2"/>
      <c r="G267" s="7" t="s">
        <v>209</v>
      </c>
      <c r="H267" s="7" t="s">
        <v>342</v>
      </c>
      <c r="I267" s="7"/>
      <c r="J267" s="86"/>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86"/>
      <c r="AJ267" s="262"/>
      <c r="AK267" s="262"/>
      <c r="AL267" s="262"/>
      <c r="AM267" s="262"/>
      <c r="AN267" s="262"/>
      <c r="AO267" s="262"/>
      <c r="AP267" s="262"/>
      <c r="AQ267" s="298"/>
      <c r="AR267" s="262">
        <f>SelectedInputs!AR289</f>
        <v>0.03</v>
      </c>
      <c r="AS267" s="262">
        <f>SelectedInputs!AS289</f>
        <v>0.03</v>
      </c>
      <c r="AT267" s="262">
        <f>SelectedInputs!AT289</f>
        <v>0.03</v>
      </c>
      <c r="AU267" s="262">
        <f>SelectedInputs!AU289</f>
        <v>0.03</v>
      </c>
      <c r="AV267" s="262">
        <f>SelectedInputs!AV289</f>
        <v>0.03</v>
      </c>
    </row>
    <row r="268" spans="1:48" ht="16.8">
      <c r="A268" s="2"/>
      <c r="B268" s="2"/>
      <c r="C268" s="2"/>
      <c r="D268" s="2"/>
      <c r="E268" s="7" t="s">
        <v>343</v>
      </c>
      <c r="F268" s="7"/>
      <c r="G268" s="7" t="s">
        <v>209</v>
      </c>
      <c r="H268" s="7" t="s">
        <v>344</v>
      </c>
      <c r="I268" s="7"/>
      <c r="J268" s="86"/>
      <c r="K268" s="7"/>
      <c r="L268" s="7"/>
      <c r="M268" s="7"/>
      <c r="N268" s="7"/>
      <c r="O268" s="7"/>
      <c r="P268" s="7"/>
      <c r="Q268" s="7"/>
      <c r="R268" s="7"/>
      <c r="S268" s="7"/>
      <c r="T268" s="7"/>
      <c r="U268" s="7"/>
      <c r="V268" s="7"/>
      <c r="W268" s="7"/>
      <c r="X268" s="2"/>
      <c r="Y268" s="2"/>
      <c r="Z268" s="2"/>
      <c r="AA268" s="2"/>
      <c r="AB268" s="2"/>
      <c r="AC268" s="2"/>
      <c r="AD268" s="112"/>
      <c r="AE268" s="112"/>
      <c r="AF268" s="112"/>
      <c r="AG268" s="112"/>
      <c r="AH268" s="112"/>
      <c r="AI268" s="286"/>
      <c r="AJ268" s="262"/>
      <c r="AK268" s="262"/>
      <c r="AL268" s="262"/>
      <c r="AM268" s="262"/>
      <c r="AN268" s="262"/>
      <c r="AO268" s="262"/>
      <c r="AP268" s="262"/>
      <c r="AQ268" s="298"/>
      <c r="AR268" s="262">
        <f>SelectedInputs!AR290</f>
        <v>1.4492753623188406E-2</v>
      </c>
      <c r="AS268" s="262">
        <f>SelectedInputs!AS290</f>
        <v>1.4492753623188406E-2</v>
      </c>
      <c r="AT268" s="262">
        <f>SelectedInputs!AT290</f>
        <v>1.4492753623188406E-2</v>
      </c>
      <c r="AU268" s="262">
        <f>SelectedInputs!AU290</f>
        <v>1.4492753623188406E-2</v>
      </c>
      <c r="AV268" s="262">
        <f>SelectedInputs!AV290</f>
        <v>1.4492753623188406E-2</v>
      </c>
    </row>
    <row r="269" spans="1:48" ht="16.8">
      <c r="A269" s="2"/>
      <c r="B269" s="2"/>
      <c r="C269" s="2"/>
      <c r="D269" s="2"/>
      <c r="E269" s="7"/>
      <c r="F269" s="7"/>
      <c r="G269" s="7"/>
      <c r="H269" s="7"/>
      <c r="I269" s="7"/>
      <c r="J269" s="86"/>
      <c r="K269" s="7"/>
      <c r="L269" s="7"/>
      <c r="M269" s="7"/>
      <c r="N269" s="7"/>
      <c r="O269" s="7"/>
      <c r="P269" s="7"/>
      <c r="Q269" s="7"/>
      <c r="R269" s="7"/>
      <c r="S269" s="7"/>
      <c r="T269" s="7"/>
      <c r="U269" s="7"/>
      <c r="V269" s="7"/>
      <c r="W269" s="7"/>
      <c r="X269" s="2"/>
      <c r="Y269" s="2"/>
      <c r="Z269" s="2"/>
      <c r="AA269" s="2"/>
      <c r="AB269" s="2"/>
      <c r="AC269" s="2"/>
      <c r="AD269" s="112"/>
      <c r="AE269" s="112"/>
      <c r="AF269" s="112"/>
      <c r="AG269" s="112"/>
      <c r="AH269" s="112"/>
      <c r="AI269" s="286"/>
      <c r="AJ269" s="262"/>
      <c r="AK269" s="262"/>
      <c r="AL269" s="262"/>
      <c r="AM269" s="262"/>
      <c r="AN269" s="262"/>
      <c r="AO269" s="262"/>
      <c r="AP269" s="262"/>
      <c r="AQ269" s="298"/>
      <c r="AR269" s="262"/>
      <c r="AS269" s="262"/>
      <c r="AT269" s="262"/>
      <c r="AU269" s="262"/>
      <c r="AV269" s="262"/>
    </row>
    <row r="270" spans="1:48" ht="16.8">
      <c r="A270" s="82"/>
      <c r="B270" s="82"/>
      <c r="C270" s="20" t="s">
        <v>622</v>
      </c>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39"/>
      <c r="AR270" s="20"/>
      <c r="AS270" s="20"/>
      <c r="AT270" s="20"/>
      <c r="AU270" s="20"/>
      <c r="AV270" s="20"/>
    </row>
    <row r="271" spans="1:48" ht="16.8">
      <c r="A271" s="82"/>
      <c r="B271" s="82"/>
      <c r="C271" s="2"/>
      <c r="D271" s="2"/>
      <c r="E271" s="2"/>
      <c r="F271" s="2"/>
      <c r="G271" s="2"/>
      <c r="H271" s="82"/>
      <c r="I271" s="82"/>
      <c r="J271" s="82"/>
      <c r="K271" s="82"/>
      <c r="L271" s="82"/>
      <c r="M271" s="82"/>
      <c r="N271" s="82"/>
      <c r="O271" s="82"/>
      <c r="P271" s="82"/>
      <c r="Q271" s="82"/>
      <c r="R271" s="82"/>
      <c r="S271" s="82"/>
      <c r="T271" s="82"/>
      <c r="U271" s="82"/>
      <c r="V271" s="82"/>
      <c r="W271" s="82"/>
      <c r="X271" s="82"/>
      <c r="Y271" s="82"/>
      <c r="Z271" s="82"/>
      <c r="AA271" s="82"/>
      <c r="AB271" s="82"/>
      <c r="AC271" s="82"/>
      <c r="AD271" s="82"/>
      <c r="AE271" s="82"/>
      <c r="AF271" s="82"/>
      <c r="AG271" s="82"/>
      <c r="AH271" s="82"/>
      <c r="AI271" s="82"/>
      <c r="AJ271" s="82"/>
      <c r="AK271" s="82"/>
      <c r="AL271" s="82"/>
      <c r="AM271" s="82"/>
      <c r="AN271" s="82"/>
      <c r="AO271" s="82"/>
      <c r="AP271" s="82"/>
      <c r="AQ271" s="147"/>
      <c r="AR271" s="82"/>
      <c r="AS271" s="82"/>
      <c r="AT271" s="82"/>
      <c r="AU271" s="82"/>
      <c r="AV271" s="82"/>
    </row>
    <row r="272" spans="1:48" ht="16.8">
      <c r="A272" s="82"/>
      <c r="B272" s="82"/>
      <c r="C272" s="82"/>
      <c r="D272" s="21"/>
      <c r="E272" s="82" t="s">
        <v>404</v>
      </c>
      <c r="F272" s="82"/>
      <c r="G272" s="82" t="s">
        <v>304</v>
      </c>
      <c r="H272" s="82" t="s">
        <v>405</v>
      </c>
      <c r="I272" s="82"/>
      <c r="J272" s="82"/>
      <c r="K272" s="82"/>
      <c r="L272" s="82"/>
      <c r="M272" s="82"/>
      <c r="N272" s="82"/>
      <c r="O272" s="82"/>
      <c r="P272" s="82"/>
      <c r="Q272" s="82"/>
      <c r="R272" s="82"/>
      <c r="S272" s="82"/>
      <c r="T272" s="82"/>
      <c r="U272" s="82"/>
      <c r="V272" s="82"/>
      <c r="W272" s="82"/>
      <c r="X272" s="82"/>
      <c r="Y272" s="82"/>
      <c r="Z272" s="82"/>
      <c r="AA272" s="82"/>
      <c r="AB272" s="82"/>
      <c r="AC272" s="82"/>
      <c r="AD272" s="82"/>
      <c r="AE272" s="82"/>
      <c r="AF272" s="82"/>
      <c r="AG272" s="82"/>
      <c r="AH272" s="82"/>
      <c r="AI272" s="82"/>
      <c r="AJ272" s="30"/>
      <c r="AK272" s="30"/>
      <c r="AL272" s="30"/>
      <c r="AM272" s="30"/>
      <c r="AN272" s="30"/>
      <c r="AO272" s="30"/>
      <c r="AP272" s="30"/>
      <c r="AQ272" s="218"/>
      <c r="AR272" s="30">
        <f>SelectedInputs!AR345</f>
        <v>89.429710613317837</v>
      </c>
      <c r="AS272" s="30"/>
      <c r="AT272" s="30"/>
      <c r="AU272" s="30"/>
      <c r="AV272" s="30"/>
    </row>
    <row r="273" spans="1:57" ht="16.8">
      <c r="A273" s="82"/>
      <c r="B273" s="82"/>
      <c r="C273" s="82"/>
      <c r="D273" s="21"/>
      <c r="E273" s="82" t="s">
        <v>406</v>
      </c>
      <c r="F273" s="82"/>
      <c r="G273" s="82" t="s">
        <v>304</v>
      </c>
      <c r="H273" s="82" t="s">
        <v>407</v>
      </c>
      <c r="I273" s="82"/>
      <c r="J273" s="82"/>
      <c r="K273" s="82"/>
      <c r="L273" s="82"/>
      <c r="M273" s="82"/>
      <c r="N273" s="82"/>
      <c r="O273" s="82"/>
      <c r="P273" s="82"/>
      <c r="Q273" s="82"/>
      <c r="R273" s="82"/>
      <c r="S273" s="82"/>
      <c r="T273" s="82"/>
      <c r="U273" s="82"/>
      <c r="V273" s="82"/>
      <c r="W273" s="82"/>
      <c r="X273" s="82"/>
      <c r="Y273" s="82"/>
      <c r="Z273" s="82"/>
      <c r="AA273" s="82"/>
      <c r="AB273" s="82"/>
      <c r="AC273" s="82"/>
      <c r="AD273" s="82"/>
      <c r="AE273" s="82"/>
      <c r="AF273" s="82"/>
      <c r="AG273" s="82"/>
      <c r="AH273" s="82"/>
      <c r="AI273" s="82"/>
      <c r="AJ273" s="30"/>
      <c r="AK273" s="30"/>
      <c r="AL273" s="30"/>
      <c r="AM273" s="30"/>
      <c r="AN273" s="30"/>
      <c r="AO273" s="30"/>
      <c r="AP273" s="30"/>
      <c r="AQ273" s="218"/>
      <c r="AR273" s="30">
        <f>SelectedInputs!AR346</f>
        <v>796.57545516162668</v>
      </c>
      <c r="AS273" s="30"/>
      <c r="AT273" s="30"/>
      <c r="AU273" s="30"/>
      <c r="AV273" s="30"/>
    </row>
    <row r="274" spans="1:57" ht="16.8">
      <c r="A274" s="82"/>
      <c r="B274" s="82"/>
      <c r="C274" s="82"/>
      <c r="D274" s="21"/>
      <c r="E274" s="82" t="s">
        <v>408</v>
      </c>
      <c r="F274" s="82"/>
      <c r="G274" s="82" t="s">
        <v>304</v>
      </c>
      <c r="H274" s="82" t="s">
        <v>409</v>
      </c>
      <c r="I274" s="82"/>
      <c r="J274" s="82"/>
      <c r="K274" s="82"/>
      <c r="L274" s="82"/>
      <c r="M274" s="82"/>
      <c r="N274" s="82"/>
      <c r="O274" s="82"/>
      <c r="P274" s="82"/>
      <c r="Q274" s="82"/>
      <c r="R274" s="82"/>
      <c r="S274" s="82"/>
      <c r="T274" s="82"/>
      <c r="U274" s="82"/>
      <c r="V274" s="82"/>
      <c r="W274" s="82"/>
      <c r="X274" s="82"/>
      <c r="Y274" s="82"/>
      <c r="Z274" s="82"/>
      <c r="AA274" s="82"/>
      <c r="AB274" s="82"/>
      <c r="AC274" s="82"/>
      <c r="AD274" s="82"/>
      <c r="AE274" s="82"/>
      <c r="AF274" s="82"/>
      <c r="AG274" s="82"/>
      <c r="AH274" s="82"/>
      <c r="AI274" s="82"/>
      <c r="AJ274" s="30"/>
      <c r="AK274" s="30"/>
      <c r="AL274" s="30"/>
      <c r="AM274" s="30"/>
      <c r="AN274" s="30"/>
      <c r="AO274" s="30"/>
      <c r="AP274" s="30"/>
      <c r="AQ274" s="218"/>
      <c r="AR274" s="30">
        <f>SelectedInputs!AR347</f>
        <v>1451.8917400690693</v>
      </c>
      <c r="AS274" s="30"/>
      <c r="AT274" s="30"/>
      <c r="AU274" s="30"/>
      <c r="AV274" s="30"/>
    </row>
    <row r="275" spans="1:57" s="82" customFormat="1" ht="16.8">
      <c r="E275" s="82" t="s">
        <v>410</v>
      </c>
      <c r="G275" s="82" t="s">
        <v>304</v>
      </c>
      <c r="H275" s="82" t="s">
        <v>411</v>
      </c>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218">
        <f>SelectedInputs!AQ348</f>
        <v>1782.315591757399</v>
      </c>
      <c r="AR275" s="455"/>
      <c r="AS275" s="184"/>
      <c r="AT275" s="184"/>
      <c r="AU275" s="184"/>
      <c r="AV275" s="184"/>
      <c r="AW275" s="184"/>
      <c r="AX275" s="184"/>
      <c r="AY275" s="184"/>
      <c r="AZ275" s="184"/>
      <c r="BA275" s="184"/>
      <c r="BC275"/>
      <c r="BD275"/>
      <c r="BE275"/>
    </row>
    <row r="276" spans="1:57" ht="16.8">
      <c r="A276" s="82"/>
      <c r="B276" s="82"/>
      <c r="C276" s="82"/>
      <c r="D276" s="21"/>
      <c r="E276" s="82" t="s">
        <v>412</v>
      </c>
      <c r="F276" s="82"/>
      <c r="G276" s="82" t="s">
        <v>304</v>
      </c>
      <c r="H276" s="82" t="s">
        <v>413</v>
      </c>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G276" s="82"/>
      <c r="AH276" s="82"/>
      <c r="AI276" s="82"/>
      <c r="AJ276" s="30"/>
      <c r="AK276" s="30"/>
      <c r="AL276" s="30"/>
      <c r="AM276" s="30"/>
      <c r="AN276" s="30"/>
      <c r="AO276" s="30"/>
      <c r="AP276" s="30"/>
      <c r="AQ276" s="218"/>
      <c r="AR276" s="30">
        <f>SelectedInputs!AR349</f>
        <v>0</v>
      </c>
      <c r="AS276" s="30"/>
      <c r="AT276" s="30"/>
      <c r="AU276" s="30"/>
      <c r="AV276" s="30"/>
    </row>
    <row r="277" spans="1:57" ht="16.8">
      <c r="A277" s="82"/>
      <c r="B277" s="82"/>
      <c r="C277" s="82"/>
      <c r="D277" s="82"/>
      <c r="E277" s="82"/>
      <c r="F277" s="82"/>
      <c r="G277" s="82"/>
      <c r="H277" s="82"/>
      <c r="I277" s="82"/>
      <c r="J277" s="82"/>
      <c r="K277" s="82"/>
      <c r="L277" s="82"/>
      <c r="M277" s="82"/>
      <c r="N277" s="82"/>
      <c r="O277" s="82"/>
      <c r="P277" s="82"/>
      <c r="Q277" s="82"/>
      <c r="R277" s="82"/>
      <c r="S277" s="82"/>
      <c r="T277" s="82"/>
      <c r="U277" s="82"/>
      <c r="V277" s="82"/>
      <c r="W277" s="82"/>
      <c r="X277" s="82"/>
      <c r="Y277" s="82"/>
      <c r="Z277" s="82"/>
      <c r="AA277" s="82"/>
      <c r="AB277" s="82"/>
      <c r="AC277" s="82"/>
      <c r="AD277" s="82"/>
      <c r="AE277" s="82"/>
      <c r="AF277" s="82"/>
      <c r="AG277" s="82"/>
      <c r="AH277" s="82"/>
      <c r="AI277" s="82"/>
      <c r="AJ277" s="82"/>
      <c r="AK277" s="82"/>
      <c r="AL277" s="82"/>
      <c r="AM277" s="82"/>
      <c r="AN277" s="82"/>
      <c r="AO277" s="82"/>
      <c r="AP277" s="82"/>
      <c r="AQ277" s="147"/>
      <c r="AR277" s="82"/>
      <c r="AS277" s="82"/>
      <c r="AT277" s="82"/>
      <c r="AU277" s="82"/>
      <c r="AV277" s="82"/>
    </row>
    <row r="278" spans="1:57" ht="16.8">
      <c r="A278" s="82"/>
      <c r="B278" s="82"/>
      <c r="C278" s="82"/>
      <c r="D278" s="82"/>
      <c r="E278" s="293" t="s">
        <v>414</v>
      </c>
      <c r="F278" s="82"/>
      <c r="G278" s="82" t="s">
        <v>304</v>
      </c>
      <c r="H278" s="82"/>
      <c r="J278" s="82"/>
      <c r="K278" s="82"/>
      <c r="L278" s="82"/>
      <c r="M278" s="82"/>
      <c r="N278" s="82"/>
      <c r="O278" s="184"/>
      <c r="P278" s="184"/>
      <c r="Q278" s="184"/>
      <c r="R278" s="184"/>
      <c r="S278" s="184"/>
      <c r="T278" s="184"/>
      <c r="U278" s="184"/>
      <c r="V278" s="184"/>
      <c r="W278" s="184"/>
      <c r="X278" s="184"/>
      <c r="Y278" s="184"/>
      <c r="Z278" s="184"/>
      <c r="AA278" s="184"/>
      <c r="AB278" s="184"/>
      <c r="AC278" s="184"/>
      <c r="AD278" s="184"/>
      <c r="AE278" s="184"/>
      <c r="AF278" s="184"/>
      <c r="AG278" s="184"/>
      <c r="AH278" s="184"/>
      <c r="AI278" s="184"/>
      <c r="AJ278" s="184"/>
      <c r="AK278" s="184"/>
      <c r="AL278" s="184"/>
      <c r="AM278" s="184"/>
      <c r="AN278" s="184"/>
      <c r="AO278" s="184"/>
      <c r="AP278" s="184"/>
      <c r="AQ278" s="218"/>
      <c r="AR278" s="184">
        <f>SelectedInputs!AR350</f>
        <v>0</v>
      </c>
      <c r="AS278" s="184"/>
      <c r="AT278" s="184"/>
      <c r="AU278" s="184"/>
      <c r="AV278" s="184"/>
      <c r="AW278" s="184"/>
      <c r="AX278" s="184"/>
      <c r="AY278" s="184"/>
      <c r="AZ278" s="184"/>
      <c r="BA278" s="184"/>
      <c r="BB278" s="82"/>
    </row>
    <row r="279" spans="1:57" ht="16.8">
      <c r="A279" s="82"/>
      <c r="B279" s="82"/>
      <c r="C279" s="82"/>
      <c r="D279" s="82"/>
      <c r="E279" s="346"/>
      <c r="F279" s="82"/>
      <c r="G279" s="82"/>
      <c r="H279" s="82"/>
      <c r="J279" s="82"/>
      <c r="K279" s="82"/>
      <c r="L279" s="82"/>
      <c r="M279" s="82"/>
      <c r="N279" s="82"/>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218"/>
      <c r="AR279" s="184"/>
      <c r="AS279" s="184"/>
      <c r="AT279" s="184"/>
      <c r="AU279" s="184"/>
      <c r="AV279" s="184"/>
      <c r="AW279" s="184"/>
      <c r="AX279" s="184"/>
      <c r="AY279" s="184"/>
      <c r="AZ279" s="184"/>
      <c r="BA279" s="184"/>
      <c r="BB279" s="82"/>
    </row>
    <row r="280" spans="1:57" ht="16.8">
      <c r="A280" s="82"/>
      <c r="B280" s="82"/>
      <c r="C280" s="20" t="s">
        <v>623</v>
      </c>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39"/>
      <c r="AR280" s="20"/>
      <c r="AS280" s="20"/>
      <c r="AT280" s="20"/>
      <c r="AU280" s="20"/>
      <c r="AV280" s="20"/>
    </row>
    <row r="281" spans="1:57" ht="16.8">
      <c r="A281" s="82"/>
      <c r="B281" s="82"/>
      <c r="C281" s="141"/>
      <c r="D281" s="141"/>
      <c r="E281" s="141"/>
      <c r="F281" s="141"/>
      <c r="G281" s="141"/>
      <c r="H281" s="82"/>
      <c r="I281" s="82"/>
      <c r="J281" s="82"/>
      <c r="K281" s="82"/>
      <c r="L281" s="82"/>
      <c r="M281" s="82"/>
      <c r="N281" s="82"/>
      <c r="O281" s="82"/>
      <c r="P281" s="82"/>
      <c r="Q281" s="82"/>
      <c r="R281" s="82"/>
      <c r="S281" s="82"/>
      <c r="T281" s="82"/>
      <c r="U281" s="82"/>
      <c r="V281" s="82"/>
      <c r="W281" s="82"/>
      <c r="X281" s="82"/>
      <c r="Y281" s="82"/>
      <c r="Z281" s="82"/>
      <c r="AA281" s="82"/>
      <c r="AB281" s="82"/>
      <c r="AC281" s="82"/>
      <c r="AD281" s="82"/>
      <c r="AE281" s="82"/>
      <c r="AF281" s="82"/>
      <c r="AG281" s="82"/>
      <c r="AH281" s="30"/>
      <c r="AI281" s="82"/>
      <c r="AJ281" s="82"/>
      <c r="AK281" s="82"/>
      <c r="AL281" s="82"/>
      <c r="AM281" s="82"/>
      <c r="AN281" s="82"/>
      <c r="AO281" s="82"/>
      <c r="AP281" s="82"/>
      <c r="AQ281" s="147"/>
      <c r="AR281" s="30"/>
      <c r="AS281" s="82"/>
      <c r="AT281" s="82"/>
      <c r="AU281" s="82"/>
      <c r="AV281" s="82"/>
    </row>
    <row r="282" spans="1:57" ht="16.8">
      <c r="A282" s="82"/>
      <c r="B282" s="82"/>
      <c r="C282" s="21"/>
      <c r="D282" s="21"/>
      <c r="E282" s="82" t="s">
        <v>323</v>
      </c>
      <c r="F282" s="21"/>
      <c r="G282" s="82" t="s">
        <v>105</v>
      </c>
      <c r="H282" s="82" t="s">
        <v>324</v>
      </c>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G282" s="82"/>
      <c r="AH282" s="30"/>
      <c r="AI282" s="82"/>
      <c r="AJ282" s="30"/>
      <c r="AK282" s="30"/>
      <c r="AL282" s="30"/>
      <c r="AM282" s="30"/>
      <c r="AN282" s="30"/>
      <c r="AO282" s="30"/>
      <c r="AP282" s="30"/>
      <c r="AQ282" s="218"/>
      <c r="AR282" s="30">
        <f>SelectedInputs!AR278</f>
        <v>-23.512546112819006</v>
      </c>
      <c r="AS282" s="30">
        <f>SelectedInputs!AS278</f>
        <v>-24.037170179089596</v>
      </c>
      <c r="AT282" s="30">
        <f>SelectedInputs!AT278</f>
        <v>-23.316367260053635</v>
      </c>
      <c r="AU282" s="30">
        <f>SelectedInputs!AU278</f>
        <v>-21.141953402471149</v>
      </c>
      <c r="AV282" s="30">
        <f>SelectedInputs!AV278</f>
        <v>-20.740394774614025</v>
      </c>
    </row>
    <row r="283" spans="1:57" ht="16.8">
      <c r="A283" s="82"/>
      <c r="B283" s="82"/>
      <c r="C283" s="141"/>
      <c r="D283" s="141"/>
      <c r="E283" s="141" t="s">
        <v>325</v>
      </c>
      <c r="F283" s="141"/>
      <c r="G283" s="141" t="s">
        <v>304</v>
      </c>
      <c r="H283" s="82" t="s">
        <v>326</v>
      </c>
      <c r="I283" s="82"/>
      <c r="J283" s="82"/>
      <c r="K283" s="82"/>
      <c r="L283" s="82"/>
      <c r="M283" s="82"/>
      <c r="N283" s="82"/>
      <c r="O283" s="82"/>
      <c r="P283" s="82"/>
      <c r="Q283" s="82"/>
      <c r="R283" s="82"/>
      <c r="S283" s="82"/>
      <c r="T283" s="82"/>
      <c r="U283" s="82"/>
      <c r="V283" s="82"/>
      <c r="W283" s="82"/>
      <c r="X283" s="82"/>
      <c r="Y283" s="82"/>
      <c r="Z283" s="82"/>
      <c r="AA283" s="82"/>
      <c r="AB283" s="82"/>
      <c r="AC283" s="82"/>
      <c r="AD283" s="82"/>
      <c r="AE283" s="82"/>
      <c r="AF283" s="82"/>
      <c r="AG283" s="82"/>
      <c r="AH283" s="30"/>
      <c r="AI283" s="82"/>
      <c r="AJ283" s="30"/>
      <c r="AK283" s="30"/>
      <c r="AL283" s="30"/>
      <c r="AM283" s="30"/>
      <c r="AN283" s="30"/>
      <c r="AO283" s="30"/>
      <c r="AP283" s="30"/>
      <c r="AQ283" s="218"/>
      <c r="AR283" s="30">
        <f>SelectedInputs!AR279</f>
        <v>0</v>
      </c>
      <c r="AS283" s="30">
        <f>SelectedInputs!AS279</f>
        <v>0</v>
      </c>
      <c r="AT283" s="30">
        <f>SelectedInputs!AT279</f>
        <v>0</v>
      </c>
      <c r="AU283" s="30">
        <f>SelectedInputs!AU279</f>
        <v>0</v>
      </c>
      <c r="AV283" s="30">
        <f>SelectedInputs!AV279</f>
        <v>0</v>
      </c>
    </row>
    <row r="284" spans="1:57" ht="16.8">
      <c r="A284" s="82"/>
      <c r="B284" s="82"/>
      <c r="C284" s="21"/>
      <c r="D284" s="21"/>
      <c r="E284" s="7" t="s">
        <v>327</v>
      </c>
      <c r="F284" s="21"/>
      <c r="G284" s="82" t="s">
        <v>304</v>
      </c>
      <c r="H284" s="82" t="s">
        <v>328</v>
      </c>
      <c r="I284" s="82"/>
      <c r="J284" s="82"/>
      <c r="K284" s="82"/>
      <c r="L284" s="82"/>
      <c r="M284" s="82"/>
      <c r="N284" s="82"/>
      <c r="O284" s="82"/>
      <c r="P284" s="82"/>
      <c r="Q284" s="82"/>
      <c r="R284" s="82"/>
      <c r="S284" s="82"/>
      <c r="T284" s="82"/>
      <c r="U284" s="82"/>
      <c r="V284" s="82"/>
      <c r="W284" s="82"/>
      <c r="X284" s="82"/>
      <c r="Y284" s="82"/>
      <c r="Z284" s="82"/>
      <c r="AA284" s="82"/>
      <c r="AB284" s="82"/>
      <c r="AC284" s="82"/>
      <c r="AD284" s="82"/>
      <c r="AE284" s="82"/>
      <c r="AF284" s="82"/>
      <c r="AG284" s="82"/>
      <c r="AH284" s="30"/>
      <c r="AI284" s="82"/>
      <c r="AJ284" s="30"/>
      <c r="AK284" s="30"/>
      <c r="AL284" s="30"/>
      <c r="AM284" s="30"/>
      <c r="AN284" s="30"/>
      <c r="AO284" s="30"/>
      <c r="AP284" s="30"/>
      <c r="AQ284" s="218"/>
      <c r="AR284" s="30">
        <f>SelectedInputs!AR280</f>
        <v>0</v>
      </c>
      <c r="AS284" s="30">
        <f>SelectedInputs!AS280</f>
        <v>0</v>
      </c>
      <c r="AT284" s="30">
        <f>SelectedInputs!AT280</f>
        <v>0</v>
      </c>
      <c r="AU284" s="30">
        <f>SelectedInputs!AU280</f>
        <v>0</v>
      </c>
      <c r="AV284" s="30">
        <f>SelectedInputs!AV280</f>
        <v>0</v>
      </c>
    </row>
    <row r="285" spans="1:57" ht="16.8">
      <c r="A285" s="82"/>
      <c r="B285" s="82"/>
      <c r="C285" s="21"/>
      <c r="D285" s="21"/>
      <c r="E285" s="7" t="s">
        <v>329</v>
      </c>
      <c r="F285" s="21"/>
      <c r="G285" s="82" t="s">
        <v>304</v>
      </c>
      <c r="H285" s="82" t="s">
        <v>330</v>
      </c>
      <c r="I285" s="82"/>
      <c r="J285" s="82"/>
      <c r="K285" s="82"/>
      <c r="L285" s="82"/>
      <c r="M285" s="82"/>
      <c r="N285" s="82"/>
      <c r="O285" s="82"/>
      <c r="P285" s="82"/>
      <c r="Q285" s="82"/>
      <c r="R285" s="82"/>
      <c r="S285" s="82"/>
      <c r="T285" s="82"/>
      <c r="U285" s="82"/>
      <c r="V285" s="82"/>
      <c r="W285" s="82"/>
      <c r="X285" s="82"/>
      <c r="Y285" s="82"/>
      <c r="Z285" s="82"/>
      <c r="AA285" s="82"/>
      <c r="AB285" s="82"/>
      <c r="AC285" s="82"/>
      <c r="AD285" s="82"/>
      <c r="AE285" s="82"/>
      <c r="AF285" s="82"/>
      <c r="AG285" s="82"/>
      <c r="AH285" s="30"/>
      <c r="AI285" s="82"/>
      <c r="AJ285" s="30"/>
      <c r="AK285" s="30"/>
      <c r="AL285" s="30"/>
      <c r="AM285" s="30"/>
      <c r="AN285" s="30"/>
      <c r="AO285" s="30"/>
      <c r="AP285" s="30"/>
      <c r="AQ285" s="218"/>
      <c r="AR285" s="30">
        <f>SelectedInputs!AR281</f>
        <v>0</v>
      </c>
      <c r="AS285" s="30">
        <f>SelectedInputs!AS281</f>
        <v>0</v>
      </c>
      <c r="AT285" s="30">
        <f>SelectedInputs!AT281</f>
        <v>0</v>
      </c>
      <c r="AU285" s="30">
        <f>SelectedInputs!AU281</f>
        <v>0</v>
      </c>
      <c r="AV285" s="30">
        <f>SelectedInputs!AV281</f>
        <v>0</v>
      </c>
    </row>
    <row r="286" spans="1:57" ht="16.8">
      <c r="A286" s="82"/>
      <c r="B286" s="82"/>
      <c r="C286" s="21"/>
      <c r="D286" s="21"/>
      <c r="E286" s="7"/>
      <c r="F286" s="21"/>
      <c r="G286" s="82"/>
      <c r="H286" s="82"/>
      <c r="I286" s="82"/>
      <c r="J286" s="82"/>
      <c r="K286" s="82"/>
      <c r="L286" s="82"/>
      <c r="M286" s="82"/>
      <c r="N286" s="82"/>
      <c r="O286" s="82"/>
      <c r="P286" s="82"/>
      <c r="Q286" s="82"/>
      <c r="R286" s="82"/>
      <c r="S286" s="82"/>
      <c r="T286" s="82"/>
      <c r="U286" s="82"/>
      <c r="V286" s="82"/>
      <c r="W286" s="82"/>
      <c r="X286" s="82"/>
      <c r="Y286" s="82"/>
      <c r="Z286" s="82"/>
      <c r="AA286" s="82"/>
      <c r="AB286" s="82"/>
      <c r="AC286" s="82"/>
      <c r="AD286" s="82"/>
      <c r="AE286" s="82"/>
      <c r="AF286" s="82"/>
      <c r="AG286" s="82"/>
      <c r="AH286" s="30"/>
      <c r="AI286" s="82"/>
      <c r="AJ286" s="82"/>
      <c r="AK286" s="82"/>
      <c r="AL286" s="82"/>
      <c r="AM286" s="82"/>
      <c r="AN286" s="82"/>
      <c r="AO286" s="82"/>
      <c r="AP286" s="82"/>
      <c r="AQ286" s="147"/>
      <c r="AR286" s="30"/>
      <c r="AS286" s="30"/>
      <c r="AT286" s="30"/>
      <c r="AU286" s="30"/>
      <c r="AV286" s="30"/>
    </row>
    <row r="287" spans="1:57" ht="16.8">
      <c r="A287" s="82"/>
      <c r="B287" s="82"/>
      <c r="C287" s="21"/>
      <c r="D287" s="21"/>
      <c r="E287" s="7" t="s">
        <v>345</v>
      </c>
      <c r="F287" s="21"/>
      <c r="G287" s="82" t="s">
        <v>105</v>
      </c>
      <c r="H287" s="82"/>
      <c r="I287" s="82"/>
      <c r="J287" s="82"/>
      <c r="K287" s="82"/>
      <c r="L287" s="82"/>
      <c r="M287" s="82"/>
      <c r="N287" s="82"/>
      <c r="O287" s="82"/>
      <c r="P287" s="82"/>
      <c r="Q287" s="82"/>
      <c r="R287" s="82"/>
      <c r="S287" s="82"/>
      <c r="T287" s="82"/>
      <c r="U287" s="82"/>
      <c r="V287" s="82"/>
      <c r="W287" s="82"/>
      <c r="X287" s="82"/>
      <c r="Y287" s="82"/>
      <c r="Z287" s="82"/>
      <c r="AA287" s="82"/>
      <c r="AB287" s="82"/>
      <c r="AC287" s="82"/>
      <c r="AD287" s="82"/>
      <c r="AE287" s="82"/>
      <c r="AF287" s="82"/>
      <c r="AG287" s="82"/>
      <c r="AH287" s="30"/>
      <c r="AI287" s="82"/>
      <c r="AJ287" s="82"/>
      <c r="AK287" s="82"/>
      <c r="AL287" s="82"/>
      <c r="AM287" s="82"/>
      <c r="AN287" s="82"/>
      <c r="AO287" s="82"/>
      <c r="AP287" s="82"/>
      <c r="AQ287" s="147"/>
      <c r="AR287" s="30">
        <f>SelectedInputs!AR292</f>
        <v>2.3320557909214585</v>
      </c>
      <c r="AS287" s="30">
        <f>SelectedInputs!AS292</f>
        <v>2.3253369118631113</v>
      </c>
      <c r="AT287" s="30">
        <f>SelectedInputs!AT292</f>
        <v>2.1691122806593768</v>
      </c>
      <c r="AU287" s="30">
        <f>SelectedInputs!AU292</f>
        <v>1.831433598356611</v>
      </c>
      <c r="AV287" s="30">
        <f>SelectedInputs!AV292</f>
        <v>1.6964022421334342</v>
      </c>
    </row>
    <row r="288" spans="1:57" ht="16.8">
      <c r="A288" s="82"/>
      <c r="B288" s="82"/>
      <c r="C288" s="21"/>
      <c r="D288" s="21"/>
      <c r="E288" s="7" t="s">
        <v>346</v>
      </c>
      <c r="F288" s="21"/>
      <c r="G288" s="82" t="s">
        <v>209</v>
      </c>
      <c r="H288" s="82"/>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G288" s="82"/>
      <c r="AH288" s="30"/>
      <c r="AI288" s="82"/>
      <c r="AJ288" s="82"/>
      <c r="AK288" s="82"/>
      <c r="AL288" s="82"/>
      <c r="AM288" s="82"/>
      <c r="AN288" s="82"/>
      <c r="AO288" s="82"/>
      <c r="AP288" s="82"/>
      <c r="AQ288" s="147"/>
      <c r="AR288" s="489">
        <f>SelectedInputs!AR293</f>
        <v>0.65</v>
      </c>
      <c r="AS288" s="489">
        <f>SelectedInputs!AS293</f>
        <v>0.64</v>
      </c>
      <c r="AT288" s="489">
        <f>SelectedInputs!AT293</f>
        <v>0.63</v>
      </c>
      <c r="AU288" s="489">
        <f>SelectedInputs!AU293</f>
        <v>0.61</v>
      </c>
      <c r="AV288" s="489">
        <f>SelectedInputs!AV293</f>
        <v>0.6</v>
      </c>
    </row>
    <row r="289" spans="1:48" ht="16.8">
      <c r="A289" s="82"/>
      <c r="B289" s="82"/>
      <c r="C289" s="82"/>
      <c r="D289" s="82"/>
      <c r="E289" s="82"/>
      <c r="F289" s="82"/>
      <c r="G289" s="82"/>
      <c r="H289" s="82"/>
      <c r="I289" s="82"/>
      <c r="J289" s="82"/>
      <c r="K289" s="82"/>
      <c r="L289" s="82"/>
      <c r="M289" s="82"/>
      <c r="N289" s="82"/>
      <c r="O289" s="82"/>
      <c r="P289" s="82"/>
      <c r="Q289" s="82"/>
      <c r="R289" s="82"/>
      <c r="S289" s="82"/>
      <c r="T289" s="82"/>
      <c r="U289" s="82"/>
      <c r="V289" s="82"/>
      <c r="W289" s="82"/>
      <c r="X289" s="82"/>
      <c r="Y289" s="82"/>
      <c r="Z289" s="82"/>
      <c r="AA289" s="82"/>
      <c r="AB289" s="82"/>
      <c r="AC289" s="82"/>
      <c r="AD289" s="82"/>
      <c r="AE289" s="82"/>
      <c r="AF289" s="82"/>
      <c r="AG289" s="82"/>
      <c r="AH289" s="82"/>
      <c r="AI289" s="82"/>
      <c r="AJ289" s="82"/>
      <c r="AK289" s="82"/>
      <c r="AL289" s="82"/>
      <c r="AM289" s="82"/>
      <c r="AN289" s="82"/>
      <c r="AO289" s="82"/>
      <c r="AP289" s="82"/>
      <c r="AQ289" s="147"/>
      <c r="AR289" s="82"/>
      <c r="AS289" s="82"/>
      <c r="AT289" s="82"/>
      <c r="AU289" s="82"/>
      <c r="AV289" s="82"/>
    </row>
    <row r="290" spans="1:48" ht="16.8">
      <c r="A290" s="2"/>
      <c r="B290" s="37" t="s">
        <v>630</v>
      </c>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c r="AA290" s="37"/>
      <c r="AB290" s="37"/>
      <c r="AC290" s="37"/>
      <c r="AD290" s="37"/>
      <c r="AE290" s="37"/>
      <c r="AF290" s="37"/>
      <c r="AG290" s="37"/>
      <c r="AH290" s="37"/>
      <c r="AI290" s="37"/>
      <c r="AJ290" s="37"/>
      <c r="AK290" s="37"/>
      <c r="AL290" s="37"/>
      <c r="AM290" s="37"/>
      <c r="AN290" s="37"/>
      <c r="AO290" s="37"/>
      <c r="AP290" s="37"/>
      <c r="AQ290" s="38"/>
      <c r="AR290" s="37"/>
      <c r="AS290" s="37"/>
      <c r="AT290" s="37"/>
      <c r="AU290" s="37"/>
      <c r="AV290" s="37"/>
    </row>
    <row r="291" spans="1:48" ht="16.8">
      <c r="A291" s="2"/>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291" s="83"/>
      <c r="AN291" s="83"/>
      <c r="AO291" s="83"/>
      <c r="AP291" s="83"/>
      <c r="AQ291" s="269"/>
      <c r="AR291" s="83"/>
      <c r="AS291" s="83"/>
      <c r="AT291" s="83"/>
      <c r="AU291" s="83"/>
      <c r="AV291" s="83"/>
    </row>
    <row r="292" spans="1:48" ht="16.8">
      <c r="A292" s="2"/>
      <c r="B292" s="2"/>
      <c r="C292" s="28" t="s">
        <v>631</v>
      </c>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9"/>
      <c r="AR292" s="28"/>
      <c r="AS292" s="28"/>
      <c r="AT292" s="28"/>
      <c r="AU292" s="28"/>
      <c r="AV292" s="28"/>
    </row>
    <row r="293" spans="1:48" ht="16.8">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65"/>
      <c r="AR293" s="7"/>
      <c r="AS293" s="7"/>
      <c r="AT293" s="7"/>
      <c r="AU293" s="7"/>
      <c r="AV293" s="7"/>
    </row>
    <row r="294" spans="1:48" ht="16.8">
      <c r="A294" s="82"/>
      <c r="B294" s="82"/>
      <c r="C294" s="82"/>
      <c r="D294" s="82"/>
      <c r="E294" s="259" t="s">
        <v>632</v>
      </c>
      <c r="F294" s="268"/>
      <c r="G294" s="2"/>
      <c r="H294" s="82"/>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G294" s="82"/>
      <c r="AH294" s="82"/>
      <c r="AI294" s="82"/>
      <c r="AJ294" s="82"/>
      <c r="AK294" s="82"/>
      <c r="AL294" s="82"/>
      <c r="AM294" s="82"/>
      <c r="AN294" s="82"/>
      <c r="AO294" s="82"/>
      <c r="AP294" s="82"/>
      <c r="AQ294" s="147"/>
      <c r="AR294" s="7"/>
      <c r="AS294" s="7"/>
      <c r="AT294" s="7"/>
      <c r="AU294" s="7"/>
      <c r="AV294" s="7"/>
    </row>
    <row r="295" spans="1:48" ht="16.8">
      <c r="A295" s="82"/>
      <c r="B295" s="82"/>
      <c r="C295" s="82"/>
      <c r="D295" s="82"/>
      <c r="E295" s="82" t="s">
        <v>633</v>
      </c>
      <c r="F295" s="268"/>
      <c r="G295" s="2" t="s">
        <v>105</v>
      </c>
      <c r="H295" s="82"/>
      <c r="I295" s="82"/>
      <c r="J295" s="82"/>
      <c r="K295" s="82"/>
      <c r="L295" s="82"/>
      <c r="M295" s="82"/>
      <c r="N295" s="82"/>
      <c r="O295" s="82"/>
      <c r="P295" s="82"/>
      <c r="Q295" s="82"/>
      <c r="R295" s="82"/>
      <c r="S295" s="82"/>
      <c r="T295" s="82"/>
      <c r="U295" s="82"/>
      <c r="V295" s="82"/>
      <c r="W295" s="82"/>
      <c r="X295" s="82"/>
      <c r="Y295" s="82"/>
      <c r="Z295" s="82"/>
      <c r="AA295" s="82"/>
      <c r="AB295" s="82"/>
      <c r="AC295" s="82"/>
      <c r="AD295" s="82"/>
      <c r="AE295" s="82"/>
      <c r="AF295" s="82"/>
      <c r="AG295" s="82"/>
      <c r="AH295" s="82"/>
      <c r="AI295" s="82"/>
      <c r="AJ295" s="82"/>
      <c r="AK295" s="82"/>
      <c r="AL295" s="82"/>
      <c r="AM295" s="82"/>
      <c r="AN295" s="82"/>
      <c r="AO295" s="82"/>
      <c r="AP295" s="82"/>
      <c r="AQ295" s="434"/>
      <c r="AR295" s="7">
        <f t="shared" ref="AR295:AV301" si="12">AR31 + AR313 + AR322</f>
        <v>43.427500299705542</v>
      </c>
      <c r="AS295" s="7">
        <f t="shared" si="12"/>
        <v>37.678980318125596</v>
      </c>
      <c r="AT295" s="7">
        <f t="shared" si="12"/>
        <v>47.184826626648018</v>
      </c>
      <c r="AU295" s="7">
        <f t="shared" si="12"/>
        <v>58.31101622868762</v>
      </c>
      <c r="AV295" s="7">
        <f t="shared" si="12"/>
        <v>65.007295981420938</v>
      </c>
    </row>
    <row r="296" spans="1:48" ht="16.8">
      <c r="A296" s="82"/>
      <c r="B296" s="82"/>
      <c r="C296" s="82"/>
      <c r="D296" s="82"/>
      <c r="E296" s="82" t="s">
        <v>634</v>
      </c>
      <c r="F296" s="268"/>
      <c r="G296" s="2" t="s">
        <v>105</v>
      </c>
      <c r="H296" s="82"/>
      <c r="I296" s="82"/>
      <c r="J296" s="82"/>
      <c r="K296" s="82"/>
      <c r="L296" s="82"/>
      <c r="M296" s="82"/>
      <c r="N296" s="82"/>
      <c r="O296" s="82"/>
      <c r="P296" s="82"/>
      <c r="Q296" s="82"/>
      <c r="R296" s="82"/>
      <c r="S296" s="82"/>
      <c r="T296" s="82"/>
      <c r="U296" s="82"/>
      <c r="V296" s="82"/>
      <c r="W296" s="82"/>
      <c r="X296" s="82"/>
      <c r="Y296" s="82"/>
      <c r="Z296" s="82"/>
      <c r="AA296" s="82"/>
      <c r="AB296" s="82"/>
      <c r="AC296" s="82"/>
      <c r="AD296" s="82"/>
      <c r="AE296" s="82"/>
      <c r="AF296" s="82"/>
      <c r="AG296" s="82"/>
      <c r="AH296" s="82"/>
      <c r="AI296" s="82"/>
      <c r="AJ296" s="82"/>
      <c r="AK296" s="82"/>
      <c r="AL296" s="82"/>
      <c r="AM296" s="82"/>
      <c r="AN296" s="82"/>
      <c r="AO296" s="82"/>
      <c r="AP296" s="82"/>
      <c r="AQ296" s="434"/>
      <c r="AR296" s="7">
        <f t="shared" si="12"/>
        <v>80.213931487796629</v>
      </c>
      <c r="AS296" s="7">
        <f t="shared" si="12"/>
        <v>93.874945883473046</v>
      </c>
      <c r="AT296" s="7">
        <f t="shared" si="12"/>
        <v>95.63516366810228</v>
      </c>
      <c r="AU296" s="7">
        <f t="shared" si="12"/>
        <v>79.285442047072451</v>
      </c>
      <c r="AV296" s="7">
        <f t="shared" si="12"/>
        <v>99.562303279143919</v>
      </c>
    </row>
    <row r="297" spans="1:48" ht="16.8">
      <c r="A297" s="82"/>
      <c r="B297" s="82"/>
      <c r="C297" s="82"/>
      <c r="D297" s="82"/>
      <c r="E297" s="82" t="s">
        <v>635</v>
      </c>
      <c r="F297" s="268"/>
      <c r="G297" s="2" t="s">
        <v>105</v>
      </c>
      <c r="H297" s="82"/>
      <c r="I297" s="82"/>
      <c r="J297" s="82"/>
      <c r="K297" s="82"/>
      <c r="L297" s="82"/>
      <c r="M297" s="82"/>
      <c r="N297" s="82"/>
      <c r="O297" s="82"/>
      <c r="P297" s="82"/>
      <c r="Q297" s="82"/>
      <c r="R297" s="82"/>
      <c r="S297" s="82"/>
      <c r="T297" s="82"/>
      <c r="U297" s="82"/>
      <c r="V297" s="82"/>
      <c r="W297" s="82"/>
      <c r="X297" s="82"/>
      <c r="Y297" s="82"/>
      <c r="Z297" s="82"/>
      <c r="AA297" s="82"/>
      <c r="AB297" s="82"/>
      <c r="AC297" s="82"/>
      <c r="AD297" s="82"/>
      <c r="AE297" s="82"/>
      <c r="AF297" s="82"/>
      <c r="AG297" s="82"/>
      <c r="AH297" s="82"/>
      <c r="AI297" s="82"/>
      <c r="AJ297" s="82"/>
      <c r="AK297" s="82"/>
      <c r="AL297" s="82"/>
      <c r="AM297" s="82"/>
      <c r="AN297" s="82"/>
      <c r="AO297" s="82"/>
      <c r="AP297" s="82"/>
      <c r="AQ297" s="434"/>
      <c r="AR297" s="7">
        <f t="shared" si="12"/>
        <v>32.618952320411047</v>
      </c>
      <c r="AS297" s="7">
        <f t="shared" si="12"/>
        <v>33.922022596318278</v>
      </c>
      <c r="AT297" s="7">
        <f t="shared" si="12"/>
        <v>33.953450911822074</v>
      </c>
      <c r="AU297" s="7">
        <f t="shared" si="12"/>
        <v>27.205432915112187</v>
      </c>
      <c r="AV297" s="7">
        <f t="shared" si="12"/>
        <v>26.837484252088231</v>
      </c>
    </row>
    <row r="298" spans="1:48" ht="16.8">
      <c r="A298" s="82"/>
      <c r="B298" s="82"/>
      <c r="C298" s="82"/>
      <c r="D298" s="82"/>
      <c r="E298" s="82" t="s">
        <v>636</v>
      </c>
      <c r="F298" s="268"/>
      <c r="G298" s="2" t="s">
        <v>105</v>
      </c>
      <c r="H298" s="82"/>
      <c r="I298" s="82"/>
      <c r="J298" s="82"/>
      <c r="K298" s="82"/>
      <c r="L298" s="82"/>
      <c r="M298" s="82"/>
      <c r="N298" s="82"/>
      <c r="O298" s="82"/>
      <c r="P298" s="82"/>
      <c r="Q298" s="82"/>
      <c r="R298" s="82"/>
      <c r="S298" s="82"/>
      <c r="T298" s="82"/>
      <c r="U298" s="82"/>
      <c r="V298" s="82"/>
      <c r="W298" s="82"/>
      <c r="X298" s="82"/>
      <c r="Y298" s="82"/>
      <c r="Z298" s="82"/>
      <c r="AA298" s="82"/>
      <c r="AB298" s="82"/>
      <c r="AC298" s="82"/>
      <c r="AD298" s="82"/>
      <c r="AE298" s="82"/>
      <c r="AF298" s="82"/>
      <c r="AG298" s="82"/>
      <c r="AH298" s="82"/>
      <c r="AI298" s="82"/>
      <c r="AJ298" s="82"/>
      <c r="AK298" s="82"/>
      <c r="AL298" s="82"/>
      <c r="AM298" s="82"/>
      <c r="AN298" s="82"/>
      <c r="AO298" s="82"/>
      <c r="AP298" s="82"/>
      <c r="AQ298" s="434"/>
      <c r="AR298" s="7">
        <f t="shared" si="12"/>
        <v>29.627800356960609</v>
      </c>
      <c r="AS298" s="7">
        <f t="shared" si="12"/>
        <v>29.197564599422389</v>
      </c>
      <c r="AT298" s="7">
        <f t="shared" si="12"/>
        <v>29.009081771850575</v>
      </c>
      <c r="AU298" s="7">
        <f t="shared" si="12"/>
        <v>28.733448238180191</v>
      </c>
      <c r="AV298" s="7">
        <f t="shared" si="12"/>
        <v>28.443405756043706</v>
      </c>
    </row>
    <row r="299" spans="1:48" ht="16.8">
      <c r="A299" s="82"/>
      <c r="B299" s="82"/>
      <c r="C299" s="82"/>
      <c r="D299" s="82"/>
      <c r="E299" s="82" t="s">
        <v>637</v>
      </c>
      <c r="F299" s="268"/>
      <c r="G299" s="2" t="s">
        <v>105</v>
      </c>
      <c r="H299" s="82"/>
      <c r="I299" s="82"/>
      <c r="J299" s="82"/>
      <c r="K299" s="82"/>
      <c r="L299" s="82"/>
      <c r="M299" s="82"/>
      <c r="N299" s="82"/>
      <c r="O299" s="82"/>
      <c r="P299" s="82"/>
      <c r="Q299" s="82"/>
      <c r="R299" s="82"/>
      <c r="S299" s="82"/>
      <c r="T299" s="82"/>
      <c r="U299" s="82"/>
      <c r="V299" s="82"/>
      <c r="W299" s="82"/>
      <c r="X299" s="82"/>
      <c r="Y299" s="82"/>
      <c r="Z299" s="82"/>
      <c r="AA299" s="82"/>
      <c r="AB299" s="82"/>
      <c r="AC299" s="82"/>
      <c r="AD299" s="82"/>
      <c r="AE299" s="82"/>
      <c r="AF299" s="82"/>
      <c r="AG299" s="82"/>
      <c r="AH299" s="82"/>
      <c r="AI299" s="82"/>
      <c r="AJ299" s="82"/>
      <c r="AK299" s="82"/>
      <c r="AL299" s="82"/>
      <c r="AM299" s="82"/>
      <c r="AN299" s="82"/>
      <c r="AO299" s="82"/>
      <c r="AP299" s="82"/>
      <c r="AQ299" s="434"/>
      <c r="AR299" s="7">
        <f t="shared" si="12"/>
        <v>10.238380461199787</v>
      </c>
      <c r="AS299" s="7">
        <f t="shared" si="12"/>
        <v>10.930013717132411</v>
      </c>
      <c r="AT299" s="7">
        <f t="shared" si="12"/>
        <v>10.86501814472577</v>
      </c>
      <c r="AU299" s="7">
        <f t="shared" si="12"/>
        <v>10.430159215095966</v>
      </c>
      <c r="AV299" s="7">
        <f t="shared" si="12"/>
        <v>10.216393956228163</v>
      </c>
    </row>
    <row r="300" spans="1:48" ht="16.8">
      <c r="A300" s="82"/>
      <c r="B300" s="82"/>
      <c r="C300" s="82"/>
      <c r="D300" s="82"/>
      <c r="E300" s="82" t="s">
        <v>638</v>
      </c>
      <c r="F300" s="268"/>
      <c r="G300" s="2" t="s">
        <v>105</v>
      </c>
      <c r="H300" s="82"/>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G300" s="82"/>
      <c r="AH300" s="82"/>
      <c r="AI300" s="82"/>
      <c r="AJ300" s="82"/>
      <c r="AK300" s="82"/>
      <c r="AL300" s="82"/>
      <c r="AM300" s="82"/>
      <c r="AN300" s="82"/>
      <c r="AO300" s="82"/>
      <c r="AP300" s="82"/>
      <c r="AQ300" s="434"/>
      <c r="AR300" s="7">
        <f t="shared" si="12"/>
        <v>17.675772999791306</v>
      </c>
      <c r="AS300" s="7">
        <f t="shared" si="12"/>
        <v>16.965763541291071</v>
      </c>
      <c r="AT300" s="7">
        <f t="shared" si="12"/>
        <v>16.075319015786675</v>
      </c>
      <c r="AU300" s="7">
        <f t="shared" si="12"/>
        <v>16.159347644776261</v>
      </c>
      <c r="AV300" s="7">
        <f t="shared" si="12"/>
        <v>16.052323768134478</v>
      </c>
    </row>
    <row r="301" spans="1:48" ht="16.8">
      <c r="A301" s="82"/>
      <c r="B301" s="82"/>
      <c r="C301" s="82"/>
      <c r="D301" s="82"/>
      <c r="E301" s="82" t="s">
        <v>639</v>
      </c>
      <c r="F301" s="268"/>
      <c r="G301" s="2" t="s">
        <v>105</v>
      </c>
      <c r="H301" s="82"/>
      <c r="I301" s="82"/>
      <c r="J301" s="82"/>
      <c r="K301" s="82"/>
      <c r="L301" s="82"/>
      <c r="M301" s="82"/>
      <c r="N301" s="82"/>
      <c r="O301" s="82"/>
      <c r="P301" s="82"/>
      <c r="Q301" s="82"/>
      <c r="R301" s="82"/>
      <c r="S301" s="82"/>
      <c r="T301" s="82"/>
      <c r="U301" s="82"/>
      <c r="V301" s="82"/>
      <c r="W301" s="82"/>
      <c r="X301" s="82"/>
      <c r="Y301" s="82"/>
      <c r="Z301" s="82"/>
      <c r="AA301" s="82"/>
      <c r="AB301" s="82"/>
      <c r="AC301" s="82"/>
      <c r="AD301" s="82"/>
      <c r="AE301" s="82"/>
      <c r="AF301" s="82"/>
      <c r="AG301" s="82"/>
      <c r="AH301" s="82"/>
      <c r="AI301" s="82"/>
      <c r="AJ301" s="82"/>
      <c r="AK301" s="82"/>
      <c r="AL301" s="82"/>
      <c r="AM301" s="82"/>
      <c r="AN301" s="82"/>
      <c r="AO301" s="82"/>
      <c r="AP301" s="82"/>
      <c r="AQ301" s="434"/>
      <c r="AR301" s="7">
        <f t="shared" si="12"/>
        <v>104.11234418689611</v>
      </c>
      <c r="AS301" s="7">
        <f t="shared" si="12"/>
        <v>99.597950384433702</v>
      </c>
      <c r="AT301" s="7">
        <f t="shared" si="12"/>
        <v>99.405206757517846</v>
      </c>
      <c r="AU301" s="7">
        <f t="shared" si="12"/>
        <v>98.584787912423536</v>
      </c>
      <c r="AV301" s="7">
        <f t="shared" si="12"/>
        <v>99.047209523849205</v>
      </c>
    </row>
    <row r="302" spans="1:48" ht="16.8">
      <c r="A302" s="82"/>
      <c r="B302" s="82"/>
      <c r="C302" s="82"/>
      <c r="D302" s="82"/>
      <c r="E302" s="82"/>
      <c r="F302" s="268"/>
      <c r="G302" s="2"/>
      <c r="H302" s="82"/>
      <c r="I302" s="82"/>
      <c r="J302" s="82"/>
      <c r="K302" s="82"/>
      <c r="L302" s="82"/>
      <c r="M302" s="82"/>
      <c r="N302" s="82"/>
      <c r="O302" s="82"/>
      <c r="P302" s="82"/>
      <c r="Q302" s="82"/>
      <c r="R302" s="82"/>
      <c r="S302" s="82"/>
      <c r="T302" s="82"/>
      <c r="U302" s="82"/>
      <c r="V302" s="82"/>
      <c r="W302" s="82"/>
      <c r="X302" s="82"/>
      <c r="Y302" s="82"/>
      <c r="Z302" s="82"/>
      <c r="AA302" s="82"/>
      <c r="AB302" s="82"/>
      <c r="AC302" s="82"/>
      <c r="AD302" s="82"/>
      <c r="AE302" s="82"/>
      <c r="AF302" s="82"/>
      <c r="AG302" s="82"/>
      <c r="AH302" s="82"/>
      <c r="AI302" s="82"/>
      <c r="AJ302" s="82"/>
      <c r="AK302" s="82"/>
      <c r="AL302" s="82"/>
      <c r="AM302" s="82"/>
      <c r="AN302" s="82"/>
      <c r="AO302" s="82"/>
      <c r="AP302" s="82"/>
      <c r="AQ302" s="147"/>
      <c r="AR302" s="7"/>
      <c r="AS302" s="7"/>
      <c r="AT302" s="7"/>
      <c r="AU302" s="7"/>
      <c r="AV302" s="7"/>
    </row>
    <row r="303" spans="1:48" ht="16.8">
      <c r="A303" s="82"/>
      <c r="B303" s="82"/>
      <c r="C303" s="82"/>
      <c r="D303" s="82"/>
      <c r="E303" s="259" t="s">
        <v>640</v>
      </c>
      <c r="F303" s="82"/>
      <c r="G303" s="82"/>
      <c r="H303" s="82"/>
      <c r="I303" s="82"/>
      <c r="J303" s="82"/>
      <c r="K303" s="82"/>
      <c r="L303" s="82"/>
      <c r="M303" s="82"/>
      <c r="N303" s="82"/>
      <c r="O303" s="82"/>
      <c r="P303" s="82"/>
      <c r="Q303" s="82"/>
      <c r="R303" s="82"/>
      <c r="S303" s="82"/>
      <c r="T303" s="82"/>
      <c r="U303" s="82"/>
      <c r="V303" s="82"/>
      <c r="W303" s="82"/>
      <c r="X303" s="82"/>
      <c r="Y303" s="82"/>
      <c r="Z303" s="82"/>
      <c r="AA303" s="82"/>
      <c r="AB303" s="82"/>
      <c r="AC303" s="82"/>
      <c r="AD303" s="82"/>
      <c r="AE303" s="82"/>
      <c r="AF303" s="82"/>
      <c r="AG303" s="82"/>
      <c r="AH303" s="82"/>
      <c r="AI303" s="82"/>
      <c r="AJ303" s="82"/>
      <c r="AK303" s="82"/>
      <c r="AL303" s="82"/>
      <c r="AM303" s="82"/>
      <c r="AN303" s="82"/>
      <c r="AO303" s="82"/>
      <c r="AP303" s="82"/>
      <c r="AQ303" s="147"/>
      <c r="AR303" s="251"/>
      <c r="AS303" s="251"/>
      <c r="AT303" s="251"/>
      <c r="AU303" s="251"/>
      <c r="AV303" s="251"/>
    </row>
    <row r="304" spans="1:48" ht="16.8">
      <c r="A304" s="82"/>
      <c r="B304" s="82"/>
      <c r="C304" s="82"/>
      <c r="D304" s="82"/>
      <c r="E304" s="82" t="s">
        <v>633</v>
      </c>
      <c r="F304" s="268"/>
      <c r="G304" s="2" t="s">
        <v>105</v>
      </c>
      <c r="H304" s="82"/>
      <c r="I304" s="82"/>
      <c r="J304" s="82"/>
      <c r="K304" s="82"/>
      <c r="L304" s="82"/>
      <c r="M304" s="82"/>
      <c r="N304" s="82"/>
      <c r="O304" s="82"/>
      <c r="P304" s="82"/>
      <c r="Q304" s="82"/>
      <c r="R304" s="82"/>
      <c r="S304" s="82"/>
      <c r="T304" s="82"/>
      <c r="U304" s="82"/>
      <c r="V304" s="82"/>
      <c r="W304" s="82"/>
      <c r="X304" s="82"/>
      <c r="Y304" s="82"/>
      <c r="Z304" s="82"/>
      <c r="AA304" s="82"/>
      <c r="AB304" s="82"/>
      <c r="AC304" s="82"/>
      <c r="AD304" s="82"/>
      <c r="AE304" s="82"/>
      <c r="AF304" s="82"/>
      <c r="AG304" s="82"/>
      <c r="AH304" s="82"/>
      <c r="AI304" s="82"/>
      <c r="AJ304" s="82"/>
      <c r="AK304" s="82"/>
      <c r="AL304" s="82"/>
      <c r="AM304" s="82"/>
      <c r="AN304" s="82"/>
      <c r="AO304" s="82"/>
      <c r="AP304" s="82"/>
      <c r="AQ304" s="147"/>
      <c r="AR304" s="7">
        <f t="shared" ref="AR304:AV310" si="13">AR31</f>
        <v>49.3</v>
      </c>
      <c r="AS304" s="7">
        <f t="shared" si="13"/>
        <v>37.56</v>
      </c>
      <c r="AT304" s="7">
        <f t="shared" si="13"/>
        <v>18.16</v>
      </c>
      <c r="AU304" s="7">
        <f t="shared" si="13"/>
        <v>18.940000000000001</v>
      </c>
      <c r="AV304" s="7">
        <f t="shared" si="13"/>
        <v>20.09</v>
      </c>
    </row>
    <row r="305" spans="1:48" ht="16.8">
      <c r="A305" s="82"/>
      <c r="B305" s="82"/>
      <c r="C305" s="82"/>
      <c r="D305" s="82"/>
      <c r="E305" s="82" t="s">
        <v>634</v>
      </c>
      <c r="F305" s="268"/>
      <c r="G305" s="2" t="s">
        <v>105</v>
      </c>
      <c r="H305" s="82"/>
      <c r="I305" s="82"/>
      <c r="J305" s="82"/>
      <c r="K305" s="82"/>
      <c r="L305" s="82"/>
      <c r="M305" s="82"/>
      <c r="N305" s="82"/>
      <c r="O305" s="82"/>
      <c r="P305" s="82"/>
      <c r="Q305" s="82"/>
      <c r="R305" s="82"/>
      <c r="S305" s="82"/>
      <c r="T305" s="82"/>
      <c r="U305" s="82"/>
      <c r="V305" s="82"/>
      <c r="W305" s="82"/>
      <c r="X305" s="82"/>
      <c r="Y305" s="82"/>
      <c r="Z305" s="82"/>
      <c r="AA305" s="82"/>
      <c r="AB305" s="82"/>
      <c r="AC305" s="82"/>
      <c r="AD305" s="82"/>
      <c r="AE305" s="82"/>
      <c r="AF305" s="82"/>
      <c r="AG305" s="82"/>
      <c r="AH305" s="82"/>
      <c r="AI305" s="82"/>
      <c r="AJ305" s="82"/>
      <c r="AK305" s="82"/>
      <c r="AL305" s="82"/>
      <c r="AM305" s="82"/>
      <c r="AN305" s="82"/>
      <c r="AO305" s="82"/>
      <c r="AP305" s="82"/>
      <c r="AQ305" s="147"/>
      <c r="AR305" s="7">
        <f t="shared" si="13"/>
        <v>49.31</v>
      </c>
      <c r="AS305" s="7">
        <f t="shared" si="13"/>
        <v>49.99</v>
      </c>
      <c r="AT305" s="7">
        <f t="shared" si="13"/>
        <v>47.47</v>
      </c>
      <c r="AU305" s="7">
        <f t="shared" si="13"/>
        <v>46.38</v>
      </c>
      <c r="AV305" s="7">
        <f t="shared" si="13"/>
        <v>43.17</v>
      </c>
    </row>
    <row r="306" spans="1:48" ht="16.8">
      <c r="A306" s="82"/>
      <c r="B306" s="82"/>
      <c r="C306" s="82"/>
      <c r="D306" s="82"/>
      <c r="E306" s="82" t="s">
        <v>635</v>
      </c>
      <c r="F306" s="268"/>
      <c r="G306" s="2" t="s">
        <v>105</v>
      </c>
      <c r="H306" s="82"/>
      <c r="I306" s="82"/>
      <c r="J306" s="82"/>
      <c r="K306" s="82"/>
      <c r="L306" s="82"/>
      <c r="M306" s="82"/>
      <c r="N306" s="82"/>
      <c r="O306" s="82"/>
      <c r="P306" s="82"/>
      <c r="Q306" s="82"/>
      <c r="R306" s="82"/>
      <c r="S306" s="82"/>
      <c r="T306" s="82"/>
      <c r="U306" s="82"/>
      <c r="V306" s="82"/>
      <c r="W306" s="82"/>
      <c r="X306" s="82"/>
      <c r="Y306" s="82"/>
      <c r="Z306" s="82"/>
      <c r="AA306" s="82"/>
      <c r="AB306" s="82"/>
      <c r="AC306" s="82"/>
      <c r="AD306" s="82"/>
      <c r="AE306" s="82"/>
      <c r="AF306" s="82"/>
      <c r="AG306" s="82"/>
      <c r="AH306" s="82"/>
      <c r="AI306" s="82"/>
      <c r="AJ306" s="82"/>
      <c r="AK306" s="82"/>
      <c r="AL306" s="82"/>
      <c r="AM306" s="82"/>
      <c r="AN306" s="82"/>
      <c r="AO306" s="82"/>
      <c r="AP306" s="82"/>
      <c r="AQ306" s="147"/>
      <c r="AR306" s="7">
        <f t="shared" si="13"/>
        <v>27.38</v>
      </c>
      <c r="AS306" s="7">
        <f t="shared" si="13"/>
        <v>27.94</v>
      </c>
      <c r="AT306" s="7">
        <f t="shared" si="13"/>
        <v>27.91</v>
      </c>
      <c r="AU306" s="7">
        <f t="shared" si="13"/>
        <v>24.56</v>
      </c>
      <c r="AV306" s="7">
        <f t="shared" si="13"/>
        <v>23.92</v>
      </c>
    </row>
    <row r="307" spans="1:48" ht="16.8">
      <c r="A307" s="82"/>
      <c r="B307" s="82"/>
      <c r="C307" s="82"/>
      <c r="D307" s="82"/>
      <c r="E307" s="82" t="s">
        <v>636</v>
      </c>
      <c r="F307" s="268"/>
      <c r="G307" s="2" t="s">
        <v>105</v>
      </c>
      <c r="H307" s="82"/>
      <c r="I307" s="82"/>
      <c r="J307" s="82"/>
      <c r="K307" s="82"/>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82"/>
      <c r="AL307" s="82"/>
      <c r="AM307" s="82"/>
      <c r="AN307" s="82"/>
      <c r="AO307" s="82"/>
      <c r="AP307" s="82"/>
      <c r="AQ307" s="147"/>
      <c r="AR307" s="7">
        <f t="shared" si="13"/>
        <v>29.88</v>
      </c>
      <c r="AS307" s="7">
        <f t="shared" si="13"/>
        <v>29.17</v>
      </c>
      <c r="AT307" s="7">
        <f t="shared" si="13"/>
        <v>28.72</v>
      </c>
      <c r="AU307" s="7">
        <f t="shared" si="13"/>
        <v>28.21</v>
      </c>
      <c r="AV307" s="7">
        <f t="shared" si="13"/>
        <v>27.6</v>
      </c>
    </row>
    <row r="308" spans="1:48" ht="16.8">
      <c r="A308" s="82"/>
      <c r="B308" s="82"/>
      <c r="C308" s="82"/>
      <c r="D308" s="82"/>
      <c r="E308" s="82" t="s">
        <v>637</v>
      </c>
      <c r="F308" s="268"/>
      <c r="G308" s="2" t="s">
        <v>105</v>
      </c>
      <c r="H308" s="82"/>
      <c r="I308" s="82"/>
      <c r="J308" s="82"/>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82"/>
      <c r="AL308" s="82"/>
      <c r="AM308" s="82"/>
      <c r="AN308" s="82"/>
      <c r="AO308" s="82"/>
      <c r="AP308" s="82"/>
      <c r="AQ308" s="147"/>
      <c r="AR308" s="7">
        <f t="shared" si="13"/>
        <v>10.33</v>
      </c>
      <c r="AS308" s="7">
        <f t="shared" si="13"/>
        <v>10.92</v>
      </c>
      <c r="AT308" s="7">
        <f t="shared" si="13"/>
        <v>10.76</v>
      </c>
      <c r="AU308" s="7">
        <f t="shared" si="13"/>
        <v>10.24</v>
      </c>
      <c r="AV308" s="7">
        <f t="shared" si="13"/>
        <v>9.91</v>
      </c>
    </row>
    <row r="309" spans="1:48" ht="16.8">
      <c r="A309" s="82"/>
      <c r="B309" s="82"/>
      <c r="C309" s="82"/>
      <c r="D309" s="82"/>
      <c r="E309" s="82" t="s">
        <v>638</v>
      </c>
      <c r="F309" s="268"/>
      <c r="G309" s="2" t="s">
        <v>105</v>
      </c>
      <c r="H309" s="82"/>
      <c r="I309" s="82"/>
      <c r="J309" s="82"/>
      <c r="K309" s="82"/>
      <c r="L309" s="82"/>
      <c r="M309" s="82"/>
      <c r="N309" s="82"/>
      <c r="O309" s="82"/>
      <c r="P309" s="82"/>
      <c r="Q309" s="82"/>
      <c r="R309" s="82"/>
      <c r="S309" s="82"/>
      <c r="T309" s="82"/>
      <c r="U309" s="82"/>
      <c r="V309" s="82"/>
      <c r="W309" s="82"/>
      <c r="X309" s="82"/>
      <c r="Y309" s="82"/>
      <c r="Z309" s="82"/>
      <c r="AA309" s="82"/>
      <c r="AB309" s="82"/>
      <c r="AC309" s="82"/>
      <c r="AD309" s="82"/>
      <c r="AE309" s="82"/>
      <c r="AF309" s="82"/>
      <c r="AG309" s="82"/>
      <c r="AH309" s="82"/>
      <c r="AI309" s="82"/>
      <c r="AJ309" s="82"/>
      <c r="AK309" s="82"/>
      <c r="AL309" s="82"/>
      <c r="AM309" s="82"/>
      <c r="AN309" s="82"/>
      <c r="AO309" s="82"/>
      <c r="AP309" s="82"/>
      <c r="AQ309" s="147"/>
      <c r="AR309" s="7">
        <f t="shared" si="13"/>
        <v>17.82</v>
      </c>
      <c r="AS309" s="7">
        <f t="shared" si="13"/>
        <v>16.95</v>
      </c>
      <c r="AT309" s="7">
        <f t="shared" si="13"/>
        <v>15.91</v>
      </c>
      <c r="AU309" s="7">
        <f t="shared" si="13"/>
        <v>15.86</v>
      </c>
      <c r="AV309" s="7">
        <f t="shared" si="13"/>
        <v>15.57</v>
      </c>
    </row>
    <row r="310" spans="1:48" ht="16.8">
      <c r="A310" s="82"/>
      <c r="B310" s="82"/>
      <c r="C310" s="82"/>
      <c r="D310" s="82"/>
      <c r="E310" s="82" t="s">
        <v>639</v>
      </c>
      <c r="F310" s="268"/>
      <c r="G310" s="2" t="s">
        <v>105</v>
      </c>
      <c r="H310" s="82"/>
      <c r="I310" s="82"/>
      <c r="J310" s="82"/>
      <c r="K310" s="82"/>
      <c r="L310" s="82"/>
      <c r="M310" s="82"/>
      <c r="N310" s="82"/>
      <c r="O310" s="82"/>
      <c r="P310" s="82"/>
      <c r="Q310" s="82"/>
      <c r="R310" s="82"/>
      <c r="S310" s="82"/>
      <c r="T310" s="82"/>
      <c r="U310" s="82"/>
      <c r="V310" s="82"/>
      <c r="W310" s="82"/>
      <c r="X310" s="82"/>
      <c r="Y310" s="82"/>
      <c r="Z310" s="82"/>
      <c r="AA310" s="82"/>
      <c r="AB310" s="82"/>
      <c r="AC310" s="82"/>
      <c r="AD310" s="82"/>
      <c r="AE310" s="82"/>
      <c r="AF310" s="82"/>
      <c r="AG310" s="82"/>
      <c r="AH310" s="82"/>
      <c r="AI310" s="82"/>
      <c r="AJ310" s="82"/>
      <c r="AK310" s="82"/>
      <c r="AL310" s="82"/>
      <c r="AM310" s="82"/>
      <c r="AN310" s="82"/>
      <c r="AO310" s="82"/>
      <c r="AP310" s="82"/>
      <c r="AQ310" s="147"/>
      <c r="AR310" s="7">
        <f t="shared" si="13"/>
        <v>100.94</v>
      </c>
      <c r="AS310" s="7">
        <f t="shared" si="13"/>
        <v>95.86</v>
      </c>
      <c r="AT310" s="7">
        <f t="shared" si="13"/>
        <v>91.91</v>
      </c>
      <c r="AU310" s="7">
        <f t="shared" si="13"/>
        <v>92.49</v>
      </c>
      <c r="AV310" s="7">
        <f t="shared" si="13"/>
        <v>91.34</v>
      </c>
    </row>
    <row r="311" spans="1:48" ht="16.8">
      <c r="A311" s="82"/>
      <c r="B311" s="82"/>
      <c r="C311" s="82"/>
      <c r="D311" s="82"/>
      <c r="E311" s="82"/>
      <c r="F311" s="268"/>
      <c r="G311" s="2"/>
      <c r="H311" s="82"/>
      <c r="I311" s="82"/>
      <c r="J311" s="82"/>
      <c r="K311" s="82"/>
      <c r="L311" s="82"/>
      <c r="M311" s="82"/>
      <c r="N311" s="82"/>
      <c r="O311" s="82"/>
      <c r="P311" s="82"/>
      <c r="Q311" s="82"/>
      <c r="R311" s="82"/>
      <c r="S311" s="82"/>
      <c r="T311" s="82"/>
      <c r="U311" s="82"/>
      <c r="V311" s="82"/>
      <c r="W311" s="82"/>
      <c r="X311" s="82"/>
      <c r="Y311" s="82"/>
      <c r="Z311" s="82"/>
      <c r="AA311" s="82"/>
      <c r="AB311" s="82"/>
      <c r="AC311" s="82"/>
      <c r="AD311" s="82"/>
      <c r="AE311" s="82"/>
      <c r="AF311" s="82"/>
      <c r="AG311" s="82"/>
      <c r="AH311" s="82"/>
      <c r="AI311" s="82"/>
      <c r="AJ311" s="82"/>
      <c r="AK311" s="82"/>
      <c r="AL311" s="82"/>
      <c r="AM311" s="82"/>
      <c r="AN311" s="82"/>
      <c r="AO311" s="82"/>
      <c r="AP311" s="82"/>
      <c r="AQ311" s="147"/>
      <c r="AR311" s="7"/>
      <c r="AS311" s="7"/>
      <c r="AT311" s="7"/>
      <c r="AU311" s="7"/>
      <c r="AV311" s="7"/>
    </row>
    <row r="312" spans="1:48" ht="16.8">
      <c r="A312" s="82"/>
      <c r="B312" s="82"/>
      <c r="C312" s="82"/>
      <c r="D312" s="82"/>
      <c r="E312" s="259" t="s">
        <v>641</v>
      </c>
      <c r="F312" s="82"/>
      <c r="G312" s="82"/>
      <c r="H312" s="82"/>
      <c r="I312" s="82"/>
      <c r="J312" s="82"/>
      <c r="K312" s="82"/>
      <c r="L312" s="82"/>
      <c r="M312" s="82"/>
      <c r="N312" s="82"/>
      <c r="O312" s="82"/>
      <c r="P312" s="82"/>
      <c r="Q312" s="82"/>
      <c r="R312" s="82"/>
      <c r="S312" s="82"/>
      <c r="T312" s="82"/>
      <c r="U312" s="82"/>
      <c r="V312" s="82"/>
      <c r="W312" s="82"/>
      <c r="X312" s="82"/>
      <c r="Y312" s="82"/>
      <c r="Z312" s="82"/>
      <c r="AA312" s="82"/>
      <c r="AB312" s="82"/>
      <c r="AC312" s="82"/>
      <c r="AD312" s="82"/>
      <c r="AE312" s="82"/>
      <c r="AF312" s="82"/>
      <c r="AG312" s="82"/>
      <c r="AH312" s="82"/>
      <c r="AI312" s="82"/>
      <c r="AJ312" s="82"/>
      <c r="AK312" s="82"/>
      <c r="AL312" s="82"/>
      <c r="AM312" s="82"/>
      <c r="AN312" s="82"/>
      <c r="AO312" s="82"/>
      <c r="AP312" s="82"/>
      <c r="AQ312" s="147"/>
      <c r="AR312" s="251"/>
      <c r="AS312" s="251"/>
      <c r="AT312" s="251"/>
      <c r="AU312" s="251"/>
      <c r="AV312" s="251"/>
    </row>
    <row r="313" spans="1:48" ht="16.8">
      <c r="A313" s="82"/>
      <c r="B313" s="82"/>
      <c r="C313" s="82"/>
      <c r="D313" s="82"/>
      <c r="E313" s="82" t="s">
        <v>633</v>
      </c>
      <c r="F313" s="268"/>
      <c r="G313" s="2" t="s">
        <v>105</v>
      </c>
      <c r="H313" s="82"/>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G313" s="82"/>
      <c r="AH313" s="82"/>
      <c r="AI313" s="82"/>
      <c r="AJ313" s="82"/>
      <c r="AK313" s="82"/>
      <c r="AL313" s="82"/>
      <c r="AM313" s="82"/>
      <c r="AN313" s="82"/>
      <c r="AO313" s="82"/>
      <c r="AP313" s="82"/>
      <c r="AQ313" s="147"/>
      <c r="AR313" s="7" cm="1">
        <f t="array" ref="AR313">SUMPRODUCT(--($AM$385:$AM$432=1),AR$332:AR$379,$AO$385:$AO$432)</f>
        <v>-0.25302520253394623</v>
      </c>
      <c r="AS313" s="7" cm="1">
        <f t="array" ref="AS313">SUMPRODUCT(--($AM$385:$AM$432=1),AS$332:AS$379,$AO$385:$AO$432)</f>
        <v>2.7654830385811163E-2</v>
      </c>
      <c r="AT313" s="7" cm="1">
        <f t="array" ref="AT313">SUMPRODUCT(--($AM$385:$AM$432=1),AT$332:AT$379,$AO$385:$AO$432)</f>
        <v>0.2900280626485256</v>
      </c>
      <c r="AU313" s="7" cm="1">
        <f t="array" ref="AU313">SUMPRODUCT(--($AM$385:$AM$432=1),AU$332:AU$379,$AO$385:$AO$432)</f>
        <v>0.52516171270271905</v>
      </c>
      <c r="AV313" s="7" cm="1">
        <f t="array" ref="AV313">SUMPRODUCT(--($AM$385:$AM$432=1),AV$332:AV$379,$AO$385:$AO$432)</f>
        <v>0.8461665911554217</v>
      </c>
    </row>
    <row r="314" spans="1:48" ht="16.8">
      <c r="A314" s="82"/>
      <c r="B314" s="82"/>
      <c r="C314" s="82"/>
      <c r="D314" s="82"/>
      <c r="E314" s="82" t="s">
        <v>634</v>
      </c>
      <c r="F314" s="268"/>
      <c r="G314" s="2" t="s">
        <v>105</v>
      </c>
      <c r="H314" s="82"/>
      <c r="I314" s="82"/>
      <c r="J314" s="82"/>
      <c r="K314" s="82"/>
      <c r="L314" s="82"/>
      <c r="M314" s="82"/>
      <c r="N314" s="82"/>
      <c r="O314" s="82"/>
      <c r="P314" s="82"/>
      <c r="Q314" s="82"/>
      <c r="R314" s="82"/>
      <c r="S314" s="82"/>
      <c r="T314" s="82"/>
      <c r="U314" s="82"/>
      <c r="V314" s="82"/>
      <c r="W314" s="82"/>
      <c r="X314" s="82"/>
      <c r="Y314" s="82"/>
      <c r="Z314" s="82"/>
      <c r="AA314" s="82"/>
      <c r="AB314" s="82"/>
      <c r="AC314" s="82"/>
      <c r="AD314" s="82"/>
      <c r="AE314" s="82"/>
      <c r="AF314" s="82"/>
      <c r="AG314" s="82"/>
      <c r="AH314" s="82"/>
      <c r="AI314" s="82"/>
      <c r="AJ314" s="82"/>
      <c r="AK314" s="82"/>
      <c r="AL314" s="82"/>
      <c r="AM314" s="82"/>
      <c r="AN314" s="82"/>
      <c r="AO314" s="82"/>
      <c r="AP314" s="82"/>
      <c r="AQ314" s="147"/>
      <c r="AR314" s="7" cm="1">
        <f t="array" ref="AR314">SUMPRODUCT(--($AM$385:$AM$432=1),AR$332:AR$379,$AP$385:$AP$432)</f>
        <v>29.049682731195681</v>
      </c>
      <c r="AS314" s="7" cm="1">
        <f t="array" ref="AS314">SUMPRODUCT(--($AM$385:$AM$432=1),AS$332:AS$379,$AP$385:$AP$432)</f>
        <v>42.054193168106195</v>
      </c>
      <c r="AT314" s="7" cm="1">
        <f t="array" ref="AT314">SUMPRODUCT(--($AM$385:$AM$432=1),AT$332:AT$379,$AP$385:$AP$432)</f>
        <v>46.712969849875115</v>
      </c>
      <c r="AU314" s="7" cm="1">
        <f t="array" ref="AU314">SUMPRODUCT(--($AM$385:$AM$432=1),AU$332:AU$379,$AP$385:$AP$432)</f>
        <v>32.658817557138335</v>
      </c>
      <c r="AV314" s="7" cm="1">
        <f t="array" ref="AV314">SUMPRODUCT(--($AM$385:$AM$432=1),AV$332:AV$379,$AP$385:$AP$432)</f>
        <v>56.126094123923707</v>
      </c>
    </row>
    <row r="315" spans="1:48" ht="16.8">
      <c r="A315" s="82"/>
      <c r="B315" s="82"/>
      <c r="C315" s="82"/>
      <c r="D315" s="82"/>
      <c r="E315" s="82" t="s">
        <v>635</v>
      </c>
      <c r="F315" s="268"/>
      <c r="G315" s="2" t="s">
        <v>105</v>
      </c>
      <c r="H315" s="82"/>
      <c r="I315" s="82"/>
      <c r="J315" s="82"/>
      <c r="K315" s="82"/>
      <c r="L315" s="82"/>
      <c r="M315" s="82"/>
      <c r="N315" s="82"/>
      <c r="O315" s="82"/>
      <c r="P315" s="82"/>
      <c r="Q315" s="82"/>
      <c r="R315" s="82"/>
      <c r="S315" s="82"/>
      <c r="T315" s="82"/>
      <c r="U315" s="82"/>
      <c r="V315" s="82"/>
      <c r="W315" s="82"/>
      <c r="X315" s="82"/>
      <c r="Y315" s="82"/>
      <c r="Z315" s="82"/>
      <c r="AA315" s="82"/>
      <c r="AB315" s="82"/>
      <c r="AC315" s="82"/>
      <c r="AD315" s="82"/>
      <c r="AE315" s="82"/>
      <c r="AF315" s="82"/>
      <c r="AG315" s="82"/>
      <c r="AH315" s="82"/>
      <c r="AI315" s="82"/>
      <c r="AJ315" s="82"/>
      <c r="AK315" s="82"/>
      <c r="AL315" s="82"/>
      <c r="AM315" s="82"/>
      <c r="AN315" s="82"/>
      <c r="AO315" s="82"/>
      <c r="AP315" s="82"/>
      <c r="AQ315" s="147"/>
      <c r="AR315" s="7" cm="1">
        <f t="array" ref="AR315">SUMPRODUCT(--($AM$385:$AM$432=1),AR$332:AR$379,$AQ$385:$AQ$432)</f>
        <v>3.7225936152123151</v>
      </c>
      <c r="AS315" s="7" cm="1">
        <f t="array" ref="AS315">SUMPRODUCT(--($AM$385:$AM$432=1),AS$332:AS$379,$AQ$385:$AQ$432)</f>
        <v>4.1238864376575437</v>
      </c>
      <c r="AT315" s="7" cm="1">
        <f t="array" ref="AT315">SUMPRODUCT(--($AM$385:$AM$432=1),AT$332:AT$379,$AQ$385:$AQ$432)</f>
        <v>4.7580085064754947</v>
      </c>
      <c r="AU315" s="7" cm="1">
        <f t="array" ref="AU315">SUMPRODUCT(--($AM$385:$AM$432=1),AU$332:AU$379,$AQ$385:$AQ$432)</f>
        <v>2.0614840616593813</v>
      </c>
      <c r="AV315" s="7" cm="1">
        <f t="array" ref="AV315">SUMPRODUCT(--($AM$385:$AM$432=1),AV$332:AV$379,$AQ$385:$AQ$432)</f>
        <v>2.0125774646055179</v>
      </c>
    </row>
    <row r="316" spans="1:48" ht="16.8">
      <c r="A316" s="82"/>
      <c r="B316" s="82"/>
      <c r="C316" s="82"/>
      <c r="D316" s="82"/>
      <c r="E316" s="82" t="s">
        <v>636</v>
      </c>
      <c r="F316" s="268"/>
      <c r="G316" s="2" t="s">
        <v>105</v>
      </c>
      <c r="H316" s="82"/>
      <c r="I316" s="82"/>
      <c r="J316" s="82"/>
      <c r="K316" s="82"/>
      <c r="L316" s="82"/>
      <c r="M316" s="82"/>
      <c r="N316" s="82"/>
      <c r="O316" s="82"/>
      <c r="P316" s="82"/>
      <c r="Q316" s="82"/>
      <c r="R316" s="82"/>
      <c r="S316" s="82"/>
      <c r="T316" s="82"/>
      <c r="U316" s="82"/>
      <c r="V316" s="82"/>
      <c r="W316" s="82"/>
      <c r="X316" s="82"/>
      <c r="Y316" s="82"/>
      <c r="Z316" s="82"/>
      <c r="AA316" s="82"/>
      <c r="AB316" s="82"/>
      <c r="AC316" s="82"/>
      <c r="AD316" s="82"/>
      <c r="AE316" s="82"/>
      <c r="AF316" s="82"/>
      <c r="AG316" s="82"/>
      <c r="AH316" s="82"/>
      <c r="AI316" s="82"/>
      <c r="AJ316" s="82"/>
      <c r="AK316" s="82"/>
      <c r="AL316" s="82"/>
      <c r="AM316" s="82"/>
      <c r="AN316" s="82"/>
      <c r="AO316" s="82"/>
      <c r="AP316" s="82"/>
      <c r="AQ316" s="147"/>
      <c r="AR316" s="7" cm="1">
        <f t="array" ref="AR316">SUMPRODUCT(--($AM$385:$AM$432=1),AR$332:AR$379,$AR$385:$AR$432)</f>
        <v>-0.25219964303938913</v>
      </c>
      <c r="AS316" s="7" cm="1">
        <f t="array" ref="AS316">SUMPRODUCT(--($AM$385:$AM$432=1),AS$332:AS$379,$AR$385:$AR$432)</f>
        <v>2.756459942238644E-2</v>
      </c>
      <c r="AT316" s="7" cm="1">
        <f t="array" ref="AT316">SUMPRODUCT(--($AM$385:$AM$432=1),AT$332:AT$379,$AR$385:$AR$432)</f>
        <v>0.28908177185057482</v>
      </c>
      <c r="AU316" s="7" cm="1">
        <f t="array" ref="AU316">SUMPRODUCT(--($AM$385:$AM$432=1),AU$332:AU$379,$AR$385:$AR$432)</f>
        <v>0.52344823818019015</v>
      </c>
      <c r="AV316" s="7" cm="1">
        <f t="array" ref="AV316">SUMPRODUCT(--($AM$385:$AM$432=1),AV$332:AV$379,$AR$385:$AR$432)</f>
        <v>0.84340575604370327</v>
      </c>
    </row>
    <row r="317" spans="1:48" ht="16.8">
      <c r="A317" s="82"/>
      <c r="B317" s="82"/>
      <c r="C317" s="82"/>
      <c r="D317" s="82"/>
      <c r="E317" s="82" t="s">
        <v>637</v>
      </c>
      <c r="F317" s="268"/>
      <c r="G317" s="2" t="s">
        <v>105</v>
      </c>
      <c r="H317" s="82"/>
      <c r="I317" s="82"/>
      <c r="J317" s="82"/>
      <c r="K317" s="82"/>
      <c r="L317" s="82"/>
      <c r="M317" s="82"/>
      <c r="N317" s="82"/>
      <c r="O317" s="82"/>
      <c r="P317" s="82"/>
      <c r="Q317" s="82"/>
      <c r="R317" s="82"/>
      <c r="S317" s="82"/>
      <c r="T317" s="82"/>
      <c r="U317" s="82"/>
      <c r="V317" s="82"/>
      <c r="W317" s="82"/>
      <c r="X317" s="82"/>
      <c r="Y317" s="82"/>
      <c r="Z317" s="82"/>
      <c r="AA317" s="82"/>
      <c r="AB317" s="82"/>
      <c r="AC317" s="82"/>
      <c r="AD317" s="82"/>
      <c r="AE317" s="82"/>
      <c r="AF317" s="82"/>
      <c r="AG317" s="82"/>
      <c r="AH317" s="82"/>
      <c r="AI317" s="82"/>
      <c r="AJ317" s="82"/>
      <c r="AK317" s="82"/>
      <c r="AL317" s="82"/>
      <c r="AM317" s="82"/>
      <c r="AN317" s="82"/>
      <c r="AO317" s="82"/>
      <c r="AP317" s="82"/>
      <c r="AQ317" s="147"/>
      <c r="AR317" s="7" cm="1">
        <f t="array" ref="AR317">SUMPRODUCT(--($AM$385:$AM$432=1),AR$332:AR$379,$AS$385:$AS$432)</f>
        <v>-9.1619538800212674E-2</v>
      </c>
      <c r="AS317" s="7" cm="1">
        <f t="array" ref="AS317">SUMPRODUCT(--($AM$385:$AM$432=1),AS$332:AS$379,$AS$385:$AS$432)</f>
        <v>1.0013717132411733E-2</v>
      </c>
      <c r="AT317" s="7" cm="1">
        <f t="array" ref="AT317">SUMPRODUCT(--($AM$385:$AM$432=1),AT$332:AT$379,$AS$385:$AS$432)</f>
        <v>0.10501814472576948</v>
      </c>
      <c r="AU317" s="7" cm="1">
        <f t="array" ref="AU317">SUMPRODUCT(--($AM$385:$AM$432=1),AU$332:AU$379,$AS$385:$AS$432)</f>
        <v>0.19015921509596545</v>
      </c>
      <c r="AV317" s="7" cm="1">
        <f t="array" ref="AV317">SUMPRODUCT(--($AM$385:$AM$432=1),AV$332:AV$379,$AS$385:$AS$432)</f>
        <v>0.3063939562281624</v>
      </c>
    </row>
    <row r="318" spans="1:48" ht="16.8">
      <c r="A318" s="82"/>
      <c r="B318" s="82"/>
      <c r="C318" s="82"/>
      <c r="D318" s="82"/>
      <c r="E318" s="82" t="s">
        <v>638</v>
      </c>
      <c r="F318" s="268"/>
      <c r="G318" s="2" t="s">
        <v>105</v>
      </c>
      <c r="H318" s="82"/>
      <c r="I318" s="82"/>
      <c r="J318" s="82"/>
      <c r="K318" s="82"/>
      <c r="L318" s="82"/>
      <c r="M318" s="82"/>
      <c r="N318" s="82"/>
      <c r="O318" s="82"/>
      <c r="P318" s="82"/>
      <c r="Q318" s="82"/>
      <c r="R318" s="82"/>
      <c r="S318" s="82"/>
      <c r="T318" s="82"/>
      <c r="U318" s="82"/>
      <c r="V318" s="82"/>
      <c r="W318" s="82"/>
      <c r="X318" s="82"/>
      <c r="Y318" s="82"/>
      <c r="Z318" s="82"/>
      <c r="AA318" s="82"/>
      <c r="AB318" s="82"/>
      <c r="AC318" s="82"/>
      <c r="AD318" s="82"/>
      <c r="AE318" s="82"/>
      <c r="AF318" s="82"/>
      <c r="AG318" s="82"/>
      <c r="AH318" s="82"/>
      <c r="AI318" s="82"/>
      <c r="AJ318" s="82"/>
      <c r="AK318" s="82"/>
      <c r="AL318" s="82"/>
      <c r="AM318" s="82"/>
      <c r="AN318" s="82"/>
      <c r="AO318" s="82"/>
      <c r="AP318" s="82"/>
      <c r="AQ318" s="147"/>
      <c r="AR318" s="7" cm="1">
        <f t="array" ref="AR318">SUMPRODUCT(--($AM$385:$AM$432=1),AR$332:AR$379,$AT$385:$AT$432)</f>
        <v>-0.1442270002086937</v>
      </c>
      <c r="AS318" s="7" cm="1">
        <f t="array" ref="AS318">SUMPRODUCT(--($AM$385:$AM$432=1),AS$332:AS$379,$AT$385:$AT$432)</f>
        <v>1.5763541291072228E-2</v>
      </c>
      <c r="AT318" s="7" cm="1">
        <f t="array" ref="AT318">SUMPRODUCT(--($AM$385:$AM$432=1),AT$332:AT$379,$AT$385:$AT$432)</f>
        <v>0.16531901578667432</v>
      </c>
      <c r="AU318" s="7" cm="1">
        <f t="array" ref="AU318">SUMPRODUCT(--($AM$385:$AM$432=1),AU$332:AU$379,$AT$385:$AT$432)</f>
        <v>0.29934764477626002</v>
      </c>
      <c r="AV318" s="7" cm="1">
        <f t="array" ref="AV318">SUMPRODUCT(--($AM$385:$AM$432=1),AV$332:AV$379,$AT$385:$AT$432)</f>
        <v>0.48232376813447886</v>
      </c>
    </row>
    <row r="319" spans="1:48" ht="16.8">
      <c r="A319" s="82"/>
      <c r="B319" s="82"/>
      <c r="C319" s="82"/>
      <c r="D319" s="82"/>
      <c r="E319" s="82" t="s">
        <v>639</v>
      </c>
      <c r="F319" s="268"/>
      <c r="G319" s="2" t="s">
        <v>105</v>
      </c>
      <c r="H319" s="82"/>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G319" s="82"/>
      <c r="AH319" s="82"/>
      <c r="AI319" s="82"/>
      <c r="AJ319" s="82"/>
      <c r="AK319" s="82"/>
      <c r="AL319" s="82"/>
      <c r="AM319" s="82"/>
      <c r="AN319" s="82"/>
      <c r="AO319" s="82"/>
      <c r="AP319" s="82"/>
      <c r="AQ319" s="147"/>
      <c r="AR319" s="7" cm="1">
        <f t="array" ref="AR319">SUMPRODUCT(--($AM$385:$AM$432=1),AR$332:AR$379,$AU$385:$AU$432)</f>
        <v>3.7398493715624435</v>
      </c>
      <c r="AS319" s="7" cm="1">
        <f t="array" ref="AS319">SUMPRODUCT(--($AM$385:$AM$432=1),AS$332:AS$379,$AU$385:$AU$432)</f>
        <v>3.7029186942501395</v>
      </c>
      <c r="AT319" s="7" cm="1">
        <f t="array" ref="AT319">SUMPRODUCT(--($AM$385:$AM$432=1),AT$332:AT$379,$AU$385:$AU$432)</f>
        <v>4.2344781834216336</v>
      </c>
      <c r="AU319" s="7" cm="1">
        <f t="array" ref="AU319">SUMPRODUCT(--($AM$385:$AM$432=1),AU$332:AU$379,$AU$385:$AU$432)</f>
        <v>1.7645141891573484</v>
      </c>
      <c r="AV319" s="7" cm="1">
        <f t="array" ref="AV319">SUMPRODUCT(--($AM$385:$AM$432=1),AV$332:AV$379,$AU$385:$AU$432)</f>
        <v>2.8430727533441456</v>
      </c>
    </row>
    <row r="320" spans="1:48" ht="16.8">
      <c r="A320" s="82"/>
      <c r="B320" s="82"/>
      <c r="C320" s="82"/>
      <c r="D320" s="82"/>
      <c r="E320" s="82"/>
      <c r="F320" s="268"/>
      <c r="G320" s="2"/>
      <c r="H320" s="82"/>
      <c r="I320" s="82"/>
      <c r="J320" s="82"/>
      <c r="K320" s="82"/>
      <c r="L320" s="82"/>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2"/>
      <c r="AJ320" s="82"/>
      <c r="AK320" s="82"/>
      <c r="AL320" s="82"/>
      <c r="AM320" s="82"/>
      <c r="AN320" s="82"/>
      <c r="AO320" s="82"/>
      <c r="AP320" s="82"/>
      <c r="AQ320" s="147"/>
      <c r="AR320" s="7"/>
      <c r="AS320" s="7"/>
      <c r="AT320" s="7"/>
      <c r="AU320" s="7"/>
      <c r="AV320" s="7"/>
    </row>
    <row r="321" spans="1:48" ht="16.8">
      <c r="A321" s="82"/>
      <c r="B321" s="82"/>
      <c r="C321" s="82"/>
      <c r="D321" s="82"/>
      <c r="E321" s="259" t="s">
        <v>642</v>
      </c>
      <c r="F321" s="82"/>
      <c r="G321" s="82"/>
      <c r="H321" s="82"/>
      <c r="I321" s="82"/>
      <c r="J321" s="82"/>
      <c r="K321" s="82"/>
      <c r="L321" s="82"/>
      <c r="M321" s="82"/>
      <c r="N321" s="82"/>
      <c r="O321" s="82"/>
      <c r="P321" s="82"/>
      <c r="Q321" s="82"/>
      <c r="R321" s="82"/>
      <c r="S321" s="82"/>
      <c r="T321" s="82"/>
      <c r="U321" s="82"/>
      <c r="V321" s="82"/>
      <c r="W321" s="82"/>
      <c r="X321" s="82"/>
      <c r="Y321" s="82"/>
      <c r="Z321" s="82"/>
      <c r="AA321" s="82"/>
      <c r="AB321" s="82"/>
      <c r="AC321" s="82"/>
      <c r="AD321" s="82"/>
      <c r="AE321" s="82"/>
      <c r="AF321" s="82"/>
      <c r="AG321" s="82"/>
      <c r="AH321" s="82"/>
      <c r="AI321" s="82"/>
      <c r="AJ321" s="82"/>
      <c r="AK321" s="82"/>
      <c r="AL321" s="82"/>
      <c r="AM321" s="82"/>
      <c r="AN321" s="82"/>
      <c r="AO321" s="82"/>
      <c r="AP321" s="82"/>
      <c r="AQ321" s="147"/>
      <c r="AR321" s="251"/>
      <c r="AS321" s="251"/>
      <c r="AT321" s="251"/>
      <c r="AU321" s="251"/>
      <c r="AV321" s="251"/>
    </row>
    <row r="322" spans="1:48" ht="16.8">
      <c r="A322" s="82"/>
      <c r="B322" s="82"/>
      <c r="C322" s="82"/>
      <c r="D322" s="82"/>
      <c r="E322" s="82" t="s">
        <v>633</v>
      </c>
      <c r="F322" s="268"/>
      <c r="G322" s="2" t="s">
        <v>105</v>
      </c>
      <c r="H322" s="82"/>
      <c r="I322" s="82"/>
      <c r="J322" s="82"/>
      <c r="K322" s="82"/>
      <c r="L322" s="82"/>
      <c r="M322" s="82"/>
      <c r="N322" s="82"/>
      <c r="O322" s="82"/>
      <c r="P322" s="82"/>
      <c r="Q322" s="82"/>
      <c r="R322" s="82"/>
      <c r="S322" s="82"/>
      <c r="T322" s="82"/>
      <c r="U322" s="82"/>
      <c r="V322" s="82"/>
      <c r="W322" s="82"/>
      <c r="X322" s="82"/>
      <c r="Y322" s="82"/>
      <c r="Z322" s="82"/>
      <c r="AA322" s="82"/>
      <c r="AB322" s="82"/>
      <c r="AC322" s="82"/>
      <c r="AD322" s="82"/>
      <c r="AE322" s="82"/>
      <c r="AF322" s="82"/>
      <c r="AG322" s="82"/>
      <c r="AH322" s="82"/>
      <c r="AI322" s="82"/>
      <c r="AJ322" s="82"/>
      <c r="AK322" s="82"/>
      <c r="AL322" s="82"/>
      <c r="AM322" s="82"/>
      <c r="AN322" s="82"/>
      <c r="AO322" s="82"/>
      <c r="AP322" s="82"/>
      <c r="AQ322" s="147"/>
      <c r="AR322" s="7" cm="1">
        <f t="array" ref="AR322">SUMPRODUCT(--($AM$385:$AM$432=2),AR$332:AR$379,$AO$385:$AO$432)</f>
        <v>-5.6194744977605087</v>
      </c>
      <c r="AS322" s="7" cm="1">
        <f t="array" ref="AS322">SUMPRODUCT(--($AM$385:$AM$432=2),AS$332:AS$379,$AO$385:$AO$432)</f>
        <v>9.1325487739783995E-2</v>
      </c>
      <c r="AT322" s="7" cm="1">
        <f t="array" ref="AT322">SUMPRODUCT(--($AM$385:$AM$432=2),AT$332:AT$379,$AO$385:$AO$432)</f>
        <v>28.73479856399949</v>
      </c>
      <c r="AU322" s="7" cm="1">
        <f t="array" ref="AU322">SUMPRODUCT(--($AM$385:$AM$432=2),AU$332:AU$379,$AO$385:$AO$432)</f>
        <v>38.845854515984897</v>
      </c>
      <c r="AV322" s="7" cm="1">
        <f t="array" ref="AV322">SUMPRODUCT(--($AM$385:$AM$432=2),AV$332:AV$379,$AO$385:$AO$432)</f>
        <v>44.071129390265519</v>
      </c>
    </row>
    <row r="323" spans="1:48" ht="16.8">
      <c r="A323" s="82"/>
      <c r="B323" s="82"/>
      <c r="C323" s="82"/>
      <c r="D323" s="82"/>
      <c r="E323" s="82" t="s">
        <v>634</v>
      </c>
      <c r="F323" s="268"/>
      <c r="G323" s="2" t="s">
        <v>105</v>
      </c>
      <c r="H323" s="82"/>
      <c r="I323" s="82"/>
      <c r="J323" s="82"/>
      <c r="K323" s="82"/>
      <c r="L323" s="82"/>
      <c r="M323" s="82"/>
      <c r="N323" s="82"/>
      <c r="O323" s="82"/>
      <c r="P323" s="82"/>
      <c r="Q323" s="82"/>
      <c r="R323" s="82"/>
      <c r="S323" s="82"/>
      <c r="T323" s="82"/>
      <c r="U323" s="82"/>
      <c r="V323" s="82"/>
      <c r="W323" s="82"/>
      <c r="X323" s="82"/>
      <c r="Y323" s="82"/>
      <c r="Z323" s="82"/>
      <c r="AA323" s="82"/>
      <c r="AB323" s="82"/>
      <c r="AC323" s="82"/>
      <c r="AD323" s="82"/>
      <c r="AE323" s="82"/>
      <c r="AF323" s="82"/>
      <c r="AG323" s="82"/>
      <c r="AH323" s="82"/>
      <c r="AI323" s="82"/>
      <c r="AJ323" s="82"/>
      <c r="AK323" s="82"/>
      <c r="AL323" s="82"/>
      <c r="AM323" s="82"/>
      <c r="AN323" s="82"/>
      <c r="AO323" s="82"/>
      <c r="AP323" s="82"/>
      <c r="AQ323" s="147"/>
      <c r="AR323" s="7" cm="1">
        <f t="array" ref="AR323">SUMPRODUCT(--($AM$385:$AM$432=2),AR$332:AR$379,$AP$385:$AP$432)</f>
        <v>1.8542487566009518</v>
      </c>
      <c r="AS323" s="7" cm="1">
        <f t="array" ref="AS323">SUMPRODUCT(--($AM$385:$AM$432=2),AS$332:AS$379,$AP$385:$AP$432)</f>
        <v>1.8307527153668468</v>
      </c>
      <c r="AT323" s="7" cm="1">
        <f t="array" ref="AT323">SUMPRODUCT(--($AM$385:$AM$432=2),AT$332:AT$379,$AP$385:$AP$432)</f>
        <v>1.4521938182271623</v>
      </c>
      <c r="AU323" s="7" cm="1">
        <f t="array" ref="AU323">SUMPRODUCT(--($AM$385:$AM$432=2),AU$332:AU$379,$AP$385:$AP$432)</f>
        <v>0.24662448993410219</v>
      </c>
      <c r="AV323" s="7" cm="1">
        <f t="array" ref="AV323">SUMPRODUCT(--($AM$385:$AM$432=2),AV$332:AV$379,$AP$385:$AP$432)</f>
        <v>0.26620915522020638</v>
      </c>
    </row>
    <row r="324" spans="1:48" ht="16.8">
      <c r="A324" s="82"/>
      <c r="B324" s="82"/>
      <c r="C324" s="82"/>
      <c r="D324" s="82"/>
      <c r="E324" s="82" t="s">
        <v>635</v>
      </c>
      <c r="F324" s="268"/>
      <c r="G324" s="2" t="s">
        <v>105</v>
      </c>
      <c r="H324" s="82"/>
      <c r="I324" s="82"/>
      <c r="J324" s="82"/>
      <c r="K324" s="82"/>
      <c r="L324" s="82"/>
      <c r="M324" s="82"/>
      <c r="N324" s="82"/>
      <c r="O324" s="82"/>
      <c r="P324" s="82"/>
      <c r="Q324" s="82"/>
      <c r="R324" s="82"/>
      <c r="S324" s="82"/>
      <c r="T324" s="82"/>
      <c r="U324" s="82"/>
      <c r="V324" s="82"/>
      <c r="W324" s="82"/>
      <c r="X324" s="82"/>
      <c r="Y324" s="82"/>
      <c r="Z324" s="82"/>
      <c r="AA324" s="82"/>
      <c r="AB324" s="82"/>
      <c r="AC324" s="82"/>
      <c r="AD324" s="82"/>
      <c r="AE324" s="82"/>
      <c r="AF324" s="82"/>
      <c r="AG324" s="82"/>
      <c r="AH324" s="82"/>
      <c r="AI324" s="82"/>
      <c r="AJ324" s="82"/>
      <c r="AK324" s="82"/>
      <c r="AL324" s="82"/>
      <c r="AM324" s="82"/>
      <c r="AN324" s="82"/>
      <c r="AO324" s="82"/>
      <c r="AP324" s="82"/>
      <c r="AQ324" s="147"/>
      <c r="AR324" s="7" cm="1">
        <f t="array" ref="AR324">SUMPRODUCT(--($AM$385:$AM$432=2),AR$332:AR$379,$AQ$385:$AQ$432)</f>
        <v>1.5163587051987348</v>
      </c>
      <c r="AS324" s="7" cm="1">
        <f t="array" ref="AS324">SUMPRODUCT(--($AM$385:$AM$432=2),AS$332:AS$379,$AQ$385:$AQ$432)</f>
        <v>1.8581361586607354</v>
      </c>
      <c r="AT324" s="7" cm="1">
        <f t="array" ref="AT324">SUMPRODUCT(--($AM$385:$AM$432=2),AT$332:AT$379,$AQ$385:$AQ$432)</f>
        <v>1.2854424053465774</v>
      </c>
      <c r="AU324" s="7" cm="1">
        <f t="array" ref="AU324">SUMPRODUCT(--($AM$385:$AM$432=2),AU$332:AU$379,$AQ$385:$AQ$432)</f>
        <v>0.58394885345280734</v>
      </c>
      <c r="AV324" s="7" cm="1">
        <f t="array" ref="AV324">SUMPRODUCT(--($AM$385:$AM$432=2),AV$332:AV$379,$AQ$385:$AQ$432)</f>
        <v>0.90490678748271303</v>
      </c>
    </row>
    <row r="325" spans="1:48" ht="16.8">
      <c r="A325" s="82"/>
      <c r="B325" s="82"/>
      <c r="C325" s="82"/>
      <c r="D325" s="82"/>
      <c r="E325" s="82" t="s">
        <v>636</v>
      </c>
      <c r="F325" s="268"/>
      <c r="G325" s="2" t="s">
        <v>105</v>
      </c>
      <c r="H325" s="82"/>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G325" s="82"/>
      <c r="AH325" s="82"/>
      <c r="AI325" s="82"/>
      <c r="AJ325" s="82"/>
      <c r="AK325" s="82"/>
      <c r="AL325" s="82"/>
      <c r="AM325" s="82"/>
      <c r="AN325" s="82"/>
      <c r="AO325" s="82"/>
      <c r="AP325" s="82"/>
      <c r="AQ325" s="147"/>
      <c r="AR325" s="7" cm="1">
        <f t="array" ref="AR325">SUMPRODUCT(--($AM$385:$AM$432=2),AR$332:AR$379,$AR$385:$AR$432)</f>
        <v>0</v>
      </c>
      <c r="AS325" s="7" cm="1">
        <f t="array" ref="AS325">SUMPRODUCT(--($AM$385:$AM$432=2),AS$332:AS$379,$AR$385:$AR$432)</f>
        <v>0</v>
      </c>
      <c r="AT325" s="7" cm="1">
        <f t="array" ref="AT325">SUMPRODUCT(--($AM$385:$AM$432=2),AT$332:AT$379,$AR$385:$AR$432)</f>
        <v>0</v>
      </c>
      <c r="AU325" s="7" cm="1">
        <f t="array" ref="AU325">SUMPRODUCT(--($AM$385:$AM$432=2),AU$332:AU$379,$AR$385:$AR$432)</f>
        <v>0</v>
      </c>
      <c r="AV325" s="7" cm="1">
        <f t="array" ref="AV325">SUMPRODUCT(--($AM$385:$AM$432=2),AV$332:AV$379,$AR$385:$AR$432)</f>
        <v>0</v>
      </c>
    </row>
    <row r="326" spans="1:48" ht="16.8">
      <c r="A326" s="82"/>
      <c r="B326" s="82"/>
      <c r="C326" s="82"/>
      <c r="D326" s="82"/>
      <c r="E326" s="82" t="s">
        <v>637</v>
      </c>
      <c r="F326" s="268"/>
      <c r="G326" s="2" t="s">
        <v>105</v>
      </c>
      <c r="H326" s="82"/>
      <c r="I326" s="82"/>
      <c r="J326" s="82"/>
      <c r="K326" s="82"/>
      <c r="L326" s="82"/>
      <c r="M326" s="82"/>
      <c r="N326" s="82"/>
      <c r="O326" s="82"/>
      <c r="P326" s="82"/>
      <c r="Q326" s="82"/>
      <c r="R326" s="82"/>
      <c r="S326" s="82"/>
      <c r="T326" s="82"/>
      <c r="U326" s="82"/>
      <c r="V326" s="82"/>
      <c r="W326" s="82"/>
      <c r="X326" s="82"/>
      <c r="Y326" s="82"/>
      <c r="Z326" s="82"/>
      <c r="AA326" s="82"/>
      <c r="AB326" s="82"/>
      <c r="AC326" s="82"/>
      <c r="AD326" s="82"/>
      <c r="AE326" s="82"/>
      <c r="AF326" s="82"/>
      <c r="AG326" s="82"/>
      <c r="AH326" s="82"/>
      <c r="AI326" s="82"/>
      <c r="AJ326" s="82"/>
      <c r="AK326" s="82"/>
      <c r="AL326" s="82"/>
      <c r="AM326" s="82"/>
      <c r="AN326" s="82"/>
      <c r="AO326" s="82"/>
      <c r="AP326" s="82"/>
      <c r="AQ326" s="147"/>
      <c r="AR326" s="7" cm="1">
        <f t="array" ref="AR326">SUMPRODUCT(--($AM$385:$AM$432=2),AR$332:AR$379,$AS$385:$AS$432)</f>
        <v>0</v>
      </c>
      <c r="AS326" s="7" cm="1">
        <f t="array" ref="AS326">SUMPRODUCT(--($AM$385:$AM$432=2),AS$332:AS$379,$AS$385:$AS$432)</f>
        <v>0</v>
      </c>
      <c r="AT326" s="7" cm="1">
        <f t="array" ref="AT326">SUMPRODUCT(--($AM$385:$AM$432=2),AT$332:AT$379,$AS$385:$AS$432)</f>
        <v>0</v>
      </c>
      <c r="AU326" s="7" cm="1">
        <f t="array" ref="AU326">SUMPRODUCT(--($AM$385:$AM$432=2),AU$332:AU$379,$AS$385:$AS$432)</f>
        <v>0</v>
      </c>
      <c r="AV326" s="7" cm="1">
        <f t="array" ref="AV326">SUMPRODUCT(--($AM$385:$AM$432=2),AV$332:AV$379,$AS$385:$AS$432)</f>
        <v>0</v>
      </c>
    </row>
    <row r="327" spans="1:48" ht="16.8">
      <c r="A327" s="82"/>
      <c r="B327" s="82"/>
      <c r="C327" s="82"/>
      <c r="D327" s="82"/>
      <c r="E327" s="82" t="s">
        <v>638</v>
      </c>
      <c r="F327" s="268"/>
      <c r="G327" s="2" t="s">
        <v>105</v>
      </c>
      <c r="H327" s="82"/>
      <c r="I327" s="82"/>
      <c r="J327" s="82"/>
      <c r="K327" s="82"/>
      <c r="L327" s="82"/>
      <c r="M327" s="82"/>
      <c r="N327" s="82"/>
      <c r="O327" s="82"/>
      <c r="P327" s="82"/>
      <c r="Q327" s="82"/>
      <c r="R327" s="82"/>
      <c r="S327" s="82"/>
      <c r="T327" s="82"/>
      <c r="U327" s="82"/>
      <c r="V327" s="82"/>
      <c r="W327" s="82"/>
      <c r="X327" s="82"/>
      <c r="Y327" s="82"/>
      <c r="Z327" s="82"/>
      <c r="AA327" s="82"/>
      <c r="AB327" s="82"/>
      <c r="AC327" s="82"/>
      <c r="AD327" s="82"/>
      <c r="AE327" s="82"/>
      <c r="AF327" s="82"/>
      <c r="AG327" s="82"/>
      <c r="AH327" s="82"/>
      <c r="AI327" s="82"/>
      <c r="AJ327" s="82"/>
      <c r="AK327" s="82"/>
      <c r="AL327" s="82"/>
      <c r="AM327" s="82"/>
      <c r="AN327" s="82"/>
      <c r="AO327" s="82"/>
      <c r="AP327" s="82"/>
      <c r="AQ327" s="147"/>
      <c r="AR327" s="7" cm="1">
        <f t="array" ref="AR327">SUMPRODUCT(--($AM$385:$AM$432=2),AR$332:AR$379,$AT$385:$AT$432)</f>
        <v>0</v>
      </c>
      <c r="AS327" s="7" cm="1">
        <f t="array" ref="AS327">SUMPRODUCT(--($AM$385:$AM$432=2),AS$332:AS$379,$AT$385:$AT$432)</f>
        <v>0</v>
      </c>
      <c r="AT327" s="7" cm="1">
        <f t="array" ref="AT327">SUMPRODUCT(--($AM$385:$AM$432=2),AT$332:AT$379,$AT$385:$AT$432)</f>
        <v>0</v>
      </c>
      <c r="AU327" s="7" cm="1">
        <f t="array" ref="AU327">SUMPRODUCT(--($AM$385:$AM$432=2),AU$332:AU$379,$AT$385:$AT$432)</f>
        <v>0</v>
      </c>
      <c r="AV327" s="7" cm="1">
        <f t="array" ref="AV327">SUMPRODUCT(--($AM$385:$AM$432=2),AV$332:AV$379,$AT$385:$AT$432)</f>
        <v>0</v>
      </c>
    </row>
    <row r="328" spans="1:48" ht="16.8">
      <c r="A328" s="82"/>
      <c r="B328" s="82"/>
      <c r="C328" s="82"/>
      <c r="D328" s="82"/>
      <c r="E328" s="82" t="s">
        <v>639</v>
      </c>
      <c r="F328" s="268"/>
      <c r="G328" s="2" t="s">
        <v>105</v>
      </c>
      <c r="H328" s="82"/>
      <c r="I328" s="82"/>
      <c r="J328" s="82"/>
      <c r="K328" s="82"/>
      <c r="L328" s="82"/>
      <c r="M328" s="82"/>
      <c r="N328" s="82"/>
      <c r="O328" s="82"/>
      <c r="P328" s="82"/>
      <c r="Q328" s="82"/>
      <c r="R328" s="82"/>
      <c r="S328" s="82"/>
      <c r="T328" s="82"/>
      <c r="U328" s="82"/>
      <c r="V328" s="82"/>
      <c r="W328" s="82"/>
      <c r="X328" s="82"/>
      <c r="Y328" s="82"/>
      <c r="Z328" s="82"/>
      <c r="AA328" s="82"/>
      <c r="AB328" s="82"/>
      <c r="AC328" s="82"/>
      <c r="AD328" s="82"/>
      <c r="AE328" s="82"/>
      <c r="AF328" s="82"/>
      <c r="AG328" s="82"/>
      <c r="AH328" s="82"/>
      <c r="AI328" s="82"/>
      <c r="AJ328" s="82"/>
      <c r="AK328" s="82"/>
      <c r="AL328" s="82"/>
      <c r="AM328" s="82"/>
      <c r="AN328" s="82"/>
      <c r="AO328" s="82"/>
      <c r="AP328" s="82"/>
      <c r="AQ328" s="147"/>
      <c r="AR328" s="7" cm="1">
        <f t="array" ref="AR328">SUMPRODUCT(--($AM$385:$AM$432=2),AR$332:AR$379,$AU$385:$AU$432)</f>
        <v>-0.56750518466633215</v>
      </c>
      <c r="AS328" s="7" cm="1">
        <f t="array" ref="AS328">SUMPRODUCT(--($AM$385:$AM$432=2),AS$332:AS$379,$AU$385:$AU$432)</f>
        <v>3.5031690183558145E-2</v>
      </c>
      <c r="AT328" s="7" cm="1">
        <f t="array" ref="AT328">SUMPRODUCT(--($AM$385:$AM$432=2),AT$332:AT$379,$AU$385:$AU$432)</f>
        <v>3.2607285740962206</v>
      </c>
      <c r="AU328" s="7" cm="1">
        <f t="array" ref="AU328">SUMPRODUCT(--($AM$385:$AM$432=2),AU$332:AU$379,$AU$385:$AU$432)</f>
        <v>4.3302737232661901</v>
      </c>
      <c r="AV328" s="7" cm="1">
        <f t="array" ref="AV328">SUMPRODUCT(--($AM$385:$AM$432=2),AV$332:AV$379,$AU$385:$AU$432)</f>
        <v>4.8641367705050573</v>
      </c>
    </row>
    <row r="329" spans="1:48" ht="16.8">
      <c r="A329" s="82"/>
      <c r="B329" s="82"/>
      <c r="C329" s="82"/>
      <c r="D329" s="82"/>
      <c r="E329" s="82"/>
      <c r="F329" s="268"/>
      <c r="G329" s="2"/>
      <c r="H329" s="82"/>
      <c r="I329" s="82"/>
      <c r="J329" s="82"/>
      <c r="K329" s="82"/>
      <c r="L329" s="82"/>
      <c r="M329" s="82"/>
      <c r="N329" s="82"/>
      <c r="O329" s="82"/>
      <c r="P329" s="82"/>
      <c r="Q329" s="82"/>
      <c r="R329" s="82"/>
      <c r="S329" s="82"/>
      <c r="T329" s="82"/>
      <c r="U329" s="82"/>
      <c r="V329" s="82"/>
      <c r="W329" s="82"/>
      <c r="X329" s="82"/>
      <c r="Y329" s="82"/>
      <c r="Z329" s="82"/>
      <c r="AA329" s="82"/>
      <c r="AB329" s="82"/>
      <c r="AC329" s="82"/>
      <c r="AD329" s="82"/>
      <c r="AE329" s="82"/>
      <c r="AF329" s="82"/>
      <c r="AG329" s="82"/>
      <c r="AH329" s="82"/>
      <c r="AI329" s="82"/>
      <c r="AJ329" s="82"/>
      <c r="AK329" s="82"/>
      <c r="AL329" s="82"/>
      <c r="AM329" s="82"/>
      <c r="AN329" s="82"/>
      <c r="AO329" s="82"/>
      <c r="AP329" s="311"/>
      <c r="AQ329" s="147"/>
      <c r="AR329" s="7"/>
      <c r="AS329" s="7"/>
      <c r="AT329" s="7"/>
      <c r="AU329" s="7"/>
      <c r="AV329" s="7"/>
    </row>
    <row r="330" spans="1:48" ht="16.8">
      <c r="A330" s="2"/>
      <c r="B330" s="2"/>
      <c r="C330" s="28" t="s">
        <v>643</v>
      </c>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9"/>
      <c r="AR330" s="28"/>
      <c r="AS330" s="28"/>
      <c r="AT330" s="28"/>
      <c r="AU330" s="28"/>
      <c r="AV330" s="28"/>
    </row>
    <row r="331" spans="1:48" ht="16.8">
      <c r="A331" s="82"/>
      <c r="B331" s="82"/>
      <c r="C331" s="82"/>
      <c r="D331" s="82"/>
      <c r="E331" s="82"/>
      <c r="F331" s="82"/>
      <c r="G331" s="82"/>
      <c r="H331" s="82"/>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G331" s="82"/>
      <c r="AH331" s="82"/>
      <c r="AI331" s="82"/>
      <c r="AJ331" s="82"/>
      <c r="AK331" s="82"/>
      <c r="AL331" s="82"/>
      <c r="AM331" s="82"/>
      <c r="AN331" s="82"/>
      <c r="AO331" s="82"/>
      <c r="AP331" s="82"/>
      <c r="AQ331" s="147"/>
      <c r="AR331" s="82"/>
      <c r="AS331" s="82"/>
      <c r="AT331" s="82"/>
      <c r="AU331" s="82"/>
      <c r="AV331" s="82"/>
    </row>
    <row r="332" spans="1:48" ht="16.8">
      <c r="A332" s="82"/>
      <c r="B332" s="82"/>
      <c r="C332" s="82"/>
      <c r="D332" s="82"/>
      <c r="E332" s="82" t="str">
        <f>SelectedInputs!E24</f>
        <v>RPEs (bucket 1 allowances)</v>
      </c>
      <c r="F332" s="82"/>
      <c r="G332" s="2" t="s">
        <v>105</v>
      </c>
      <c r="H332" s="82" t="str">
        <f>SelectedInputs!H24</f>
        <v>RPEAt</v>
      </c>
      <c r="I332" s="82"/>
      <c r="J332" s="82"/>
      <c r="K332" s="82"/>
      <c r="L332" s="82"/>
      <c r="M332" s="82"/>
      <c r="N332" s="82"/>
      <c r="O332" s="82"/>
      <c r="P332" s="82"/>
      <c r="Q332" s="82"/>
      <c r="R332" s="82"/>
      <c r="S332" s="82"/>
      <c r="T332" s="82"/>
      <c r="U332" s="82"/>
      <c r="V332" s="82"/>
      <c r="W332" s="82"/>
      <c r="X332" s="82"/>
      <c r="Y332" s="82"/>
      <c r="Z332" s="82"/>
      <c r="AA332" s="82"/>
      <c r="AB332" s="82"/>
      <c r="AC332" s="82"/>
      <c r="AD332" s="82"/>
      <c r="AE332" s="82"/>
      <c r="AF332" s="82"/>
      <c r="AG332" s="82"/>
      <c r="AH332" s="82"/>
      <c r="AI332" s="82"/>
      <c r="AJ332" s="82"/>
      <c r="AK332" s="82"/>
      <c r="AL332" s="82"/>
      <c r="AM332" s="82"/>
      <c r="AN332" s="522">
        <f t="shared" ref="AN332:AN379" si="14">AM385</f>
        <v>1</v>
      </c>
      <c r="AO332" s="523">
        <f t="shared" ref="AO332:AO379" si="15">SUM(AO385:AU385)</f>
        <v>0.99999999999999989</v>
      </c>
      <c r="AP332" s="352">
        <f t="shared" ref="AP332:AP379" si="16">SUM(AR332:AV332)</f>
        <v>14.807751999999955</v>
      </c>
      <c r="AQ332" s="147"/>
      <c r="AR332" s="8">
        <f>SelectedInputs!AR24</f>
        <v>-2.6091719999999987</v>
      </c>
      <c r="AS332" s="8">
        <f>SelectedInputs!AS24</f>
        <v>0.28517399999996862</v>
      </c>
      <c r="AT332" s="8">
        <f>SelectedInputs!AT24</f>
        <v>2.990741999999996</v>
      </c>
      <c r="AU332" s="8">
        <f>SelectedInputs!AU24</f>
        <v>5.4154179999999998</v>
      </c>
      <c r="AV332" s="8">
        <f>SelectedInputs!AV24</f>
        <v>8.725589999999988</v>
      </c>
    </row>
    <row r="333" spans="1:48" ht="16.8">
      <c r="A333" s="82"/>
      <c r="B333" s="82"/>
      <c r="C333" s="82"/>
      <c r="D333" s="82"/>
      <c r="E333" s="82" t="str">
        <f>SelectedInputs!E25</f>
        <v>RPEs (bucket 2 allowances)</v>
      </c>
      <c r="F333" s="82"/>
      <c r="G333" s="2" t="s">
        <v>105</v>
      </c>
      <c r="H333" s="82" t="str">
        <f>SelectedInputs!H25</f>
        <v>RPEAt</v>
      </c>
      <c r="I333" s="82"/>
      <c r="J333" s="82"/>
      <c r="K333" s="82"/>
      <c r="L333" s="82"/>
      <c r="M333" s="82"/>
      <c r="N333" s="82"/>
      <c r="O333" s="82"/>
      <c r="P333" s="82"/>
      <c r="Q333" s="82"/>
      <c r="R333" s="82"/>
      <c r="S333" s="82"/>
      <c r="T333" s="82"/>
      <c r="U333" s="82"/>
      <c r="V333" s="82"/>
      <c r="W333" s="82"/>
      <c r="X333" s="82"/>
      <c r="Y333" s="82"/>
      <c r="Z333" s="82"/>
      <c r="AA333" s="82"/>
      <c r="AB333" s="82"/>
      <c r="AC333" s="82"/>
      <c r="AD333" s="82"/>
      <c r="AE333" s="82"/>
      <c r="AF333" s="82"/>
      <c r="AG333" s="82"/>
      <c r="AH333" s="82"/>
      <c r="AI333" s="82"/>
      <c r="AJ333" s="82"/>
      <c r="AK333" s="82"/>
      <c r="AL333" s="82"/>
      <c r="AM333" s="82"/>
      <c r="AN333" s="522">
        <f t="shared" si="14"/>
        <v>2</v>
      </c>
      <c r="AO333" s="523">
        <f t="shared" si="15"/>
        <v>0.99999999999999989</v>
      </c>
      <c r="AP333" s="352">
        <f t="shared" si="16"/>
        <v>1.2327697744578976</v>
      </c>
      <c r="AQ333" s="147"/>
      <c r="AR333" s="8">
        <f>SelectedInputs!AR25</f>
        <v>-8.8592444682095192E-2</v>
      </c>
      <c r="AS333" s="8">
        <f>SelectedInputs!AS25</f>
        <v>1.1594865644144794E-2</v>
      </c>
      <c r="AT333" s="8">
        <f>SelectedInputs!AT25</f>
        <v>0.1878341937209948</v>
      </c>
      <c r="AU333" s="8">
        <f>SelectedInputs!AU25</f>
        <v>0.41012499176548467</v>
      </c>
      <c r="AV333" s="8">
        <f>SelectedInputs!AV25</f>
        <v>0.71180816800936864</v>
      </c>
    </row>
    <row r="334" spans="1:48" ht="16.8">
      <c r="A334" s="82"/>
      <c r="B334" s="82"/>
      <c r="C334" s="82"/>
      <c r="D334" s="82"/>
      <c r="E334" s="82" t="str">
        <f>SelectedInputs!E26</f>
        <v>Physical Security Re-opener</v>
      </c>
      <c r="F334" s="82"/>
      <c r="G334" s="2" t="s">
        <v>105</v>
      </c>
      <c r="H334" s="82" t="str">
        <f>SelectedInputs!H26</f>
        <v>PSUPt</v>
      </c>
      <c r="I334" s="82"/>
      <c r="J334" s="82"/>
      <c r="K334" s="82"/>
      <c r="L334" s="82"/>
      <c r="M334" s="82"/>
      <c r="N334" s="82"/>
      <c r="O334" s="82"/>
      <c r="P334" s="82"/>
      <c r="Q334" s="82"/>
      <c r="R334" s="82"/>
      <c r="S334" s="82"/>
      <c r="T334" s="82"/>
      <c r="U334" s="82"/>
      <c r="V334" s="82"/>
      <c r="W334" s="82"/>
      <c r="X334" s="82"/>
      <c r="Y334" s="82"/>
      <c r="Z334" s="82"/>
      <c r="AA334" s="82"/>
      <c r="AB334" s="82"/>
      <c r="AC334" s="82"/>
      <c r="AD334" s="82"/>
      <c r="AE334" s="82"/>
      <c r="AF334" s="82"/>
      <c r="AG334" s="82"/>
      <c r="AH334" s="82"/>
      <c r="AI334" s="82"/>
      <c r="AJ334" s="82"/>
      <c r="AK334" s="82"/>
      <c r="AL334" s="82"/>
      <c r="AM334" s="82"/>
      <c r="AN334" s="522">
        <f t="shared" si="14"/>
        <v>2</v>
      </c>
      <c r="AO334" s="523">
        <f t="shared" si="15"/>
        <v>1</v>
      </c>
      <c r="AP334" s="352">
        <f t="shared" si="16"/>
        <v>0</v>
      </c>
      <c r="AQ334" s="147"/>
      <c r="AR334" s="8">
        <f>SelectedInputs!AR26</f>
        <v>0</v>
      </c>
      <c r="AS334" s="8">
        <f>SelectedInputs!AS26</f>
        <v>0</v>
      </c>
      <c r="AT334" s="8">
        <f>SelectedInputs!AT26</f>
        <v>0</v>
      </c>
      <c r="AU334" s="8">
        <f>SelectedInputs!AU26</f>
        <v>0</v>
      </c>
      <c r="AV334" s="8">
        <f>SelectedInputs!AV26</f>
        <v>0</v>
      </c>
    </row>
    <row r="335" spans="1:48" ht="16.8">
      <c r="A335" s="82"/>
      <c r="B335" s="82"/>
      <c r="C335" s="82"/>
      <c r="D335" s="82"/>
      <c r="E335" s="82" t="str">
        <f>SelectedInputs!E27</f>
        <v>Specified Street Works Costs Re-opener</v>
      </c>
      <c r="F335" s="82"/>
      <c r="G335" s="2" t="s">
        <v>105</v>
      </c>
      <c r="H335" s="82" t="str">
        <f>SelectedInputs!H27</f>
        <v>SWRt</v>
      </c>
      <c r="I335" s="82"/>
      <c r="J335" s="82"/>
      <c r="K335" s="82"/>
      <c r="L335" s="82"/>
      <c r="M335" s="82"/>
      <c r="N335" s="82"/>
      <c r="O335" s="82"/>
      <c r="P335" s="82"/>
      <c r="Q335" s="82"/>
      <c r="R335" s="82"/>
      <c r="S335" s="82"/>
      <c r="T335" s="82"/>
      <c r="U335" s="82"/>
      <c r="V335" s="82"/>
      <c r="W335" s="82"/>
      <c r="X335" s="82"/>
      <c r="Y335" s="82"/>
      <c r="Z335" s="82"/>
      <c r="AA335" s="82"/>
      <c r="AB335" s="82"/>
      <c r="AC335" s="82"/>
      <c r="AD335" s="82"/>
      <c r="AE335" s="82"/>
      <c r="AF335" s="82"/>
      <c r="AG335" s="82"/>
      <c r="AH335" s="82"/>
      <c r="AI335" s="82"/>
      <c r="AJ335" s="82"/>
      <c r="AK335" s="82"/>
      <c r="AL335" s="82"/>
      <c r="AM335" s="82"/>
      <c r="AN335" s="522">
        <f t="shared" si="14"/>
        <v>2</v>
      </c>
      <c r="AO335" s="523">
        <f t="shared" si="15"/>
        <v>1</v>
      </c>
      <c r="AP335" s="352">
        <f t="shared" si="16"/>
        <v>0</v>
      </c>
      <c r="AQ335" s="147"/>
      <c r="AR335" s="8">
        <f>SelectedInputs!AR27</f>
        <v>0</v>
      </c>
      <c r="AS335" s="8">
        <f>SelectedInputs!AS27</f>
        <v>0</v>
      </c>
      <c r="AT335" s="8">
        <f>SelectedInputs!AT27</f>
        <v>0</v>
      </c>
      <c r="AU335" s="8">
        <f>SelectedInputs!AU27</f>
        <v>0</v>
      </c>
      <c r="AV335" s="8">
        <f>SelectedInputs!AV27</f>
        <v>0</v>
      </c>
    </row>
    <row r="336" spans="1:48" ht="16.8">
      <c r="A336" s="82"/>
      <c r="B336" s="82"/>
      <c r="C336" s="82"/>
      <c r="D336" s="82"/>
      <c r="E336" s="82" t="str">
        <f>SelectedInputs!E28</f>
        <v>Rail Electrification Costs Re-opener</v>
      </c>
      <c r="F336" s="82"/>
      <c r="G336" s="2" t="s">
        <v>105</v>
      </c>
      <c r="H336" s="82" t="str">
        <f>SelectedInputs!H28</f>
        <v>RECt</v>
      </c>
      <c r="I336" s="82"/>
      <c r="J336" s="82"/>
      <c r="K336" s="82"/>
      <c r="L336" s="82"/>
      <c r="M336" s="82"/>
      <c r="N336" s="82"/>
      <c r="O336" s="82"/>
      <c r="P336" s="82"/>
      <c r="Q336" s="82"/>
      <c r="R336" s="82"/>
      <c r="S336" s="82"/>
      <c r="T336" s="82"/>
      <c r="U336" s="82"/>
      <c r="V336" s="82"/>
      <c r="W336" s="82"/>
      <c r="X336" s="82"/>
      <c r="Y336" s="82"/>
      <c r="Z336" s="82"/>
      <c r="AA336" s="82"/>
      <c r="AB336" s="82"/>
      <c r="AC336" s="82"/>
      <c r="AD336" s="82"/>
      <c r="AE336" s="82"/>
      <c r="AF336" s="82"/>
      <c r="AG336" s="82"/>
      <c r="AH336" s="82"/>
      <c r="AI336" s="82"/>
      <c r="AJ336" s="82"/>
      <c r="AK336" s="82"/>
      <c r="AL336" s="82"/>
      <c r="AM336" s="82"/>
      <c r="AN336" s="522">
        <f t="shared" si="14"/>
        <v>2</v>
      </c>
      <c r="AO336" s="523">
        <f t="shared" si="15"/>
        <v>1</v>
      </c>
      <c r="AP336" s="352">
        <f t="shared" si="16"/>
        <v>0</v>
      </c>
      <c r="AQ336" s="147"/>
      <c r="AR336" s="8">
        <f>SelectedInputs!AR28</f>
        <v>0</v>
      </c>
      <c r="AS336" s="8">
        <f>SelectedInputs!AS28</f>
        <v>0</v>
      </c>
      <c r="AT336" s="8">
        <f>SelectedInputs!AT28</f>
        <v>0</v>
      </c>
      <c r="AU336" s="8">
        <f>SelectedInputs!AU28</f>
        <v>0</v>
      </c>
      <c r="AV336" s="8">
        <f>SelectedInputs!AV28</f>
        <v>0</v>
      </c>
    </row>
    <row r="337" spans="1:48" ht="16.8">
      <c r="A337" s="82"/>
      <c r="B337" s="82"/>
      <c r="C337" s="82"/>
      <c r="D337" s="82"/>
      <c r="E337" s="82" t="str">
        <f>SelectedInputs!E29</f>
        <v>Net Zero Re-opener</v>
      </c>
      <c r="F337" s="82"/>
      <c r="G337" s="2" t="s">
        <v>105</v>
      </c>
      <c r="H337" s="82" t="str">
        <f>SelectedInputs!H29</f>
        <v>NZt</v>
      </c>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G337" s="82"/>
      <c r="AH337" s="82"/>
      <c r="AI337" s="82"/>
      <c r="AJ337" s="82"/>
      <c r="AK337" s="82"/>
      <c r="AL337" s="82"/>
      <c r="AM337" s="82"/>
      <c r="AN337" s="522">
        <f t="shared" si="14"/>
        <v>2</v>
      </c>
      <c r="AO337" s="523">
        <f t="shared" si="15"/>
        <v>1</v>
      </c>
      <c r="AP337" s="352">
        <f t="shared" si="16"/>
        <v>0</v>
      </c>
      <c r="AQ337" s="147"/>
      <c r="AR337" s="8">
        <f>SelectedInputs!AR29</f>
        <v>0</v>
      </c>
      <c r="AS337" s="8">
        <f>SelectedInputs!AS29</f>
        <v>0</v>
      </c>
      <c r="AT337" s="8">
        <f>SelectedInputs!AT29</f>
        <v>0</v>
      </c>
      <c r="AU337" s="8">
        <f>SelectedInputs!AU29</f>
        <v>0</v>
      </c>
      <c r="AV337" s="8">
        <f>SelectedInputs!AV29</f>
        <v>0</v>
      </c>
    </row>
    <row r="338" spans="1:48" ht="16.8">
      <c r="A338" s="82"/>
      <c r="B338" s="82"/>
      <c r="C338" s="82"/>
      <c r="D338" s="82"/>
      <c r="E338" s="82" t="str">
        <f>SelectedInputs!E30</f>
        <v>Coordinated Adjustment Mechanism Re-opener</v>
      </c>
      <c r="F338" s="82"/>
      <c r="G338" s="2" t="s">
        <v>105</v>
      </c>
      <c r="H338" s="82" t="str">
        <f>SelectedInputs!H30</f>
        <v>CAMt</v>
      </c>
      <c r="I338" s="82"/>
      <c r="J338" s="82"/>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522">
        <f t="shared" si="14"/>
        <v>2</v>
      </c>
      <c r="AO338" s="523">
        <f t="shared" si="15"/>
        <v>1</v>
      </c>
      <c r="AP338" s="352">
        <f t="shared" si="16"/>
        <v>0</v>
      </c>
      <c r="AQ338" s="147"/>
      <c r="AR338" s="8">
        <f>SelectedInputs!AR30</f>
        <v>0</v>
      </c>
      <c r="AS338" s="8">
        <f>SelectedInputs!AS30</f>
        <v>0</v>
      </c>
      <c r="AT338" s="8">
        <f>SelectedInputs!AT30</f>
        <v>0</v>
      </c>
      <c r="AU338" s="8">
        <f>SelectedInputs!AU30</f>
        <v>0</v>
      </c>
      <c r="AV338" s="8">
        <f>SelectedInputs!AV30</f>
        <v>0</v>
      </c>
    </row>
    <row r="339" spans="1:48" ht="16.8">
      <c r="A339" s="82"/>
      <c r="B339" s="82"/>
      <c r="C339" s="82"/>
      <c r="D339" s="82"/>
      <c r="E339" s="82" t="str">
        <f>SelectedInputs!E31</f>
        <v>Electricity System Restoration Re-opener</v>
      </c>
      <c r="F339" s="82"/>
      <c r="G339" s="2" t="s">
        <v>105</v>
      </c>
      <c r="H339" s="82" t="str">
        <f>SelectedInputs!H31</f>
        <v>ESRt</v>
      </c>
      <c r="I339" s="82"/>
      <c r="J339" s="82"/>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522">
        <f t="shared" si="14"/>
        <v>2</v>
      </c>
      <c r="AO339" s="523">
        <f t="shared" si="15"/>
        <v>1</v>
      </c>
      <c r="AP339" s="352">
        <f t="shared" si="16"/>
        <v>0</v>
      </c>
      <c r="AQ339" s="147"/>
      <c r="AR339" s="8">
        <f>SelectedInputs!AR31</f>
        <v>0</v>
      </c>
      <c r="AS339" s="8">
        <f>SelectedInputs!AS31</f>
        <v>0</v>
      </c>
      <c r="AT339" s="8">
        <f>SelectedInputs!AT31</f>
        <v>0</v>
      </c>
      <c r="AU339" s="8">
        <f>SelectedInputs!AU31</f>
        <v>0</v>
      </c>
      <c r="AV339" s="8">
        <f>SelectedInputs!AV31</f>
        <v>0</v>
      </c>
    </row>
    <row r="340" spans="1:48" ht="16.8">
      <c r="A340" s="82"/>
      <c r="B340" s="82"/>
      <c r="C340" s="82"/>
      <c r="D340" s="82"/>
      <c r="E340" s="82" t="str">
        <f>SelectedInputs!E32</f>
        <v>Environmental Re-opener</v>
      </c>
      <c r="F340" s="82"/>
      <c r="G340" s="2" t="s">
        <v>105</v>
      </c>
      <c r="H340" s="82" t="str">
        <f>SelectedInputs!H32</f>
        <v>EVRt</v>
      </c>
      <c r="I340" s="82"/>
      <c r="J340" s="82"/>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522">
        <f t="shared" si="14"/>
        <v>2</v>
      </c>
      <c r="AO340" s="523">
        <f t="shared" si="15"/>
        <v>1</v>
      </c>
      <c r="AP340" s="352">
        <f t="shared" si="16"/>
        <v>0</v>
      </c>
      <c r="AQ340" s="147"/>
      <c r="AR340" s="8">
        <f>SelectedInputs!AR32</f>
        <v>0</v>
      </c>
      <c r="AS340" s="8">
        <f>SelectedInputs!AS32</f>
        <v>0</v>
      </c>
      <c r="AT340" s="8">
        <f>SelectedInputs!AT32</f>
        <v>0</v>
      </c>
      <c r="AU340" s="8">
        <f>SelectedInputs!AU32</f>
        <v>0</v>
      </c>
      <c r="AV340" s="8">
        <f>SelectedInputs!AV32</f>
        <v>0</v>
      </c>
    </row>
    <row r="341" spans="1:48" ht="16.8">
      <c r="A341" s="82"/>
      <c r="B341" s="82"/>
      <c r="C341" s="82"/>
      <c r="D341" s="82"/>
      <c r="E341" s="82" t="str">
        <f>SelectedInputs!E33</f>
        <v>Network Asset Risk Metric Expenditure</v>
      </c>
      <c r="F341" s="82"/>
      <c r="G341" s="2" t="s">
        <v>105</v>
      </c>
      <c r="H341" s="82" t="str">
        <f>SelectedInputs!H33</f>
        <v>NARMt</v>
      </c>
      <c r="I341" s="82"/>
      <c r="J341" s="82"/>
      <c r="K341" s="82"/>
      <c r="L341" s="82"/>
      <c r="M341" s="82"/>
      <c r="N341" s="82"/>
      <c r="O341" s="82"/>
      <c r="P341" s="82"/>
      <c r="Q341" s="82"/>
      <c r="R341" s="82"/>
      <c r="S341" s="82"/>
      <c r="T341" s="82"/>
      <c r="U341" s="82"/>
      <c r="V341" s="82"/>
      <c r="W341" s="82"/>
      <c r="X341" s="82"/>
      <c r="Y341" s="82"/>
      <c r="Z341" s="82"/>
      <c r="AA341" s="82"/>
      <c r="AB341" s="82"/>
      <c r="AC341" s="82"/>
      <c r="AD341" s="82"/>
      <c r="AE341" s="82"/>
      <c r="AF341" s="82"/>
      <c r="AG341" s="82"/>
      <c r="AH341" s="82"/>
      <c r="AI341" s="82"/>
      <c r="AJ341" s="82"/>
      <c r="AK341" s="82"/>
      <c r="AL341" s="82"/>
      <c r="AM341" s="82"/>
      <c r="AN341" s="522">
        <f t="shared" si="14"/>
        <v>1</v>
      </c>
      <c r="AO341" s="523">
        <f t="shared" si="15"/>
        <v>1</v>
      </c>
      <c r="AP341" s="352">
        <f t="shared" si="16"/>
        <v>202.22999999999996</v>
      </c>
      <c r="AQ341" s="147"/>
      <c r="AR341" s="8">
        <f>SelectedInputs!AR33</f>
        <v>29.82</v>
      </c>
      <c r="AS341" s="8">
        <f>SelectedInputs!AS33</f>
        <v>41.97</v>
      </c>
      <c r="AT341" s="8">
        <f>SelectedInputs!AT33</f>
        <v>45.83</v>
      </c>
      <c r="AU341" s="8">
        <f>SelectedInputs!AU33</f>
        <v>31.06</v>
      </c>
      <c r="AV341" s="8">
        <f>SelectedInputs!AV33</f>
        <v>53.55</v>
      </c>
    </row>
    <row r="342" spans="1:48" ht="16.8">
      <c r="A342" s="82"/>
      <c r="B342" s="82"/>
      <c r="C342" s="82"/>
      <c r="D342" s="82"/>
      <c r="E342" s="82" t="str">
        <f>SelectedInputs!E34</f>
        <v>Load Related Expenditure: Secondary Reinforcement</v>
      </c>
      <c r="F342" s="82"/>
      <c r="G342" s="2" t="s">
        <v>105</v>
      </c>
      <c r="H342" s="82" t="str">
        <f>SelectedInputs!H34</f>
        <v>SRVDt</v>
      </c>
      <c r="I342" s="82"/>
      <c r="J342" s="82"/>
      <c r="K342" s="82"/>
      <c r="L342" s="82"/>
      <c r="M342" s="82"/>
      <c r="N342" s="82"/>
      <c r="O342" s="82"/>
      <c r="P342" s="82"/>
      <c r="Q342" s="82"/>
      <c r="R342" s="82"/>
      <c r="S342" s="82"/>
      <c r="T342" s="82"/>
      <c r="U342" s="82"/>
      <c r="V342" s="82"/>
      <c r="W342" s="82"/>
      <c r="X342" s="82"/>
      <c r="Y342" s="82"/>
      <c r="Z342" s="82"/>
      <c r="AA342" s="82"/>
      <c r="AB342" s="82"/>
      <c r="AC342" s="82"/>
      <c r="AD342" s="82"/>
      <c r="AE342" s="82"/>
      <c r="AF342" s="82"/>
      <c r="AG342" s="82"/>
      <c r="AH342" s="82"/>
      <c r="AI342" s="82"/>
      <c r="AJ342" s="82"/>
      <c r="AK342" s="82"/>
      <c r="AL342" s="82"/>
      <c r="AM342" s="82"/>
      <c r="AN342" s="522">
        <f t="shared" si="14"/>
        <v>2</v>
      </c>
      <c r="AO342" s="523">
        <f t="shared" si="15"/>
        <v>1</v>
      </c>
      <c r="AP342" s="352">
        <f t="shared" si="16"/>
        <v>58.373708280150538</v>
      </c>
      <c r="AQ342" s="147"/>
      <c r="AR342" s="8">
        <f>SelectedInputs!AR34</f>
        <v>6.4931882727823771</v>
      </c>
      <c r="AS342" s="8">
        <f>SelectedInputs!AS34</f>
        <v>7.7165827336202257</v>
      </c>
      <c r="AT342" s="8">
        <f>SelectedInputs!AT34</f>
        <v>12.595787229808954</v>
      </c>
      <c r="AU342" s="8">
        <f>SelectedInputs!AU34</f>
        <v>14.543214665577265</v>
      </c>
      <c r="AV342" s="8">
        <f>SelectedInputs!AV34</f>
        <v>17.024935378361718</v>
      </c>
    </row>
    <row r="343" spans="1:48" ht="16.8">
      <c r="A343" s="82"/>
      <c r="B343" s="82"/>
      <c r="C343" s="82"/>
      <c r="D343" s="82"/>
      <c r="E343" s="82" t="str">
        <f>SelectedInputs!E35</f>
        <v>Load Related Expenditure: Low Voltage Services</v>
      </c>
      <c r="F343" s="82"/>
      <c r="G343" s="2" t="s">
        <v>105</v>
      </c>
      <c r="H343" s="82" t="str">
        <f>SelectedInputs!H35</f>
        <v>LVSVDt</v>
      </c>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G343" s="82"/>
      <c r="AH343" s="82"/>
      <c r="AI343" s="82"/>
      <c r="AJ343" s="82"/>
      <c r="AK343" s="82"/>
      <c r="AL343" s="82"/>
      <c r="AM343" s="82"/>
      <c r="AN343" s="522">
        <f t="shared" si="14"/>
        <v>2</v>
      </c>
      <c r="AO343" s="523">
        <f t="shared" si="15"/>
        <v>1</v>
      </c>
      <c r="AP343" s="352">
        <f t="shared" si="16"/>
        <v>21.856853901052556</v>
      </c>
      <c r="AQ343" s="147"/>
      <c r="AR343" s="8">
        <f>SelectedInputs!AR35</f>
        <v>2.584150576859011</v>
      </c>
      <c r="AS343" s="8">
        <f>SelectedInputs!AS35</f>
        <v>3.3366013154309631</v>
      </c>
      <c r="AT343" s="8">
        <f>SelectedInputs!AT35</f>
        <v>4.3793298016611493</v>
      </c>
      <c r="AU343" s="8">
        <f>SelectedInputs!AU35</f>
        <v>5.5400027485556471</v>
      </c>
      <c r="AV343" s="8">
        <f>SelectedInputs!AV35</f>
        <v>6.0167694585457854</v>
      </c>
    </row>
    <row r="344" spans="1:48" ht="16.8">
      <c r="A344" s="82"/>
      <c r="B344" s="82"/>
      <c r="C344" s="82"/>
      <c r="D344" s="82"/>
      <c r="E344" s="82" t="str">
        <f>SelectedInputs!E36</f>
        <v>Load Related Expenditure Re-opener</v>
      </c>
      <c r="F344" s="82"/>
      <c r="G344" s="2" t="s">
        <v>105</v>
      </c>
      <c r="H344" s="82" t="str">
        <f>SelectedInputs!H36</f>
        <v>LREt</v>
      </c>
      <c r="I344" s="82"/>
      <c r="J344" s="82"/>
      <c r="K344" s="82"/>
      <c r="L344" s="82"/>
      <c r="M344" s="82"/>
      <c r="N344" s="82"/>
      <c r="O344" s="82"/>
      <c r="P344" s="82"/>
      <c r="Q344" s="82"/>
      <c r="R344" s="82"/>
      <c r="S344" s="82"/>
      <c r="T344" s="82"/>
      <c r="U344" s="82"/>
      <c r="V344" s="82"/>
      <c r="W344" s="82"/>
      <c r="X344" s="82"/>
      <c r="Y344" s="82"/>
      <c r="Z344" s="82"/>
      <c r="AA344" s="82"/>
      <c r="AB344" s="82"/>
      <c r="AC344" s="82"/>
      <c r="AD344" s="82"/>
      <c r="AE344" s="82"/>
      <c r="AF344" s="82"/>
      <c r="AG344" s="82"/>
      <c r="AH344" s="82"/>
      <c r="AI344" s="82"/>
      <c r="AJ344" s="82"/>
      <c r="AK344" s="82"/>
      <c r="AL344" s="82"/>
      <c r="AM344" s="82"/>
      <c r="AN344" s="522">
        <f t="shared" si="14"/>
        <v>2</v>
      </c>
      <c r="AO344" s="523">
        <f t="shared" si="15"/>
        <v>1</v>
      </c>
      <c r="AP344" s="352">
        <f t="shared" si="16"/>
        <v>24.740330439917457</v>
      </c>
      <c r="AQ344" s="147"/>
      <c r="AR344" s="8">
        <f>SelectedInputs!AR36</f>
        <v>-14.613972146118849</v>
      </c>
      <c r="AS344" s="8">
        <f>SelectedInputs!AS36</f>
        <v>-10.972700711588704</v>
      </c>
      <c r="AT344" s="8">
        <f>SelectedInputs!AT36</f>
        <v>11.584041157035555</v>
      </c>
      <c r="AU344" s="8">
        <f>SelectedInputs!AU36</f>
        <v>18.379136600020601</v>
      </c>
      <c r="AV344" s="8">
        <f>SelectedInputs!AV36</f>
        <v>20.363825540568854</v>
      </c>
    </row>
    <row r="345" spans="1:48" ht="16.8">
      <c r="A345" s="82"/>
      <c r="B345" s="82"/>
      <c r="C345" s="82"/>
      <c r="D345" s="82"/>
      <c r="E345" s="82" t="str">
        <f>SelectedInputs!E37</f>
        <v>Digitalisation Re-opener</v>
      </c>
      <c r="F345" s="82"/>
      <c r="G345" s="2" t="s">
        <v>105</v>
      </c>
      <c r="H345" s="82" t="str">
        <f>SelectedInputs!H37</f>
        <v>DIGIt</v>
      </c>
      <c r="I345" s="82"/>
      <c r="J345" s="82"/>
      <c r="K345" s="82"/>
      <c r="L345" s="82"/>
      <c r="M345" s="82"/>
      <c r="N345" s="82"/>
      <c r="O345" s="82"/>
      <c r="P345" s="82"/>
      <c r="Q345" s="82"/>
      <c r="R345" s="82"/>
      <c r="S345" s="82"/>
      <c r="T345" s="82"/>
      <c r="U345" s="82"/>
      <c r="V345" s="82"/>
      <c r="W345" s="82"/>
      <c r="X345" s="82"/>
      <c r="Y345" s="82"/>
      <c r="Z345" s="82"/>
      <c r="AA345" s="82"/>
      <c r="AB345" s="82"/>
      <c r="AC345" s="82"/>
      <c r="AD345" s="82"/>
      <c r="AE345" s="82"/>
      <c r="AF345" s="82"/>
      <c r="AG345" s="82"/>
      <c r="AH345" s="82"/>
      <c r="AI345" s="82"/>
      <c r="AJ345" s="82"/>
      <c r="AK345" s="82"/>
      <c r="AL345" s="362"/>
      <c r="AM345" s="362"/>
      <c r="AN345" s="522">
        <f t="shared" si="14"/>
        <v>2</v>
      </c>
      <c r="AO345" s="523">
        <f t="shared" si="15"/>
        <v>1</v>
      </c>
      <c r="AP345" s="352">
        <f t="shared" si="16"/>
        <v>0</v>
      </c>
      <c r="AQ345" s="147"/>
      <c r="AR345" s="8">
        <f>SelectedInputs!AR37</f>
        <v>0</v>
      </c>
      <c r="AS345" s="8">
        <f>SelectedInputs!AS37</f>
        <v>0</v>
      </c>
      <c r="AT345" s="8">
        <f>SelectedInputs!AT37</f>
        <v>0</v>
      </c>
      <c r="AU345" s="8">
        <f>SelectedInputs!AU37</f>
        <v>0</v>
      </c>
      <c r="AV345" s="8">
        <f>SelectedInputs!AV37</f>
        <v>0</v>
      </c>
    </row>
    <row r="346" spans="1:48" ht="16.8">
      <c r="A346" s="82"/>
      <c r="B346" s="82"/>
      <c r="C346" s="82"/>
      <c r="D346" s="82"/>
      <c r="E346" s="82" t="str">
        <f>SelectedInputs!E38</f>
        <v>PCB Interventions</v>
      </c>
      <c r="F346" s="82"/>
      <c r="G346" s="2" t="s">
        <v>105</v>
      </c>
      <c r="H346" s="82" t="str">
        <f>SelectedInputs!H38</f>
        <v>PCBt</v>
      </c>
      <c r="I346" s="82"/>
      <c r="J346" s="82"/>
      <c r="K346" s="82"/>
      <c r="L346" s="82"/>
      <c r="M346" s="82"/>
      <c r="N346" s="82"/>
      <c r="O346" s="82"/>
      <c r="P346" s="82"/>
      <c r="Q346" s="82"/>
      <c r="R346" s="82"/>
      <c r="S346" s="82"/>
      <c r="T346" s="82"/>
      <c r="U346" s="82"/>
      <c r="V346" s="82"/>
      <c r="W346" s="82"/>
      <c r="X346" s="82"/>
      <c r="Y346" s="82"/>
      <c r="Z346" s="82"/>
      <c r="AA346" s="82"/>
      <c r="AB346" s="82"/>
      <c r="AC346" s="82"/>
      <c r="AD346" s="82"/>
      <c r="AE346" s="82"/>
      <c r="AF346" s="82"/>
      <c r="AG346" s="82"/>
      <c r="AH346" s="82"/>
      <c r="AI346" s="82"/>
      <c r="AJ346" s="82"/>
      <c r="AK346" s="82"/>
      <c r="AL346" s="362"/>
      <c r="AM346" s="362"/>
      <c r="AN346" s="522">
        <f t="shared" si="14"/>
        <v>2</v>
      </c>
      <c r="AO346" s="523">
        <f t="shared" si="15"/>
        <v>1</v>
      </c>
      <c r="AP346" s="352">
        <f t="shared" si="16"/>
        <v>5.57</v>
      </c>
      <c r="AQ346" s="147"/>
      <c r="AR346" s="8">
        <f>SelectedInputs!AR38</f>
        <v>1.86</v>
      </c>
      <c r="AS346" s="8">
        <f>SelectedInputs!AS38</f>
        <v>1.83</v>
      </c>
      <c r="AT346" s="8">
        <f>SelectedInputs!AT38</f>
        <v>1.44</v>
      </c>
      <c r="AU346" s="8">
        <f>SelectedInputs!AU38</f>
        <v>0.22</v>
      </c>
      <c r="AV346" s="8">
        <f>SelectedInputs!AV38</f>
        <v>0.22</v>
      </c>
    </row>
    <row r="347" spans="1:48" ht="16.8">
      <c r="A347" s="82"/>
      <c r="B347" s="82"/>
      <c r="C347" s="82"/>
      <c r="D347" s="82"/>
      <c r="E347" s="82" t="str">
        <f>SelectedInputs!E39</f>
        <v>Visual Amenity Projects</v>
      </c>
      <c r="F347" s="82"/>
      <c r="G347" s="2" t="s">
        <v>105</v>
      </c>
      <c r="H347" s="82" t="str">
        <f>SelectedInputs!H39</f>
        <v>VAPt</v>
      </c>
      <c r="I347" s="82"/>
      <c r="J347" s="82"/>
      <c r="K347" s="82"/>
      <c r="L347" s="82"/>
      <c r="M347" s="82"/>
      <c r="N347" s="82"/>
      <c r="O347" s="82"/>
      <c r="P347" s="82"/>
      <c r="Q347" s="82"/>
      <c r="R347" s="82"/>
      <c r="S347" s="82"/>
      <c r="T347" s="82"/>
      <c r="U347" s="82"/>
      <c r="V347" s="82"/>
      <c r="W347" s="82"/>
      <c r="X347" s="82"/>
      <c r="Y347" s="82"/>
      <c r="Z347" s="82"/>
      <c r="AA347" s="82"/>
      <c r="AB347" s="82"/>
      <c r="AC347" s="82"/>
      <c r="AD347" s="82"/>
      <c r="AE347" s="82"/>
      <c r="AF347" s="82"/>
      <c r="AG347" s="82"/>
      <c r="AH347" s="82"/>
      <c r="AI347" s="82"/>
      <c r="AJ347" s="82"/>
      <c r="AK347" s="82"/>
      <c r="AL347" s="362"/>
      <c r="AM347" s="362"/>
      <c r="AN347" s="522">
        <f t="shared" si="14"/>
        <v>1</v>
      </c>
      <c r="AO347" s="523">
        <f t="shared" si="15"/>
        <v>1</v>
      </c>
      <c r="AP347" s="352">
        <f t="shared" si="16"/>
        <v>4.5145063558695275</v>
      </c>
      <c r="AQ347" s="147"/>
      <c r="AR347" s="8">
        <f>SelectedInputs!AR39</f>
        <v>0.91856680724621986</v>
      </c>
      <c r="AS347" s="8">
        <f>SelectedInputs!AS39</f>
        <v>0.90781047565590356</v>
      </c>
      <c r="AT347" s="8">
        <f>SelectedInputs!AT39</f>
        <v>0.89778320966008407</v>
      </c>
      <c r="AU347" s="8">
        <f>SelectedInputs!AU39</f>
        <v>0.90042677679539385</v>
      </c>
      <c r="AV347" s="8">
        <f>SelectedInputs!AV39</f>
        <v>0.88991908651192619</v>
      </c>
    </row>
    <row r="348" spans="1:48" ht="16.8">
      <c r="A348" s="82"/>
      <c r="B348" s="82"/>
      <c r="C348" s="82"/>
      <c r="D348" s="82"/>
      <c r="E348" s="82" t="str">
        <f>SelectedInputs!E40</f>
        <v>Cyber Resilience OT baseline</v>
      </c>
      <c r="F348" s="82"/>
      <c r="G348" s="2" t="s">
        <v>105</v>
      </c>
      <c r="H348" s="82" t="str">
        <f>SelectedInputs!H40</f>
        <v>CROTt</v>
      </c>
      <c r="I348" s="82"/>
      <c r="J348" s="82"/>
      <c r="K348" s="82"/>
      <c r="L348" s="82"/>
      <c r="M348" s="82"/>
      <c r="N348" s="82"/>
      <c r="O348" s="82"/>
      <c r="P348" s="82"/>
      <c r="Q348" s="82"/>
      <c r="R348" s="82"/>
      <c r="S348" s="82"/>
      <c r="T348" s="82"/>
      <c r="U348" s="82"/>
      <c r="V348" s="82"/>
      <c r="W348" s="82"/>
      <c r="X348" s="82"/>
      <c r="Y348" s="82"/>
      <c r="Z348" s="82"/>
      <c r="AA348" s="82"/>
      <c r="AB348" s="82"/>
      <c r="AC348" s="82"/>
      <c r="AD348" s="82"/>
      <c r="AE348" s="82"/>
      <c r="AF348" s="82"/>
      <c r="AG348" s="82"/>
      <c r="AH348" s="82"/>
      <c r="AI348" s="82"/>
      <c r="AJ348" s="82"/>
      <c r="AK348" s="82"/>
      <c r="AL348" s="362"/>
      <c r="AM348" s="362"/>
      <c r="AN348" s="522">
        <f t="shared" si="14"/>
        <v>1</v>
      </c>
      <c r="AO348" s="523">
        <f t="shared" si="15"/>
        <v>1</v>
      </c>
      <c r="AP348" s="352">
        <f t="shared" si="16"/>
        <v>4.9000000000000004</v>
      </c>
      <c r="AQ348" s="147"/>
      <c r="AR348" s="8">
        <f>SelectedInputs!AR40</f>
        <v>2.44</v>
      </c>
      <c r="AS348" s="8">
        <f>SelectedInputs!AS40</f>
        <v>1.85</v>
      </c>
      <c r="AT348" s="8">
        <f>SelectedInputs!AT40</f>
        <v>0.61</v>
      </c>
      <c r="AU348" s="8">
        <f>SelectedInputs!AU40</f>
        <v>0</v>
      </c>
      <c r="AV348" s="8">
        <f>SelectedInputs!AV40</f>
        <v>0</v>
      </c>
    </row>
    <row r="349" spans="1:48" ht="16.8">
      <c r="A349" s="82"/>
      <c r="B349" s="82"/>
      <c r="C349" s="82"/>
      <c r="D349" s="82"/>
      <c r="E349" s="82" t="str">
        <f>SelectedInputs!E41</f>
        <v>Cyber Resilience OT Re-opener</v>
      </c>
      <c r="F349" s="82"/>
      <c r="G349" s="2" t="s">
        <v>105</v>
      </c>
      <c r="H349" s="82" t="str">
        <f>SelectedInputs!H41</f>
        <v>CROTREt</v>
      </c>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G349" s="82"/>
      <c r="AH349" s="82"/>
      <c r="AI349" s="82"/>
      <c r="AJ349" s="82"/>
      <c r="AK349" s="82"/>
      <c r="AL349" s="82"/>
      <c r="AM349" s="82"/>
      <c r="AN349" s="522">
        <f t="shared" si="14"/>
        <v>2</v>
      </c>
      <c r="AO349" s="523">
        <f t="shared" si="15"/>
        <v>1</v>
      </c>
      <c r="AP349" s="352">
        <f t="shared" si="16"/>
        <v>6.1487929101415686</v>
      </c>
      <c r="AQ349" s="147"/>
      <c r="AR349" s="8">
        <f>SelectedInputs!AR41</f>
        <v>1.5163587051987348</v>
      </c>
      <c r="AS349" s="8">
        <f>SelectedInputs!AS41</f>
        <v>1.8581361586607354</v>
      </c>
      <c r="AT349" s="8">
        <f>SelectedInputs!AT41</f>
        <v>1.2854424053465774</v>
      </c>
      <c r="AU349" s="8">
        <f>SelectedInputs!AU41</f>
        <v>0.58394885345280734</v>
      </c>
      <c r="AV349" s="8">
        <f>SelectedInputs!AV41</f>
        <v>0.90490678748271303</v>
      </c>
    </row>
    <row r="350" spans="1:48" ht="16.8">
      <c r="A350" s="82"/>
      <c r="B350" s="82"/>
      <c r="C350" s="82"/>
      <c r="D350" s="82"/>
      <c r="E350" s="82" t="str">
        <f>SelectedInputs!E42</f>
        <v>Cyber Resilience IT Re-opener</v>
      </c>
      <c r="F350" s="82"/>
      <c r="G350" s="2" t="s">
        <v>105</v>
      </c>
      <c r="H350" s="82" t="str">
        <f>SelectedInputs!H42</f>
        <v>CRITREt</v>
      </c>
      <c r="I350" s="82"/>
      <c r="J350" s="82"/>
      <c r="K350" s="82"/>
      <c r="L350" s="82"/>
      <c r="M350" s="82"/>
      <c r="N350" s="82"/>
      <c r="O350" s="82"/>
      <c r="P350" s="82"/>
      <c r="Q350" s="82"/>
      <c r="R350" s="82"/>
      <c r="S350" s="82"/>
      <c r="T350" s="82"/>
      <c r="U350" s="82"/>
      <c r="V350" s="82"/>
      <c r="W350" s="82"/>
      <c r="X350" s="82"/>
      <c r="Y350" s="82"/>
      <c r="Z350" s="82"/>
      <c r="AA350" s="82"/>
      <c r="AB350" s="82"/>
      <c r="AC350" s="82"/>
      <c r="AD350" s="82"/>
      <c r="AE350" s="82"/>
      <c r="AF350" s="82"/>
      <c r="AG350" s="82"/>
      <c r="AH350" s="82"/>
      <c r="AI350" s="82"/>
      <c r="AJ350" s="82"/>
      <c r="AK350" s="82"/>
      <c r="AL350" s="82"/>
      <c r="AM350" s="82"/>
      <c r="AN350" s="522">
        <f t="shared" si="14"/>
        <v>2</v>
      </c>
      <c r="AO350" s="523">
        <f t="shared" si="15"/>
        <v>1</v>
      </c>
      <c r="AP350" s="352">
        <f t="shared" si="16"/>
        <v>0.58580917030367263</v>
      </c>
      <c r="AQ350" s="147"/>
      <c r="AR350" s="8">
        <f>SelectedInputs!AR42</f>
        <v>3.0451211353233438E-2</v>
      </c>
      <c r="AS350" s="8">
        <f>SelectedInputs!AS42</f>
        <v>2.6339489737609797E-2</v>
      </c>
      <c r="AT350" s="8">
        <f>SelectedInputs!AT42</f>
        <v>0.17633948973760979</v>
      </c>
      <c r="AU350" s="8">
        <f>SelectedInputs!AU42</f>
        <v>0.17633948973760979</v>
      </c>
      <c r="AV350" s="8">
        <f>SelectedInputs!AV42</f>
        <v>0.17633948973760979</v>
      </c>
    </row>
    <row r="351" spans="1:48" ht="16.8">
      <c r="A351" s="82"/>
      <c r="B351" s="82"/>
      <c r="C351" s="82"/>
      <c r="D351" s="82"/>
      <c r="E351" s="82" t="str">
        <f>SelectedInputs!E43</f>
        <v>Off-gas Grid Mechanistic Price Control Deliverable</v>
      </c>
      <c r="F351" s="82"/>
      <c r="G351" s="2" t="s">
        <v>105</v>
      </c>
      <c r="H351" s="82" t="str">
        <f>SelectedInputs!H43</f>
        <v>OGGt</v>
      </c>
      <c r="I351" s="82"/>
      <c r="J351" s="82"/>
      <c r="K351" s="82"/>
      <c r="L351" s="82"/>
      <c r="M351" s="82"/>
      <c r="N351" s="82"/>
      <c r="O351" s="82"/>
      <c r="P351" s="82"/>
      <c r="Q351" s="82"/>
      <c r="R351" s="82"/>
      <c r="S351" s="82"/>
      <c r="T351" s="82"/>
      <c r="U351" s="82"/>
      <c r="V351" s="82"/>
      <c r="W351" s="82"/>
      <c r="X351" s="82"/>
      <c r="Y351" s="82"/>
      <c r="Z351" s="82"/>
      <c r="AA351" s="82"/>
      <c r="AB351" s="82"/>
      <c r="AC351" s="82"/>
      <c r="AD351" s="82"/>
      <c r="AE351" s="82"/>
      <c r="AF351" s="82"/>
      <c r="AG351" s="82"/>
      <c r="AH351" s="82"/>
      <c r="AI351" s="82"/>
      <c r="AJ351" s="82"/>
      <c r="AK351" s="82"/>
      <c r="AL351" s="82"/>
      <c r="AM351" s="82"/>
      <c r="AN351" s="522">
        <f t="shared" si="14"/>
        <v>1</v>
      </c>
      <c r="AO351" s="523">
        <f t="shared" si="15"/>
        <v>1</v>
      </c>
      <c r="AP351" s="352">
        <f t="shared" si="16"/>
        <v>0</v>
      </c>
      <c r="AQ351" s="147"/>
      <c r="AR351" s="8">
        <f>SelectedInputs!AR43</f>
        <v>0</v>
      </c>
      <c r="AS351" s="8">
        <f>SelectedInputs!AS43</f>
        <v>0</v>
      </c>
      <c r="AT351" s="8">
        <f>SelectedInputs!AT43</f>
        <v>0</v>
      </c>
      <c r="AU351" s="8">
        <f>SelectedInputs!AU43</f>
        <v>0</v>
      </c>
      <c r="AV351" s="8">
        <f>SelectedInputs!AV43</f>
        <v>0</v>
      </c>
    </row>
    <row r="352" spans="1:48" ht="16.8">
      <c r="A352" s="82"/>
      <c r="B352" s="82"/>
      <c r="C352" s="82"/>
      <c r="D352" s="82"/>
      <c r="E352" s="82" t="str">
        <f>SelectedInputs!E44</f>
        <v>Shetland Link Contribution (SSEH only)</v>
      </c>
      <c r="F352" s="82"/>
      <c r="G352" s="2" t="s">
        <v>105</v>
      </c>
      <c r="H352" s="82" t="str">
        <f>SelectedInputs!H44</f>
        <v>SLKCt</v>
      </c>
      <c r="I352" s="82"/>
      <c r="J352" s="82"/>
      <c r="K352" s="82"/>
      <c r="L352" s="82"/>
      <c r="M352" s="82"/>
      <c r="N352" s="82"/>
      <c r="O352" s="82"/>
      <c r="P352" s="82"/>
      <c r="Q352" s="82"/>
      <c r="R352" s="82"/>
      <c r="S352" s="82"/>
      <c r="T352" s="82"/>
      <c r="U352" s="82"/>
      <c r="V352" s="82"/>
      <c r="W352" s="82"/>
      <c r="X352" s="82"/>
      <c r="Y352" s="82"/>
      <c r="Z352" s="82"/>
      <c r="AA352" s="82"/>
      <c r="AB352" s="82"/>
      <c r="AC352" s="82"/>
      <c r="AD352" s="82"/>
      <c r="AE352" s="82"/>
      <c r="AF352" s="82"/>
      <c r="AG352" s="82"/>
      <c r="AH352" s="82"/>
      <c r="AI352" s="82"/>
      <c r="AJ352" s="82"/>
      <c r="AK352" s="82"/>
      <c r="AL352" s="82"/>
      <c r="AM352" s="82"/>
      <c r="AN352" s="522">
        <f t="shared" si="14"/>
        <v>2</v>
      </c>
      <c r="AO352" s="523">
        <f t="shared" si="15"/>
        <v>1</v>
      </c>
      <c r="AP352" s="352">
        <f t="shared" si="16"/>
        <v>0</v>
      </c>
      <c r="AQ352" s="147"/>
      <c r="AR352" s="8">
        <f>SelectedInputs!AR44</f>
        <v>0</v>
      </c>
      <c r="AS352" s="8">
        <f>SelectedInputs!AS44</f>
        <v>0</v>
      </c>
      <c r="AT352" s="8">
        <f>SelectedInputs!AT44</f>
        <v>0</v>
      </c>
      <c r="AU352" s="8">
        <f>SelectedInputs!AU44</f>
        <v>0</v>
      </c>
      <c r="AV352" s="8">
        <f>SelectedInputs!AV44</f>
        <v>0</v>
      </c>
    </row>
    <row r="353" spans="1:48" ht="16.8">
      <c r="A353" s="82"/>
      <c r="B353" s="82"/>
      <c r="C353" s="82"/>
      <c r="D353" s="82"/>
      <c r="E353" s="82" t="str">
        <f>SelectedInputs!E45</f>
        <v>West Coast of Cumbria Re-opener (ENWL only)</v>
      </c>
      <c r="F353" s="82"/>
      <c r="G353" s="2" t="s">
        <v>105</v>
      </c>
      <c r="H353" s="82" t="str">
        <f>SelectedInputs!H45</f>
        <v>WCCt</v>
      </c>
      <c r="I353" s="82"/>
      <c r="J353" s="82"/>
      <c r="K353" s="82"/>
      <c r="L353" s="82"/>
      <c r="M353" s="82"/>
      <c r="N353" s="82"/>
      <c r="O353" s="82"/>
      <c r="P353" s="82"/>
      <c r="Q353" s="82"/>
      <c r="R353" s="82"/>
      <c r="S353" s="82"/>
      <c r="T353" s="82"/>
      <c r="U353" s="82"/>
      <c r="V353" s="82"/>
      <c r="W353" s="82"/>
      <c r="X353" s="82"/>
      <c r="Y353" s="82"/>
      <c r="Z353" s="82"/>
      <c r="AA353" s="82"/>
      <c r="AB353" s="82"/>
      <c r="AC353" s="82"/>
      <c r="AD353" s="82"/>
      <c r="AE353" s="82"/>
      <c r="AF353" s="82"/>
      <c r="AG353" s="82"/>
      <c r="AH353" s="82"/>
      <c r="AI353" s="82"/>
      <c r="AJ353" s="82"/>
      <c r="AK353" s="82"/>
      <c r="AL353" s="82"/>
      <c r="AM353" s="82"/>
      <c r="AN353" s="522">
        <f t="shared" si="14"/>
        <v>2</v>
      </c>
      <c r="AO353" s="523">
        <f t="shared" si="15"/>
        <v>1</v>
      </c>
      <c r="AP353" s="352">
        <f t="shared" si="16"/>
        <v>0</v>
      </c>
      <c r="AQ353" s="147"/>
      <c r="AR353" s="8">
        <f>SelectedInputs!AR45</f>
        <v>0</v>
      </c>
      <c r="AS353" s="8">
        <f>SelectedInputs!AS45</f>
        <v>0</v>
      </c>
      <c r="AT353" s="8">
        <f>SelectedInputs!AT45</f>
        <v>0</v>
      </c>
      <c r="AU353" s="8">
        <f>SelectedInputs!AU45</f>
        <v>0</v>
      </c>
      <c r="AV353" s="8">
        <f>SelectedInputs!AV45</f>
        <v>0</v>
      </c>
    </row>
    <row r="354" spans="1:48" ht="16.8">
      <c r="A354" s="82"/>
      <c r="B354" s="82"/>
      <c r="C354" s="82"/>
      <c r="D354" s="82"/>
      <c r="E354" s="82" t="str">
        <f>SelectedInputs!E46</f>
        <v>Shetland Enduring Solution Re-opener (SSEH only)</v>
      </c>
      <c r="F354" s="82"/>
      <c r="G354" s="2" t="s">
        <v>105</v>
      </c>
      <c r="H354" s="82" t="str">
        <f>SelectedInputs!H46</f>
        <v>SESt</v>
      </c>
      <c r="I354" s="82"/>
      <c r="J354" s="82"/>
      <c r="K354" s="82"/>
      <c r="L354" s="82"/>
      <c r="M354" s="82"/>
      <c r="N354" s="82"/>
      <c r="O354" s="82"/>
      <c r="P354" s="82"/>
      <c r="Q354" s="82"/>
      <c r="R354" s="82"/>
      <c r="S354" s="82"/>
      <c r="T354" s="82"/>
      <c r="U354" s="82"/>
      <c r="V354" s="82"/>
      <c r="W354" s="82"/>
      <c r="X354" s="82"/>
      <c r="Y354" s="82"/>
      <c r="Z354" s="82"/>
      <c r="AA354" s="82"/>
      <c r="AB354" s="82"/>
      <c r="AC354" s="82"/>
      <c r="AD354" s="82"/>
      <c r="AE354" s="82"/>
      <c r="AF354" s="82"/>
      <c r="AG354" s="82"/>
      <c r="AH354" s="82"/>
      <c r="AI354" s="82"/>
      <c r="AJ354" s="82"/>
      <c r="AK354" s="82"/>
      <c r="AL354" s="82"/>
      <c r="AM354" s="82"/>
      <c r="AN354" s="522">
        <f t="shared" si="14"/>
        <v>2</v>
      </c>
      <c r="AO354" s="523">
        <f t="shared" si="15"/>
        <v>1</v>
      </c>
      <c r="AP354" s="352">
        <f t="shared" si="16"/>
        <v>0</v>
      </c>
      <c r="AQ354" s="147"/>
      <c r="AR354" s="8">
        <f>SelectedInputs!AR46</f>
        <v>0</v>
      </c>
      <c r="AS354" s="8">
        <f>SelectedInputs!AS46</f>
        <v>0</v>
      </c>
      <c r="AT354" s="8">
        <f>SelectedInputs!AT46</f>
        <v>0</v>
      </c>
      <c r="AU354" s="8">
        <f>SelectedInputs!AU46</f>
        <v>0</v>
      </c>
      <c r="AV354" s="8">
        <f>SelectedInputs!AV46</f>
        <v>0</v>
      </c>
    </row>
    <row r="355" spans="1:48" ht="16.8">
      <c r="A355" s="82"/>
      <c r="B355" s="82"/>
      <c r="C355" s="82"/>
      <c r="D355" s="82"/>
      <c r="E355" s="82" t="str">
        <f>SelectedInputs!E47</f>
        <v>Shetland Extension Fixed Energy Costs Re-opener (SSEH only)</v>
      </c>
      <c r="F355" s="82"/>
      <c r="G355" s="2" t="s">
        <v>105</v>
      </c>
      <c r="H355" s="82" t="str">
        <f>SelectedInputs!H47</f>
        <v>SEFECt</v>
      </c>
      <c r="I355" s="82"/>
      <c r="J355" s="82"/>
      <c r="K355" s="82"/>
      <c r="L355" s="82"/>
      <c r="M355" s="82"/>
      <c r="N355" s="82"/>
      <c r="O355" s="82"/>
      <c r="P355" s="82"/>
      <c r="Q355" s="82"/>
      <c r="R355" s="82"/>
      <c r="S355" s="82"/>
      <c r="T355" s="82"/>
      <c r="U355" s="82"/>
      <c r="V355" s="82"/>
      <c r="W355" s="82"/>
      <c r="X355" s="82"/>
      <c r="Y355" s="82"/>
      <c r="Z355" s="82"/>
      <c r="AA355" s="82"/>
      <c r="AB355" s="82"/>
      <c r="AC355" s="82"/>
      <c r="AD355" s="82"/>
      <c r="AE355" s="82"/>
      <c r="AF355" s="82"/>
      <c r="AG355" s="82"/>
      <c r="AH355" s="82"/>
      <c r="AI355" s="82"/>
      <c r="AJ355" s="82"/>
      <c r="AK355" s="82"/>
      <c r="AL355" s="82"/>
      <c r="AM355" s="82"/>
      <c r="AN355" s="522">
        <f t="shared" si="14"/>
        <v>2</v>
      </c>
      <c r="AO355" s="523">
        <f t="shared" si="15"/>
        <v>1</v>
      </c>
      <c r="AP355" s="352">
        <f t="shared" si="16"/>
        <v>0</v>
      </c>
      <c r="AQ355" s="147"/>
      <c r="AR355" s="8">
        <f>SelectedInputs!AR47</f>
        <v>0</v>
      </c>
      <c r="AS355" s="8">
        <f>SelectedInputs!AS47</f>
        <v>0</v>
      </c>
      <c r="AT355" s="8">
        <f>SelectedInputs!AT47</f>
        <v>0</v>
      </c>
      <c r="AU355" s="8">
        <f>SelectedInputs!AU47</f>
        <v>0</v>
      </c>
      <c r="AV355" s="8">
        <f>SelectedInputs!AV47</f>
        <v>0</v>
      </c>
    </row>
    <row r="356" spans="1:48" ht="16.8">
      <c r="A356" s="82"/>
      <c r="B356" s="82"/>
      <c r="C356" s="82"/>
      <c r="D356" s="82"/>
      <c r="E356" s="82" t="str">
        <f>SelectedInputs!E48</f>
        <v>Hebrides and Orkney Re-opener (SSEH only)</v>
      </c>
      <c r="F356" s="82"/>
      <c r="G356" s="2" t="s">
        <v>105</v>
      </c>
      <c r="H356" s="82" t="str">
        <f>SelectedInputs!H48</f>
        <v>HOt</v>
      </c>
      <c r="I356" s="82"/>
      <c r="J356" s="82"/>
      <c r="K356" s="82"/>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82"/>
      <c r="AL356" s="82"/>
      <c r="AM356" s="82"/>
      <c r="AN356" s="522">
        <f t="shared" si="14"/>
        <v>2</v>
      </c>
      <c r="AO356" s="523">
        <f t="shared" si="15"/>
        <v>1</v>
      </c>
      <c r="AP356" s="352">
        <f t="shared" si="16"/>
        <v>0</v>
      </c>
      <c r="AQ356" s="147"/>
      <c r="AR356" s="8">
        <f>SelectedInputs!AR48</f>
        <v>0</v>
      </c>
      <c r="AS356" s="8">
        <f>SelectedInputs!AS48</f>
        <v>0</v>
      </c>
      <c r="AT356" s="8">
        <f>SelectedInputs!AT48</f>
        <v>0</v>
      </c>
      <c r="AU356" s="8">
        <f>SelectedInputs!AU48</f>
        <v>0</v>
      </c>
      <c r="AV356" s="8">
        <f>SelectedInputs!AV48</f>
        <v>0</v>
      </c>
    </row>
    <row r="357" spans="1:48" ht="16.8">
      <c r="A357" s="82"/>
      <c r="B357" s="82"/>
      <c r="C357" s="82"/>
      <c r="D357" s="82"/>
      <c r="E357" s="82" t="str">
        <f>SelectedInputs!E49</f>
        <v>Smart Street Mechanistic Price Control Deliverable (ENWL only)</v>
      </c>
      <c r="F357" s="82"/>
      <c r="G357" s="2" t="s">
        <v>105</v>
      </c>
      <c r="H357" s="82" t="str">
        <f>SelectedInputs!H49</f>
        <v>SSMPt</v>
      </c>
      <c r="I357" s="82"/>
      <c r="J357" s="82"/>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82"/>
      <c r="AL357" s="82"/>
      <c r="AM357" s="82"/>
      <c r="AN357" s="522">
        <f t="shared" si="14"/>
        <v>1</v>
      </c>
      <c r="AO357" s="523">
        <f t="shared" si="15"/>
        <v>1</v>
      </c>
      <c r="AP357" s="352">
        <f t="shared" si="16"/>
        <v>0</v>
      </c>
      <c r="AQ357" s="147"/>
      <c r="AR357" s="8">
        <f>SelectedInputs!AR49</f>
        <v>0</v>
      </c>
      <c r="AS357" s="8">
        <f>SelectedInputs!AS49</f>
        <v>0</v>
      </c>
      <c r="AT357" s="8">
        <f>SelectedInputs!AT49</f>
        <v>0</v>
      </c>
      <c r="AU357" s="8">
        <f>SelectedInputs!AU49</f>
        <v>0</v>
      </c>
      <c r="AV357" s="8">
        <f>SelectedInputs!AV49</f>
        <v>0</v>
      </c>
    </row>
    <row r="358" spans="1:48" ht="16.8">
      <c r="A358" s="82"/>
      <c r="B358" s="82"/>
      <c r="C358" s="82"/>
      <c r="D358" s="82"/>
      <c r="E358" s="82" t="str">
        <f>SelectedInputs!E50</f>
        <v>Worst Served Customers</v>
      </c>
      <c r="F358" s="82"/>
      <c r="G358" s="2" t="s">
        <v>105</v>
      </c>
      <c r="H358" s="82" t="str">
        <f>SelectedInputs!H50</f>
        <v>WSCt</v>
      </c>
      <c r="I358" s="82"/>
      <c r="J358" s="82"/>
      <c r="K358" s="82"/>
      <c r="L358" s="82"/>
      <c r="M358" s="82"/>
      <c r="N358" s="82"/>
      <c r="O358" s="82"/>
      <c r="P358" s="82"/>
      <c r="Q358" s="82"/>
      <c r="R358" s="82"/>
      <c r="S358" s="82"/>
      <c r="T358" s="82"/>
      <c r="U358" s="82"/>
      <c r="V358" s="82"/>
      <c r="W358" s="82"/>
      <c r="X358" s="82"/>
      <c r="Y358" s="82"/>
      <c r="Z358" s="82"/>
      <c r="AA358" s="82"/>
      <c r="AB358" s="82"/>
      <c r="AC358" s="82"/>
      <c r="AD358" s="82"/>
      <c r="AE358" s="82"/>
      <c r="AF358" s="82"/>
      <c r="AG358" s="82"/>
      <c r="AH358" s="82"/>
      <c r="AI358" s="82"/>
      <c r="AJ358" s="82"/>
      <c r="AK358" s="82"/>
      <c r="AL358" s="82"/>
      <c r="AM358" s="82"/>
      <c r="AN358" s="522">
        <f t="shared" si="14"/>
        <v>1</v>
      </c>
      <c r="AO358" s="523">
        <f t="shared" si="15"/>
        <v>1</v>
      </c>
      <c r="AP358" s="352">
        <f t="shared" si="16"/>
        <v>1.4886615326934096</v>
      </c>
      <c r="AQ358" s="147"/>
      <c r="AR358" s="8">
        <f>SelectedInputs!AR50</f>
        <v>0.301659526141977</v>
      </c>
      <c r="AS358" s="8">
        <f>SelectedInputs!AS50</f>
        <v>0.29901051258968814</v>
      </c>
      <c r="AT358" s="8">
        <f>SelectedInputs!AT50</f>
        <v>0.29637832512371226</v>
      </c>
      <c r="AU358" s="8">
        <f>SelectedInputs!AU50</f>
        <v>0.2970878419148078</v>
      </c>
      <c r="AV358" s="8">
        <f>SelectedInputs!AV50</f>
        <v>0.29452532692322447</v>
      </c>
    </row>
    <row r="359" spans="1:48" ht="16.8">
      <c r="A359" s="82"/>
      <c r="B359" s="82"/>
      <c r="C359" s="82"/>
      <c r="D359" s="82"/>
      <c r="E359" s="82" t="str">
        <f>SelectedInputs!E51</f>
        <v>EV Optioneering Projects</v>
      </c>
      <c r="F359" s="82"/>
      <c r="G359" s="2" t="s">
        <v>105</v>
      </c>
      <c r="H359" s="82" t="str">
        <f>SelectedInputs!H51</f>
        <v>EOPt</v>
      </c>
      <c r="I359" s="82"/>
      <c r="J359" s="82"/>
      <c r="K359" s="82"/>
      <c r="L359" s="82"/>
      <c r="M359" s="82"/>
      <c r="N359" s="82"/>
      <c r="O359" s="82"/>
      <c r="P359" s="82"/>
      <c r="Q359" s="82"/>
      <c r="R359" s="82"/>
      <c r="S359" s="82"/>
      <c r="T359" s="82"/>
      <c r="U359" s="82"/>
      <c r="V359" s="82"/>
      <c r="W359" s="82"/>
      <c r="X359" s="82"/>
      <c r="Y359" s="82"/>
      <c r="Z359" s="82"/>
      <c r="AA359" s="82"/>
      <c r="AB359" s="82"/>
      <c r="AC359" s="82"/>
      <c r="AD359" s="82"/>
      <c r="AE359" s="82"/>
      <c r="AF359" s="82"/>
      <c r="AG359" s="82"/>
      <c r="AH359" s="82"/>
      <c r="AI359" s="82"/>
      <c r="AJ359" s="82"/>
      <c r="AK359" s="82"/>
      <c r="AL359" s="82"/>
      <c r="AM359" s="82"/>
      <c r="AN359" s="522">
        <f t="shared" si="14"/>
        <v>1</v>
      </c>
      <c r="AO359" s="523">
        <f t="shared" si="15"/>
        <v>1</v>
      </c>
      <c r="AP359" s="352">
        <f t="shared" si="16"/>
        <v>0</v>
      </c>
      <c r="AQ359" s="147"/>
      <c r="AR359" s="8">
        <f>SelectedInputs!AR51</f>
        <v>0</v>
      </c>
      <c r="AS359" s="8">
        <f>SelectedInputs!AS51</f>
        <v>0</v>
      </c>
      <c r="AT359" s="8">
        <f>SelectedInputs!AT51</f>
        <v>0</v>
      </c>
      <c r="AU359" s="8">
        <f>SelectedInputs!AU51</f>
        <v>0</v>
      </c>
      <c r="AV359" s="8">
        <f>SelectedInputs!AV51</f>
        <v>0</v>
      </c>
    </row>
    <row r="360" spans="1:48" ht="16.8">
      <c r="A360" s="82"/>
      <c r="B360" s="82"/>
      <c r="C360" s="82"/>
      <c r="D360" s="82"/>
      <c r="E360" s="82" t="str">
        <f>SelectedInputs!E52</f>
        <v>Cyber Resilience IT baseline</v>
      </c>
      <c r="F360" s="82"/>
      <c r="G360" s="2" t="s">
        <v>105</v>
      </c>
      <c r="H360" s="82" t="str">
        <f>SelectedInputs!H52</f>
        <v>CRITt</v>
      </c>
      <c r="I360" s="82"/>
      <c r="J360" s="82"/>
      <c r="K360" s="82"/>
      <c r="L360" s="82"/>
      <c r="M360" s="82"/>
      <c r="N360" s="82"/>
      <c r="O360" s="82"/>
      <c r="P360" s="82"/>
      <c r="Q360" s="82"/>
      <c r="R360" s="82"/>
      <c r="S360" s="82"/>
      <c r="T360" s="82"/>
      <c r="U360" s="82"/>
      <c r="V360" s="82"/>
      <c r="W360" s="82"/>
      <c r="X360" s="82"/>
      <c r="Y360" s="82"/>
      <c r="Z360" s="82"/>
      <c r="AA360" s="82"/>
      <c r="AB360" s="82"/>
      <c r="AC360" s="82"/>
      <c r="AD360" s="82"/>
      <c r="AE360" s="82"/>
      <c r="AF360" s="82"/>
      <c r="AG360" s="82"/>
      <c r="AH360" s="82"/>
      <c r="AI360" s="82"/>
      <c r="AJ360" s="82"/>
      <c r="AK360" s="82"/>
      <c r="AL360" s="82"/>
      <c r="AM360" s="82"/>
      <c r="AN360" s="522">
        <f t="shared" si="14"/>
        <v>1</v>
      </c>
      <c r="AO360" s="523">
        <f t="shared" si="15"/>
        <v>1</v>
      </c>
      <c r="AP360" s="352">
        <f t="shared" si="16"/>
        <v>11.459999999999999</v>
      </c>
      <c r="AQ360" s="147"/>
      <c r="AR360" s="8">
        <f>SelectedInputs!AR52</f>
        <v>4.59</v>
      </c>
      <c r="AS360" s="8">
        <f>SelectedInputs!AS52</f>
        <v>3.61</v>
      </c>
      <c r="AT360" s="8">
        <f>SelectedInputs!AT52</f>
        <v>3.26</v>
      </c>
      <c r="AU360" s="8">
        <f>SelectedInputs!AU52</f>
        <v>0</v>
      </c>
      <c r="AV360" s="8">
        <f>SelectedInputs!AV52</f>
        <v>0</v>
      </c>
    </row>
    <row r="361" spans="1:48" ht="16.8">
      <c r="A361" s="82"/>
      <c r="B361" s="82"/>
      <c r="C361" s="82"/>
      <c r="D361" s="82"/>
      <c r="E361" s="82" t="str">
        <f>SelectedInputs!E53</f>
        <v>Wayleaves and Diversions Re-opener</v>
      </c>
      <c r="F361" s="82"/>
      <c r="G361" s="2" t="s">
        <v>105</v>
      </c>
      <c r="H361" s="82" t="str">
        <f>SelectedInputs!H53</f>
        <v>WDVt</v>
      </c>
      <c r="I361" s="82"/>
      <c r="J361" s="82"/>
      <c r="K361" s="82"/>
      <c r="L361" s="82"/>
      <c r="M361" s="82"/>
      <c r="N361" s="82"/>
      <c r="O361" s="82"/>
      <c r="P361" s="82"/>
      <c r="Q361" s="82"/>
      <c r="R361" s="82"/>
      <c r="S361" s="82"/>
      <c r="T361" s="82"/>
      <c r="U361" s="82"/>
      <c r="V361" s="82"/>
      <c r="W361" s="82"/>
      <c r="X361" s="82"/>
      <c r="Y361" s="82"/>
      <c r="Z361" s="82"/>
      <c r="AA361" s="82"/>
      <c r="AB361" s="82"/>
      <c r="AC361" s="82"/>
      <c r="AD361" s="82"/>
      <c r="AE361" s="82"/>
      <c r="AF361" s="82"/>
      <c r="AG361" s="82"/>
      <c r="AH361" s="82"/>
      <c r="AI361" s="82"/>
      <c r="AJ361" s="82"/>
      <c r="AK361" s="82"/>
      <c r="AL361" s="82"/>
      <c r="AM361" s="82"/>
      <c r="AN361" s="522">
        <f t="shared" si="14"/>
        <v>2</v>
      </c>
      <c r="AO361" s="523">
        <f t="shared" si="15"/>
        <v>1</v>
      </c>
      <c r="AP361" s="352">
        <f t="shared" si="16"/>
        <v>0</v>
      </c>
      <c r="AQ361" s="147"/>
      <c r="AR361" s="8">
        <f>SelectedInputs!AR53</f>
        <v>0</v>
      </c>
      <c r="AS361" s="8">
        <f>SelectedInputs!AS53</f>
        <v>0</v>
      </c>
      <c r="AT361" s="8">
        <f>SelectedInputs!AT53</f>
        <v>0</v>
      </c>
      <c r="AU361" s="8">
        <f>SelectedInputs!AU53</f>
        <v>0</v>
      </c>
      <c r="AV361" s="8">
        <f>SelectedInputs!AV53</f>
        <v>0</v>
      </c>
    </row>
    <row r="362" spans="1:48" ht="16.8">
      <c r="A362" s="82"/>
      <c r="B362" s="82"/>
      <c r="C362" s="82"/>
      <c r="D362" s="82"/>
      <c r="E362" s="82" t="str">
        <f>SelectedInputs!E54</f>
        <v>Indirects Scaler</v>
      </c>
      <c r="F362" s="82"/>
      <c r="G362" s="2" t="s">
        <v>105</v>
      </c>
      <c r="H362" s="82" t="str">
        <f>SelectedInputs!H54</f>
        <v>ISt</v>
      </c>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G362" s="82"/>
      <c r="AH362" s="82"/>
      <c r="AI362" s="82"/>
      <c r="AJ362" s="82"/>
      <c r="AK362" s="82"/>
      <c r="AL362" s="82"/>
      <c r="AM362" s="82"/>
      <c r="AN362" s="522">
        <f t="shared" si="14"/>
        <v>2</v>
      </c>
      <c r="AO362" s="523">
        <f t="shared" si="15"/>
        <v>1</v>
      </c>
      <c r="AP362" s="352">
        <f t="shared" si="16"/>
        <v>11.336856403081022</v>
      </c>
      <c r="AQ362" s="147"/>
      <c r="AR362" s="8">
        <f>SelectedInputs!AR54</f>
        <v>-0.59795639601956563</v>
      </c>
      <c r="AS362" s="8">
        <f>SelectedInputs!AS54</f>
        <v>8.6922004459483483E-3</v>
      </c>
      <c r="AT362" s="8">
        <f>SelectedInputs!AT54</f>
        <v>3.084389084358611</v>
      </c>
      <c r="AU362" s="8">
        <f>SelectedInputs!AU54</f>
        <v>4.15393423352858</v>
      </c>
      <c r="AV362" s="8">
        <f>SelectedInputs!AV54</f>
        <v>4.6877972807674473</v>
      </c>
    </row>
    <row r="363" spans="1:48" ht="16.8">
      <c r="A363" s="82"/>
      <c r="B363" s="82"/>
      <c r="C363" s="82"/>
      <c r="D363" s="82"/>
      <c r="E363" s="82" t="str">
        <f>SelectedInputs!E55</f>
        <v>LineSIGHT Mechanistic Price Control Deliverable (ENWL only)</v>
      </c>
      <c r="F363" s="82"/>
      <c r="G363" s="2" t="s">
        <v>105</v>
      </c>
      <c r="H363" s="82" t="str">
        <f>SelectedInputs!H55</f>
        <v>LMPt</v>
      </c>
      <c r="I363" s="82"/>
      <c r="J363" s="82"/>
      <c r="K363" s="82"/>
      <c r="L363" s="82"/>
      <c r="M363" s="82"/>
      <c r="N363" s="82"/>
      <c r="O363" s="82"/>
      <c r="P363" s="82"/>
      <c r="Q363" s="82"/>
      <c r="R363" s="82"/>
      <c r="S363" s="82"/>
      <c r="T363" s="82"/>
      <c r="U363" s="82"/>
      <c r="V363" s="82"/>
      <c r="W363" s="82"/>
      <c r="X363" s="82"/>
      <c r="Y363" s="82"/>
      <c r="Z363" s="82"/>
      <c r="AA363" s="82"/>
      <c r="AB363" s="82"/>
      <c r="AC363" s="82"/>
      <c r="AD363" s="82"/>
      <c r="AE363" s="82"/>
      <c r="AF363" s="82"/>
      <c r="AG363" s="82"/>
      <c r="AH363" s="82"/>
      <c r="AI363" s="82"/>
      <c r="AJ363" s="82"/>
      <c r="AK363" s="82"/>
      <c r="AL363" s="82"/>
      <c r="AM363" s="82"/>
      <c r="AN363" s="522">
        <f t="shared" si="14"/>
        <v>1</v>
      </c>
      <c r="AO363" s="523">
        <f t="shared" si="15"/>
        <v>1</v>
      </c>
      <c r="AP363" s="352">
        <f t="shared" si="16"/>
        <v>0</v>
      </c>
      <c r="AQ363" s="147"/>
      <c r="AR363" s="8">
        <f>SelectedInputs!AR55</f>
        <v>0</v>
      </c>
      <c r="AS363" s="8">
        <f>SelectedInputs!AS55</f>
        <v>0</v>
      </c>
      <c r="AT363" s="8">
        <f>SelectedInputs!AT55</f>
        <v>0</v>
      </c>
      <c r="AU363" s="8">
        <f>SelectedInputs!AU55</f>
        <v>0</v>
      </c>
      <c r="AV363" s="8">
        <f>SelectedInputs!AV55</f>
        <v>0</v>
      </c>
    </row>
    <row r="364" spans="1:48" ht="16.8">
      <c r="A364" s="82"/>
      <c r="B364" s="82"/>
      <c r="C364" s="82"/>
      <c r="D364" s="82"/>
      <c r="E364" s="82" t="str">
        <f>SelectedInputs!E56</f>
        <v>New Depot (EMID, SWALES, SWEST and WMID only)</v>
      </c>
      <c r="F364" s="82"/>
      <c r="G364" s="2" t="s">
        <v>105</v>
      </c>
      <c r="H364" s="82" t="str">
        <f>SelectedInputs!H56</f>
        <v>NEWDt</v>
      </c>
      <c r="I364" s="82"/>
      <c r="J364" s="82"/>
      <c r="K364" s="82"/>
      <c r="L364" s="82"/>
      <c r="M364" s="82"/>
      <c r="N364" s="82"/>
      <c r="O364" s="82"/>
      <c r="P364" s="82"/>
      <c r="Q364" s="82"/>
      <c r="R364" s="82"/>
      <c r="S364" s="82"/>
      <c r="T364" s="82"/>
      <c r="U364" s="82"/>
      <c r="V364" s="82"/>
      <c r="W364" s="82"/>
      <c r="X364" s="82"/>
      <c r="Y364" s="82"/>
      <c r="Z364" s="82"/>
      <c r="AA364" s="82"/>
      <c r="AB364" s="82"/>
      <c r="AC364" s="82"/>
      <c r="AD364" s="82"/>
      <c r="AE364" s="82"/>
      <c r="AF364" s="82"/>
      <c r="AG364" s="82"/>
      <c r="AH364" s="82"/>
      <c r="AI364" s="82"/>
      <c r="AJ364" s="82"/>
      <c r="AK364" s="82"/>
      <c r="AL364" s="82"/>
      <c r="AM364" s="82"/>
      <c r="AN364" s="522">
        <f t="shared" si="14"/>
        <v>1</v>
      </c>
      <c r="AO364" s="523">
        <f t="shared" si="15"/>
        <v>1</v>
      </c>
      <c r="AP364" s="352">
        <f t="shared" si="16"/>
        <v>4.3699999999999992</v>
      </c>
      <c r="AQ364" s="147"/>
      <c r="AR364" s="8">
        <f>SelectedInputs!AR56</f>
        <v>0.31</v>
      </c>
      <c r="AS364" s="8">
        <f>SelectedInputs!AS56</f>
        <v>1.04</v>
      </c>
      <c r="AT364" s="8">
        <f>SelectedInputs!AT56</f>
        <v>2.67</v>
      </c>
      <c r="AU364" s="8">
        <f>SelectedInputs!AU56</f>
        <v>0.35</v>
      </c>
      <c r="AV364" s="8">
        <f>SelectedInputs!AV56</f>
        <v>0</v>
      </c>
    </row>
    <row r="365" spans="1:48" ht="16.8">
      <c r="A365" s="82"/>
      <c r="B365" s="82"/>
      <c r="C365" s="82"/>
      <c r="D365" s="82"/>
      <c r="E365" s="82" t="str">
        <f>SelectedInputs!E57</f>
        <v>New Control Room (SSES and SSEH only)</v>
      </c>
      <c r="F365" s="82"/>
      <c r="G365" s="2" t="s">
        <v>105</v>
      </c>
      <c r="H365" s="82" t="str">
        <f>SelectedInputs!H57</f>
        <v>CTRLt</v>
      </c>
      <c r="I365" s="82"/>
      <c r="J365" s="82"/>
      <c r="K365" s="82"/>
      <c r="L365" s="82"/>
      <c r="M365" s="82"/>
      <c r="N365" s="82"/>
      <c r="O365" s="82"/>
      <c r="P365" s="82"/>
      <c r="Q365" s="82"/>
      <c r="R365" s="82"/>
      <c r="S365" s="82"/>
      <c r="T365" s="82"/>
      <c r="U365" s="82"/>
      <c r="V365" s="82"/>
      <c r="W365" s="82"/>
      <c r="X365" s="82"/>
      <c r="Y365" s="82"/>
      <c r="Z365" s="82"/>
      <c r="AA365" s="82"/>
      <c r="AB365" s="82"/>
      <c r="AC365" s="82"/>
      <c r="AD365" s="82"/>
      <c r="AE365" s="82"/>
      <c r="AF365" s="82"/>
      <c r="AG365" s="82"/>
      <c r="AH365" s="82"/>
      <c r="AI365" s="82"/>
      <c r="AJ365" s="82"/>
      <c r="AK365" s="82"/>
      <c r="AL365" s="82"/>
      <c r="AM365" s="82"/>
      <c r="AN365" s="522">
        <f t="shared" si="14"/>
        <v>1</v>
      </c>
      <c r="AO365" s="523">
        <f t="shared" si="15"/>
        <v>1</v>
      </c>
      <c r="AP365" s="352">
        <f t="shared" si="16"/>
        <v>0</v>
      </c>
      <c r="AQ365" s="147"/>
      <c r="AR365" s="8">
        <f>SelectedInputs!AR57</f>
        <v>0</v>
      </c>
      <c r="AS365" s="8">
        <f>SelectedInputs!AS57</f>
        <v>0</v>
      </c>
      <c r="AT365" s="8">
        <f>SelectedInputs!AT57</f>
        <v>0</v>
      </c>
      <c r="AU365" s="8">
        <f>SelectedInputs!AU57</f>
        <v>0</v>
      </c>
      <c r="AV365" s="8">
        <f>SelectedInputs!AV57</f>
        <v>0</v>
      </c>
    </row>
    <row r="366" spans="1:48" ht="16.8">
      <c r="A366" s="82"/>
      <c r="B366" s="82"/>
      <c r="C366" s="82"/>
      <c r="D366" s="82"/>
      <c r="E366" s="82" t="str">
        <f>SelectedInputs!E58</f>
        <v>Storm Arwen Re-opener</v>
      </c>
      <c r="F366" s="82"/>
      <c r="G366" s="2" t="s">
        <v>105</v>
      </c>
      <c r="H366" s="82" t="str">
        <f>SelectedInputs!H58</f>
        <v>SARt</v>
      </c>
      <c r="I366" s="82"/>
      <c r="J366" s="82"/>
      <c r="K366" s="82"/>
      <c r="L366" s="82"/>
      <c r="M366" s="82"/>
      <c r="N366" s="82"/>
      <c r="O366" s="82"/>
      <c r="P366" s="82"/>
      <c r="Q366" s="82"/>
      <c r="R366" s="82"/>
      <c r="S366" s="82"/>
      <c r="T366" s="82"/>
      <c r="U366" s="82"/>
      <c r="V366" s="82"/>
      <c r="W366" s="82"/>
      <c r="X366" s="82"/>
      <c r="Y366" s="82"/>
      <c r="Z366" s="82"/>
      <c r="AA366" s="82"/>
      <c r="AB366" s="82"/>
      <c r="AC366" s="82"/>
      <c r="AD366" s="82"/>
      <c r="AE366" s="82"/>
      <c r="AF366" s="82"/>
      <c r="AG366" s="82"/>
      <c r="AH366" s="82"/>
      <c r="AI366" s="82"/>
      <c r="AJ366" s="82"/>
      <c r="AK366" s="82"/>
      <c r="AL366" s="82"/>
      <c r="AM366" s="82"/>
      <c r="AN366" s="522">
        <f t="shared" si="14"/>
        <v>2</v>
      </c>
      <c r="AO366" s="523">
        <f t="shared" si="15"/>
        <v>1</v>
      </c>
      <c r="AP366" s="352">
        <f t="shared" si="16"/>
        <v>0</v>
      </c>
      <c r="AQ366" s="147"/>
      <c r="AR366" s="8">
        <f>SelectedInputs!AR58</f>
        <v>0</v>
      </c>
      <c r="AS366" s="8">
        <f>SelectedInputs!AS58</f>
        <v>0</v>
      </c>
      <c r="AT366" s="8">
        <f>SelectedInputs!AT58</f>
        <v>0</v>
      </c>
      <c r="AU366" s="8">
        <f>SelectedInputs!AU58</f>
        <v>0</v>
      </c>
      <c r="AV366" s="8">
        <f>SelectedInputs!AV58</f>
        <v>0</v>
      </c>
    </row>
    <row r="367" spans="1:48" ht="16.8">
      <c r="A367" s="82"/>
      <c r="B367" s="82"/>
      <c r="C367" s="82"/>
      <c r="D367" s="82"/>
      <c r="E367" s="82" t="str">
        <f>SelectedInputs!E59</f>
        <v>High Value Projects Re-opener</v>
      </c>
      <c r="F367" s="82"/>
      <c r="G367" s="2" t="s">
        <v>105</v>
      </c>
      <c r="H367" s="82" t="str">
        <f>SelectedInputs!H59</f>
        <v>HVPt</v>
      </c>
      <c r="I367" s="82"/>
      <c r="J367" s="82"/>
      <c r="K367" s="82"/>
      <c r="L367" s="82"/>
      <c r="M367" s="82"/>
      <c r="N367" s="82"/>
      <c r="O367" s="82"/>
      <c r="P367" s="82"/>
      <c r="Q367" s="82"/>
      <c r="R367" s="82"/>
      <c r="S367" s="82"/>
      <c r="T367" s="82"/>
      <c r="U367" s="82"/>
      <c r="V367" s="82"/>
      <c r="W367" s="82"/>
      <c r="X367" s="82"/>
      <c r="Y367" s="82"/>
      <c r="Z367" s="82"/>
      <c r="AA367" s="82"/>
      <c r="AB367" s="82"/>
      <c r="AC367" s="82"/>
      <c r="AD367" s="82"/>
      <c r="AE367" s="82"/>
      <c r="AF367" s="82"/>
      <c r="AG367" s="82"/>
      <c r="AH367" s="82"/>
      <c r="AI367" s="82"/>
      <c r="AJ367" s="82"/>
      <c r="AK367" s="82"/>
      <c r="AL367" s="82"/>
      <c r="AM367" s="82"/>
      <c r="AN367" s="522">
        <f t="shared" si="14"/>
        <v>2</v>
      </c>
      <c r="AO367" s="523">
        <f t="shared" si="15"/>
        <v>1</v>
      </c>
      <c r="AP367" s="352">
        <f t="shared" si="16"/>
        <v>0</v>
      </c>
      <c r="AQ367" s="147"/>
      <c r="AR367" s="8">
        <f>SelectedInputs!AR59</f>
        <v>0</v>
      </c>
      <c r="AS367" s="8">
        <f>SelectedInputs!AS59</f>
        <v>0</v>
      </c>
      <c r="AT367" s="8">
        <f>SelectedInputs!AT59</f>
        <v>0</v>
      </c>
      <c r="AU367" s="8">
        <f>SelectedInputs!AU59</f>
        <v>0</v>
      </c>
      <c r="AV367" s="8">
        <f>SelectedInputs!AV59</f>
        <v>0</v>
      </c>
    </row>
    <row r="368" spans="1:48" ht="16.8">
      <c r="A368" s="82"/>
      <c r="B368" s="82"/>
      <c r="C368" s="82"/>
      <c r="D368" s="82"/>
      <c r="E368" s="82" t="str">
        <f>SelectedInputs!E60</f>
        <v>Strategic Investment</v>
      </c>
      <c r="F368" s="82"/>
      <c r="G368" s="2" t="s">
        <v>105</v>
      </c>
      <c r="H368" s="82" t="str">
        <f>SelectedInputs!H60</f>
        <v>SINVt</v>
      </c>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G368" s="82"/>
      <c r="AH368" s="82"/>
      <c r="AI368" s="82"/>
      <c r="AJ368" s="82"/>
      <c r="AK368" s="82"/>
      <c r="AL368" s="82"/>
      <c r="AM368" s="82"/>
      <c r="AN368" s="522">
        <f t="shared" si="14"/>
        <v>2</v>
      </c>
      <c r="AO368" s="523">
        <f t="shared" si="15"/>
        <v>1</v>
      </c>
      <c r="AP368" s="352">
        <f t="shared" si="16"/>
        <v>0</v>
      </c>
      <c r="AQ368" s="147"/>
      <c r="AR368" s="8">
        <f>SelectedInputs!AR60</f>
        <v>0</v>
      </c>
      <c r="AS368" s="8">
        <f>SelectedInputs!AS60</f>
        <v>0</v>
      </c>
      <c r="AT368" s="8">
        <f>SelectedInputs!AT60</f>
        <v>0</v>
      </c>
      <c r="AU368" s="8">
        <f>SelectedInputs!AU60</f>
        <v>0</v>
      </c>
      <c r="AV368" s="8">
        <f>SelectedInputs!AV60</f>
        <v>0</v>
      </c>
    </row>
    <row r="369" spans="1:48" ht="16.8">
      <c r="A369" s="82"/>
      <c r="B369" s="82"/>
      <c r="C369" s="82"/>
      <c r="D369" s="82"/>
      <c r="E369" s="82" t="str">
        <f>SelectedInputs!E61</f>
        <v>Carry-over Green Recovery Scheme</v>
      </c>
      <c r="F369" s="82"/>
      <c r="G369" s="2" t="s">
        <v>105</v>
      </c>
      <c r="H369" s="82" t="str">
        <f>SelectedInputs!H61</f>
        <v>CGRSt</v>
      </c>
      <c r="I369" s="82"/>
      <c r="J369" s="82"/>
      <c r="K369" s="82"/>
      <c r="L369" s="82"/>
      <c r="M369" s="82"/>
      <c r="N369" s="82"/>
      <c r="O369" s="82"/>
      <c r="P369" s="82"/>
      <c r="Q369" s="82"/>
      <c r="R369" s="82"/>
      <c r="S369" s="82"/>
      <c r="T369" s="82"/>
      <c r="U369" s="82"/>
      <c r="V369" s="82"/>
      <c r="W369" s="82"/>
      <c r="X369" s="82"/>
      <c r="Y369" s="82"/>
      <c r="Z369" s="82"/>
      <c r="AA369" s="82"/>
      <c r="AB369" s="82"/>
      <c r="AC369" s="82"/>
      <c r="AD369" s="82"/>
      <c r="AE369" s="82"/>
      <c r="AF369" s="82"/>
      <c r="AG369" s="82"/>
      <c r="AH369" s="82"/>
      <c r="AI369" s="82"/>
      <c r="AJ369" s="82"/>
      <c r="AK369" s="82"/>
      <c r="AL369" s="82"/>
      <c r="AM369" s="82"/>
      <c r="AN369" s="522">
        <f t="shared" si="14"/>
        <v>2</v>
      </c>
      <c r="AO369" s="523">
        <f t="shared" si="15"/>
        <v>1</v>
      </c>
      <c r="AP369" s="352">
        <f t="shared" si="16"/>
        <v>0</v>
      </c>
      <c r="AQ369" s="147"/>
      <c r="AR369" s="8">
        <f>SelectedInputs!AR61</f>
        <v>0</v>
      </c>
      <c r="AS369" s="8">
        <f>SelectedInputs!AS61</f>
        <v>0</v>
      </c>
      <c r="AT369" s="8">
        <f>SelectedInputs!AT61</f>
        <v>0</v>
      </c>
      <c r="AU369" s="8">
        <f>SelectedInputs!AU61</f>
        <v>0</v>
      </c>
      <c r="AV369" s="8">
        <f>SelectedInputs!AV61</f>
        <v>0</v>
      </c>
    </row>
    <row r="370" spans="1:48" ht="16.8">
      <c r="A370" s="82"/>
      <c r="B370" s="82"/>
      <c r="C370" s="82"/>
      <c r="D370" s="82"/>
      <c r="E370" s="82" t="str">
        <f>SelectedInputs!E62</f>
        <v>1-in-20 Severe Weather Event</v>
      </c>
      <c r="F370" s="82"/>
      <c r="G370" s="2" t="s">
        <v>105</v>
      </c>
      <c r="H370" s="82" t="str">
        <f>SelectedInputs!H62</f>
        <v>OTSWt</v>
      </c>
      <c r="I370" s="82"/>
      <c r="J370" s="82"/>
      <c r="K370" s="82"/>
      <c r="L370" s="82"/>
      <c r="M370" s="82"/>
      <c r="N370" s="82"/>
      <c r="O370" s="82"/>
      <c r="P370" s="82"/>
      <c r="Q370" s="82"/>
      <c r="R370" s="82"/>
      <c r="S370" s="82"/>
      <c r="T370" s="82"/>
      <c r="U370" s="82"/>
      <c r="V370" s="82"/>
      <c r="W370" s="82"/>
      <c r="X370" s="82"/>
      <c r="Y370" s="82"/>
      <c r="Z370" s="82"/>
      <c r="AA370" s="82"/>
      <c r="AB370" s="82"/>
      <c r="AC370" s="82"/>
      <c r="AD370" s="82"/>
      <c r="AE370" s="82"/>
      <c r="AF370" s="82"/>
      <c r="AG370" s="82"/>
      <c r="AH370" s="82"/>
      <c r="AI370" s="82"/>
      <c r="AJ370" s="82"/>
      <c r="AK370" s="82"/>
      <c r="AL370" s="82"/>
      <c r="AM370" s="82"/>
      <c r="AN370" s="522">
        <f t="shared" si="14"/>
        <v>2</v>
      </c>
      <c r="AO370" s="523">
        <f t="shared" si="15"/>
        <v>1</v>
      </c>
      <c r="AP370" s="352">
        <f t="shared" si="16"/>
        <v>0</v>
      </c>
      <c r="AQ370" s="147"/>
      <c r="AR370" s="8">
        <f>SelectedInputs!AR62</f>
        <v>0</v>
      </c>
      <c r="AS370" s="8">
        <f>SelectedInputs!AS62</f>
        <v>0</v>
      </c>
      <c r="AT370" s="8">
        <f>SelectedInputs!AT62</f>
        <v>0</v>
      </c>
      <c r="AU370" s="8">
        <f>SelectedInputs!AU62</f>
        <v>0</v>
      </c>
      <c r="AV370" s="8">
        <f>SelectedInputs!AV62</f>
        <v>0</v>
      </c>
    </row>
    <row r="371" spans="1:48" ht="16.8">
      <c r="A371" s="82"/>
      <c r="B371" s="82"/>
      <c r="C371" s="82"/>
      <c r="D371" s="82"/>
      <c r="E371" s="82" t="str">
        <f>SelectedInputs!E63</f>
        <v>Net to Gross Load Related Expenditure</v>
      </c>
      <c r="F371" s="82"/>
      <c r="G371" s="2" t="s">
        <v>105</v>
      </c>
      <c r="H371" s="82" t="str">
        <f>SelectedInputs!H63</f>
        <v>NGLREt</v>
      </c>
      <c r="I371" s="82"/>
      <c r="J371" s="82"/>
      <c r="K371" s="82"/>
      <c r="L371" s="82"/>
      <c r="M371" s="82"/>
      <c r="N371" s="82"/>
      <c r="O371" s="82"/>
      <c r="P371" s="82"/>
      <c r="Q371" s="82"/>
      <c r="R371" s="82"/>
      <c r="S371" s="82"/>
      <c r="T371" s="82"/>
      <c r="U371" s="82"/>
      <c r="V371" s="82"/>
      <c r="W371" s="82"/>
      <c r="X371" s="82"/>
      <c r="Y371" s="82"/>
      <c r="Z371" s="82"/>
      <c r="AA371" s="82"/>
      <c r="AB371" s="82"/>
      <c r="AC371" s="82"/>
      <c r="AD371" s="82"/>
      <c r="AE371" s="82"/>
      <c r="AF371" s="82"/>
      <c r="AG371" s="82"/>
      <c r="AH371" s="82"/>
      <c r="AI371" s="82"/>
      <c r="AJ371" s="82"/>
      <c r="AK371" s="82"/>
      <c r="AL371" s="82"/>
      <c r="AM371" s="82"/>
      <c r="AN371" s="522">
        <f t="shared" si="14"/>
        <v>2</v>
      </c>
      <c r="AO371" s="523">
        <f t="shared" si="15"/>
        <v>1</v>
      </c>
      <c r="AP371" s="352">
        <f t="shared" si="16"/>
        <v>0</v>
      </c>
      <c r="AQ371" s="147"/>
      <c r="AR371" s="8">
        <f>SelectedInputs!AR63</f>
        <v>0</v>
      </c>
      <c r="AS371" s="8">
        <f>SelectedInputs!AS63</f>
        <v>0</v>
      </c>
      <c r="AT371" s="8">
        <f>SelectedInputs!AT63</f>
        <v>0</v>
      </c>
      <c r="AU371" s="8">
        <f>SelectedInputs!AU63</f>
        <v>0</v>
      </c>
      <c r="AV371" s="8">
        <f>SelectedInputs!AV63</f>
        <v>0</v>
      </c>
    </row>
    <row r="372" spans="1:48" ht="16.8">
      <c r="A372" s="82"/>
      <c r="B372" s="82"/>
      <c r="C372" s="82"/>
      <c r="D372" s="82"/>
      <c r="E372" s="82">
        <f>SelectedInputs!E64</f>
        <v>0</v>
      </c>
      <c r="F372" s="82"/>
      <c r="G372" s="2" t="s">
        <v>105</v>
      </c>
      <c r="H372" s="82">
        <f>SelectedInputs!H64</f>
        <v>0</v>
      </c>
      <c r="I372" s="82"/>
      <c r="J372" s="82"/>
      <c r="K372" s="82"/>
      <c r="L372" s="82"/>
      <c r="M372" s="82"/>
      <c r="N372" s="82"/>
      <c r="O372" s="82"/>
      <c r="P372" s="82"/>
      <c r="Q372" s="82"/>
      <c r="R372" s="82"/>
      <c r="S372" s="82"/>
      <c r="T372" s="82"/>
      <c r="U372" s="82"/>
      <c r="V372" s="82"/>
      <c r="W372" s="82"/>
      <c r="X372" s="82"/>
      <c r="Y372" s="82"/>
      <c r="Z372" s="82"/>
      <c r="AA372" s="82"/>
      <c r="AB372" s="82"/>
      <c r="AC372" s="82"/>
      <c r="AD372" s="82"/>
      <c r="AE372" s="82"/>
      <c r="AF372" s="82"/>
      <c r="AG372" s="82"/>
      <c r="AH372" s="82"/>
      <c r="AI372" s="82"/>
      <c r="AJ372" s="82"/>
      <c r="AK372" s="82"/>
      <c r="AL372" s="82"/>
      <c r="AM372" s="82"/>
      <c r="AN372" s="522">
        <f t="shared" si="14"/>
        <v>0</v>
      </c>
      <c r="AO372" s="523">
        <f t="shared" si="15"/>
        <v>0</v>
      </c>
      <c r="AP372" s="352">
        <f t="shared" si="16"/>
        <v>0</v>
      </c>
      <c r="AQ372" s="147"/>
      <c r="AR372" s="8">
        <f>SelectedInputs!AR64</f>
        <v>0</v>
      </c>
      <c r="AS372" s="8">
        <f>SelectedInputs!AS64</f>
        <v>0</v>
      </c>
      <c r="AT372" s="8">
        <f>SelectedInputs!AT64</f>
        <v>0</v>
      </c>
      <c r="AU372" s="8">
        <f>SelectedInputs!AU64</f>
        <v>0</v>
      </c>
      <c r="AV372" s="8">
        <f>SelectedInputs!AV64</f>
        <v>0</v>
      </c>
    </row>
    <row r="373" spans="1:48" ht="16.8">
      <c r="A373" s="82"/>
      <c r="B373" s="82"/>
      <c r="C373" s="82"/>
      <c r="D373" s="82"/>
      <c r="E373" s="82">
        <f>SelectedInputs!E65</f>
        <v>0</v>
      </c>
      <c r="F373" s="82"/>
      <c r="G373" s="2" t="s">
        <v>105</v>
      </c>
      <c r="H373" s="82">
        <f>SelectedInputs!H65</f>
        <v>0</v>
      </c>
      <c r="I373" s="82"/>
      <c r="J373" s="82"/>
      <c r="K373" s="82"/>
      <c r="L373" s="82"/>
      <c r="M373" s="82"/>
      <c r="N373" s="82"/>
      <c r="O373" s="82"/>
      <c r="P373" s="82"/>
      <c r="Q373" s="82"/>
      <c r="R373" s="82"/>
      <c r="S373" s="82"/>
      <c r="T373" s="82"/>
      <c r="U373" s="82"/>
      <c r="V373" s="82"/>
      <c r="W373" s="82"/>
      <c r="X373" s="82"/>
      <c r="Y373" s="82"/>
      <c r="Z373" s="82"/>
      <c r="AA373" s="82"/>
      <c r="AB373" s="82"/>
      <c r="AC373" s="82"/>
      <c r="AD373" s="82"/>
      <c r="AE373" s="82"/>
      <c r="AF373" s="82"/>
      <c r="AG373" s="82"/>
      <c r="AH373" s="82"/>
      <c r="AI373" s="82"/>
      <c r="AJ373" s="82"/>
      <c r="AK373" s="82"/>
      <c r="AL373" s="82"/>
      <c r="AM373" s="82"/>
      <c r="AN373" s="522">
        <f t="shared" si="14"/>
        <v>0</v>
      </c>
      <c r="AO373" s="523">
        <f t="shared" si="15"/>
        <v>0</v>
      </c>
      <c r="AP373" s="352">
        <f t="shared" si="16"/>
        <v>0</v>
      </c>
      <c r="AQ373" s="147"/>
      <c r="AR373" s="8">
        <f>SelectedInputs!AR65</f>
        <v>0</v>
      </c>
      <c r="AS373" s="8">
        <f>SelectedInputs!AS65</f>
        <v>0</v>
      </c>
      <c r="AT373" s="8">
        <f>SelectedInputs!AT65</f>
        <v>0</v>
      </c>
      <c r="AU373" s="8">
        <f>SelectedInputs!AU65</f>
        <v>0</v>
      </c>
      <c r="AV373" s="8">
        <f>SelectedInputs!AV65</f>
        <v>0</v>
      </c>
    </row>
    <row r="374" spans="1:48" ht="16.8">
      <c r="A374" s="82"/>
      <c r="B374" s="82"/>
      <c r="C374" s="82"/>
      <c r="D374" s="82"/>
      <c r="E374" s="82">
        <f>SelectedInputs!E66</f>
        <v>0</v>
      </c>
      <c r="F374" s="82"/>
      <c r="G374" s="2" t="s">
        <v>105</v>
      </c>
      <c r="H374" s="82">
        <f>SelectedInputs!H66</f>
        <v>0</v>
      </c>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G374" s="82"/>
      <c r="AH374" s="82"/>
      <c r="AI374" s="82"/>
      <c r="AJ374" s="82"/>
      <c r="AK374" s="82"/>
      <c r="AL374" s="82"/>
      <c r="AM374" s="82"/>
      <c r="AN374" s="522">
        <f t="shared" si="14"/>
        <v>0</v>
      </c>
      <c r="AO374" s="523">
        <f t="shared" si="15"/>
        <v>0</v>
      </c>
      <c r="AP374" s="352">
        <f t="shared" si="16"/>
        <v>0</v>
      </c>
      <c r="AQ374" s="147"/>
      <c r="AR374" s="8">
        <f>SelectedInputs!AR66</f>
        <v>0</v>
      </c>
      <c r="AS374" s="8">
        <f>SelectedInputs!AS66</f>
        <v>0</v>
      </c>
      <c r="AT374" s="8">
        <f>SelectedInputs!AT66</f>
        <v>0</v>
      </c>
      <c r="AU374" s="8">
        <f>SelectedInputs!AU66</f>
        <v>0</v>
      </c>
      <c r="AV374" s="8">
        <f>SelectedInputs!AV66</f>
        <v>0</v>
      </c>
    </row>
    <row r="375" spans="1:48" ht="16.8">
      <c r="A375" s="82"/>
      <c r="B375" s="82"/>
      <c r="C375" s="82"/>
      <c r="D375" s="82"/>
      <c r="E375" s="82">
        <f>SelectedInputs!E67</f>
        <v>0</v>
      </c>
      <c r="F375" s="82"/>
      <c r="G375" s="2" t="s">
        <v>105</v>
      </c>
      <c r="H375" s="82">
        <f>SelectedInputs!H67</f>
        <v>0</v>
      </c>
      <c r="I375" s="82"/>
      <c r="J375" s="82"/>
      <c r="K375" s="82"/>
      <c r="L375" s="82"/>
      <c r="M375" s="82"/>
      <c r="N375" s="82"/>
      <c r="O375" s="82"/>
      <c r="P375" s="82"/>
      <c r="Q375" s="82"/>
      <c r="R375" s="82"/>
      <c r="S375" s="82"/>
      <c r="T375" s="82"/>
      <c r="U375" s="82"/>
      <c r="V375" s="82"/>
      <c r="W375" s="82"/>
      <c r="X375" s="82"/>
      <c r="Y375" s="82"/>
      <c r="Z375" s="82"/>
      <c r="AA375" s="82"/>
      <c r="AB375" s="82"/>
      <c r="AC375" s="82"/>
      <c r="AD375" s="82"/>
      <c r="AE375" s="82"/>
      <c r="AF375" s="82"/>
      <c r="AG375" s="82"/>
      <c r="AH375" s="82"/>
      <c r="AI375" s="82"/>
      <c r="AJ375" s="82"/>
      <c r="AK375" s="82"/>
      <c r="AL375" s="82"/>
      <c r="AM375" s="82"/>
      <c r="AN375" s="522">
        <f t="shared" si="14"/>
        <v>0</v>
      </c>
      <c r="AO375" s="523">
        <f t="shared" si="15"/>
        <v>0</v>
      </c>
      <c r="AP375" s="352">
        <f t="shared" si="16"/>
        <v>0</v>
      </c>
      <c r="AQ375" s="147"/>
      <c r="AR375" s="8">
        <f>SelectedInputs!AR67</f>
        <v>0</v>
      </c>
      <c r="AS375" s="8">
        <f>SelectedInputs!AS67</f>
        <v>0</v>
      </c>
      <c r="AT375" s="8">
        <f>SelectedInputs!AT67</f>
        <v>0</v>
      </c>
      <c r="AU375" s="8">
        <f>SelectedInputs!AU67</f>
        <v>0</v>
      </c>
      <c r="AV375" s="8">
        <f>SelectedInputs!AV67</f>
        <v>0</v>
      </c>
    </row>
    <row r="376" spans="1:48" ht="16.8">
      <c r="A376" s="82"/>
      <c r="B376" s="82"/>
      <c r="C376" s="82"/>
      <c r="D376" s="82"/>
      <c r="E376" s="82">
        <f>SelectedInputs!E68</f>
        <v>0</v>
      </c>
      <c r="F376" s="82"/>
      <c r="G376" s="2" t="s">
        <v>105</v>
      </c>
      <c r="H376" s="82">
        <f>SelectedInputs!H68</f>
        <v>0</v>
      </c>
      <c r="I376" s="82"/>
      <c r="J376" s="82"/>
      <c r="K376" s="82"/>
      <c r="L376" s="82"/>
      <c r="M376" s="82"/>
      <c r="N376" s="82"/>
      <c r="O376" s="82"/>
      <c r="P376" s="82"/>
      <c r="Q376" s="82"/>
      <c r="R376" s="82"/>
      <c r="S376" s="82"/>
      <c r="T376" s="82"/>
      <c r="U376" s="82"/>
      <c r="V376" s="82"/>
      <c r="W376" s="82"/>
      <c r="X376" s="82"/>
      <c r="Y376" s="82"/>
      <c r="Z376" s="82"/>
      <c r="AA376" s="82"/>
      <c r="AB376" s="82"/>
      <c r="AC376" s="82"/>
      <c r="AD376" s="82"/>
      <c r="AE376" s="82"/>
      <c r="AF376" s="82"/>
      <c r="AG376" s="82"/>
      <c r="AH376" s="82"/>
      <c r="AI376" s="82"/>
      <c r="AJ376" s="82"/>
      <c r="AK376" s="82"/>
      <c r="AL376" s="82"/>
      <c r="AM376" s="82"/>
      <c r="AN376" s="522">
        <f t="shared" si="14"/>
        <v>0</v>
      </c>
      <c r="AO376" s="523">
        <f t="shared" si="15"/>
        <v>0</v>
      </c>
      <c r="AP376" s="352">
        <f t="shared" si="16"/>
        <v>0</v>
      </c>
      <c r="AQ376" s="147"/>
      <c r="AR376" s="8">
        <f>SelectedInputs!AR68</f>
        <v>0</v>
      </c>
      <c r="AS376" s="8">
        <f>SelectedInputs!AS68</f>
        <v>0</v>
      </c>
      <c r="AT376" s="8">
        <f>SelectedInputs!AT68</f>
        <v>0</v>
      </c>
      <c r="AU376" s="8">
        <f>SelectedInputs!AU68</f>
        <v>0</v>
      </c>
      <c r="AV376" s="8">
        <f>SelectedInputs!AV68</f>
        <v>0</v>
      </c>
    </row>
    <row r="377" spans="1:48" ht="16.8">
      <c r="A377" s="82"/>
      <c r="B377" s="82"/>
      <c r="C377" s="82"/>
      <c r="D377" s="82"/>
      <c r="E377" s="82">
        <f>SelectedInputs!E69</f>
        <v>0</v>
      </c>
      <c r="F377" s="82"/>
      <c r="G377" s="2" t="s">
        <v>105</v>
      </c>
      <c r="H377" s="82">
        <f>SelectedInputs!H69</f>
        <v>0</v>
      </c>
      <c r="I377" s="82"/>
      <c r="J377" s="82"/>
      <c r="K377" s="82"/>
      <c r="L377" s="82"/>
      <c r="M377" s="82"/>
      <c r="N377" s="82"/>
      <c r="O377" s="82"/>
      <c r="P377" s="82"/>
      <c r="Q377" s="82"/>
      <c r="R377" s="82"/>
      <c r="S377" s="82"/>
      <c r="T377" s="82"/>
      <c r="U377" s="82"/>
      <c r="V377" s="82"/>
      <c r="W377" s="82"/>
      <c r="X377" s="82"/>
      <c r="Y377" s="82"/>
      <c r="Z377" s="82"/>
      <c r="AA377" s="82"/>
      <c r="AB377" s="82"/>
      <c r="AC377" s="82"/>
      <c r="AD377" s="82"/>
      <c r="AE377" s="82"/>
      <c r="AF377" s="82"/>
      <c r="AG377" s="82"/>
      <c r="AH377" s="82"/>
      <c r="AI377" s="82"/>
      <c r="AJ377" s="82"/>
      <c r="AK377" s="82"/>
      <c r="AL377" s="82"/>
      <c r="AM377" s="82"/>
      <c r="AN377" s="522">
        <f t="shared" si="14"/>
        <v>0</v>
      </c>
      <c r="AO377" s="523">
        <f t="shared" si="15"/>
        <v>0</v>
      </c>
      <c r="AP377" s="352">
        <f t="shared" si="16"/>
        <v>0</v>
      </c>
      <c r="AQ377" s="147"/>
      <c r="AR377" s="8">
        <f>SelectedInputs!AR69</f>
        <v>0</v>
      </c>
      <c r="AS377" s="8">
        <f>SelectedInputs!AS69</f>
        <v>0</v>
      </c>
      <c r="AT377" s="8">
        <f>SelectedInputs!AT69</f>
        <v>0</v>
      </c>
      <c r="AU377" s="8">
        <f>SelectedInputs!AU69</f>
        <v>0</v>
      </c>
      <c r="AV377" s="8">
        <f>SelectedInputs!AV69</f>
        <v>0</v>
      </c>
    </row>
    <row r="378" spans="1:48" ht="16.8">
      <c r="A378" s="82"/>
      <c r="B378" s="82"/>
      <c r="C378" s="82"/>
      <c r="D378" s="82"/>
      <c r="E378" s="82">
        <f>SelectedInputs!E70</f>
        <v>0</v>
      </c>
      <c r="F378" s="82"/>
      <c r="G378" s="2" t="s">
        <v>105</v>
      </c>
      <c r="H378" s="82">
        <f>SelectedInputs!H70</f>
        <v>0</v>
      </c>
      <c r="I378" s="82"/>
      <c r="J378" s="82"/>
      <c r="K378" s="82"/>
      <c r="L378" s="82"/>
      <c r="M378" s="82"/>
      <c r="N378" s="82"/>
      <c r="O378" s="82"/>
      <c r="P378" s="82"/>
      <c r="Q378" s="82"/>
      <c r="R378" s="82"/>
      <c r="S378" s="82"/>
      <c r="T378" s="82"/>
      <c r="U378" s="82"/>
      <c r="V378" s="82"/>
      <c r="W378" s="82"/>
      <c r="X378" s="82"/>
      <c r="Y378" s="82"/>
      <c r="Z378" s="82"/>
      <c r="AA378" s="82"/>
      <c r="AB378" s="82"/>
      <c r="AC378" s="82"/>
      <c r="AD378" s="82"/>
      <c r="AE378" s="82"/>
      <c r="AF378" s="82"/>
      <c r="AG378" s="82"/>
      <c r="AH378" s="82"/>
      <c r="AI378" s="82"/>
      <c r="AJ378" s="82"/>
      <c r="AK378" s="82"/>
      <c r="AL378" s="82"/>
      <c r="AM378" s="82"/>
      <c r="AN378" s="522">
        <f t="shared" si="14"/>
        <v>0</v>
      </c>
      <c r="AO378" s="523">
        <f t="shared" si="15"/>
        <v>0</v>
      </c>
      <c r="AP378" s="352">
        <f t="shared" si="16"/>
        <v>0</v>
      </c>
      <c r="AQ378" s="147"/>
      <c r="AR378" s="8">
        <f>SelectedInputs!AR70</f>
        <v>0</v>
      </c>
      <c r="AS378" s="8">
        <f>SelectedInputs!AS70</f>
        <v>0</v>
      </c>
      <c r="AT378" s="8">
        <f>SelectedInputs!AT70</f>
        <v>0</v>
      </c>
      <c r="AU378" s="8">
        <f>SelectedInputs!AU70</f>
        <v>0</v>
      </c>
      <c r="AV378" s="8">
        <f>SelectedInputs!AV70</f>
        <v>0</v>
      </c>
    </row>
    <row r="379" spans="1:48" ht="16.8">
      <c r="A379" s="82"/>
      <c r="B379" s="82"/>
      <c r="C379" s="82"/>
      <c r="D379" s="82"/>
      <c r="E379" s="82">
        <f>SelectedInputs!E71</f>
        <v>0</v>
      </c>
      <c r="F379" s="82"/>
      <c r="G379" s="2" t="s">
        <v>105</v>
      </c>
      <c r="H379" s="82">
        <f>SelectedInputs!H71</f>
        <v>0</v>
      </c>
      <c r="I379" s="82"/>
      <c r="J379" s="82"/>
      <c r="K379" s="82"/>
      <c r="L379" s="82"/>
      <c r="M379" s="82"/>
      <c r="N379" s="82"/>
      <c r="O379" s="82"/>
      <c r="P379" s="82"/>
      <c r="Q379" s="82"/>
      <c r="R379" s="82"/>
      <c r="S379" s="82"/>
      <c r="T379" s="82"/>
      <c r="U379" s="82"/>
      <c r="V379" s="82"/>
      <c r="W379" s="82"/>
      <c r="X379" s="82"/>
      <c r="Y379" s="82"/>
      <c r="Z379" s="82"/>
      <c r="AA379" s="82"/>
      <c r="AB379" s="82"/>
      <c r="AC379" s="82"/>
      <c r="AD379" s="82"/>
      <c r="AE379" s="82"/>
      <c r="AF379" s="82"/>
      <c r="AG379" s="82"/>
      <c r="AH379" s="82"/>
      <c r="AI379" s="82"/>
      <c r="AJ379" s="82"/>
      <c r="AK379" s="82"/>
      <c r="AL379" s="82"/>
      <c r="AM379" s="82"/>
      <c r="AN379" s="522">
        <f t="shared" si="14"/>
        <v>0</v>
      </c>
      <c r="AO379" s="523">
        <f t="shared" si="15"/>
        <v>0</v>
      </c>
      <c r="AP379" s="352">
        <f t="shared" si="16"/>
        <v>0</v>
      </c>
      <c r="AQ379" s="147"/>
      <c r="AR379" s="8">
        <f>SelectedInputs!AR71</f>
        <v>0</v>
      </c>
      <c r="AS379" s="8">
        <f>SelectedInputs!AS71</f>
        <v>0</v>
      </c>
      <c r="AT379" s="8">
        <f>SelectedInputs!AT71</f>
        <v>0</v>
      </c>
      <c r="AU379" s="8">
        <f>SelectedInputs!AU71</f>
        <v>0</v>
      </c>
      <c r="AV379" s="8">
        <f>SelectedInputs!AV71</f>
        <v>0</v>
      </c>
    </row>
    <row r="380" spans="1:48" ht="16.8">
      <c r="A380" s="82"/>
      <c r="B380" s="82"/>
      <c r="C380" s="82"/>
      <c r="D380" s="82"/>
      <c r="E380" s="82" t="s">
        <v>644</v>
      </c>
      <c r="F380" s="82"/>
      <c r="G380" s="2" t="s">
        <v>105</v>
      </c>
      <c r="H380" s="82"/>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G380" s="82"/>
      <c r="AH380" s="82"/>
      <c r="AI380" s="82"/>
      <c r="AJ380" s="82"/>
      <c r="AK380" s="82"/>
      <c r="AL380" s="82"/>
      <c r="AM380" s="82"/>
      <c r="AN380" s="82"/>
      <c r="AO380" s="82"/>
      <c r="AP380" s="82"/>
      <c r="AQ380" s="147"/>
      <c r="AR380" s="431">
        <f>SUM(AR332:AR379)</f>
        <v>32.954682112761049</v>
      </c>
      <c r="AS380" s="431">
        <f>SUM(AS332:AS379)</f>
        <v>53.777241040196479</v>
      </c>
      <c r="AT380" s="431">
        <f>SUM(AT332:AT379)</f>
        <v>91.288066896453245</v>
      </c>
      <c r="AU380" s="431">
        <f>SUM(AU332:AU379)</f>
        <v>82.029634201348188</v>
      </c>
      <c r="AV380" s="431">
        <f>SUM(AV332:AV379)</f>
        <v>113.56641651690862</v>
      </c>
    </row>
    <row r="381" spans="1:48" ht="16.8">
      <c r="A381" s="82"/>
      <c r="B381" s="82"/>
      <c r="C381" s="82"/>
      <c r="D381" s="82"/>
      <c r="E381" s="182" t="s">
        <v>21</v>
      </c>
      <c r="F381" s="268"/>
      <c r="G381" s="2"/>
      <c r="H381" s="82"/>
      <c r="I381" s="82"/>
      <c r="J381" s="82"/>
      <c r="K381" s="82"/>
      <c r="L381" s="82"/>
      <c r="M381" s="82"/>
      <c r="N381" s="82"/>
      <c r="O381" s="82"/>
      <c r="P381" s="82"/>
      <c r="Q381" s="82"/>
      <c r="R381" s="82"/>
      <c r="S381" s="82"/>
      <c r="T381" s="82"/>
      <c r="U381" s="82"/>
      <c r="V381" s="82"/>
      <c r="W381" s="82"/>
      <c r="X381" s="82"/>
      <c r="Y381" s="82"/>
      <c r="Z381" s="82"/>
      <c r="AA381" s="82"/>
      <c r="AB381" s="82"/>
      <c r="AC381" s="82"/>
      <c r="AD381" s="82"/>
      <c r="AE381" s="82"/>
      <c r="AF381" s="82"/>
      <c r="AG381" s="82"/>
      <c r="AH381" s="82"/>
      <c r="AI381" s="82"/>
      <c r="AJ381" s="335"/>
      <c r="AK381" s="335"/>
      <c r="AL381" s="335"/>
      <c r="AM381" s="335"/>
      <c r="AN381" s="335"/>
      <c r="AO381" s="335"/>
      <c r="AP381" s="335">
        <f>IF(SUMPRODUCT(AO332:AO379,AP332:AP379)=SUM(AP332:AP379),0,1)</f>
        <v>0</v>
      </c>
      <c r="AQ381" s="336"/>
      <c r="AR381" s="335"/>
      <c r="AS381" s="335"/>
      <c r="AT381" s="335"/>
      <c r="AU381" s="335"/>
      <c r="AV381" s="335"/>
    </row>
    <row r="382" spans="1:48" ht="16.8">
      <c r="A382" s="82"/>
      <c r="B382" s="82"/>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3"/>
      <c r="AI382" s="83"/>
      <c r="AJ382" s="83"/>
      <c r="AK382" s="83"/>
      <c r="AL382" s="83"/>
      <c r="AM382" s="83"/>
      <c r="AN382" s="83"/>
      <c r="AO382" s="83"/>
      <c r="AP382" s="83"/>
      <c r="AQ382" s="269"/>
      <c r="AR382" s="83"/>
      <c r="AS382" s="83"/>
      <c r="AT382" s="83"/>
      <c r="AU382" s="83"/>
      <c r="AV382" s="83"/>
    </row>
    <row r="383" spans="1:48" ht="16.8">
      <c r="A383" s="82"/>
      <c r="B383" s="82"/>
      <c r="C383" s="194"/>
      <c r="D383" s="28" t="s">
        <v>645</v>
      </c>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9"/>
      <c r="AR383" s="28"/>
      <c r="AS383" s="28"/>
      <c r="AT383" s="28"/>
      <c r="AU383" s="28"/>
      <c r="AV383" s="28"/>
    </row>
    <row r="384" spans="1:48" ht="67.2">
      <c r="A384" s="82"/>
      <c r="B384" s="82"/>
      <c r="C384" s="82"/>
      <c r="D384" s="82"/>
      <c r="E384" s="82"/>
      <c r="F384" s="268"/>
      <c r="G384" s="82"/>
      <c r="H384" s="82"/>
      <c r="I384" s="82"/>
      <c r="J384" s="82"/>
      <c r="K384" s="82"/>
      <c r="L384" s="82"/>
      <c r="M384" s="82"/>
      <c r="N384" s="82"/>
      <c r="O384" s="82"/>
      <c r="P384" s="82"/>
      <c r="Q384" s="82"/>
      <c r="R384" s="82"/>
      <c r="S384" s="82"/>
      <c r="T384" s="82"/>
      <c r="U384" s="82"/>
      <c r="V384" s="82"/>
      <c r="W384" s="82"/>
      <c r="X384" s="82"/>
      <c r="Y384" s="82"/>
      <c r="Z384" s="82"/>
      <c r="AA384" s="82"/>
      <c r="AB384" s="82"/>
      <c r="AC384" s="82"/>
      <c r="AD384" s="82"/>
      <c r="AE384" s="82"/>
      <c r="AF384" s="82"/>
      <c r="AG384" s="82"/>
      <c r="AH384" s="82"/>
      <c r="AI384" s="82"/>
      <c r="AJ384" s="205" t="s">
        <v>646</v>
      </c>
      <c r="AK384" s="205"/>
      <c r="AL384" s="205" t="s">
        <v>647</v>
      </c>
      <c r="AM384" s="205" t="s">
        <v>648</v>
      </c>
      <c r="AO384" s="205" t="s">
        <v>633</v>
      </c>
      <c r="AP384" s="205" t="s">
        <v>634</v>
      </c>
      <c r="AQ384" s="205" t="s">
        <v>635</v>
      </c>
      <c r="AR384" s="205" t="s">
        <v>636</v>
      </c>
      <c r="AS384" s="205" t="s">
        <v>637</v>
      </c>
      <c r="AT384" s="205" t="s">
        <v>638</v>
      </c>
      <c r="AU384" s="205" t="s">
        <v>639</v>
      </c>
    </row>
    <row r="385" spans="1:48" ht="16.8">
      <c r="A385" s="82"/>
      <c r="B385" s="82"/>
      <c r="C385" s="82"/>
      <c r="D385" s="82"/>
      <c r="E385" s="82" t="str">
        <f t="shared" ref="E385:E432" si="17">E332</f>
        <v>RPEs (bucket 1 allowances)</v>
      </c>
      <c r="F385" s="268"/>
      <c r="G385" s="82" t="s">
        <v>209</v>
      </c>
      <c r="H385" s="82"/>
      <c r="I385" s="82"/>
      <c r="J385" s="82"/>
      <c r="K385" s="82"/>
      <c r="L385" s="82"/>
      <c r="M385" s="82"/>
      <c r="N385" s="82"/>
      <c r="O385" s="82"/>
      <c r="P385" s="82"/>
      <c r="Q385" s="82"/>
      <c r="R385" s="82"/>
      <c r="S385" s="82"/>
      <c r="T385" s="82"/>
      <c r="U385" s="82"/>
      <c r="V385" s="82"/>
      <c r="W385" s="82"/>
      <c r="X385" s="82"/>
      <c r="Y385" s="82"/>
      <c r="Z385" s="82"/>
      <c r="AA385" s="82"/>
      <c r="AB385" s="82"/>
      <c r="AC385" s="82"/>
      <c r="AD385" s="82"/>
      <c r="AE385" s="82"/>
      <c r="AF385" s="82"/>
      <c r="AG385" s="82"/>
      <c r="AH385" s="82"/>
      <c r="AI385" s="82"/>
      <c r="AJ385" s="353" t="str">
        <f>SelectedInputs!AJ74</f>
        <v>Other</v>
      </c>
      <c r="AK385" s="353"/>
      <c r="AL385" s="353">
        <f>SelectedInputs!AL74</f>
        <v>0</v>
      </c>
      <c r="AM385" s="353">
        <f>SelectedInputs!AM74</f>
        <v>1</v>
      </c>
      <c r="AN385" s="515"/>
      <c r="AO385" s="287">
        <f>SelectedInputs!AO74</f>
        <v>9.6975286617343115E-2</v>
      </c>
      <c r="AP385" s="287">
        <f>SelectedInputs!AP74</f>
        <v>0.29523437657782592</v>
      </c>
      <c r="AQ385" s="287">
        <f>SelectedInputs!AQ74</f>
        <v>9.4908545000437591E-2</v>
      </c>
      <c r="AR385" s="287">
        <f>SelectedInputs!AR74</f>
        <v>9.6658879920292429E-2</v>
      </c>
      <c r="AS385" s="287">
        <f>SelectedInputs!AS74</f>
        <v>3.5114411315242046E-2</v>
      </c>
      <c r="AT385" s="287">
        <f>SelectedInputs!AT74</f>
        <v>5.5276923180493182E-2</v>
      </c>
      <c r="AU385" s="287">
        <f>SelectedInputs!AU74</f>
        <v>0.32583157738836566</v>
      </c>
      <c r="AV385" s="521"/>
    </row>
    <row r="386" spans="1:48" ht="16.8">
      <c r="A386" s="82"/>
      <c r="B386" s="82"/>
      <c r="C386" s="82"/>
      <c r="D386" s="82"/>
      <c r="E386" s="82" t="str">
        <f t="shared" si="17"/>
        <v>RPEs (bucket 2 allowances)</v>
      </c>
      <c r="F386" s="268"/>
      <c r="G386" s="82" t="s">
        <v>209</v>
      </c>
      <c r="H386" s="82"/>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G386" s="82"/>
      <c r="AH386" s="82"/>
      <c r="AI386" s="82"/>
      <c r="AJ386" s="353" t="str">
        <f>SelectedInputs!AJ75</f>
        <v>Other</v>
      </c>
      <c r="AK386" s="353"/>
      <c r="AL386" s="353">
        <f>SelectedInputs!AL75</f>
        <v>0</v>
      </c>
      <c r="AM386" s="353">
        <f>SelectedInputs!AM75</f>
        <v>2</v>
      </c>
      <c r="AN386" s="515"/>
      <c r="AO386" s="287">
        <f>SelectedInputs!AO75</f>
        <v>0.93508201043908468</v>
      </c>
      <c r="AP386" s="287">
        <f>SelectedInputs!AP75</f>
        <v>6.4917989560915212E-2</v>
      </c>
      <c r="AQ386" s="287">
        <f>SelectedInputs!AQ75</f>
        <v>0</v>
      </c>
      <c r="AR386" s="287">
        <f>SelectedInputs!AR75</f>
        <v>0</v>
      </c>
      <c r="AS386" s="287">
        <f>SelectedInputs!AS75</f>
        <v>0</v>
      </c>
      <c r="AT386" s="287">
        <f>SelectedInputs!AT75</f>
        <v>0</v>
      </c>
      <c r="AU386" s="287">
        <f>SelectedInputs!AU75</f>
        <v>0</v>
      </c>
      <c r="AV386" s="521"/>
    </row>
    <row r="387" spans="1:48" ht="16.8">
      <c r="A387" s="82"/>
      <c r="B387" s="82"/>
      <c r="C387" s="82"/>
      <c r="D387" s="82"/>
      <c r="E387" s="82" t="str">
        <f t="shared" si="17"/>
        <v>Physical Security Re-opener</v>
      </c>
      <c r="F387" s="268"/>
      <c r="G387" s="82" t="s">
        <v>209</v>
      </c>
      <c r="H387" s="82"/>
      <c r="I387" s="82"/>
      <c r="J387" s="82"/>
      <c r="K387" s="82"/>
      <c r="L387" s="82"/>
      <c r="M387" s="82"/>
      <c r="N387" s="82"/>
      <c r="O387" s="82"/>
      <c r="P387" s="82"/>
      <c r="Q387" s="82"/>
      <c r="R387" s="82"/>
      <c r="S387" s="82"/>
      <c r="T387" s="82"/>
      <c r="U387" s="82"/>
      <c r="V387" s="82"/>
      <c r="W387" s="82"/>
      <c r="X387" s="82"/>
      <c r="Y387" s="82"/>
      <c r="Z387" s="82"/>
      <c r="AA387" s="82"/>
      <c r="AB387" s="82"/>
      <c r="AC387" s="82"/>
      <c r="AD387" s="82"/>
      <c r="AE387" s="82"/>
      <c r="AF387" s="82"/>
      <c r="AG387" s="82"/>
      <c r="AH387" s="82"/>
      <c r="AI387" s="82"/>
      <c r="AJ387" s="353" t="str">
        <f>SelectedInputs!AJ76</f>
        <v>Re-opener</v>
      </c>
      <c r="AK387" s="353"/>
      <c r="AL387" s="353" t="str">
        <f>SelectedInputs!AL76</f>
        <v>RPEs Don't Apply</v>
      </c>
      <c r="AM387" s="353">
        <f>SelectedInputs!AM76</f>
        <v>2</v>
      </c>
      <c r="AN387" s="515"/>
      <c r="AO387" s="287">
        <f>SelectedInputs!AO76</f>
        <v>0</v>
      </c>
      <c r="AP387" s="287">
        <f>SelectedInputs!AP76</f>
        <v>1</v>
      </c>
      <c r="AQ387" s="287">
        <f>SelectedInputs!AQ76</f>
        <v>0</v>
      </c>
      <c r="AR387" s="287">
        <f>SelectedInputs!AR76</f>
        <v>0</v>
      </c>
      <c r="AS387" s="287">
        <f>SelectedInputs!AS76</f>
        <v>0</v>
      </c>
      <c r="AT387" s="287">
        <f>SelectedInputs!AT76</f>
        <v>0</v>
      </c>
      <c r="AU387" s="287">
        <f>SelectedInputs!AU76</f>
        <v>0</v>
      </c>
      <c r="AV387" s="521"/>
    </row>
    <row r="388" spans="1:48" ht="16.8">
      <c r="A388" s="82"/>
      <c r="B388" s="82"/>
      <c r="C388" s="82"/>
      <c r="D388" s="82"/>
      <c r="E388" s="82" t="str">
        <f t="shared" si="17"/>
        <v>Specified Street Works Costs Re-opener</v>
      </c>
      <c r="F388" s="268"/>
      <c r="G388" s="82" t="s">
        <v>209</v>
      </c>
      <c r="H388" s="82"/>
      <c r="I388" s="82"/>
      <c r="J388" s="82"/>
      <c r="K388" s="82"/>
      <c r="L388" s="82"/>
      <c r="M388" s="82"/>
      <c r="N388" s="82"/>
      <c r="O388" s="82"/>
      <c r="P388" s="82"/>
      <c r="Q388" s="82"/>
      <c r="R388" s="82"/>
      <c r="S388" s="82"/>
      <c r="T388" s="82"/>
      <c r="U388" s="82"/>
      <c r="V388" s="82"/>
      <c r="W388" s="82"/>
      <c r="X388" s="82"/>
      <c r="Y388" s="82"/>
      <c r="Z388" s="82"/>
      <c r="AA388" s="82"/>
      <c r="AB388" s="82"/>
      <c r="AC388" s="82"/>
      <c r="AD388" s="82"/>
      <c r="AE388" s="82"/>
      <c r="AF388" s="82"/>
      <c r="AG388" s="82"/>
      <c r="AH388" s="82"/>
      <c r="AI388" s="82"/>
      <c r="AJ388" s="353" t="str">
        <f>SelectedInputs!AJ77</f>
        <v>Re-opener</v>
      </c>
      <c r="AK388" s="353"/>
      <c r="AL388" s="353" t="str">
        <f>SelectedInputs!AL77</f>
        <v>RPEs Don't Apply</v>
      </c>
      <c r="AM388" s="353">
        <f>SelectedInputs!AM77</f>
        <v>2</v>
      </c>
      <c r="AN388" s="515"/>
      <c r="AO388" s="287">
        <f>SelectedInputs!AO77</f>
        <v>0</v>
      </c>
      <c r="AP388" s="287">
        <f>SelectedInputs!AP77</f>
        <v>0</v>
      </c>
      <c r="AQ388" s="287">
        <f>SelectedInputs!AQ77</f>
        <v>0</v>
      </c>
      <c r="AR388" s="287">
        <f>SelectedInputs!AR77</f>
        <v>0</v>
      </c>
      <c r="AS388" s="287">
        <f>SelectedInputs!AS77</f>
        <v>0</v>
      </c>
      <c r="AT388" s="287">
        <f>SelectedInputs!AT77</f>
        <v>0</v>
      </c>
      <c r="AU388" s="287">
        <f>SelectedInputs!AU77</f>
        <v>1</v>
      </c>
      <c r="AV388" s="521"/>
    </row>
    <row r="389" spans="1:48" ht="16.8">
      <c r="A389" s="82"/>
      <c r="B389" s="82"/>
      <c r="C389" s="82"/>
      <c r="D389" s="82"/>
      <c r="E389" s="82" t="str">
        <f t="shared" si="17"/>
        <v>Rail Electrification Costs Re-opener</v>
      </c>
      <c r="F389" s="268"/>
      <c r="G389" s="82" t="s">
        <v>209</v>
      </c>
      <c r="H389" s="82"/>
      <c r="I389" s="82"/>
      <c r="J389" s="82"/>
      <c r="K389" s="82"/>
      <c r="L389" s="82"/>
      <c r="M389" s="82"/>
      <c r="N389" s="82"/>
      <c r="O389" s="82"/>
      <c r="P389" s="82"/>
      <c r="Q389" s="82"/>
      <c r="R389" s="82"/>
      <c r="S389" s="82"/>
      <c r="T389" s="82"/>
      <c r="U389" s="82"/>
      <c r="V389" s="82"/>
      <c r="W389" s="82"/>
      <c r="X389" s="82"/>
      <c r="Y389" s="82"/>
      <c r="Z389" s="82"/>
      <c r="AA389" s="82"/>
      <c r="AB389" s="82"/>
      <c r="AC389" s="82"/>
      <c r="AD389" s="82"/>
      <c r="AE389" s="82"/>
      <c r="AF389" s="82"/>
      <c r="AG389" s="82"/>
      <c r="AH389" s="82"/>
      <c r="AI389" s="82"/>
      <c r="AJ389" s="353" t="str">
        <f>SelectedInputs!AJ78</f>
        <v>Re-opener</v>
      </c>
      <c r="AK389" s="353"/>
      <c r="AL389" s="353" t="str">
        <f>SelectedInputs!AL78</f>
        <v>RPEs Don't Apply</v>
      </c>
      <c r="AM389" s="353">
        <f>SelectedInputs!AM78</f>
        <v>2</v>
      </c>
      <c r="AN389" s="515"/>
      <c r="AO389" s="287">
        <f>SelectedInputs!AO78</f>
        <v>0</v>
      </c>
      <c r="AP389" s="287">
        <f>SelectedInputs!AP78</f>
        <v>1</v>
      </c>
      <c r="AQ389" s="287">
        <f>SelectedInputs!AQ78</f>
        <v>0</v>
      </c>
      <c r="AR389" s="287">
        <f>SelectedInputs!AR78</f>
        <v>0</v>
      </c>
      <c r="AS389" s="287">
        <f>SelectedInputs!AS78</f>
        <v>0</v>
      </c>
      <c r="AT389" s="287">
        <f>SelectedInputs!AT78</f>
        <v>0</v>
      </c>
      <c r="AU389" s="287">
        <f>SelectedInputs!AU78</f>
        <v>0</v>
      </c>
      <c r="AV389" s="521"/>
    </row>
    <row r="390" spans="1:48" ht="16.8">
      <c r="A390" s="82"/>
      <c r="B390" s="82"/>
      <c r="C390" s="82"/>
      <c r="D390" s="82"/>
      <c r="E390" s="82" t="str">
        <f t="shared" si="17"/>
        <v>Net Zero Re-opener</v>
      </c>
      <c r="F390" s="268"/>
      <c r="G390" s="82" t="s">
        <v>209</v>
      </c>
      <c r="H390" s="82"/>
      <c r="I390" s="82"/>
      <c r="J390" s="82"/>
      <c r="K390" s="82"/>
      <c r="L390" s="82"/>
      <c r="M390" s="82"/>
      <c r="N390" s="82"/>
      <c r="O390" s="82"/>
      <c r="P390" s="82"/>
      <c r="Q390" s="82"/>
      <c r="R390" s="82"/>
      <c r="S390" s="82"/>
      <c r="T390" s="82"/>
      <c r="U390" s="82"/>
      <c r="V390" s="82"/>
      <c r="W390" s="82"/>
      <c r="X390" s="82"/>
      <c r="Y390" s="82"/>
      <c r="Z390" s="82"/>
      <c r="AA390" s="82"/>
      <c r="AB390" s="82"/>
      <c r="AC390" s="82"/>
      <c r="AD390" s="82"/>
      <c r="AE390" s="82"/>
      <c r="AF390" s="82"/>
      <c r="AG390" s="82"/>
      <c r="AH390" s="82"/>
      <c r="AI390" s="82"/>
      <c r="AJ390" s="353" t="str">
        <f>SelectedInputs!AJ79</f>
        <v>Re-opener</v>
      </c>
      <c r="AK390" s="353"/>
      <c r="AL390" s="353" t="str">
        <f>SelectedInputs!AL79</f>
        <v>RPEs Don't Apply</v>
      </c>
      <c r="AM390" s="353">
        <f>SelectedInputs!AM79</f>
        <v>2</v>
      </c>
      <c r="AN390" s="515"/>
      <c r="AO390" s="287">
        <f>SelectedInputs!AO79</f>
        <v>1</v>
      </c>
      <c r="AP390" s="287">
        <f>SelectedInputs!AP79</f>
        <v>0</v>
      </c>
      <c r="AQ390" s="287">
        <f>SelectedInputs!AQ79</f>
        <v>0</v>
      </c>
      <c r="AR390" s="287">
        <f>SelectedInputs!AR79</f>
        <v>0</v>
      </c>
      <c r="AS390" s="287">
        <f>SelectedInputs!AS79</f>
        <v>0</v>
      </c>
      <c r="AT390" s="287">
        <f>SelectedInputs!AT79</f>
        <v>0</v>
      </c>
      <c r="AU390" s="287">
        <f>SelectedInputs!AU79</f>
        <v>0</v>
      </c>
      <c r="AV390" s="521"/>
    </row>
    <row r="391" spans="1:48" ht="16.8">
      <c r="A391" s="82"/>
      <c r="B391" s="82"/>
      <c r="C391" s="82"/>
      <c r="D391" s="82"/>
      <c r="E391" s="82" t="str">
        <f t="shared" si="17"/>
        <v>Coordinated Adjustment Mechanism Re-opener</v>
      </c>
      <c r="F391" s="268"/>
      <c r="G391" s="82" t="s">
        <v>209</v>
      </c>
      <c r="H391" s="82"/>
      <c r="I391" s="82"/>
      <c r="J391" s="82"/>
      <c r="K391" s="82"/>
      <c r="L391" s="82"/>
      <c r="M391" s="82"/>
      <c r="N391" s="82"/>
      <c r="O391" s="82"/>
      <c r="P391" s="82"/>
      <c r="Q391" s="82"/>
      <c r="R391" s="82"/>
      <c r="S391" s="82"/>
      <c r="T391" s="82"/>
      <c r="U391" s="82"/>
      <c r="V391" s="82"/>
      <c r="W391" s="82"/>
      <c r="X391" s="82"/>
      <c r="Y391" s="82"/>
      <c r="Z391" s="82"/>
      <c r="AA391" s="82"/>
      <c r="AB391" s="82"/>
      <c r="AC391" s="82"/>
      <c r="AD391" s="82"/>
      <c r="AE391" s="82"/>
      <c r="AF391" s="82"/>
      <c r="AG391" s="82"/>
      <c r="AH391" s="82"/>
      <c r="AI391" s="82"/>
      <c r="AJ391" s="353" t="str">
        <f>SelectedInputs!AJ80</f>
        <v>Re-opener</v>
      </c>
      <c r="AK391" s="353"/>
      <c r="AL391" s="353" t="str">
        <f>SelectedInputs!AL80</f>
        <v>RPEs Don't Apply</v>
      </c>
      <c r="AM391" s="353">
        <f>SelectedInputs!AM80</f>
        <v>2</v>
      </c>
      <c r="AN391" s="515"/>
      <c r="AO391" s="287">
        <f>SelectedInputs!AO80</f>
        <v>0</v>
      </c>
      <c r="AP391" s="287">
        <f>SelectedInputs!AP80</f>
        <v>0</v>
      </c>
      <c r="AQ391" s="287">
        <f>SelectedInputs!AQ80</f>
        <v>1</v>
      </c>
      <c r="AR391" s="287">
        <f>SelectedInputs!AR80</f>
        <v>0</v>
      </c>
      <c r="AS391" s="287">
        <f>SelectedInputs!AS80</f>
        <v>0</v>
      </c>
      <c r="AT391" s="287">
        <f>SelectedInputs!AT80</f>
        <v>0</v>
      </c>
      <c r="AU391" s="287">
        <f>SelectedInputs!AU80</f>
        <v>0</v>
      </c>
      <c r="AV391" s="521"/>
    </row>
    <row r="392" spans="1:48" ht="16.8">
      <c r="A392" s="82"/>
      <c r="B392" s="82"/>
      <c r="C392" s="82"/>
      <c r="D392" s="82"/>
      <c r="E392" s="82" t="str">
        <f t="shared" si="17"/>
        <v>Electricity System Restoration Re-opener</v>
      </c>
      <c r="F392" s="268"/>
      <c r="G392" s="82" t="s">
        <v>209</v>
      </c>
      <c r="H392" s="82"/>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G392" s="82"/>
      <c r="AH392" s="82"/>
      <c r="AI392" s="82"/>
      <c r="AJ392" s="353" t="str">
        <f>SelectedInputs!AJ81</f>
        <v>Re-opener</v>
      </c>
      <c r="AK392" s="353"/>
      <c r="AL392" s="353" t="str">
        <f>SelectedInputs!AL81</f>
        <v>RPEs Don't Apply</v>
      </c>
      <c r="AM392" s="353">
        <f>SelectedInputs!AM81</f>
        <v>2</v>
      </c>
      <c r="AN392" s="515"/>
      <c r="AO392" s="287">
        <f>SelectedInputs!AO81</f>
        <v>0</v>
      </c>
      <c r="AP392" s="287">
        <f>SelectedInputs!AP81</f>
        <v>1</v>
      </c>
      <c r="AQ392" s="287">
        <f>SelectedInputs!AQ81</f>
        <v>0</v>
      </c>
      <c r="AR392" s="287">
        <f>SelectedInputs!AR81</f>
        <v>0</v>
      </c>
      <c r="AS392" s="287">
        <f>SelectedInputs!AS81</f>
        <v>0</v>
      </c>
      <c r="AT392" s="287">
        <f>SelectedInputs!AT81</f>
        <v>0</v>
      </c>
      <c r="AU392" s="287">
        <f>SelectedInputs!AU81</f>
        <v>0</v>
      </c>
      <c r="AV392" s="521"/>
    </row>
    <row r="393" spans="1:48" ht="16.8">
      <c r="A393" s="82"/>
      <c r="B393" s="82"/>
      <c r="C393" s="82"/>
      <c r="D393" s="82"/>
      <c r="E393" s="82" t="str">
        <f t="shared" si="17"/>
        <v>Environmental Re-opener</v>
      </c>
      <c r="F393" s="268"/>
      <c r="G393" s="82" t="s">
        <v>209</v>
      </c>
      <c r="H393" s="82"/>
      <c r="I393" s="82"/>
      <c r="J393" s="82"/>
      <c r="K393" s="82"/>
      <c r="L393" s="82"/>
      <c r="M393" s="82"/>
      <c r="N393" s="82"/>
      <c r="O393" s="82"/>
      <c r="P393" s="82"/>
      <c r="Q393" s="82"/>
      <c r="R393" s="82"/>
      <c r="S393" s="82"/>
      <c r="T393" s="82"/>
      <c r="U393" s="82"/>
      <c r="V393" s="82"/>
      <c r="W393" s="82"/>
      <c r="X393" s="82"/>
      <c r="Y393" s="82"/>
      <c r="Z393" s="82"/>
      <c r="AA393" s="82"/>
      <c r="AB393" s="82"/>
      <c r="AC393" s="82"/>
      <c r="AD393" s="82"/>
      <c r="AE393" s="82"/>
      <c r="AF393" s="82"/>
      <c r="AG393" s="82"/>
      <c r="AH393" s="82"/>
      <c r="AI393" s="82"/>
      <c r="AJ393" s="353" t="str">
        <f>SelectedInputs!AJ82</f>
        <v>Re-opener</v>
      </c>
      <c r="AK393" s="353"/>
      <c r="AL393" s="353" t="str">
        <f>SelectedInputs!AL82</f>
        <v>RPEs Don't Apply</v>
      </c>
      <c r="AM393" s="353">
        <f>SelectedInputs!AM82</f>
        <v>2</v>
      </c>
      <c r="AN393" s="515"/>
      <c r="AO393" s="287">
        <f>SelectedInputs!AO82</f>
        <v>0</v>
      </c>
      <c r="AP393" s="287">
        <f>SelectedInputs!AP82</f>
        <v>1</v>
      </c>
      <c r="AQ393" s="287">
        <f>SelectedInputs!AQ82</f>
        <v>0</v>
      </c>
      <c r="AR393" s="287">
        <f>SelectedInputs!AR82</f>
        <v>0</v>
      </c>
      <c r="AS393" s="287">
        <f>SelectedInputs!AS82</f>
        <v>0</v>
      </c>
      <c r="AT393" s="287">
        <f>SelectedInputs!AT82</f>
        <v>0</v>
      </c>
      <c r="AU393" s="287">
        <f>SelectedInputs!AU82</f>
        <v>0</v>
      </c>
      <c r="AV393" s="521"/>
    </row>
    <row r="394" spans="1:48" ht="16.8">
      <c r="A394" s="82"/>
      <c r="B394" s="82"/>
      <c r="C394" s="82"/>
      <c r="D394" s="82"/>
      <c r="E394" s="82" t="str">
        <f t="shared" si="17"/>
        <v>Network Asset Risk Metric Expenditure</v>
      </c>
      <c r="F394" s="268"/>
      <c r="G394" s="82" t="s">
        <v>209</v>
      </c>
      <c r="H394" s="82"/>
      <c r="I394" s="82"/>
      <c r="J394" s="82"/>
      <c r="K394" s="82"/>
      <c r="L394" s="82"/>
      <c r="M394" s="82"/>
      <c r="N394" s="82"/>
      <c r="O394" s="82"/>
      <c r="P394" s="82"/>
      <c r="Q394" s="82"/>
      <c r="R394" s="82"/>
      <c r="S394" s="82"/>
      <c r="T394" s="82"/>
      <c r="U394" s="82"/>
      <c r="V394" s="82"/>
      <c r="W394" s="82"/>
      <c r="X394" s="82"/>
      <c r="Y394" s="82"/>
      <c r="Z394" s="82"/>
      <c r="AA394" s="82"/>
      <c r="AB394" s="82"/>
      <c r="AC394" s="82"/>
      <c r="AD394" s="82"/>
      <c r="AE394" s="82"/>
      <c r="AF394" s="82"/>
      <c r="AG394" s="82"/>
      <c r="AH394" s="82"/>
      <c r="AI394" s="82"/>
      <c r="AJ394" s="353" t="str">
        <f>SelectedInputs!AJ83</f>
        <v>PCD</v>
      </c>
      <c r="AK394" s="353"/>
      <c r="AL394" s="353" t="str">
        <f>SelectedInputs!AL83</f>
        <v>RPEs Apply</v>
      </c>
      <c r="AM394" s="353">
        <f>SelectedInputs!AM83</f>
        <v>1</v>
      </c>
      <c r="AN394" s="515"/>
      <c r="AO394" s="287">
        <f>SelectedInputs!AO83</f>
        <v>0</v>
      </c>
      <c r="AP394" s="287">
        <f>SelectedInputs!AP83</f>
        <v>1</v>
      </c>
      <c r="AQ394" s="287">
        <f>SelectedInputs!AQ83</f>
        <v>0</v>
      </c>
      <c r="AR394" s="287">
        <f>SelectedInputs!AR83</f>
        <v>0</v>
      </c>
      <c r="AS394" s="287">
        <f>SelectedInputs!AS83</f>
        <v>0</v>
      </c>
      <c r="AT394" s="287">
        <f>SelectedInputs!AT83</f>
        <v>0</v>
      </c>
      <c r="AU394" s="287">
        <f>SelectedInputs!AU83</f>
        <v>0</v>
      </c>
      <c r="AV394" s="521"/>
    </row>
    <row r="395" spans="1:48" ht="16.8">
      <c r="A395" s="82"/>
      <c r="B395" s="82"/>
      <c r="C395" s="82"/>
      <c r="D395" s="82"/>
      <c r="E395" s="82" t="str">
        <f t="shared" si="17"/>
        <v>Load Related Expenditure: Secondary Reinforcement</v>
      </c>
      <c r="F395" s="268"/>
      <c r="G395" s="82" t="s">
        <v>209</v>
      </c>
      <c r="H395" s="82"/>
      <c r="I395" s="82"/>
      <c r="J395" s="82"/>
      <c r="K395" s="82"/>
      <c r="L395" s="82"/>
      <c r="M395" s="82"/>
      <c r="N395" s="82"/>
      <c r="O395" s="82"/>
      <c r="P395" s="82"/>
      <c r="Q395" s="82"/>
      <c r="R395" s="82"/>
      <c r="S395" s="82"/>
      <c r="T395" s="82"/>
      <c r="U395" s="82"/>
      <c r="V395" s="82"/>
      <c r="W395" s="82"/>
      <c r="X395" s="82"/>
      <c r="Y395" s="82"/>
      <c r="Z395" s="82"/>
      <c r="AA395" s="82"/>
      <c r="AB395" s="82"/>
      <c r="AC395" s="82"/>
      <c r="AD395" s="82"/>
      <c r="AE395" s="82"/>
      <c r="AF395" s="82"/>
      <c r="AG395" s="82"/>
      <c r="AH395" s="82"/>
      <c r="AI395" s="82"/>
      <c r="AJ395" s="353" t="str">
        <f>SelectedInputs!AJ84</f>
        <v>Volume driver</v>
      </c>
      <c r="AK395" s="353"/>
      <c r="AL395" s="353" t="str">
        <f>SelectedInputs!AL84</f>
        <v>RPEs Apply</v>
      </c>
      <c r="AM395" s="353">
        <f>SelectedInputs!AM84</f>
        <v>2</v>
      </c>
      <c r="AN395" s="515"/>
      <c r="AO395" s="287">
        <f>SelectedInputs!AO84</f>
        <v>1</v>
      </c>
      <c r="AP395" s="287">
        <f>SelectedInputs!AP84</f>
        <v>0</v>
      </c>
      <c r="AQ395" s="287">
        <f>SelectedInputs!AQ84</f>
        <v>0</v>
      </c>
      <c r="AR395" s="287">
        <f>SelectedInputs!AR84</f>
        <v>0</v>
      </c>
      <c r="AS395" s="287">
        <f>SelectedInputs!AS84</f>
        <v>0</v>
      </c>
      <c r="AT395" s="287">
        <f>SelectedInputs!AT84</f>
        <v>0</v>
      </c>
      <c r="AU395" s="287">
        <f>SelectedInputs!AU84</f>
        <v>0</v>
      </c>
      <c r="AV395" s="521"/>
    </row>
    <row r="396" spans="1:48" ht="16.8">
      <c r="A396" s="82"/>
      <c r="B396" s="82"/>
      <c r="C396" s="82"/>
      <c r="D396" s="82"/>
      <c r="E396" s="82" t="str">
        <f t="shared" si="17"/>
        <v>Load Related Expenditure: Low Voltage Services</v>
      </c>
      <c r="F396" s="268"/>
      <c r="G396" s="82" t="s">
        <v>209</v>
      </c>
      <c r="H396" s="82"/>
      <c r="I396" s="82"/>
      <c r="J396" s="82"/>
      <c r="K396" s="82"/>
      <c r="L396" s="82"/>
      <c r="M396" s="82"/>
      <c r="N396" s="82"/>
      <c r="O396" s="82"/>
      <c r="P396" s="82"/>
      <c r="Q396" s="82"/>
      <c r="R396" s="82"/>
      <c r="S396" s="82"/>
      <c r="T396" s="82"/>
      <c r="U396" s="82"/>
      <c r="V396" s="82"/>
      <c r="W396" s="82"/>
      <c r="X396" s="82"/>
      <c r="Y396" s="82"/>
      <c r="Z396" s="82"/>
      <c r="AA396" s="82"/>
      <c r="AB396" s="82"/>
      <c r="AC396" s="82"/>
      <c r="AD396" s="82"/>
      <c r="AE396" s="82"/>
      <c r="AF396" s="82"/>
      <c r="AG396" s="82"/>
      <c r="AH396" s="82"/>
      <c r="AI396" s="82"/>
      <c r="AJ396" s="353" t="str">
        <f>SelectedInputs!AJ85</f>
        <v>Volume driver</v>
      </c>
      <c r="AK396" s="353"/>
      <c r="AL396" s="353" t="str">
        <f>SelectedInputs!AL85</f>
        <v>RPEs Apply</v>
      </c>
      <c r="AM396" s="353">
        <f>SelectedInputs!AM85</f>
        <v>2</v>
      </c>
      <c r="AN396" s="515"/>
      <c r="AO396" s="287">
        <f>SelectedInputs!AO85</f>
        <v>1</v>
      </c>
      <c r="AP396" s="287">
        <f>SelectedInputs!AP85</f>
        <v>0</v>
      </c>
      <c r="AQ396" s="287">
        <f>SelectedInputs!AQ85</f>
        <v>0</v>
      </c>
      <c r="AR396" s="287">
        <f>SelectedInputs!AR85</f>
        <v>0</v>
      </c>
      <c r="AS396" s="287">
        <f>SelectedInputs!AS85</f>
        <v>0</v>
      </c>
      <c r="AT396" s="287">
        <f>SelectedInputs!AT85</f>
        <v>0</v>
      </c>
      <c r="AU396" s="287">
        <f>SelectedInputs!AU85</f>
        <v>0</v>
      </c>
      <c r="AV396" s="521"/>
    </row>
    <row r="397" spans="1:48" ht="16.8">
      <c r="A397" s="82"/>
      <c r="B397" s="82"/>
      <c r="C397" s="82"/>
      <c r="D397" s="82"/>
      <c r="E397" s="82" t="str">
        <f t="shared" si="17"/>
        <v>Load Related Expenditure Re-opener</v>
      </c>
      <c r="F397" s="268"/>
      <c r="G397" s="82" t="s">
        <v>209</v>
      </c>
      <c r="H397" s="82"/>
      <c r="I397" s="82"/>
      <c r="J397" s="82"/>
      <c r="K397" s="82"/>
      <c r="L397" s="82"/>
      <c r="M397" s="82"/>
      <c r="N397" s="82"/>
      <c r="O397" s="82"/>
      <c r="P397" s="82"/>
      <c r="Q397" s="82"/>
      <c r="R397" s="82"/>
      <c r="S397" s="82"/>
      <c r="T397" s="82"/>
      <c r="U397" s="82"/>
      <c r="V397" s="82"/>
      <c r="W397" s="82"/>
      <c r="X397" s="82"/>
      <c r="Y397" s="82"/>
      <c r="Z397" s="82"/>
      <c r="AA397" s="82"/>
      <c r="AB397" s="82"/>
      <c r="AC397" s="82"/>
      <c r="AD397" s="82"/>
      <c r="AE397" s="82"/>
      <c r="AF397" s="82"/>
      <c r="AG397" s="82"/>
      <c r="AH397" s="82"/>
      <c r="AI397" s="82"/>
      <c r="AJ397" s="353" t="str">
        <f>SelectedInputs!AJ86</f>
        <v>Re-opener</v>
      </c>
      <c r="AK397" s="353"/>
      <c r="AL397" s="353" t="str">
        <f>SelectedInputs!AL86</f>
        <v>RPEs Don't Apply</v>
      </c>
      <c r="AM397" s="353">
        <f>SelectedInputs!AM86</f>
        <v>2</v>
      </c>
      <c r="AN397" s="515"/>
      <c r="AO397" s="287">
        <f>SelectedInputs!AO86</f>
        <v>1</v>
      </c>
      <c r="AP397" s="287">
        <f>SelectedInputs!AP86</f>
        <v>0</v>
      </c>
      <c r="AQ397" s="287">
        <f>SelectedInputs!AQ86</f>
        <v>0</v>
      </c>
      <c r="AR397" s="287">
        <f>SelectedInputs!AR86</f>
        <v>0</v>
      </c>
      <c r="AS397" s="287">
        <f>SelectedInputs!AS86</f>
        <v>0</v>
      </c>
      <c r="AT397" s="287">
        <f>SelectedInputs!AT86</f>
        <v>0</v>
      </c>
      <c r="AU397" s="287">
        <f>SelectedInputs!AU86</f>
        <v>0</v>
      </c>
      <c r="AV397" s="521"/>
    </row>
    <row r="398" spans="1:48" ht="16.8">
      <c r="A398" s="82"/>
      <c r="B398" s="82"/>
      <c r="C398" s="82"/>
      <c r="D398" s="82"/>
      <c r="E398" s="82" t="str">
        <f t="shared" si="17"/>
        <v>Digitalisation Re-opener</v>
      </c>
      <c r="F398" s="268"/>
      <c r="G398" s="82" t="s">
        <v>209</v>
      </c>
      <c r="H398" s="82"/>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G398" s="82"/>
      <c r="AH398" s="82"/>
      <c r="AI398" s="82"/>
      <c r="AJ398" s="353" t="str">
        <f>SelectedInputs!AJ87</f>
        <v>Re-opener</v>
      </c>
      <c r="AK398" s="353"/>
      <c r="AL398" s="353" t="str">
        <f>SelectedInputs!AL87</f>
        <v>RPEs Don't Apply</v>
      </c>
      <c r="AM398" s="353">
        <f>SelectedInputs!AM87</f>
        <v>2</v>
      </c>
      <c r="AN398" s="515"/>
      <c r="AO398" s="287">
        <f>SelectedInputs!AO87</f>
        <v>0</v>
      </c>
      <c r="AP398" s="287">
        <f>SelectedInputs!AP87</f>
        <v>0</v>
      </c>
      <c r="AQ398" s="287">
        <f>SelectedInputs!AQ87</f>
        <v>0.5</v>
      </c>
      <c r="AR398" s="287">
        <f>SelectedInputs!AR87</f>
        <v>0</v>
      </c>
      <c r="AS398" s="287">
        <f>SelectedInputs!AS87</f>
        <v>0</v>
      </c>
      <c r="AT398" s="287">
        <f>SelectedInputs!AT87</f>
        <v>0</v>
      </c>
      <c r="AU398" s="287">
        <f>SelectedInputs!AU87</f>
        <v>0.5</v>
      </c>
      <c r="AV398" s="521"/>
    </row>
    <row r="399" spans="1:48" ht="16.8">
      <c r="A399" s="82"/>
      <c r="B399" s="82"/>
      <c r="C399" s="82"/>
      <c r="D399" s="82"/>
      <c r="E399" s="82" t="str">
        <f t="shared" si="17"/>
        <v>PCB Interventions</v>
      </c>
      <c r="F399" s="268"/>
      <c r="G399" s="82" t="s">
        <v>209</v>
      </c>
      <c r="H399" s="82"/>
      <c r="I399" s="82"/>
      <c r="J399" s="82"/>
      <c r="K399" s="82"/>
      <c r="L399" s="82"/>
      <c r="M399" s="82"/>
      <c r="N399" s="82"/>
      <c r="O399" s="82"/>
      <c r="P399" s="82"/>
      <c r="Q399" s="82"/>
      <c r="R399" s="82"/>
      <c r="S399" s="82"/>
      <c r="T399" s="82"/>
      <c r="U399" s="82"/>
      <c r="V399" s="82"/>
      <c r="W399" s="82"/>
      <c r="X399" s="82"/>
      <c r="Y399" s="82"/>
      <c r="Z399" s="82"/>
      <c r="AA399" s="82"/>
      <c r="AB399" s="82"/>
      <c r="AC399" s="82"/>
      <c r="AD399" s="82"/>
      <c r="AE399" s="82"/>
      <c r="AF399" s="82"/>
      <c r="AG399" s="82"/>
      <c r="AH399" s="82"/>
      <c r="AI399" s="82"/>
      <c r="AJ399" s="353" t="str">
        <f>SelectedInputs!AJ88</f>
        <v>Volume driver</v>
      </c>
      <c r="AK399" s="353"/>
      <c r="AL399" s="353" t="str">
        <f>SelectedInputs!AL88</f>
        <v>RPEs Apply</v>
      </c>
      <c r="AM399" s="353">
        <f>SelectedInputs!AM88</f>
        <v>2</v>
      </c>
      <c r="AN399" s="515"/>
      <c r="AO399" s="287">
        <f>SelectedInputs!AO88</f>
        <v>0</v>
      </c>
      <c r="AP399" s="287">
        <f>SelectedInputs!AP88</f>
        <v>1</v>
      </c>
      <c r="AQ399" s="287">
        <f>SelectedInputs!AQ88</f>
        <v>0</v>
      </c>
      <c r="AR399" s="287">
        <f>SelectedInputs!AR88</f>
        <v>0</v>
      </c>
      <c r="AS399" s="287">
        <f>SelectedInputs!AS88</f>
        <v>0</v>
      </c>
      <c r="AT399" s="287">
        <f>SelectedInputs!AT88</f>
        <v>0</v>
      </c>
      <c r="AU399" s="287">
        <f>SelectedInputs!AU88</f>
        <v>0</v>
      </c>
      <c r="AV399" s="521"/>
    </row>
    <row r="400" spans="1:48" ht="16.8">
      <c r="A400" s="82"/>
      <c r="B400" s="82"/>
      <c r="C400" s="82"/>
      <c r="D400" s="82"/>
      <c r="E400" s="82" t="str">
        <f t="shared" si="17"/>
        <v>Visual Amenity Projects</v>
      </c>
      <c r="F400" s="268"/>
      <c r="G400" s="82" t="s">
        <v>209</v>
      </c>
      <c r="H400" s="82"/>
      <c r="I400" s="82"/>
      <c r="J400" s="82"/>
      <c r="K400" s="82"/>
      <c r="L400" s="82"/>
      <c r="M400" s="82"/>
      <c r="N400" s="82"/>
      <c r="O400" s="82"/>
      <c r="P400" s="82"/>
      <c r="Q400" s="82"/>
      <c r="R400" s="82"/>
      <c r="S400" s="82"/>
      <c r="T400" s="82"/>
      <c r="U400" s="82"/>
      <c r="V400" s="82"/>
      <c r="W400" s="82"/>
      <c r="X400" s="82"/>
      <c r="Y400" s="82"/>
      <c r="Z400" s="82"/>
      <c r="AA400" s="82"/>
      <c r="AB400" s="82"/>
      <c r="AC400" s="82"/>
      <c r="AD400" s="82"/>
      <c r="AE400" s="82"/>
      <c r="AF400" s="82"/>
      <c r="AG400" s="82"/>
      <c r="AH400" s="82"/>
      <c r="AI400" s="82"/>
      <c r="AJ400" s="353" t="str">
        <f>SelectedInputs!AJ89</f>
        <v>UIOLI</v>
      </c>
      <c r="AK400" s="353"/>
      <c r="AL400" s="353" t="str">
        <f>SelectedInputs!AL89</f>
        <v>RPEs Don't Apply</v>
      </c>
      <c r="AM400" s="353">
        <f>SelectedInputs!AM89</f>
        <v>1</v>
      </c>
      <c r="AN400" s="515"/>
      <c r="AO400" s="287">
        <f>SelectedInputs!AO89</f>
        <v>0</v>
      </c>
      <c r="AP400" s="287">
        <f>SelectedInputs!AP89</f>
        <v>0</v>
      </c>
      <c r="AQ400" s="287">
        <f>SelectedInputs!AQ89</f>
        <v>1</v>
      </c>
      <c r="AR400" s="287">
        <f>SelectedInputs!AR89</f>
        <v>0</v>
      </c>
      <c r="AS400" s="287">
        <f>SelectedInputs!AS89</f>
        <v>0</v>
      </c>
      <c r="AT400" s="287">
        <f>SelectedInputs!AT89</f>
        <v>0</v>
      </c>
      <c r="AU400" s="287">
        <f>SelectedInputs!AU89</f>
        <v>0</v>
      </c>
      <c r="AV400" s="521"/>
    </row>
    <row r="401" spans="1:48" ht="16.8">
      <c r="A401" s="82"/>
      <c r="B401" s="82"/>
      <c r="C401" s="82"/>
      <c r="D401" s="82"/>
      <c r="E401" s="82" t="str">
        <f t="shared" si="17"/>
        <v>Cyber Resilience OT baseline</v>
      </c>
      <c r="F401" s="268"/>
      <c r="G401" s="82" t="s">
        <v>209</v>
      </c>
      <c r="H401" s="82"/>
      <c r="I401" s="82"/>
      <c r="J401" s="82"/>
      <c r="K401" s="82"/>
      <c r="L401" s="82"/>
      <c r="M401" s="82"/>
      <c r="N401" s="82"/>
      <c r="O401" s="82"/>
      <c r="P401" s="82"/>
      <c r="Q401" s="82"/>
      <c r="R401" s="82"/>
      <c r="S401" s="82"/>
      <c r="T401" s="82"/>
      <c r="U401" s="82"/>
      <c r="V401" s="82"/>
      <c r="W401" s="82"/>
      <c r="X401" s="82"/>
      <c r="Y401" s="82"/>
      <c r="Z401" s="82"/>
      <c r="AA401" s="82"/>
      <c r="AB401" s="82"/>
      <c r="AC401" s="82"/>
      <c r="AD401" s="82"/>
      <c r="AE401" s="82"/>
      <c r="AF401" s="82"/>
      <c r="AG401" s="82"/>
      <c r="AH401" s="82"/>
      <c r="AI401" s="82"/>
      <c r="AJ401" s="353" t="str">
        <f>SelectedInputs!AJ90</f>
        <v>PCD</v>
      </c>
      <c r="AK401" s="353"/>
      <c r="AL401" s="353" t="str">
        <f>SelectedInputs!AL90</f>
        <v>RPEs Apply</v>
      </c>
      <c r="AM401" s="353">
        <f>SelectedInputs!AM90</f>
        <v>1</v>
      </c>
      <c r="AN401" s="515"/>
      <c r="AO401" s="287">
        <f>SelectedInputs!AO90</f>
        <v>0</v>
      </c>
      <c r="AP401" s="287">
        <f>SelectedInputs!AP90</f>
        <v>0</v>
      </c>
      <c r="AQ401" s="287">
        <f>SelectedInputs!AQ90</f>
        <v>1</v>
      </c>
      <c r="AR401" s="287">
        <f>SelectedInputs!AR90</f>
        <v>0</v>
      </c>
      <c r="AS401" s="287">
        <f>SelectedInputs!AS90</f>
        <v>0</v>
      </c>
      <c r="AT401" s="287">
        <f>SelectedInputs!AT90</f>
        <v>0</v>
      </c>
      <c r="AU401" s="287">
        <f>SelectedInputs!AU90</f>
        <v>0</v>
      </c>
      <c r="AV401" s="521"/>
    </row>
    <row r="402" spans="1:48" ht="16.8">
      <c r="A402" s="82"/>
      <c r="B402" s="82"/>
      <c r="C402" s="82"/>
      <c r="D402" s="82"/>
      <c r="E402" s="82" t="str">
        <f t="shared" si="17"/>
        <v>Cyber Resilience OT Re-opener</v>
      </c>
      <c r="F402" s="268"/>
      <c r="G402" s="82" t="s">
        <v>209</v>
      </c>
      <c r="H402" s="82"/>
      <c r="I402" s="82"/>
      <c r="J402" s="82"/>
      <c r="K402" s="82"/>
      <c r="L402" s="82"/>
      <c r="M402" s="82"/>
      <c r="N402" s="82"/>
      <c r="O402" s="82"/>
      <c r="P402" s="82"/>
      <c r="Q402" s="82"/>
      <c r="R402" s="82"/>
      <c r="S402" s="82"/>
      <c r="T402" s="82"/>
      <c r="U402" s="82"/>
      <c r="V402" s="82"/>
      <c r="W402" s="82"/>
      <c r="X402" s="82"/>
      <c r="Y402" s="82"/>
      <c r="Z402" s="82"/>
      <c r="AA402" s="82"/>
      <c r="AB402" s="82"/>
      <c r="AC402" s="82"/>
      <c r="AD402" s="82"/>
      <c r="AE402" s="82"/>
      <c r="AF402" s="82"/>
      <c r="AG402" s="82"/>
      <c r="AH402" s="82"/>
      <c r="AI402" s="82"/>
      <c r="AJ402" s="353" t="str">
        <f>SelectedInputs!AJ91</f>
        <v>Re-opener</v>
      </c>
      <c r="AK402" s="353"/>
      <c r="AL402" s="353" t="str">
        <f>SelectedInputs!AL91</f>
        <v>RPEs Don't Apply</v>
      </c>
      <c r="AM402" s="353">
        <f>SelectedInputs!AM91</f>
        <v>2</v>
      </c>
      <c r="AN402" s="515"/>
      <c r="AO402" s="287">
        <f>SelectedInputs!AO91</f>
        <v>0</v>
      </c>
      <c r="AP402" s="287">
        <f>SelectedInputs!AP91</f>
        <v>0</v>
      </c>
      <c r="AQ402" s="287">
        <f>SelectedInputs!AQ91</f>
        <v>1</v>
      </c>
      <c r="AR402" s="287">
        <f>SelectedInputs!AR91</f>
        <v>0</v>
      </c>
      <c r="AS402" s="287">
        <f>SelectedInputs!AS91</f>
        <v>0</v>
      </c>
      <c r="AT402" s="287">
        <f>SelectedInputs!AT91</f>
        <v>0</v>
      </c>
      <c r="AU402" s="287">
        <f>SelectedInputs!AU91</f>
        <v>0</v>
      </c>
      <c r="AV402" s="521"/>
    </row>
    <row r="403" spans="1:48" ht="16.8">
      <c r="A403" s="82"/>
      <c r="B403" s="82"/>
      <c r="C403" s="82"/>
      <c r="D403" s="82"/>
      <c r="E403" s="82" t="str">
        <f t="shared" si="17"/>
        <v>Cyber Resilience IT Re-opener</v>
      </c>
      <c r="F403" s="268"/>
      <c r="G403" s="82" t="s">
        <v>209</v>
      </c>
      <c r="H403" s="82"/>
      <c r="I403" s="82"/>
      <c r="J403" s="82"/>
      <c r="K403" s="82"/>
      <c r="L403" s="82"/>
      <c r="M403" s="82"/>
      <c r="N403" s="82"/>
      <c r="O403" s="82"/>
      <c r="P403" s="82"/>
      <c r="Q403" s="82"/>
      <c r="R403" s="82"/>
      <c r="S403" s="82"/>
      <c r="T403" s="82"/>
      <c r="U403" s="82"/>
      <c r="V403" s="82"/>
      <c r="W403" s="82"/>
      <c r="X403" s="82"/>
      <c r="Y403" s="82"/>
      <c r="Z403" s="82"/>
      <c r="AA403" s="82"/>
      <c r="AB403" s="82"/>
      <c r="AC403" s="82"/>
      <c r="AD403" s="82"/>
      <c r="AE403" s="82"/>
      <c r="AF403" s="82"/>
      <c r="AG403" s="82"/>
      <c r="AH403" s="82"/>
      <c r="AI403" s="82"/>
      <c r="AJ403" s="353" t="str">
        <f>SelectedInputs!AJ92</f>
        <v>Re-opener</v>
      </c>
      <c r="AK403" s="353"/>
      <c r="AL403" s="353" t="str">
        <f>SelectedInputs!AL92</f>
        <v>RPEs Don't Apply</v>
      </c>
      <c r="AM403" s="353">
        <f>SelectedInputs!AM92</f>
        <v>2</v>
      </c>
      <c r="AN403" s="515"/>
      <c r="AO403" s="287">
        <f>SelectedInputs!AO92</f>
        <v>0</v>
      </c>
      <c r="AP403" s="287">
        <f>SelectedInputs!AP92</f>
        <v>0</v>
      </c>
      <c r="AQ403" s="287">
        <f>SelectedInputs!AQ92</f>
        <v>0</v>
      </c>
      <c r="AR403" s="287">
        <f>SelectedInputs!AR92</f>
        <v>0</v>
      </c>
      <c r="AS403" s="287">
        <f>SelectedInputs!AS92</f>
        <v>0</v>
      </c>
      <c r="AT403" s="287">
        <f>SelectedInputs!AT92</f>
        <v>0</v>
      </c>
      <c r="AU403" s="287">
        <f>SelectedInputs!AU92</f>
        <v>1</v>
      </c>
      <c r="AV403" s="521"/>
    </row>
    <row r="404" spans="1:48" ht="16.8">
      <c r="A404" s="82"/>
      <c r="B404" s="82"/>
      <c r="C404" s="82"/>
      <c r="D404" s="82"/>
      <c r="E404" s="82" t="str">
        <f t="shared" si="17"/>
        <v>Off-gas Grid Mechanistic Price Control Deliverable</v>
      </c>
      <c r="F404" s="268"/>
      <c r="G404" s="82" t="s">
        <v>209</v>
      </c>
      <c r="H404" s="82"/>
      <c r="I404" s="82"/>
      <c r="J404" s="82"/>
      <c r="K404" s="82"/>
      <c r="L404" s="82"/>
      <c r="M404" s="82"/>
      <c r="N404" s="82"/>
      <c r="O404" s="82"/>
      <c r="P404" s="82"/>
      <c r="Q404" s="82"/>
      <c r="R404" s="82"/>
      <c r="S404" s="82"/>
      <c r="T404" s="82"/>
      <c r="U404" s="82"/>
      <c r="V404" s="82"/>
      <c r="W404" s="82"/>
      <c r="X404" s="82"/>
      <c r="Y404" s="82"/>
      <c r="Z404" s="82"/>
      <c r="AA404" s="82"/>
      <c r="AB404" s="82"/>
      <c r="AC404" s="82"/>
      <c r="AD404" s="82"/>
      <c r="AE404" s="82"/>
      <c r="AF404" s="82"/>
      <c r="AG404" s="82"/>
      <c r="AH404" s="82"/>
      <c r="AI404" s="82"/>
      <c r="AJ404" s="353" t="str">
        <f>SelectedInputs!AJ93</f>
        <v>PCD</v>
      </c>
      <c r="AK404" s="353"/>
      <c r="AL404" s="353" t="str">
        <f>SelectedInputs!AL93</f>
        <v>RPEs Apply</v>
      </c>
      <c r="AM404" s="353">
        <f>SelectedInputs!AM93</f>
        <v>1</v>
      </c>
      <c r="AN404" s="515"/>
      <c r="AO404" s="287">
        <f>SelectedInputs!AO93</f>
        <v>1</v>
      </c>
      <c r="AP404" s="287">
        <f>SelectedInputs!AP93</f>
        <v>0</v>
      </c>
      <c r="AQ404" s="287">
        <f>SelectedInputs!AQ93</f>
        <v>0</v>
      </c>
      <c r="AR404" s="287">
        <f>SelectedInputs!AR93</f>
        <v>0</v>
      </c>
      <c r="AS404" s="287">
        <f>SelectedInputs!AS93</f>
        <v>0</v>
      </c>
      <c r="AT404" s="287">
        <f>SelectedInputs!AT93</f>
        <v>0</v>
      </c>
      <c r="AU404" s="287">
        <f>SelectedInputs!AU93</f>
        <v>0</v>
      </c>
      <c r="AV404" s="521"/>
    </row>
    <row r="405" spans="1:48" ht="16.8">
      <c r="A405" s="82"/>
      <c r="B405" s="82"/>
      <c r="C405" s="82"/>
      <c r="D405" s="82"/>
      <c r="E405" s="82" t="str">
        <f t="shared" si="17"/>
        <v>Shetland Link Contribution (SSEH only)</v>
      </c>
      <c r="F405" s="268"/>
      <c r="G405" s="82" t="s">
        <v>209</v>
      </c>
      <c r="H405" s="82"/>
      <c r="I405" s="82"/>
      <c r="J405" s="82"/>
      <c r="K405" s="82"/>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353" t="str">
        <f>SelectedInputs!AJ94</f>
        <v>Other</v>
      </c>
      <c r="AK405" s="353"/>
      <c r="AL405" s="353" t="str">
        <f>SelectedInputs!AL94</f>
        <v>RPEs Don't Apply</v>
      </c>
      <c r="AM405" s="353">
        <f>SelectedInputs!AM94</f>
        <v>2</v>
      </c>
      <c r="AN405" s="515"/>
      <c r="AO405" s="287">
        <f>SelectedInputs!AO94</f>
        <v>0</v>
      </c>
      <c r="AP405" s="287">
        <f>SelectedInputs!AP94</f>
        <v>0</v>
      </c>
      <c r="AQ405" s="287">
        <f>SelectedInputs!AQ94</f>
        <v>0.9</v>
      </c>
      <c r="AR405" s="287">
        <f>SelectedInputs!AR94</f>
        <v>0</v>
      </c>
      <c r="AS405" s="287">
        <f>SelectedInputs!AS94</f>
        <v>0</v>
      </c>
      <c r="AT405" s="287">
        <f>SelectedInputs!AT94</f>
        <v>0</v>
      </c>
      <c r="AU405" s="287">
        <f>SelectedInputs!AU94</f>
        <v>0.1</v>
      </c>
      <c r="AV405" s="521"/>
    </row>
    <row r="406" spans="1:48" ht="16.8">
      <c r="A406" s="82"/>
      <c r="B406" s="82"/>
      <c r="C406" s="82"/>
      <c r="D406" s="82"/>
      <c r="E406" s="82" t="str">
        <f t="shared" si="17"/>
        <v>West Coast of Cumbria Re-opener (ENWL only)</v>
      </c>
      <c r="F406" s="268"/>
      <c r="G406" s="82" t="s">
        <v>209</v>
      </c>
      <c r="H406" s="82"/>
      <c r="I406" s="82"/>
      <c r="J406" s="82"/>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353" t="str">
        <f>SelectedInputs!AJ95</f>
        <v>Re-opener</v>
      </c>
      <c r="AK406" s="353"/>
      <c r="AL406" s="353" t="str">
        <f>SelectedInputs!AL95</f>
        <v>RPEs Don't Apply</v>
      </c>
      <c r="AM406" s="353">
        <f>SelectedInputs!AM95</f>
        <v>2</v>
      </c>
      <c r="AN406" s="515"/>
      <c r="AO406" s="287">
        <f>SelectedInputs!AO95</f>
        <v>0</v>
      </c>
      <c r="AP406" s="287">
        <f>SelectedInputs!AP95</f>
        <v>0</v>
      </c>
      <c r="AQ406" s="287">
        <f>SelectedInputs!AQ95</f>
        <v>1</v>
      </c>
      <c r="AR406" s="287">
        <f>SelectedInputs!AR95</f>
        <v>0</v>
      </c>
      <c r="AS406" s="287">
        <f>SelectedInputs!AS95</f>
        <v>0</v>
      </c>
      <c r="AT406" s="287">
        <f>SelectedInputs!AT95</f>
        <v>0</v>
      </c>
      <c r="AU406" s="287">
        <f>SelectedInputs!AU95</f>
        <v>0</v>
      </c>
      <c r="AV406" s="521"/>
    </row>
    <row r="407" spans="1:48" ht="16.8">
      <c r="A407" s="82"/>
      <c r="B407" s="82"/>
      <c r="C407" s="82"/>
      <c r="D407" s="82"/>
      <c r="E407" s="82" t="str">
        <f t="shared" si="17"/>
        <v>Shetland Enduring Solution Re-opener (SSEH only)</v>
      </c>
      <c r="F407" s="268"/>
      <c r="G407" s="82" t="s">
        <v>209</v>
      </c>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2"/>
      <c r="AJ407" s="353" t="str">
        <f>SelectedInputs!AJ96</f>
        <v>Re-opener</v>
      </c>
      <c r="AK407" s="353"/>
      <c r="AL407" s="353" t="str">
        <f>SelectedInputs!AL96</f>
        <v>RPEs Don't Apply</v>
      </c>
      <c r="AM407" s="353">
        <f>SelectedInputs!AM96</f>
        <v>2</v>
      </c>
      <c r="AN407" s="515"/>
      <c r="AO407" s="287">
        <f>SelectedInputs!AO96</f>
        <v>0</v>
      </c>
      <c r="AP407" s="287">
        <f>SelectedInputs!AP96</f>
        <v>0</v>
      </c>
      <c r="AQ407" s="287">
        <f>SelectedInputs!AQ96</f>
        <v>0</v>
      </c>
      <c r="AR407" s="287">
        <f>SelectedInputs!AR96</f>
        <v>0</v>
      </c>
      <c r="AS407" s="287">
        <f>SelectedInputs!AS96</f>
        <v>0</v>
      </c>
      <c r="AT407" s="287">
        <f>SelectedInputs!AT96</f>
        <v>0</v>
      </c>
      <c r="AU407" s="287">
        <f>SelectedInputs!AU96</f>
        <v>1</v>
      </c>
      <c r="AV407" s="521"/>
    </row>
    <row r="408" spans="1:48" ht="16.8">
      <c r="A408" s="82"/>
      <c r="B408" s="82"/>
      <c r="C408" s="82"/>
      <c r="D408" s="82"/>
      <c r="E408" s="82" t="str">
        <f t="shared" si="17"/>
        <v>Shetland Extension Fixed Energy Costs Re-opener (SSEH only)</v>
      </c>
      <c r="F408" s="268"/>
      <c r="G408" s="82" t="s">
        <v>209</v>
      </c>
      <c r="H408" s="82"/>
      <c r="I408" s="82"/>
      <c r="J408" s="82"/>
      <c r="K408" s="82"/>
      <c r="L408" s="82"/>
      <c r="M408" s="82"/>
      <c r="N408" s="82"/>
      <c r="O408" s="82"/>
      <c r="P408" s="82"/>
      <c r="Q408" s="82"/>
      <c r="R408" s="82"/>
      <c r="S408" s="82"/>
      <c r="T408" s="82"/>
      <c r="U408" s="82"/>
      <c r="V408" s="82"/>
      <c r="W408" s="82"/>
      <c r="X408" s="82"/>
      <c r="Y408" s="82"/>
      <c r="Z408" s="82"/>
      <c r="AA408" s="82"/>
      <c r="AB408" s="82"/>
      <c r="AC408" s="82"/>
      <c r="AD408" s="82"/>
      <c r="AE408" s="82"/>
      <c r="AF408" s="82"/>
      <c r="AG408" s="82"/>
      <c r="AH408" s="82"/>
      <c r="AI408" s="82"/>
      <c r="AJ408" s="353" t="str">
        <f>SelectedInputs!AJ97</f>
        <v>Re-opener</v>
      </c>
      <c r="AK408" s="353"/>
      <c r="AL408" s="353" t="str">
        <f>SelectedInputs!AL97</f>
        <v>RPEs Don't Apply</v>
      </c>
      <c r="AM408" s="353">
        <f>SelectedInputs!AM97</f>
        <v>2</v>
      </c>
      <c r="AN408" s="515"/>
      <c r="AO408" s="287">
        <f>SelectedInputs!AO97</f>
        <v>0</v>
      </c>
      <c r="AP408" s="287">
        <f>SelectedInputs!AP97</f>
        <v>1</v>
      </c>
      <c r="AQ408" s="287">
        <f>SelectedInputs!AQ97</f>
        <v>0</v>
      </c>
      <c r="AR408" s="287">
        <f>SelectedInputs!AR97</f>
        <v>0</v>
      </c>
      <c r="AS408" s="287">
        <f>SelectedInputs!AS97</f>
        <v>0</v>
      </c>
      <c r="AT408" s="287">
        <f>SelectedInputs!AT97</f>
        <v>0</v>
      </c>
      <c r="AU408" s="287">
        <f>SelectedInputs!AU97</f>
        <v>0</v>
      </c>
      <c r="AV408" s="521"/>
    </row>
    <row r="409" spans="1:48" ht="16.8">
      <c r="A409" s="82"/>
      <c r="B409" s="82"/>
      <c r="C409" s="82"/>
      <c r="D409" s="82"/>
      <c r="E409" s="82" t="str">
        <f t="shared" si="17"/>
        <v>Hebrides and Orkney Re-opener (SSEH only)</v>
      </c>
      <c r="F409" s="268"/>
      <c r="G409" s="82" t="s">
        <v>209</v>
      </c>
      <c r="H409" s="82"/>
      <c r="I409" s="82"/>
      <c r="J409" s="82"/>
      <c r="K409" s="82"/>
      <c r="L409" s="82"/>
      <c r="M409" s="82"/>
      <c r="N409" s="82"/>
      <c r="O409" s="82"/>
      <c r="P409" s="82"/>
      <c r="Q409" s="82"/>
      <c r="R409" s="82"/>
      <c r="S409" s="82"/>
      <c r="T409" s="82"/>
      <c r="U409" s="82"/>
      <c r="V409" s="82"/>
      <c r="W409" s="82"/>
      <c r="X409" s="82"/>
      <c r="Y409" s="82"/>
      <c r="Z409" s="82"/>
      <c r="AA409" s="82"/>
      <c r="AB409" s="82"/>
      <c r="AC409" s="82"/>
      <c r="AD409" s="82"/>
      <c r="AE409" s="82"/>
      <c r="AF409" s="82"/>
      <c r="AG409" s="82"/>
      <c r="AH409" s="82"/>
      <c r="AI409" s="82"/>
      <c r="AJ409" s="353" t="str">
        <f>SelectedInputs!AJ98</f>
        <v>Re-opener</v>
      </c>
      <c r="AK409" s="353"/>
      <c r="AL409" s="353" t="str">
        <f>SelectedInputs!AL98</f>
        <v>RPEs Don't Apply</v>
      </c>
      <c r="AM409" s="353">
        <f>SelectedInputs!AM98</f>
        <v>2</v>
      </c>
      <c r="AN409" s="515"/>
      <c r="AO409" s="287">
        <f>SelectedInputs!AO98</f>
        <v>0</v>
      </c>
      <c r="AP409" s="287">
        <f>SelectedInputs!AP98</f>
        <v>1</v>
      </c>
      <c r="AQ409" s="287">
        <f>SelectedInputs!AQ98</f>
        <v>0</v>
      </c>
      <c r="AR409" s="287">
        <f>SelectedInputs!AR98</f>
        <v>0</v>
      </c>
      <c r="AS409" s="287">
        <f>SelectedInputs!AS98</f>
        <v>0</v>
      </c>
      <c r="AT409" s="287">
        <f>SelectedInputs!AT98</f>
        <v>0</v>
      </c>
      <c r="AU409" s="287">
        <f>SelectedInputs!AU98</f>
        <v>0</v>
      </c>
      <c r="AV409" s="521"/>
    </row>
    <row r="410" spans="1:48" ht="16.8">
      <c r="A410" s="82"/>
      <c r="B410" s="82"/>
      <c r="C410" s="82"/>
      <c r="D410" s="82"/>
      <c r="E410" s="82" t="str">
        <f t="shared" si="17"/>
        <v>Smart Street Mechanistic Price Control Deliverable (ENWL only)</v>
      </c>
      <c r="F410" s="268"/>
      <c r="G410" s="82" t="s">
        <v>209</v>
      </c>
      <c r="H410" s="82"/>
      <c r="I410" s="82"/>
      <c r="J410" s="82"/>
      <c r="K410" s="82"/>
      <c r="L410" s="82"/>
      <c r="M410" s="82"/>
      <c r="N410" s="82"/>
      <c r="O410" s="82"/>
      <c r="P410" s="82"/>
      <c r="Q410" s="82"/>
      <c r="R410" s="82"/>
      <c r="S410" s="82"/>
      <c r="T410" s="82"/>
      <c r="U410" s="82"/>
      <c r="V410" s="82"/>
      <c r="W410" s="82"/>
      <c r="X410" s="82"/>
      <c r="Y410" s="82"/>
      <c r="Z410" s="82"/>
      <c r="AA410" s="82"/>
      <c r="AB410" s="82"/>
      <c r="AC410" s="82"/>
      <c r="AD410" s="82"/>
      <c r="AE410" s="82"/>
      <c r="AF410" s="82"/>
      <c r="AG410" s="82"/>
      <c r="AH410" s="82"/>
      <c r="AI410" s="82"/>
      <c r="AJ410" s="353" t="str">
        <f>SelectedInputs!AJ99</f>
        <v>PCD</v>
      </c>
      <c r="AK410" s="353"/>
      <c r="AL410" s="353" t="str">
        <f>SelectedInputs!AL99</f>
        <v>RPEs Apply</v>
      </c>
      <c r="AM410" s="353">
        <f>SelectedInputs!AM99</f>
        <v>1</v>
      </c>
      <c r="AN410" s="515"/>
      <c r="AO410" s="287">
        <f>SelectedInputs!AO99</f>
        <v>1</v>
      </c>
      <c r="AP410" s="287">
        <f>SelectedInputs!AP99</f>
        <v>0</v>
      </c>
      <c r="AQ410" s="287">
        <f>SelectedInputs!AQ99</f>
        <v>0</v>
      </c>
      <c r="AR410" s="287">
        <f>SelectedInputs!AR99</f>
        <v>0</v>
      </c>
      <c r="AS410" s="287">
        <f>SelectedInputs!AS99</f>
        <v>0</v>
      </c>
      <c r="AT410" s="287">
        <f>SelectedInputs!AT99</f>
        <v>0</v>
      </c>
      <c r="AU410" s="287">
        <f>SelectedInputs!AU99</f>
        <v>0</v>
      </c>
      <c r="AV410" s="521"/>
    </row>
    <row r="411" spans="1:48" ht="16.8">
      <c r="A411" s="82"/>
      <c r="B411" s="82"/>
      <c r="C411" s="82"/>
      <c r="D411" s="82"/>
      <c r="E411" s="82" t="str">
        <f t="shared" si="17"/>
        <v>Worst Served Customers</v>
      </c>
      <c r="F411" s="268"/>
      <c r="G411" s="82" t="s">
        <v>209</v>
      </c>
      <c r="H411" s="82"/>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G411" s="82"/>
      <c r="AH411" s="82"/>
      <c r="AI411" s="82"/>
      <c r="AJ411" s="353" t="str">
        <f>SelectedInputs!AJ100</f>
        <v>UIOLI</v>
      </c>
      <c r="AK411" s="353"/>
      <c r="AL411" s="353" t="str">
        <f>SelectedInputs!AL100</f>
        <v>RPEs Don't Apply</v>
      </c>
      <c r="AM411" s="353">
        <f>SelectedInputs!AM100</f>
        <v>1</v>
      </c>
      <c r="AN411" s="515"/>
      <c r="AO411" s="287">
        <f>SelectedInputs!AO100</f>
        <v>0</v>
      </c>
      <c r="AP411" s="287">
        <f>SelectedInputs!AP100</f>
        <v>0</v>
      </c>
      <c r="AQ411" s="287">
        <f>SelectedInputs!AQ100</f>
        <v>1</v>
      </c>
      <c r="AR411" s="287">
        <f>SelectedInputs!AR100</f>
        <v>0</v>
      </c>
      <c r="AS411" s="287">
        <f>SelectedInputs!AS100</f>
        <v>0</v>
      </c>
      <c r="AT411" s="287">
        <f>SelectedInputs!AT100</f>
        <v>0</v>
      </c>
      <c r="AU411" s="287">
        <f>SelectedInputs!AU100</f>
        <v>0</v>
      </c>
      <c r="AV411" s="521"/>
    </row>
    <row r="412" spans="1:48" ht="16.8">
      <c r="A412" s="82"/>
      <c r="B412" s="82"/>
      <c r="C412" s="82"/>
      <c r="D412" s="82"/>
      <c r="E412" s="82" t="str">
        <f t="shared" si="17"/>
        <v>EV Optioneering Projects</v>
      </c>
      <c r="F412" s="268"/>
      <c r="G412" s="82" t="s">
        <v>209</v>
      </c>
      <c r="H412" s="82"/>
      <c r="I412" s="82"/>
      <c r="J412" s="82"/>
      <c r="K412" s="82"/>
      <c r="L412" s="82"/>
      <c r="M412" s="82"/>
      <c r="N412" s="82"/>
      <c r="O412" s="82"/>
      <c r="P412" s="82"/>
      <c r="Q412" s="82"/>
      <c r="R412" s="82"/>
      <c r="S412" s="82"/>
      <c r="T412" s="82"/>
      <c r="U412" s="82"/>
      <c r="V412" s="82"/>
      <c r="W412" s="82"/>
      <c r="X412" s="82"/>
      <c r="Y412" s="82"/>
      <c r="Z412" s="82"/>
      <c r="AA412" s="82"/>
      <c r="AB412" s="82"/>
      <c r="AC412" s="82"/>
      <c r="AD412" s="82"/>
      <c r="AE412" s="82"/>
      <c r="AF412" s="82"/>
      <c r="AG412" s="82"/>
      <c r="AH412" s="82"/>
      <c r="AI412" s="82"/>
      <c r="AJ412" s="353" t="str">
        <f>SelectedInputs!AJ101</f>
        <v>UIOLI</v>
      </c>
      <c r="AK412" s="353"/>
      <c r="AL412" s="353" t="str">
        <f>SelectedInputs!AL101</f>
        <v>RPEs Don't Apply</v>
      </c>
      <c r="AM412" s="353">
        <f>SelectedInputs!AM101</f>
        <v>1</v>
      </c>
      <c r="AN412" s="515"/>
      <c r="AO412" s="287">
        <f>SelectedInputs!AO101</f>
        <v>0</v>
      </c>
      <c r="AP412" s="287">
        <f>SelectedInputs!AP101</f>
        <v>0</v>
      </c>
      <c r="AQ412" s="287">
        <f>SelectedInputs!AQ101</f>
        <v>0</v>
      </c>
      <c r="AR412" s="287">
        <f>SelectedInputs!AR101</f>
        <v>0</v>
      </c>
      <c r="AS412" s="287">
        <f>SelectedInputs!AS101</f>
        <v>0</v>
      </c>
      <c r="AT412" s="287">
        <f>SelectedInputs!AT101</f>
        <v>0</v>
      </c>
      <c r="AU412" s="287">
        <f>SelectedInputs!AU101</f>
        <v>1</v>
      </c>
      <c r="AV412" s="521"/>
    </row>
    <row r="413" spans="1:48" ht="16.8">
      <c r="A413" s="82"/>
      <c r="B413" s="82"/>
      <c r="C413" s="82"/>
      <c r="D413" s="82"/>
      <c r="E413" s="82" t="str">
        <f t="shared" si="17"/>
        <v>Cyber Resilience IT baseline</v>
      </c>
      <c r="F413" s="268"/>
      <c r="G413" s="82" t="s">
        <v>209</v>
      </c>
      <c r="H413" s="82"/>
      <c r="I413" s="82"/>
      <c r="J413" s="82"/>
      <c r="K413" s="82"/>
      <c r="L413" s="82"/>
      <c r="M413" s="82"/>
      <c r="N413" s="82"/>
      <c r="O413" s="82"/>
      <c r="P413" s="82"/>
      <c r="Q413" s="82"/>
      <c r="R413" s="82"/>
      <c r="S413" s="82"/>
      <c r="T413" s="82"/>
      <c r="U413" s="82"/>
      <c r="V413" s="82"/>
      <c r="W413" s="82"/>
      <c r="X413" s="82"/>
      <c r="Y413" s="82"/>
      <c r="Z413" s="82"/>
      <c r="AA413" s="82"/>
      <c r="AB413" s="82"/>
      <c r="AC413" s="82"/>
      <c r="AD413" s="82"/>
      <c r="AE413" s="82"/>
      <c r="AF413" s="82"/>
      <c r="AG413" s="82"/>
      <c r="AH413" s="82"/>
      <c r="AI413" s="82"/>
      <c r="AJ413" s="353" t="str">
        <f>SelectedInputs!AJ102</f>
        <v>PCD</v>
      </c>
      <c r="AK413" s="353"/>
      <c r="AL413" s="353" t="str">
        <f>SelectedInputs!AL102</f>
        <v>RPEs Apply</v>
      </c>
      <c r="AM413" s="353">
        <f>SelectedInputs!AM102</f>
        <v>1</v>
      </c>
      <c r="AN413" s="515"/>
      <c r="AO413" s="287">
        <f>SelectedInputs!AO102</f>
        <v>0</v>
      </c>
      <c r="AP413" s="287">
        <f>SelectedInputs!AP102</f>
        <v>0</v>
      </c>
      <c r="AQ413" s="287">
        <f>SelectedInputs!AQ102</f>
        <v>0</v>
      </c>
      <c r="AR413" s="287">
        <f>SelectedInputs!AR102</f>
        <v>0</v>
      </c>
      <c r="AS413" s="287">
        <f>SelectedInputs!AS102</f>
        <v>0</v>
      </c>
      <c r="AT413" s="287">
        <f>SelectedInputs!AT102</f>
        <v>0</v>
      </c>
      <c r="AU413" s="287">
        <f>SelectedInputs!AU102</f>
        <v>1</v>
      </c>
      <c r="AV413" s="521"/>
    </row>
    <row r="414" spans="1:48" ht="16.8">
      <c r="A414" s="82"/>
      <c r="B414" s="82"/>
      <c r="C414" s="82"/>
      <c r="D414" s="82"/>
      <c r="E414" s="82" t="str">
        <f t="shared" si="17"/>
        <v>Wayleaves and Diversions Re-opener</v>
      </c>
      <c r="F414" s="268"/>
      <c r="G414" s="82" t="s">
        <v>209</v>
      </c>
      <c r="H414" s="82"/>
      <c r="I414" s="82"/>
      <c r="J414" s="82"/>
      <c r="K414" s="82"/>
      <c r="L414" s="82"/>
      <c r="M414" s="82"/>
      <c r="N414" s="82"/>
      <c r="O414" s="82"/>
      <c r="P414" s="82"/>
      <c r="Q414" s="82"/>
      <c r="R414" s="82"/>
      <c r="S414" s="82"/>
      <c r="T414" s="82"/>
      <c r="U414" s="82"/>
      <c r="V414" s="82"/>
      <c r="W414" s="82"/>
      <c r="X414" s="82"/>
      <c r="Y414" s="82"/>
      <c r="Z414" s="82"/>
      <c r="AA414" s="82"/>
      <c r="AB414" s="82"/>
      <c r="AC414" s="82"/>
      <c r="AD414" s="82"/>
      <c r="AE414" s="82"/>
      <c r="AF414" s="82"/>
      <c r="AG414" s="82"/>
      <c r="AH414" s="82"/>
      <c r="AI414" s="82"/>
      <c r="AJ414" s="353" t="str">
        <f>SelectedInputs!AJ103</f>
        <v>Re-opener</v>
      </c>
      <c r="AK414" s="353"/>
      <c r="AL414" s="353" t="str">
        <f>SelectedInputs!AL103</f>
        <v>RPEs Don't Apply</v>
      </c>
      <c r="AM414" s="353">
        <f>SelectedInputs!AM103</f>
        <v>2</v>
      </c>
      <c r="AN414" s="515"/>
      <c r="AO414" s="287">
        <f>SelectedInputs!AO103</f>
        <v>0</v>
      </c>
      <c r="AP414" s="287">
        <f>SelectedInputs!AP103</f>
        <v>1</v>
      </c>
      <c r="AQ414" s="287">
        <f>SelectedInputs!AQ103</f>
        <v>0</v>
      </c>
      <c r="AR414" s="287">
        <f>SelectedInputs!AR103</f>
        <v>0</v>
      </c>
      <c r="AS414" s="287">
        <f>SelectedInputs!AS103</f>
        <v>0</v>
      </c>
      <c r="AT414" s="287">
        <f>SelectedInputs!AT103</f>
        <v>0</v>
      </c>
      <c r="AU414" s="287">
        <f>SelectedInputs!AU103</f>
        <v>0</v>
      </c>
      <c r="AV414" s="521"/>
    </row>
    <row r="415" spans="1:48" ht="16.8">
      <c r="A415" s="82"/>
      <c r="B415" s="82"/>
      <c r="C415" s="82"/>
      <c r="D415" s="82"/>
      <c r="E415" s="82" t="str">
        <f t="shared" si="17"/>
        <v>Indirects Scaler</v>
      </c>
      <c r="F415" s="268"/>
      <c r="G415" s="82" t="s">
        <v>209</v>
      </c>
      <c r="H415" s="82"/>
      <c r="I415" s="82"/>
      <c r="J415" s="82"/>
      <c r="K415" s="82"/>
      <c r="L415" s="82"/>
      <c r="M415" s="82"/>
      <c r="N415" s="82"/>
      <c r="O415" s="82"/>
      <c r="P415" s="82"/>
      <c r="Q415" s="82"/>
      <c r="R415" s="82"/>
      <c r="S415" s="82"/>
      <c r="T415" s="82"/>
      <c r="U415" s="82"/>
      <c r="V415" s="82"/>
      <c r="W415" s="82"/>
      <c r="X415" s="82"/>
      <c r="Y415" s="82"/>
      <c r="Z415" s="82"/>
      <c r="AA415" s="82"/>
      <c r="AB415" s="82"/>
      <c r="AC415" s="82"/>
      <c r="AD415" s="82"/>
      <c r="AE415" s="82"/>
      <c r="AF415" s="82"/>
      <c r="AG415" s="82"/>
      <c r="AH415" s="82"/>
      <c r="AI415" s="82"/>
      <c r="AJ415" s="353" t="str">
        <f>SelectedInputs!AJ104</f>
        <v>Other</v>
      </c>
      <c r="AK415" s="353"/>
      <c r="AL415" s="353" t="str">
        <f>SelectedInputs!AL104</f>
        <v>RPEs Don't Apply</v>
      </c>
      <c r="AM415" s="353">
        <f>SelectedInputs!AM104</f>
        <v>2</v>
      </c>
      <c r="AN415" s="515"/>
      <c r="AO415" s="287">
        <f>SelectedInputs!AO104</f>
        <v>0</v>
      </c>
      <c r="AP415" s="287">
        <f>SelectedInputs!AP104</f>
        <v>0</v>
      </c>
      <c r="AQ415" s="287">
        <f>SelectedInputs!AQ104</f>
        <v>0</v>
      </c>
      <c r="AR415" s="287">
        <f>SelectedInputs!AR104</f>
        <v>0</v>
      </c>
      <c r="AS415" s="287">
        <f>SelectedInputs!AS104</f>
        <v>0</v>
      </c>
      <c r="AT415" s="287">
        <f>SelectedInputs!AT104</f>
        <v>0</v>
      </c>
      <c r="AU415" s="287">
        <f>SelectedInputs!AU104</f>
        <v>1</v>
      </c>
      <c r="AV415" s="521"/>
    </row>
    <row r="416" spans="1:48" ht="16.8">
      <c r="A416" s="82"/>
      <c r="B416" s="82"/>
      <c r="C416" s="82"/>
      <c r="D416" s="82"/>
      <c r="E416" s="82" t="str">
        <f t="shared" si="17"/>
        <v>LineSIGHT Mechanistic Price Control Deliverable (ENWL only)</v>
      </c>
      <c r="F416" s="268"/>
      <c r="G416" s="82" t="s">
        <v>209</v>
      </c>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2"/>
      <c r="AJ416" s="353" t="str">
        <f>SelectedInputs!AJ105</f>
        <v>PCD</v>
      </c>
      <c r="AK416" s="353"/>
      <c r="AL416" s="353" t="str">
        <f>SelectedInputs!AL105</f>
        <v>RPEs Apply</v>
      </c>
      <c r="AM416" s="353">
        <f>SelectedInputs!AM105</f>
        <v>1</v>
      </c>
      <c r="AN416" s="515"/>
      <c r="AO416" s="287">
        <f>SelectedInputs!AO105</f>
        <v>0</v>
      </c>
      <c r="AP416" s="287">
        <f>SelectedInputs!AP105</f>
        <v>1</v>
      </c>
      <c r="AQ416" s="287">
        <f>SelectedInputs!AQ105</f>
        <v>0</v>
      </c>
      <c r="AR416" s="287">
        <f>SelectedInputs!AR105</f>
        <v>0</v>
      </c>
      <c r="AS416" s="287">
        <f>SelectedInputs!AS105</f>
        <v>0</v>
      </c>
      <c r="AT416" s="287">
        <f>SelectedInputs!AT105</f>
        <v>0</v>
      </c>
      <c r="AU416" s="287">
        <f>SelectedInputs!AU105</f>
        <v>0</v>
      </c>
      <c r="AV416" s="521"/>
    </row>
    <row r="417" spans="1:48" ht="16.8">
      <c r="A417" s="82"/>
      <c r="B417" s="82"/>
      <c r="C417" s="82"/>
      <c r="D417" s="82"/>
      <c r="E417" s="82" t="str">
        <f t="shared" si="17"/>
        <v>New Depot (EMID, SWALES, SWEST and WMID only)</v>
      </c>
      <c r="F417" s="268"/>
      <c r="G417" s="82" t="s">
        <v>209</v>
      </c>
      <c r="H417" s="82"/>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G417" s="82"/>
      <c r="AH417" s="82"/>
      <c r="AI417" s="82"/>
      <c r="AJ417" s="353" t="str">
        <f>SelectedInputs!AJ106</f>
        <v>PCD</v>
      </c>
      <c r="AK417" s="353"/>
      <c r="AL417" s="353" t="str">
        <f>SelectedInputs!AL106</f>
        <v>RPEs Apply</v>
      </c>
      <c r="AM417" s="353">
        <f>SelectedInputs!AM106</f>
        <v>1</v>
      </c>
      <c r="AN417" s="515"/>
      <c r="AO417" s="287">
        <f>SelectedInputs!AO106</f>
        <v>0</v>
      </c>
      <c r="AP417" s="287">
        <f>SelectedInputs!AP106</f>
        <v>0</v>
      </c>
      <c r="AQ417" s="287">
        <f>SelectedInputs!AQ106</f>
        <v>1</v>
      </c>
      <c r="AR417" s="287">
        <f>SelectedInputs!AR106</f>
        <v>0</v>
      </c>
      <c r="AS417" s="287">
        <f>SelectedInputs!AS106</f>
        <v>0</v>
      </c>
      <c r="AT417" s="287">
        <f>SelectedInputs!AT106</f>
        <v>0</v>
      </c>
      <c r="AU417" s="287">
        <f>SelectedInputs!AU106</f>
        <v>0</v>
      </c>
      <c r="AV417" s="521"/>
    </row>
    <row r="418" spans="1:48" ht="16.8">
      <c r="A418" s="82"/>
      <c r="B418" s="82"/>
      <c r="C418" s="82"/>
      <c r="D418" s="82"/>
      <c r="E418" s="82" t="str">
        <f t="shared" si="17"/>
        <v>New Control Room (SSES and SSEH only)</v>
      </c>
      <c r="F418" s="268"/>
      <c r="G418" s="82" t="s">
        <v>209</v>
      </c>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2"/>
      <c r="AJ418" s="353" t="str">
        <f>SelectedInputs!AJ107</f>
        <v>PCD</v>
      </c>
      <c r="AK418" s="353"/>
      <c r="AL418" s="353" t="str">
        <f>SelectedInputs!AL107</f>
        <v>RPEs Apply</v>
      </c>
      <c r="AM418" s="353">
        <f>SelectedInputs!AM107</f>
        <v>1</v>
      </c>
      <c r="AN418" s="515"/>
      <c r="AO418" s="287">
        <f>SelectedInputs!AO107</f>
        <v>0</v>
      </c>
      <c r="AP418" s="287">
        <f>SelectedInputs!AP107</f>
        <v>1</v>
      </c>
      <c r="AQ418" s="287">
        <f>SelectedInputs!AQ107</f>
        <v>0</v>
      </c>
      <c r="AR418" s="287">
        <f>SelectedInputs!AR107</f>
        <v>0</v>
      </c>
      <c r="AS418" s="287">
        <f>SelectedInputs!AS107</f>
        <v>0</v>
      </c>
      <c r="AT418" s="287">
        <f>SelectedInputs!AT107</f>
        <v>0</v>
      </c>
      <c r="AU418" s="287">
        <f>SelectedInputs!AU107</f>
        <v>0</v>
      </c>
      <c r="AV418" s="521"/>
    </row>
    <row r="419" spans="1:48" ht="16.8">
      <c r="A419" s="82"/>
      <c r="B419" s="82"/>
      <c r="C419" s="82"/>
      <c r="D419" s="82"/>
      <c r="E419" s="82" t="str">
        <f t="shared" si="17"/>
        <v>Storm Arwen Re-opener</v>
      </c>
      <c r="F419" s="268"/>
      <c r="G419" s="82" t="s">
        <v>209</v>
      </c>
      <c r="H419" s="82"/>
      <c r="I419" s="82"/>
      <c r="J419" s="82"/>
      <c r="K419" s="82"/>
      <c r="L419" s="82"/>
      <c r="M419" s="82"/>
      <c r="N419" s="82"/>
      <c r="O419" s="82"/>
      <c r="P419" s="82"/>
      <c r="Q419" s="82"/>
      <c r="R419" s="82"/>
      <c r="S419" s="82"/>
      <c r="T419" s="82"/>
      <c r="U419" s="82"/>
      <c r="V419" s="82"/>
      <c r="W419" s="82"/>
      <c r="X419" s="82"/>
      <c r="Y419" s="82"/>
      <c r="Z419" s="82"/>
      <c r="AA419" s="82"/>
      <c r="AB419" s="82"/>
      <c r="AC419" s="82"/>
      <c r="AD419" s="82"/>
      <c r="AE419" s="82"/>
      <c r="AF419" s="82"/>
      <c r="AG419" s="82"/>
      <c r="AH419" s="82"/>
      <c r="AI419" s="82"/>
      <c r="AJ419" s="353" t="str">
        <f>SelectedInputs!AJ108</f>
        <v>Re-opener</v>
      </c>
      <c r="AK419" s="353"/>
      <c r="AL419" s="353" t="str">
        <f>SelectedInputs!AL108</f>
        <v>RPEs Don't Apply</v>
      </c>
      <c r="AM419" s="353">
        <f>SelectedInputs!AM108</f>
        <v>2</v>
      </c>
      <c r="AN419" s="515"/>
      <c r="AO419" s="287">
        <f>SelectedInputs!AO108</f>
        <v>0</v>
      </c>
      <c r="AP419" s="287">
        <f>SelectedInputs!AP108</f>
        <v>0</v>
      </c>
      <c r="AQ419" s="287">
        <f>SelectedInputs!AQ108</f>
        <v>0</v>
      </c>
      <c r="AR419" s="287">
        <f>SelectedInputs!AR108</f>
        <v>1</v>
      </c>
      <c r="AS419" s="287">
        <f>SelectedInputs!AS108</f>
        <v>0</v>
      </c>
      <c r="AT419" s="287">
        <f>SelectedInputs!AT108</f>
        <v>0</v>
      </c>
      <c r="AU419" s="287">
        <f>SelectedInputs!AU108</f>
        <v>0</v>
      </c>
      <c r="AV419" s="521"/>
    </row>
    <row r="420" spans="1:48" ht="16.8">
      <c r="A420" s="82"/>
      <c r="B420" s="82"/>
      <c r="C420" s="82"/>
      <c r="D420" s="82"/>
      <c r="E420" s="82" t="str">
        <f t="shared" si="17"/>
        <v>High Value Projects Re-opener</v>
      </c>
      <c r="F420" s="268"/>
      <c r="G420" s="82" t="s">
        <v>209</v>
      </c>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2"/>
      <c r="AJ420" s="353" t="str">
        <f>SelectedInputs!AJ109</f>
        <v>Re-opener</v>
      </c>
      <c r="AK420" s="353"/>
      <c r="AL420" s="353" t="str">
        <f>SelectedInputs!AL109</f>
        <v>RPEs Don't Apply</v>
      </c>
      <c r="AM420" s="353">
        <f>SelectedInputs!AM109</f>
        <v>2</v>
      </c>
      <c r="AN420" s="515"/>
      <c r="AO420" s="287">
        <f>SelectedInputs!AO109</f>
        <v>0</v>
      </c>
      <c r="AP420" s="287">
        <f>SelectedInputs!AP109</f>
        <v>1</v>
      </c>
      <c r="AQ420" s="287">
        <f>SelectedInputs!AQ109</f>
        <v>0</v>
      </c>
      <c r="AR420" s="287">
        <f>SelectedInputs!AR109</f>
        <v>0</v>
      </c>
      <c r="AS420" s="287">
        <f>SelectedInputs!AS109</f>
        <v>0</v>
      </c>
      <c r="AT420" s="287">
        <f>SelectedInputs!AT109</f>
        <v>0</v>
      </c>
      <c r="AU420" s="287">
        <f>SelectedInputs!AU109</f>
        <v>0</v>
      </c>
      <c r="AV420" s="521"/>
    </row>
    <row r="421" spans="1:48" ht="16.8">
      <c r="A421" s="82"/>
      <c r="B421" s="82"/>
      <c r="C421" s="82"/>
      <c r="D421" s="82"/>
      <c r="E421" s="82" t="str">
        <f t="shared" si="17"/>
        <v>Strategic Investment</v>
      </c>
      <c r="F421" s="268"/>
      <c r="G421" s="82" t="s">
        <v>209</v>
      </c>
      <c r="H421" s="82"/>
      <c r="I421" s="82"/>
      <c r="J421" s="82"/>
      <c r="K421" s="82"/>
      <c r="L421" s="82"/>
      <c r="M421" s="82"/>
      <c r="N421" s="82"/>
      <c r="O421" s="82"/>
      <c r="P421" s="82"/>
      <c r="Q421" s="82"/>
      <c r="R421" s="82"/>
      <c r="S421" s="82"/>
      <c r="T421" s="82"/>
      <c r="U421" s="82"/>
      <c r="V421" s="82"/>
      <c r="W421" s="82"/>
      <c r="X421" s="82"/>
      <c r="Y421" s="82"/>
      <c r="Z421" s="82"/>
      <c r="AA421" s="82"/>
      <c r="AB421" s="82"/>
      <c r="AC421" s="82"/>
      <c r="AD421" s="82"/>
      <c r="AE421" s="82"/>
      <c r="AF421" s="82"/>
      <c r="AG421" s="82"/>
      <c r="AH421" s="82"/>
      <c r="AI421" s="82"/>
      <c r="AJ421" s="353" t="str">
        <f>SelectedInputs!AJ110</f>
        <v>Other</v>
      </c>
      <c r="AK421" s="353"/>
      <c r="AL421" s="353" t="str">
        <f>SelectedInputs!AL110</f>
        <v>RPEs Don't Apply</v>
      </c>
      <c r="AM421" s="353">
        <f>SelectedInputs!AM110</f>
        <v>2</v>
      </c>
      <c r="AN421" s="515"/>
      <c r="AO421" s="287">
        <f>SelectedInputs!AO110</f>
        <v>1</v>
      </c>
      <c r="AP421" s="287">
        <f>SelectedInputs!AP110</f>
        <v>0</v>
      </c>
      <c r="AQ421" s="287">
        <f>SelectedInputs!AQ110</f>
        <v>0</v>
      </c>
      <c r="AR421" s="287">
        <f>SelectedInputs!AR110</f>
        <v>0</v>
      </c>
      <c r="AS421" s="287">
        <f>SelectedInputs!AS110</f>
        <v>0</v>
      </c>
      <c r="AT421" s="287">
        <f>SelectedInputs!AT110</f>
        <v>0</v>
      </c>
      <c r="AU421" s="287">
        <f>SelectedInputs!AU110</f>
        <v>0</v>
      </c>
      <c r="AV421" s="521"/>
    </row>
    <row r="422" spans="1:48" ht="16.8">
      <c r="A422" s="82"/>
      <c r="B422" s="82"/>
      <c r="C422" s="82"/>
      <c r="D422" s="82"/>
      <c r="E422" s="82" t="str">
        <f t="shared" si="17"/>
        <v>Carry-over Green Recovery Scheme</v>
      </c>
      <c r="F422" s="268"/>
      <c r="G422" s="82" t="s">
        <v>209</v>
      </c>
      <c r="H422" s="82"/>
      <c r="I422" s="82"/>
      <c r="J422" s="82"/>
      <c r="K422" s="82"/>
      <c r="L422" s="82"/>
      <c r="M422" s="82"/>
      <c r="N422" s="82"/>
      <c r="O422" s="82"/>
      <c r="P422" s="82"/>
      <c r="Q422" s="82"/>
      <c r="R422" s="82"/>
      <c r="S422" s="82"/>
      <c r="T422" s="82"/>
      <c r="U422" s="82"/>
      <c r="V422" s="82"/>
      <c r="W422" s="82"/>
      <c r="X422" s="82"/>
      <c r="Y422" s="82"/>
      <c r="Z422" s="82"/>
      <c r="AA422" s="82"/>
      <c r="AB422" s="82"/>
      <c r="AC422" s="82"/>
      <c r="AD422" s="82"/>
      <c r="AE422" s="82"/>
      <c r="AF422" s="82"/>
      <c r="AG422" s="82"/>
      <c r="AH422" s="82"/>
      <c r="AI422" s="82"/>
      <c r="AJ422" s="353" t="str">
        <f>SelectedInputs!AJ111</f>
        <v>Other</v>
      </c>
      <c r="AK422" s="353"/>
      <c r="AL422" s="353" t="str">
        <f>SelectedInputs!AL111</f>
        <v>RPEs Don't Apply</v>
      </c>
      <c r="AM422" s="353">
        <f>SelectedInputs!AM111</f>
        <v>2</v>
      </c>
      <c r="AN422" s="515"/>
      <c r="AO422" s="287">
        <f>SelectedInputs!AO111</f>
        <v>1</v>
      </c>
      <c r="AP422" s="287">
        <f>SelectedInputs!AP111</f>
        <v>0</v>
      </c>
      <c r="AQ422" s="287">
        <f>SelectedInputs!AQ111</f>
        <v>0</v>
      </c>
      <c r="AR422" s="287">
        <f>SelectedInputs!AR111</f>
        <v>0</v>
      </c>
      <c r="AS422" s="287">
        <f>SelectedInputs!AS111</f>
        <v>0</v>
      </c>
      <c r="AT422" s="287">
        <f>SelectedInputs!AT111</f>
        <v>0</v>
      </c>
      <c r="AU422" s="287">
        <f>SelectedInputs!AU111</f>
        <v>0</v>
      </c>
      <c r="AV422" s="521"/>
    </row>
    <row r="423" spans="1:48" ht="16.8">
      <c r="A423" s="82"/>
      <c r="B423" s="82"/>
      <c r="C423" s="82"/>
      <c r="D423" s="82"/>
      <c r="E423" s="82" t="str">
        <f t="shared" si="17"/>
        <v>1-in-20 Severe Weather Event</v>
      </c>
      <c r="F423" s="268"/>
      <c r="G423" s="82" t="s">
        <v>209</v>
      </c>
      <c r="H423" s="82"/>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G423" s="82"/>
      <c r="AH423" s="82"/>
      <c r="AI423" s="82"/>
      <c r="AJ423" s="353" t="str">
        <f>SelectedInputs!AJ112</f>
        <v>Other</v>
      </c>
      <c r="AK423" s="353"/>
      <c r="AL423" s="353" t="str">
        <f>SelectedInputs!AL112</f>
        <v>RPEs Don't Apply</v>
      </c>
      <c r="AM423" s="353">
        <f>SelectedInputs!AM112</f>
        <v>2</v>
      </c>
      <c r="AN423" s="515"/>
      <c r="AO423" s="287">
        <f>SelectedInputs!AO112</f>
        <v>0</v>
      </c>
      <c r="AP423" s="287">
        <f>SelectedInputs!AP112</f>
        <v>0</v>
      </c>
      <c r="AQ423" s="287">
        <f>SelectedInputs!AQ112</f>
        <v>0</v>
      </c>
      <c r="AR423" s="287">
        <f>SelectedInputs!AR112</f>
        <v>1</v>
      </c>
      <c r="AS423" s="287">
        <f>SelectedInputs!AS112</f>
        <v>0</v>
      </c>
      <c r="AT423" s="287">
        <f>SelectedInputs!AT112</f>
        <v>0</v>
      </c>
      <c r="AU423" s="287">
        <f>SelectedInputs!AU112</f>
        <v>0</v>
      </c>
      <c r="AV423" s="521"/>
    </row>
    <row r="424" spans="1:48" ht="16.8">
      <c r="A424" s="82"/>
      <c r="B424" s="82"/>
      <c r="C424" s="82"/>
      <c r="D424" s="82"/>
      <c r="E424" s="82" t="str">
        <f t="shared" si="17"/>
        <v>Net to Gross Load Related Expenditure</v>
      </c>
      <c r="F424" s="268"/>
      <c r="G424" s="82" t="s">
        <v>209</v>
      </c>
      <c r="H424" s="82"/>
      <c r="I424" s="82"/>
      <c r="J424" s="82"/>
      <c r="K424" s="82"/>
      <c r="L424" s="82"/>
      <c r="M424" s="82"/>
      <c r="N424" s="82"/>
      <c r="O424" s="82"/>
      <c r="P424" s="82"/>
      <c r="Q424" s="82"/>
      <c r="R424" s="82"/>
      <c r="S424" s="82"/>
      <c r="T424" s="82"/>
      <c r="U424" s="82"/>
      <c r="V424" s="82"/>
      <c r="W424" s="82"/>
      <c r="X424" s="82"/>
      <c r="Y424" s="82"/>
      <c r="Z424" s="82"/>
      <c r="AA424" s="82"/>
      <c r="AB424" s="82"/>
      <c r="AC424" s="82"/>
      <c r="AD424" s="82"/>
      <c r="AE424" s="82"/>
      <c r="AF424" s="82"/>
      <c r="AG424" s="82"/>
      <c r="AH424" s="82"/>
      <c r="AI424" s="82"/>
      <c r="AJ424" s="353" t="str">
        <f>SelectedInputs!AJ113</f>
        <v>Other</v>
      </c>
      <c r="AK424" s="353"/>
      <c r="AL424" s="353" t="str">
        <f>SelectedInputs!AL113</f>
        <v>RPEs Don't Apply</v>
      </c>
      <c r="AM424" s="353">
        <f>SelectedInputs!AM113</f>
        <v>2</v>
      </c>
      <c r="AN424" s="515"/>
      <c r="AO424" s="287">
        <f>SelectedInputs!AO113</f>
        <v>1</v>
      </c>
      <c r="AP424" s="287">
        <f>SelectedInputs!AP113</f>
        <v>0</v>
      </c>
      <c r="AQ424" s="287">
        <f>SelectedInputs!AQ113</f>
        <v>0</v>
      </c>
      <c r="AR424" s="287">
        <f>SelectedInputs!AR113</f>
        <v>0</v>
      </c>
      <c r="AS424" s="287">
        <f>SelectedInputs!AS113</f>
        <v>0</v>
      </c>
      <c r="AT424" s="287">
        <f>SelectedInputs!AT113</f>
        <v>0</v>
      </c>
      <c r="AU424" s="287">
        <f>SelectedInputs!AU113</f>
        <v>0</v>
      </c>
      <c r="AV424" s="521"/>
    </row>
    <row r="425" spans="1:48" ht="16.8">
      <c r="A425" s="82"/>
      <c r="B425" s="82"/>
      <c r="C425" s="82"/>
      <c r="D425" s="82"/>
      <c r="E425" s="82">
        <f t="shared" si="17"/>
        <v>0</v>
      </c>
      <c r="F425" s="268"/>
      <c r="G425" s="82" t="s">
        <v>209</v>
      </c>
      <c r="H425" s="82"/>
      <c r="I425" s="82"/>
      <c r="J425" s="82"/>
      <c r="K425" s="82"/>
      <c r="L425" s="82"/>
      <c r="M425" s="82"/>
      <c r="N425" s="82"/>
      <c r="O425" s="82"/>
      <c r="P425" s="82"/>
      <c r="Q425" s="82"/>
      <c r="R425" s="82"/>
      <c r="S425" s="82"/>
      <c r="T425" s="82"/>
      <c r="U425" s="82"/>
      <c r="V425" s="82"/>
      <c r="W425" s="82"/>
      <c r="X425" s="82"/>
      <c r="Y425" s="82"/>
      <c r="Z425" s="82"/>
      <c r="AA425" s="82"/>
      <c r="AB425" s="82"/>
      <c r="AC425" s="82"/>
      <c r="AD425" s="82"/>
      <c r="AE425" s="82"/>
      <c r="AF425" s="82"/>
      <c r="AG425" s="82"/>
      <c r="AH425" s="82"/>
      <c r="AI425" s="82"/>
      <c r="AJ425" s="353">
        <f>SelectedInputs!AJ114</f>
        <v>0</v>
      </c>
      <c r="AK425" s="353"/>
      <c r="AL425" s="353">
        <f>SelectedInputs!AL114</f>
        <v>0</v>
      </c>
      <c r="AM425" s="353">
        <f>SelectedInputs!AM114</f>
        <v>0</v>
      </c>
      <c r="AN425" s="515"/>
      <c r="AO425" s="287">
        <f>SelectedInputs!AO114</f>
        <v>0</v>
      </c>
      <c r="AP425" s="287">
        <f>SelectedInputs!AP114</f>
        <v>0</v>
      </c>
      <c r="AQ425" s="287">
        <f>SelectedInputs!AQ114</f>
        <v>0</v>
      </c>
      <c r="AR425" s="287">
        <f>SelectedInputs!AR114</f>
        <v>0</v>
      </c>
      <c r="AS425" s="287">
        <f>SelectedInputs!AS114</f>
        <v>0</v>
      </c>
      <c r="AT425" s="287">
        <f>SelectedInputs!AT114</f>
        <v>0</v>
      </c>
      <c r="AU425" s="287">
        <f>SelectedInputs!AU114</f>
        <v>0</v>
      </c>
      <c r="AV425" s="521"/>
    </row>
    <row r="426" spans="1:48" ht="16.8">
      <c r="A426" s="82"/>
      <c r="B426" s="82"/>
      <c r="C426" s="82"/>
      <c r="D426" s="82"/>
      <c r="E426" s="82">
        <f t="shared" si="17"/>
        <v>0</v>
      </c>
      <c r="F426" s="268"/>
      <c r="G426" s="82" t="s">
        <v>209</v>
      </c>
      <c r="H426" s="82"/>
      <c r="I426" s="82"/>
      <c r="J426" s="82"/>
      <c r="K426" s="82"/>
      <c r="L426" s="82"/>
      <c r="M426" s="82"/>
      <c r="N426" s="82"/>
      <c r="O426" s="82"/>
      <c r="P426" s="82"/>
      <c r="Q426" s="82"/>
      <c r="R426" s="82"/>
      <c r="S426" s="82"/>
      <c r="T426" s="82"/>
      <c r="U426" s="82"/>
      <c r="V426" s="82"/>
      <c r="W426" s="82"/>
      <c r="X426" s="82"/>
      <c r="Y426" s="82"/>
      <c r="Z426" s="82"/>
      <c r="AA426" s="82"/>
      <c r="AB426" s="82"/>
      <c r="AC426" s="82"/>
      <c r="AD426" s="82"/>
      <c r="AE426" s="82"/>
      <c r="AF426" s="82"/>
      <c r="AG426" s="82"/>
      <c r="AH426" s="82"/>
      <c r="AI426" s="82"/>
      <c r="AJ426" s="353">
        <f>SelectedInputs!AJ115</f>
        <v>0</v>
      </c>
      <c r="AK426" s="353"/>
      <c r="AL426" s="353">
        <f>SelectedInputs!AL115</f>
        <v>0</v>
      </c>
      <c r="AM426" s="353">
        <f>SelectedInputs!AM115</f>
        <v>0</v>
      </c>
      <c r="AN426" s="515"/>
      <c r="AO426" s="287">
        <f>SelectedInputs!AO115</f>
        <v>0</v>
      </c>
      <c r="AP426" s="287">
        <f>SelectedInputs!AP115</f>
        <v>0</v>
      </c>
      <c r="AQ426" s="287">
        <f>SelectedInputs!AQ115</f>
        <v>0</v>
      </c>
      <c r="AR426" s="287">
        <f>SelectedInputs!AR115</f>
        <v>0</v>
      </c>
      <c r="AS426" s="287">
        <f>SelectedInputs!AS115</f>
        <v>0</v>
      </c>
      <c r="AT426" s="287">
        <f>SelectedInputs!AT115</f>
        <v>0</v>
      </c>
      <c r="AU426" s="287">
        <f>SelectedInputs!AU115</f>
        <v>0</v>
      </c>
      <c r="AV426" s="521"/>
    </row>
    <row r="427" spans="1:48" ht="16.8">
      <c r="A427" s="82"/>
      <c r="B427" s="82"/>
      <c r="C427" s="82"/>
      <c r="D427" s="82"/>
      <c r="E427" s="82">
        <f t="shared" si="17"/>
        <v>0</v>
      </c>
      <c r="F427" s="268"/>
      <c r="G427" s="82" t="s">
        <v>209</v>
      </c>
      <c r="H427" s="82"/>
      <c r="I427" s="82"/>
      <c r="J427" s="82"/>
      <c r="K427" s="82"/>
      <c r="L427" s="82"/>
      <c r="M427" s="82"/>
      <c r="N427" s="82"/>
      <c r="O427" s="82"/>
      <c r="P427" s="82"/>
      <c r="Q427" s="82"/>
      <c r="R427" s="82"/>
      <c r="S427" s="82"/>
      <c r="T427" s="82"/>
      <c r="U427" s="82"/>
      <c r="V427" s="82"/>
      <c r="W427" s="82"/>
      <c r="X427" s="82"/>
      <c r="Y427" s="82"/>
      <c r="Z427" s="82"/>
      <c r="AA427" s="82"/>
      <c r="AB427" s="82"/>
      <c r="AC427" s="82"/>
      <c r="AD427" s="82"/>
      <c r="AE427" s="82"/>
      <c r="AF427" s="82"/>
      <c r="AG427" s="82"/>
      <c r="AH427" s="82"/>
      <c r="AI427" s="82"/>
      <c r="AJ427" s="353">
        <f>SelectedInputs!AJ116</f>
        <v>0</v>
      </c>
      <c r="AK427" s="353"/>
      <c r="AL427" s="353">
        <f>SelectedInputs!AL116</f>
        <v>0</v>
      </c>
      <c r="AM427" s="353">
        <f>SelectedInputs!AM116</f>
        <v>0</v>
      </c>
      <c r="AN427" s="515"/>
      <c r="AO427" s="287">
        <f>SelectedInputs!AO116</f>
        <v>0</v>
      </c>
      <c r="AP427" s="287">
        <f>SelectedInputs!AP116</f>
        <v>0</v>
      </c>
      <c r="AQ427" s="287">
        <f>SelectedInputs!AQ116</f>
        <v>0</v>
      </c>
      <c r="AR427" s="287">
        <f>SelectedInputs!AR116</f>
        <v>0</v>
      </c>
      <c r="AS427" s="287">
        <f>SelectedInputs!AS116</f>
        <v>0</v>
      </c>
      <c r="AT427" s="287">
        <f>SelectedInputs!AT116</f>
        <v>0</v>
      </c>
      <c r="AU427" s="287">
        <f>SelectedInputs!AU116</f>
        <v>0</v>
      </c>
      <c r="AV427" s="521"/>
    </row>
    <row r="428" spans="1:48" ht="16.8">
      <c r="A428" s="82"/>
      <c r="B428" s="82"/>
      <c r="C428" s="82"/>
      <c r="D428" s="82"/>
      <c r="E428" s="82">
        <f t="shared" si="17"/>
        <v>0</v>
      </c>
      <c r="F428" s="268"/>
      <c r="G428" s="82" t="s">
        <v>209</v>
      </c>
      <c r="H428" s="82"/>
      <c r="I428" s="82"/>
      <c r="J428" s="82"/>
      <c r="K428" s="82"/>
      <c r="L428" s="82"/>
      <c r="M428" s="82"/>
      <c r="N428" s="82"/>
      <c r="O428" s="82"/>
      <c r="P428" s="82"/>
      <c r="Q428" s="82"/>
      <c r="R428" s="82"/>
      <c r="S428" s="82"/>
      <c r="T428" s="82"/>
      <c r="U428" s="82"/>
      <c r="V428" s="82"/>
      <c r="W428" s="82"/>
      <c r="X428" s="82"/>
      <c r="Y428" s="82"/>
      <c r="Z428" s="82"/>
      <c r="AA428" s="82"/>
      <c r="AB428" s="82"/>
      <c r="AC428" s="82"/>
      <c r="AD428" s="82"/>
      <c r="AE428" s="82"/>
      <c r="AF428" s="82"/>
      <c r="AG428" s="82"/>
      <c r="AH428" s="82"/>
      <c r="AI428" s="82"/>
      <c r="AJ428" s="353">
        <f>SelectedInputs!AJ117</f>
        <v>0</v>
      </c>
      <c r="AK428" s="353"/>
      <c r="AL428" s="353">
        <f>SelectedInputs!AL117</f>
        <v>0</v>
      </c>
      <c r="AM428" s="353">
        <f>SelectedInputs!AM117</f>
        <v>0</v>
      </c>
      <c r="AN428" s="515"/>
      <c r="AO428" s="287">
        <f>SelectedInputs!AO117</f>
        <v>0</v>
      </c>
      <c r="AP428" s="287">
        <f>SelectedInputs!AP117</f>
        <v>0</v>
      </c>
      <c r="AQ428" s="287">
        <f>SelectedInputs!AQ117</f>
        <v>0</v>
      </c>
      <c r="AR428" s="287">
        <f>SelectedInputs!AR117</f>
        <v>0</v>
      </c>
      <c r="AS428" s="287">
        <f>SelectedInputs!AS117</f>
        <v>0</v>
      </c>
      <c r="AT428" s="287">
        <f>SelectedInputs!AT117</f>
        <v>0</v>
      </c>
      <c r="AU428" s="287">
        <f>SelectedInputs!AU117</f>
        <v>0</v>
      </c>
      <c r="AV428" s="521"/>
    </row>
    <row r="429" spans="1:48" ht="16.8">
      <c r="A429" s="82"/>
      <c r="B429" s="82"/>
      <c r="C429" s="82"/>
      <c r="D429" s="82"/>
      <c r="E429" s="82">
        <f t="shared" si="17"/>
        <v>0</v>
      </c>
      <c r="F429" s="268"/>
      <c r="G429" s="82" t="s">
        <v>209</v>
      </c>
      <c r="H429" s="82"/>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G429" s="82"/>
      <c r="AH429" s="82"/>
      <c r="AI429" s="82"/>
      <c r="AJ429" s="353">
        <f>SelectedInputs!AJ118</f>
        <v>0</v>
      </c>
      <c r="AK429" s="353"/>
      <c r="AL429" s="353">
        <f>SelectedInputs!AL118</f>
        <v>0</v>
      </c>
      <c r="AM429" s="353">
        <f>SelectedInputs!AM118</f>
        <v>0</v>
      </c>
      <c r="AN429" s="515"/>
      <c r="AO429" s="287">
        <f>SelectedInputs!AO118</f>
        <v>0</v>
      </c>
      <c r="AP429" s="287">
        <f>SelectedInputs!AP118</f>
        <v>0</v>
      </c>
      <c r="AQ429" s="287">
        <f>SelectedInputs!AQ118</f>
        <v>0</v>
      </c>
      <c r="AR429" s="287">
        <f>SelectedInputs!AR118</f>
        <v>0</v>
      </c>
      <c r="AS429" s="287">
        <f>SelectedInputs!AS118</f>
        <v>0</v>
      </c>
      <c r="AT429" s="287">
        <f>SelectedInputs!AT118</f>
        <v>0</v>
      </c>
      <c r="AU429" s="287">
        <f>SelectedInputs!AU118</f>
        <v>0</v>
      </c>
      <c r="AV429" s="521"/>
    </row>
    <row r="430" spans="1:48" ht="16.8">
      <c r="A430" s="82"/>
      <c r="B430" s="82"/>
      <c r="C430" s="82"/>
      <c r="D430" s="82"/>
      <c r="E430" s="82">
        <f t="shared" si="17"/>
        <v>0</v>
      </c>
      <c r="F430" s="268"/>
      <c r="G430" s="82" t="s">
        <v>209</v>
      </c>
      <c r="H430" s="82"/>
      <c r="I430" s="82"/>
      <c r="J430" s="82"/>
      <c r="K430" s="82"/>
      <c r="L430" s="82"/>
      <c r="M430" s="82"/>
      <c r="N430" s="82"/>
      <c r="O430" s="82"/>
      <c r="P430" s="82"/>
      <c r="Q430" s="82"/>
      <c r="R430" s="82"/>
      <c r="S430" s="82"/>
      <c r="T430" s="82"/>
      <c r="U430" s="82"/>
      <c r="V430" s="82"/>
      <c r="W430" s="82"/>
      <c r="X430" s="82"/>
      <c r="Y430" s="82"/>
      <c r="Z430" s="82"/>
      <c r="AA430" s="82"/>
      <c r="AB430" s="82"/>
      <c r="AC430" s="82"/>
      <c r="AD430" s="82"/>
      <c r="AE430" s="82"/>
      <c r="AF430" s="82"/>
      <c r="AG430" s="82"/>
      <c r="AH430" s="82"/>
      <c r="AI430" s="82"/>
      <c r="AJ430" s="353">
        <f>SelectedInputs!AJ119</f>
        <v>0</v>
      </c>
      <c r="AK430" s="353"/>
      <c r="AL430" s="353">
        <f>SelectedInputs!AL119</f>
        <v>0</v>
      </c>
      <c r="AM430" s="353">
        <f>SelectedInputs!AM119</f>
        <v>0</v>
      </c>
      <c r="AN430" s="515"/>
      <c r="AO430" s="287">
        <f>SelectedInputs!AO119</f>
        <v>0</v>
      </c>
      <c r="AP430" s="287">
        <f>SelectedInputs!AP119</f>
        <v>0</v>
      </c>
      <c r="AQ430" s="287">
        <f>SelectedInputs!AQ119</f>
        <v>0</v>
      </c>
      <c r="AR430" s="287">
        <f>SelectedInputs!AR119</f>
        <v>0</v>
      </c>
      <c r="AS430" s="287">
        <f>SelectedInputs!AS119</f>
        <v>0</v>
      </c>
      <c r="AT430" s="287">
        <f>SelectedInputs!AT119</f>
        <v>0</v>
      </c>
      <c r="AU430" s="287">
        <f>SelectedInputs!AU119</f>
        <v>0</v>
      </c>
      <c r="AV430" s="521"/>
    </row>
    <row r="431" spans="1:48" ht="16.8">
      <c r="A431" s="82"/>
      <c r="B431" s="82"/>
      <c r="C431" s="82"/>
      <c r="D431" s="82"/>
      <c r="E431" s="82">
        <f t="shared" si="17"/>
        <v>0</v>
      </c>
      <c r="F431" s="268"/>
      <c r="G431" s="82" t="s">
        <v>209</v>
      </c>
      <c r="H431" s="82"/>
      <c r="I431" s="82"/>
      <c r="J431" s="82"/>
      <c r="K431" s="82"/>
      <c r="L431" s="82"/>
      <c r="M431" s="82"/>
      <c r="N431" s="82"/>
      <c r="O431" s="82"/>
      <c r="P431" s="82"/>
      <c r="Q431" s="82"/>
      <c r="R431" s="82"/>
      <c r="S431" s="82"/>
      <c r="T431" s="82"/>
      <c r="U431" s="82"/>
      <c r="V431" s="82"/>
      <c r="W431" s="82"/>
      <c r="X431" s="82"/>
      <c r="Y431" s="82"/>
      <c r="Z431" s="82"/>
      <c r="AA431" s="82"/>
      <c r="AB431" s="82"/>
      <c r="AC431" s="82"/>
      <c r="AD431" s="82"/>
      <c r="AE431" s="82"/>
      <c r="AF431" s="82"/>
      <c r="AG431" s="82"/>
      <c r="AH431" s="82"/>
      <c r="AI431" s="82"/>
      <c r="AJ431" s="353">
        <f>SelectedInputs!AJ120</f>
        <v>0</v>
      </c>
      <c r="AK431" s="353"/>
      <c r="AL431" s="353">
        <f>SelectedInputs!AL120</f>
        <v>0</v>
      </c>
      <c r="AM431" s="353">
        <f>SelectedInputs!AM120</f>
        <v>0</v>
      </c>
      <c r="AN431" s="515"/>
      <c r="AO431" s="287">
        <f>SelectedInputs!AO120</f>
        <v>0</v>
      </c>
      <c r="AP431" s="287">
        <f>SelectedInputs!AP120</f>
        <v>0</v>
      </c>
      <c r="AQ431" s="287">
        <f>SelectedInputs!AQ120</f>
        <v>0</v>
      </c>
      <c r="AR431" s="287">
        <f>SelectedInputs!AR120</f>
        <v>0</v>
      </c>
      <c r="AS431" s="287">
        <f>SelectedInputs!AS120</f>
        <v>0</v>
      </c>
      <c r="AT431" s="287">
        <f>SelectedInputs!AT120</f>
        <v>0</v>
      </c>
      <c r="AU431" s="287">
        <f>SelectedInputs!AU120</f>
        <v>0</v>
      </c>
      <c r="AV431" s="521"/>
    </row>
    <row r="432" spans="1:48" ht="16.8">
      <c r="A432" s="82"/>
      <c r="B432" s="82"/>
      <c r="C432" s="82"/>
      <c r="D432" s="82"/>
      <c r="E432" s="82">
        <f t="shared" si="17"/>
        <v>0</v>
      </c>
      <c r="F432" s="268"/>
      <c r="G432" s="82" t="s">
        <v>209</v>
      </c>
      <c r="H432" s="82"/>
      <c r="I432" s="82"/>
      <c r="J432" s="82"/>
      <c r="K432" s="82"/>
      <c r="L432" s="82"/>
      <c r="M432" s="82"/>
      <c r="N432" s="82"/>
      <c r="O432" s="82"/>
      <c r="P432" s="82"/>
      <c r="Q432" s="82"/>
      <c r="R432" s="82"/>
      <c r="S432" s="82"/>
      <c r="T432" s="82"/>
      <c r="U432" s="82"/>
      <c r="V432" s="82"/>
      <c r="W432" s="82"/>
      <c r="X432" s="82"/>
      <c r="Y432" s="82"/>
      <c r="Z432" s="82"/>
      <c r="AA432" s="82"/>
      <c r="AB432" s="82"/>
      <c r="AC432" s="82"/>
      <c r="AD432" s="82"/>
      <c r="AE432" s="82"/>
      <c r="AF432" s="82"/>
      <c r="AG432" s="82"/>
      <c r="AH432" s="82"/>
      <c r="AI432" s="82"/>
      <c r="AJ432" s="353">
        <f>SelectedInputs!AJ121</f>
        <v>0</v>
      </c>
      <c r="AK432" s="353"/>
      <c r="AL432" s="353">
        <f>SelectedInputs!AL121</f>
        <v>0</v>
      </c>
      <c r="AM432" s="353">
        <f>SelectedInputs!AM121</f>
        <v>0</v>
      </c>
      <c r="AN432" s="515"/>
      <c r="AO432" s="287">
        <f>SelectedInputs!AO121</f>
        <v>0</v>
      </c>
      <c r="AP432" s="287">
        <f>SelectedInputs!AP121</f>
        <v>0</v>
      </c>
      <c r="AQ432" s="287">
        <f>SelectedInputs!AQ121</f>
        <v>0</v>
      </c>
      <c r="AR432" s="287">
        <f>SelectedInputs!AR121</f>
        <v>0</v>
      </c>
      <c r="AS432" s="287">
        <f>SelectedInputs!AS121</f>
        <v>0</v>
      </c>
      <c r="AT432" s="287">
        <f>SelectedInputs!AT121</f>
        <v>0</v>
      </c>
      <c r="AU432" s="287">
        <f>SelectedInputs!AU121</f>
        <v>0</v>
      </c>
      <c r="AV432" s="521"/>
    </row>
    <row r="433" spans="1:48" ht="16.8">
      <c r="A433" s="82"/>
      <c r="B433" s="82"/>
      <c r="C433" s="82"/>
      <c r="D433" s="82"/>
      <c r="E433" s="82"/>
      <c r="F433" s="268"/>
      <c r="G433" s="82"/>
      <c r="H433" s="82"/>
      <c r="I433" s="82"/>
      <c r="J433" s="82"/>
      <c r="K433" s="82"/>
      <c r="L433" s="82"/>
      <c r="M433" s="82"/>
      <c r="N433" s="82"/>
      <c r="O433" s="82"/>
      <c r="P433" s="82"/>
      <c r="Q433" s="82"/>
      <c r="R433" s="82"/>
      <c r="S433" s="82"/>
      <c r="T433" s="82"/>
      <c r="U433" s="82"/>
      <c r="V433" s="82"/>
      <c r="W433" s="82"/>
      <c r="X433" s="82"/>
      <c r="Y433" s="82"/>
      <c r="Z433" s="82"/>
      <c r="AA433" s="82"/>
      <c r="AB433" s="82"/>
      <c r="AC433" s="82"/>
      <c r="AD433" s="82"/>
      <c r="AE433" s="82"/>
      <c r="AF433" s="82"/>
      <c r="AG433" s="82"/>
      <c r="AH433" s="82"/>
      <c r="AI433" s="82"/>
      <c r="AJ433" s="82"/>
      <c r="AK433" s="82"/>
      <c r="AL433" s="82"/>
      <c r="AM433" s="82"/>
      <c r="AN433" s="516"/>
      <c r="AO433" s="82"/>
      <c r="AP433" s="82"/>
      <c r="AQ433" s="147"/>
      <c r="AR433" s="82"/>
      <c r="AS433" s="82"/>
      <c r="AT433" s="82"/>
      <c r="AU433" s="82"/>
      <c r="AV433" s="82"/>
    </row>
    <row r="434" spans="1:48" ht="16.8">
      <c r="A434" s="2"/>
      <c r="B434" s="2"/>
      <c r="C434" s="28" t="s">
        <v>649</v>
      </c>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9"/>
      <c r="AR434" s="28"/>
      <c r="AS434" s="28"/>
      <c r="AT434" s="28"/>
      <c r="AU434" s="28"/>
      <c r="AV434" s="28"/>
    </row>
    <row r="435" spans="1:48" ht="16.8">
      <c r="A435" s="2"/>
      <c r="B435" s="2"/>
      <c r="C435" s="194"/>
      <c r="D435" s="194"/>
      <c r="E435" s="194"/>
      <c r="F435" s="194"/>
      <c r="G435" s="194"/>
      <c r="H435" s="194"/>
      <c r="I435" s="194"/>
      <c r="J435" s="194"/>
      <c r="K435" s="194"/>
      <c r="L435" s="194"/>
      <c r="M435" s="194"/>
      <c r="N435" s="194"/>
      <c r="O435" s="194"/>
      <c r="P435" s="194"/>
      <c r="Q435" s="194"/>
      <c r="R435" s="194"/>
      <c r="S435" s="194"/>
      <c r="T435" s="194"/>
      <c r="U435" s="194"/>
      <c r="V435" s="194"/>
      <c r="W435" s="194"/>
      <c r="X435" s="194"/>
      <c r="Y435" s="194"/>
      <c r="Z435" s="194"/>
      <c r="AA435" s="194"/>
      <c r="AB435" s="194"/>
      <c r="AC435" s="194"/>
      <c r="AD435" s="194"/>
      <c r="AE435" s="194"/>
      <c r="AF435" s="194"/>
      <c r="AG435" s="194"/>
      <c r="AH435" s="194"/>
      <c r="AI435" s="194"/>
      <c r="AJ435" s="194"/>
      <c r="AK435" s="194"/>
      <c r="AL435" s="194"/>
      <c r="AM435" s="194"/>
      <c r="AN435" s="194"/>
      <c r="AO435" s="194"/>
      <c r="AP435" s="194"/>
      <c r="AQ435" s="189"/>
      <c r="AR435" s="194"/>
      <c r="AS435" s="194"/>
      <c r="AT435" s="194"/>
      <c r="AU435" s="194"/>
      <c r="AV435" s="194"/>
    </row>
    <row r="436" spans="1:48" ht="16.8">
      <c r="A436" s="7"/>
      <c r="B436" s="7"/>
      <c r="C436" s="7"/>
      <c r="D436" s="82"/>
      <c r="E436" s="271" t="s">
        <v>650</v>
      </c>
      <c r="F436" s="271"/>
      <c r="G436" s="271" t="s">
        <v>209</v>
      </c>
      <c r="H436" s="271"/>
      <c r="I436" s="271"/>
      <c r="J436" s="271"/>
      <c r="K436" s="271"/>
      <c r="L436" s="271"/>
      <c r="M436" s="271"/>
      <c r="N436" s="271"/>
      <c r="O436" s="271"/>
      <c r="P436" s="271"/>
      <c r="Q436" s="271"/>
      <c r="R436" s="271"/>
      <c r="S436" s="271"/>
      <c r="T436" s="271"/>
      <c r="U436" s="271"/>
      <c r="V436" s="271"/>
      <c r="W436" s="271"/>
      <c r="X436" s="271"/>
      <c r="Y436" s="271"/>
      <c r="Z436" s="271"/>
      <c r="AA436" s="271"/>
      <c r="AB436" s="271"/>
      <c r="AC436" s="271"/>
      <c r="AD436" s="271"/>
      <c r="AE436" s="271"/>
      <c r="AF436" s="271"/>
      <c r="AG436" s="271"/>
      <c r="AH436" s="271"/>
      <c r="AI436" s="271"/>
      <c r="AJ436" s="271"/>
      <c r="AK436" s="271"/>
      <c r="AL436" s="271"/>
      <c r="AM436" s="271"/>
      <c r="AN436" s="271"/>
      <c r="AO436" s="271"/>
      <c r="AP436" s="271"/>
      <c r="AQ436" s="299"/>
      <c r="AR436" s="492">
        <f>SelectedInputs!AR296</f>
        <v>4.9307888039808066E-3</v>
      </c>
      <c r="AS436" s="492">
        <f>SelectedInputs!AS296</f>
        <v>5.9753623424969558E-3</v>
      </c>
      <c r="AT436" s="492">
        <f>SelectedInputs!AT296</f>
        <v>6.2442622065983309E-3</v>
      </c>
      <c r="AU436" s="492">
        <f>SelectedInputs!AU296</f>
        <v>6.5888600231144394E-3</v>
      </c>
      <c r="AV436" s="492">
        <f>SelectedInputs!AV296</f>
        <v>5.7411620454748671E-3</v>
      </c>
    </row>
    <row r="437" spans="1:48" ht="16.8">
      <c r="A437" s="7"/>
      <c r="B437" s="7"/>
      <c r="C437" s="7"/>
      <c r="D437" s="82"/>
      <c r="E437" s="27" t="s">
        <v>651</v>
      </c>
      <c r="F437" s="27"/>
      <c r="G437" s="27" t="s">
        <v>209</v>
      </c>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c r="AN437" s="27"/>
      <c r="AO437" s="27"/>
      <c r="AP437" s="27"/>
      <c r="AQ437" s="192"/>
      <c r="AR437" s="132">
        <f>SelectedInputs!AR297</f>
        <v>7.5146285209262455E-3</v>
      </c>
      <c r="AS437" s="132">
        <f>SelectedInputs!AS297</f>
        <v>6.2930101797314814E-3</v>
      </c>
      <c r="AT437" s="132">
        <f>SelectedInputs!AT297</f>
        <v>8.2503585227477298E-3</v>
      </c>
      <c r="AU437" s="132">
        <f>SelectedInputs!AU297</f>
        <v>7.3351658755216294E-3</v>
      </c>
      <c r="AV437" s="132">
        <f>SelectedInputs!AV297</f>
        <v>1.0941597517270495E-2</v>
      </c>
    </row>
    <row r="438" spans="1:48" ht="16.8">
      <c r="A438" s="7"/>
      <c r="B438" s="7"/>
      <c r="C438" s="7"/>
      <c r="D438" s="82"/>
      <c r="E438" s="27" t="s">
        <v>652</v>
      </c>
      <c r="F438" s="27"/>
      <c r="G438" s="27" t="s">
        <v>209</v>
      </c>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c r="AN438" s="27"/>
      <c r="AO438" s="27"/>
      <c r="AP438" s="27"/>
      <c r="AQ438" s="192"/>
      <c r="AR438" s="132">
        <f>SelectedInputs!AR298</f>
        <v>0.928381816403407</v>
      </c>
      <c r="AS438" s="132">
        <f>SelectedInputs!AS298</f>
        <v>0.92291471035441741</v>
      </c>
      <c r="AT438" s="132">
        <f>SelectedInputs!AT298</f>
        <v>0.89261802763973186</v>
      </c>
      <c r="AU438" s="132">
        <f>SelectedInputs!AU298</f>
        <v>0.89947538362058066</v>
      </c>
      <c r="AV438" s="132">
        <f>SelectedInputs!AV298</f>
        <v>0.91376335364138517</v>
      </c>
    </row>
    <row r="439" spans="1:48" ht="16.8">
      <c r="A439" s="7"/>
      <c r="B439" s="7"/>
      <c r="C439" s="7"/>
      <c r="D439" s="82"/>
      <c r="E439" s="27" t="s">
        <v>653</v>
      </c>
      <c r="F439" s="27"/>
      <c r="G439" s="27" t="s">
        <v>209</v>
      </c>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c r="AN439" s="27"/>
      <c r="AO439" s="27"/>
      <c r="AP439" s="27"/>
      <c r="AQ439" s="192"/>
      <c r="AR439" s="132">
        <f>SelectedInputs!AR299</f>
        <v>0</v>
      </c>
      <c r="AS439" s="132">
        <f>SelectedInputs!AS299</f>
        <v>0</v>
      </c>
      <c r="AT439" s="132">
        <f>SelectedInputs!AT299</f>
        <v>0</v>
      </c>
      <c r="AU439" s="132">
        <f>SelectedInputs!AU299</f>
        <v>0</v>
      </c>
      <c r="AV439" s="132">
        <f>SelectedInputs!AV299</f>
        <v>0</v>
      </c>
    </row>
    <row r="440" spans="1:48" ht="16.8">
      <c r="A440" s="7"/>
      <c r="B440" s="7"/>
      <c r="C440" s="7"/>
      <c r="D440" s="82"/>
      <c r="E440" s="27" t="s">
        <v>654</v>
      </c>
      <c r="F440" s="27"/>
      <c r="G440" s="27" t="s">
        <v>209</v>
      </c>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c r="AN440" s="27"/>
      <c r="AO440" s="27"/>
      <c r="AP440" s="27"/>
      <c r="AQ440" s="192"/>
      <c r="AR440" s="132">
        <f>SelectedInputs!AR300</f>
        <v>0</v>
      </c>
      <c r="AS440" s="132">
        <f>SelectedInputs!AS300</f>
        <v>0</v>
      </c>
      <c r="AT440" s="132">
        <f>SelectedInputs!AT300</f>
        <v>0</v>
      </c>
      <c r="AU440" s="132">
        <f>SelectedInputs!AU300</f>
        <v>0</v>
      </c>
      <c r="AV440" s="132">
        <f>SelectedInputs!AV300</f>
        <v>0</v>
      </c>
    </row>
    <row r="441" spans="1:48" ht="16.8">
      <c r="A441" s="7"/>
      <c r="B441" s="7"/>
      <c r="C441" s="7"/>
      <c r="D441" s="82"/>
      <c r="E441" s="27" t="s">
        <v>655</v>
      </c>
      <c r="F441" s="27"/>
      <c r="G441" s="27" t="s">
        <v>209</v>
      </c>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c r="AN441" s="27"/>
      <c r="AO441" s="27"/>
      <c r="AP441" s="27"/>
      <c r="AQ441" s="192"/>
      <c r="AR441" s="132">
        <f>SelectedInputs!AR301</f>
        <v>0</v>
      </c>
      <c r="AS441" s="132">
        <f>SelectedInputs!AS301</f>
        <v>0</v>
      </c>
      <c r="AT441" s="132">
        <f>SelectedInputs!AT301</f>
        <v>0</v>
      </c>
      <c r="AU441" s="132">
        <f>SelectedInputs!AU301</f>
        <v>0</v>
      </c>
      <c r="AV441" s="132">
        <f>SelectedInputs!AV301</f>
        <v>0</v>
      </c>
    </row>
    <row r="442" spans="1:48" ht="16.8">
      <c r="A442" s="7"/>
      <c r="B442" s="7"/>
      <c r="C442" s="7"/>
      <c r="D442" s="82"/>
      <c r="E442" s="272" t="s">
        <v>656</v>
      </c>
      <c r="F442" s="272"/>
      <c r="G442" s="272" t="s">
        <v>209</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300"/>
      <c r="AR442" s="493">
        <f>SelectedInputs!AR302</f>
        <v>4.0696796371341243E-2</v>
      </c>
      <c r="AS442" s="493">
        <f>SelectedInputs!AS302</f>
        <v>3.467369860330146E-2</v>
      </c>
      <c r="AT442" s="493">
        <f>SelectedInputs!AT302</f>
        <v>1.7693486512481409E-2</v>
      </c>
      <c r="AU442" s="493">
        <f>SelectedInputs!AU302</f>
        <v>1.7726212303539088E-2</v>
      </c>
      <c r="AV442" s="493">
        <f>SelectedInputs!AV302</f>
        <v>1.7698948662228261E-2</v>
      </c>
    </row>
    <row r="443" spans="1:48" ht="16.8">
      <c r="A443" s="7"/>
      <c r="B443" s="7"/>
      <c r="C443" s="7"/>
      <c r="D443" s="82"/>
      <c r="E443" s="27" t="s">
        <v>657</v>
      </c>
      <c r="F443" s="27"/>
      <c r="G443" s="27" t="s">
        <v>209</v>
      </c>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c r="AN443" s="27"/>
      <c r="AO443" s="27"/>
      <c r="AP443" s="27"/>
      <c r="AQ443" s="192"/>
      <c r="AR443" s="132">
        <f>SelectedInputs!AR303</f>
        <v>0.99332747876119287</v>
      </c>
      <c r="AS443" s="132">
        <f>SelectedInputs!AS303</f>
        <v>0.99267313264652068</v>
      </c>
      <c r="AT443" s="132">
        <f>SelectedInputs!AT303</f>
        <v>0.99281391906519434</v>
      </c>
      <c r="AU443" s="132">
        <f>SelectedInputs!AU303</f>
        <v>0.99252288863469029</v>
      </c>
      <c r="AV443" s="132">
        <f>SelectedInputs!AV303</f>
        <v>0.99313897578323218</v>
      </c>
    </row>
    <row r="444" spans="1:48" ht="16.8">
      <c r="A444" s="7"/>
      <c r="B444" s="7"/>
      <c r="C444" s="7"/>
      <c r="D444" s="82"/>
      <c r="E444" s="27" t="s">
        <v>658</v>
      </c>
      <c r="F444" s="27"/>
      <c r="G444" s="27" t="s">
        <v>209</v>
      </c>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c r="AN444" s="27"/>
      <c r="AO444" s="27"/>
      <c r="AP444" s="27"/>
      <c r="AQ444" s="192"/>
      <c r="AR444" s="132">
        <f>SelectedInputs!AR304</f>
        <v>0.30349449017036523</v>
      </c>
      <c r="AS444" s="132">
        <f>SelectedInputs!AS304</f>
        <v>0.28810579265427461</v>
      </c>
      <c r="AT444" s="132">
        <f>SelectedInputs!AT304</f>
        <v>0.30688608186215111</v>
      </c>
      <c r="AU444" s="132">
        <f>SelectedInputs!AU304</f>
        <v>0.27975030360933972</v>
      </c>
      <c r="AV444" s="132">
        <f>SelectedInputs!AV304</f>
        <v>0.31001609623518039</v>
      </c>
    </row>
    <row r="445" spans="1:48" ht="16.8">
      <c r="A445" s="7"/>
      <c r="B445" s="7"/>
      <c r="C445" s="7"/>
      <c r="D445" s="82"/>
      <c r="E445" s="27" t="s">
        <v>659</v>
      </c>
      <c r="F445" s="27"/>
      <c r="G445" s="27" t="s">
        <v>209</v>
      </c>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c r="AN445" s="27"/>
      <c r="AO445" s="27"/>
      <c r="AP445" s="27"/>
      <c r="AQ445" s="192"/>
      <c r="AR445" s="132">
        <f>SelectedInputs!AR305</f>
        <v>4.728961018079661E-2</v>
      </c>
      <c r="AS445" s="132">
        <f>SelectedInputs!AS305</f>
        <v>4.6086795514392473E-2</v>
      </c>
      <c r="AT445" s="132">
        <f>SelectedInputs!AT305</f>
        <v>5.5584354086458176E-2</v>
      </c>
      <c r="AU445" s="132">
        <f>SelectedInputs!AU305</f>
        <v>6.8429227323945616E-2</v>
      </c>
      <c r="AV445" s="132">
        <f>SelectedInputs!AV305</f>
        <v>6.3463462358819833E-2</v>
      </c>
    </row>
    <row r="446" spans="1:48" ht="16.8">
      <c r="A446" s="7"/>
      <c r="B446" s="7"/>
      <c r="C446" s="7"/>
      <c r="D446" s="82"/>
      <c r="E446" s="27" t="s">
        <v>660</v>
      </c>
      <c r="F446" s="27"/>
      <c r="G446" s="27" t="s">
        <v>209</v>
      </c>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c r="AN446" s="27"/>
      <c r="AO446" s="27"/>
      <c r="AP446" s="27"/>
      <c r="AQ446" s="192"/>
      <c r="AR446" s="132">
        <f>SelectedInputs!AR306</f>
        <v>0</v>
      </c>
      <c r="AS446" s="132">
        <f>SelectedInputs!AS306</f>
        <v>0</v>
      </c>
      <c r="AT446" s="132">
        <f>SelectedInputs!AT306</f>
        <v>0</v>
      </c>
      <c r="AU446" s="132">
        <f>SelectedInputs!AU306</f>
        <v>0</v>
      </c>
      <c r="AV446" s="132">
        <f>SelectedInputs!AV306</f>
        <v>0</v>
      </c>
    </row>
    <row r="447" spans="1:48" ht="16.8">
      <c r="A447" s="7"/>
      <c r="B447" s="7"/>
      <c r="C447" s="7"/>
      <c r="D447" s="82"/>
      <c r="E447" s="27" t="s">
        <v>661</v>
      </c>
      <c r="F447" s="27"/>
      <c r="G447" s="27" t="s">
        <v>209</v>
      </c>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c r="AN447" s="27"/>
      <c r="AO447" s="27"/>
      <c r="AP447" s="27"/>
      <c r="AQ447" s="192"/>
      <c r="AR447" s="132">
        <f>SelectedInputs!AR307</f>
        <v>0</v>
      </c>
      <c r="AS447" s="132">
        <f>SelectedInputs!AS307</f>
        <v>0</v>
      </c>
      <c r="AT447" s="132">
        <f>SelectedInputs!AT307</f>
        <v>0</v>
      </c>
      <c r="AU447" s="132">
        <f>SelectedInputs!AU307</f>
        <v>0</v>
      </c>
      <c r="AV447" s="132">
        <f>SelectedInputs!AV307</f>
        <v>0</v>
      </c>
    </row>
    <row r="448" spans="1:48" ht="16.8">
      <c r="A448" s="7"/>
      <c r="B448" s="7"/>
      <c r="C448" s="7"/>
      <c r="D448" s="82"/>
      <c r="E448" s="27" t="s">
        <v>662</v>
      </c>
      <c r="F448" s="27"/>
      <c r="G448" s="27" t="s">
        <v>209</v>
      </c>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c r="AN448" s="27"/>
      <c r="AO448" s="27"/>
      <c r="AP448" s="27"/>
      <c r="AQ448" s="192"/>
      <c r="AR448" s="132">
        <f>SelectedInputs!AR308</f>
        <v>0</v>
      </c>
      <c r="AS448" s="132">
        <f>SelectedInputs!AS308</f>
        <v>0</v>
      </c>
      <c r="AT448" s="132">
        <f>SelectedInputs!AT308</f>
        <v>0</v>
      </c>
      <c r="AU448" s="132">
        <f>SelectedInputs!AU308</f>
        <v>0</v>
      </c>
      <c r="AV448" s="132">
        <f>SelectedInputs!AV308</f>
        <v>0</v>
      </c>
    </row>
    <row r="449" spans="1:48" ht="16.8">
      <c r="A449" s="7"/>
      <c r="B449" s="7"/>
      <c r="C449" s="7"/>
      <c r="D449" s="82"/>
      <c r="E449" s="27" t="s">
        <v>663</v>
      </c>
      <c r="F449" s="27"/>
      <c r="G449" s="27" t="s">
        <v>209</v>
      </c>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c r="AN449" s="27"/>
      <c r="AO449" s="27"/>
      <c r="AP449" s="27"/>
      <c r="AQ449" s="192"/>
      <c r="AR449" s="132">
        <f>SelectedInputs!AR309</f>
        <v>0.22045977833264008</v>
      </c>
      <c r="AS449" s="132">
        <f>SelectedInputs!AS309</f>
        <v>0.22856071601090003</v>
      </c>
      <c r="AT449" s="132">
        <f>SelectedInputs!AT309</f>
        <v>0.2333819204006593</v>
      </c>
      <c r="AU449" s="132">
        <f>SelectedInputs!AU309</f>
        <v>0.23387933808653133</v>
      </c>
      <c r="AV449" s="132">
        <f>SelectedInputs!AV309</f>
        <v>0.23482210547784532</v>
      </c>
    </row>
    <row r="450" spans="1:48" ht="16.8">
      <c r="A450" s="7"/>
      <c r="B450" s="7"/>
      <c r="C450" s="7"/>
      <c r="D450" s="82"/>
      <c r="E450" s="271" t="s">
        <v>664</v>
      </c>
      <c r="F450" s="271"/>
      <c r="G450" s="271" t="s">
        <v>209</v>
      </c>
      <c r="H450" s="271"/>
      <c r="I450" s="271"/>
      <c r="J450" s="271"/>
      <c r="K450" s="271"/>
      <c r="L450" s="271"/>
      <c r="M450" s="271"/>
      <c r="N450" s="271"/>
      <c r="O450" s="271"/>
      <c r="P450" s="271"/>
      <c r="Q450" s="271"/>
      <c r="R450" s="271"/>
      <c r="S450" s="271"/>
      <c r="T450" s="271"/>
      <c r="U450" s="271"/>
      <c r="V450" s="271"/>
      <c r="W450" s="271"/>
      <c r="X450" s="271"/>
      <c r="Y450" s="271"/>
      <c r="Z450" s="271"/>
      <c r="AA450" s="271"/>
      <c r="AB450" s="271"/>
      <c r="AC450" s="271"/>
      <c r="AD450" s="271"/>
      <c r="AE450" s="271"/>
      <c r="AF450" s="271"/>
      <c r="AG450" s="271"/>
      <c r="AH450" s="271"/>
      <c r="AI450" s="271"/>
      <c r="AJ450" s="271"/>
      <c r="AK450" s="271"/>
      <c r="AL450" s="271"/>
      <c r="AM450" s="271"/>
      <c r="AN450" s="271"/>
      <c r="AO450" s="271"/>
      <c r="AP450" s="271"/>
      <c r="AQ450" s="299"/>
      <c r="AR450" s="492">
        <f>SelectedInputs!AR310</f>
        <v>0</v>
      </c>
      <c r="AS450" s="492">
        <f>SelectedInputs!AS310</f>
        <v>0</v>
      </c>
      <c r="AT450" s="492">
        <f>SelectedInputs!AT310</f>
        <v>0</v>
      </c>
      <c r="AU450" s="492">
        <f>SelectedInputs!AU310</f>
        <v>0</v>
      </c>
      <c r="AV450" s="492">
        <f>SelectedInputs!AV310</f>
        <v>0</v>
      </c>
    </row>
    <row r="451" spans="1:48" ht="16.8">
      <c r="A451" s="7"/>
      <c r="B451" s="7"/>
      <c r="C451" s="7"/>
      <c r="D451" s="82"/>
      <c r="E451" s="27" t="s">
        <v>665</v>
      </c>
      <c r="F451" s="27"/>
      <c r="G451" s="27" t="s">
        <v>209</v>
      </c>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c r="AN451" s="27"/>
      <c r="AO451" s="27"/>
      <c r="AP451" s="27"/>
      <c r="AQ451" s="192"/>
      <c r="AR451" s="132">
        <f>SelectedInputs!AR311</f>
        <v>0.65713780723416548</v>
      </c>
      <c r="AS451" s="132">
        <f>SelectedInputs!AS311</f>
        <v>0.67713285370497456</v>
      </c>
      <c r="AT451" s="132">
        <f>SelectedInputs!AT311</f>
        <v>0.64868595612490687</v>
      </c>
      <c r="AU451" s="132">
        <f>SelectedInputs!AU311</f>
        <v>0.68005424766379652</v>
      </c>
      <c r="AV451" s="132">
        <f>SelectedInputs!AV311</f>
        <v>0.63199718034646413</v>
      </c>
    </row>
    <row r="452" spans="1:48" ht="16.8">
      <c r="A452" s="7"/>
      <c r="B452" s="7"/>
      <c r="C452" s="7"/>
      <c r="D452" s="82"/>
      <c r="E452" s="27" t="s">
        <v>666</v>
      </c>
      <c r="F452" s="27"/>
      <c r="G452" s="27" t="s">
        <v>209</v>
      </c>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192"/>
      <c r="AR452" s="132">
        <f>SelectedInputs!AR312</f>
        <v>6.1560130923228743E-3</v>
      </c>
      <c r="AS452" s="132">
        <f>SelectedInputs!AS312</f>
        <v>7.0344032620813643E-3</v>
      </c>
      <c r="AT452" s="132">
        <f>SelectedInputs!AT312</f>
        <v>1.0195269334210175E-2</v>
      </c>
      <c r="AU452" s="132">
        <f>SelectedInputs!AU312</f>
        <v>7.2845044141032411E-3</v>
      </c>
      <c r="AV452" s="132">
        <f>SelectedInputs!AV312</f>
        <v>5.5880554233070454E-3</v>
      </c>
    </row>
    <row r="453" spans="1:48" ht="16.8">
      <c r="A453" s="7"/>
      <c r="B453" s="7"/>
      <c r="C453" s="7"/>
      <c r="D453" s="82"/>
      <c r="E453" s="27" t="s">
        <v>667</v>
      </c>
      <c r="F453" s="27"/>
      <c r="G453" s="27" t="s">
        <v>209</v>
      </c>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c r="AN453" s="27"/>
      <c r="AO453" s="27"/>
      <c r="AP453" s="27"/>
      <c r="AQ453" s="192"/>
      <c r="AR453" s="132">
        <f>SelectedInputs!AR313</f>
        <v>0.80000000000000016</v>
      </c>
      <c r="AS453" s="132">
        <f>SelectedInputs!AS313</f>
        <v>0.8</v>
      </c>
      <c r="AT453" s="132">
        <f>SelectedInputs!AT313</f>
        <v>0.8</v>
      </c>
      <c r="AU453" s="132">
        <f>SelectedInputs!AU313</f>
        <v>0.8</v>
      </c>
      <c r="AV453" s="132">
        <f>SelectedInputs!AV313</f>
        <v>0.8</v>
      </c>
    </row>
    <row r="454" spans="1:48" ht="16.8">
      <c r="A454" s="7"/>
      <c r="B454" s="7"/>
      <c r="C454" s="7"/>
      <c r="D454" s="82"/>
      <c r="E454" s="27" t="s">
        <v>668</v>
      </c>
      <c r="F454" s="27"/>
      <c r="G454" s="27" t="s">
        <v>209</v>
      </c>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c r="AN454" s="27"/>
      <c r="AO454" s="27"/>
      <c r="AP454" s="27"/>
      <c r="AQ454" s="192"/>
      <c r="AR454" s="132">
        <f>SelectedInputs!AR314</f>
        <v>0</v>
      </c>
      <c r="AS454" s="132">
        <f>SelectedInputs!AS314</f>
        <v>0</v>
      </c>
      <c r="AT454" s="132">
        <f>SelectedInputs!AT314</f>
        <v>0</v>
      </c>
      <c r="AU454" s="132">
        <f>SelectedInputs!AU314</f>
        <v>0</v>
      </c>
      <c r="AV454" s="132">
        <f>SelectedInputs!AV314</f>
        <v>0</v>
      </c>
    </row>
    <row r="455" spans="1:48" ht="16.8">
      <c r="A455" s="7"/>
      <c r="B455" s="7"/>
      <c r="C455" s="7"/>
      <c r="D455" s="82"/>
      <c r="E455" s="27" t="s">
        <v>669</v>
      </c>
      <c r="F455" s="27"/>
      <c r="G455" s="27" t="s">
        <v>209</v>
      </c>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c r="AN455" s="27"/>
      <c r="AO455" s="27"/>
      <c r="AP455" s="27"/>
      <c r="AQ455" s="192"/>
      <c r="AR455" s="132">
        <f>SelectedInputs!AR315</f>
        <v>0</v>
      </c>
      <c r="AS455" s="132">
        <f>SelectedInputs!AS315</f>
        <v>0</v>
      </c>
      <c r="AT455" s="132">
        <f>SelectedInputs!AT315</f>
        <v>0</v>
      </c>
      <c r="AU455" s="132">
        <f>SelectedInputs!AU315</f>
        <v>0</v>
      </c>
      <c r="AV455" s="132">
        <f>SelectedInputs!AV315</f>
        <v>0</v>
      </c>
    </row>
    <row r="456" spans="1:48" ht="16.8">
      <c r="A456" s="7"/>
      <c r="B456" s="7"/>
      <c r="C456" s="7"/>
      <c r="D456" s="82"/>
      <c r="E456" s="272" t="s">
        <v>670</v>
      </c>
      <c r="F456" s="272"/>
      <c r="G456" s="272" t="s">
        <v>209</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300"/>
      <c r="AR456" s="493">
        <f>SelectedInputs!AR316</f>
        <v>0.25934338705195037</v>
      </c>
      <c r="AS456" s="493">
        <f>SelectedInputs!AS316</f>
        <v>0.26892795147079329</v>
      </c>
      <c r="AT456" s="493">
        <f>SelectedInputs!AT316</f>
        <v>0.27460793916644638</v>
      </c>
      <c r="AU456" s="493">
        <f>SelectedInputs!AU316</f>
        <v>0.27519386962893916</v>
      </c>
      <c r="AV456" s="493">
        <f>SelectedInputs!AV316</f>
        <v>0.27631596533445424</v>
      </c>
    </row>
    <row r="457" spans="1:48" ht="16.8">
      <c r="A457" s="7"/>
      <c r="B457" s="7"/>
      <c r="C457" s="7"/>
      <c r="D457" s="82"/>
      <c r="E457" s="271" t="s">
        <v>671</v>
      </c>
      <c r="F457" s="271"/>
      <c r="G457" s="271" t="s">
        <v>209</v>
      </c>
      <c r="H457" s="271"/>
      <c r="I457" s="271"/>
      <c r="J457" s="271"/>
      <c r="K457" s="271"/>
      <c r="L457" s="271"/>
      <c r="M457" s="271"/>
      <c r="N457" s="271"/>
      <c r="O457" s="271"/>
      <c r="P457" s="271"/>
      <c r="Q457" s="271"/>
      <c r="R457" s="271"/>
      <c r="S457" s="271"/>
      <c r="T457" s="271"/>
      <c r="U457" s="271"/>
      <c r="V457" s="271"/>
      <c r="W457" s="271"/>
      <c r="X457" s="271"/>
      <c r="Y457" s="271"/>
      <c r="Z457" s="271"/>
      <c r="AA457" s="271"/>
      <c r="AB457" s="271"/>
      <c r="AC457" s="271"/>
      <c r="AD457" s="271"/>
      <c r="AE457" s="271"/>
      <c r="AF457" s="271"/>
      <c r="AG457" s="271"/>
      <c r="AH457" s="271"/>
      <c r="AI457" s="271"/>
      <c r="AJ457" s="271"/>
      <c r="AK457" s="271"/>
      <c r="AL457" s="271"/>
      <c r="AM457" s="271"/>
      <c r="AN457" s="271"/>
      <c r="AO457" s="271"/>
      <c r="AP457" s="271"/>
      <c r="AQ457" s="299"/>
      <c r="AR457" s="492">
        <f>SelectedInputs!AR317</f>
        <v>3.4720153500142727E-4</v>
      </c>
      <c r="AS457" s="492">
        <f>SelectedInputs!AS317</f>
        <v>5.4605356387329442E-4</v>
      </c>
      <c r="AT457" s="492">
        <f>SelectedInputs!AT317</f>
        <v>3.9695157307059726E-4</v>
      </c>
      <c r="AU457" s="492">
        <f>SelectedInputs!AU317</f>
        <v>4.6240507089284117E-4</v>
      </c>
      <c r="AV457" s="492">
        <f>SelectedInputs!AV317</f>
        <v>7.0771612962557313E-4</v>
      </c>
    </row>
    <row r="458" spans="1:48" ht="16.8">
      <c r="A458" s="7"/>
      <c r="B458" s="7"/>
      <c r="C458" s="7"/>
      <c r="D458" s="82"/>
      <c r="E458" s="27" t="s">
        <v>672</v>
      </c>
      <c r="F458" s="27"/>
      <c r="G458" s="27" t="s">
        <v>209</v>
      </c>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c r="AN458" s="27"/>
      <c r="AO458" s="27"/>
      <c r="AP458" s="27"/>
      <c r="AQ458" s="192"/>
      <c r="AR458" s="132">
        <f>SelectedInputs!AR318</f>
        <v>5.3787811787938955E-3</v>
      </c>
      <c r="AS458" s="132">
        <f>SelectedInputs!AS318</f>
        <v>4.7786035845288899E-3</v>
      </c>
      <c r="AT458" s="132">
        <f>SelectedInputs!AT318</f>
        <v>6.090506584722489E-3</v>
      </c>
      <c r="AU458" s="132">
        <f>SelectedInputs!AU318</f>
        <v>5.6020229708594509E-3</v>
      </c>
      <c r="AV458" s="132">
        <f>SelectedInputs!AV318</f>
        <v>7.9031076274525148E-3</v>
      </c>
    </row>
    <row r="459" spans="1:48" ht="16.8">
      <c r="A459" s="7"/>
      <c r="B459" s="7"/>
      <c r="C459" s="7"/>
      <c r="D459" s="82"/>
      <c r="E459" s="27" t="s">
        <v>673</v>
      </c>
      <c r="F459" s="27"/>
      <c r="G459" s="27" t="s">
        <v>209</v>
      </c>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c r="AN459" s="27"/>
      <c r="AO459" s="27"/>
      <c r="AP459" s="27"/>
      <c r="AQ459" s="192"/>
      <c r="AR459" s="132">
        <f>SelectedInputs!AR319</f>
        <v>1.2923273738448895E-2</v>
      </c>
      <c r="AS459" s="132">
        <f>SelectedInputs!AS319</f>
        <v>1.7125818968451036E-2</v>
      </c>
      <c r="AT459" s="132">
        <f>SelectedInputs!AT319</f>
        <v>2.98264802631109E-2</v>
      </c>
      <c r="AU459" s="132">
        <f>SelectedInputs!AU319</f>
        <v>1.7708703046604966E-2</v>
      </c>
      <c r="AV459" s="132">
        <f>SelectedInputs!AV319</f>
        <v>1.2222489413115274E-2</v>
      </c>
    </row>
    <row r="460" spans="1:48" ht="16.8">
      <c r="A460" s="7"/>
      <c r="B460" s="7"/>
      <c r="C460" s="7"/>
      <c r="D460" s="82"/>
      <c r="E460" s="27" t="s">
        <v>674</v>
      </c>
      <c r="F460" s="27"/>
      <c r="G460" s="27" t="s">
        <v>209</v>
      </c>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c r="AN460" s="27"/>
      <c r="AO460" s="27"/>
      <c r="AP460" s="27"/>
      <c r="AQ460" s="192"/>
      <c r="AR460" s="132">
        <f>SelectedInputs!AR320</f>
        <v>0</v>
      </c>
      <c r="AS460" s="132">
        <f>SelectedInputs!AS320</f>
        <v>0</v>
      </c>
      <c r="AT460" s="132">
        <f>SelectedInputs!AT320</f>
        <v>0</v>
      </c>
      <c r="AU460" s="132">
        <f>SelectedInputs!AU320</f>
        <v>0</v>
      </c>
      <c r="AV460" s="132">
        <f>SelectedInputs!AV320</f>
        <v>0</v>
      </c>
    </row>
    <row r="461" spans="1:48" ht="16.8">
      <c r="A461" s="7"/>
      <c r="B461" s="7"/>
      <c r="C461" s="7"/>
      <c r="D461" s="82"/>
      <c r="E461" s="27" t="s">
        <v>675</v>
      </c>
      <c r="F461" s="27"/>
      <c r="G461" s="27" t="s">
        <v>209</v>
      </c>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c r="AN461" s="27"/>
      <c r="AO461" s="27"/>
      <c r="AP461" s="27"/>
      <c r="AQ461" s="192"/>
      <c r="AR461" s="132">
        <f>SelectedInputs!AR321</f>
        <v>0</v>
      </c>
      <c r="AS461" s="132">
        <f>SelectedInputs!AS321</f>
        <v>0</v>
      </c>
      <c r="AT461" s="132">
        <f>SelectedInputs!AT321</f>
        <v>0</v>
      </c>
      <c r="AU461" s="132">
        <f>SelectedInputs!AU321</f>
        <v>0</v>
      </c>
      <c r="AV461" s="132">
        <f>SelectedInputs!AV321</f>
        <v>0</v>
      </c>
    </row>
    <row r="462" spans="1:48" ht="16.8">
      <c r="A462" s="7"/>
      <c r="B462" s="7"/>
      <c r="C462" s="7"/>
      <c r="D462" s="82"/>
      <c r="E462" s="27" t="s">
        <v>676</v>
      </c>
      <c r="F462" s="27"/>
      <c r="G462" s="27" t="s">
        <v>209</v>
      </c>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c r="AN462" s="27"/>
      <c r="AO462" s="27"/>
      <c r="AP462" s="27"/>
      <c r="AQ462" s="192"/>
      <c r="AR462" s="132">
        <f>SelectedInputs!AR322</f>
        <v>0</v>
      </c>
      <c r="AS462" s="132">
        <f>SelectedInputs!AS322</f>
        <v>0</v>
      </c>
      <c r="AT462" s="132">
        <f>SelectedInputs!AT322</f>
        <v>0</v>
      </c>
      <c r="AU462" s="132">
        <f>SelectedInputs!AU322</f>
        <v>0</v>
      </c>
      <c r="AV462" s="132">
        <f>SelectedInputs!AV322</f>
        <v>0</v>
      </c>
    </row>
    <row r="463" spans="1:48" ht="16.8">
      <c r="A463" s="7"/>
      <c r="B463" s="7"/>
      <c r="C463" s="7"/>
      <c r="D463" s="82"/>
      <c r="E463" s="272" t="s">
        <v>677</v>
      </c>
      <c r="F463" s="272"/>
      <c r="G463" s="272" t="s">
        <v>209</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300"/>
      <c r="AR463" s="493">
        <f>SelectedInputs!AR323</f>
        <v>1.3852689959981098E-3</v>
      </c>
      <c r="AS463" s="493">
        <f>SelectedInputs!AS323</f>
        <v>1.3981076534548289E-3</v>
      </c>
      <c r="AT463" s="493">
        <f>SelectedInputs!AT323</f>
        <v>1.4225398809501058E-3</v>
      </c>
      <c r="AU463" s="493">
        <f>SelectedInputs!AU323</f>
        <v>1.425123387109776E-3</v>
      </c>
      <c r="AV463" s="493">
        <f>SelectedInputs!AV323</f>
        <v>1.4219882925115873E-3</v>
      </c>
    </row>
    <row r="464" spans="1:48" ht="16.8">
      <c r="A464" s="7"/>
      <c r="B464" s="7"/>
      <c r="C464" s="7"/>
      <c r="D464" s="82"/>
      <c r="E464" s="27" t="s">
        <v>678</v>
      </c>
      <c r="F464" s="27"/>
      <c r="G464" s="27" t="s">
        <v>209</v>
      </c>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c r="AN464" s="27"/>
      <c r="AO464" s="27"/>
      <c r="AP464" s="27"/>
      <c r="AQ464" s="192"/>
      <c r="AR464" s="132">
        <f>SelectedInputs!AR324</f>
        <v>0</v>
      </c>
      <c r="AS464" s="132">
        <f>SelectedInputs!AS324</f>
        <v>0</v>
      </c>
      <c r="AT464" s="132">
        <f>SelectedInputs!AT324</f>
        <v>0</v>
      </c>
      <c r="AU464" s="132">
        <f>SelectedInputs!AU324</f>
        <v>0</v>
      </c>
      <c r="AV464" s="132">
        <f>SelectedInputs!AV324</f>
        <v>0</v>
      </c>
    </row>
    <row r="465" spans="1:48" ht="16.8">
      <c r="A465" s="7"/>
      <c r="B465" s="7"/>
      <c r="C465" s="7"/>
      <c r="D465" s="82"/>
      <c r="E465" s="27" t="s">
        <v>679</v>
      </c>
      <c r="F465" s="27"/>
      <c r="G465" s="27" t="s">
        <v>209</v>
      </c>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Q465" s="192"/>
      <c r="AR465" s="132">
        <f>SelectedInputs!AR325</f>
        <v>0</v>
      </c>
      <c r="AS465" s="132">
        <f>SelectedInputs!AS325</f>
        <v>0</v>
      </c>
      <c r="AT465" s="132">
        <f>SelectedInputs!AT325</f>
        <v>0</v>
      </c>
      <c r="AU465" s="132">
        <f>SelectedInputs!AU325</f>
        <v>0</v>
      </c>
      <c r="AV465" s="132">
        <f>SelectedInputs!AV325</f>
        <v>0</v>
      </c>
    </row>
    <row r="466" spans="1:48" ht="16.8">
      <c r="A466" s="7"/>
      <c r="B466" s="7"/>
      <c r="C466" s="7"/>
      <c r="D466" s="82"/>
      <c r="E466" s="27" t="s">
        <v>680</v>
      </c>
      <c r="F466" s="27"/>
      <c r="G466" s="27" t="s">
        <v>209</v>
      </c>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c r="AN466" s="27"/>
      <c r="AO466" s="27"/>
      <c r="AP466" s="27"/>
      <c r="AQ466" s="192"/>
      <c r="AR466" s="132">
        <f>SelectedInputs!AR326</f>
        <v>0</v>
      </c>
      <c r="AS466" s="132">
        <f>SelectedInputs!AS326</f>
        <v>0</v>
      </c>
      <c r="AT466" s="132">
        <f>SelectedInputs!AT326</f>
        <v>0</v>
      </c>
      <c r="AU466" s="132">
        <f>SelectedInputs!AU326</f>
        <v>0</v>
      </c>
      <c r="AV466" s="132">
        <f>SelectedInputs!AV326</f>
        <v>0</v>
      </c>
    </row>
    <row r="467" spans="1:48" ht="16.8">
      <c r="A467" s="7"/>
      <c r="B467" s="7"/>
      <c r="C467" s="7"/>
      <c r="D467" s="82"/>
      <c r="E467" s="27" t="s">
        <v>681</v>
      </c>
      <c r="F467" s="27"/>
      <c r="G467" s="27" t="s">
        <v>209</v>
      </c>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c r="AN467" s="27"/>
      <c r="AO467" s="27"/>
      <c r="AP467" s="27"/>
      <c r="AQ467" s="192"/>
      <c r="AR467" s="132">
        <f>SelectedInputs!AR327</f>
        <v>0.19999999999999996</v>
      </c>
      <c r="AS467" s="132">
        <f>SelectedInputs!AS327</f>
        <v>0.19999999999999996</v>
      </c>
      <c r="AT467" s="132">
        <f>SelectedInputs!AT327</f>
        <v>0.19999999999999998</v>
      </c>
      <c r="AU467" s="132">
        <f>SelectedInputs!AU327</f>
        <v>0.19999999999999998</v>
      </c>
      <c r="AV467" s="132">
        <f>SelectedInputs!AV327</f>
        <v>0.19999999999999993</v>
      </c>
    </row>
    <row r="468" spans="1:48" ht="16.8">
      <c r="A468" s="7"/>
      <c r="B468" s="7"/>
      <c r="C468" s="7"/>
      <c r="D468" s="82"/>
      <c r="E468" s="27" t="s">
        <v>682</v>
      </c>
      <c r="F468" s="27"/>
      <c r="G468" s="27" t="s">
        <v>209</v>
      </c>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c r="AN468" s="27"/>
      <c r="AO468" s="27"/>
      <c r="AP468" s="27"/>
      <c r="AQ468" s="192"/>
      <c r="AR468" s="132">
        <f>SelectedInputs!AR328</f>
        <v>1</v>
      </c>
      <c r="AS468" s="132">
        <f>SelectedInputs!AS328</f>
        <v>1</v>
      </c>
      <c r="AT468" s="132">
        <f>SelectedInputs!AT328</f>
        <v>1</v>
      </c>
      <c r="AU468" s="132">
        <f>SelectedInputs!AU328</f>
        <v>1</v>
      </c>
      <c r="AV468" s="132">
        <f>SelectedInputs!AV328</f>
        <v>1</v>
      </c>
    </row>
    <row r="469" spans="1:48" ht="16.8">
      <c r="A469" s="7"/>
      <c r="B469" s="7"/>
      <c r="C469" s="7"/>
      <c r="D469" s="82"/>
      <c r="E469" s="27" t="s">
        <v>683</v>
      </c>
      <c r="F469" s="27"/>
      <c r="G469" s="27" t="s">
        <v>209</v>
      </c>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c r="AN469" s="27"/>
      <c r="AO469" s="27"/>
      <c r="AP469" s="27"/>
      <c r="AQ469" s="192"/>
      <c r="AR469" s="132">
        <f>SelectedInputs!AR329</f>
        <v>1</v>
      </c>
      <c r="AS469" s="132">
        <f>SelectedInputs!AS329</f>
        <v>1</v>
      </c>
      <c r="AT469" s="132">
        <f>SelectedInputs!AT329</f>
        <v>1</v>
      </c>
      <c r="AU469" s="132">
        <f>SelectedInputs!AU329</f>
        <v>1</v>
      </c>
      <c r="AV469" s="132">
        <f>SelectedInputs!AV329</f>
        <v>1</v>
      </c>
    </row>
    <row r="470" spans="1:48" ht="16.8">
      <c r="A470" s="7"/>
      <c r="B470" s="7"/>
      <c r="C470" s="7"/>
      <c r="D470" s="82"/>
      <c r="E470" s="27" t="s">
        <v>684</v>
      </c>
      <c r="F470" s="27"/>
      <c r="G470" s="27" t="s">
        <v>209</v>
      </c>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c r="AN470" s="27"/>
      <c r="AO470" s="27"/>
      <c r="AP470" s="27"/>
      <c r="AQ470" s="192"/>
      <c r="AR470" s="132">
        <f>SelectedInputs!AR330</f>
        <v>0.47348465658272193</v>
      </c>
      <c r="AS470" s="132">
        <f>SelectedInputs!AS330</f>
        <v>0.46175989118228961</v>
      </c>
      <c r="AT470" s="132">
        <f>SelectedInputs!AT330</f>
        <v>0.46813179880604738</v>
      </c>
      <c r="AU470" s="132">
        <f>SelectedInputs!AU330</f>
        <v>0.46700441213254917</v>
      </c>
      <c r="AV470" s="132">
        <f>SelectedInputs!AV330</f>
        <v>0.46497885320519466</v>
      </c>
    </row>
    <row r="471" spans="1:48" ht="16.8">
      <c r="A471" s="7"/>
      <c r="B471" s="7"/>
      <c r="C471" s="7"/>
      <c r="D471" s="82"/>
      <c r="E471" s="271" t="s">
        <v>685</v>
      </c>
      <c r="F471" s="271"/>
      <c r="G471" s="271" t="s">
        <v>209</v>
      </c>
      <c r="H471" s="271"/>
      <c r="I471" s="271"/>
      <c r="J471" s="271"/>
      <c r="K471" s="271"/>
      <c r="L471" s="271"/>
      <c r="M471" s="271"/>
      <c r="N471" s="271"/>
      <c r="O471" s="271"/>
      <c r="P471" s="271"/>
      <c r="Q471" s="271"/>
      <c r="R471" s="271"/>
      <c r="S471" s="271"/>
      <c r="T471" s="271"/>
      <c r="U471" s="271"/>
      <c r="V471" s="271"/>
      <c r="W471" s="271"/>
      <c r="X471" s="271"/>
      <c r="Y471" s="271"/>
      <c r="Z471" s="271"/>
      <c r="AA471" s="271"/>
      <c r="AB471" s="271"/>
      <c r="AC471" s="271"/>
      <c r="AD471" s="271"/>
      <c r="AE471" s="271"/>
      <c r="AF471" s="271"/>
      <c r="AG471" s="271"/>
      <c r="AH471" s="271"/>
      <c r="AI471" s="271"/>
      <c r="AJ471" s="271"/>
      <c r="AK471" s="271"/>
      <c r="AL471" s="271"/>
      <c r="AM471" s="271"/>
      <c r="AN471" s="271"/>
      <c r="AO471" s="271"/>
      <c r="AP471" s="271"/>
      <c r="AQ471" s="299"/>
      <c r="AR471" s="492">
        <f>SelectedInputs!AR331</f>
        <v>1.3945308998248986E-3</v>
      </c>
      <c r="AS471" s="492">
        <f>SelectedInputs!AS331</f>
        <v>8.0545144710893863E-4</v>
      </c>
      <c r="AT471" s="492">
        <f>SelectedInputs!AT331</f>
        <v>5.4486715513675629E-4</v>
      </c>
      <c r="AU471" s="492">
        <f>SelectedInputs!AU331</f>
        <v>4.2584627130241203E-4</v>
      </c>
      <c r="AV471" s="492">
        <f>SelectedInputs!AV331</f>
        <v>4.1214604166749878E-4</v>
      </c>
    </row>
    <row r="472" spans="1:48" ht="16.8">
      <c r="A472" s="7"/>
      <c r="B472" s="7"/>
      <c r="C472" s="7"/>
      <c r="D472" s="82"/>
      <c r="E472" s="27" t="s">
        <v>686</v>
      </c>
      <c r="F472" s="27"/>
      <c r="G472" s="27" t="s">
        <v>209</v>
      </c>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c r="AN472" s="27"/>
      <c r="AO472" s="27"/>
      <c r="AP472" s="27"/>
      <c r="AQ472" s="192"/>
      <c r="AR472" s="132">
        <f>SelectedInputs!AR332</f>
        <v>2.6474292895749187E-2</v>
      </c>
      <c r="AS472" s="132">
        <f>SelectedInputs!AS332</f>
        <v>2.3689739876490479E-2</v>
      </c>
      <c r="AT472" s="132">
        <f>SelectedInputs!AT332</f>
        <v>3.008709690547182E-2</v>
      </c>
      <c r="AU472" s="132">
        <f>SelectedInputs!AU332</f>
        <v>2.7258259880482607E-2</v>
      </c>
      <c r="AV472" s="132">
        <f>SelectedInputs!AV332</f>
        <v>3.9142018273632437E-2</v>
      </c>
    </row>
    <row r="473" spans="1:48" ht="16.8">
      <c r="A473" s="7"/>
      <c r="B473" s="7"/>
      <c r="C473" s="7"/>
      <c r="D473" s="82"/>
      <c r="E473" s="27" t="s">
        <v>687</v>
      </c>
      <c r="F473" s="27"/>
      <c r="G473" s="27" t="s">
        <v>209</v>
      </c>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c r="AN473" s="27"/>
      <c r="AO473" s="27"/>
      <c r="AP473" s="27"/>
      <c r="AQ473" s="192"/>
      <c r="AR473" s="132">
        <f>SelectedInputs!AR333</f>
        <v>5.2492865850247098E-3</v>
      </c>
      <c r="AS473" s="132">
        <f>SelectedInputs!AS333</f>
        <v>6.8382719006578998E-3</v>
      </c>
      <c r="AT473" s="132">
        <f>SelectedInputs!AT333</f>
        <v>1.1775868676488886E-2</v>
      </c>
      <c r="AU473" s="132">
        <f>SelectedInputs!AU333</f>
        <v>7.1021815947655362E-3</v>
      </c>
      <c r="AV473" s="132">
        <f>SelectedInputs!AV333</f>
        <v>4.9626391633725399E-3</v>
      </c>
    </row>
    <row r="474" spans="1:48" ht="16.8">
      <c r="A474" s="7"/>
      <c r="B474" s="7"/>
      <c r="C474" s="7"/>
      <c r="D474" s="82"/>
      <c r="E474" s="27" t="s">
        <v>688</v>
      </c>
      <c r="F474" s="27"/>
      <c r="G474" s="27" t="s">
        <v>209</v>
      </c>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c r="AN474" s="27"/>
      <c r="AO474" s="27"/>
      <c r="AP474" s="27"/>
      <c r="AQ474" s="192"/>
      <c r="AR474" s="132">
        <f>SelectedInputs!AR334</f>
        <v>0</v>
      </c>
      <c r="AS474" s="132">
        <f>SelectedInputs!AS334</f>
        <v>0</v>
      </c>
      <c r="AT474" s="132">
        <f>SelectedInputs!AT334</f>
        <v>0</v>
      </c>
      <c r="AU474" s="132">
        <f>SelectedInputs!AU334</f>
        <v>0</v>
      </c>
      <c r="AV474" s="132">
        <f>SelectedInputs!AV334</f>
        <v>0</v>
      </c>
    </row>
    <row r="475" spans="1:48" ht="16.8">
      <c r="A475" s="7"/>
      <c r="B475" s="7"/>
      <c r="C475" s="7"/>
      <c r="D475" s="82"/>
      <c r="E475" s="27" t="s">
        <v>689</v>
      </c>
      <c r="F475" s="27"/>
      <c r="G475" s="27" t="s">
        <v>209</v>
      </c>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c r="AN475" s="27"/>
      <c r="AO475" s="27"/>
      <c r="AP475" s="27"/>
      <c r="AQ475" s="192"/>
      <c r="AR475" s="132">
        <f>SelectedInputs!AR335</f>
        <v>0</v>
      </c>
      <c r="AS475" s="132">
        <f>SelectedInputs!AS335</f>
        <v>0</v>
      </c>
      <c r="AT475" s="132">
        <f>SelectedInputs!AT335</f>
        <v>0</v>
      </c>
      <c r="AU475" s="132">
        <f>SelectedInputs!AU335</f>
        <v>0</v>
      </c>
      <c r="AV475" s="132">
        <f>SelectedInputs!AV335</f>
        <v>0</v>
      </c>
    </row>
    <row r="476" spans="1:48" ht="16.8">
      <c r="A476" s="7"/>
      <c r="B476" s="7"/>
      <c r="C476" s="7"/>
      <c r="D476" s="82"/>
      <c r="E476" s="27" t="s">
        <v>690</v>
      </c>
      <c r="F476" s="27"/>
      <c r="G476" s="27" t="s">
        <v>209</v>
      </c>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c r="AN476" s="27"/>
      <c r="AO476" s="27"/>
      <c r="AP476" s="27"/>
      <c r="AQ476" s="192"/>
      <c r="AR476" s="132">
        <f>SelectedInputs!AR336</f>
        <v>0</v>
      </c>
      <c r="AS476" s="132">
        <f>SelectedInputs!AS336</f>
        <v>0</v>
      </c>
      <c r="AT476" s="132">
        <f>SelectedInputs!AT336</f>
        <v>0</v>
      </c>
      <c r="AU476" s="132">
        <f>SelectedInputs!AU336</f>
        <v>0</v>
      </c>
      <c r="AV476" s="132">
        <f>SelectedInputs!AV336</f>
        <v>0</v>
      </c>
    </row>
    <row r="477" spans="1:48" ht="16.8">
      <c r="A477" s="7"/>
      <c r="B477" s="7"/>
      <c r="C477" s="7"/>
      <c r="D477" s="82"/>
      <c r="E477" s="272" t="s">
        <v>691</v>
      </c>
      <c r="F477" s="272"/>
      <c r="G477" s="272" t="s">
        <v>209</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300"/>
      <c r="AR477" s="493">
        <f>SelectedInputs!AR337</f>
        <v>4.6301126653481173E-3</v>
      </c>
      <c r="AS477" s="493">
        <f>SelectedInputs!AS337</f>
        <v>4.6796350792607444E-3</v>
      </c>
      <c r="AT477" s="493">
        <f>SelectedInputs!AT337</f>
        <v>4.7623152334153743E-3</v>
      </c>
      <c r="AU477" s="493">
        <f>SelectedInputs!AU337</f>
        <v>4.771044461331417E-3</v>
      </c>
      <c r="AV477" s="493">
        <f>SelectedInputs!AV337</f>
        <v>4.7621390277659348E-3</v>
      </c>
    </row>
    <row r="478" spans="1:48" ht="16.8">
      <c r="A478" s="7"/>
      <c r="B478" s="7"/>
      <c r="C478" s="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c r="AN478" s="27"/>
      <c r="AO478" s="27"/>
      <c r="AP478" s="27"/>
      <c r="AQ478" s="299"/>
      <c r="AR478" s="7"/>
      <c r="AS478" s="7"/>
      <c r="AT478" s="7"/>
      <c r="AU478" s="7"/>
      <c r="AV478" s="7"/>
    </row>
    <row r="479" spans="1:48" ht="16.8">
      <c r="B479" s="37" t="s">
        <v>79</v>
      </c>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c r="AA479" s="37"/>
      <c r="AB479" s="37"/>
      <c r="AC479" s="37"/>
      <c r="AD479" s="37"/>
      <c r="AE479" s="37"/>
      <c r="AF479" s="37"/>
      <c r="AG479" s="37"/>
      <c r="AH479" s="37"/>
      <c r="AI479" s="37"/>
      <c r="AJ479" s="37"/>
      <c r="AK479" s="37"/>
      <c r="AL479" s="37"/>
      <c r="AM479" s="37"/>
      <c r="AN479" s="37"/>
      <c r="AO479" s="37"/>
      <c r="AP479" s="37"/>
      <c r="AQ479" s="38"/>
      <c r="AR479" s="37"/>
      <c r="AS479" s="37"/>
      <c r="AT479" s="37"/>
      <c r="AU479" s="37"/>
      <c r="AV479" s="37"/>
    </row>
    <row r="480" spans="1:48" ht="16.8">
      <c r="A480" s="7"/>
      <c r="B480" s="7"/>
      <c r="C480" s="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c r="AN480" s="27"/>
      <c r="AO480" s="27"/>
      <c r="AP480" s="27"/>
      <c r="AQ480" s="27"/>
      <c r="AR480" s="7"/>
      <c r="AS480" s="7"/>
      <c r="AT480" s="7"/>
      <c r="AU480" s="7"/>
      <c r="AV480" s="7"/>
    </row>
    <row r="481" spans="1:48" ht="16.8">
      <c r="A481" s="7"/>
      <c r="B481" s="7"/>
      <c r="C481" s="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c r="AN481" s="27"/>
      <c r="AO481" s="27"/>
      <c r="AP481" s="27"/>
      <c r="AQ481" s="27"/>
      <c r="AR481" s="7"/>
      <c r="AS481" s="7"/>
      <c r="AT481" s="7"/>
      <c r="AU481" s="7"/>
      <c r="AV481" s="7"/>
    </row>
  </sheetData>
  <conditionalFormatting sqref="K275:AP275 AR275:BA275">
    <cfRule type="cellIs" dxfId="140" priority="15" operator="equal">
      <formula>FALSE()</formula>
    </cfRule>
  </conditionalFormatting>
  <conditionalFormatting sqref="K16:AV18 K101:BA114 K278:AP279 AR278:BA279">
    <cfRule type="cellIs" dxfId="139" priority="24" operator="equal">
      <formula>FALSE()</formula>
    </cfRule>
  </conditionalFormatting>
  <conditionalFormatting sqref="AM3">
    <cfRule type="expression" dxfId="138" priority="22">
      <formula>$AM$3="OK"</formula>
    </cfRule>
  </conditionalFormatting>
  <conditionalFormatting sqref="AW246:BA259">
    <cfRule type="cellIs" dxfId="137"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57" r:id="rId4" name="Drop Down 285">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tabColor rgb="FFFFFFCC"/>
    <outlinePr summaryBelow="0" summaryRight="0"/>
    <pageSetUpPr autoPageBreaks="0"/>
  </sheetPr>
  <dimension ref="A1:CU171"/>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75" customHeight="1" zeroHeight="1" outlineLevelCol="1"/>
  <cols>
    <col min="1" max="4" width="1.453125" customWidth="1"/>
    <col min="5" max="5" width="71.7265625" customWidth="1"/>
    <col min="6" max="6" width="3" customWidth="1"/>
    <col min="7" max="7" width="12" customWidth="1"/>
    <col min="8" max="8" width="7.08984375" customWidth="1"/>
    <col min="9" max="9" width="11" customWidth="1"/>
    <col min="10" max="10" width="1.453125" customWidth="1" collapsed="1"/>
    <col min="11" max="35" width="9.6328125" hidden="1" customWidth="1" outlineLevel="1"/>
    <col min="36" max="48" width="9.6328125" customWidth="1"/>
    <col min="49" max="49" width="9.7265625" customWidth="1"/>
    <col min="50" max="99" width="0" hidden="1" customWidth="1"/>
    <col min="100" max="16384" width="9" hidden="1"/>
  </cols>
  <sheetData>
    <row r="1" spans="1:54" ht="19.2">
      <c r="A1" s="195" t="s">
        <v>43</v>
      </c>
      <c r="B1" s="181"/>
      <c r="C1" s="181"/>
      <c r="D1" s="181"/>
      <c r="E1" s="275"/>
      <c r="F1" s="331" t="s">
        <v>542</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266"/>
      <c r="AO1" s="181"/>
      <c r="AP1" s="181"/>
      <c r="AQ1" s="17"/>
      <c r="AR1" s="171"/>
      <c r="AS1" s="171"/>
      <c r="AT1" s="181"/>
      <c r="AU1" s="181"/>
      <c r="AV1" s="181"/>
      <c r="AW1" s="181"/>
    </row>
    <row r="2" spans="1:54" ht="16.8">
      <c r="A2" s="181"/>
      <c r="B2" s="157" t="str">
        <f>UserInterface!E30</f>
        <v>WMID</v>
      </c>
      <c r="C2" s="181"/>
      <c r="D2" s="181"/>
      <c r="E2" s="181"/>
      <c r="F2" s="33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54"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54"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54"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row>
    <row r="6" spans="1:54" ht="16.8">
      <c r="A6" s="2"/>
      <c r="B6" s="37" t="s">
        <v>396</v>
      </c>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8"/>
      <c r="AR6" s="37"/>
      <c r="AS6" s="37"/>
      <c r="AT6" s="37"/>
      <c r="AU6" s="37"/>
      <c r="AV6" s="37"/>
    </row>
    <row r="7" spans="1:54" ht="16.8">
      <c r="A7" s="2"/>
      <c r="B7" s="2"/>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89"/>
      <c r="AR7" s="194"/>
      <c r="AS7" s="194"/>
      <c r="AT7" s="194"/>
      <c r="AU7" s="194"/>
      <c r="AV7" s="194"/>
    </row>
    <row r="8" spans="1:54" ht="16.8">
      <c r="A8" s="94"/>
      <c r="B8" s="2"/>
      <c r="C8" s="20" t="s">
        <v>692</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row>
    <row r="9" spans="1:54" ht="16.8">
      <c r="A9" s="94"/>
      <c r="B9" s="2"/>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316"/>
      <c r="AR9" s="141"/>
      <c r="AS9" s="141"/>
      <c r="AT9" s="141"/>
      <c r="AU9" s="141"/>
      <c r="AV9" s="141"/>
    </row>
    <row r="10" spans="1:54" ht="16.8">
      <c r="A10" s="82"/>
      <c r="B10" s="82"/>
      <c r="C10" s="82"/>
      <c r="D10" s="82"/>
      <c r="E10" s="82" t="s">
        <v>693</v>
      </c>
      <c r="F10" s="82"/>
      <c r="G10" s="82" t="s">
        <v>315</v>
      </c>
      <c r="H10" s="82" t="s">
        <v>421</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
        <f>SelectedInputs!AJ353</f>
        <v>0</v>
      </c>
      <c r="AK10" s="8">
        <f>SelectedInputs!AK353</f>
        <v>0</v>
      </c>
      <c r="AL10" s="8">
        <f>SelectedInputs!AL353</f>
        <v>0</v>
      </c>
      <c r="AM10" s="8">
        <f>SelectedInputs!AM353</f>
        <v>0</v>
      </c>
      <c r="AN10" s="8">
        <f>SelectedInputs!AN353</f>
        <v>0</v>
      </c>
      <c r="AO10" s="8">
        <f>SelectedInputs!AO353</f>
        <v>0</v>
      </c>
      <c r="AP10" s="8">
        <f>SelectedInputs!AP353</f>
        <v>1.238</v>
      </c>
      <c r="AQ10" s="9">
        <f>SelectedInputs!AQ353</f>
        <v>1.321</v>
      </c>
      <c r="AR10" s="490"/>
      <c r="AS10" s="490"/>
      <c r="AT10" s="82"/>
      <c r="AU10" s="82"/>
      <c r="AV10" s="82"/>
      <c r="AW10" s="184"/>
      <c r="AX10" s="184"/>
      <c r="AY10" s="184"/>
      <c r="AZ10" s="184"/>
      <c r="BA10" s="184"/>
      <c r="BB10" s="82"/>
    </row>
    <row r="11" spans="1:54" ht="16.8">
      <c r="A11" s="82"/>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423"/>
      <c r="AQ11" s="147"/>
      <c r="AR11" s="82"/>
      <c r="AS11" s="82"/>
      <c r="AT11" s="82"/>
      <c r="AU11" s="82"/>
      <c r="AV11" s="82"/>
      <c r="AW11" s="184"/>
      <c r="AX11" s="184"/>
      <c r="AY11" s="184"/>
      <c r="AZ11" s="184"/>
      <c r="BA11" s="184"/>
      <c r="BB11" s="82"/>
    </row>
    <row r="12" spans="1:54" ht="16.8">
      <c r="A12" s="82"/>
      <c r="B12" s="82"/>
      <c r="C12" s="82"/>
      <c r="D12" s="82"/>
      <c r="E12" s="2" t="s">
        <v>694</v>
      </c>
      <c r="F12" s="82"/>
      <c r="G12" s="2"/>
      <c r="H12" s="82"/>
      <c r="I12" s="402">
        <f>AO12/AG12</f>
        <v>1.202275126868976</v>
      </c>
      <c r="J12" s="82"/>
      <c r="K12" s="92">
        <f>InputSummary!K194</f>
        <v>0</v>
      </c>
      <c r="L12" s="92">
        <f>InputSummary!L194</f>
        <v>0</v>
      </c>
      <c r="M12" s="92">
        <f>InputSummary!M194</f>
        <v>0</v>
      </c>
      <c r="N12" s="92">
        <f>InputSummary!N194</f>
        <v>0</v>
      </c>
      <c r="O12" s="92">
        <f>InputSummary!O194</f>
        <v>0</v>
      </c>
      <c r="P12" s="92">
        <f>InputSummary!P194</f>
        <v>0</v>
      </c>
      <c r="Q12" s="92">
        <f>InputSummary!Q194</f>
        <v>0</v>
      </c>
      <c r="R12" s="92">
        <f>InputSummary!R194</f>
        <v>0</v>
      </c>
      <c r="S12" s="92">
        <f>InputSummary!S194</f>
        <v>0</v>
      </c>
      <c r="T12" s="92">
        <f>InputSummary!T194</f>
        <v>0</v>
      </c>
      <c r="U12" s="92">
        <f>InputSummary!U194</f>
        <v>0</v>
      </c>
      <c r="V12" s="92">
        <f>InputSummary!V194</f>
        <v>0</v>
      </c>
      <c r="W12" s="92">
        <f>InputSummary!W194</f>
        <v>0</v>
      </c>
      <c r="X12" s="92">
        <f>InputSummary!X194</f>
        <v>0.62031161473087815</v>
      </c>
      <c r="Y12" s="92">
        <f>InputSummary!Y194</f>
        <v>0.6396033994334277</v>
      </c>
      <c r="Z12" s="92">
        <f>InputSummary!Z194</f>
        <v>0.65645892351274782</v>
      </c>
      <c r="AA12" s="92">
        <f>InputSummary!AA194</f>
        <v>0.68096317280453267</v>
      </c>
      <c r="AB12" s="92">
        <f>InputSummary!AB194</f>
        <v>0.70909348441926356</v>
      </c>
      <c r="AC12" s="92">
        <f>InputSummary!AC194</f>
        <v>0.73014164305949025</v>
      </c>
      <c r="AD12" s="92">
        <f>InputSummary!AD194</f>
        <v>0.73348441926345587</v>
      </c>
      <c r="AE12" s="92">
        <f>InputSummary!AE194</f>
        <v>0.76988668555240791</v>
      </c>
      <c r="AF12" s="92">
        <f>InputSummary!AF194</f>
        <v>0.8068271954674221</v>
      </c>
      <c r="AG12" s="92">
        <f>InputSummary!AG194</f>
        <v>0.83175637393767698</v>
      </c>
      <c r="AH12" s="92">
        <f>InputSummary!AH194</f>
        <v>0.85575070821529742</v>
      </c>
      <c r="AI12" s="92">
        <f>InputSummary!AI194</f>
        <v>0.87252124645892348</v>
      </c>
      <c r="AJ12" s="121">
        <f>InputSummary!AJ194</f>
        <v>0.88192634560906513</v>
      </c>
      <c r="AK12" s="121">
        <f>InputSummary!AK194</f>
        <v>0.9008215297450427</v>
      </c>
      <c r="AL12" s="121">
        <f>InputSummary!AL194</f>
        <v>0.93453257790368272</v>
      </c>
      <c r="AM12" s="121">
        <f>InputSummary!AM194</f>
        <v>0.96308781869688376</v>
      </c>
      <c r="AN12" s="121">
        <f>InputSummary!AN194</f>
        <v>0.98801699716713864</v>
      </c>
      <c r="AO12" s="121">
        <f>InputSummary!AO194</f>
        <v>1</v>
      </c>
      <c r="AP12" s="121">
        <f>InputSummary!AP194</f>
        <v>1.0577620396600564</v>
      </c>
      <c r="AQ12" s="231">
        <f>InputSummary!AQ194</f>
        <v>1.1939376770538244</v>
      </c>
      <c r="AR12" s="121">
        <f>InputSummary!AR194</f>
        <v>1.2891506141768156</v>
      </c>
      <c r="AS12" s="121">
        <f>InputSummary!AS194</f>
        <v>1.3284361388165782</v>
      </c>
      <c r="AT12" s="121">
        <f>InputSummary!AT194</f>
        <v>1.3511547218960771</v>
      </c>
      <c r="AU12" s="121">
        <f>InputSummary!AU194</f>
        <v>1.3719916643626167</v>
      </c>
      <c r="AV12" s="121">
        <f>InputSummary!AV194</f>
        <v>1.3966351746111914</v>
      </c>
      <c r="AW12" s="184"/>
      <c r="AX12" s="184"/>
      <c r="AY12" s="184"/>
      <c r="AZ12" s="184"/>
      <c r="BA12" s="184"/>
      <c r="BB12" s="82"/>
    </row>
    <row r="13" spans="1:54" ht="16.8">
      <c r="A13" s="82"/>
      <c r="B13" s="82"/>
      <c r="C13" s="82"/>
      <c r="D13" s="82"/>
      <c r="E13" s="2" t="s">
        <v>695</v>
      </c>
      <c r="F13" s="82"/>
      <c r="G13" s="2" t="s">
        <v>315</v>
      </c>
      <c r="H13" s="402" t="s">
        <v>696</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121">
        <f t="shared" ref="AJ13:AV13" si="0">AJ12*$I12</f>
        <v>1.060318109056231</v>
      </c>
      <c r="AK13" s="121">
        <f t="shared" si="0"/>
        <v>1.0830353189605262</v>
      </c>
      <c r="AL13" s="121">
        <f t="shared" si="0"/>
        <v>1.1235652736623414</v>
      </c>
      <c r="AM13" s="121">
        <f t="shared" si="0"/>
        <v>1.1578965294097612</v>
      </c>
      <c r="AN13" s="121">
        <f t="shared" si="0"/>
        <v>1.1878682606178264</v>
      </c>
      <c r="AO13" s="121">
        <f t="shared" si="0"/>
        <v>1.202275126868976</v>
      </c>
      <c r="AP13" s="121">
        <f t="shared" si="0"/>
        <v>1.2717209904294811</v>
      </c>
      <c r="AQ13" s="231">
        <f t="shared" si="0"/>
        <v>1.4354415721535372</v>
      </c>
      <c r="AR13" s="121">
        <f t="shared" si="0"/>
        <v>1.5499137182126492</v>
      </c>
      <c r="AS13" s="121">
        <f t="shared" si="0"/>
        <v>1.5971457273330341</v>
      </c>
      <c r="AT13" s="121">
        <f t="shared" si="0"/>
        <v>1.6244597146872219</v>
      </c>
      <c r="AU13" s="121">
        <f t="shared" si="0"/>
        <v>1.6495114523347425</v>
      </c>
      <c r="AV13" s="121">
        <f t="shared" si="0"/>
        <v>1.6791397317453445</v>
      </c>
      <c r="AW13" s="184"/>
      <c r="AX13" s="184"/>
      <c r="AY13" s="184"/>
      <c r="AZ13" s="184"/>
      <c r="BA13" s="184"/>
      <c r="BB13" s="82"/>
    </row>
    <row r="14" spans="1:54" ht="16.8">
      <c r="A14" s="82"/>
      <c r="B14" s="82"/>
      <c r="C14" s="82"/>
      <c r="D14" s="82"/>
      <c r="E14" s="7"/>
      <c r="F14" s="82"/>
      <c r="G14" s="2"/>
      <c r="H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256"/>
      <c r="AK14" s="256"/>
      <c r="AL14" s="256"/>
      <c r="AM14" s="256"/>
      <c r="AN14" s="256"/>
      <c r="AO14" s="256"/>
      <c r="AP14" s="423"/>
      <c r="AQ14" s="297"/>
      <c r="AR14" s="30"/>
      <c r="AS14" s="30"/>
      <c r="AT14" s="30"/>
      <c r="AU14" s="30"/>
      <c r="AV14" s="30"/>
      <c r="AW14" s="184"/>
      <c r="AX14" s="184"/>
      <c r="AY14" s="184"/>
      <c r="AZ14" s="184"/>
      <c r="BA14" s="184"/>
      <c r="BB14" s="82"/>
    </row>
    <row r="15" spans="1:54" ht="16.8">
      <c r="A15" s="82"/>
      <c r="B15" s="82"/>
      <c r="C15" s="82"/>
      <c r="D15" s="82"/>
      <c r="E15" s="2" t="s">
        <v>697</v>
      </c>
      <c r="F15" s="82"/>
      <c r="G15" s="2" t="s">
        <v>209</v>
      </c>
      <c r="H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212">
        <f>InputSummary!AJ182</f>
        <v>3.8974999999999996E-2</v>
      </c>
      <c r="AK15" s="212">
        <f>InputSummary!AK182</f>
        <v>3.7870000000000001E-2</v>
      </c>
      <c r="AL15" s="212">
        <f>InputSummary!AL182</f>
        <v>3.6830000000000002E-2</v>
      </c>
      <c r="AM15" s="212">
        <f>InputSummary!AM182</f>
        <v>3.4814999999999999E-2</v>
      </c>
      <c r="AN15" s="212">
        <f>InputSummary!AN182</f>
        <v>3.2670000000000005E-2</v>
      </c>
      <c r="AO15" s="212">
        <f>InputSummary!AO182</f>
        <v>2.9485000000000001E-2</v>
      </c>
      <c r="AP15" s="212">
        <f>InputSummary!AP182</f>
        <v>2.734E-2</v>
      </c>
      <c r="AQ15" s="295">
        <f>InputSummary!AQ182</f>
        <v>2.4934999999999999E-2</v>
      </c>
      <c r="AR15" s="212">
        <f>InputSummary!AR182</f>
        <v>3.97335776E-2</v>
      </c>
      <c r="AS15" s="212">
        <f>InputSummary!AS182</f>
        <v>4.1370183200000001E-2</v>
      </c>
      <c r="AT15" s="212">
        <f>InputSummary!AT182</f>
        <v>4.1450170800000005E-2</v>
      </c>
      <c r="AU15" s="212">
        <f>InputSummary!AU182</f>
        <v>4.15681044E-2</v>
      </c>
      <c r="AV15" s="212">
        <f>InputSummary!AV182</f>
        <v>4.1755693600000005E-2</v>
      </c>
      <c r="AW15" s="184"/>
      <c r="AX15" s="184"/>
      <c r="AY15" s="184"/>
      <c r="AZ15" s="184"/>
      <c r="BA15" s="184"/>
      <c r="BB15" s="82"/>
    </row>
    <row r="16" spans="1:54" ht="16.8">
      <c r="A16" s="82"/>
      <c r="B16" s="82"/>
      <c r="C16" s="82"/>
      <c r="D16" s="82"/>
      <c r="E16" s="424" t="s">
        <v>698</v>
      </c>
      <c r="F16" s="82"/>
      <c r="G16" s="2" t="s">
        <v>315</v>
      </c>
      <c r="H16" s="82" t="s">
        <v>699</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425">
        <f t="shared" ref="AJ16:AV16" si="1">AJ15+1</f>
        <v>1.038975</v>
      </c>
      <c r="AK16" s="425">
        <f t="shared" si="1"/>
        <v>1.0378700000000001</v>
      </c>
      <c r="AL16" s="425">
        <f t="shared" si="1"/>
        <v>1.0368299999999999</v>
      </c>
      <c r="AM16" s="425">
        <f t="shared" si="1"/>
        <v>1.034815</v>
      </c>
      <c r="AN16" s="425">
        <f t="shared" si="1"/>
        <v>1.03267</v>
      </c>
      <c r="AO16" s="425">
        <f t="shared" si="1"/>
        <v>1.029485</v>
      </c>
      <c r="AP16" s="425">
        <f t="shared" si="1"/>
        <v>1.0273399999999999</v>
      </c>
      <c r="AQ16" s="426">
        <f t="shared" si="1"/>
        <v>1.0249349999999999</v>
      </c>
      <c r="AR16" s="425">
        <f t="shared" si="1"/>
        <v>1.0397335776000001</v>
      </c>
      <c r="AS16" s="425">
        <f t="shared" si="1"/>
        <v>1.0413701832</v>
      </c>
      <c r="AT16" s="425">
        <f t="shared" si="1"/>
        <v>1.0414501707999999</v>
      </c>
      <c r="AU16" s="425">
        <f t="shared" si="1"/>
        <v>1.0415681044</v>
      </c>
      <c r="AV16" s="425">
        <f t="shared" si="1"/>
        <v>1.0417556936000001</v>
      </c>
      <c r="AW16" s="184"/>
      <c r="AX16" s="184"/>
      <c r="AY16" s="184"/>
      <c r="AZ16" s="184"/>
      <c r="BA16" s="184"/>
      <c r="BB16" s="82"/>
    </row>
    <row r="17" spans="1:54" ht="16.8">
      <c r="A17" s="82"/>
      <c r="B17" s="82"/>
      <c r="C17" s="82"/>
      <c r="D17" s="82"/>
      <c r="E17" s="7"/>
      <c r="F17" s="82"/>
      <c r="G17" s="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30"/>
      <c r="AK17" s="30"/>
      <c r="AL17" s="30"/>
      <c r="AM17" s="30"/>
      <c r="AN17" s="30"/>
      <c r="AO17" s="30"/>
      <c r="AP17" s="30"/>
      <c r="AQ17" s="218"/>
      <c r="AR17" s="30"/>
      <c r="AS17" s="30"/>
      <c r="AT17" s="30"/>
      <c r="AU17" s="30"/>
      <c r="AV17" s="30"/>
      <c r="AW17" s="184"/>
      <c r="AX17" s="184"/>
      <c r="AY17" s="184"/>
      <c r="AZ17" s="184"/>
      <c r="BA17" s="184"/>
      <c r="BB17" s="82"/>
    </row>
    <row r="18" spans="1:54" ht="16.8">
      <c r="A18" s="82"/>
      <c r="B18" s="82"/>
      <c r="C18" s="28" t="s">
        <v>700</v>
      </c>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9"/>
      <c r="AR18" s="28"/>
      <c r="AS18" s="28"/>
      <c r="AT18" s="28"/>
      <c r="AU18" s="28"/>
      <c r="AV18" s="28"/>
      <c r="AW18" s="184"/>
      <c r="AX18" s="184"/>
      <c r="AY18" s="184"/>
      <c r="AZ18" s="184"/>
      <c r="BA18" s="184"/>
      <c r="BB18" s="82"/>
    </row>
    <row r="19" spans="1:54" ht="16.8">
      <c r="A19" s="82"/>
      <c r="B19" s="82"/>
      <c r="C19" s="82"/>
      <c r="D19" s="82"/>
      <c r="E19" s="7"/>
      <c r="F19" s="82"/>
      <c r="G19" s="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30"/>
      <c r="AK19" s="30"/>
      <c r="AL19" s="30"/>
      <c r="AM19" s="30"/>
      <c r="AN19" s="30"/>
      <c r="AO19" s="30"/>
      <c r="AP19" s="30"/>
      <c r="AQ19" s="218"/>
      <c r="AR19" s="30"/>
      <c r="AS19" s="30"/>
      <c r="AT19" s="30"/>
      <c r="AU19" s="30"/>
      <c r="AV19" s="30"/>
      <c r="AW19" s="184"/>
      <c r="AX19" s="184"/>
      <c r="AY19" s="184"/>
      <c r="AZ19" s="184"/>
      <c r="BA19" s="184"/>
      <c r="BB19" s="82"/>
    </row>
    <row r="20" spans="1:54" ht="16.8">
      <c r="A20" s="82"/>
      <c r="B20" s="82"/>
      <c r="C20" s="82"/>
      <c r="D20" s="82"/>
      <c r="E20" s="7" t="s">
        <v>701</v>
      </c>
      <c r="F20" s="82"/>
      <c r="G20" s="2" t="s">
        <v>529</v>
      </c>
      <c r="H20" s="82" t="s">
        <v>400</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30"/>
      <c r="AK20" s="30"/>
      <c r="AL20" s="30"/>
      <c r="AM20" s="30"/>
      <c r="AN20" s="30"/>
      <c r="AO20" s="30"/>
      <c r="AP20" s="30"/>
      <c r="AQ20" s="218"/>
      <c r="AR20" s="30">
        <f>SelectedInputs!AR342</f>
        <v>5.4714865953595755</v>
      </c>
      <c r="AS20" s="30"/>
      <c r="AT20" s="30"/>
      <c r="AU20" s="30"/>
      <c r="AV20" s="30"/>
      <c r="AW20" s="184"/>
      <c r="AX20" s="184"/>
      <c r="AY20" s="184"/>
      <c r="AZ20" s="184"/>
      <c r="BA20" s="184"/>
      <c r="BB20" s="82"/>
    </row>
    <row r="21" spans="1:54" ht="16.8">
      <c r="A21" s="82"/>
      <c r="B21" s="82"/>
      <c r="C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Q21" s="220"/>
      <c r="AW21" s="184"/>
      <c r="AX21" s="184"/>
      <c r="AY21" s="184"/>
      <c r="AZ21" s="184"/>
      <c r="BA21" s="184"/>
      <c r="BB21" s="82"/>
    </row>
    <row r="22" spans="1:54" ht="16.8">
      <c r="A22" s="82"/>
      <c r="B22" s="82"/>
      <c r="C22" s="82"/>
      <c r="D22" s="82"/>
      <c r="E22" s="2" t="s">
        <v>702</v>
      </c>
      <c r="F22" s="82"/>
      <c r="G22" s="2" t="s">
        <v>529</v>
      </c>
      <c r="H22" s="347"/>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92"/>
      <c r="AK22" s="92"/>
      <c r="AL22" s="92"/>
      <c r="AM22" s="92"/>
      <c r="AN22" s="92"/>
      <c r="AO22" s="92"/>
      <c r="AP22" s="92"/>
      <c r="AQ22" s="215"/>
      <c r="AR22" s="13">
        <f>$AR20/5</f>
        <v>1.0942973190719152</v>
      </c>
      <c r="AS22" s="13">
        <f>$AR20/5</f>
        <v>1.0942973190719152</v>
      </c>
      <c r="AT22" s="13">
        <f>$AR20/5</f>
        <v>1.0942973190719152</v>
      </c>
      <c r="AU22" s="13">
        <f>$AR20/5</f>
        <v>1.0942973190719152</v>
      </c>
      <c r="AV22" s="13">
        <f>$AR20/5</f>
        <v>1.0942973190719152</v>
      </c>
      <c r="AW22" s="184"/>
      <c r="AX22" s="184"/>
      <c r="AY22" s="184"/>
      <c r="AZ22" s="184"/>
      <c r="BA22" s="184"/>
      <c r="BB22" s="82"/>
    </row>
    <row r="23" spans="1:54" ht="16.8">
      <c r="A23" s="82"/>
      <c r="B23" s="82"/>
      <c r="C23" s="82"/>
      <c r="D23" s="82"/>
      <c r="E23" s="2" t="s">
        <v>703</v>
      </c>
      <c r="F23" s="82"/>
      <c r="G23" s="2" t="s">
        <v>209</v>
      </c>
      <c r="H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92"/>
      <c r="AK23" s="92"/>
      <c r="AL23" s="92"/>
      <c r="AM23" s="92"/>
      <c r="AN23" s="92"/>
      <c r="AO23" s="92"/>
      <c r="AP23" s="92"/>
      <c r="AQ23" s="215"/>
      <c r="AR23" s="212">
        <f>AR15</f>
        <v>3.97335776E-2</v>
      </c>
      <c r="AS23" s="212">
        <f>AS15</f>
        <v>4.1370183200000001E-2</v>
      </c>
      <c r="AT23" s="212">
        <f>AT15</f>
        <v>4.1450170800000005E-2</v>
      </c>
      <c r="AU23" s="212">
        <f>AU15</f>
        <v>4.15681044E-2</v>
      </c>
      <c r="AV23" s="212">
        <f>AV15</f>
        <v>4.1755693600000005E-2</v>
      </c>
      <c r="AW23" s="184"/>
      <c r="AX23" s="184"/>
      <c r="AY23" s="184"/>
      <c r="AZ23" s="184"/>
      <c r="BA23" s="184"/>
      <c r="BB23" s="82"/>
    </row>
    <row r="24" spans="1:54" ht="16.8">
      <c r="A24" s="82"/>
      <c r="B24" s="82"/>
      <c r="C24" s="82"/>
      <c r="D24" s="82"/>
      <c r="E24" s="2" t="s">
        <v>704</v>
      </c>
      <c r="F24" s="82"/>
      <c r="G24" s="2" t="s">
        <v>315</v>
      </c>
      <c r="H24" s="82" t="s">
        <v>705</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92"/>
      <c r="AK24" s="92"/>
      <c r="AL24" s="92"/>
      <c r="AM24" s="92"/>
      <c r="AN24" s="92"/>
      <c r="AO24" s="92"/>
      <c r="AP24" s="92"/>
      <c r="AQ24" s="215"/>
      <c r="AR24" s="427">
        <v>1</v>
      </c>
      <c r="AS24" s="13" cm="1">
        <f t="array" ref="AS24">PRODUCT(1+$AR23:AR$23)</f>
        <v>1.0397335776000001</v>
      </c>
      <c r="AT24" s="13" cm="1">
        <f t="array" ref="AT24">PRODUCT(1+$AR23:AS$23)</f>
        <v>1.0827475461845035</v>
      </c>
      <c r="AU24" s="13" cm="1">
        <f t="array" ref="AU24">PRODUCT(1+$AR23:AT$23)</f>
        <v>1.127627616907132</v>
      </c>
      <c r="AV24" s="13" cm="1">
        <f t="array" ref="AV24">PRODUCT(1+$AR23:AU$23)</f>
        <v>1.1745009594110509</v>
      </c>
      <c r="AW24" s="184"/>
      <c r="AX24" s="184"/>
      <c r="AY24" s="184"/>
      <c r="AZ24" s="184"/>
      <c r="BA24" s="184"/>
      <c r="BB24" s="82"/>
    </row>
    <row r="25" spans="1:54" ht="16.8">
      <c r="A25" s="82"/>
      <c r="B25" s="82"/>
      <c r="C25" s="82"/>
      <c r="D25" s="82"/>
      <c r="E25" s="2" t="s">
        <v>706</v>
      </c>
      <c r="F25" s="82"/>
      <c r="G25" s="2" t="s">
        <v>529</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92"/>
      <c r="AK25" s="92"/>
      <c r="AL25" s="92"/>
      <c r="AM25" s="92"/>
      <c r="AN25" s="92"/>
      <c r="AO25" s="92"/>
      <c r="AP25" s="92"/>
      <c r="AQ25" s="215"/>
      <c r="AR25" s="13">
        <f>AR22*AR24</f>
        <v>1.0942973190719152</v>
      </c>
      <c r="AS25" s="13">
        <f>AS22*AS24</f>
        <v>1.1377776665167312</v>
      </c>
      <c r="AT25" s="13">
        <f>AT22*AT24</f>
        <v>1.1848477370213968</v>
      </c>
      <c r="AU25" s="13">
        <f>AU22*AU24</f>
        <v>1.2339598780929271</v>
      </c>
      <c r="AV25" s="13">
        <f>AV22*AV24</f>
        <v>1.2852532511309054</v>
      </c>
      <c r="AW25" s="184"/>
      <c r="AX25" s="184"/>
      <c r="AY25" s="184"/>
      <c r="AZ25" s="184"/>
      <c r="BA25" s="184"/>
      <c r="BB25" s="82"/>
    </row>
    <row r="26" spans="1:54" ht="16.8">
      <c r="A26" s="82"/>
      <c r="B26" s="82"/>
      <c r="C26" s="82"/>
      <c r="D26" s="82"/>
      <c r="E26" s="2" t="s">
        <v>706</v>
      </c>
      <c r="F26" s="82"/>
      <c r="G26" s="2" t="s">
        <v>304</v>
      </c>
      <c r="H26" s="82" t="s">
        <v>707</v>
      </c>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92"/>
      <c r="AK26" s="92"/>
      <c r="AL26" s="92"/>
      <c r="AM26" s="92"/>
      <c r="AN26" s="92"/>
      <c r="AO26" s="92"/>
      <c r="AP26" s="92"/>
      <c r="AQ26" s="215"/>
      <c r="AR26" s="13">
        <f>AR25*AR13</f>
        <v>1.6960664266328858</v>
      </c>
      <c r="AS26" s="13">
        <f>AS25*AS13</f>
        <v>1.8171967387321468</v>
      </c>
      <c r="AT26" s="13">
        <f>AT25*AT13</f>
        <v>1.9247374168295788</v>
      </c>
      <c r="AU26" s="13">
        <f>AU25*AU13</f>
        <v>2.0354309506358659</v>
      </c>
      <c r="AV26" s="13">
        <f>AV25*AV13</f>
        <v>2.1581197993287802</v>
      </c>
      <c r="AW26" s="184"/>
      <c r="AX26" s="184"/>
      <c r="AY26" s="184"/>
      <c r="AZ26" s="184"/>
      <c r="BA26" s="184"/>
      <c r="BB26" s="82"/>
    </row>
    <row r="27" spans="1:54" ht="16.8">
      <c r="A27" s="82"/>
      <c r="B27" s="82"/>
      <c r="C27" s="82"/>
      <c r="D27" s="82"/>
      <c r="E27" s="7"/>
      <c r="F27" s="82"/>
      <c r="G27" s="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30"/>
      <c r="AK27" s="30"/>
      <c r="AL27" s="30"/>
      <c r="AM27" s="30"/>
      <c r="AN27" s="30"/>
      <c r="AO27" s="30"/>
      <c r="AP27" s="30"/>
      <c r="AQ27" s="218"/>
      <c r="AS27" s="23"/>
      <c r="AT27" s="23"/>
      <c r="AU27" s="23"/>
      <c r="AV27" s="23"/>
      <c r="AW27" s="184"/>
      <c r="AX27" s="184"/>
      <c r="AY27" s="184"/>
      <c r="AZ27" s="184"/>
      <c r="BA27" s="184"/>
      <c r="BB27" s="82"/>
    </row>
    <row r="28" spans="1:54" ht="16.8">
      <c r="A28" s="82"/>
      <c r="B28" s="82"/>
      <c r="C28" s="28" t="s">
        <v>708</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9"/>
      <c r="AR28" s="28"/>
      <c r="AS28" s="28"/>
      <c r="AT28" s="28"/>
      <c r="AU28" s="28"/>
      <c r="AV28" s="28"/>
      <c r="AW28" s="184"/>
      <c r="AX28" s="184"/>
      <c r="AY28" s="184"/>
      <c r="AZ28" s="184"/>
      <c r="BA28" s="184"/>
      <c r="BB28" s="82"/>
    </row>
    <row r="29" spans="1:54" ht="16.8">
      <c r="A29" s="82"/>
      <c r="B29" s="82"/>
      <c r="C29" s="82"/>
      <c r="D29" s="82"/>
      <c r="E29" s="7"/>
      <c r="F29" s="82"/>
      <c r="G29" s="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30"/>
      <c r="AK29" s="30"/>
      <c r="AL29" s="30"/>
      <c r="AM29" s="30"/>
      <c r="AN29" s="30"/>
      <c r="AO29" s="30"/>
      <c r="AP29" s="30"/>
      <c r="AQ29" s="218"/>
      <c r="AR29" s="30"/>
      <c r="AS29" s="30"/>
      <c r="AT29" s="30"/>
      <c r="AU29" s="30"/>
      <c r="AV29" s="30"/>
      <c r="AW29" s="184"/>
      <c r="AX29" s="184"/>
      <c r="AY29" s="184"/>
      <c r="AZ29" s="184"/>
      <c r="BA29" s="184"/>
      <c r="BB29" s="82"/>
    </row>
    <row r="30" spans="1:54" ht="16.8">
      <c r="A30" s="82"/>
      <c r="B30" s="82"/>
      <c r="C30" s="82"/>
      <c r="D30" s="10" t="s">
        <v>709</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1"/>
      <c r="AR30" s="10"/>
      <c r="AS30" s="10"/>
      <c r="AT30" s="10"/>
      <c r="AU30" s="10"/>
      <c r="AV30" s="10"/>
      <c r="AW30" s="184"/>
      <c r="AX30" s="184"/>
      <c r="AY30" s="184"/>
      <c r="AZ30" s="184"/>
      <c r="BA30" s="184"/>
      <c r="BB30" s="82"/>
    </row>
    <row r="31" spans="1:54" ht="16.8">
      <c r="A31" s="82"/>
      <c r="B31" s="82"/>
      <c r="C31" s="82"/>
      <c r="D31" s="82"/>
      <c r="E31" s="85" t="s">
        <v>710</v>
      </c>
      <c r="F31" s="82"/>
      <c r="G31" s="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30"/>
      <c r="AK31" s="30"/>
      <c r="AL31" s="30"/>
      <c r="AM31" s="30"/>
      <c r="AN31" s="30"/>
      <c r="AO31" s="30"/>
      <c r="AP31" s="30"/>
      <c r="AQ31" s="218"/>
      <c r="AR31" s="30"/>
      <c r="AS31" s="30"/>
      <c r="AT31" s="30"/>
      <c r="AU31" s="30"/>
      <c r="AV31" s="30"/>
      <c r="AW31" s="184"/>
      <c r="AX31" s="184"/>
      <c r="AY31" s="184"/>
      <c r="AZ31" s="184"/>
      <c r="BA31" s="184"/>
      <c r="BB31" s="82"/>
    </row>
    <row r="32" spans="1:54" ht="16.8">
      <c r="A32" s="82"/>
      <c r="B32" s="82"/>
      <c r="C32" s="82"/>
      <c r="D32" s="82"/>
      <c r="E32" s="318" t="s">
        <v>711</v>
      </c>
      <c r="F32" s="82"/>
      <c r="G32" s="2" t="s">
        <v>529</v>
      </c>
      <c r="H32" s="82" t="s">
        <v>418</v>
      </c>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30"/>
      <c r="AK32" s="30"/>
      <c r="AL32" s="30"/>
      <c r="AM32" s="30"/>
      <c r="AN32" s="30"/>
      <c r="AO32" s="30"/>
      <c r="AP32" s="8">
        <f>SelectedInputs!AP352</f>
        <v>402.13569049318312</v>
      </c>
      <c r="AQ32" s="9">
        <f>SelectedInputs!AQ352</f>
        <v>387.97979263120754</v>
      </c>
      <c r="AR32" s="30"/>
      <c r="AS32" s="30"/>
      <c r="AT32" s="30"/>
      <c r="AU32" s="30"/>
      <c r="AV32" s="30"/>
      <c r="AW32" s="184"/>
      <c r="AX32" s="184"/>
      <c r="AY32" s="184"/>
      <c r="AZ32" s="184"/>
      <c r="BA32" s="184"/>
      <c r="BB32" s="82"/>
    </row>
    <row r="33" spans="1:54" ht="16.8">
      <c r="A33" s="82"/>
      <c r="B33" s="82"/>
      <c r="C33" s="82"/>
      <c r="D33" s="82"/>
      <c r="E33" s="7" t="s">
        <v>710</v>
      </c>
      <c r="F33" s="82"/>
      <c r="G33" s="2" t="s">
        <v>304</v>
      </c>
      <c r="H33" s="82" t="s">
        <v>712</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30"/>
      <c r="AK33" s="30"/>
      <c r="AL33" s="30"/>
      <c r="AM33" s="30"/>
      <c r="AN33" s="30"/>
      <c r="AO33" s="30"/>
      <c r="AP33" s="30"/>
      <c r="AQ33" s="218"/>
      <c r="AR33" s="30">
        <f>IFERROR(((AP$13-AP10)/AP$13) * AP$32 * AP$16 * AQ$16*AR13,0)</f>
        <v>17.401999258635744</v>
      </c>
      <c r="AS33" s="30">
        <f>IFERROR(((AQ$13-AQ10)/AQ$13) * AQ$32 * AQ$16 * AR$16*AS13,0)</f>
        <v>52.646601274357792</v>
      </c>
      <c r="AT33" s="30"/>
      <c r="AU33" s="30"/>
      <c r="AV33" s="30"/>
      <c r="AW33" s="184"/>
      <c r="AX33" s="184"/>
      <c r="AY33" s="184"/>
      <c r="AZ33" s="184"/>
      <c r="BA33" s="184"/>
      <c r="BB33" s="82"/>
    </row>
    <row r="34" spans="1:54" ht="16.8">
      <c r="A34" s="82"/>
      <c r="B34" s="82"/>
      <c r="C34" s="82"/>
      <c r="D34" s="82"/>
      <c r="E34" s="7"/>
      <c r="F34" s="82"/>
      <c r="G34" s="2"/>
      <c r="H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30"/>
      <c r="AK34" s="30"/>
      <c r="AL34" s="30"/>
      <c r="AM34" s="30"/>
      <c r="AN34" s="30"/>
      <c r="AO34" s="30"/>
      <c r="AP34" s="30"/>
      <c r="AQ34" s="218"/>
      <c r="AR34" s="30"/>
      <c r="AS34" s="30"/>
      <c r="AT34" s="30"/>
      <c r="AU34" s="30"/>
      <c r="AV34" s="30"/>
      <c r="AW34" s="184"/>
      <c r="AX34" s="184"/>
      <c r="AY34" s="184"/>
      <c r="AZ34" s="184"/>
      <c r="BA34" s="184"/>
      <c r="BB34" s="82"/>
    </row>
    <row r="35" spans="1:54" ht="16.8">
      <c r="A35" s="82"/>
      <c r="B35" s="82"/>
      <c r="C35" s="82"/>
      <c r="D35" s="82"/>
      <c r="E35" s="85" t="s">
        <v>422</v>
      </c>
      <c r="F35" s="82"/>
      <c r="G35" s="82"/>
      <c r="H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30"/>
      <c r="AK35" s="30"/>
      <c r="AL35" s="30"/>
      <c r="AM35" s="30"/>
      <c r="AN35" s="30"/>
      <c r="AO35" s="30"/>
      <c r="AP35" s="30"/>
      <c r="AQ35" s="218"/>
      <c r="AR35" s="8"/>
      <c r="AS35" s="30"/>
      <c r="AT35" s="30"/>
      <c r="AU35" s="30"/>
      <c r="AV35" s="30"/>
      <c r="AW35" s="184"/>
      <c r="AX35" s="184"/>
      <c r="AY35" s="184"/>
      <c r="AZ35" s="184"/>
      <c r="BA35" s="184"/>
      <c r="BB35" s="82"/>
    </row>
    <row r="36" spans="1:54" ht="16.8">
      <c r="A36" s="82"/>
      <c r="B36" s="82"/>
      <c r="C36" s="82"/>
      <c r="D36" s="82"/>
      <c r="E36" s="318" t="s">
        <v>423</v>
      </c>
      <c r="F36" s="82"/>
      <c r="G36" s="82" t="s">
        <v>304</v>
      </c>
      <c r="H36" s="82" t="s">
        <v>424</v>
      </c>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
        <f>SelectedInputs!AJ355</f>
        <v>443.68934278999996</v>
      </c>
      <c r="AK36" s="8">
        <f>SelectedInputs!AK355</f>
        <v>495.89924103999999</v>
      </c>
      <c r="AL36" s="8">
        <f>SelectedInputs!AL355</f>
        <v>474.17674958999999</v>
      </c>
      <c r="AM36" s="8">
        <f>SelectedInputs!AM355</f>
        <v>498.06014913000001</v>
      </c>
      <c r="AN36" s="8">
        <f>SelectedInputs!AN355</f>
        <v>502.86324385999995</v>
      </c>
      <c r="AO36" s="8">
        <f>SelectedInputs!AO355</f>
        <v>480.62911648701419</v>
      </c>
      <c r="AP36" s="8">
        <f>SelectedInputs!AP355</f>
        <v>537.20867496999995</v>
      </c>
      <c r="AQ36" s="9">
        <f>SelectedInputs!AQ355</f>
        <v>620.46526295000001</v>
      </c>
      <c r="AR36" s="8"/>
      <c r="AS36" s="30"/>
      <c r="AT36" s="30"/>
      <c r="AU36" s="30"/>
      <c r="AV36" s="30"/>
      <c r="AW36" s="184"/>
      <c r="AX36" s="184"/>
      <c r="AY36" s="184"/>
      <c r="AZ36" s="184"/>
      <c r="BA36" s="184"/>
      <c r="BB36" s="82"/>
    </row>
    <row r="37" spans="1:54" ht="16.8">
      <c r="A37" s="82"/>
      <c r="B37" s="82"/>
      <c r="C37" s="82"/>
      <c r="D37" s="82"/>
      <c r="E37" s="318" t="s">
        <v>425</v>
      </c>
      <c r="F37" s="82"/>
      <c r="G37" s="82" t="s">
        <v>304</v>
      </c>
      <c r="H37" s="82" t="s">
        <v>69</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
        <f>SelectedInputs!AJ356</f>
        <v>442.14191997693234</v>
      </c>
      <c r="AK37" s="8">
        <f>SelectedInputs!AK356</f>
        <v>494.09968448582669</v>
      </c>
      <c r="AL37" s="8">
        <f>SelectedInputs!AL356</f>
        <v>473.51435187786348</v>
      </c>
      <c r="AM37" s="8">
        <f>SelectedInputs!AM356</f>
        <v>495.83779334362248</v>
      </c>
      <c r="AN37" s="8">
        <f>SelectedInputs!AN356</f>
        <v>512.86304000506436</v>
      </c>
      <c r="AO37" s="8">
        <f>SelectedInputs!AO356</f>
        <v>505.14127039010179</v>
      </c>
      <c r="AP37" s="8">
        <f>SelectedInputs!AP356</f>
        <v>517.2379105263002</v>
      </c>
      <c r="AQ37" s="9">
        <f>SelectedInputs!AQ356</f>
        <v>628.30411520631196</v>
      </c>
      <c r="AR37" s="8"/>
      <c r="AS37" s="30"/>
      <c r="AT37" s="30"/>
      <c r="AU37" s="30"/>
      <c r="AV37" s="30"/>
      <c r="AW37" s="184"/>
      <c r="AX37" s="184"/>
      <c r="AY37" s="184"/>
      <c r="AZ37" s="184"/>
      <c r="BA37" s="184"/>
      <c r="BB37" s="82"/>
    </row>
    <row r="38" spans="1:54" ht="16.8">
      <c r="A38" s="82"/>
      <c r="B38" s="82"/>
      <c r="C38" s="82"/>
      <c r="D38" s="82"/>
      <c r="E38" s="318" t="s">
        <v>713</v>
      </c>
      <c r="F38" s="82"/>
      <c r="G38" s="82" t="s">
        <v>304</v>
      </c>
      <c r="H38" s="82" t="s">
        <v>714</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7">
        <f t="shared" ref="AJ38:AQ38" si="2">AJ36-AJ37</f>
        <v>1.5474228130676124</v>
      </c>
      <c r="AK38" s="7">
        <f t="shared" si="2"/>
        <v>1.7995565541733072</v>
      </c>
      <c r="AL38" s="7">
        <f t="shared" si="2"/>
        <v>0.66239771213651011</v>
      </c>
      <c r="AM38" s="7">
        <f t="shared" si="2"/>
        <v>2.2223557863775341</v>
      </c>
      <c r="AN38" s="7">
        <f t="shared" si="2"/>
        <v>-9.9997961450644084</v>
      </c>
      <c r="AO38" s="7">
        <f t="shared" si="2"/>
        <v>-24.512153903087608</v>
      </c>
      <c r="AP38" s="7">
        <f t="shared" si="2"/>
        <v>19.97076444369975</v>
      </c>
      <c r="AQ38" s="65">
        <f t="shared" si="2"/>
        <v>-7.8388522563119523</v>
      </c>
      <c r="AR38" s="8"/>
      <c r="AS38" s="30"/>
      <c r="AT38" s="30"/>
      <c r="AU38" s="30"/>
      <c r="AV38" s="30"/>
      <c r="AW38" s="184"/>
      <c r="AX38" s="184"/>
      <c r="AY38" s="184"/>
      <c r="AZ38" s="184"/>
      <c r="BA38" s="184"/>
      <c r="BB38" s="82"/>
    </row>
    <row r="39" spans="1:54" ht="16.8">
      <c r="A39" s="82"/>
      <c r="B39" s="82"/>
      <c r="C39" s="82"/>
      <c r="D39" s="82"/>
      <c r="E39" s="318" t="s">
        <v>426</v>
      </c>
      <c r="F39" s="82"/>
      <c r="G39" s="82" t="s">
        <v>100</v>
      </c>
      <c r="H39" s="82" t="s">
        <v>715</v>
      </c>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
        <f>SelectedInputs!AJ357</f>
        <v>0.5</v>
      </c>
      <c r="AK39" s="8">
        <f>SelectedInputs!AK357</f>
        <v>0.33561643835616445</v>
      </c>
      <c r="AL39" s="8">
        <f>SelectedInputs!AL357</f>
        <v>0.35273972602739728</v>
      </c>
      <c r="AM39" s="8">
        <f>SelectedInputs!AM357</f>
        <v>0.66575342465753418</v>
      </c>
      <c r="AN39" s="8">
        <f>SelectedInputs!AN357</f>
        <v>0.71598360655737692</v>
      </c>
      <c r="AO39" s="8">
        <f>SelectedInputs!AO357</f>
        <v>0.1</v>
      </c>
      <c r="AP39" s="8">
        <f>SelectedInputs!AP357</f>
        <v>0.1928767123287671</v>
      </c>
      <c r="AQ39" s="9">
        <f>SelectedInputs!AQ357</f>
        <v>2.3034246575342467</v>
      </c>
      <c r="AR39" s="8">
        <f>SelectedInputs!AR357</f>
        <v>0</v>
      </c>
      <c r="AS39" s="8"/>
      <c r="AT39" s="30"/>
      <c r="AU39" s="30"/>
      <c r="AV39" s="30"/>
      <c r="AW39" s="184"/>
      <c r="AX39" s="184"/>
      <c r="AY39" s="184"/>
      <c r="AZ39" s="184"/>
      <c r="BA39" s="184"/>
      <c r="BB39" s="82"/>
    </row>
    <row r="40" spans="1:54" ht="16.8">
      <c r="A40" s="82"/>
      <c r="B40" s="82"/>
      <c r="C40" s="82"/>
      <c r="D40" s="82"/>
      <c r="E40" s="318" t="s">
        <v>428</v>
      </c>
      <c r="F40" s="82"/>
      <c r="G40" s="82" t="s">
        <v>100</v>
      </c>
      <c r="H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
        <f>SelectedInputs!AJ358</f>
        <v>0</v>
      </c>
      <c r="AK40" s="8">
        <f>SelectedInputs!AK358</f>
        <v>0</v>
      </c>
      <c r="AL40" s="8">
        <f>SelectedInputs!AL358</f>
        <v>0</v>
      </c>
      <c r="AM40" s="8">
        <f>SelectedInputs!AM358</f>
        <v>0</v>
      </c>
      <c r="AN40" s="8">
        <f>SelectedInputs!AN358</f>
        <v>0</v>
      </c>
      <c r="AO40" s="8">
        <f>SelectedInputs!AO358</f>
        <v>0</v>
      </c>
      <c r="AP40" s="8">
        <f>SelectedInputs!AP358</f>
        <v>0</v>
      </c>
      <c r="AQ40" s="9">
        <f>SelectedInputs!AQ358</f>
        <v>0</v>
      </c>
      <c r="AR40" s="8"/>
      <c r="AS40" s="30"/>
      <c r="AT40" s="30"/>
      <c r="AU40" s="30"/>
      <c r="AV40" s="30"/>
      <c r="AW40" s="184"/>
      <c r="AX40" s="184"/>
      <c r="AY40" s="184"/>
      <c r="AZ40" s="184"/>
      <c r="BA40" s="184"/>
      <c r="BB40" s="82"/>
    </row>
    <row r="41" spans="1:54" ht="16.8">
      <c r="A41" s="82"/>
      <c r="B41" s="82"/>
      <c r="C41" s="82"/>
      <c r="D41" s="82"/>
      <c r="E41" s="318" t="s">
        <v>716</v>
      </c>
      <c r="F41" s="82"/>
      <c r="G41" s="82" t="s">
        <v>100</v>
      </c>
      <c r="H41" s="82" t="s">
        <v>429</v>
      </c>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7">
        <f t="shared" ref="AJ41:AQ41" si="3">IF(AJ$40=0,IF(AJ$36&gt;(1.06*AJ$37),3,IF(AJ$36&lt;(0.94*AJ$37),0,1.5)),AJ$40)</f>
        <v>1.5</v>
      </c>
      <c r="AK41" s="7">
        <f t="shared" si="3"/>
        <v>1.5</v>
      </c>
      <c r="AL41" s="7">
        <f t="shared" si="3"/>
        <v>1.5</v>
      </c>
      <c r="AM41" s="7">
        <f t="shared" si="3"/>
        <v>1.5</v>
      </c>
      <c r="AN41" s="7">
        <f t="shared" si="3"/>
        <v>1.5</v>
      </c>
      <c r="AO41" s="7">
        <f t="shared" si="3"/>
        <v>1.5</v>
      </c>
      <c r="AP41" s="7">
        <f t="shared" si="3"/>
        <v>1.5</v>
      </c>
      <c r="AQ41" s="65">
        <f t="shared" si="3"/>
        <v>1.5</v>
      </c>
      <c r="AR41" s="8"/>
      <c r="AS41" s="30"/>
      <c r="AT41" s="30"/>
      <c r="AU41" s="30"/>
      <c r="AV41" s="30"/>
      <c r="AW41" s="184"/>
      <c r="AX41" s="184"/>
      <c r="AY41" s="184"/>
      <c r="AZ41" s="184"/>
      <c r="BA41" s="184"/>
      <c r="BB41" s="82"/>
    </row>
    <row r="42" spans="1:54" ht="16.8">
      <c r="A42" s="82"/>
      <c r="B42" s="82"/>
      <c r="C42" s="82"/>
      <c r="D42" s="82"/>
      <c r="E42" s="56" t="s">
        <v>717</v>
      </c>
      <c r="F42" s="82"/>
      <c r="G42" s="82" t="s">
        <v>304</v>
      </c>
      <c r="H42" s="82" t="s">
        <v>718</v>
      </c>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7">
        <f t="shared" ref="AJ42:AR42" si="4">AH$38*((1+((AH$39+AH$41)/100))*(1+((AI$39+1.5)/100)))</f>
        <v>0</v>
      </c>
      <c r="AK42" s="7">
        <f t="shared" si="4"/>
        <v>0</v>
      </c>
      <c r="AL42" s="7">
        <f t="shared" si="4"/>
        <v>1.6073441118070579</v>
      </c>
      <c r="AM42" s="7">
        <f t="shared" si="4"/>
        <v>1.8665426239678475</v>
      </c>
      <c r="AN42" s="7">
        <f t="shared" si="4"/>
        <v>0.68928191103840242</v>
      </c>
      <c r="AO42" s="7">
        <f t="shared" si="4"/>
        <v>2.3208001422878812</v>
      </c>
      <c r="AP42" s="7">
        <f t="shared" si="4"/>
        <v>-10.384932228141443</v>
      </c>
      <c r="AQ42" s="65">
        <f t="shared" si="4"/>
        <v>-25.325948279374412</v>
      </c>
      <c r="AR42" s="7">
        <f t="shared" si="4"/>
        <v>21.081276477468101</v>
      </c>
      <c r="AS42" s="7"/>
      <c r="AT42" s="7"/>
      <c r="AU42" s="30"/>
      <c r="AV42" s="30"/>
      <c r="AW42" s="184"/>
      <c r="AX42" s="184"/>
      <c r="AY42" s="184"/>
      <c r="AZ42" s="184"/>
      <c r="BA42" s="184"/>
      <c r="BB42" s="82"/>
    </row>
    <row r="43" spans="1:54" ht="16.8">
      <c r="A43" s="82"/>
      <c r="B43" s="82"/>
      <c r="C43" s="82"/>
      <c r="D43" s="82"/>
      <c r="E43" s="56" t="s">
        <v>719</v>
      </c>
      <c r="F43" s="82"/>
      <c r="G43" s="82" t="s">
        <v>304</v>
      </c>
      <c r="H43" s="82" t="s">
        <v>720</v>
      </c>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7">
        <f t="shared" ref="AJ43:AR43" si="5">-AJ42</f>
        <v>0</v>
      </c>
      <c r="AK43" s="7">
        <f t="shared" si="5"/>
        <v>0</v>
      </c>
      <c r="AL43" s="7">
        <f t="shared" si="5"/>
        <v>-1.6073441118070579</v>
      </c>
      <c r="AM43" s="7">
        <f t="shared" si="5"/>
        <v>-1.8665426239678475</v>
      </c>
      <c r="AN43" s="7">
        <f t="shared" si="5"/>
        <v>-0.68928191103840242</v>
      </c>
      <c r="AO43" s="7">
        <f t="shared" si="5"/>
        <v>-2.3208001422878812</v>
      </c>
      <c r="AP43" s="7">
        <f t="shared" si="5"/>
        <v>10.384932228141443</v>
      </c>
      <c r="AQ43" s="65">
        <f t="shared" si="5"/>
        <v>25.325948279374412</v>
      </c>
      <c r="AR43" s="30">
        <f t="shared" si="5"/>
        <v>-21.081276477468101</v>
      </c>
      <c r="AS43" s="30"/>
      <c r="AT43" s="30"/>
      <c r="AU43" s="30"/>
      <c r="AV43" s="30"/>
      <c r="AW43" s="184"/>
      <c r="AX43" s="184"/>
      <c r="AY43" s="184"/>
      <c r="AZ43" s="184"/>
      <c r="BA43" s="184"/>
      <c r="BB43" s="82"/>
    </row>
    <row r="44" spans="1:54" ht="16.8">
      <c r="A44" s="82"/>
      <c r="B44" s="82"/>
      <c r="C44" s="82"/>
      <c r="D44" s="82"/>
      <c r="E44" s="56"/>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30"/>
      <c r="AK44" s="30"/>
      <c r="AL44" s="30"/>
      <c r="AM44" s="30"/>
      <c r="AN44" s="30"/>
      <c r="AO44" s="30"/>
      <c r="AP44" s="30"/>
      <c r="AQ44" s="218"/>
      <c r="AR44" s="30"/>
      <c r="AS44" s="30"/>
      <c r="AT44" s="30"/>
      <c r="AU44" s="30"/>
      <c r="AV44" s="30"/>
      <c r="AW44" s="184"/>
      <c r="AX44" s="184"/>
      <c r="AY44" s="184"/>
      <c r="AZ44" s="184"/>
      <c r="BA44" s="184"/>
      <c r="BB44" s="82"/>
    </row>
    <row r="45" spans="1:54" ht="16.8">
      <c r="A45" s="82"/>
      <c r="B45" s="82"/>
      <c r="C45" s="82"/>
      <c r="D45" s="82"/>
      <c r="E45" s="511" t="s">
        <v>430</v>
      </c>
      <c r="F45" s="510"/>
      <c r="G45" s="510"/>
      <c r="H45" s="510"/>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30"/>
      <c r="AK45" s="30"/>
      <c r="AL45" s="30"/>
      <c r="AM45" s="30"/>
      <c r="AN45" s="30"/>
      <c r="AO45" s="30"/>
      <c r="AP45" s="30"/>
      <c r="AQ45" s="218"/>
      <c r="AR45" s="30"/>
      <c r="AS45" s="30"/>
      <c r="AT45" s="30"/>
      <c r="AU45" s="30"/>
      <c r="AV45" s="30"/>
      <c r="AW45" s="184"/>
      <c r="AX45" s="184"/>
      <c r="AY45" s="184"/>
      <c r="AZ45" s="184"/>
      <c r="BA45" s="184"/>
      <c r="BB45" s="82"/>
    </row>
    <row r="46" spans="1:54" ht="16.8">
      <c r="A46" s="82"/>
      <c r="B46" s="82"/>
      <c r="C46" s="82"/>
      <c r="D46" s="82"/>
      <c r="E46" s="512" t="s">
        <v>431</v>
      </c>
      <c r="F46" s="510"/>
      <c r="G46" s="510" t="s">
        <v>304</v>
      </c>
      <c r="H46" s="510" t="s">
        <v>432</v>
      </c>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30"/>
      <c r="AK46" s="30"/>
      <c r="AL46" s="30"/>
      <c r="AM46" s="30"/>
      <c r="AN46" s="30"/>
      <c r="AO46" s="30"/>
      <c r="AP46" s="30"/>
      <c r="AQ46" s="218"/>
      <c r="AR46" s="8">
        <f>SelectedInputs!AR360</f>
        <v>0</v>
      </c>
      <c r="AS46" s="8">
        <f>SelectedInputs!AS360</f>
        <v>0</v>
      </c>
      <c r="AT46" s="8">
        <f>SelectedInputs!AT360</f>
        <v>0</v>
      </c>
      <c r="AU46" s="8">
        <f>SelectedInputs!AU360</f>
        <v>0</v>
      </c>
      <c r="AV46" s="8">
        <f>SelectedInputs!AV360</f>
        <v>0</v>
      </c>
      <c r="AW46" s="184"/>
      <c r="AX46" s="184"/>
      <c r="AY46" s="184"/>
      <c r="AZ46" s="184"/>
      <c r="BA46" s="184"/>
      <c r="BB46" s="82"/>
    </row>
    <row r="47" spans="1:54" ht="16.8">
      <c r="A47" s="82"/>
      <c r="B47" s="82"/>
      <c r="C47" s="82"/>
      <c r="D47" s="82"/>
      <c r="E47" s="512" t="s">
        <v>433</v>
      </c>
      <c r="F47" s="510"/>
      <c r="G47" s="510" t="s">
        <v>304</v>
      </c>
      <c r="H47" s="510" t="s">
        <v>434</v>
      </c>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30"/>
      <c r="AK47" s="30"/>
      <c r="AL47" s="30"/>
      <c r="AM47" s="30"/>
      <c r="AN47" s="30"/>
      <c r="AO47" s="30"/>
      <c r="AP47" s="30"/>
      <c r="AQ47" s="218"/>
      <c r="AR47" s="8">
        <f>SelectedInputs!AR361</f>
        <v>0</v>
      </c>
      <c r="AS47" s="8">
        <f>SelectedInputs!AS361</f>
        <v>0</v>
      </c>
      <c r="AT47" s="8">
        <f>SelectedInputs!AT361</f>
        <v>0</v>
      </c>
      <c r="AU47" s="8">
        <f>SelectedInputs!AU361</f>
        <v>0</v>
      </c>
      <c r="AV47" s="8">
        <f>SelectedInputs!AV361</f>
        <v>0</v>
      </c>
      <c r="AW47" s="184"/>
      <c r="AX47" s="184"/>
      <c r="AY47" s="184"/>
      <c r="AZ47" s="184"/>
      <c r="BA47" s="184"/>
      <c r="BB47" s="82"/>
    </row>
    <row r="48" spans="1:54" ht="16.8">
      <c r="A48" s="82"/>
      <c r="B48" s="82"/>
      <c r="C48" s="82"/>
      <c r="D48" s="82"/>
      <c r="E48" s="513" t="s">
        <v>430</v>
      </c>
      <c r="F48" s="510"/>
      <c r="G48" s="510" t="s">
        <v>304</v>
      </c>
      <c r="H48" s="510" t="s">
        <v>721</v>
      </c>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30"/>
      <c r="AK48" s="30"/>
      <c r="AL48" s="30"/>
      <c r="AM48" s="30"/>
      <c r="AN48" s="30"/>
      <c r="AO48" s="30"/>
      <c r="AP48" s="30"/>
      <c r="AQ48" s="218"/>
      <c r="AR48" s="514">
        <f>AR46-AR47</f>
        <v>0</v>
      </c>
      <c r="AS48" s="514">
        <f>AS46-AS47</f>
        <v>0</v>
      </c>
      <c r="AT48" s="514">
        <f>AT46-AT47</f>
        <v>0</v>
      </c>
      <c r="AU48" s="514">
        <f>AU46-AU47</f>
        <v>0</v>
      </c>
      <c r="AV48" s="514">
        <f>AV46-AV47</f>
        <v>0</v>
      </c>
      <c r="AW48" s="184"/>
      <c r="AX48" s="184"/>
      <c r="AY48" s="184"/>
      <c r="AZ48" s="184"/>
      <c r="BA48" s="184"/>
      <c r="BB48" s="82"/>
    </row>
    <row r="49" spans="1:54" ht="16.8">
      <c r="A49" s="82"/>
      <c r="B49" s="82"/>
      <c r="C49" s="82"/>
      <c r="D49" s="82"/>
      <c r="E49" s="56"/>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30"/>
      <c r="AK49" s="30"/>
      <c r="AL49" s="30"/>
      <c r="AM49" s="30"/>
      <c r="AN49" s="30"/>
      <c r="AO49" s="30"/>
      <c r="AP49" s="30"/>
      <c r="AQ49" s="218"/>
      <c r="AR49" s="30"/>
      <c r="AS49" s="30"/>
      <c r="AT49" s="30"/>
      <c r="AU49" s="30"/>
      <c r="AV49" s="30"/>
      <c r="AW49" s="184"/>
      <c r="AX49" s="184"/>
      <c r="AY49" s="184"/>
      <c r="AZ49" s="184"/>
      <c r="BA49" s="184"/>
      <c r="BB49" s="82"/>
    </row>
    <row r="50" spans="1:54" ht="16.8">
      <c r="A50" s="82"/>
      <c r="B50" s="82"/>
      <c r="C50" s="82"/>
      <c r="D50" s="82"/>
      <c r="E50" s="85" t="s">
        <v>435</v>
      </c>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30"/>
      <c r="AK50" s="30"/>
      <c r="AL50" s="30"/>
      <c r="AM50" s="30"/>
      <c r="AN50" s="30"/>
      <c r="AO50" s="30"/>
      <c r="AP50" s="30"/>
      <c r="AQ50" s="218"/>
      <c r="AR50" s="8"/>
      <c r="AS50" s="8"/>
      <c r="AT50" s="30"/>
      <c r="AU50" s="30"/>
      <c r="AV50" s="30"/>
      <c r="AW50" s="184"/>
      <c r="AX50" s="184"/>
      <c r="AY50" s="184"/>
      <c r="AZ50" s="184"/>
      <c r="BA50" s="184"/>
      <c r="BB50" s="82"/>
    </row>
    <row r="51" spans="1:54" ht="16.8">
      <c r="A51" s="82"/>
      <c r="B51" s="82"/>
      <c r="C51" s="82"/>
      <c r="D51" s="82"/>
      <c r="E51" s="318" t="s">
        <v>722</v>
      </c>
      <c r="F51" s="82"/>
      <c r="G51" s="82" t="s">
        <v>304</v>
      </c>
      <c r="H51" s="82" t="s">
        <v>723</v>
      </c>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
        <f>SelectedInputs!AJ363</f>
        <v>0</v>
      </c>
      <c r="AK51" s="8">
        <f>SelectedInputs!AK363</f>
        <v>0</v>
      </c>
      <c r="AL51" s="8">
        <f>SelectedInputs!AL363</f>
        <v>0</v>
      </c>
      <c r="AM51" s="8">
        <f>SelectedInputs!AM363</f>
        <v>0</v>
      </c>
      <c r="AN51" s="8">
        <f>SelectedInputs!AN363</f>
        <v>0</v>
      </c>
      <c r="AO51" s="8">
        <f>SelectedInputs!AO363</f>
        <v>0</v>
      </c>
      <c r="AP51" s="8">
        <f>SelectedInputs!AP363</f>
        <v>0</v>
      </c>
      <c r="AQ51" s="9">
        <f>SelectedInputs!AQ363</f>
        <v>0</v>
      </c>
      <c r="AR51" s="8"/>
      <c r="AS51" s="8"/>
      <c r="AT51" s="30"/>
      <c r="AU51" s="30"/>
      <c r="AV51" s="30"/>
      <c r="AW51" s="184"/>
      <c r="AX51" s="184"/>
      <c r="AY51" s="184"/>
      <c r="AZ51" s="184"/>
      <c r="BA51" s="184"/>
      <c r="BB51" s="82"/>
    </row>
    <row r="52" spans="1:54" ht="16.8">
      <c r="A52" s="82"/>
      <c r="B52" s="82"/>
      <c r="C52" s="82"/>
      <c r="D52" s="82"/>
      <c r="E52" s="318" t="s">
        <v>724</v>
      </c>
      <c r="F52" s="82"/>
      <c r="G52" s="82" t="s">
        <v>304</v>
      </c>
      <c r="H52" s="82" t="s">
        <v>725</v>
      </c>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7">
        <f>SUM($AH51:AH51)</f>
        <v>0</v>
      </c>
      <c r="AK52" s="7">
        <f>SUM($AH51:AI51)</f>
        <v>0</v>
      </c>
      <c r="AL52" s="7">
        <f>SUM($AH51:AJ51)</f>
        <v>0</v>
      </c>
      <c r="AM52" s="7">
        <f>SUM($AH51:AK51)</f>
        <v>0</v>
      </c>
      <c r="AN52" s="7">
        <f>SUM($AH51:AL51)</f>
        <v>0</v>
      </c>
      <c r="AO52" s="7">
        <f>SUM($AH51:AM51)</f>
        <v>0</v>
      </c>
      <c r="AP52" s="7">
        <f>SUM($AH51:AN51)</f>
        <v>0</v>
      </c>
      <c r="AQ52" s="65">
        <f>SUM($AH51:AO51)</f>
        <v>0</v>
      </c>
      <c r="AR52" s="8">
        <f>SUM($AH51:AP51)</f>
        <v>0</v>
      </c>
      <c r="AS52" s="8">
        <f>SUM($AH51:AQ51)</f>
        <v>0</v>
      </c>
      <c r="AT52" s="30"/>
      <c r="AU52" s="30"/>
      <c r="AV52" s="30"/>
      <c r="AW52" s="184"/>
      <c r="AX52" s="184"/>
      <c r="AY52" s="184"/>
      <c r="AZ52" s="184"/>
      <c r="BA52" s="184"/>
      <c r="BB52" s="82"/>
    </row>
    <row r="53" spans="1:54" ht="16.8">
      <c r="A53" s="82"/>
      <c r="B53" s="82"/>
      <c r="C53" s="82"/>
      <c r="D53" s="82"/>
      <c r="E53" s="318" t="s">
        <v>438</v>
      </c>
      <c r="F53" s="82"/>
      <c r="G53" s="82" t="s">
        <v>529</v>
      </c>
      <c r="H53" s="82" t="s">
        <v>726</v>
      </c>
      <c r="I53" s="260">
        <f>SelectedInputs!I364</f>
        <v>56.6</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30"/>
      <c r="AK53" s="30"/>
      <c r="AL53" s="30"/>
      <c r="AM53" s="30"/>
      <c r="AN53" s="30"/>
      <c r="AO53" s="30"/>
      <c r="AP53" s="30"/>
      <c r="AQ53" s="218"/>
      <c r="AR53" s="8"/>
      <c r="AS53" s="8"/>
      <c r="AT53" s="30"/>
      <c r="AU53" s="30"/>
      <c r="AV53" s="30"/>
      <c r="AW53" s="184"/>
      <c r="AX53" s="184"/>
      <c r="AY53" s="184"/>
      <c r="AZ53" s="184"/>
      <c r="BA53" s="184"/>
      <c r="BB53" s="82"/>
    </row>
    <row r="54" spans="1:54" ht="16.8">
      <c r="A54" s="82"/>
      <c r="B54" s="82"/>
      <c r="C54" s="82"/>
      <c r="D54" s="82"/>
      <c r="E54" s="318" t="s">
        <v>727</v>
      </c>
      <c r="F54" s="82"/>
      <c r="G54" s="82" t="s">
        <v>304</v>
      </c>
      <c r="H54" s="82" t="s">
        <v>728</v>
      </c>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30">
        <f>SUM($AI55:AI55)</f>
        <v>0</v>
      </c>
      <c r="AK54" s="30">
        <f>SUM($AI55:AJ55)</f>
        <v>0</v>
      </c>
      <c r="AL54" s="30">
        <f>SUM($AI55:AK55)</f>
        <v>0</v>
      </c>
      <c r="AM54" s="30">
        <f>SUM($AI55:AL55)</f>
        <v>0</v>
      </c>
      <c r="AN54" s="30">
        <f>SUM($AI55:AM55)</f>
        <v>0</v>
      </c>
      <c r="AO54" s="30">
        <f>SUM($AI55:AN55)</f>
        <v>0</v>
      </c>
      <c r="AP54" s="30">
        <f>SUM($AI55:AO55)</f>
        <v>0</v>
      </c>
      <c r="AQ54" s="218">
        <f>SUM($AI55:AP55)</f>
        <v>0</v>
      </c>
      <c r="AR54" s="8">
        <f>SUM($AI55:AQ55)</f>
        <v>0</v>
      </c>
      <c r="AS54" s="8">
        <f>SUM($AI55:AR55)</f>
        <v>0</v>
      </c>
      <c r="AT54" s="30"/>
      <c r="AU54" s="30"/>
      <c r="AV54" s="30"/>
      <c r="AW54" s="184"/>
      <c r="AX54" s="184"/>
      <c r="AY54" s="184"/>
      <c r="AZ54" s="184"/>
      <c r="BA54" s="184"/>
      <c r="BB54" s="82"/>
    </row>
    <row r="55" spans="1:54" ht="16.8">
      <c r="A55" s="82"/>
      <c r="B55" s="82"/>
      <c r="C55" s="82"/>
      <c r="D55" s="82"/>
      <c r="E55" s="56" t="s">
        <v>729</v>
      </c>
      <c r="F55" s="82"/>
      <c r="G55" s="82" t="s">
        <v>304</v>
      </c>
      <c r="H55" s="82" t="s">
        <v>730</v>
      </c>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30">
        <f t="shared" ref="AJ55:AS55" si="6">IF(AJ52&gt;$I$53,AJ52-$I$53-AJ54,0)</f>
        <v>0</v>
      </c>
      <c r="AK55" s="30">
        <f t="shared" si="6"/>
        <v>0</v>
      </c>
      <c r="AL55" s="30">
        <f t="shared" si="6"/>
        <v>0</v>
      </c>
      <c r="AM55" s="30">
        <f t="shared" si="6"/>
        <v>0</v>
      </c>
      <c r="AN55" s="30">
        <f t="shared" si="6"/>
        <v>0</v>
      </c>
      <c r="AO55" s="30">
        <f t="shared" si="6"/>
        <v>0</v>
      </c>
      <c r="AP55" s="30">
        <f t="shared" si="6"/>
        <v>0</v>
      </c>
      <c r="AQ55" s="218">
        <f t="shared" si="6"/>
        <v>0</v>
      </c>
      <c r="AR55" s="8">
        <f t="shared" si="6"/>
        <v>0</v>
      </c>
      <c r="AS55" s="8">
        <f t="shared" si="6"/>
        <v>0</v>
      </c>
      <c r="AT55" s="30"/>
      <c r="AU55" s="30"/>
      <c r="AV55" s="30"/>
      <c r="AW55" s="184"/>
      <c r="AX55" s="184"/>
      <c r="AY55" s="184"/>
      <c r="AZ55" s="184"/>
      <c r="BA55" s="184"/>
      <c r="BB55" s="82"/>
    </row>
    <row r="56" spans="1:54" ht="16.8">
      <c r="A56" s="82"/>
      <c r="B56" s="82"/>
      <c r="C56" s="82"/>
      <c r="D56" s="82"/>
      <c r="E56" s="7"/>
      <c r="F56" s="82"/>
      <c r="G56" s="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30"/>
      <c r="AK56" s="30"/>
      <c r="AL56" s="30"/>
      <c r="AM56" s="30"/>
      <c r="AN56" s="30"/>
      <c r="AO56" s="30"/>
      <c r="AP56" s="30"/>
      <c r="AQ56" s="218"/>
      <c r="AR56" s="30"/>
      <c r="AS56" s="30"/>
      <c r="AT56" s="30"/>
      <c r="AU56" s="30"/>
      <c r="AV56" s="30"/>
      <c r="AW56" s="184"/>
      <c r="AX56" s="184"/>
      <c r="AY56" s="184"/>
      <c r="AZ56" s="184"/>
      <c r="BA56" s="184"/>
      <c r="BB56" s="82"/>
    </row>
    <row r="57" spans="1:54" ht="16.8">
      <c r="A57" s="82"/>
      <c r="B57" s="82"/>
      <c r="C57" s="82"/>
      <c r="D57" s="10" t="s">
        <v>731</v>
      </c>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1"/>
      <c r="AR57" s="10"/>
      <c r="AS57" s="10"/>
      <c r="AT57" s="10"/>
      <c r="AU57" s="10"/>
      <c r="AV57" s="10"/>
      <c r="AW57" s="184"/>
      <c r="AX57" s="184"/>
      <c r="AY57" s="184"/>
      <c r="AZ57" s="184"/>
      <c r="BA57" s="184"/>
      <c r="BB57" s="82"/>
    </row>
    <row r="58" spans="1:54" ht="16.8">
      <c r="A58" s="82"/>
      <c r="B58" s="82"/>
      <c r="C58" s="82"/>
      <c r="D58" s="82"/>
      <c r="E58" s="85" t="s">
        <v>732</v>
      </c>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30"/>
      <c r="AK58" s="30"/>
      <c r="AL58" s="30"/>
      <c r="AM58" s="30"/>
      <c r="AN58" s="30"/>
      <c r="AO58" s="30"/>
      <c r="AP58" s="30"/>
      <c r="AQ58" s="218"/>
      <c r="AR58" s="30"/>
      <c r="AS58" s="30"/>
      <c r="AT58" s="30"/>
      <c r="AU58" s="30"/>
      <c r="AV58" s="30"/>
      <c r="AW58" s="184"/>
      <c r="AX58" s="184"/>
      <c r="AY58" s="184"/>
      <c r="AZ58" s="184"/>
      <c r="BA58" s="184"/>
      <c r="BB58" s="82"/>
    </row>
    <row r="59" spans="1:54" ht="16.8">
      <c r="A59" s="82"/>
      <c r="B59" s="82"/>
      <c r="C59" s="82"/>
      <c r="D59" s="82"/>
      <c r="E59" s="318" t="s">
        <v>733</v>
      </c>
      <c r="G59" s="2" t="s">
        <v>529</v>
      </c>
      <c r="H59" s="82" t="s">
        <v>443</v>
      </c>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30"/>
      <c r="AK59" s="30"/>
      <c r="AL59" s="30"/>
      <c r="AM59" s="30"/>
      <c r="AN59" s="30"/>
      <c r="AO59" s="8"/>
      <c r="AP59" s="8">
        <f>SelectedInputs!AP368</f>
        <v>3.5035071308398713</v>
      </c>
      <c r="AQ59" s="9">
        <f>SelectedInputs!AQ368</f>
        <v>3.4288300000000032</v>
      </c>
      <c r="AR59" s="30"/>
      <c r="AS59" s="30"/>
      <c r="AT59" s="30"/>
      <c r="AU59" s="30"/>
      <c r="AV59" s="30"/>
      <c r="AW59" s="184"/>
      <c r="AX59" s="184"/>
      <c r="AY59" s="184"/>
      <c r="AZ59" s="184"/>
      <c r="BA59" s="184"/>
      <c r="BB59" s="82"/>
    </row>
    <row r="60" spans="1:54" ht="16.8">
      <c r="A60" s="82"/>
      <c r="B60" s="82"/>
      <c r="C60" s="82"/>
      <c r="D60" s="82"/>
      <c r="E60" s="318" t="s">
        <v>734</v>
      </c>
      <c r="G60" s="2" t="s">
        <v>529</v>
      </c>
      <c r="H60" s="82" t="s">
        <v>445</v>
      </c>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30"/>
      <c r="AK60" s="30"/>
      <c r="AL60" s="30"/>
      <c r="AM60" s="30"/>
      <c r="AN60" s="30"/>
      <c r="AO60" s="8"/>
      <c r="AP60" s="8">
        <f>SelectedInputs!AP369</f>
        <v>0</v>
      </c>
      <c r="AQ60" s="9">
        <f>SelectedInputs!AQ369</f>
        <v>0</v>
      </c>
      <c r="AR60" s="30"/>
      <c r="AS60" s="30"/>
      <c r="AT60" s="30"/>
      <c r="AU60" s="30"/>
      <c r="AV60" s="30"/>
      <c r="AW60" s="184"/>
      <c r="AX60" s="184"/>
      <c r="AY60" s="184"/>
      <c r="AZ60" s="184"/>
      <c r="BA60" s="184"/>
      <c r="BB60" s="82"/>
    </row>
    <row r="61" spans="1:54" ht="16.8">
      <c r="A61" s="82"/>
      <c r="B61" s="82"/>
      <c r="C61" s="82"/>
      <c r="D61" s="82"/>
      <c r="E61" s="318" t="s">
        <v>735</v>
      </c>
      <c r="G61" s="2" t="s">
        <v>529</v>
      </c>
      <c r="H61" s="82" t="s">
        <v>447</v>
      </c>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30"/>
      <c r="AK61" s="30"/>
      <c r="AL61" s="30"/>
      <c r="AM61" s="30"/>
      <c r="AN61" s="30"/>
      <c r="AO61" s="8"/>
      <c r="AP61" s="8">
        <f>SelectedInputs!AP370</f>
        <v>0.53999999999999992</v>
      </c>
      <c r="AQ61" s="9">
        <f>SelectedInputs!AQ370</f>
        <v>0.99600000000000011</v>
      </c>
      <c r="AR61" s="30"/>
      <c r="AS61" s="30"/>
      <c r="AT61" s="30"/>
      <c r="AU61" s="30"/>
      <c r="AV61" s="30"/>
      <c r="AW61" s="184"/>
      <c r="AX61" s="184"/>
      <c r="AY61" s="184"/>
      <c r="AZ61" s="184"/>
      <c r="BA61" s="184"/>
      <c r="BB61" s="82"/>
    </row>
    <row r="62" spans="1:54" ht="16.8">
      <c r="A62" s="82"/>
      <c r="B62" s="82"/>
      <c r="C62" s="82"/>
      <c r="D62" s="82"/>
      <c r="E62" s="7" t="s">
        <v>736</v>
      </c>
      <c r="F62" s="82"/>
      <c r="G62" s="2" t="s">
        <v>304</v>
      </c>
      <c r="H62" s="82" t="s">
        <v>737</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30"/>
      <c r="AK62" s="30"/>
      <c r="AL62" s="30"/>
      <c r="AM62" s="30"/>
      <c r="AN62" s="30"/>
      <c r="AO62" s="8"/>
      <c r="AP62" s="8"/>
      <c r="AQ62" s="9"/>
      <c r="AR62" s="30">
        <f>SUM(AP59:AP61)*AP$13</f>
        <v>5.1422128932403508</v>
      </c>
      <c r="AS62" s="30">
        <f>SUM(AQ59:AQ61)*AQ$13</f>
        <v>6.3515849317121411</v>
      </c>
      <c r="AT62" s="30"/>
      <c r="AU62" s="30"/>
      <c r="AV62" s="30"/>
      <c r="AW62" s="184"/>
      <c r="AX62" s="184"/>
      <c r="AY62" s="184"/>
      <c r="AZ62" s="184"/>
      <c r="BA62" s="184"/>
      <c r="BB62" s="82"/>
    </row>
    <row r="63" spans="1:54" ht="16.8">
      <c r="A63" s="82"/>
      <c r="B63" s="82"/>
      <c r="C63" s="82"/>
      <c r="D63" s="82"/>
      <c r="E63" s="7"/>
      <c r="F63" s="82"/>
      <c r="G63" s="2"/>
      <c r="H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30"/>
      <c r="AK63" s="256"/>
      <c r="AL63" s="256"/>
      <c r="AM63" s="256"/>
      <c r="AN63" s="256"/>
      <c r="AO63" s="256"/>
      <c r="AP63" s="256"/>
      <c r="AQ63" s="9"/>
      <c r="AR63" s="256"/>
      <c r="AS63" s="256"/>
      <c r="AT63" s="256"/>
      <c r="AU63" s="256"/>
      <c r="AV63" s="30"/>
      <c r="AW63" s="184"/>
      <c r="AX63" s="184"/>
      <c r="AY63" s="184"/>
      <c r="AZ63" s="184"/>
      <c r="BA63" s="184"/>
      <c r="BB63" s="82"/>
    </row>
    <row r="64" spans="1:54" ht="16.8">
      <c r="A64" s="82"/>
      <c r="B64" s="82"/>
      <c r="C64" s="82"/>
      <c r="D64" s="82"/>
      <c r="E64" s="85" t="s">
        <v>738</v>
      </c>
      <c r="F64" s="82"/>
      <c r="G64" s="2"/>
      <c r="H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30"/>
      <c r="AK64" s="30"/>
      <c r="AL64" s="30"/>
      <c r="AM64" s="30"/>
      <c r="AN64" s="30"/>
      <c r="AO64" s="8"/>
      <c r="AP64" s="8"/>
      <c r="AQ64" s="9"/>
      <c r="AR64" s="30"/>
      <c r="AS64" s="30"/>
      <c r="AT64" s="30"/>
      <c r="AU64" s="30"/>
      <c r="AV64" s="30"/>
      <c r="AW64" s="184"/>
      <c r="AX64" s="184"/>
      <c r="AY64" s="184"/>
      <c r="AZ64" s="184"/>
      <c r="BA64" s="184"/>
      <c r="BB64" s="82"/>
    </row>
    <row r="65" spans="1:54" ht="16.8">
      <c r="A65" s="82"/>
      <c r="B65" s="82"/>
      <c r="C65" s="82"/>
      <c r="D65" s="82"/>
      <c r="E65" s="318" t="s">
        <v>739</v>
      </c>
      <c r="F65" s="82"/>
      <c r="G65" s="2" t="s">
        <v>529</v>
      </c>
      <c r="H65" s="82" t="s">
        <v>450</v>
      </c>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30"/>
      <c r="AK65" s="30"/>
      <c r="AL65" s="30"/>
      <c r="AM65" s="30"/>
      <c r="AN65" s="30"/>
      <c r="AO65" s="8"/>
      <c r="AP65" s="8">
        <f>SelectedInputs!AP372</f>
        <v>17.7</v>
      </c>
      <c r="AQ65" s="9">
        <f>SelectedInputs!AQ372</f>
        <v>17.7</v>
      </c>
      <c r="AR65" s="30"/>
      <c r="AS65" s="30"/>
      <c r="AT65" s="30"/>
      <c r="AU65" s="30"/>
      <c r="AV65" s="30"/>
      <c r="AW65" s="184"/>
      <c r="AX65" s="184"/>
      <c r="AY65" s="184"/>
      <c r="AZ65" s="184"/>
      <c r="BA65" s="184"/>
      <c r="BB65" s="82"/>
    </row>
    <row r="66" spans="1:54" ht="16.8">
      <c r="A66" s="82"/>
      <c r="B66" s="82"/>
      <c r="C66" s="82"/>
      <c r="D66" s="82"/>
      <c r="E66" s="318" t="s">
        <v>740</v>
      </c>
      <c r="F66" s="82"/>
      <c r="G66" s="2" t="s">
        <v>529</v>
      </c>
      <c r="H66" s="82" t="s">
        <v>452</v>
      </c>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30"/>
      <c r="AK66" s="30"/>
      <c r="AL66" s="30"/>
      <c r="AM66" s="30"/>
      <c r="AN66" s="30"/>
      <c r="AO66" s="8"/>
      <c r="AP66" s="8">
        <f>SelectedInputs!AP373</f>
        <v>0</v>
      </c>
      <c r="AQ66" s="9">
        <f>SelectedInputs!AQ373</f>
        <v>0</v>
      </c>
      <c r="AR66" s="30"/>
      <c r="AS66" s="30"/>
      <c r="AT66" s="30"/>
      <c r="AU66" s="30"/>
      <c r="AV66" s="30"/>
      <c r="AW66" s="184"/>
      <c r="AX66" s="184"/>
      <c r="AY66" s="184"/>
      <c r="AZ66" s="184"/>
      <c r="BA66" s="184"/>
      <c r="BB66" s="82"/>
    </row>
    <row r="67" spans="1:54" ht="16.8">
      <c r="A67" s="82"/>
      <c r="B67" s="82"/>
      <c r="C67" s="82"/>
      <c r="D67" s="82"/>
      <c r="E67" s="318" t="s">
        <v>741</v>
      </c>
      <c r="F67" s="82"/>
      <c r="G67" s="2" t="s">
        <v>529</v>
      </c>
      <c r="H67" s="82" t="s">
        <v>454</v>
      </c>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30"/>
      <c r="AK67" s="30"/>
      <c r="AL67" s="30"/>
      <c r="AM67" s="30"/>
      <c r="AN67" s="30"/>
      <c r="AO67" s="8"/>
      <c r="AP67" s="8">
        <f>SelectedInputs!AP374</f>
        <v>0</v>
      </c>
      <c r="AQ67" s="9">
        <f>SelectedInputs!AQ374</f>
        <v>0</v>
      </c>
      <c r="AR67" s="30"/>
      <c r="AS67" s="30"/>
      <c r="AT67" s="30"/>
      <c r="AU67" s="30"/>
      <c r="AV67" s="30"/>
      <c r="AW67" s="184"/>
      <c r="AX67" s="184"/>
      <c r="AY67" s="184"/>
      <c r="AZ67" s="184"/>
      <c r="BA67" s="184"/>
      <c r="BB67" s="82"/>
    </row>
    <row r="68" spans="1:54" ht="16.8">
      <c r="A68" s="82"/>
      <c r="B68" s="82"/>
      <c r="C68" s="82"/>
      <c r="D68" s="82"/>
      <c r="E68" s="7" t="s">
        <v>738</v>
      </c>
      <c r="F68" s="82"/>
      <c r="G68" s="2" t="s">
        <v>304</v>
      </c>
      <c r="H68" s="82" t="s">
        <v>742</v>
      </c>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30"/>
      <c r="AK68" s="30"/>
      <c r="AL68" s="30"/>
      <c r="AM68" s="30"/>
      <c r="AN68" s="30"/>
      <c r="AO68" s="8"/>
      <c r="AP68" s="8"/>
      <c r="AQ68" s="9"/>
      <c r="AR68" s="30">
        <f>SUM(AP65:AP67) * AP$16 * AQ$16 * AR$13</f>
        <v>28.886259630272924</v>
      </c>
      <c r="AS68" s="30">
        <f>SUM(AQ65:AQ67) * AQ$16 * AR$16 * AS$13</f>
        <v>30.125634572109892</v>
      </c>
      <c r="AT68" s="30"/>
      <c r="AU68" s="30"/>
      <c r="AV68" s="30"/>
      <c r="AW68" s="184"/>
      <c r="AX68" s="184"/>
      <c r="AY68" s="184"/>
      <c r="AZ68" s="184"/>
      <c r="BA68" s="184"/>
      <c r="BB68" s="82"/>
    </row>
    <row r="69" spans="1:54" ht="16.8">
      <c r="A69" s="82"/>
      <c r="B69" s="82"/>
      <c r="C69" s="82"/>
      <c r="D69" s="82"/>
      <c r="E69" s="7"/>
      <c r="F69" s="82"/>
      <c r="G69" s="2"/>
      <c r="H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30"/>
      <c r="AK69" s="30"/>
      <c r="AL69" s="30"/>
      <c r="AM69" s="30"/>
      <c r="AN69" s="30"/>
      <c r="AO69" s="8"/>
      <c r="AP69" s="8"/>
      <c r="AQ69" s="9"/>
      <c r="AR69" s="30"/>
      <c r="AS69" s="30"/>
      <c r="AT69" s="30"/>
      <c r="AU69" s="30"/>
      <c r="AV69" s="30"/>
      <c r="AW69" s="184"/>
      <c r="AX69" s="184"/>
      <c r="AY69" s="184"/>
      <c r="AZ69" s="184"/>
      <c r="BA69" s="184"/>
      <c r="BB69" s="82"/>
    </row>
    <row r="70" spans="1:54" ht="16.8">
      <c r="A70" s="82"/>
      <c r="B70" s="82"/>
      <c r="C70" s="82"/>
      <c r="D70" s="82"/>
      <c r="E70" s="85" t="s">
        <v>455</v>
      </c>
      <c r="F70" s="82"/>
      <c r="G70" s="2"/>
      <c r="H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30"/>
      <c r="AK70" s="30"/>
      <c r="AL70" s="30"/>
      <c r="AM70" s="30"/>
      <c r="AN70" s="30"/>
      <c r="AO70" s="8"/>
      <c r="AP70" s="8"/>
      <c r="AQ70" s="9"/>
      <c r="AR70" s="30"/>
      <c r="AS70" s="30"/>
      <c r="AT70" s="30"/>
      <c r="AU70" s="30"/>
      <c r="AV70" s="30"/>
      <c r="AW70" s="184"/>
      <c r="AX70" s="184"/>
      <c r="AY70" s="184"/>
      <c r="AZ70" s="184"/>
      <c r="BA70" s="184"/>
      <c r="BB70" s="82"/>
    </row>
    <row r="71" spans="1:54" ht="16.8">
      <c r="A71" s="82"/>
      <c r="B71" s="82"/>
      <c r="C71" s="82"/>
      <c r="D71" s="82"/>
      <c r="E71" s="318" t="s">
        <v>743</v>
      </c>
      <c r="F71" s="82"/>
      <c r="G71" s="2" t="s">
        <v>529</v>
      </c>
      <c r="H71" s="82" t="s">
        <v>457</v>
      </c>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30"/>
      <c r="AK71" s="30"/>
      <c r="AL71" s="30"/>
      <c r="AM71" s="30"/>
      <c r="AN71" s="30"/>
      <c r="AO71" s="8">
        <f>SelectedInputs!AO376</f>
        <v>0</v>
      </c>
      <c r="AP71" s="8">
        <f>SelectedInputs!AP376</f>
        <v>0</v>
      </c>
      <c r="AQ71" s="9">
        <f>SelectedInputs!AQ376</f>
        <v>0</v>
      </c>
      <c r="AR71" s="30"/>
      <c r="AS71" s="30"/>
      <c r="AT71" s="30"/>
      <c r="AU71" s="30"/>
      <c r="AV71" s="30"/>
      <c r="AW71" s="184"/>
      <c r="AX71" s="184"/>
      <c r="AY71" s="184"/>
      <c r="AZ71" s="184"/>
      <c r="BA71" s="184"/>
      <c r="BB71" s="82"/>
    </row>
    <row r="72" spans="1:54" ht="16.8">
      <c r="A72" s="82"/>
      <c r="B72" s="82"/>
      <c r="C72" s="82"/>
      <c r="D72" s="82"/>
      <c r="E72" s="7" t="s">
        <v>456</v>
      </c>
      <c r="F72" s="82"/>
      <c r="G72" s="2" t="s">
        <v>304</v>
      </c>
      <c r="H72" s="82" t="s">
        <v>744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30"/>
      <c r="AK72" s="30"/>
      <c r="AL72" s="30"/>
      <c r="AM72" s="30"/>
      <c r="AN72" s="30"/>
      <c r="AO72" s="8"/>
      <c r="AP72" s="8"/>
      <c r="AQ72" s="9"/>
      <c r="AR72" s="30">
        <f>AO71 * AO$13</f>
        <v>0</v>
      </c>
      <c r="AS72" s="30">
        <f>AP71 * AP$13</f>
        <v>0</v>
      </c>
      <c r="AT72" s="30">
        <f>AQ71 * AQ$13</f>
        <v>0</v>
      </c>
      <c r="AU72" s="30"/>
      <c r="AV72" s="30"/>
      <c r="AW72" s="184"/>
      <c r="AX72" s="184"/>
      <c r="AY72" s="184"/>
      <c r="AZ72" s="184"/>
      <c r="BA72" s="184"/>
      <c r="BB72" s="82"/>
    </row>
    <row r="73" spans="1:54" ht="16.8">
      <c r="A73" s="82"/>
      <c r="B73" s="82"/>
      <c r="C73" s="82"/>
      <c r="D73" s="82"/>
      <c r="E73" s="7"/>
      <c r="F73" s="82"/>
      <c r="G73" s="2"/>
      <c r="H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30"/>
      <c r="AK73" s="30"/>
      <c r="AL73" s="30"/>
      <c r="AM73" s="30"/>
      <c r="AN73" s="30"/>
      <c r="AO73" s="8"/>
      <c r="AP73" s="8"/>
      <c r="AQ73" s="9"/>
      <c r="AR73" s="30"/>
      <c r="AS73" s="30"/>
      <c r="AT73" s="30"/>
      <c r="AU73" s="30"/>
      <c r="AV73" s="30"/>
      <c r="AW73" s="184"/>
      <c r="AX73" s="184"/>
      <c r="AY73" s="184"/>
      <c r="AZ73" s="184"/>
      <c r="BA73" s="184"/>
      <c r="BB73" s="82"/>
    </row>
    <row r="74" spans="1:54" ht="16.8">
      <c r="A74" s="82"/>
      <c r="B74" s="82"/>
      <c r="C74" s="82"/>
      <c r="D74" s="82"/>
      <c r="E74" s="428" t="s">
        <v>458</v>
      </c>
      <c r="F74" s="82"/>
      <c r="G74" s="82"/>
      <c r="H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30"/>
      <c r="AK74" s="30"/>
      <c r="AL74" s="30"/>
      <c r="AM74" s="30"/>
      <c r="AN74" s="30"/>
      <c r="AO74" s="8"/>
      <c r="AP74" s="8"/>
      <c r="AQ74" s="9"/>
      <c r="AR74" s="30"/>
      <c r="AS74" s="30"/>
      <c r="AT74" s="30"/>
      <c r="AU74" s="30"/>
      <c r="AV74" s="30"/>
      <c r="AW74" s="184"/>
      <c r="AX74" s="184"/>
      <c r="AY74" s="184"/>
      <c r="AZ74" s="184"/>
      <c r="BA74" s="184"/>
      <c r="BB74" s="82"/>
    </row>
    <row r="75" spans="1:54" ht="16.8">
      <c r="A75" s="82"/>
      <c r="B75" s="82"/>
      <c r="C75" s="82"/>
      <c r="D75" s="82"/>
      <c r="E75" s="346" t="s">
        <v>745</v>
      </c>
      <c r="F75" s="82"/>
      <c r="G75" s="2" t="s">
        <v>529</v>
      </c>
      <c r="H75" s="82" t="s">
        <v>460</v>
      </c>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30"/>
      <c r="AK75" s="30"/>
      <c r="AL75" s="30"/>
      <c r="AM75" s="30"/>
      <c r="AN75" s="30"/>
      <c r="AO75" s="8"/>
      <c r="AP75" s="8">
        <f>SelectedInputs!AP378</f>
        <v>0.4</v>
      </c>
      <c r="AQ75" s="9">
        <f>SelectedInputs!AQ378</f>
        <v>0.4</v>
      </c>
      <c r="AR75" s="30"/>
      <c r="AS75" s="30"/>
      <c r="AT75" s="30"/>
      <c r="AU75" s="30"/>
      <c r="AV75" s="30"/>
      <c r="AW75" s="184"/>
      <c r="AX75" s="184"/>
      <c r="AY75" s="184"/>
      <c r="AZ75" s="184"/>
      <c r="BA75" s="184"/>
      <c r="BB75" s="82"/>
    </row>
    <row r="76" spans="1:54" ht="16.8">
      <c r="A76" s="82"/>
      <c r="B76" s="82"/>
      <c r="C76" s="82"/>
      <c r="D76" s="82"/>
      <c r="E76" s="346" t="s">
        <v>746</v>
      </c>
      <c r="F76" s="82"/>
      <c r="G76" s="2" t="s">
        <v>529</v>
      </c>
      <c r="H76" s="82" t="s">
        <v>462</v>
      </c>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30"/>
      <c r="AK76" s="30"/>
      <c r="AL76" s="30"/>
      <c r="AM76" s="30"/>
      <c r="AN76" s="30"/>
      <c r="AO76" s="8"/>
      <c r="AP76" s="8">
        <f>SelectedInputs!AP379</f>
        <v>0.4</v>
      </c>
      <c r="AQ76" s="9">
        <f>SelectedInputs!AQ379</f>
        <v>0.4</v>
      </c>
      <c r="AR76" s="30"/>
      <c r="AS76" s="30"/>
      <c r="AT76" s="30"/>
      <c r="AU76" s="30"/>
      <c r="AV76" s="30"/>
      <c r="AW76" s="184"/>
      <c r="AX76" s="184"/>
      <c r="AY76" s="184"/>
      <c r="AZ76" s="184"/>
      <c r="BA76" s="184"/>
      <c r="BB76" s="82"/>
    </row>
    <row r="77" spans="1:54" ht="16.8">
      <c r="A77" s="82"/>
      <c r="B77" s="82"/>
      <c r="C77" s="82"/>
      <c r="D77" s="82"/>
      <c r="E77" s="346" t="s">
        <v>747</v>
      </c>
      <c r="F77" s="82"/>
      <c r="G77" s="2" t="s">
        <v>529</v>
      </c>
      <c r="H77" s="82" t="s">
        <v>464</v>
      </c>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30"/>
      <c r="AK77" s="30"/>
      <c r="AL77" s="30"/>
      <c r="AM77" s="30"/>
      <c r="AN77" s="30"/>
      <c r="AO77" s="8"/>
      <c r="AP77" s="8">
        <f>SelectedInputs!AP380</f>
        <v>0.19264593500976468</v>
      </c>
      <c r="AQ77" s="9">
        <f>SelectedInputs!AQ380</f>
        <v>0.30373738291626012</v>
      </c>
      <c r="AR77" s="30"/>
      <c r="AS77" s="30"/>
      <c r="AT77" s="30"/>
      <c r="AU77" s="30"/>
      <c r="AV77" s="30"/>
      <c r="AW77" s="184"/>
      <c r="AX77" s="184"/>
      <c r="AY77" s="184"/>
      <c r="AZ77" s="184"/>
      <c r="BA77" s="184"/>
      <c r="BB77" s="82"/>
    </row>
    <row r="78" spans="1:54" ht="16.8">
      <c r="A78" s="82"/>
      <c r="B78" s="82"/>
      <c r="C78" s="82"/>
      <c r="D78" s="82"/>
      <c r="E78" s="346" t="s">
        <v>748</v>
      </c>
      <c r="F78" s="82"/>
      <c r="G78" s="2" t="s">
        <v>529</v>
      </c>
      <c r="H78" s="82" t="s">
        <v>466</v>
      </c>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30"/>
      <c r="AK78" s="30"/>
      <c r="AL78" s="30"/>
      <c r="AM78" s="30"/>
      <c r="AN78" s="30"/>
      <c r="AO78" s="8"/>
      <c r="AP78" s="8">
        <f>SelectedInputs!AP381</f>
        <v>0.26043855413513317</v>
      </c>
      <c r="AQ78" s="9">
        <f>SelectedInputs!AQ381</f>
        <v>0.33369676961975031</v>
      </c>
      <c r="AR78" s="30"/>
      <c r="AS78" s="30"/>
      <c r="AT78" s="30"/>
      <c r="AU78" s="30"/>
      <c r="AV78" s="30"/>
      <c r="AW78" s="184"/>
      <c r="AX78" s="184"/>
      <c r="AY78" s="184"/>
      <c r="AZ78" s="184"/>
      <c r="BA78" s="184"/>
      <c r="BB78" s="82"/>
    </row>
    <row r="79" spans="1:54" ht="16.8">
      <c r="A79" s="82"/>
      <c r="B79" s="82"/>
      <c r="C79" s="82"/>
      <c r="D79" s="82"/>
      <c r="E79" s="293" t="s">
        <v>749</v>
      </c>
      <c r="F79" s="82"/>
      <c r="G79" s="2" t="s">
        <v>304</v>
      </c>
      <c r="H79" s="82" t="s">
        <v>750</v>
      </c>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30"/>
      <c r="AK79" s="30"/>
      <c r="AL79" s="30"/>
      <c r="AM79" s="30"/>
      <c r="AN79" s="30"/>
      <c r="AO79" s="8"/>
      <c r="AP79" s="8"/>
      <c r="AQ79" s="9"/>
      <c r="AR79" s="30">
        <f>SUM(AP75:AP78)*AP$13</f>
        <v>1.5935738476271697</v>
      </c>
      <c r="AS79" s="30">
        <f>SUM(AQ75:AQ78)*AQ$13</f>
        <v>2.0633527397834786</v>
      </c>
      <c r="AT79" s="30"/>
      <c r="AU79" s="30"/>
      <c r="AV79" s="30"/>
      <c r="AW79" s="184"/>
      <c r="AX79" s="184"/>
      <c r="AY79" s="184"/>
      <c r="AZ79" s="184"/>
      <c r="BA79" s="184"/>
      <c r="BB79" s="82"/>
    </row>
    <row r="80" spans="1:54" ht="16.8">
      <c r="A80" s="82"/>
      <c r="B80" s="82"/>
      <c r="C80" s="82"/>
      <c r="D80" s="82"/>
      <c r="E80" s="363"/>
      <c r="F80" s="82"/>
      <c r="G80" s="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30"/>
      <c r="AK80" s="30"/>
      <c r="AL80" s="30"/>
      <c r="AM80" s="30"/>
      <c r="AN80" s="30"/>
      <c r="AO80" s="8"/>
      <c r="AP80" s="8"/>
      <c r="AQ80" s="9"/>
      <c r="AR80" s="30"/>
      <c r="AS80" s="30"/>
      <c r="AT80" s="30"/>
      <c r="AU80" s="30"/>
      <c r="AV80" s="30"/>
      <c r="AW80" s="184"/>
      <c r="AX80" s="184"/>
      <c r="AY80" s="184"/>
      <c r="AZ80" s="184"/>
      <c r="BA80" s="184"/>
      <c r="BB80" s="82"/>
    </row>
    <row r="81" spans="1:54" ht="16.8">
      <c r="A81" s="82"/>
      <c r="B81" s="82"/>
      <c r="C81" s="82"/>
      <c r="D81" s="10" t="s">
        <v>751</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429"/>
      <c r="AP81" s="429"/>
      <c r="AQ81" s="430"/>
      <c r="AR81" s="10"/>
      <c r="AS81" s="10"/>
      <c r="AT81" s="10"/>
      <c r="AU81" s="10"/>
      <c r="AV81" s="10"/>
      <c r="AW81" s="184"/>
      <c r="AX81" s="184"/>
      <c r="AY81" s="184"/>
      <c r="AZ81" s="184"/>
      <c r="BA81" s="184"/>
      <c r="BB81" s="82"/>
    </row>
    <row r="82" spans="1:54" ht="16.8">
      <c r="A82" s="82"/>
      <c r="B82" s="82"/>
      <c r="C82" s="82"/>
      <c r="D82" s="82"/>
      <c r="E82" s="428" t="s">
        <v>752</v>
      </c>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30"/>
      <c r="AK82" s="30"/>
      <c r="AL82" s="30"/>
      <c r="AM82" s="30"/>
      <c r="AN82" s="30"/>
      <c r="AO82" s="8"/>
      <c r="AP82" s="8"/>
      <c r="AQ82" s="9"/>
      <c r="AR82" s="30"/>
      <c r="AS82" s="30"/>
      <c r="AT82" s="30"/>
      <c r="AU82" s="30"/>
      <c r="AV82" s="30"/>
      <c r="AW82" s="184"/>
      <c r="AX82" s="184"/>
      <c r="AY82" s="184"/>
      <c r="AZ82" s="184"/>
      <c r="BA82" s="184"/>
      <c r="BB82" s="82"/>
    </row>
    <row r="83" spans="1:54" ht="16.8">
      <c r="A83" s="82"/>
      <c r="B83" s="82"/>
      <c r="C83" s="82"/>
      <c r="D83" s="82"/>
      <c r="E83" s="346" t="s">
        <v>753</v>
      </c>
      <c r="F83" s="82"/>
      <c r="G83" s="82" t="s">
        <v>304</v>
      </c>
      <c r="H83" s="82" t="s">
        <v>470</v>
      </c>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30"/>
      <c r="AK83" s="30"/>
      <c r="AL83" s="30"/>
      <c r="AM83" s="30"/>
      <c r="AN83" s="30"/>
      <c r="AO83" s="8"/>
      <c r="AP83" s="8">
        <f>SelectedInputs!AP385</f>
        <v>2.4802</v>
      </c>
      <c r="AQ83" s="9">
        <f>SelectedInputs!AQ385</f>
        <v>2.5756000000000001</v>
      </c>
      <c r="AR83" s="30"/>
      <c r="AS83" s="30"/>
      <c r="AT83" s="30"/>
      <c r="AU83" s="30"/>
      <c r="AV83" s="30"/>
      <c r="AW83" s="184"/>
      <c r="AX83" s="184"/>
      <c r="AY83" s="184"/>
      <c r="AZ83" s="184"/>
      <c r="BA83" s="184"/>
      <c r="BB83" s="82"/>
    </row>
    <row r="84" spans="1:54" ht="16.8">
      <c r="A84" s="82"/>
      <c r="B84" s="82"/>
      <c r="C84" s="82"/>
      <c r="D84" s="82"/>
      <c r="E84" s="346" t="s">
        <v>754</v>
      </c>
      <c r="F84" s="82"/>
      <c r="G84" s="82" t="s">
        <v>755</v>
      </c>
      <c r="H84" s="82" t="s">
        <v>472</v>
      </c>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30"/>
      <c r="AK84" s="30"/>
      <c r="AL84" s="30"/>
      <c r="AM84" s="30"/>
      <c r="AN84" s="30"/>
      <c r="AO84" s="8"/>
      <c r="AP84" s="8">
        <f>SelectedInputs!AP386</f>
        <v>1.2</v>
      </c>
      <c r="AQ84" s="9">
        <f>SelectedInputs!AQ386</f>
        <v>1.2</v>
      </c>
      <c r="AR84" s="30"/>
      <c r="AS84" s="30"/>
      <c r="AT84" s="30"/>
      <c r="AU84" s="30"/>
      <c r="AV84" s="30"/>
      <c r="AW84" s="184"/>
      <c r="AX84" s="184"/>
      <c r="AY84" s="184"/>
      <c r="AZ84" s="184"/>
      <c r="BA84" s="184"/>
      <c r="BB84" s="82"/>
    </row>
    <row r="85" spans="1:54" ht="16.8">
      <c r="A85" s="82"/>
      <c r="B85" s="82"/>
      <c r="C85" s="82"/>
      <c r="D85" s="82"/>
      <c r="E85" s="293" t="s">
        <v>752</v>
      </c>
      <c r="F85" s="82"/>
      <c r="G85" s="82" t="s">
        <v>304</v>
      </c>
      <c r="H85" s="82" t="s">
        <v>756</v>
      </c>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30"/>
      <c r="AK85" s="30"/>
      <c r="AL85" s="30"/>
      <c r="AM85" s="30"/>
      <c r="AN85" s="30"/>
      <c r="AO85" s="8"/>
      <c r="AP85" s="8"/>
      <c r="AQ85" s="9"/>
      <c r="AR85" s="30">
        <f>(AP83/AP$13 - AP84) * AP$16 * AQ$16 * AR$13</f>
        <v>1.2244355934217428</v>
      </c>
      <c r="AS85" s="30">
        <f>(AQ83/AQ$13 - AQ84) * AQ$16 * AR$16 * AS$13</f>
        <v>1.0114912836924779</v>
      </c>
      <c r="AT85" s="30"/>
      <c r="AU85" s="30"/>
      <c r="AV85" s="30"/>
      <c r="AW85" s="184"/>
      <c r="AX85" s="184"/>
      <c r="AY85" s="184"/>
      <c r="AZ85" s="184"/>
      <c r="BA85" s="184"/>
      <c r="BB85" s="82"/>
    </row>
    <row r="86" spans="1:54" ht="16.8">
      <c r="A86" s="82"/>
      <c r="B86" s="82"/>
      <c r="C86" s="82"/>
      <c r="D86" s="82"/>
      <c r="E86" s="363"/>
      <c r="F86" s="82"/>
      <c r="G86" s="2"/>
      <c r="H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30"/>
      <c r="AK86" s="30"/>
      <c r="AL86" s="30"/>
      <c r="AM86" s="30"/>
      <c r="AN86" s="30"/>
      <c r="AO86" s="8"/>
      <c r="AP86" s="8"/>
      <c r="AQ86" s="9"/>
      <c r="AR86" s="30"/>
      <c r="AS86" s="30"/>
      <c r="AT86" s="30"/>
      <c r="AU86" s="30"/>
      <c r="AV86" s="30"/>
      <c r="AW86" s="184"/>
      <c r="AX86" s="184"/>
      <c r="AY86" s="184"/>
      <c r="AZ86" s="184"/>
      <c r="BA86" s="184"/>
      <c r="BB86" s="82"/>
    </row>
    <row r="87" spans="1:54" ht="16.8">
      <c r="A87" s="82"/>
      <c r="B87" s="82"/>
      <c r="C87" s="82"/>
      <c r="D87" s="82"/>
      <c r="E87" s="428" t="s">
        <v>473</v>
      </c>
      <c r="F87" s="82"/>
      <c r="G87" s="82"/>
      <c r="H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30"/>
      <c r="AK87" s="30"/>
      <c r="AL87" s="30"/>
      <c r="AM87" s="30"/>
      <c r="AN87" s="30"/>
      <c r="AO87" s="8"/>
      <c r="AP87" s="8"/>
      <c r="AQ87" s="9"/>
      <c r="AR87" s="30"/>
      <c r="AS87" s="30"/>
      <c r="AT87" s="30"/>
      <c r="AU87" s="30"/>
      <c r="AV87" s="30"/>
      <c r="AW87" s="184"/>
      <c r="AX87" s="184"/>
      <c r="AY87" s="184"/>
      <c r="AZ87" s="184"/>
      <c r="BA87" s="184"/>
      <c r="BB87" s="82"/>
    </row>
    <row r="88" spans="1:54" ht="16.8">
      <c r="A88" s="82"/>
      <c r="B88" s="82"/>
      <c r="C88" s="82"/>
      <c r="D88" s="82"/>
      <c r="E88" s="346" t="s">
        <v>757</v>
      </c>
      <c r="F88" s="82"/>
      <c r="G88" s="82" t="s">
        <v>304</v>
      </c>
      <c r="H88" s="82" t="s">
        <v>475</v>
      </c>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30"/>
      <c r="AK88" s="30"/>
      <c r="AL88" s="30"/>
      <c r="AM88" s="30"/>
      <c r="AN88" s="30"/>
      <c r="AO88" s="8"/>
      <c r="AP88" s="8">
        <f>SelectedInputs!AP388</f>
        <v>31.3643</v>
      </c>
      <c r="AQ88" s="9">
        <f>SelectedInputs!AQ388</f>
        <v>31.3643</v>
      </c>
      <c r="AR88" s="30"/>
      <c r="AS88" s="30"/>
      <c r="AT88" s="30"/>
      <c r="AU88" s="30"/>
      <c r="AV88" s="30"/>
      <c r="AW88" s="184"/>
      <c r="AX88" s="184"/>
      <c r="AY88" s="184"/>
      <c r="AZ88" s="184"/>
      <c r="BA88" s="184"/>
      <c r="BB88" s="82"/>
    </row>
    <row r="89" spans="1:54" ht="16.8">
      <c r="A89" s="82"/>
      <c r="B89" s="82"/>
      <c r="C89" s="82"/>
      <c r="D89" s="82"/>
      <c r="E89" s="346" t="s">
        <v>758</v>
      </c>
      <c r="F89" s="82"/>
      <c r="G89" s="82" t="s">
        <v>755</v>
      </c>
      <c r="H89" s="82" t="s">
        <v>477</v>
      </c>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30"/>
      <c r="AK89" s="30"/>
      <c r="AL89" s="30"/>
      <c r="AM89" s="30"/>
      <c r="AN89" s="30"/>
      <c r="AO89" s="8"/>
      <c r="AP89" s="8">
        <f>SelectedInputs!AP389</f>
        <v>40.4</v>
      </c>
      <c r="AQ89" s="9">
        <f>SelectedInputs!AQ389</f>
        <v>40.4</v>
      </c>
      <c r="AR89" s="30"/>
      <c r="AS89" s="30"/>
      <c r="AT89" s="30"/>
      <c r="AU89" s="30"/>
      <c r="AV89" s="30"/>
      <c r="AW89" s="184"/>
      <c r="AX89" s="184"/>
      <c r="AY89" s="184"/>
      <c r="AZ89" s="184"/>
      <c r="BA89" s="184"/>
      <c r="BB89" s="82"/>
    </row>
    <row r="90" spans="1:54" ht="16.8">
      <c r="A90" s="82"/>
      <c r="B90" s="82"/>
      <c r="C90" s="82"/>
      <c r="D90" s="82"/>
      <c r="E90" s="293" t="s">
        <v>473</v>
      </c>
      <c r="F90" s="82"/>
      <c r="G90" s="82" t="s">
        <v>304</v>
      </c>
      <c r="H90" s="82" t="s">
        <v>759</v>
      </c>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30"/>
      <c r="AK90" s="30"/>
      <c r="AL90" s="30"/>
      <c r="AM90" s="30"/>
      <c r="AN90" s="30"/>
      <c r="AO90" s="8"/>
      <c r="AP90" s="8"/>
      <c r="AQ90" s="9"/>
      <c r="AR90" s="30">
        <f>(AP88/AP$13 - AP89) * AP$16 * AQ$16 * AR$13</f>
        <v>-25.682857835029381</v>
      </c>
      <c r="AS90" s="30">
        <f>(AQ88/AQ$13 - AQ89) * AQ$16 * AR$16 * AS$13</f>
        <v>-31.572462453008281</v>
      </c>
      <c r="AT90" s="30"/>
      <c r="AU90" s="30"/>
      <c r="AV90" s="30"/>
      <c r="AW90" s="184"/>
      <c r="AX90" s="184"/>
      <c r="AY90" s="184"/>
      <c r="AZ90" s="184"/>
      <c r="BA90" s="184"/>
      <c r="BB90" s="82"/>
    </row>
    <row r="91" spans="1:54" ht="16.8">
      <c r="A91" s="82"/>
      <c r="B91" s="82"/>
      <c r="C91" s="82"/>
      <c r="D91" s="82"/>
      <c r="E91" s="363"/>
      <c r="F91" s="82"/>
      <c r="G91" s="2"/>
      <c r="H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30"/>
      <c r="AK91" s="30"/>
      <c r="AL91" s="30"/>
      <c r="AM91" s="30"/>
      <c r="AN91" s="30"/>
      <c r="AO91" s="8"/>
      <c r="AP91" s="8"/>
      <c r="AQ91" s="9"/>
      <c r="AR91" s="30"/>
      <c r="AS91" s="30"/>
      <c r="AT91" s="30"/>
      <c r="AU91" s="30"/>
      <c r="AV91" s="30"/>
      <c r="AW91" s="184"/>
      <c r="AX91" s="184"/>
      <c r="AY91" s="184"/>
      <c r="AZ91" s="184"/>
      <c r="BA91" s="184"/>
      <c r="BB91" s="82"/>
    </row>
    <row r="92" spans="1:54" ht="16.8">
      <c r="A92" s="82"/>
      <c r="B92" s="82"/>
      <c r="C92" s="82"/>
      <c r="D92" s="82"/>
      <c r="E92" s="428" t="s">
        <v>478</v>
      </c>
      <c r="F92" s="82"/>
      <c r="G92" s="2"/>
      <c r="H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30"/>
      <c r="AK92" s="30"/>
      <c r="AL92" s="30"/>
      <c r="AM92" s="30"/>
      <c r="AN92" s="30"/>
      <c r="AO92" s="8"/>
      <c r="AP92" s="8"/>
      <c r="AQ92" s="9"/>
      <c r="AR92" s="30"/>
      <c r="AS92" s="30"/>
      <c r="AT92" s="30"/>
      <c r="AU92" s="30"/>
      <c r="AV92" s="30"/>
      <c r="AW92" s="184"/>
      <c r="AX92" s="184"/>
      <c r="AY92" s="184"/>
      <c r="AZ92" s="184"/>
      <c r="BA92" s="184"/>
      <c r="BB92" s="82"/>
    </row>
    <row r="93" spans="1:54" ht="16.8">
      <c r="A93" s="82"/>
      <c r="B93" s="82"/>
      <c r="C93" s="82"/>
      <c r="D93" s="82"/>
      <c r="E93" s="346" t="s">
        <v>760</v>
      </c>
      <c r="F93" s="82"/>
      <c r="G93" s="82" t="s">
        <v>304</v>
      </c>
      <c r="H93" s="82" t="s">
        <v>480</v>
      </c>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30"/>
      <c r="AK93" s="30"/>
      <c r="AL93" s="30"/>
      <c r="AM93" s="30"/>
      <c r="AN93" s="30"/>
      <c r="AO93" s="8"/>
      <c r="AP93" s="8">
        <f>SelectedInputs!AP391</f>
        <v>9.4062999999999999</v>
      </c>
      <c r="AQ93" s="9">
        <f>SelectedInputs!AQ391</f>
        <v>9.4141999999999992</v>
      </c>
      <c r="AR93" s="30"/>
      <c r="AS93" s="30"/>
      <c r="AT93" s="30"/>
      <c r="AU93" s="30"/>
      <c r="AV93" s="30"/>
      <c r="AW93" s="184"/>
      <c r="AX93" s="184"/>
      <c r="AY93" s="184"/>
      <c r="AZ93" s="184"/>
      <c r="BA93" s="184"/>
      <c r="BB93" s="82"/>
    </row>
    <row r="94" spans="1:54" ht="16.8">
      <c r="A94" s="82"/>
      <c r="B94" s="82"/>
      <c r="C94" s="82"/>
      <c r="D94" s="82"/>
      <c r="E94" s="346" t="s">
        <v>761</v>
      </c>
      <c r="F94" s="82"/>
      <c r="G94" s="82" t="s">
        <v>755</v>
      </c>
      <c r="H94" s="82" t="s">
        <v>482</v>
      </c>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30"/>
      <c r="AK94" s="30"/>
      <c r="AL94" s="30"/>
      <c r="AM94" s="30"/>
      <c r="AN94" s="30"/>
      <c r="AO94" s="8"/>
      <c r="AP94" s="8">
        <f>SelectedInputs!AP392</f>
        <v>14.1</v>
      </c>
      <c r="AQ94" s="9">
        <f>SelectedInputs!AQ392</f>
        <v>14.1</v>
      </c>
      <c r="AR94" s="30"/>
      <c r="AS94" s="30"/>
      <c r="AT94" s="30"/>
      <c r="AU94" s="30"/>
      <c r="AV94" s="30"/>
      <c r="AW94" s="184"/>
      <c r="AX94" s="184"/>
      <c r="AY94" s="184"/>
      <c r="AZ94" s="184"/>
      <c r="BA94" s="184"/>
      <c r="BB94" s="82"/>
    </row>
    <row r="95" spans="1:54" ht="16.8">
      <c r="A95" s="82"/>
      <c r="B95" s="82"/>
      <c r="C95" s="82"/>
      <c r="D95" s="82"/>
      <c r="E95" s="293" t="s">
        <v>478</v>
      </c>
      <c r="F95" s="82"/>
      <c r="G95" s="82" t="s">
        <v>304</v>
      </c>
      <c r="H95" s="82" t="s">
        <v>762</v>
      </c>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30"/>
      <c r="AK95" s="30"/>
      <c r="AL95" s="30"/>
      <c r="AM95" s="30"/>
      <c r="AN95" s="30"/>
      <c r="AO95" s="8"/>
      <c r="AP95" s="8"/>
      <c r="AQ95" s="9"/>
      <c r="AR95" s="30">
        <f>(AP93/AP$13 - AP94) * AP$16 * AQ$16 * AR$13</f>
        <v>-10.940038697551852</v>
      </c>
      <c r="AS95" s="30">
        <f>(AQ93/AQ$13 - AQ94) * AQ$16 * AR$16 * AS$13</f>
        <v>-12.835903154349293</v>
      </c>
      <c r="AT95" s="30"/>
      <c r="AU95" s="30"/>
      <c r="AV95" s="30"/>
      <c r="AW95" s="184"/>
      <c r="AX95" s="184"/>
      <c r="AY95" s="184"/>
      <c r="AZ95" s="184"/>
      <c r="BA95" s="184"/>
      <c r="BB95" s="82"/>
    </row>
    <row r="96" spans="1:54" ht="16.8">
      <c r="A96" s="82"/>
      <c r="B96" s="82"/>
      <c r="C96" s="82"/>
      <c r="D96" s="82"/>
      <c r="E96" s="293"/>
      <c r="F96" s="82"/>
      <c r="G96" s="82"/>
      <c r="H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30"/>
      <c r="AK96" s="30"/>
      <c r="AL96" s="30"/>
      <c r="AM96" s="30"/>
      <c r="AN96" s="30"/>
      <c r="AO96" s="8"/>
      <c r="AP96" s="8"/>
      <c r="AQ96" s="9"/>
      <c r="AR96" s="30"/>
      <c r="AS96" s="30"/>
      <c r="AT96" s="30"/>
      <c r="AU96" s="30"/>
      <c r="AV96" s="30"/>
      <c r="AW96" s="184"/>
      <c r="AX96" s="184"/>
      <c r="AY96" s="184"/>
      <c r="AZ96" s="184"/>
      <c r="BA96" s="184"/>
      <c r="BB96" s="82"/>
    </row>
    <row r="97" spans="1:54" ht="16.8">
      <c r="A97" s="82"/>
      <c r="B97" s="82"/>
      <c r="C97" s="82"/>
      <c r="D97" s="82"/>
      <c r="E97" s="428" t="s">
        <v>483</v>
      </c>
      <c r="F97" s="82"/>
      <c r="G97" s="82"/>
      <c r="H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30"/>
      <c r="AK97" s="30"/>
      <c r="AL97" s="30"/>
      <c r="AM97" s="30"/>
      <c r="AN97" s="30"/>
      <c r="AO97" s="8"/>
      <c r="AP97" s="8"/>
      <c r="AQ97" s="9"/>
      <c r="AR97" s="30"/>
      <c r="AS97" s="30"/>
      <c r="AT97" s="30"/>
      <c r="AU97" s="30"/>
      <c r="AV97" s="30"/>
      <c r="AW97" s="184"/>
      <c r="AX97" s="184"/>
      <c r="AY97" s="184"/>
      <c r="AZ97" s="184"/>
      <c r="BA97" s="184"/>
      <c r="BB97" s="82"/>
    </row>
    <row r="98" spans="1:54" ht="16.8">
      <c r="A98" s="82"/>
      <c r="B98" s="82"/>
      <c r="C98" s="82"/>
      <c r="D98" s="82"/>
      <c r="E98" s="346" t="s">
        <v>763</v>
      </c>
      <c r="F98" s="82"/>
      <c r="G98" s="82" t="s">
        <v>304</v>
      </c>
      <c r="H98" s="82" t="s">
        <v>485</v>
      </c>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30"/>
      <c r="AK98" s="30"/>
      <c r="AL98" s="30"/>
      <c r="AM98" s="30"/>
      <c r="AN98" s="30"/>
      <c r="AO98" s="8"/>
      <c r="AP98" s="8">
        <f>SelectedInputs!AP394</f>
        <v>2.6358000000000001</v>
      </c>
      <c r="AQ98" s="9">
        <f>SelectedInputs!AQ394</f>
        <v>2.9317000000000002</v>
      </c>
      <c r="AR98" s="30"/>
      <c r="AS98" s="30"/>
      <c r="AT98" s="30"/>
      <c r="AU98" s="30"/>
      <c r="AV98" s="30"/>
      <c r="AW98" s="184"/>
      <c r="AX98" s="184"/>
      <c r="AY98" s="184"/>
      <c r="AZ98" s="184"/>
      <c r="BA98" s="184"/>
      <c r="BB98" s="82"/>
    </row>
    <row r="99" spans="1:54" ht="16.8">
      <c r="A99" s="82"/>
      <c r="B99" s="82"/>
      <c r="C99" s="82"/>
      <c r="D99" s="82"/>
      <c r="E99" s="346" t="s">
        <v>764</v>
      </c>
      <c r="F99" s="82"/>
      <c r="G99" s="82" t="s">
        <v>755</v>
      </c>
      <c r="H99" s="82" t="s">
        <v>487</v>
      </c>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30"/>
      <c r="AK99" s="30"/>
      <c r="AL99" s="30"/>
      <c r="AM99" s="30"/>
      <c r="AN99" s="30"/>
      <c r="AO99" s="8"/>
      <c r="AP99" s="8">
        <f>SelectedInputs!AP395</f>
        <v>0</v>
      </c>
      <c r="AQ99" s="9">
        <f>SelectedInputs!AQ395</f>
        <v>0</v>
      </c>
      <c r="AR99" s="30"/>
      <c r="AS99" s="30"/>
      <c r="AT99" s="30"/>
      <c r="AU99" s="30"/>
      <c r="AV99" s="30"/>
      <c r="AW99" s="184"/>
      <c r="AX99" s="184"/>
      <c r="AY99" s="184"/>
      <c r="AZ99" s="184"/>
      <c r="BA99" s="184"/>
      <c r="BB99" s="82"/>
    </row>
    <row r="100" spans="1:54" ht="16.8">
      <c r="A100" s="82"/>
      <c r="B100" s="82"/>
      <c r="C100" s="82"/>
      <c r="D100" s="82"/>
      <c r="E100" s="293" t="s">
        <v>483</v>
      </c>
      <c r="F100" s="82"/>
      <c r="G100" s="82" t="s">
        <v>304</v>
      </c>
      <c r="H100" s="82" t="s">
        <v>765</v>
      </c>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30"/>
      <c r="AK100" s="30"/>
      <c r="AL100" s="30"/>
      <c r="AM100" s="30"/>
      <c r="AN100" s="30"/>
      <c r="AO100" s="8"/>
      <c r="AP100" s="8"/>
      <c r="AQ100" s="9"/>
      <c r="AR100" s="30">
        <f>(AP98/AP$13 - AP99) * AP$16 * AQ$16 * AR$13</f>
        <v>3.3825066419275531</v>
      </c>
      <c r="AS100" s="30">
        <f>(AQ98/AQ$13 - AQ99) * AQ$16 * AR$16 * AS$13</f>
        <v>3.4761374824486602</v>
      </c>
      <c r="AT100" s="30"/>
      <c r="AU100" s="30"/>
      <c r="AV100" s="30"/>
      <c r="AW100" s="184"/>
      <c r="AX100" s="184"/>
      <c r="AY100" s="184"/>
      <c r="AZ100" s="184"/>
      <c r="BA100" s="184"/>
      <c r="BB100" s="82"/>
    </row>
    <row r="101" spans="1:54" ht="16.8">
      <c r="A101" s="82"/>
      <c r="B101" s="82"/>
      <c r="C101" s="82"/>
      <c r="D101" s="82"/>
      <c r="E101" s="293"/>
      <c r="F101" s="82"/>
      <c r="G101" s="82"/>
      <c r="H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30"/>
      <c r="AK101" s="30"/>
      <c r="AL101" s="30"/>
      <c r="AM101" s="30"/>
      <c r="AN101" s="30"/>
      <c r="AO101" s="8"/>
      <c r="AP101" s="8"/>
      <c r="AQ101" s="9"/>
      <c r="AR101" s="30"/>
      <c r="AS101" s="30"/>
      <c r="AT101" s="30"/>
      <c r="AU101" s="30"/>
      <c r="AV101" s="30"/>
      <c r="AW101" s="184"/>
      <c r="AX101" s="184"/>
      <c r="AY101" s="184"/>
      <c r="AZ101" s="184"/>
      <c r="BA101" s="184"/>
      <c r="BB101" s="82"/>
    </row>
    <row r="102" spans="1:54" ht="16.8">
      <c r="A102" s="82"/>
      <c r="B102" s="82"/>
      <c r="C102" s="82"/>
      <c r="D102" s="82"/>
      <c r="E102" s="428" t="s">
        <v>488</v>
      </c>
      <c r="F102" s="82"/>
      <c r="G102" s="82"/>
      <c r="H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30"/>
      <c r="AK102" s="30"/>
      <c r="AL102" s="30"/>
      <c r="AM102" s="30"/>
      <c r="AN102" s="30"/>
      <c r="AO102" s="8"/>
      <c r="AP102" s="8"/>
      <c r="AQ102" s="9"/>
      <c r="AR102" s="30"/>
      <c r="AS102" s="30"/>
      <c r="AT102" s="30"/>
      <c r="AU102" s="30"/>
      <c r="AV102" s="30"/>
      <c r="AW102" s="184"/>
      <c r="AX102" s="184"/>
      <c r="AY102" s="184"/>
      <c r="AZ102" s="184"/>
      <c r="BA102" s="184"/>
      <c r="BB102" s="82"/>
    </row>
    <row r="103" spans="1:54" ht="16.8">
      <c r="A103" s="82"/>
      <c r="B103" s="82"/>
      <c r="C103" s="82"/>
      <c r="D103" s="82"/>
      <c r="E103" s="346" t="s">
        <v>766</v>
      </c>
      <c r="G103" s="82" t="s">
        <v>304</v>
      </c>
      <c r="H103" s="82" t="s">
        <v>490</v>
      </c>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30"/>
      <c r="AK103" s="30"/>
      <c r="AL103" s="30"/>
      <c r="AM103" s="30"/>
      <c r="AN103" s="30"/>
      <c r="AO103" s="8"/>
      <c r="AP103" s="8">
        <f>SelectedInputs!AP397</f>
        <v>0.36780000000000002</v>
      </c>
      <c r="AQ103" s="9">
        <f>SelectedInputs!AQ397</f>
        <v>0.3367</v>
      </c>
      <c r="AR103" s="30"/>
      <c r="AS103" s="30"/>
      <c r="AT103" s="30"/>
      <c r="AU103" s="30"/>
      <c r="AV103" s="30"/>
      <c r="AW103" s="184"/>
      <c r="AX103" s="184"/>
      <c r="AY103" s="184"/>
      <c r="AZ103" s="184"/>
      <c r="BA103" s="184"/>
      <c r="BB103" s="82"/>
    </row>
    <row r="104" spans="1:54" ht="16.8">
      <c r="A104" s="82"/>
      <c r="B104" s="82"/>
      <c r="C104" s="82"/>
      <c r="D104" s="82"/>
      <c r="E104" s="346" t="s">
        <v>767</v>
      </c>
      <c r="G104" s="82" t="s">
        <v>755</v>
      </c>
      <c r="H104" s="82" t="s">
        <v>492</v>
      </c>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30"/>
      <c r="AK104" s="30"/>
      <c r="AL104" s="30"/>
      <c r="AM104" s="30"/>
      <c r="AN104" s="30"/>
      <c r="AO104" s="8"/>
      <c r="AP104" s="8">
        <f>SelectedInputs!AP398</f>
        <v>0</v>
      </c>
      <c r="AQ104" s="9">
        <f>SelectedInputs!AQ398</f>
        <v>0</v>
      </c>
      <c r="AR104" s="30"/>
      <c r="AS104" s="30"/>
      <c r="AT104" s="30"/>
      <c r="AU104" s="30"/>
      <c r="AV104" s="30"/>
      <c r="AW104" s="184"/>
      <c r="AX104" s="184"/>
      <c r="AY104" s="184"/>
      <c r="AZ104" s="184"/>
      <c r="BA104" s="184"/>
      <c r="BB104" s="82"/>
    </row>
    <row r="105" spans="1:54" ht="16.8">
      <c r="A105" s="82"/>
      <c r="B105" s="82"/>
      <c r="C105" s="82"/>
      <c r="D105" s="82"/>
      <c r="E105" s="293" t="s">
        <v>488</v>
      </c>
      <c r="F105" s="82"/>
      <c r="G105" s="82" t="s">
        <v>304</v>
      </c>
      <c r="H105" s="82" t="s">
        <v>768</v>
      </c>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30"/>
      <c r="AK105" s="30"/>
      <c r="AL105" s="30"/>
      <c r="AM105" s="30"/>
      <c r="AN105" s="30"/>
      <c r="AO105" s="8"/>
      <c r="AP105" s="8"/>
      <c r="AQ105" s="9"/>
      <c r="AR105" s="30">
        <f>(AP103/AP$13 - AP104) * AP$16 * AQ$16 * AR$13</f>
        <v>0.471995577396219</v>
      </c>
      <c r="AS105" s="30">
        <f>(AQ103/AQ$13 - AQ104) * AQ$16 * AR$16 * AS$13</f>
        <v>0.39922757797198338</v>
      </c>
      <c r="AT105" s="30"/>
      <c r="AU105" s="30"/>
      <c r="AV105" s="30"/>
      <c r="AW105" s="184"/>
      <c r="AX105" s="184"/>
      <c r="AY105" s="184"/>
      <c r="AZ105" s="184"/>
      <c r="BA105" s="184"/>
      <c r="BB105" s="82"/>
    </row>
    <row r="106" spans="1:54" ht="16.8">
      <c r="A106" s="82"/>
      <c r="B106" s="82"/>
      <c r="C106" s="82"/>
      <c r="D106" s="82"/>
      <c r="E106" s="293"/>
      <c r="F106" s="82"/>
      <c r="G106" s="82"/>
      <c r="H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30"/>
      <c r="AK106" s="30"/>
      <c r="AL106" s="30"/>
      <c r="AM106" s="30"/>
      <c r="AN106" s="30"/>
      <c r="AO106" s="8"/>
      <c r="AP106" s="8"/>
      <c r="AQ106" s="9"/>
      <c r="AR106" s="30"/>
      <c r="AS106" s="30"/>
      <c r="AT106" s="30"/>
      <c r="AU106" s="30"/>
      <c r="AV106" s="30"/>
      <c r="AW106" s="184"/>
      <c r="AX106" s="184"/>
      <c r="AY106" s="184"/>
      <c r="AZ106" s="184"/>
      <c r="BA106" s="184"/>
      <c r="BB106" s="82"/>
    </row>
    <row r="107" spans="1:54" ht="16.8">
      <c r="A107" s="82"/>
      <c r="B107" s="82"/>
      <c r="C107" s="82"/>
      <c r="D107" s="82"/>
      <c r="E107" s="428" t="s">
        <v>493</v>
      </c>
      <c r="F107" s="82"/>
      <c r="G107" s="82"/>
      <c r="H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30"/>
      <c r="AK107" s="30"/>
      <c r="AL107" s="30"/>
      <c r="AM107" s="30"/>
      <c r="AN107" s="30"/>
      <c r="AO107" s="8"/>
      <c r="AP107" s="8"/>
      <c r="AQ107" s="9"/>
      <c r="AR107" s="30"/>
      <c r="AS107" s="30"/>
      <c r="AT107" s="30"/>
      <c r="AU107" s="30"/>
      <c r="AV107" s="30"/>
      <c r="AW107" s="184"/>
      <c r="AX107" s="184"/>
      <c r="AY107" s="184"/>
      <c r="AZ107" s="184"/>
      <c r="BA107" s="184"/>
      <c r="BB107" s="82"/>
    </row>
    <row r="108" spans="1:54" ht="16.8">
      <c r="A108" s="82"/>
      <c r="B108" s="82"/>
      <c r="C108" s="82"/>
      <c r="D108" s="82"/>
      <c r="E108" s="346" t="s">
        <v>769</v>
      </c>
      <c r="G108" s="82" t="s">
        <v>304</v>
      </c>
      <c r="H108" s="82" t="s">
        <v>495</v>
      </c>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30"/>
      <c r="AK108" s="30"/>
      <c r="AL108" s="30"/>
      <c r="AM108" s="30"/>
      <c r="AN108" s="30"/>
      <c r="AO108" s="8"/>
      <c r="AP108" s="8">
        <f>SelectedInputs!AP400</f>
        <v>4.4699999999999997E-2</v>
      </c>
      <c r="AQ108" s="9">
        <f>SelectedInputs!AQ400</f>
        <v>4.41E-2</v>
      </c>
      <c r="AR108" s="30"/>
      <c r="AS108" s="30"/>
      <c r="AT108" s="30"/>
      <c r="AU108" s="30"/>
      <c r="AV108" s="30"/>
      <c r="AW108" s="184"/>
      <c r="AX108" s="184"/>
      <c r="AY108" s="184"/>
      <c r="AZ108" s="184"/>
      <c r="BA108" s="184"/>
      <c r="BB108" s="82"/>
    </row>
    <row r="109" spans="1:54" ht="16.8">
      <c r="A109" s="82"/>
      <c r="B109" s="82"/>
      <c r="C109" s="82"/>
      <c r="D109" s="82"/>
      <c r="E109" s="346" t="s">
        <v>770</v>
      </c>
      <c r="G109" s="82" t="s">
        <v>755</v>
      </c>
      <c r="H109" s="82" t="s">
        <v>497</v>
      </c>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30"/>
      <c r="AK109" s="30"/>
      <c r="AL109" s="30"/>
      <c r="AM109" s="30"/>
      <c r="AN109" s="30"/>
      <c r="AO109" s="8"/>
      <c r="AP109" s="8">
        <f>SelectedInputs!AP401</f>
        <v>0</v>
      </c>
      <c r="AQ109" s="9">
        <f>SelectedInputs!AQ401</f>
        <v>0</v>
      </c>
      <c r="AR109" s="30"/>
      <c r="AS109" s="30"/>
      <c r="AT109" s="30"/>
      <c r="AU109" s="30"/>
      <c r="AV109" s="30"/>
      <c r="AW109" s="184"/>
      <c r="AX109" s="184"/>
      <c r="AY109" s="184"/>
      <c r="AZ109" s="184"/>
      <c r="BA109" s="184"/>
      <c r="BB109" s="82"/>
    </row>
    <row r="110" spans="1:54" ht="16.8">
      <c r="A110" s="82"/>
      <c r="B110" s="82"/>
      <c r="C110" s="82"/>
      <c r="D110" s="82"/>
      <c r="E110" s="293" t="s">
        <v>493</v>
      </c>
      <c r="F110" s="82"/>
      <c r="G110" s="82" t="s">
        <v>304</v>
      </c>
      <c r="H110" s="82" t="s">
        <v>771</v>
      </c>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30"/>
      <c r="AK110" s="30"/>
      <c r="AL110" s="30"/>
      <c r="AM110" s="30"/>
      <c r="AN110" s="30"/>
      <c r="AO110" s="8"/>
      <c r="AP110" s="8"/>
      <c r="AQ110" s="9"/>
      <c r="AR110" s="30">
        <f>(AP108/AP$13 - AP109) * AP$16 * AQ$16 * AR$13</f>
        <v>5.7363247171318611E-2</v>
      </c>
      <c r="AS110" s="30">
        <f>(AQ108/AQ$13 - AQ109) * AQ$16 * AR$16 * AS$13</f>
        <v>5.2289682769719244E-2</v>
      </c>
      <c r="AT110" s="30"/>
      <c r="AU110" s="30"/>
      <c r="AV110" s="30"/>
      <c r="AW110" s="184"/>
      <c r="AX110" s="184"/>
      <c r="AY110" s="184"/>
      <c r="AZ110" s="184"/>
      <c r="BA110" s="184"/>
      <c r="BB110" s="82"/>
    </row>
    <row r="111" spans="1:54" ht="16.8">
      <c r="A111" s="82"/>
      <c r="B111" s="82"/>
      <c r="C111" s="82"/>
      <c r="D111" s="82"/>
      <c r="E111" s="293"/>
      <c r="F111" s="82"/>
      <c r="G111" s="82"/>
      <c r="H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30"/>
      <c r="AK111" s="30"/>
      <c r="AL111" s="30"/>
      <c r="AM111" s="30"/>
      <c r="AN111" s="30"/>
      <c r="AO111" s="8"/>
      <c r="AP111" s="8"/>
      <c r="AQ111" s="9"/>
      <c r="AR111" s="30"/>
      <c r="AS111" s="30"/>
      <c r="AT111" s="30"/>
      <c r="AU111" s="30"/>
      <c r="AV111" s="30"/>
      <c r="AW111" s="184"/>
      <c r="AX111" s="184"/>
      <c r="AY111" s="184"/>
      <c r="AZ111" s="184"/>
      <c r="BA111" s="184"/>
      <c r="BB111" s="82"/>
    </row>
    <row r="112" spans="1:54" ht="16.8">
      <c r="A112" s="82"/>
      <c r="B112" s="82"/>
      <c r="C112" s="82"/>
      <c r="D112" s="82"/>
      <c r="E112" s="428" t="s">
        <v>498</v>
      </c>
      <c r="F112" s="82"/>
      <c r="G112" s="82"/>
      <c r="H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30"/>
      <c r="AK112" s="30"/>
      <c r="AL112" s="30"/>
      <c r="AM112" s="30"/>
      <c r="AN112" s="30"/>
      <c r="AO112" s="8"/>
      <c r="AP112" s="8"/>
      <c r="AQ112" s="9"/>
      <c r="AR112" s="30"/>
      <c r="AS112" s="30"/>
      <c r="AT112" s="30"/>
      <c r="AU112" s="30"/>
      <c r="AV112" s="30"/>
      <c r="AW112" s="184"/>
      <c r="AX112" s="184"/>
      <c r="AY112" s="184"/>
      <c r="AZ112" s="184"/>
      <c r="BA112" s="184"/>
      <c r="BB112" s="82"/>
    </row>
    <row r="113" spans="1:54" ht="16.8">
      <c r="A113" s="82"/>
      <c r="B113" s="82"/>
      <c r="C113" s="82"/>
      <c r="D113" s="82"/>
      <c r="E113" s="346" t="s">
        <v>772</v>
      </c>
      <c r="F113" s="82"/>
      <c r="G113" s="82" t="s">
        <v>304</v>
      </c>
      <c r="H113" s="82" t="s">
        <v>500</v>
      </c>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30"/>
      <c r="AK113" s="30"/>
      <c r="AL113" s="30"/>
      <c r="AM113" s="30"/>
      <c r="AN113" s="30"/>
      <c r="AO113" s="8"/>
      <c r="AP113" s="8">
        <f>SelectedInputs!AP403</f>
        <v>0</v>
      </c>
      <c r="AQ113" s="9">
        <f>SelectedInputs!AQ403</f>
        <v>0</v>
      </c>
      <c r="AR113" s="30"/>
      <c r="AS113" s="30"/>
      <c r="AT113" s="30"/>
      <c r="AU113" s="30"/>
      <c r="AV113" s="30"/>
      <c r="AW113" s="184"/>
      <c r="AX113" s="184"/>
      <c r="AY113" s="184"/>
      <c r="AZ113" s="184"/>
      <c r="BA113" s="184"/>
      <c r="BB113" s="82"/>
    </row>
    <row r="114" spans="1:54" ht="16.8">
      <c r="A114" s="82"/>
      <c r="B114" s="82"/>
      <c r="C114" s="82"/>
      <c r="D114" s="82"/>
      <c r="E114" s="346" t="s">
        <v>773</v>
      </c>
      <c r="F114" s="82"/>
      <c r="G114" s="82" t="s">
        <v>755</v>
      </c>
      <c r="H114" s="82" t="s">
        <v>502</v>
      </c>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30"/>
      <c r="AK114" s="30"/>
      <c r="AL114" s="30"/>
      <c r="AM114" s="30"/>
      <c r="AN114" s="30"/>
      <c r="AO114" s="8"/>
      <c r="AP114" s="8">
        <f>SelectedInputs!AP404</f>
        <v>0</v>
      </c>
      <c r="AQ114" s="9">
        <f>SelectedInputs!AQ404</f>
        <v>0</v>
      </c>
      <c r="AR114" s="30"/>
      <c r="AS114" s="30"/>
      <c r="AT114" s="30"/>
      <c r="AU114" s="30"/>
      <c r="AV114" s="30"/>
      <c r="AW114" s="184"/>
      <c r="AX114" s="184"/>
      <c r="AY114" s="184"/>
      <c r="AZ114" s="184"/>
      <c r="BA114" s="184"/>
      <c r="BB114" s="82"/>
    </row>
    <row r="115" spans="1:54" ht="16.8">
      <c r="A115" s="82"/>
      <c r="B115" s="82"/>
      <c r="C115" s="82"/>
      <c r="D115" s="82"/>
      <c r="E115" s="293" t="s">
        <v>498</v>
      </c>
      <c r="F115" s="82"/>
      <c r="G115" s="82" t="s">
        <v>304</v>
      </c>
      <c r="H115" s="82" t="s">
        <v>774</v>
      </c>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30"/>
      <c r="AK115" s="30"/>
      <c r="AL115" s="30"/>
      <c r="AM115" s="30"/>
      <c r="AN115" s="30"/>
      <c r="AO115" s="8"/>
      <c r="AP115" s="8"/>
      <c r="AQ115" s="9"/>
      <c r="AR115" s="30">
        <f>(AP113/AP$13 - AP114) * AP$16 * AQ$16 * AR$13</f>
        <v>0</v>
      </c>
      <c r="AS115" s="30">
        <f>(AQ113/AQ$13 - AQ114) * AQ$16 * AR$16 * AS$13</f>
        <v>0</v>
      </c>
      <c r="AT115" s="30"/>
      <c r="AU115" s="30"/>
      <c r="AV115" s="30"/>
      <c r="AW115" s="184"/>
      <c r="AX115" s="184"/>
      <c r="AY115" s="184"/>
      <c r="AZ115" s="184"/>
      <c r="BA115" s="184"/>
      <c r="BB115" s="82"/>
    </row>
    <row r="116" spans="1:54" ht="16.8">
      <c r="A116" s="82"/>
      <c r="B116" s="82"/>
      <c r="C116" s="82"/>
      <c r="D116" s="82"/>
      <c r="E116" s="293"/>
      <c r="F116" s="82"/>
      <c r="G116" s="82"/>
      <c r="H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30"/>
      <c r="AK116" s="30"/>
      <c r="AL116" s="30"/>
      <c r="AM116" s="30"/>
      <c r="AN116" s="30"/>
      <c r="AO116" s="8"/>
      <c r="AP116" s="8"/>
      <c r="AQ116" s="9"/>
      <c r="AR116" s="30"/>
      <c r="AS116" s="30"/>
      <c r="AT116" s="30"/>
      <c r="AU116" s="30"/>
      <c r="AV116" s="30"/>
      <c r="AW116" s="184"/>
      <c r="AX116" s="184"/>
      <c r="AY116" s="184"/>
      <c r="AZ116" s="184"/>
      <c r="BA116" s="184"/>
      <c r="BB116" s="82"/>
    </row>
    <row r="117" spans="1:54" ht="16.8">
      <c r="A117" s="82"/>
      <c r="B117" s="82"/>
      <c r="C117" s="82"/>
      <c r="D117" s="82"/>
      <c r="E117" s="428" t="s">
        <v>503</v>
      </c>
      <c r="F117" s="82"/>
      <c r="G117" s="82"/>
      <c r="H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30"/>
      <c r="AK117" s="30"/>
      <c r="AL117" s="30"/>
      <c r="AM117" s="30"/>
      <c r="AN117" s="30"/>
      <c r="AO117" s="8"/>
      <c r="AP117" s="8"/>
      <c r="AQ117" s="9"/>
      <c r="AR117" s="30"/>
      <c r="AS117" s="30"/>
      <c r="AT117" s="30"/>
      <c r="AU117" s="30"/>
      <c r="AV117" s="30"/>
      <c r="AW117" s="184"/>
      <c r="AX117" s="184"/>
      <c r="AY117" s="184"/>
      <c r="AZ117" s="184"/>
      <c r="BA117" s="184"/>
      <c r="BB117" s="82"/>
    </row>
    <row r="118" spans="1:54" ht="16.8">
      <c r="A118" s="82"/>
      <c r="B118" s="82"/>
      <c r="C118" s="82"/>
      <c r="D118" s="82"/>
      <c r="E118" s="346" t="s">
        <v>775</v>
      </c>
      <c r="F118" s="82"/>
      <c r="G118" s="82" t="s">
        <v>304</v>
      </c>
      <c r="H118" s="82" t="s">
        <v>505</v>
      </c>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30"/>
      <c r="AK118" s="30"/>
      <c r="AL118" s="30"/>
      <c r="AM118" s="30"/>
      <c r="AN118" s="30"/>
      <c r="AO118" s="8"/>
      <c r="AP118" s="8">
        <f>SelectedInputs!AP406</f>
        <v>0</v>
      </c>
      <c r="AQ118" s="9">
        <f>SelectedInputs!AQ406</f>
        <v>0</v>
      </c>
      <c r="AR118" s="30"/>
      <c r="AS118" s="30"/>
      <c r="AT118" s="30"/>
      <c r="AU118" s="30"/>
      <c r="AV118" s="30"/>
      <c r="AW118" s="184"/>
      <c r="AX118" s="184"/>
      <c r="AY118" s="184"/>
      <c r="AZ118" s="184"/>
      <c r="BA118" s="184"/>
      <c r="BB118" s="82"/>
    </row>
    <row r="119" spans="1:54" ht="16.8">
      <c r="A119" s="82"/>
      <c r="B119" s="82"/>
      <c r="C119" s="82"/>
      <c r="D119" s="82"/>
      <c r="E119" s="346" t="s">
        <v>776</v>
      </c>
      <c r="F119" s="82"/>
      <c r="G119" s="82" t="s">
        <v>755</v>
      </c>
      <c r="H119" s="82" t="s">
        <v>507</v>
      </c>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30"/>
      <c r="AK119" s="30"/>
      <c r="AL119" s="30"/>
      <c r="AM119" s="30"/>
      <c r="AN119" s="30"/>
      <c r="AO119" s="8"/>
      <c r="AP119" s="8">
        <f>SelectedInputs!AP407</f>
        <v>0</v>
      </c>
      <c r="AQ119" s="9">
        <f>SelectedInputs!AQ407</f>
        <v>0</v>
      </c>
      <c r="AR119" s="30"/>
      <c r="AS119" s="30"/>
      <c r="AT119" s="30"/>
      <c r="AU119" s="30"/>
      <c r="AV119" s="30"/>
      <c r="AW119" s="184"/>
      <c r="AX119" s="184"/>
      <c r="AY119" s="184"/>
      <c r="AZ119" s="184"/>
      <c r="BA119" s="184"/>
      <c r="BB119" s="82"/>
    </row>
    <row r="120" spans="1:54" ht="16.8">
      <c r="A120" s="82"/>
      <c r="B120" s="82"/>
      <c r="C120" s="82"/>
      <c r="D120" s="82"/>
      <c r="E120" s="293" t="s">
        <v>503</v>
      </c>
      <c r="F120" s="82"/>
      <c r="G120" s="82" t="s">
        <v>304</v>
      </c>
      <c r="H120" s="82" t="s">
        <v>777</v>
      </c>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30"/>
      <c r="AK120" s="30"/>
      <c r="AL120" s="30"/>
      <c r="AM120" s="30"/>
      <c r="AN120" s="30"/>
      <c r="AO120" s="8"/>
      <c r="AP120" s="8"/>
      <c r="AQ120" s="9"/>
      <c r="AR120" s="30">
        <f>(AP118/AP$13 - AP119) * AP$16 * AQ$16 * AR$13</f>
        <v>0</v>
      </c>
      <c r="AS120" s="30">
        <f>(AQ118/AQ$13 - AQ119) * AQ$16 * AR$16 * AS$13</f>
        <v>0</v>
      </c>
      <c r="AT120" s="30"/>
      <c r="AU120" s="30"/>
      <c r="AV120" s="30"/>
      <c r="AW120" s="184"/>
      <c r="AX120" s="184"/>
      <c r="AY120" s="184"/>
      <c r="AZ120" s="184"/>
      <c r="BA120" s="184"/>
      <c r="BB120" s="82"/>
    </row>
    <row r="121" spans="1:54" ht="16.8">
      <c r="A121" s="82"/>
      <c r="B121" s="82"/>
      <c r="C121" s="82"/>
      <c r="D121" s="82"/>
      <c r="E121" s="293"/>
      <c r="F121" s="82"/>
      <c r="G121" s="82"/>
      <c r="H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30"/>
      <c r="AK121" s="30"/>
      <c r="AL121" s="30"/>
      <c r="AM121" s="30"/>
      <c r="AN121" s="30"/>
      <c r="AO121" s="8"/>
      <c r="AP121" s="8"/>
      <c r="AQ121" s="9"/>
      <c r="AR121" s="30"/>
      <c r="AS121" s="30"/>
      <c r="AT121" s="30"/>
      <c r="AU121" s="30"/>
      <c r="AV121" s="30"/>
      <c r="AW121" s="184"/>
      <c r="AX121" s="184"/>
      <c r="AY121" s="184"/>
      <c r="AZ121" s="184"/>
      <c r="BA121" s="184"/>
      <c r="BB121" s="82"/>
    </row>
    <row r="122" spans="1:54" ht="16.8">
      <c r="A122" s="82"/>
      <c r="B122" s="82"/>
      <c r="C122" s="82"/>
      <c r="D122" s="82"/>
      <c r="E122" s="428" t="s">
        <v>508</v>
      </c>
      <c r="F122" s="82"/>
      <c r="G122" s="82"/>
      <c r="H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30"/>
      <c r="AK122" s="30"/>
      <c r="AL122" s="30"/>
      <c r="AM122" s="30"/>
      <c r="AN122" s="30"/>
      <c r="AO122" s="8"/>
      <c r="AP122" s="8"/>
      <c r="AQ122" s="9"/>
      <c r="AR122" s="30"/>
      <c r="AS122" s="30"/>
      <c r="AT122" s="30"/>
      <c r="AU122" s="30"/>
      <c r="AV122" s="30"/>
      <c r="AW122" s="184"/>
      <c r="AX122" s="184"/>
      <c r="AY122" s="184"/>
      <c r="AZ122" s="184"/>
      <c r="BA122" s="184"/>
      <c r="BB122" s="82"/>
    </row>
    <row r="123" spans="1:54" ht="16.8">
      <c r="A123" s="82"/>
      <c r="B123" s="82"/>
      <c r="C123" s="82"/>
      <c r="D123" s="82"/>
      <c r="E123" s="346" t="s">
        <v>778</v>
      </c>
      <c r="F123" s="82"/>
      <c r="G123" s="82" t="s">
        <v>304</v>
      </c>
      <c r="H123" s="82" t="s">
        <v>510</v>
      </c>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30"/>
      <c r="AK123" s="30"/>
      <c r="AL123" s="30"/>
      <c r="AM123" s="30"/>
      <c r="AN123" s="30"/>
      <c r="AO123" s="8"/>
      <c r="AP123" s="8">
        <f>SelectedInputs!AP409</f>
        <v>0</v>
      </c>
      <c r="AQ123" s="9">
        <f>SelectedInputs!AQ409</f>
        <v>0</v>
      </c>
      <c r="AR123" s="30"/>
      <c r="AS123" s="30"/>
      <c r="AT123" s="30"/>
      <c r="AU123" s="30"/>
      <c r="AV123" s="30"/>
      <c r="AW123" s="184"/>
      <c r="AX123" s="184"/>
      <c r="AY123" s="184"/>
      <c r="AZ123" s="184"/>
      <c r="BA123" s="184"/>
      <c r="BB123" s="82"/>
    </row>
    <row r="124" spans="1:54" ht="16.8">
      <c r="A124" s="82"/>
      <c r="B124" s="82"/>
      <c r="C124" s="82"/>
      <c r="D124" s="82"/>
      <c r="E124" s="346" t="s">
        <v>779</v>
      </c>
      <c r="F124" s="82"/>
      <c r="G124" s="82" t="s">
        <v>755</v>
      </c>
      <c r="H124" s="82" t="s">
        <v>512</v>
      </c>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30"/>
      <c r="AK124" s="30"/>
      <c r="AL124" s="30"/>
      <c r="AM124" s="30"/>
      <c r="AN124" s="30"/>
      <c r="AO124" s="8"/>
      <c r="AP124" s="8">
        <f>SelectedInputs!AP410</f>
        <v>0</v>
      </c>
      <c r="AQ124" s="9">
        <f>SelectedInputs!AQ410</f>
        <v>0</v>
      </c>
      <c r="AR124" s="30"/>
      <c r="AS124" s="30"/>
      <c r="AT124" s="30"/>
      <c r="AU124" s="30"/>
      <c r="AV124" s="30"/>
      <c r="AW124" s="184"/>
      <c r="AX124" s="184"/>
      <c r="AY124" s="184"/>
      <c r="AZ124" s="184"/>
      <c r="BA124" s="184"/>
      <c r="BB124" s="82"/>
    </row>
    <row r="125" spans="1:54" ht="16.8">
      <c r="A125" s="82"/>
      <c r="B125" s="82"/>
      <c r="C125" s="82"/>
      <c r="D125" s="82"/>
      <c r="E125" s="293" t="s">
        <v>508</v>
      </c>
      <c r="F125" s="82"/>
      <c r="G125" s="82" t="s">
        <v>304</v>
      </c>
      <c r="H125" s="82" t="s">
        <v>780</v>
      </c>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30"/>
      <c r="AK125" s="30"/>
      <c r="AL125" s="30"/>
      <c r="AM125" s="30"/>
      <c r="AN125" s="30"/>
      <c r="AO125" s="8"/>
      <c r="AP125" s="8"/>
      <c r="AQ125" s="9"/>
      <c r="AR125" s="30">
        <f>(AP123/AP$13 - AP124) * AP$16 * AQ$16 * AR$13</f>
        <v>0</v>
      </c>
      <c r="AS125" s="30">
        <f>(AQ123/AQ$13 - AQ124) * AQ$16 * AR$16 * AS$13</f>
        <v>0</v>
      </c>
      <c r="AT125" s="30"/>
      <c r="AU125" s="30"/>
      <c r="AV125" s="30"/>
      <c r="AW125" s="184"/>
      <c r="AX125" s="184"/>
      <c r="AY125" s="184"/>
      <c r="AZ125" s="184"/>
      <c r="BA125" s="184"/>
      <c r="BB125" s="82"/>
    </row>
    <row r="126" spans="1:54" ht="16.8">
      <c r="A126" s="82"/>
      <c r="B126" s="82"/>
      <c r="C126" s="82"/>
      <c r="D126" s="82"/>
      <c r="E126" s="293"/>
      <c r="F126" s="82"/>
      <c r="G126" s="82"/>
      <c r="H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30"/>
      <c r="AK126" s="30"/>
      <c r="AL126" s="30"/>
      <c r="AM126" s="30"/>
      <c r="AN126" s="30"/>
      <c r="AO126" s="8"/>
      <c r="AP126" s="8"/>
      <c r="AQ126" s="9"/>
      <c r="AR126" s="30"/>
      <c r="AS126" s="30"/>
      <c r="AT126" s="30"/>
      <c r="AU126" s="30"/>
      <c r="AV126" s="30"/>
      <c r="AW126" s="184"/>
      <c r="AX126" s="184"/>
      <c r="AY126" s="184"/>
      <c r="AZ126" s="184"/>
      <c r="BA126" s="184"/>
      <c r="BB126" s="82"/>
    </row>
    <row r="127" spans="1:54" ht="16.8">
      <c r="A127" s="82"/>
      <c r="B127" s="82"/>
      <c r="C127" s="82"/>
      <c r="D127" s="82"/>
      <c r="E127" s="428" t="s">
        <v>513</v>
      </c>
      <c r="F127" s="82"/>
      <c r="G127" s="82"/>
      <c r="H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30"/>
      <c r="AK127" s="30"/>
      <c r="AL127" s="30"/>
      <c r="AM127" s="30"/>
      <c r="AN127" s="30"/>
      <c r="AO127" s="8"/>
      <c r="AP127" s="8"/>
      <c r="AQ127" s="9"/>
      <c r="AR127" s="30"/>
      <c r="AS127" s="30"/>
      <c r="AT127" s="30"/>
      <c r="AU127" s="30"/>
      <c r="AV127" s="30"/>
      <c r="AW127" s="184"/>
      <c r="AX127" s="184"/>
      <c r="AY127" s="184"/>
      <c r="AZ127" s="184"/>
      <c r="BA127" s="184"/>
      <c r="BB127" s="82"/>
    </row>
    <row r="128" spans="1:54" ht="16.8">
      <c r="A128" s="82"/>
      <c r="B128" s="82"/>
      <c r="C128" s="82"/>
      <c r="D128" s="82"/>
      <c r="E128" s="346" t="s">
        <v>781</v>
      </c>
      <c r="F128" s="82"/>
      <c r="G128" s="82" t="s">
        <v>304</v>
      </c>
      <c r="H128" s="82" t="s">
        <v>515</v>
      </c>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30"/>
      <c r="AK128" s="30"/>
      <c r="AL128" s="30"/>
      <c r="AM128" s="30"/>
      <c r="AN128" s="30"/>
      <c r="AO128" s="8"/>
      <c r="AP128" s="8">
        <f>SelectedInputs!AP412</f>
        <v>0.93419999999999992</v>
      </c>
      <c r="AQ128" s="9">
        <f>SelectedInputs!AQ412</f>
        <v>1.7805353133333333</v>
      </c>
      <c r="AR128" s="7"/>
      <c r="AS128" s="30"/>
      <c r="AT128" s="30"/>
      <c r="AU128" s="30"/>
      <c r="AV128" s="30"/>
      <c r="AW128" s="184"/>
      <c r="AX128" s="184"/>
      <c r="AY128" s="184"/>
      <c r="AZ128" s="184"/>
      <c r="BA128" s="184"/>
      <c r="BB128" s="82"/>
    </row>
    <row r="129" spans="1:54" ht="16.8">
      <c r="A129" s="82"/>
      <c r="B129" s="82"/>
      <c r="C129" s="82"/>
      <c r="D129" s="82"/>
      <c r="E129" s="346" t="s">
        <v>782</v>
      </c>
      <c r="F129" s="82"/>
      <c r="G129" s="82" t="s">
        <v>304</v>
      </c>
      <c r="H129" s="82" t="s">
        <v>783</v>
      </c>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30"/>
      <c r="AK129" s="30"/>
      <c r="AL129" s="30"/>
      <c r="AM129" s="30"/>
      <c r="AN129" s="30"/>
      <c r="AO129" s="8"/>
      <c r="AP129" s="8"/>
      <c r="AQ129" s="9"/>
      <c r="AR129" s="7"/>
      <c r="AS129" s="7"/>
      <c r="AT129" s="30"/>
      <c r="AU129" s="30"/>
      <c r="AV129" s="30"/>
      <c r="AW129" s="184"/>
      <c r="AX129" s="184"/>
      <c r="AY129" s="184"/>
      <c r="AZ129" s="184"/>
      <c r="BA129" s="184"/>
      <c r="BB129" s="82"/>
    </row>
    <row r="130" spans="1:54" ht="16.8">
      <c r="A130" s="82"/>
      <c r="B130" s="82"/>
      <c r="C130" s="82"/>
      <c r="D130" s="82"/>
      <c r="E130" s="293" t="s">
        <v>513</v>
      </c>
      <c r="F130" s="82"/>
      <c r="G130" s="82" t="s">
        <v>304</v>
      </c>
      <c r="H130" s="82" t="s">
        <v>784</v>
      </c>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30"/>
      <c r="AK130" s="30"/>
      <c r="AL130" s="30"/>
      <c r="AM130" s="30"/>
      <c r="AN130" s="30"/>
      <c r="AO130" s="8"/>
      <c r="AP130" s="8"/>
      <c r="AQ130" s="9"/>
      <c r="AR130" s="30">
        <f>(AP128/AP$13) * AP$16 * AQ$16 * AR$13 + AR129</f>
        <v>1.1988533670569539</v>
      </c>
      <c r="AS130" s="30">
        <f>(AQ128/AQ$13) * AQ$16 * AR$16 * AS$13 + AS129</f>
        <v>2.1111933490812391</v>
      </c>
      <c r="AT130" s="30"/>
      <c r="AU130" s="30"/>
      <c r="AV130" s="30"/>
      <c r="AW130" s="184"/>
      <c r="AX130" s="184"/>
      <c r="AY130" s="184"/>
      <c r="AZ130" s="184"/>
      <c r="BA130" s="184"/>
      <c r="BB130" s="82"/>
    </row>
    <row r="131" spans="1:54" ht="16.8">
      <c r="A131" s="82"/>
      <c r="B131" s="82"/>
      <c r="C131" s="82"/>
      <c r="D131" s="82"/>
      <c r="E131" s="293"/>
      <c r="F131" s="82"/>
      <c r="G131" s="82"/>
      <c r="H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30"/>
      <c r="AK131" s="30"/>
      <c r="AL131" s="30"/>
      <c r="AM131" s="30"/>
      <c r="AN131" s="30"/>
      <c r="AO131" s="8"/>
      <c r="AP131" s="8"/>
      <c r="AQ131" s="9"/>
      <c r="AR131" s="30"/>
      <c r="AS131" s="30"/>
      <c r="AT131" s="30"/>
      <c r="AU131" s="30"/>
      <c r="AV131" s="30"/>
      <c r="AW131" s="184"/>
      <c r="AX131" s="184"/>
      <c r="AY131" s="184"/>
      <c r="AZ131" s="184"/>
      <c r="BA131" s="184"/>
      <c r="BB131" s="82"/>
    </row>
    <row r="132" spans="1:54" ht="16.8">
      <c r="A132" s="82"/>
      <c r="B132" s="82"/>
      <c r="C132" s="82"/>
      <c r="D132" s="82"/>
      <c r="E132" s="428" t="s">
        <v>785</v>
      </c>
      <c r="F132" s="82"/>
      <c r="G132" s="82"/>
      <c r="H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30"/>
      <c r="AK132" s="30"/>
      <c r="AL132" s="30"/>
      <c r="AM132" s="30"/>
      <c r="AN132" s="30"/>
      <c r="AO132" s="8"/>
      <c r="AP132" s="8"/>
      <c r="AQ132" s="9"/>
      <c r="AR132" s="30"/>
      <c r="AS132" s="30"/>
      <c r="AT132" s="30"/>
      <c r="AU132" s="30"/>
      <c r="AV132" s="30"/>
      <c r="AW132" s="184"/>
      <c r="AX132" s="184"/>
      <c r="AY132" s="184"/>
      <c r="AZ132" s="184"/>
      <c r="BA132" s="184"/>
      <c r="BB132" s="82"/>
    </row>
    <row r="133" spans="1:54" ht="16.8">
      <c r="A133" s="82"/>
      <c r="B133" s="82"/>
      <c r="C133" s="82"/>
      <c r="D133" s="82"/>
      <c r="E133" s="346" t="s">
        <v>786</v>
      </c>
      <c r="F133" s="82"/>
      <c r="G133" s="82" t="s">
        <v>304</v>
      </c>
      <c r="H133" s="82" t="s">
        <v>518</v>
      </c>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30"/>
      <c r="AK133" s="30"/>
      <c r="AL133" s="30"/>
      <c r="AM133" s="30"/>
      <c r="AN133" s="30"/>
      <c r="AO133" s="8">
        <f>SelectedInputs!AO414</f>
        <v>1.18324428</v>
      </c>
      <c r="AP133" s="8">
        <f>SelectedInputs!AP414</f>
        <v>3.3611</v>
      </c>
      <c r="AQ133" s="9">
        <f>SelectedInputs!AQ414</f>
        <v>-5.3009290000000001E-2</v>
      </c>
      <c r="AR133" s="30"/>
      <c r="AS133" s="30"/>
      <c r="AT133" s="30"/>
      <c r="AU133" s="30"/>
      <c r="AV133" s="30"/>
      <c r="AW133" s="184"/>
      <c r="AX133" s="184"/>
      <c r="AY133" s="184"/>
      <c r="AZ133" s="184"/>
      <c r="BA133" s="184"/>
      <c r="BB133" s="82"/>
    </row>
    <row r="134" spans="1:54" ht="16.8">
      <c r="A134" s="82"/>
      <c r="B134" s="82"/>
      <c r="C134" s="82"/>
      <c r="D134" s="82"/>
      <c r="E134" s="346" t="s">
        <v>787</v>
      </c>
      <c r="F134" s="82"/>
      <c r="G134" s="82" t="s">
        <v>304</v>
      </c>
      <c r="H134" s="82" t="s">
        <v>520</v>
      </c>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30"/>
      <c r="AK134" s="30"/>
      <c r="AL134" s="30"/>
      <c r="AM134" s="30"/>
      <c r="AN134" s="30"/>
      <c r="AO134" s="8">
        <f>SelectedInputs!AO415</f>
        <v>0</v>
      </c>
      <c r="AP134" s="8">
        <f>SelectedInputs!AP415</f>
        <v>0</v>
      </c>
      <c r="AQ134" s="9">
        <f>SelectedInputs!AQ415</f>
        <v>0</v>
      </c>
      <c r="AR134" s="30"/>
      <c r="AS134" s="30"/>
      <c r="AT134" s="30"/>
      <c r="AU134" s="30"/>
      <c r="AV134" s="30"/>
      <c r="AW134" s="184"/>
      <c r="AX134" s="184"/>
      <c r="AY134" s="184"/>
      <c r="AZ134" s="184"/>
      <c r="BA134" s="184"/>
      <c r="BB134" s="82"/>
    </row>
    <row r="135" spans="1:54" ht="16.8">
      <c r="A135" s="82"/>
      <c r="B135" s="82"/>
      <c r="C135" s="82"/>
      <c r="D135" s="82"/>
      <c r="E135" s="293" t="s">
        <v>516</v>
      </c>
      <c r="F135" s="82"/>
      <c r="G135" s="82" t="s">
        <v>304</v>
      </c>
      <c r="H135" s="82" t="s">
        <v>788</v>
      </c>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30"/>
      <c r="AK135" s="30"/>
      <c r="AL135" s="30"/>
      <c r="AM135" s="30"/>
      <c r="AN135" s="30"/>
      <c r="AO135" s="8"/>
      <c r="AP135" s="8"/>
      <c r="AQ135" s="9"/>
      <c r="AR135" s="30">
        <f>((AO133-AO134))/AO$13*AO$16*AP$16*AQ$16*AR$13</f>
        <v>1.6535168256739172</v>
      </c>
      <c r="AS135" s="30">
        <f>((AP133-AP134))/AP$13*AP$16*AQ$16*AR$16*AS$13</f>
        <v>4.6213273165396993</v>
      </c>
      <c r="AT135" s="30">
        <f>((AQ133-AQ134))/AQ$13*AQ$16*AR$16*AS$16*AT$13</f>
        <v>-6.657312526438855E-2</v>
      </c>
      <c r="AU135" s="30"/>
      <c r="AV135" s="30"/>
      <c r="AW135" s="184"/>
      <c r="AX135" s="184"/>
      <c r="AY135" s="184"/>
      <c r="AZ135" s="184"/>
      <c r="BA135" s="184"/>
      <c r="BB135" s="82"/>
    </row>
    <row r="136" spans="1:54" ht="16.8">
      <c r="A136" s="82"/>
      <c r="B136" s="82"/>
      <c r="C136" s="82"/>
      <c r="D136" s="82"/>
      <c r="E136" s="293"/>
      <c r="F136" s="82"/>
      <c r="G136" s="82"/>
      <c r="H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30"/>
      <c r="AK136" s="30"/>
      <c r="AL136" s="30"/>
      <c r="AM136" s="30"/>
      <c r="AN136" s="30"/>
      <c r="AO136" s="8"/>
      <c r="AP136" s="8"/>
      <c r="AQ136" s="9"/>
      <c r="AR136" s="30"/>
      <c r="AS136" s="30"/>
      <c r="AT136" s="30"/>
      <c r="AU136" s="30"/>
      <c r="AV136" s="30"/>
      <c r="AW136" s="184"/>
      <c r="AX136" s="184"/>
      <c r="AY136" s="184"/>
      <c r="AZ136" s="184"/>
      <c r="BA136" s="184"/>
      <c r="BB136" s="82"/>
    </row>
    <row r="137" spans="1:54" ht="16.8">
      <c r="A137" s="82"/>
      <c r="B137" s="82"/>
      <c r="C137" s="82"/>
      <c r="D137" s="82"/>
      <c r="E137" s="428" t="s">
        <v>521</v>
      </c>
      <c r="F137" s="82"/>
      <c r="G137" s="82"/>
      <c r="H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30"/>
      <c r="AK137" s="30"/>
      <c r="AL137" s="30"/>
      <c r="AM137" s="30"/>
      <c r="AN137" s="30"/>
      <c r="AO137" s="8"/>
      <c r="AP137" s="8"/>
      <c r="AQ137" s="9"/>
      <c r="AR137" s="30"/>
      <c r="AS137" s="30"/>
      <c r="AT137" s="30"/>
      <c r="AU137" s="30"/>
      <c r="AV137" s="30"/>
      <c r="AW137" s="184"/>
      <c r="AX137" s="184"/>
      <c r="AY137" s="184"/>
      <c r="AZ137" s="184"/>
      <c r="BA137" s="184"/>
      <c r="BB137" s="82"/>
    </row>
    <row r="138" spans="1:54" ht="16.8">
      <c r="A138" s="82"/>
      <c r="B138" s="82"/>
      <c r="C138" s="82"/>
      <c r="D138" s="82"/>
      <c r="E138" s="346" t="s">
        <v>522</v>
      </c>
      <c r="F138" s="82"/>
      <c r="G138" s="82" t="s">
        <v>304</v>
      </c>
      <c r="H138" s="82" t="s">
        <v>523</v>
      </c>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30"/>
      <c r="AK138" s="30"/>
      <c r="AL138" s="30"/>
      <c r="AM138" s="30"/>
      <c r="AN138" s="30"/>
      <c r="AO138" s="8"/>
      <c r="AP138" s="8">
        <f>SelectedInputs!AP417</f>
        <v>0</v>
      </c>
      <c r="AQ138" s="9">
        <f>SelectedInputs!AQ417</f>
        <v>0</v>
      </c>
      <c r="AR138" s="30"/>
      <c r="AS138" s="30"/>
      <c r="AT138" s="30"/>
      <c r="AU138" s="30"/>
      <c r="AV138" s="30"/>
      <c r="AW138" s="184"/>
      <c r="AX138" s="184"/>
      <c r="AY138" s="184"/>
      <c r="AZ138" s="184"/>
      <c r="BA138" s="184"/>
      <c r="BB138" s="82"/>
    </row>
    <row r="139" spans="1:54" ht="16.8">
      <c r="A139" s="82"/>
      <c r="B139" s="82"/>
      <c r="C139" s="82"/>
      <c r="D139" s="82"/>
      <c r="E139" s="346" t="s">
        <v>524</v>
      </c>
      <c r="F139" s="82"/>
      <c r="G139" s="82" t="s">
        <v>304</v>
      </c>
      <c r="H139" s="82" t="s">
        <v>525</v>
      </c>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30"/>
      <c r="AK139" s="30"/>
      <c r="AL139" s="30"/>
      <c r="AM139" s="30"/>
      <c r="AN139" s="30"/>
      <c r="AO139" s="8"/>
      <c r="AP139" s="8">
        <f>SelectedInputs!AP418</f>
        <v>0</v>
      </c>
      <c r="AQ139" s="9">
        <f>SelectedInputs!AQ418</f>
        <v>0</v>
      </c>
      <c r="AR139" s="30"/>
      <c r="AS139" s="30"/>
      <c r="AT139" s="30"/>
      <c r="AU139" s="30"/>
      <c r="AV139" s="30"/>
      <c r="AW139" s="184"/>
      <c r="AX139" s="184"/>
      <c r="AY139" s="184"/>
      <c r="AZ139" s="184"/>
      <c r="BA139" s="184"/>
      <c r="BB139" s="82"/>
    </row>
    <row r="140" spans="1:54" ht="16.8">
      <c r="A140" s="82"/>
      <c r="B140" s="82"/>
      <c r="C140" s="82"/>
      <c r="D140" s="82"/>
      <c r="E140" s="346" t="s">
        <v>526</v>
      </c>
      <c r="F140" s="82"/>
      <c r="G140" s="82" t="s">
        <v>304</v>
      </c>
      <c r="H140" s="82" t="s">
        <v>527</v>
      </c>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30"/>
      <c r="AK140" s="30"/>
      <c r="AL140" s="30"/>
      <c r="AM140" s="30"/>
      <c r="AN140" s="30"/>
      <c r="AO140" s="8"/>
      <c r="AP140" s="8">
        <f>SelectedInputs!AP419</f>
        <v>0</v>
      </c>
      <c r="AQ140" s="9">
        <f>SelectedInputs!AQ419</f>
        <v>0</v>
      </c>
      <c r="AR140" s="30"/>
      <c r="AS140" s="30"/>
      <c r="AT140" s="30"/>
      <c r="AU140" s="30"/>
      <c r="AV140" s="30"/>
      <c r="AW140" s="184"/>
      <c r="AX140" s="184"/>
      <c r="AY140" s="184"/>
      <c r="AZ140" s="184"/>
      <c r="BA140" s="184"/>
      <c r="BB140" s="82"/>
    </row>
    <row r="141" spans="1:54" ht="16.8">
      <c r="A141" s="82"/>
      <c r="B141" s="82"/>
      <c r="C141" s="82"/>
      <c r="D141" s="82"/>
      <c r="E141" s="293" t="s">
        <v>789</v>
      </c>
      <c r="F141" s="82"/>
      <c r="G141" s="82" t="s">
        <v>304</v>
      </c>
      <c r="H141" s="82" t="s">
        <v>790</v>
      </c>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30"/>
      <c r="AK141" s="30"/>
      <c r="AL141" s="30"/>
      <c r="AM141" s="30"/>
      <c r="AN141" s="30"/>
      <c r="AO141" s="8"/>
      <c r="AP141" s="8"/>
      <c r="AQ141" s="9"/>
      <c r="AR141" s="30">
        <f>IFERROR(((AP140-AP138-AP139)/AP$13) * AP$16 * AQ$16 * AR$13,0)</f>
        <v>0</v>
      </c>
      <c r="AS141" s="30">
        <f>IFERROR(((AQ140-AQ138-AQ139)/AQ$13) * AQ$16 * AR$16 * AS$13,0)</f>
        <v>0</v>
      </c>
      <c r="AT141" s="30"/>
      <c r="AU141" s="30"/>
      <c r="AV141" s="30"/>
      <c r="AW141" s="184"/>
      <c r="AX141" s="184"/>
      <c r="AY141" s="184"/>
      <c r="AZ141" s="184"/>
      <c r="BA141" s="184"/>
      <c r="BB141" s="82"/>
    </row>
    <row r="142" spans="1:54" ht="16.8">
      <c r="A142" s="82"/>
      <c r="B142" s="82"/>
      <c r="C142" s="82"/>
      <c r="D142" s="82"/>
      <c r="E142" s="346"/>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30"/>
      <c r="AK142" s="30"/>
      <c r="AL142" s="30"/>
      <c r="AM142" s="30"/>
      <c r="AN142" s="30"/>
      <c r="AO142" s="8"/>
      <c r="AP142" s="8"/>
      <c r="AQ142" s="9"/>
      <c r="AR142" s="7"/>
      <c r="AS142" s="7"/>
      <c r="AT142" s="30"/>
      <c r="AU142" s="30"/>
      <c r="AV142" s="30"/>
      <c r="AW142" s="184"/>
      <c r="AX142" s="184"/>
      <c r="AY142" s="184"/>
      <c r="AZ142" s="184"/>
      <c r="BA142" s="184"/>
      <c r="BB142" s="82"/>
    </row>
    <row r="143" spans="1:54" ht="16.8">
      <c r="A143" s="82"/>
      <c r="B143" s="82"/>
      <c r="C143" s="28" t="s">
        <v>791</v>
      </c>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9"/>
      <c r="AR143" s="28"/>
      <c r="AS143" s="28"/>
      <c r="AT143" s="28"/>
      <c r="AU143" s="28"/>
      <c r="AV143" s="28"/>
      <c r="AW143" s="184"/>
      <c r="AX143" s="184"/>
      <c r="AY143" s="184"/>
      <c r="AZ143" s="184"/>
      <c r="BA143" s="184"/>
      <c r="BB143" s="82"/>
    </row>
    <row r="144" spans="1:54" ht="16.8">
      <c r="A144" s="82"/>
      <c r="B144" s="82"/>
      <c r="C144" s="82"/>
      <c r="D144" s="82"/>
      <c r="E144" s="7"/>
      <c r="F144" s="82"/>
      <c r="G144" s="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30"/>
      <c r="AK144" s="30"/>
      <c r="AL144" s="30"/>
      <c r="AM144" s="30"/>
      <c r="AN144" s="30"/>
      <c r="AO144" s="8"/>
      <c r="AP144" s="8"/>
      <c r="AQ144" s="9"/>
      <c r="AR144" s="30"/>
      <c r="AS144" s="30"/>
      <c r="AT144" s="30"/>
      <c r="AU144" s="30"/>
      <c r="AV144" s="30"/>
      <c r="AW144" s="184"/>
      <c r="AX144" s="184"/>
      <c r="AY144" s="184"/>
      <c r="AZ144" s="184"/>
      <c r="BA144" s="184"/>
      <c r="BB144" s="82"/>
    </row>
    <row r="145" spans="1:54" ht="16.8">
      <c r="A145" s="82"/>
      <c r="B145" s="82"/>
      <c r="C145" s="82"/>
      <c r="D145" s="82"/>
      <c r="E145" s="259" t="s">
        <v>397</v>
      </c>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30"/>
      <c r="AK145" s="30"/>
      <c r="AL145" s="30"/>
      <c r="AM145" s="30"/>
      <c r="AN145" s="30"/>
      <c r="AO145" s="8"/>
      <c r="AP145" s="8"/>
      <c r="AQ145" s="9"/>
      <c r="AR145" s="30"/>
      <c r="AS145" s="30"/>
      <c r="AT145" s="30"/>
      <c r="AU145" s="30"/>
      <c r="AV145" s="30"/>
      <c r="AW145" s="184"/>
      <c r="AX145" s="184"/>
      <c r="AY145" s="184"/>
      <c r="AZ145" s="184"/>
      <c r="BA145" s="184"/>
      <c r="BB145" s="82"/>
    </row>
    <row r="146" spans="1:54" ht="16.8">
      <c r="A146" s="82"/>
      <c r="B146" s="82"/>
      <c r="C146" s="82"/>
      <c r="D146" s="82"/>
      <c r="E146" s="346" t="s">
        <v>792</v>
      </c>
      <c r="F146" s="82"/>
      <c r="G146" s="2" t="s">
        <v>304</v>
      </c>
      <c r="H146" s="82" t="s">
        <v>793</v>
      </c>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30"/>
      <c r="AK146" s="30"/>
      <c r="AL146" s="30"/>
      <c r="AM146" s="30"/>
      <c r="AN146" s="30"/>
      <c r="AO146" s="8"/>
      <c r="AP146" s="8"/>
      <c r="AQ146" s="9"/>
      <c r="AR146" s="30">
        <f>AR26</f>
        <v>1.6960664266328858</v>
      </c>
      <c r="AS146" s="30">
        <f>AS26</f>
        <v>1.8171967387321468</v>
      </c>
      <c r="AT146" s="30">
        <f>AT26</f>
        <v>1.9247374168295788</v>
      </c>
      <c r="AU146" s="30">
        <f>AU26</f>
        <v>2.0354309506358659</v>
      </c>
      <c r="AV146" s="30">
        <f>AV26</f>
        <v>2.1581197993287802</v>
      </c>
      <c r="AW146" s="184"/>
      <c r="AX146" s="184"/>
      <c r="AY146" s="184"/>
      <c r="AZ146" s="184"/>
      <c r="BA146" s="184"/>
      <c r="BB146" s="82"/>
    </row>
    <row r="147" spans="1:54" ht="16.8">
      <c r="A147" s="82"/>
      <c r="B147" s="82"/>
      <c r="C147" s="82"/>
      <c r="D147" s="82"/>
      <c r="E147" s="346" t="s">
        <v>794</v>
      </c>
      <c r="F147" s="82"/>
      <c r="G147" s="2" t="s">
        <v>304</v>
      </c>
      <c r="H147" s="82" t="s">
        <v>712</v>
      </c>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30"/>
      <c r="AK147" s="30"/>
      <c r="AL147" s="30"/>
      <c r="AM147" s="30"/>
      <c r="AN147" s="30"/>
      <c r="AO147" s="8"/>
      <c r="AP147" s="8"/>
      <c r="AQ147" s="9"/>
      <c r="AR147" s="30">
        <f>AR33</f>
        <v>17.401999258635744</v>
      </c>
      <c r="AS147" s="30">
        <f>AS33</f>
        <v>52.646601274357792</v>
      </c>
      <c r="AT147" s="30"/>
      <c r="AU147" s="30"/>
      <c r="AV147" s="30"/>
      <c r="AW147" s="184"/>
      <c r="AX147" s="184"/>
      <c r="AY147" s="184"/>
      <c r="AZ147" s="184"/>
      <c r="BA147" s="184"/>
      <c r="BB147" s="82"/>
    </row>
    <row r="148" spans="1:54" ht="16.8">
      <c r="A148" s="82"/>
      <c r="B148" s="82"/>
      <c r="C148" s="82"/>
      <c r="D148" s="82"/>
      <c r="E148" s="346" t="s">
        <v>717</v>
      </c>
      <c r="F148" s="82"/>
      <c r="G148" s="2" t="s">
        <v>304</v>
      </c>
      <c r="H148" s="82" t="s">
        <v>720</v>
      </c>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30"/>
      <c r="AK148" s="30"/>
      <c r="AL148" s="30"/>
      <c r="AM148" s="30"/>
      <c r="AN148" s="30"/>
      <c r="AO148" s="8"/>
      <c r="AP148" s="8"/>
      <c r="AQ148" s="9"/>
      <c r="AR148" s="30">
        <f>AR43</f>
        <v>-21.081276477468101</v>
      </c>
      <c r="AS148" s="30"/>
      <c r="AT148" s="30"/>
      <c r="AU148" s="30"/>
      <c r="AV148" s="30"/>
      <c r="AW148" s="184"/>
      <c r="AX148" s="184"/>
      <c r="AY148" s="184"/>
      <c r="AZ148" s="184"/>
      <c r="BA148" s="184"/>
      <c r="BB148" s="82"/>
    </row>
    <row r="149" spans="1:54" ht="16.8">
      <c r="A149" s="82"/>
      <c r="B149" s="82"/>
      <c r="C149" s="82"/>
      <c r="D149" s="82"/>
      <c r="E149" s="346" t="s">
        <v>435</v>
      </c>
      <c r="F149" s="82"/>
      <c r="G149" s="2" t="s">
        <v>304</v>
      </c>
      <c r="H149" s="82" t="s">
        <v>730</v>
      </c>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30"/>
      <c r="AK149" s="30"/>
      <c r="AL149" s="30"/>
      <c r="AM149" s="30"/>
      <c r="AN149" s="30"/>
      <c r="AO149" s="8"/>
      <c r="AP149" s="8"/>
      <c r="AQ149" s="9"/>
      <c r="AR149" s="30">
        <f>AR55</f>
        <v>0</v>
      </c>
      <c r="AS149" s="30">
        <f>AS55</f>
        <v>0</v>
      </c>
      <c r="AT149" s="30"/>
      <c r="AU149" s="30"/>
      <c r="AV149" s="30"/>
      <c r="AW149" s="184"/>
      <c r="AX149" s="184"/>
      <c r="AY149" s="184"/>
      <c r="AZ149" s="184"/>
      <c r="BA149" s="184"/>
      <c r="BB149" s="82"/>
    </row>
    <row r="150" spans="1:54" ht="16.8">
      <c r="A150" s="82"/>
      <c r="B150" s="82"/>
      <c r="C150" s="82"/>
      <c r="D150" s="82"/>
      <c r="E150" s="259" t="s">
        <v>795</v>
      </c>
      <c r="F150" s="82"/>
      <c r="G150" s="82"/>
      <c r="H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30"/>
      <c r="AK150" s="30"/>
      <c r="AL150" s="30"/>
      <c r="AM150" s="30"/>
      <c r="AN150" s="30"/>
      <c r="AO150" s="8"/>
      <c r="AP150" s="8"/>
      <c r="AQ150" s="9"/>
      <c r="AR150" s="30"/>
      <c r="AS150" s="30"/>
      <c r="AT150" s="30"/>
      <c r="AU150" s="30"/>
      <c r="AV150" s="30"/>
      <c r="AW150" s="184"/>
      <c r="AX150" s="184"/>
      <c r="AY150" s="184"/>
      <c r="AZ150" s="184"/>
      <c r="BA150" s="184"/>
      <c r="BB150" s="82"/>
    </row>
    <row r="151" spans="1:54" ht="16.8">
      <c r="A151" s="82"/>
      <c r="B151" s="82"/>
      <c r="C151" s="82"/>
      <c r="D151" s="82"/>
      <c r="E151" s="346" t="s">
        <v>796</v>
      </c>
      <c r="G151" s="2" t="s">
        <v>304</v>
      </c>
      <c r="H151" s="82" t="s">
        <v>797</v>
      </c>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30"/>
      <c r="AK151" s="30"/>
      <c r="AL151" s="30"/>
      <c r="AM151" s="30"/>
      <c r="AN151" s="30"/>
      <c r="AO151" s="8"/>
      <c r="AP151" s="8"/>
      <c r="AQ151" s="9"/>
      <c r="AR151" s="30">
        <f>AR62</f>
        <v>5.1422128932403508</v>
      </c>
      <c r="AS151" s="30">
        <f>AS62</f>
        <v>6.3515849317121411</v>
      </c>
      <c r="AT151" s="30"/>
      <c r="AU151" s="30"/>
      <c r="AV151" s="30"/>
      <c r="AW151" s="184"/>
      <c r="AX151" s="184"/>
      <c r="AY151" s="184"/>
      <c r="AZ151" s="184"/>
      <c r="BA151" s="184"/>
      <c r="BB151" s="82"/>
    </row>
    <row r="152" spans="1:54" ht="16.8">
      <c r="A152" s="82"/>
      <c r="B152" s="82"/>
      <c r="C152" s="82"/>
      <c r="D152" s="82"/>
      <c r="E152" s="346" t="s">
        <v>798</v>
      </c>
      <c r="G152" s="2" t="s">
        <v>304</v>
      </c>
      <c r="H152" s="82" t="s">
        <v>799</v>
      </c>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30"/>
      <c r="AK152" s="30"/>
      <c r="AL152" s="30"/>
      <c r="AM152" s="30"/>
      <c r="AN152" s="30"/>
      <c r="AO152" s="8"/>
      <c r="AP152" s="8"/>
      <c r="AQ152" s="9"/>
      <c r="AR152" s="30">
        <f>AR68</f>
        <v>28.886259630272924</v>
      </c>
      <c r="AS152" s="30">
        <f>AS68</f>
        <v>30.125634572109892</v>
      </c>
      <c r="AT152" s="30"/>
      <c r="AU152" s="30"/>
      <c r="AV152" s="30"/>
      <c r="AW152" s="184"/>
      <c r="AX152" s="184"/>
      <c r="AY152" s="184"/>
      <c r="AZ152" s="184"/>
      <c r="BA152" s="184"/>
      <c r="BB152" s="82"/>
    </row>
    <row r="153" spans="1:54" ht="16.8">
      <c r="A153" s="82"/>
      <c r="B153" s="82"/>
      <c r="C153" s="82"/>
      <c r="D153" s="82"/>
      <c r="E153" s="346" t="s">
        <v>800</v>
      </c>
      <c r="G153" s="2" t="s">
        <v>304</v>
      </c>
      <c r="H153" s="82" t="s">
        <v>801</v>
      </c>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30"/>
      <c r="AK153" s="30"/>
      <c r="AL153" s="30"/>
      <c r="AM153" s="30"/>
      <c r="AN153" s="30"/>
      <c r="AO153" s="8"/>
      <c r="AP153" s="8"/>
      <c r="AQ153" s="9"/>
      <c r="AR153" s="30">
        <f>AR72</f>
        <v>0</v>
      </c>
      <c r="AS153" s="30">
        <f>AS72</f>
        <v>0</v>
      </c>
      <c r="AT153" s="30">
        <f>AT72</f>
        <v>0</v>
      </c>
      <c r="AU153" s="30"/>
      <c r="AV153" s="30"/>
      <c r="AW153" s="184"/>
      <c r="AX153" s="184"/>
      <c r="AY153" s="184"/>
      <c r="AZ153" s="184"/>
      <c r="BA153" s="184"/>
      <c r="BB153" s="82"/>
    </row>
    <row r="154" spans="1:54" ht="16.8">
      <c r="A154" s="82"/>
      <c r="B154" s="82"/>
      <c r="C154" s="82"/>
      <c r="D154" s="82"/>
      <c r="E154" s="346" t="s">
        <v>749</v>
      </c>
      <c r="G154" s="2" t="s">
        <v>304</v>
      </c>
      <c r="H154" s="82" t="s">
        <v>802</v>
      </c>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30"/>
      <c r="AK154" s="30"/>
      <c r="AL154" s="30"/>
      <c r="AM154" s="30"/>
      <c r="AN154" s="30"/>
      <c r="AO154" s="8"/>
      <c r="AP154" s="8"/>
      <c r="AQ154" s="9"/>
      <c r="AR154" s="30">
        <f>AR79</f>
        <v>1.5935738476271697</v>
      </c>
      <c r="AS154" s="30">
        <f>AS79</f>
        <v>2.0633527397834786</v>
      </c>
      <c r="AT154" s="30"/>
      <c r="AU154" s="30"/>
      <c r="AV154" s="30"/>
      <c r="AW154" s="184"/>
      <c r="AX154" s="184"/>
      <c r="AY154" s="184"/>
      <c r="AZ154" s="184"/>
      <c r="BA154" s="184"/>
      <c r="BB154" s="82"/>
    </row>
    <row r="155" spans="1:54" ht="16.8">
      <c r="A155" s="82"/>
      <c r="B155" s="82"/>
      <c r="C155" s="82"/>
      <c r="D155" s="82"/>
      <c r="E155" s="259" t="s">
        <v>803</v>
      </c>
      <c r="F155" s="82"/>
      <c r="G155" s="82"/>
      <c r="H155" s="1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30"/>
      <c r="AK155" s="30"/>
      <c r="AL155" s="30"/>
      <c r="AM155" s="30"/>
      <c r="AN155" s="30"/>
      <c r="AO155" s="8"/>
      <c r="AP155" s="8"/>
      <c r="AQ155" s="9"/>
      <c r="AR155" s="30"/>
      <c r="AS155" s="30"/>
      <c r="AT155" s="30"/>
      <c r="AU155" s="30"/>
      <c r="AV155" s="30"/>
      <c r="AW155" s="184"/>
      <c r="AX155" s="184"/>
      <c r="AY155" s="184"/>
      <c r="AZ155" s="184"/>
      <c r="BA155" s="184"/>
      <c r="BB155" s="82"/>
    </row>
    <row r="156" spans="1:54" ht="16.8">
      <c r="A156" s="82"/>
      <c r="B156" s="82"/>
      <c r="C156" s="82"/>
      <c r="D156" s="82"/>
      <c r="E156" s="346" t="s">
        <v>468</v>
      </c>
      <c r="F156" s="82"/>
      <c r="G156" s="2" t="s">
        <v>304</v>
      </c>
      <c r="H156" s="82" t="s">
        <v>756</v>
      </c>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30"/>
      <c r="AK156" s="30"/>
      <c r="AL156" s="30"/>
      <c r="AM156" s="30"/>
      <c r="AN156" s="30"/>
      <c r="AO156" s="8"/>
      <c r="AP156" s="8"/>
      <c r="AQ156" s="9"/>
      <c r="AR156" s="30">
        <f>AR85</f>
        <v>1.2244355934217428</v>
      </c>
      <c r="AS156" s="30">
        <f>AS85</f>
        <v>1.0114912836924779</v>
      </c>
      <c r="AT156" s="30"/>
      <c r="AU156" s="30"/>
      <c r="AV156" s="30"/>
      <c r="AW156" s="184"/>
      <c r="AX156" s="184"/>
      <c r="AY156" s="184"/>
      <c r="AZ156" s="184"/>
      <c r="BA156" s="184"/>
      <c r="BB156" s="82"/>
    </row>
    <row r="157" spans="1:54" ht="16.8">
      <c r="A157" s="82"/>
      <c r="B157" s="82"/>
      <c r="C157" s="82"/>
      <c r="D157" s="82"/>
      <c r="E157" s="346" t="s">
        <v>473</v>
      </c>
      <c r="F157" s="82"/>
      <c r="G157" s="2" t="s">
        <v>304</v>
      </c>
      <c r="H157" s="82" t="s">
        <v>759</v>
      </c>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30"/>
      <c r="AK157" s="30"/>
      <c r="AL157" s="30"/>
      <c r="AM157" s="30"/>
      <c r="AN157" s="30"/>
      <c r="AO157" s="8"/>
      <c r="AP157" s="8"/>
      <c r="AQ157" s="9"/>
      <c r="AR157" s="30">
        <f>AR90</f>
        <v>-25.682857835029381</v>
      </c>
      <c r="AS157" s="30">
        <f>AS90</f>
        <v>-31.572462453008281</v>
      </c>
      <c r="AT157" s="30"/>
      <c r="AU157" s="30"/>
      <c r="AV157" s="30"/>
      <c r="AW157" s="184"/>
      <c r="AX157" s="184"/>
      <c r="AY157" s="184"/>
      <c r="AZ157" s="184"/>
      <c r="BA157" s="184"/>
      <c r="BB157" s="82"/>
    </row>
    <row r="158" spans="1:54" ht="16.8">
      <c r="A158" s="82"/>
      <c r="B158" s="82"/>
      <c r="C158" s="82"/>
      <c r="D158" s="82"/>
      <c r="E158" s="346" t="s">
        <v>478</v>
      </c>
      <c r="F158" s="82"/>
      <c r="G158" s="2" t="s">
        <v>304</v>
      </c>
      <c r="H158" s="82" t="s">
        <v>762</v>
      </c>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30"/>
      <c r="AK158" s="30"/>
      <c r="AL158" s="30"/>
      <c r="AM158" s="30"/>
      <c r="AN158" s="30"/>
      <c r="AO158" s="8"/>
      <c r="AP158" s="8"/>
      <c r="AQ158" s="9"/>
      <c r="AR158" s="30">
        <f>AR95</f>
        <v>-10.940038697551852</v>
      </c>
      <c r="AS158" s="30">
        <f>AS95</f>
        <v>-12.835903154349293</v>
      </c>
      <c r="AT158" s="30"/>
      <c r="AU158" s="30"/>
      <c r="AV158" s="30"/>
      <c r="AW158" s="184"/>
      <c r="AX158" s="184"/>
      <c r="AY158" s="184"/>
      <c r="AZ158" s="184"/>
      <c r="BA158" s="184"/>
      <c r="BB158" s="82"/>
    </row>
    <row r="159" spans="1:54" ht="16.8">
      <c r="A159" s="82"/>
      <c r="B159" s="82"/>
      <c r="C159" s="82"/>
      <c r="D159" s="82"/>
      <c r="E159" s="346" t="s">
        <v>483</v>
      </c>
      <c r="F159" s="82"/>
      <c r="G159" s="2" t="s">
        <v>304</v>
      </c>
      <c r="H159" s="82" t="s">
        <v>765</v>
      </c>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30"/>
      <c r="AK159" s="30"/>
      <c r="AL159" s="30"/>
      <c r="AM159" s="30"/>
      <c r="AN159" s="30"/>
      <c r="AO159" s="8"/>
      <c r="AP159" s="8"/>
      <c r="AQ159" s="9"/>
      <c r="AR159" s="30">
        <f>AR100</f>
        <v>3.3825066419275531</v>
      </c>
      <c r="AS159" s="30">
        <f>AS100</f>
        <v>3.4761374824486602</v>
      </c>
      <c r="AT159" s="30"/>
      <c r="AU159" s="30"/>
      <c r="AV159" s="30"/>
      <c r="AW159" s="184"/>
      <c r="AX159" s="184"/>
      <c r="AY159" s="184"/>
      <c r="AZ159" s="184"/>
      <c r="BA159" s="184"/>
      <c r="BB159" s="82"/>
    </row>
    <row r="160" spans="1:54" ht="16.8">
      <c r="A160" s="82"/>
      <c r="B160" s="82"/>
      <c r="C160" s="82"/>
      <c r="D160" s="82"/>
      <c r="E160" s="346" t="s">
        <v>488</v>
      </c>
      <c r="F160" s="82"/>
      <c r="G160" s="2" t="s">
        <v>304</v>
      </c>
      <c r="H160" s="82" t="s">
        <v>768</v>
      </c>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30"/>
      <c r="AK160" s="30"/>
      <c r="AL160" s="30"/>
      <c r="AM160" s="30"/>
      <c r="AN160" s="30"/>
      <c r="AO160" s="8"/>
      <c r="AP160" s="8"/>
      <c r="AQ160" s="9"/>
      <c r="AR160" s="30">
        <f>AR105</f>
        <v>0.471995577396219</v>
      </c>
      <c r="AS160" s="30">
        <f>AS105</f>
        <v>0.39922757797198338</v>
      </c>
      <c r="AT160" s="30"/>
      <c r="AU160" s="30"/>
      <c r="AV160" s="30"/>
      <c r="AW160" s="184"/>
      <c r="AX160" s="184"/>
      <c r="AY160" s="184"/>
      <c r="AZ160" s="184"/>
      <c r="BA160" s="184"/>
      <c r="BB160" s="82"/>
    </row>
    <row r="161" spans="1:54" ht="16.8">
      <c r="A161" s="82"/>
      <c r="B161" s="82"/>
      <c r="C161" s="82"/>
      <c r="D161" s="82"/>
      <c r="E161" s="346" t="s">
        <v>804</v>
      </c>
      <c r="F161" s="82"/>
      <c r="G161" s="2" t="s">
        <v>304</v>
      </c>
      <c r="H161" s="82" t="s">
        <v>771</v>
      </c>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30"/>
      <c r="AK161" s="30"/>
      <c r="AL161" s="30"/>
      <c r="AM161" s="30"/>
      <c r="AN161" s="30"/>
      <c r="AO161" s="8"/>
      <c r="AP161" s="8"/>
      <c r="AQ161" s="9"/>
      <c r="AR161" s="30">
        <f>AR110</f>
        <v>5.7363247171318611E-2</v>
      </c>
      <c r="AS161" s="30">
        <f>AS110</f>
        <v>5.2289682769719244E-2</v>
      </c>
      <c r="AT161" s="30"/>
      <c r="AU161" s="30"/>
      <c r="AV161" s="30"/>
      <c r="AW161" s="184"/>
      <c r="AX161" s="184"/>
      <c r="AY161" s="184"/>
      <c r="AZ161" s="184"/>
      <c r="BA161" s="184"/>
      <c r="BB161" s="82"/>
    </row>
    <row r="162" spans="1:54" ht="16.8">
      <c r="A162" s="82"/>
      <c r="B162" s="82"/>
      <c r="C162" s="82"/>
      <c r="D162" s="82"/>
      <c r="E162" s="346" t="s">
        <v>805</v>
      </c>
      <c r="F162" s="82"/>
      <c r="G162" s="2" t="s">
        <v>304</v>
      </c>
      <c r="H162" s="82" t="s">
        <v>774</v>
      </c>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30"/>
      <c r="AK162" s="30"/>
      <c r="AL162" s="30"/>
      <c r="AM162" s="30"/>
      <c r="AN162" s="30"/>
      <c r="AO162" s="8"/>
      <c r="AP162" s="8"/>
      <c r="AQ162" s="9"/>
      <c r="AR162" s="30">
        <f>AR115</f>
        <v>0</v>
      </c>
      <c r="AS162" s="30">
        <f>AS115</f>
        <v>0</v>
      </c>
      <c r="AT162" s="30"/>
      <c r="AU162" s="30"/>
      <c r="AV162" s="30"/>
      <c r="AW162" s="184"/>
      <c r="AX162" s="184"/>
      <c r="AY162" s="184"/>
      <c r="AZ162" s="184"/>
      <c r="BA162" s="184"/>
      <c r="BB162" s="82"/>
    </row>
    <row r="163" spans="1:54" ht="16.8">
      <c r="A163" s="82"/>
      <c r="B163" s="82"/>
      <c r="C163" s="82"/>
      <c r="D163" s="82"/>
      <c r="E163" s="346" t="s">
        <v>503</v>
      </c>
      <c r="F163" s="82"/>
      <c r="G163" s="2" t="s">
        <v>304</v>
      </c>
      <c r="H163" s="82" t="s">
        <v>777</v>
      </c>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30"/>
      <c r="AK163" s="30"/>
      <c r="AL163" s="30"/>
      <c r="AM163" s="30"/>
      <c r="AN163" s="30"/>
      <c r="AO163" s="8"/>
      <c r="AP163" s="8"/>
      <c r="AQ163" s="9"/>
      <c r="AR163" s="30">
        <f>AR120</f>
        <v>0</v>
      </c>
      <c r="AS163" s="30">
        <f>AS120</f>
        <v>0</v>
      </c>
      <c r="AT163" s="30"/>
      <c r="AU163" s="30"/>
      <c r="AV163" s="30"/>
      <c r="AW163" s="184"/>
      <c r="AX163" s="184"/>
      <c r="AY163" s="184"/>
      <c r="AZ163" s="184"/>
      <c r="BA163" s="184"/>
      <c r="BB163" s="82"/>
    </row>
    <row r="164" spans="1:54" ht="16.8">
      <c r="A164" s="82"/>
      <c r="B164" s="82"/>
      <c r="C164" s="82"/>
      <c r="D164" s="82"/>
      <c r="E164" s="346" t="s">
        <v>508</v>
      </c>
      <c r="F164" s="82"/>
      <c r="G164" s="2" t="s">
        <v>304</v>
      </c>
      <c r="H164" s="82" t="s">
        <v>780</v>
      </c>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30"/>
      <c r="AK164" s="30"/>
      <c r="AL164" s="30"/>
      <c r="AM164" s="30"/>
      <c r="AN164" s="30"/>
      <c r="AO164" s="8"/>
      <c r="AP164" s="8"/>
      <c r="AQ164" s="9"/>
      <c r="AR164" s="30">
        <f>AR125</f>
        <v>0</v>
      </c>
      <c r="AS164" s="30">
        <f>AS125</f>
        <v>0</v>
      </c>
      <c r="AT164" s="30"/>
      <c r="AU164" s="30"/>
      <c r="AV164" s="30"/>
      <c r="AW164" s="184"/>
      <c r="AX164" s="184"/>
      <c r="AY164" s="184"/>
      <c r="AZ164" s="184"/>
      <c r="BA164" s="184"/>
      <c r="BB164" s="82"/>
    </row>
    <row r="165" spans="1:54" ht="16.8">
      <c r="A165" s="82"/>
      <c r="B165" s="82"/>
      <c r="C165" s="82"/>
      <c r="D165" s="82"/>
      <c r="E165" s="346" t="s">
        <v>806</v>
      </c>
      <c r="F165" s="82"/>
      <c r="G165" s="2" t="s">
        <v>304</v>
      </c>
      <c r="H165" s="82" t="s">
        <v>784</v>
      </c>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30"/>
      <c r="AK165" s="30"/>
      <c r="AL165" s="30"/>
      <c r="AM165" s="30"/>
      <c r="AN165" s="30"/>
      <c r="AO165" s="8"/>
      <c r="AP165" s="8"/>
      <c r="AQ165" s="9"/>
      <c r="AR165" s="30">
        <f>AR130</f>
        <v>1.1988533670569539</v>
      </c>
      <c r="AS165" s="30">
        <f>AS130</f>
        <v>2.1111933490812391</v>
      </c>
      <c r="AT165" s="30"/>
      <c r="AU165" s="30"/>
      <c r="AV165" s="30"/>
      <c r="AW165" s="184"/>
      <c r="AX165" s="184"/>
      <c r="AY165" s="184"/>
      <c r="AZ165" s="184"/>
      <c r="BA165" s="184"/>
      <c r="BB165" s="82"/>
    </row>
    <row r="166" spans="1:54" ht="16.8">
      <c r="A166" s="82"/>
      <c r="B166" s="82"/>
      <c r="C166" s="82"/>
      <c r="D166" s="82"/>
      <c r="E166" s="346" t="s">
        <v>807</v>
      </c>
      <c r="F166" s="82"/>
      <c r="G166" s="2" t="s">
        <v>304</v>
      </c>
      <c r="H166" s="82" t="s">
        <v>788</v>
      </c>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30"/>
      <c r="AK166" s="30"/>
      <c r="AL166" s="30"/>
      <c r="AM166" s="30"/>
      <c r="AN166" s="30"/>
      <c r="AO166" s="8"/>
      <c r="AP166" s="8"/>
      <c r="AQ166" s="9"/>
      <c r="AR166" s="30">
        <f>AR135</f>
        <v>1.6535168256739172</v>
      </c>
      <c r="AS166" s="30">
        <f>AS135</f>
        <v>4.6213273165396993</v>
      </c>
      <c r="AT166" s="30">
        <f>AT135</f>
        <v>-6.657312526438855E-2</v>
      </c>
      <c r="AU166" s="30"/>
      <c r="AV166" s="30"/>
      <c r="AW166" s="184"/>
      <c r="AX166" s="184"/>
      <c r="AY166" s="184"/>
      <c r="AZ166" s="184"/>
      <c r="BA166" s="184"/>
      <c r="BB166" s="82"/>
    </row>
    <row r="167" spans="1:54" ht="16.8">
      <c r="A167" s="82"/>
      <c r="B167" s="82"/>
      <c r="C167" s="82"/>
      <c r="D167" s="82"/>
      <c r="E167" s="346" t="s">
        <v>808</v>
      </c>
      <c r="F167" s="82"/>
      <c r="G167" s="2" t="s">
        <v>304</v>
      </c>
      <c r="H167" s="82" t="s">
        <v>790</v>
      </c>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30"/>
      <c r="AK167" s="30"/>
      <c r="AL167" s="30"/>
      <c r="AM167" s="30"/>
      <c r="AN167" s="30"/>
      <c r="AO167" s="8"/>
      <c r="AP167" s="8"/>
      <c r="AQ167" s="9"/>
      <c r="AR167" s="30">
        <f>AR141</f>
        <v>0</v>
      </c>
      <c r="AS167" s="30">
        <f>AS141</f>
        <v>0</v>
      </c>
      <c r="AT167" s="30"/>
      <c r="AU167" s="30"/>
      <c r="AV167" s="30"/>
      <c r="AW167" s="184"/>
      <c r="AX167" s="184"/>
      <c r="AY167" s="184"/>
      <c r="AZ167" s="184"/>
      <c r="BA167" s="184"/>
      <c r="BB167" s="82"/>
    </row>
    <row r="168" spans="1:54" ht="16.8">
      <c r="A168" s="82"/>
      <c r="B168" s="82"/>
      <c r="C168" s="82"/>
      <c r="D168" s="82"/>
      <c r="E168" s="82"/>
      <c r="F168" s="82"/>
      <c r="G168" s="82"/>
      <c r="H168" s="82"/>
      <c r="I168" s="82"/>
      <c r="J168" s="82"/>
      <c r="K168" s="82"/>
      <c r="L168" s="82"/>
      <c r="M168" s="82"/>
      <c r="N168" s="82"/>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243"/>
      <c r="AR168" s="145"/>
      <c r="AS168" s="184"/>
      <c r="AT168" s="184"/>
      <c r="AU168" s="184"/>
      <c r="AV168" s="184"/>
      <c r="AW168" s="184"/>
      <c r="AX168" s="184"/>
      <c r="AY168" s="184"/>
      <c r="AZ168" s="184"/>
      <c r="BA168" s="184"/>
      <c r="BB168" s="82"/>
    </row>
    <row r="169" spans="1:54" ht="16.8">
      <c r="B169" s="37" t="s">
        <v>79</v>
      </c>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8"/>
      <c r="AR169" s="37"/>
      <c r="AS169" s="37"/>
      <c r="AT169" s="37"/>
      <c r="AU169" s="37"/>
      <c r="AV169" s="37"/>
    </row>
    <row r="170" spans="1:54" ht="12.75" customHeight="1"/>
    <row r="171" spans="1:54" ht="12.75" customHeight="1"/>
  </sheetData>
  <conditionalFormatting sqref="K168:BA168">
    <cfRule type="cellIs" dxfId="136" priority="4" operator="equal">
      <formula>FALSE()</formula>
    </cfRule>
  </conditionalFormatting>
  <conditionalFormatting sqref="AM3">
    <cfRule type="expression" dxfId="135" priority="12">
      <formula>$AM$3="OK"</formula>
    </cfRule>
  </conditionalFormatting>
  <conditionalFormatting sqref="AW6:BA6">
    <cfRule type="cellIs" dxfId="134" priority="2" operator="equal">
      <formula>FALSE()</formula>
    </cfRule>
  </conditionalFormatting>
  <conditionalFormatting sqref="AW8:BA167">
    <cfRule type="cellIs" dxfId="133" priority="1" operator="equal">
      <formula>FALSE()</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38657" r:id="rId4" name="Drop Down 1">
              <controlPr defaultSize="0" autoLine="0" autoPict="0" altText="Select appropriate network">
                <anchor>
                  <from>
                    <xdr:col>4</xdr:col>
                    <xdr:colOff>4084320</xdr:colOff>
                    <xdr:row>0</xdr:row>
                    <xdr:rowOff>68580</xdr:rowOff>
                  </from>
                  <to>
                    <xdr:col>4</xdr:col>
                    <xdr:colOff>5021580</xdr:colOff>
                    <xdr:row>0</xdr:row>
                    <xdr:rowOff>198120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CCC0DA"/>
    <outlinePr summaryBelow="0" summaryRight="0"/>
    <pageSetUpPr autoPageBreaks="0"/>
  </sheetPr>
  <dimension ref="A1:CU8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50.45312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49</v>
      </c>
      <c r="B1" s="181"/>
      <c r="C1" s="181"/>
      <c r="D1" s="181"/>
      <c r="E1" s="275"/>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275"/>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49</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57"/>
      <c r="AR7" s="2"/>
      <c r="AS7" s="2"/>
      <c r="AT7" s="2"/>
      <c r="AU7" s="2"/>
      <c r="AV7" s="2"/>
      <c r="AW7" s="165"/>
    </row>
    <row r="8" spans="1:49" ht="16.8">
      <c r="A8" s="2"/>
      <c r="B8" s="2"/>
      <c r="C8" s="20" t="s">
        <v>809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10" t="s">
        <v>810</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1"/>
      <c r="AR10" s="10"/>
      <c r="AS10" s="10"/>
      <c r="AT10" s="10"/>
      <c r="AU10" s="10"/>
      <c r="AV10" s="10"/>
      <c r="AW10" s="2"/>
    </row>
    <row r="11" spans="1:49" ht="16.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165"/>
      <c r="AK11" s="165"/>
      <c r="AL11" s="165"/>
      <c r="AM11" s="165"/>
      <c r="AN11" s="165"/>
      <c r="AO11" s="165"/>
      <c r="AP11" s="165"/>
      <c r="AQ11" s="3"/>
      <c r="AR11" s="6"/>
      <c r="AS11" s="6"/>
      <c r="AT11" s="6"/>
      <c r="AU11" s="6"/>
      <c r="AV11" s="6"/>
      <c r="AW11" s="2"/>
    </row>
    <row r="12" spans="1:49" ht="16.8">
      <c r="A12" s="2"/>
      <c r="B12" s="2"/>
      <c r="C12" s="2"/>
      <c r="D12" s="2"/>
      <c r="E12" s="7" t="s">
        <v>811</v>
      </c>
      <c r="F12" s="2"/>
      <c r="G12" s="2" t="s">
        <v>105</v>
      </c>
      <c r="H12" s="2"/>
      <c r="I12" s="115"/>
      <c r="J12" s="2"/>
      <c r="K12" s="2"/>
      <c r="L12" s="2"/>
      <c r="M12" s="2"/>
      <c r="N12" s="2"/>
      <c r="O12" s="2"/>
      <c r="P12" s="2"/>
      <c r="Q12" s="2"/>
      <c r="R12" s="2"/>
      <c r="S12" s="2"/>
      <c r="T12" s="2"/>
      <c r="U12" s="2"/>
      <c r="V12" s="2"/>
      <c r="W12" s="2"/>
      <c r="X12" s="2"/>
      <c r="Y12" s="2"/>
      <c r="Z12" s="2"/>
      <c r="AA12" s="2"/>
      <c r="AB12" s="2"/>
      <c r="AC12" s="2"/>
      <c r="AD12" s="2"/>
      <c r="AE12" s="2"/>
      <c r="AF12" s="2"/>
      <c r="AG12" s="2"/>
      <c r="AH12" s="2"/>
      <c r="AI12" s="2"/>
      <c r="AJ12" s="8"/>
      <c r="AK12" s="8"/>
      <c r="AL12" s="8"/>
      <c r="AM12" s="8"/>
      <c r="AN12" s="8"/>
      <c r="AO12" s="8"/>
      <c r="AP12" s="8"/>
      <c r="AQ12" s="9"/>
      <c r="AR12" s="8">
        <f>(InputSummary!AR31 + InputSummary!AR41)</f>
        <v>49.046974797466049</v>
      </c>
      <c r="AS12" s="8">
        <f>(InputSummary!AS31 + InputSummary!AS41)</f>
        <v>37.587654830385816</v>
      </c>
      <c r="AT12" s="8">
        <f>(InputSummary!AT31 + InputSummary!AT41)</f>
        <v>18.450028062648524</v>
      </c>
      <c r="AU12" s="8">
        <f>(InputSummary!AU31 + InputSummary!AU41)</f>
        <v>19.46516171270272</v>
      </c>
      <c r="AV12" s="8">
        <f>(InputSummary!AV31 + InputSummary!AV41)</f>
        <v>20.93616659115542</v>
      </c>
      <c r="AW12" s="2"/>
    </row>
    <row r="13" spans="1:49" ht="16.8">
      <c r="A13" s="2"/>
      <c r="B13" s="2"/>
      <c r="C13" s="2"/>
      <c r="D13" s="2"/>
      <c r="E13" s="7" t="s">
        <v>812</v>
      </c>
      <c r="F13" s="2"/>
      <c r="G13" s="2" t="s">
        <v>105</v>
      </c>
      <c r="H13" s="2"/>
      <c r="I13" s="11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(InputSummary!AR32 + InputSummary!AR42)</f>
        <v>78.359682731195676</v>
      </c>
      <c r="AS13" s="8">
        <f>(InputSummary!AS32 + InputSummary!AS42)</f>
        <v>92.044193168106204</v>
      </c>
      <c r="AT13" s="8">
        <f>(InputSummary!AT32 + InputSummary!AT42)</f>
        <v>94.182969849875121</v>
      </c>
      <c r="AU13" s="8">
        <f>(InputSummary!AU32 + InputSummary!AU42)</f>
        <v>79.038817557138344</v>
      </c>
      <c r="AV13" s="8">
        <f>(InputSummary!AV32 + InputSummary!AV42)</f>
        <v>99.296094123923709</v>
      </c>
      <c r="AW13" s="2"/>
    </row>
    <row r="14" spans="1:49" ht="16.8">
      <c r="A14" s="2"/>
      <c r="B14" s="2"/>
      <c r="C14" s="2"/>
      <c r="D14" s="2"/>
      <c r="E14" s="7" t="s">
        <v>813</v>
      </c>
      <c r="F14" s="2"/>
      <c r="G14" s="2" t="s">
        <v>105</v>
      </c>
      <c r="H14" s="2"/>
      <c r="I14" s="11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9"/>
      <c r="AR14" s="8">
        <f>(InputSummary!AR33 + InputSummary!AR43)</f>
        <v>31.102593615212314</v>
      </c>
      <c r="AS14" s="8">
        <f>(InputSummary!AS33 + InputSummary!AS43)</f>
        <v>32.063886437657544</v>
      </c>
      <c r="AT14" s="8">
        <f>(InputSummary!AT33 + InputSummary!AT43)</f>
        <v>32.668008506475495</v>
      </c>
      <c r="AU14" s="8">
        <f>(InputSummary!AU33 + InputSummary!AU43)</f>
        <v>26.62148406165938</v>
      </c>
      <c r="AV14" s="8">
        <f>(InputSummary!AV33 + InputSummary!AV43)</f>
        <v>25.932577464605519</v>
      </c>
      <c r="AW14" s="2"/>
    </row>
    <row r="15" spans="1:49" ht="16.8">
      <c r="A15" s="2"/>
      <c r="B15" s="2"/>
      <c r="C15" s="2"/>
      <c r="D15" s="2"/>
      <c r="E15" s="7" t="s">
        <v>814</v>
      </c>
      <c r="F15" s="2"/>
      <c r="G15" s="2" t="s">
        <v>105</v>
      </c>
      <c r="H15" s="2"/>
      <c r="I15" s="11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8"/>
      <c r="AK15" s="8"/>
      <c r="AL15" s="8"/>
      <c r="AM15" s="8"/>
      <c r="AN15" s="8"/>
      <c r="AO15" s="8"/>
      <c r="AP15" s="8"/>
      <c r="AQ15" s="9"/>
      <c r="AR15" s="8">
        <f>(InputSummary!AR34 + InputSummary!AR44)</f>
        <v>29.627800356960609</v>
      </c>
      <c r="AS15" s="8">
        <f>(InputSummary!AS34 + InputSummary!AS44)</f>
        <v>29.197564599422389</v>
      </c>
      <c r="AT15" s="8">
        <f>(InputSummary!AT34 + InputSummary!AT44)</f>
        <v>29.009081771850575</v>
      </c>
      <c r="AU15" s="8">
        <f>(InputSummary!AU34 + InputSummary!AU44)</f>
        <v>28.733448238180191</v>
      </c>
      <c r="AV15" s="8">
        <f>(InputSummary!AV34 + InputSummary!AV44)</f>
        <v>28.443405756043706</v>
      </c>
      <c r="AW15" s="2"/>
    </row>
    <row r="16" spans="1:49" ht="16.8">
      <c r="A16" s="2"/>
      <c r="B16" s="2"/>
      <c r="C16" s="2"/>
      <c r="D16" s="2"/>
      <c r="E16" s="7" t="s">
        <v>815</v>
      </c>
      <c r="F16" s="2"/>
      <c r="G16" s="2" t="s">
        <v>105</v>
      </c>
      <c r="H16" s="2"/>
      <c r="I16" s="11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8"/>
      <c r="AK16" s="8"/>
      <c r="AL16" s="8"/>
      <c r="AM16" s="8"/>
      <c r="AN16" s="8"/>
      <c r="AO16" s="8"/>
      <c r="AP16" s="8"/>
      <c r="AQ16" s="9"/>
      <c r="AR16" s="8">
        <f>(InputSummary!AR35 + InputSummary!AR45)</f>
        <v>10.238380461199787</v>
      </c>
      <c r="AS16" s="8">
        <f>(InputSummary!AS35 + InputSummary!AS45)</f>
        <v>10.930013717132411</v>
      </c>
      <c r="AT16" s="8">
        <f>(InputSummary!AT35 + InputSummary!AT45)</f>
        <v>10.86501814472577</v>
      </c>
      <c r="AU16" s="8">
        <f>(InputSummary!AU35 + InputSummary!AU45)</f>
        <v>10.430159215095966</v>
      </c>
      <c r="AV16" s="8">
        <f>(InputSummary!AV35 + InputSummary!AV45)</f>
        <v>10.216393956228163</v>
      </c>
      <c r="AW16" s="2"/>
    </row>
    <row r="17" spans="1:49" ht="16.8">
      <c r="A17" s="2"/>
      <c r="B17" s="2"/>
      <c r="C17" s="2"/>
      <c r="D17" s="2"/>
      <c r="E17" s="7" t="s">
        <v>816</v>
      </c>
      <c r="F17" s="2"/>
      <c r="G17" s="2" t="s">
        <v>105</v>
      </c>
      <c r="H17" s="2"/>
      <c r="I17" s="11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8"/>
      <c r="AK17" s="8"/>
      <c r="AL17" s="8"/>
      <c r="AM17" s="8"/>
      <c r="AN17" s="8"/>
      <c r="AO17" s="8"/>
      <c r="AP17" s="8"/>
      <c r="AQ17" s="9"/>
      <c r="AR17" s="8">
        <f>(InputSummary!AR36 + InputSummary!AR46)</f>
        <v>17.675772999791306</v>
      </c>
      <c r="AS17" s="8">
        <f>(InputSummary!AS36 + InputSummary!AS46)</f>
        <v>16.965763541291071</v>
      </c>
      <c r="AT17" s="8">
        <f>(InputSummary!AT36 + InputSummary!AT46)</f>
        <v>16.075319015786675</v>
      </c>
      <c r="AU17" s="8">
        <f>(InputSummary!AU36 + InputSummary!AU46)</f>
        <v>16.159347644776261</v>
      </c>
      <c r="AV17" s="8">
        <f>(InputSummary!AV36 + InputSummary!AV46)</f>
        <v>16.052323768134478</v>
      </c>
      <c r="AW17" s="2"/>
    </row>
    <row r="18" spans="1:49" ht="16.8">
      <c r="A18" s="2"/>
      <c r="B18" s="2"/>
      <c r="C18" s="2"/>
      <c r="D18" s="2"/>
      <c r="E18" s="7" t="s">
        <v>817</v>
      </c>
      <c r="F18" s="2"/>
      <c r="G18" s="2" t="s">
        <v>105</v>
      </c>
      <c r="H18" s="2"/>
      <c r="I18" s="11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8"/>
      <c r="AK18" s="8"/>
      <c r="AL18" s="8"/>
      <c r="AM18" s="8"/>
      <c r="AN18" s="8"/>
      <c r="AO18" s="8"/>
      <c r="AP18" s="8"/>
      <c r="AQ18" s="9"/>
      <c r="AR18" s="8">
        <f>(InputSummary!AR37 + InputSummary!AR47)</f>
        <v>104.67984937156244</v>
      </c>
      <c r="AS18" s="8">
        <f>(InputSummary!AS37 + InputSummary!AS47)</f>
        <v>99.562918694250143</v>
      </c>
      <c r="AT18" s="8">
        <f>(InputSummary!AT37 + InputSummary!AT47)</f>
        <v>96.144478183421626</v>
      </c>
      <c r="AU18" s="8">
        <f>(InputSummary!AU37 + InputSummary!AU47)</f>
        <v>94.254514189157348</v>
      </c>
      <c r="AV18" s="8">
        <f>(InputSummary!AV37 + InputSummary!AV47)</f>
        <v>94.183072753344149</v>
      </c>
      <c r="AW18" s="2"/>
    </row>
    <row r="19" spans="1:49" ht="16.8">
      <c r="A19" s="2"/>
      <c r="B19" s="2"/>
      <c r="C19" s="2"/>
      <c r="D19" s="2"/>
      <c r="E19" s="7" t="s">
        <v>818</v>
      </c>
      <c r="F19" s="2"/>
      <c r="G19" s="2" t="s">
        <v>105</v>
      </c>
      <c r="H19" s="2"/>
      <c r="I19" s="115"/>
      <c r="J19" s="2"/>
      <c r="K19" s="432"/>
      <c r="L19" s="432"/>
      <c r="M19" s="432"/>
      <c r="N19" s="432"/>
      <c r="O19" s="432"/>
      <c r="P19" s="432"/>
      <c r="Q19" s="432"/>
      <c r="R19" s="432"/>
      <c r="S19" s="432"/>
      <c r="T19" s="432"/>
      <c r="U19" s="432"/>
      <c r="V19" s="432"/>
      <c r="W19" s="432"/>
      <c r="X19" s="432"/>
      <c r="Y19" s="432"/>
      <c r="Z19" s="432"/>
      <c r="AA19" s="432"/>
      <c r="AB19" s="432"/>
      <c r="AC19" s="432"/>
      <c r="AD19" s="432"/>
      <c r="AE19" s="432"/>
      <c r="AF19" s="432"/>
      <c r="AG19" s="432"/>
      <c r="AH19" s="432"/>
      <c r="AI19" s="432"/>
      <c r="AJ19" s="431"/>
      <c r="AK19" s="431"/>
      <c r="AL19" s="431"/>
      <c r="AM19" s="431"/>
      <c r="AN19" s="431"/>
      <c r="AO19" s="431"/>
      <c r="AP19" s="431"/>
      <c r="AQ19" s="533"/>
      <c r="AR19" s="431">
        <f t="shared" ref="AR19:AV19" si="0">SUM(AR12:AR18)</f>
        <v>320.73105433338822</v>
      </c>
      <c r="AS19" s="431">
        <f t="shared" si="0"/>
        <v>318.35199498824556</v>
      </c>
      <c r="AT19" s="431">
        <f t="shared" si="0"/>
        <v>297.39490353478379</v>
      </c>
      <c r="AU19" s="431">
        <f t="shared" si="0"/>
        <v>274.70293261871018</v>
      </c>
      <c r="AV19" s="431">
        <f t="shared" si="0"/>
        <v>295.06003441343512</v>
      </c>
      <c r="AW19" s="2"/>
    </row>
    <row r="20" spans="1:49" ht="16.8">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57"/>
      <c r="AR20" s="2"/>
      <c r="AS20" s="2"/>
      <c r="AT20" s="2"/>
      <c r="AU20" s="2"/>
      <c r="AV20" s="2"/>
      <c r="AW20" s="2"/>
    </row>
    <row r="21" spans="1:49" ht="16.8">
      <c r="A21" s="2"/>
      <c r="B21" s="2"/>
      <c r="C21" s="2"/>
      <c r="D21" s="10" t="s">
        <v>819</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1"/>
      <c r="AR21" s="10"/>
      <c r="AS21" s="10"/>
      <c r="AT21" s="10"/>
      <c r="AU21" s="10"/>
      <c r="AV21" s="10"/>
      <c r="AW21" s="2"/>
    </row>
    <row r="22" spans="1:49" ht="16.8">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57"/>
      <c r="AR22" s="7"/>
      <c r="AS22" s="7"/>
      <c r="AT22" s="7"/>
      <c r="AU22" s="7"/>
      <c r="AV22" s="7"/>
      <c r="AW22" s="2"/>
    </row>
    <row r="23" spans="1:49" ht="16.8">
      <c r="A23" s="2"/>
      <c r="B23" s="2"/>
      <c r="C23" s="2"/>
      <c r="D23" s="2"/>
      <c r="E23" s="7" t="s">
        <v>811</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8"/>
      <c r="AK23" s="8"/>
      <c r="AL23" s="8"/>
      <c r="AM23" s="8"/>
      <c r="AN23" s="8"/>
      <c r="AO23" s="8"/>
      <c r="AP23" s="8"/>
      <c r="AQ23" s="9"/>
      <c r="AR23" s="8">
        <f>InputSummary!AR51</f>
        <v>-5.6194744977605087</v>
      </c>
      <c r="AS23" s="8">
        <f>InputSummary!AS51</f>
        <v>9.1325487739783995E-2</v>
      </c>
      <c r="AT23" s="8">
        <f>InputSummary!AT51</f>
        <v>28.73479856399949</v>
      </c>
      <c r="AU23" s="8">
        <f>InputSummary!AU51</f>
        <v>38.845854515984897</v>
      </c>
      <c r="AV23" s="8">
        <f>InputSummary!AV51</f>
        <v>44.071129390265519</v>
      </c>
      <c r="AW23" s="2"/>
    </row>
    <row r="24" spans="1:49" ht="16.8">
      <c r="A24" s="2"/>
      <c r="B24" s="2"/>
      <c r="C24" s="2"/>
      <c r="D24" s="2"/>
      <c r="E24" s="7" t="s">
        <v>812</v>
      </c>
      <c r="F24" s="2"/>
      <c r="G24" s="2" t="s">
        <v>105</v>
      </c>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8"/>
      <c r="AK24" s="8"/>
      <c r="AL24" s="8"/>
      <c r="AM24" s="8"/>
      <c r="AN24" s="8"/>
      <c r="AO24" s="8"/>
      <c r="AP24" s="8"/>
      <c r="AQ24" s="9"/>
      <c r="AR24" s="8">
        <f>InputSummary!AR52</f>
        <v>1.8542487566009518</v>
      </c>
      <c r="AS24" s="8">
        <f>InputSummary!AS52</f>
        <v>1.8307527153668468</v>
      </c>
      <c r="AT24" s="8">
        <f>InputSummary!AT52</f>
        <v>1.4521938182271623</v>
      </c>
      <c r="AU24" s="8">
        <f>InputSummary!AU52</f>
        <v>0.24662448993410219</v>
      </c>
      <c r="AV24" s="8">
        <f>InputSummary!AV52</f>
        <v>0.26620915522020638</v>
      </c>
      <c r="AW24" s="2"/>
    </row>
    <row r="25" spans="1:49" ht="16.8">
      <c r="A25" s="2"/>
      <c r="B25" s="2"/>
      <c r="C25" s="2"/>
      <c r="D25" s="2"/>
      <c r="E25" s="7" t="s">
        <v>813</v>
      </c>
      <c r="F25" s="2"/>
      <c r="G25" s="2" t="s">
        <v>105</v>
      </c>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8"/>
      <c r="AK25" s="8"/>
      <c r="AL25" s="8"/>
      <c r="AM25" s="8"/>
      <c r="AN25" s="8"/>
      <c r="AO25" s="8"/>
      <c r="AP25" s="8"/>
      <c r="AQ25" s="9"/>
      <c r="AR25" s="8">
        <f>InputSummary!AR53</f>
        <v>1.5163587051987348</v>
      </c>
      <c r="AS25" s="8">
        <f>InputSummary!AS53</f>
        <v>1.8581361586607354</v>
      </c>
      <c r="AT25" s="8">
        <f>InputSummary!AT53</f>
        <v>1.2854424053465774</v>
      </c>
      <c r="AU25" s="8">
        <f>InputSummary!AU53</f>
        <v>0.58394885345280734</v>
      </c>
      <c r="AV25" s="8">
        <f>InputSummary!AV53</f>
        <v>0.90490678748271303</v>
      </c>
      <c r="AW25" s="2"/>
    </row>
    <row r="26" spans="1:49" ht="16.8">
      <c r="A26" s="2"/>
      <c r="B26" s="2"/>
      <c r="C26" s="2"/>
      <c r="D26" s="2"/>
      <c r="E26" s="7" t="s">
        <v>814</v>
      </c>
      <c r="F26" s="2"/>
      <c r="G26" s="2" t="s">
        <v>105</v>
      </c>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InputSummary!AR54</f>
        <v>0</v>
      </c>
      <c r="AS26" s="8">
        <f>InputSummary!AS54</f>
        <v>0</v>
      </c>
      <c r="AT26" s="8">
        <f>InputSummary!AT54</f>
        <v>0</v>
      </c>
      <c r="AU26" s="8">
        <f>InputSummary!AU54</f>
        <v>0</v>
      </c>
      <c r="AV26" s="8">
        <f>InputSummary!AV54</f>
        <v>0</v>
      </c>
      <c r="AW26" s="2"/>
    </row>
    <row r="27" spans="1:49" ht="16.8">
      <c r="A27" s="2"/>
      <c r="B27" s="2"/>
      <c r="C27" s="2"/>
      <c r="D27" s="2"/>
      <c r="E27" s="7" t="s">
        <v>815</v>
      </c>
      <c r="F27" s="2"/>
      <c r="G27" s="2" t="s">
        <v>105</v>
      </c>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InputSummary!AR55</f>
        <v>0</v>
      </c>
      <c r="AS27" s="8">
        <f>InputSummary!AS55</f>
        <v>0</v>
      </c>
      <c r="AT27" s="8">
        <f>InputSummary!AT55</f>
        <v>0</v>
      </c>
      <c r="AU27" s="8">
        <f>InputSummary!AU55</f>
        <v>0</v>
      </c>
      <c r="AV27" s="8">
        <f>InputSummary!AV55</f>
        <v>0</v>
      </c>
      <c r="AW27" s="2"/>
    </row>
    <row r="28" spans="1:49" ht="16.8">
      <c r="A28" s="2"/>
      <c r="B28" s="2"/>
      <c r="C28" s="2"/>
      <c r="D28" s="2"/>
      <c r="E28" s="7" t="s">
        <v>816</v>
      </c>
      <c r="F28" s="2"/>
      <c r="G28" s="2" t="s">
        <v>105</v>
      </c>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8"/>
      <c r="AK28" s="8"/>
      <c r="AL28" s="8"/>
      <c r="AM28" s="8"/>
      <c r="AN28" s="8"/>
      <c r="AO28" s="8"/>
      <c r="AP28" s="8"/>
      <c r="AQ28" s="9"/>
      <c r="AR28" s="8">
        <f>InputSummary!AR56</f>
        <v>0</v>
      </c>
      <c r="AS28" s="8">
        <f>InputSummary!AS56</f>
        <v>0</v>
      </c>
      <c r="AT28" s="8">
        <f>InputSummary!AT56</f>
        <v>0</v>
      </c>
      <c r="AU28" s="8">
        <f>InputSummary!AU56</f>
        <v>0</v>
      </c>
      <c r="AV28" s="8">
        <f>InputSummary!AV56</f>
        <v>0</v>
      </c>
      <c r="AW28" s="2"/>
    </row>
    <row r="29" spans="1:49" ht="16.8">
      <c r="A29" s="2"/>
      <c r="B29" s="2"/>
      <c r="C29" s="2"/>
      <c r="D29" s="2"/>
      <c r="E29" s="7" t="s">
        <v>817</v>
      </c>
      <c r="F29" s="2"/>
      <c r="G29" s="2" t="s">
        <v>105</v>
      </c>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8"/>
      <c r="AK29" s="8"/>
      <c r="AL29" s="8"/>
      <c r="AM29" s="8"/>
      <c r="AN29" s="8"/>
      <c r="AO29" s="8"/>
      <c r="AP29" s="8"/>
      <c r="AQ29" s="9"/>
      <c r="AR29" s="8">
        <f>InputSummary!AR57</f>
        <v>-0.56750518466633215</v>
      </c>
      <c r="AS29" s="8">
        <f>InputSummary!AS57</f>
        <v>3.5031690183558145E-2</v>
      </c>
      <c r="AT29" s="8">
        <f>InputSummary!AT57</f>
        <v>3.2607285740962206</v>
      </c>
      <c r="AU29" s="8">
        <f>InputSummary!AU57</f>
        <v>4.3302737232661901</v>
      </c>
      <c r="AV29" s="8">
        <f>InputSummary!AV57</f>
        <v>4.8641367705050573</v>
      </c>
      <c r="AW29" s="2"/>
    </row>
    <row r="30" spans="1:49" ht="16.8">
      <c r="A30" s="2"/>
      <c r="B30" s="2"/>
      <c r="C30" s="2"/>
      <c r="D30" s="2"/>
      <c r="E30" s="7" t="s">
        <v>820</v>
      </c>
      <c r="F30" s="2"/>
      <c r="G30" s="2" t="s">
        <v>105</v>
      </c>
      <c r="H30" s="2"/>
      <c r="I30" s="115"/>
      <c r="J30" s="2"/>
      <c r="K30" s="432"/>
      <c r="L30" s="432"/>
      <c r="M30" s="432"/>
      <c r="N30" s="432"/>
      <c r="O30" s="432"/>
      <c r="P30" s="432"/>
      <c r="Q30" s="432"/>
      <c r="R30" s="432"/>
      <c r="S30" s="432"/>
      <c r="T30" s="432"/>
      <c r="U30" s="432"/>
      <c r="V30" s="432"/>
      <c r="W30" s="432"/>
      <c r="X30" s="432"/>
      <c r="Y30" s="432"/>
      <c r="Z30" s="432"/>
      <c r="AA30" s="432"/>
      <c r="AB30" s="432"/>
      <c r="AC30" s="432"/>
      <c r="AD30" s="432"/>
      <c r="AE30" s="432"/>
      <c r="AF30" s="432"/>
      <c r="AG30" s="432"/>
      <c r="AH30" s="432"/>
      <c r="AI30" s="432"/>
      <c r="AJ30" s="431"/>
      <c r="AK30" s="431"/>
      <c r="AL30" s="431"/>
      <c r="AM30" s="431"/>
      <c r="AN30" s="431"/>
      <c r="AO30" s="431"/>
      <c r="AP30" s="431"/>
      <c r="AQ30" s="533"/>
      <c r="AR30" s="431">
        <f t="shared" ref="AR30:AV30" si="1">SUM(AR23:AR29)</f>
        <v>-2.8163722206271542</v>
      </c>
      <c r="AS30" s="431">
        <f t="shared" si="1"/>
        <v>3.8152460519509246</v>
      </c>
      <c r="AT30" s="431">
        <f t="shared" si="1"/>
        <v>34.733163361669448</v>
      </c>
      <c r="AU30" s="431">
        <f t="shared" si="1"/>
        <v>44.006701582637994</v>
      </c>
      <c r="AV30" s="431">
        <f t="shared" si="1"/>
        <v>50.106382103473493</v>
      </c>
      <c r="AW30" s="2"/>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ht="16.8">
      <c r="A32" s="2"/>
      <c r="B32" s="2"/>
      <c r="C32" s="2"/>
      <c r="D32" s="10" t="s">
        <v>821</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1"/>
      <c r="AR32" s="10"/>
      <c r="AS32" s="10"/>
      <c r="AT32" s="10"/>
      <c r="AU32" s="10"/>
      <c r="AV32" s="10"/>
      <c r="AW32" s="2"/>
    </row>
    <row r="33" spans="1:49" ht="16.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
      <c r="D34" s="2"/>
      <c r="E34" s="13" t="s">
        <v>822</v>
      </c>
      <c r="F34" s="2"/>
      <c r="G34" s="2" t="s">
        <v>105</v>
      </c>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57"/>
      <c r="AR34" s="2">
        <f>AR12 + AR23</f>
        <v>43.427500299705542</v>
      </c>
      <c r="AS34" s="2">
        <f t="shared" ref="AS34:AV34" si="2">AS12 + AS23</f>
        <v>37.678980318125596</v>
      </c>
      <c r="AT34" s="2">
        <f t="shared" si="2"/>
        <v>47.184826626648018</v>
      </c>
      <c r="AU34" s="2">
        <f t="shared" si="2"/>
        <v>58.31101622868762</v>
      </c>
      <c r="AV34" s="2">
        <f t="shared" si="2"/>
        <v>65.007295981420938</v>
      </c>
      <c r="AW34" s="2"/>
    </row>
    <row r="35" spans="1:49" ht="16.8">
      <c r="A35" s="2"/>
      <c r="B35" s="2"/>
      <c r="C35" s="2"/>
      <c r="D35" s="2"/>
      <c r="E35" s="13" t="s">
        <v>823</v>
      </c>
      <c r="F35" s="2"/>
      <c r="G35" s="2" t="s">
        <v>105</v>
      </c>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57"/>
      <c r="AR35" s="2">
        <f t="shared" ref="AR35" si="3">AR13 + AR24</f>
        <v>80.213931487796629</v>
      </c>
      <c r="AS35" s="2">
        <f t="shared" ref="AS35:AV35" si="4">AS13 + AS24</f>
        <v>93.874945883473046</v>
      </c>
      <c r="AT35" s="2">
        <f t="shared" si="4"/>
        <v>95.63516366810228</v>
      </c>
      <c r="AU35" s="2">
        <f t="shared" si="4"/>
        <v>79.285442047072451</v>
      </c>
      <c r="AV35" s="2">
        <f t="shared" si="4"/>
        <v>99.562303279143919</v>
      </c>
      <c r="AW35" s="2"/>
    </row>
    <row r="36" spans="1:49" ht="16.8">
      <c r="A36" s="2"/>
      <c r="B36" s="2"/>
      <c r="C36" s="2"/>
      <c r="D36" s="2"/>
      <c r="E36" s="13" t="s">
        <v>824</v>
      </c>
      <c r="F36" s="2"/>
      <c r="G36" s="2" t="s">
        <v>105</v>
      </c>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f t="shared" ref="AR36" si="5">AR14 + AR25</f>
        <v>32.618952320411047</v>
      </c>
      <c r="AS36" s="2">
        <f t="shared" ref="AS36:AV36" si="6">AS14 + AS25</f>
        <v>33.922022596318278</v>
      </c>
      <c r="AT36" s="2">
        <f t="shared" si="6"/>
        <v>33.953450911822074</v>
      </c>
      <c r="AU36" s="2">
        <f t="shared" si="6"/>
        <v>27.205432915112187</v>
      </c>
      <c r="AV36" s="2">
        <f t="shared" si="6"/>
        <v>26.837484252088231</v>
      </c>
      <c r="AW36" s="2"/>
    </row>
    <row r="37" spans="1:49" ht="16.8">
      <c r="A37" s="2"/>
      <c r="B37" s="2"/>
      <c r="C37" s="2"/>
      <c r="D37" s="2"/>
      <c r="E37" s="13" t="s">
        <v>825</v>
      </c>
      <c r="F37" s="2"/>
      <c r="G37" s="2" t="s">
        <v>105</v>
      </c>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57"/>
      <c r="AR37" s="2">
        <f t="shared" ref="AR37" si="7">AR15 + AR26</f>
        <v>29.627800356960609</v>
      </c>
      <c r="AS37" s="2">
        <f t="shared" ref="AS37:AV37" si="8">AS15 + AS26</f>
        <v>29.197564599422389</v>
      </c>
      <c r="AT37" s="2">
        <f t="shared" si="8"/>
        <v>29.009081771850575</v>
      </c>
      <c r="AU37" s="2">
        <f t="shared" si="8"/>
        <v>28.733448238180191</v>
      </c>
      <c r="AV37" s="2">
        <f t="shared" si="8"/>
        <v>28.443405756043706</v>
      </c>
      <c r="AW37" s="2"/>
    </row>
    <row r="38" spans="1:49" ht="16.8">
      <c r="A38" s="2"/>
      <c r="B38" s="2"/>
      <c r="C38" s="2"/>
      <c r="D38" s="2"/>
      <c r="E38" s="13" t="s">
        <v>826</v>
      </c>
      <c r="F38" s="2"/>
      <c r="G38" s="2" t="s">
        <v>105</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 t="shared" ref="AR38" si="9">AR16 + AR27</f>
        <v>10.238380461199787</v>
      </c>
      <c r="AS38" s="2">
        <f t="shared" ref="AS38:AV38" si="10">AS16 + AS27</f>
        <v>10.930013717132411</v>
      </c>
      <c r="AT38" s="2">
        <f t="shared" si="10"/>
        <v>10.86501814472577</v>
      </c>
      <c r="AU38" s="2">
        <f t="shared" si="10"/>
        <v>10.430159215095966</v>
      </c>
      <c r="AV38" s="2">
        <f t="shared" si="10"/>
        <v>10.216393956228163</v>
      </c>
      <c r="AW38" s="2"/>
    </row>
    <row r="39" spans="1:49" ht="16.8">
      <c r="A39" s="2"/>
      <c r="B39" s="2"/>
      <c r="C39" s="2"/>
      <c r="D39" s="2"/>
      <c r="E39" s="13" t="s">
        <v>827</v>
      </c>
      <c r="F39" s="2"/>
      <c r="G39" s="2" t="s">
        <v>105</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 t="shared" ref="AR39" si="11">AR17 + AR28</f>
        <v>17.675772999791306</v>
      </c>
      <c r="AS39" s="2">
        <f t="shared" ref="AS39:AV39" si="12">AS17 + AS28</f>
        <v>16.965763541291071</v>
      </c>
      <c r="AT39" s="2">
        <f t="shared" si="12"/>
        <v>16.075319015786675</v>
      </c>
      <c r="AU39" s="2">
        <f t="shared" si="12"/>
        <v>16.159347644776261</v>
      </c>
      <c r="AV39" s="2">
        <f t="shared" si="12"/>
        <v>16.052323768134478</v>
      </c>
      <c r="AW39" s="2"/>
    </row>
    <row r="40" spans="1:49" ht="16.8">
      <c r="A40" s="2"/>
      <c r="B40" s="2"/>
      <c r="C40" s="2"/>
      <c r="D40" s="2"/>
      <c r="E40" s="13" t="s">
        <v>828</v>
      </c>
      <c r="F40" s="2"/>
      <c r="G40" s="2" t="s">
        <v>105</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57"/>
      <c r="AR40" s="2">
        <f t="shared" ref="AR40" si="13">AR18 + AR29</f>
        <v>104.11234418689611</v>
      </c>
      <c r="AS40" s="2">
        <f t="shared" ref="AS40:AV40" si="14">AS18 + AS29</f>
        <v>99.597950384433702</v>
      </c>
      <c r="AT40" s="2">
        <f t="shared" si="14"/>
        <v>99.405206757517846</v>
      </c>
      <c r="AU40" s="2">
        <f t="shared" si="14"/>
        <v>98.584787912423536</v>
      </c>
      <c r="AV40" s="2">
        <f t="shared" si="14"/>
        <v>99.047209523849205</v>
      </c>
      <c r="AW40" s="2"/>
    </row>
    <row r="41" spans="1:49" ht="16.8">
      <c r="A41" s="2"/>
      <c r="B41" s="2"/>
      <c r="C41" s="2"/>
      <c r="D41" s="2"/>
      <c r="E41" s="2" t="s">
        <v>829</v>
      </c>
      <c r="F41" s="2"/>
      <c r="G41" s="2" t="s">
        <v>105</v>
      </c>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432"/>
      <c r="AK41" s="432"/>
      <c r="AL41" s="432"/>
      <c r="AM41" s="432"/>
      <c r="AN41" s="432"/>
      <c r="AO41" s="432"/>
      <c r="AP41" s="432"/>
      <c r="AQ41" s="534"/>
      <c r="AR41" s="432">
        <f t="shared" ref="AR41" si="15">SUM(AR34:AR40)</f>
        <v>317.91468211276106</v>
      </c>
      <c r="AS41" s="432">
        <f t="shared" ref="AS41:AV41" si="16">SUM(AS34:AS40)</f>
        <v>322.16724104019647</v>
      </c>
      <c r="AT41" s="432">
        <f t="shared" si="16"/>
        <v>332.12806689645322</v>
      </c>
      <c r="AU41" s="432">
        <f t="shared" si="16"/>
        <v>318.70963420134819</v>
      </c>
      <c r="AV41" s="432">
        <f t="shared" si="16"/>
        <v>345.16641651690867</v>
      </c>
      <c r="AW41" s="2"/>
    </row>
    <row r="42" spans="1:49" ht="16.8">
      <c r="A42" s="2"/>
      <c r="B42" s="2"/>
      <c r="C42" s="2"/>
      <c r="D42" s="2"/>
      <c r="E42" s="2" t="s">
        <v>21</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432"/>
      <c r="AK42" s="432"/>
      <c r="AL42" s="432"/>
      <c r="AM42" s="432"/>
      <c r="AN42" s="432"/>
      <c r="AO42" s="432"/>
      <c r="AP42" s="432"/>
      <c r="AQ42" s="533"/>
      <c r="AR42" s="535">
        <f>AR41-SUM(InputSummary!AR31:AR37,InputSummary!AR41:AR47,InputSummary!AR51:AR57)</f>
        <v>0</v>
      </c>
      <c r="AS42" s="535">
        <f>AS41-SUM(InputSummary!AS31:AS37,InputSummary!AS41:AS47,InputSummary!AS51:AS57)</f>
        <v>0</v>
      </c>
      <c r="AT42" s="535">
        <f>AT41-SUM(InputSummary!AT31:AT37,InputSummary!AT41:AT47,InputSummary!AT51:AT57)</f>
        <v>0</v>
      </c>
      <c r="AU42" s="535">
        <f>AU41-SUM(InputSummary!AU31:AU37,InputSummary!AU41:AU47,InputSummary!AU51:AU57)</f>
        <v>0</v>
      </c>
      <c r="AV42" s="535">
        <f>AV41-SUM(InputSummary!AV31:AV37,InputSummary!AV41:AV47,InputSummary!AV51:AV57)</f>
        <v>0</v>
      </c>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65"/>
      <c r="AR43" s="2"/>
      <c r="AS43" s="2"/>
      <c r="AT43" s="2"/>
      <c r="AU43" s="2"/>
      <c r="AV43" s="2"/>
      <c r="AW43" s="2"/>
    </row>
    <row r="44" spans="1:49" ht="16.8">
      <c r="C44" s="20" t="s">
        <v>127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4"/>
      <c r="AM44" s="24"/>
      <c r="AN44" s="24"/>
      <c r="AO44" s="24"/>
      <c r="AP44" s="24"/>
      <c r="AQ44" s="221"/>
      <c r="AR44" s="24"/>
      <c r="AS44" s="24"/>
      <c r="AT44" s="24"/>
      <c r="AU44" s="24"/>
      <c r="AV44" s="24"/>
    </row>
    <row r="45" spans="1:49" ht="16.8">
      <c r="C45" s="12" t="s">
        <v>830</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5"/>
      <c r="AR45" s="12"/>
      <c r="AS45" s="12"/>
      <c r="AT45" s="12"/>
      <c r="AU45" s="12"/>
      <c r="AV45" s="12"/>
    </row>
    <row r="46" spans="1:49" ht="16.8">
      <c r="C46" s="2"/>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6"/>
      <c r="AR46" s="380"/>
      <c r="AS46" s="380"/>
      <c r="AT46" s="380"/>
      <c r="AU46" s="380"/>
      <c r="AV46" s="380"/>
    </row>
    <row r="47" spans="1:49" ht="16.8">
      <c r="A47" s="2"/>
      <c r="B47" s="2"/>
      <c r="C47" s="2"/>
      <c r="D47" s="10" t="s">
        <v>831</v>
      </c>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1"/>
      <c r="AR47" s="10"/>
      <c r="AS47" s="10"/>
      <c r="AT47" s="10"/>
      <c r="AU47" s="10"/>
      <c r="AV47" s="10"/>
      <c r="AW47" s="2"/>
    </row>
    <row r="48" spans="1:49" ht="16.8">
      <c r="A48" s="2"/>
      <c r="B48" s="2"/>
      <c r="C48" s="2"/>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192"/>
      <c r="AR48" s="27"/>
      <c r="AS48" s="27"/>
      <c r="AT48" s="27"/>
      <c r="AU48" s="27"/>
      <c r="AV48" s="27"/>
      <c r="AW48" s="2"/>
    </row>
    <row r="49" spans="1:49" ht="16.8">
      <c r="E49" s="13" t="s">
        <v>832</v>
      </c>
      <c r="AJ49" s="2"/>
      <c r="AK49" s="2"/>
      <c r="AL49" s="2"/>
      <c r="AM49" s="2"/>
      <c r="AN49" s="2"/>
      <c r="AO49" s="2"/>
      <c r="AP49" s="2"/>
      <c r="AQ49" s="57"/>
      <c r="AR49" s="2">
        <f>IF(SUM(InputSummary!AR61:'InputSummary'!AR67)&gt;0,1,0)</f>
        <v>1</v>
      </c>
      <c r="AS49" s="2">
        <f>IF(SUM(InputSummary!AS61:'InputSummary'!AS67)&gt;0,1,0)</f>
        <v>1</v>
      </c>
      <c r="AT49" s="2">
        <f>IF(SUM(InputSummary!AT61:'InputSummary'!AT67)&gt;0,1,0)</f>
        <v>1</v>
      </c>
      <c r="AU49" s="2">
        <f>IF(SUM(InputSummary!AU61:'InputSummary'!AU67)&gt;0,1,0)</f>
        <v>1</v>
      </c>
      <c r="AV49" s="2">
        <f>IF(SUM(InputSummary!AV61:'InputSummary'!AV67)&gt;0,1,0)</f>
        <v>1</v>
      </c>
    </row>
    <row r="50" spans="1:49" ht="16.8">
      <c r="A50" s="2"/>
      <c r="B50" s="2"/>
      <c r="C50" s="2"/>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192"/>
      <c r="AR50" s="27"/>
      <c r="AS50" s="27"/>
      <c r="AT50" s="27"/>
      <c r="AU50" s="27"/>
      <c r="AV50" s="27"/>
      <c r="AW50" s="2"/>
    </row>
    <row r="51" spans="1:49" ht="16.8">
      <c r="E51" s="7" t="s">
        <v>129</v>
      </c>
      <c r="G51" s="2" t="s">
        <v>105</v>
      </c>
      <c r="AJ51" s="8"/>
      <c r="AK51" s="8"/>
      <c r="AL51" s="8"/>
      <c r="AM51" s="8"/>
      <c r="AN51" s="8"/>
      <c r="AO51" s="8"/>
      <c r="AP51" s="8"/>
      <c r="AQ51" s="9"/>
      <c r="AR51" s="8">
        <f>(InputSummary!AR61 *  AR$49 + AR12 *  (1-AR$49))</f>
        <v>49.263518281784812</v>
      </c>
      <c r="AS51" s="8">
        <f>(InputSummary!AS61 *  AS$49 + AS12 *  (1-AS$49))</f>
        <v>37.503412347605632</v>
      </c>
      <c r="AT51" s="8">
        <f>(InputSummary!AT61 *  AT$49 + AT12 *  (1-AT$49))</f>
        <v>18.140803595652322</v>
      </c>
      <c r="AU51" s="8">
        <f>(InputSummary!AU61 *  AU$49 + AU12 *  (1-AU$49))</f>
        <v>15.633442616063711</v>
      </c>
      <c r="AV51" s="8">
        <f>(InputSummary!AV61 *  AV$49 + AV12 *  (1-AV$49))</f>
        <v>12.731215066067804</v>
      </c>
    </row>
    <row r="52" spans="1:49" ht="16.8">
      <c r="E52" s="7" t="s">
        <v>131</v>
      </c>
      <c r="G52" s="2" t="s">
        <v>105</v>
      </c>
      <c r="AJ52" s="8"/>
      <c r="AK52" s="8"/>
      <c r="AL52" s="8"/>
      <c r="AM52" s="8"/>
      <c r="AN52" s="8"/>
      <c r="AO52" s="8"/>
      <c r="AP52" s="8"/>
      <c r="AQ52" s="9"/>
      <c r="AR52" s="8">
        <f>(InputSummary!AR62 *  AR$49 + AR13 *  (1-AR$49))</f>
        <v>89.564306705447137</v>
      </c>
      <c r="AS52" s="8">
        <f>(InputSummary!AS62 *  AS$49 + AS13 *  (1-AS$49))</f>
        <v>107.94051844608349</v>
      </c>
      <c r="AT52" s="8">
        <f>(InputSummary!AT62 *  AT$49 + AT13 *  (1-AT$49))</f>
        <v>81.661901778680004</v>
      </c>
      <c r="AU52" s="8">
        <f>(InputSummary!AU62 *  AU$49 + AU13 *  (1-AU$49))</f>
        <v>90.818033349081063</v>
      </c>
      <c r="AV52" s="8">
        <f>(InputSummary!AV62 *  AV$49 + AV13 *  (1-AV$49))</f>
        <v>61.678797777377113</v>
      </c>
    </row>
    <row r="53" spans="1:49" ht="16.8">
      <c r="E53" s="7" t="s">
        <v>133</v>
      </c>
      <c r="G53" s="2" t="s">
        <v>105</v>
      </c>
      <c r="AJ53" s="8"/>
      <c r="AK53" s="8"/>
      <c r="AL53" s="8"/>
      <c r="AM53" s="8"/>
      <c r="AN53" s="8"/>
      <c r="AO53" s="8"/>
      <c r="AP53" s="8"/>
      <c r="AQ53" s="9"/>
      <c r="AR53" s="8">
        <f>(InputSummary!AR63 *  AR$49 + AR14 *  (1-AR$49))</f>
        <v>31.076748616118035</v>
      </c>
      <c r="AS53" s="8">
        <f>(InputSummary!AS63 *  AS$49 + AS14 *  (1-AS$49))</f>
        <v>34.48304782271984</v>
      </c>
      <c r="AT53" s="8">
        <f>(InputSummary!AT63 *  AT$49 + AT14 *  (1-AT$49))</f>
        <v>33.389815919420577</v>
      </c>
      <c r="AU53" s="8">
        <f>(InputSummary!AU63 *  AU$49 + AU14 *  (1-AU$49))</f>
        <v>20.820351709326832</v>
      </c>
      <c r="AV53" s="8">
        <f>(InputSummary!AV63 *  AV$49 + AV14 *  (1-AV$49))</f>
        <v>21.039987310391357</v>
      </c>
    </row>
    <row r="54" spans="1:49" ht="16.8">
      <c r="E54" s="7" t="s">
        <v>135</v>
      </c>
      <c r="G54" s="2" t="s">
        <v>105</v>
      </c>
      <c r="AJ54" s="8"/>
      <c r="AK54" s="8"/>
      <c r="AL54" s="8"/>
      <c r="AM54" s="8"/>
      <c r="AN54" s="8"/>
      <c r="AO54" s="8"/>
      <c r="AP54" s="8"/>
      <c r="AQ54" s="9"/>
      <c r="AR54" s="8">
        <f>(InputSummary!AR64 *  AR$49 + AR15 *  (1-AR$49))</f>
        <v>32.919932446548437</v>
      </c>
      <c r="AS54" s="8">
        <f>(InputSummary!AS64 *  AS$49 + AS15 *  (1-AS$49))</f>
        <v>30.566120814765064</v>
      </c>
      <c r="AT54" s="8">
        <f>(InputSummary!AT64 *  AT$49 + AT15 *  (1-AT$49))</f>
        <v>30.362835234827703</v>
      </c>
      <c r="AU54" s="8">
        <f>(InputSummary!AU64 *  AU$49 + AU15 *  (1-AU$49))</f>
        <v>30.249622687932202</v>
      </c>
      <c r="AV54" s="8">
        <f>(InputSummary!AV64 *  AV$49 + AV15 *  (1-AV$49))</f>
        <v>30.09573922227716</v>
      </c>
    </row>
    <row r="55" spans="1:49" ht="16.8">
      <c r="E55" s="7" t="s">
        <v>137</v>
      </c>
      <c r="G55" s="2" t="s">
        <v>105</v>
      </c>
      <c r="AJ55" s="8"/>
      <c r="AK55" s="8"/>
      <c r="AL55" s="8"/>
      <c r="AM55" s="8"/>
      <c r="AN55" s="8"/>
      <c r="AO55" s="8"/>
      <c r="AP55" s="8"/>
      <c r="AQ55" s="9"/>
      <c r="AR55" s="8">
        <f>(InputSummary!AR65 *  AR$49 + AR16 *  (1-AR$49))</f>
        <v>10.196584705430149</v>
      </c>
      <c r="AS55" s="8">
        <f>(InputSummary!AS65 *  AS$49 + AS16 *  (1-AS$49))</f>
        <v>10.363611105877924</v>
      </c>
      <c r="AT55" s="8">
        <f>(InputSummary!AT65 *  AT$49 + AT16 *  (1-AT$49))</f>
        <v>10.210282658278574</v>
      </c>
      <c r="AU55" s="8">
        <f>(InputSummary!AU65 *  AU$49 + AU16 *  (1-AU$49))</f>
        <v>9.7229907497368853</v>
      </c>
      <c r="AV55" s="8">
        <f>(InputSummary!AV65 *  AV$49 + AV16 *  (1-AV$49))</f>
        <v>9.4041681138013846</v>
      </c>
    </row>
    <row r="56" spans="1:49" ht="16.8">
      <c r="E56" s="7" t="s">
        <v>139</v>
      </c>
      <c r="G56" s="2" t="s">
        <v>105</v>
      </c>
      <c r="AJ56" s="8"/>
      <c r="AK56" s="8"/>
      <c r="AL56" s="8"/>
      <c r="AM56" s="8"/>
      <c r="AN56" s="8"/>
      <c r="AO56" s="8"/>
      <c r="AP56" s="8"/>
      <c r="AQ56" s="9"/>
      <c r="AR56" s="8">
        <f>(InputSummary!AR66 *  AR$49 + AR17 *  (1-AR$49))</f>
        <v>19.006289754895178</v>
      </c>
      <c r="AS56" s="8">
        <f>(InputSummary!AS66 *  AS$49 + AS17 *  (1-AS$49))</f>
        <v>18.71794455322982</v>
      </c>
      <c r="AT56" s="8">
        <f>(InputSummary!AT66 *  AT$49 + AT17 *  (1-AT$49))</f>
        <v>18.076428818316813</v>
      </c>
      <c r="AU56" s="8">
        <f>(InputSummary!AU66 *  AU$49 + AU17 *  (1-AU$49))</f>
        <v>16.729474541300004</v>
      </c>
      <c r="AV56" s="8">
        <f>(InputSummary!AV66 *  AV$49 + AV17 *  (1-AV$49))</f>
        <v>17.198549869226685</v>
      </c>
    </row>
    <row r="57" spans="1:49" ht="16.8">
      <c r="E57" s="7" t="s">
        <v>141</v>
      </c>
      <c r="G57" s="2" t="s">
        <v>105</v>
      </c>
      <c r="AJ57" s="8"/>
      <c r="AK57" s="8"/>
      <c r="AL57" s="8"/>
      <c r="AM57" s="8"/>
      <c r="AN57" s="8"/>
      <c r="AO57" s="8"/>
      <c r="AP57" s="8"/>
      <c r="AQ57" s="9"/>
      <c r="AR57" s="8">
        <f>(InputSummary!AR67 *  AR$49 + AR18 *  (1-AR$49))</f>
        <v>100.21726002587094</v>
      </c>
      <c r="AS57" s="8">
        <f>(InputSummary!AS67 *  AS$49 + AS18 *  (1-AS$49))</f>
        <v>100.17701620504704</v>
      </c>
      <c r="AT57" s="8">
        <f>(InputSummary!AT67 *  AT$49 + AT18 *  (1-AT$49))</f>
        <v>99.141279801064698</v>
      </c>
      <c r="AU57" s="8">
        <f>(InputSummary!AU67 *  AU$49 + AU18 *  (1-AU$49))</f>
        <v>99.655683300745679</v>
      </c>
      <c r="AV57" s="8">
        <f>(InputSummary!AV67 *  AV$49 + AV18 *  (1-AV$49))</f>
        <v>100.20391825435556</v>
      </c>
    </row>
    <row r="58" spans="1:49" ht="16.8">
      <c r="A58" s="2"/>
      <c r="B58" s="2"/>
      <c r="C58" s="2"/>
      <c r="D58" s="2"/>
      <c r="E58" s="7" t="s">
        <v>833</v>
      </c>
      <c r="F58" s="2"/>
      <c r="G58" s="2" t="s">
        <v>105</v>
      </c>
      <c r="H58" s="2"/>
      <c r="I58" s="115"/>
      <c r="J58" s="2"/>
      <c r="K58" s="432"/>
      <c r="L58" s="432"/>
      <c r="M58" s="432"/>
      <c r="N58" s="432"/>
      <c r="O58" s="432"/>
      <c r="P58" s="432"/>
      <c r="Q58" s="432"/>
      <c r="R58" s="432"/>
      <c r="S58" s="432"/>
      <c r="T58" s="432"/>
      <c r="U58" s="432"/>
      <c r="V58" s="432"/>
      <c r="W58" s="432"/>
      <c r="X58" s="432"/>
      <c r="Y58" s="432"/>
      <c r="Z58" s="432"/>
      <c r="AA58" s="432"/>
      <c r="AB58" s="432"/>
      <c r="AC58" s="432"/>
      <c r="AD58" s="432"/>
      <c r="AE58" s="432"/>
      <c r="AF58" s="432"/>
      <c r="AG58" s="432"/>
      <c r="AH58" s="432"/>
      <c r="AI58" s="432"/>
      <c r="AJ58" s="431"/>
      <c r="AK58" s="431"/>
      <c r="AL58" s="431"/>
      <c r="AM58" s="431"/>
      <c r="AN58" s="431"/>
      <c r="AO58" s="431"/>
      <c r="AP58" s="431"/>
      <c r="AQ58" s="533"/>
      <c r="AR58" s="431">
        <f t="shared" ref="AR58:AV58" si="17">SUM(AR51:AR57)</f>
        <v>332.24464053609472</v>
      </c>
      <c r="AS58" s="431">
        <f t="shared" si="17"/>
        <v>339.75167129532883</v>
      </c>
      <c r="AT58" s="431">
        <f t="shared" si="17"/>
        <v>290.98334780624072</v>
      </c>
      <c r="AU58" s="431">
        <f t="shared" si="17"/>
        <v>283.62959895418635</v>
      </c>
      <c r="AV58" s="431">
        <f t="shared" si="17"/>
        <v>252.35237561349706</v>
      </c>
      <c r="AW58" s="2"/>
    </row>
    <row r="59" spans="1:49" ht="16.8">
      <c r="E59" s="13"/>
      <c r="G59" s="2"/>
      <c r="AJ59" s="8"/>
      <c r="AK59" s="8"/>
      <c r="AL59" s="8"/>
      <c r="AM59" s="8"/>
      <c r="AN59" s="8"/>
      <c r="AO59" s="8"/>
      <c r="AP59" s="8"/>
      <c r="AQ59" s="9"/>
      <c r="AR59" s="379"/>
      <c r="AS59" s="379"/>
      <c r="AT59" s="379"/>
      <c r="AU59" s="379"/>
      <c r="AV59" s="379"/>
    </row>
    <row r="60" spans="1:49" ht="16.8">
      <c r="A60" s="2"/>
      <c r="B60" s="2"/>
      <c r="C60" s="2"/>
      <c r="D60" s="10" t="s">
        <v>834</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1"/>
      <c r="AR60" s="10"/>
      <c r="AS60" s="10"/>
      <c r="AT60" s="10"/>
      <c r="AU60" s="10"/>
      <c r="AV60" s="10"/>
      <c r="AW60" s="2"/>
    </row>
    <row r="61" spans="1:49" ht="16.8">
      <c r="A61" s="2"/>
      <c r="B61" s="2"/>
      <c r="C61" s="2"/>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192"/>
      <c r="AR61" s="27"/>
      <c r="AS61" s="27"/>
      <c r="AT61" s="27"/>
      <c r="AU61" s="27"/>
      <c r="AV61" s="27"/>
      <c r="AW61" s="2"/>
    </row>
    <row r="62" spans="1:49" ht="16.8">
      <c r="E62" s="13" t="s">
        <v>832</v>
      </c>
      <c r="AJ62" s="2"/>
      <c r="AK62" s="2"/>
      <c r="AL62" s="2"/>
      <c r="AM62" s="2"/>
      <c r="AN62" s="2"/>
      <c r="AO62" s="2"/>
      <c r="AP62" s="2"/>
      <c r="AQ62" s="57"/>
      <c r="AR62" s="2">
        <f>IF(SUM(InputSummary!AR72:'InputSummary'!AR78)&lt;&gt;0,1,0)</f>
        <v>1</v>
      </c>
      <c r="AS62" s="2">
        <f>IF(SUM(InputSummary!AS72:'InputSummary'!AS78)&lt;&gt;0,1,0)</f>
        <v>1</v>
      </c>
      <c r="AT62" s="2">
        <f>IF(SUM(InputSummary!AT72:'InputSummary'!AT78)&lt;&gt;0,1,0)</f>
        <v>1</v>
      </c>
      <c r="AU62" s="2">
        <f>IF(SUM(InputSummary!AU72:'InputSummary'!AU78)&lt;&gt;0,1,0)</f>
        <v>1</v>
      </c>
      <c r="AV62" s="2">
        <f>IF(SUM(InputSummary!AV72:'InputSummary'!AV78)&lt;&gt;0,1,0)</f>
        <v>1</v>
      </c>
    </row>
    <row r="63" spans="1:49" ht="16.8">
      <c r="A63" s="2"/>
      <c r="B63" s="2"/>
      <c r="C63" s="2"/>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192"/>
      <c r="AR63" s="27"/>
      <c r="AS63" s="27"/>
      <c r="AT63" s="27"/>
      <c r="AU63" s="27"/>
      <c r="AV63" s="27"/>
      <c r="AW63" s="2"/>
    </row>
    <row r="64" spans="1:49" ht="16.8">
      <c r="E64" s="7" t="s">
        <v>129</v>
      </c>
      <c r="G64" s="2" t="s">
        <v>105</v>
      </c>
      <c r="AJ64" s="8"/>
      <c r="AK64" s="8"/>
      <c r="AL64" s="8"/>
      <c r="AM64" s="8"/>
      <c r="AN64" s="8"/>
      <c r="AO64" s="8"/>
      <c r="AP64" s="8"/>
      <c r="AQ64" s="9"/>
      <c r="AR64" s="8">
        <f>((InputSummary!AR72)*  AR$62 + AR23 *  (1-AR$62))</f>
        <v>-5.5885765817754951</v>
      </c>
      <c r="AS64" s="8">
        <f>((InputSummary!AS72)*  AS$62 + AS23 *  (1-AS$62))</f>
        <v>-6.9732286292724766E-2</v>
      </c>
      <c r="AT64" s="8">
        <f>((InputSummary!AT72)*  AT$62 + AT23 *  (1-AT$62))</f>
        <v>27.896570701084329</v>
      </c>
      <c r="AU64" s="8">
        <f>((InputSummary!AU72)*  AU$62 + AU23 *  (1-AU$62))</f>
        <v>37.602311632192752</v>
      </c>
      <c r="AV64" s="8">
        <f>((InputSummary!AV72)*  AV$62 + AV23 *  (1-AV$62))</f>
        <v>42.440941380897016</v>
      </c>
    </row>
    <row r="65" spans="1:49" ht="16.8">
      <c r="E65" s="7" t="s">
        <v>131</v>
      </c>
      <c r="G65" s="2" t="s">
        <v>105</v>
      </c>
      <c r="AJ65" s="8"/>
      <c r="AK65" s="8"/>
      <c r="AL65" s="8"/>
      <c r="AM65" s="8"/>
      <c r="AN65" s="8"/>
      <c r="AO65" s="8"/>
      <c r="AP65" s="8"/>
      <c r="AQ65" s="9"/>
      <c r="AR65" s="8">
        <f>((InputSummary!AR73)*  AR$62 + AR24 *  (1-AR$62))</f>
        <v>1.7784463184091004</v>
      </c>
      <c r="AS65" s="8">
        <f>((InputSummary!AS73)*  AS$62 + AS24 *  (1-AS$62))</f>
        <v>1.7497617003702439</v>
      </c>
      <c r="AT65" s="8">
        <f>((InputSummary!AT73)*  AT$62 + AT24 *  (1-AT$62))</f>
        <v>1.3768616658651098</v>
      </c>
      <c r="AU65" s="8">
        <f>((InputSummary!AU73)*  AU$62 + AU24 *  (1-AU$62))</f>
        <v>0.21035386561828068</v>
      </c>
      <c r="AV65" s="8">
        <f>((InputSummary!AV73)*  AV$62 + AV24 *  (1-AV$62))</f>
        <v>0.21035386561828068</v>
      </c>
    </row>
    <row r="66" spans="1:49" ht="16.8">
      <c r="E66" s="7" t="s">
        <v>133</v>
      </c>
      <c r="G66" s="2" t="s">
        <v>105</v>
      </c>
      <c r="AJ66" s="8"/>
      <c r="AK66" s="8"/>
      <c r="AL66" s="8"/>
      <c r="AM66" s="8"/>
      <c r="AN66" s="8"/>
      <c r="AO66" s="8"/>
      <c r="AP66" s="8"/>
      <c r="AQ66" s="9"/>
      <c r="AR66" s="8">
        <f>((InputSummary!AR74)*  AR$62 + AR25 *  (1-AR$62))</f>
        <v>1.44738117615967</v>
      </c>
      <c r="AS66" s="8">
        <f>((InputSummary!AS74)*  AS$62 + AS25 *  (1-AS$62))</f>
        <v>1.7736115403081409</v>
      </c>
      <c r="AT66" s="8">
        <f>((InputSummary!AT74)*  AT$62 + AT25 *  (1-AT$62))</f>
        <v>1.2269690108002531</v>
      </c>
      <c r="AU66" s="8">
        <f>((InputSummary!AU74)*  AU$62 + AU25 *  (1-AU$62))</f>
        <v>0.55738564722839978</v>
      </c>
      <c r="AV66" s="8">
        <f>((InputSummary!AV74)*  AV$62 + AV25 *  (1-AV$62))</f>
        <v>0.86374354952507215</v>
      </c>
    </row>
    <row r="67" spans="1:49" ht="16.8">
      <c r="E67" s="7" t="s">
        <v>135</v>
      </c>
      <c r="G67" s="2" t="s">
        <v>105</v>
      </c>
      <c r="AJ67" s="8"/>
      <c r="AK67" s="8"/>
      <c r="AL67" s="8"/>
      <c r="AM67" s="8"/>
      <c r="AN67" s="8"/>
      <c r="AO67" s="8"/>
      <c r="AP67" s="8"/>
      <c r="AQ67" s="9"/>
      <c r="AR67" s="8">
        <f>((InputSummary!AR75)*  AR$62 + AR26 *  (1-AR$62))</f>
        <v>0</v>
      </c>
      <c r="AS67" s="8">
        <f>((InputSummary!AS75)*  AS$62 + AS26 *  (1-AS$62))</f>
        <v>0</v>
      </c>
      <c r="AT67" s="8">
        <f>((InputSummary!AT75)*  AT$62 + AT26 *  (1-AT$62))</f>
        <v>0</v>
      </c>
      <c r="AU67" s="8">
        <f>((InputSummary!AU75)*  AU$62 + AU26 *  (1-AU$62))</f>
        <v>0</v>
      </c>
      <c r="AV67" s="8">
        <f>((InputSummary!AV75)*  AV$62 + AV26 *  (1-AV$62))</f>
        <v>0</v>
      </c>
    </row>
    <row r="68" spans="1:49" ht="16.8">
      <c r="E68" s="7" t="s">
        <v>137</v>
      </c>
      <c r="G68" s="2" t="s">
        <v>105</v>
      </c>
      <c r="AJ68" s="8"/>
      <c r="AK68" s="8"/>
      <c r="AL68" s="8"/>
      <c r="AM68" s="8"/>
      <c r="AN68" s="8"/>
      <c r="AO68" s="8"/>
      <c r="AP68" s="8"/>
      <c r="AQ68" s="9"/>
      <c r="AR68" s="8">
        <f>((InputSummary!AR76)*  AR$62 + AR27 *  (1-AR$62))</f>
        <v>0</v>
      </c>
      <c r="AS68" s="8">
        <f>((InputSummary!AS76)*  AS$62 + AS27 *  (1-AS$62))</f>
        <v>0</v>
      </c>
      <c r="AT68" s="8">
        <f>((InputSummary!AT76)*  AT$62 + AT27 *  (1-AT$62))</f>
        <v>0</v>
      </c>
      <c r="AU68" s="8">
        <f>((InputSummary!AU76)*  AU$62 + AU27 *  (1-AU$62))</f>
        <v>0</v>
      </c>
      <c r="AV68" s="8">
        <f>((InputSummary!AV76)*  AV$62 + AV27 *  (1-AV$62))</f>
        <v>0</v>
      </c>
    </row>
    <row r="69" spans="1:49" ht="16.8">
      <c r="E69" s="7" t="s">
        <v>139</v>
      </c>
      <c r="G69" s="2" t="s">
        <v>105</v>
      </c>
      <c r="AJ69" s="8"/>
      <c r="AK69" s="8"/>
      <c r="AL69" s="8"/>
      <c r="AM69" s="8"/>
      <c r="AN69" s="8"/>
      <c r="AO69" s="8"/>
      <c r="AP69" s="8"/>
      <c r="AQ69" s="9"/>
      <c r="AR69" s="8">
        <f>((InputSummary!AR77)*  AR$62 + AR28 *  (1-AR$62))</f>
        <v>0.15797576884899134</v>
      </c>
      <c r="AS69" s="8">
        <f>((InputSummary!AS77)*  AS$62 + AS28 *  (1-AS$62))</f>
        <v>0.27721869065531907</v>
      </c>
      <c r="AT69" s="8">
        <f>((InputSummary!AT77)*  AT$62 + AT28 *  (1-AT$62))</f>
        <v>0.77187676648072356</v>
      </c>
      <c r="AU69" s="8">
        <f>((InputSummary!AU77)*  AU$62 + AU28 *  (1-AU$62))</f>
        <v>0.902577282590734</v>
      </c>
      <c r="AV69" s="8">
        <f>((InputSummary!AV77)*  AV$62 + AV28 *  (1-AV$62))</f>
        <v>1.0271169573645547</v>
      </c>
    </row>
    <row r="70" spans="1:49" ht="16.8">
      <c r="E70" s="7" t="s">
        <v>141</v>
      </c>
      <c r="G70" s="2" t="s">
        <v>105</v>
      </c>
      <c r="AJ70" s="8"/>
      <c r="AK70" s="8"/>
      <c r="AL70" s="8"/>
      <c r="AM70" s="8"/>
      <c r="AN70" s="8"/>
      <c r="AO70" s="8"/>
      <c r="AP70" s="8"/>
      <c r="AQ70" s="9"/>
      <c r="AR70" s="8">
        <f>((InputSummary!AR78)*  AR$62 + AR29 *  (1-AR$62))</f>
        <v>7.3457033016978229E-2</v>
      </c>
      <c r="AS70" s="8">
        <f>((InputSummary!AS78)*  AS$62 + AS29 *  (1-AS$62))</f>
        <v>7.9188035348821129E-2</v>
      </c>
      <c r="AT70" s="8">
        <f>((InputSummary!AT78)*  AT$62 + AT29 *  (1-AT$62))</f>
        <v>0.21074598368389724</v>
      </c>
      <c r="AU70" s="8">
        <f>((InputSummary!AU78)*  AU$62 + AU29 *  (1-AU$62))</f>
        <v>0.19065887534400805</v>
      </c>
      <c r="AV70" s="8">
        <f>((InputSummary!AV78)*  AV$62 + AV29 *  (1-AV$62))</f>
        <v>0.19984943279959821</v>
      </c>
    </row>
    <row r="71" spans="1:49" ht="16.8">
      <c r="A71" s="2"/>
      <c r="B71" s="2"/>
      <c r="C71" s="2"/>
      <c r="D71" s="2"/>
      <c r="E71" s="7" t="s">
        <v>835</v>
      </c>
      <c r="F71" s="2"/>
      <c r="G71" s="2" t="s">
        <v>105</v>
      </c>
      <c r="H71" s="2"/>
      <c r="I71" s="115"/>
      <c r="J71" s="2"/>
      <c r="K71" s="432"/>
      <c r="L71" s="432"/>
      <c r="M71" s="432"/>
      <c r="N71" s="432"/>
      <c r="O71" s="432"/>
      <c r="P71" s="432"/>
      <c r="Q71" s="432"/>
      <c r="R71" s="432"/>
      <c r="S71" s="432"/>
      <c r="T71" s="432"/>
      <c r="U71" s="432"/>
      <c r="V71" s="432"/>
      <c r="W71" s="432"/>
      <c r="X71" s="432"/>
      <c r="Y71" s="432"/>
      <c r="Z71" s="432"/>
      <c r="AA71" s="432"/>
      <c r="AB71" s="432"/>
      <c r="AC71" s="432"/>
      <c r="AD71" s="432"/>
      <c r="AE71" s="432"/>
      <c r="AF71" s="432"/>
      <c r="AG71" s="432"/>
      <c r="AH71" s="432"/>
      <c r="AI71" s="432"/>
      <c r="AJ71" s="431"/>
      <c r="AK71" s="431"/>
      <c r="AL71" s="431"/>
      <c r="AM71" s="431"/>
      <c r="AN71" s="431"/>
      <c r="AO71" s="431"/>
      <c r="AP71" s="431"/>
      <c r="AQ71" s="533"/>
      <c r="AR71" s="431">
        <f t="shared" ref="AR71:AV71" si="18">SUM(AR64:AR70)</f>
        <v>-2.131316285340755</v>
      </c>
      <c r="AS71" s="431">
        <f t="shared" si="18"/>
        <v>3.8100476803898005</v>
      </c>
      <c r="AT71" s="431">
        <f t="shared" si="18"/>
        <v>31.483024127914312</v>
      </c>
      <c r="AU71" s="431">
        <f t="shared" si="18"/>
        <v>39.463287302974173</v>
      </c>
      <c r="AV71" s="431">
        <f t="shared" si="18"/>
        <v>44.742005186204523</v>
      </c>
      <c r="AW71" s="2"/>
    </row>
    <row r="72" spans="1:49" ht="16.8">
      <c r="A72" s="2"/>
      <c r="B72" s="2"/>
      <c r="C72" s="2"/>
      <c r="D72" s="2"/>
      <c r="E72" s="13"/>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57"/>
      <c r="AR72" s="2"/>
      <c r="AS72" s="2"/>
      <c r="AT72" s="2"/>
      <c r="AU72" s="2"/>
      <c r="AV72" s="2"/>
      <c r="AW72" s="2"/>
    </row>
    <row r="73" spans="1:49" ht="16.8">
      <c r="A73" s="2"/>
      <c r="B73" s="2"/>
      <c r="C73" s="2"/>
      <c r="D73" s="10" t="s">
        <v>836</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1"/>
      <c r="AR73" s="10"/>
      <c r="AS73" s="10"/>
      <c r="AT73" s="10"/>
      <c r="AU73" s="10"/>
      <c r="AV73" s="10"/>
      <c r="AW73" s="2"/>
    </row>
    <row r="74" spans="1:49" ht="16.8">
      <c r="E74" s="13"/>
      <c r="G74" s="2"/>
      <c r="AJ74" s="8"/>
      <c r="AK74" s="8"/>
      <c r="AL74" s="8"/>
      <c r="AM74" s="8"/>
      <c r="AN74" s="8"/>
      <c r="AO74" s="8"/>
      <c r="AP74" s="8"/>
      <c r="AQ74" s="9"/>
      <c r="AR74" s="8"/>
      <c r="AS74" s="8"/>
      <c r="AT74" s="8"/>
      <c r="AU74" s="8"/>
      <c r="AV74" s="8"/>
    </row>
    <row r="75" spans="1:49" ht="16.8">
      <c r="E75" s="7" t="s">
        <v>837</v>
      </c>
      <c r="G75" s="2" t="s">
        <v>105</v>
      </c>
      <c r="AJ75" s="7"/>
      <c r="AK75" s="7"/>
      <c r="AL75" s="7"/>
      <c r="AM75" s="7"/>
      <c r="AN75" s="7"/>
      <c r="AO75" s="7"/>
      <c r="AP75" s="7"/>
      <c r="AQ75" s="65"/>
      <c r="AR75" s="7">
        <f>AR51+AR64</f>
        <v>43.674941700009313</v>
      </c>
      <c r="AS75" s="7">
        <f t="shared" ref="AS75:AV75" si="19">AS51+AS64</f>
        <v>37.433680061312906</v>
      </c>
      <c r="AT75" s="7">
        <f t="shared" si="19"/>
        <v>46.037374296736651</v>
      </c>
      <c r="AU75" s="7">
        <f t="shared" si="19"/>
        <v>53.235754248256463</v>
      </c>
      <c r="AV75" s="7">
        <f t="shared" si="19"/>
        <v>55.17215644696482</v>
      </c>
    </row>
    <row r="76" spans="1:49" ht="16.8">
      <c r="E76" s="7" t="s">
        <v>838</v>
      </c>
      <c r="G76" s="2" t="s">
        <v>105</v>
      </c>
      <c r="AJ76" s="7"/>
      <c r="AK76" s="7"/>
      <c r="AL76" s="7"/>
      <c r="AM76" s="7"/>
      <c r="AN76" s="7"/>
      <c r="AO76" s="7"/>
      <c r="AP76" s="7"/>
      <c r="AQ76" s="65"/>
      <c r="AR76" s="7">
        <f t="shared" ref="AR76" si="20">AR52+AR65</f>
        <v>91.342753023856233</v>
      </c>
      <c r="AS76" s="7">
        <f t="shared" ref="AS76:AV76" si="21">AS52+AS65</f>
        <v>109.69028014645373</v>
      </c>
      <c r="AT76" s="7">
        <f t="shared" si="21"/>
        <v>83.038763444545111</v>
      </c>
      <c r="AU76" s="7">
        <f t="shared" si="21"/>
        <v>91.02838721469935</v>
      </c>
      <c r="AV76" s="7">
        <f t="shared" si="21"/>
        <v>61.889151642995394</v>
      </c>
    </row>
    <row r="77" spans="1:49" ht="16.8">
      <c r="E77" s="7" t="s">
        <v>839</v>
      </c>
      <c r="G77" s="2" t="s">
        <v>105</v>
      </c>
      <c r="AJ77" s="7"/>
      <c r="AK77" s="7"/>
      <c r="AL77" s="7"/>
      <c r="AM77" s="7"/>
      <c r="AN77" s="7"/>
      <c r="AO77" s="7"/>
      <c r="AP77" s="7"/>
      <c r="AQ77" s="65"/>
      <c r="AR77" s="7">
        <f t="shared" ref="AR77" si="22">AR53+AR66</f>
        <v>32.524129792277705</v>
      </c>
      <c r="AS77" s="7">
        <f t="shared" ref="AS77:AV77" si="23">AS53+AS66</f>
        <v>36.256659363027978</v>
      </c>
      <c r="AT77" s="7">
        <f t="shared" si="23"/>
        <v>34.616784930220831</v>
      </c>
      <c r="AU77" s="7">
        <f t="shared" si="23"/>
        <v>21.377737356555233</v>
      </c>
      <c r="AV77" s="7">
        <f t="shared" si="23"/>
        <v>21.903730859916429</v>
      </c>
    </row>
    <row r="78" spans="1:49" ht="16.8">
      <c r="E78" s="7" t="s">
        <v>840</v>
      </c>
      <c r="G78" s="2" t="s">
        <v>105</v>
      </c>
      <c r="AJ78" s="7"/>
      <c r="AK78" s="7"/>
      <c r="AL78" s="7"/>
      <c r="AM78" s="7"/>
      <c r="AN78" s="7"/>
      <c r="AO78" s="7"/>
      <c r="AP78" s="7"/>
      <c r="AQ78" s="65"/>
      <c r="AR78" s="7">
        <f t="shared" ref="AR78" si="24">AR54+AR67</f>
        <v>32.919932446548437</v>
      </c>
      <c r="AS78" s="7">
        <f t="shared" ref="AS78:AV78" si="25">AS54+AS67</f>
        <v>30.566120814765064</v>
      </c>
      <c r="AT78" s="7">
        <f t="shared" si="25"/>
        <v>30.362835234827703</v>
      </c>
      <c r="AU78" s="7">
        <f t="shared" si="25"/>
        <v>30.249622687932202</v>
      </c>
      <c r="AV78" s="7">
        <f t="shared" si="25"/>
        <v>30.09573922227716</v>
      </c>
    </row>
    <row r="79" spans="1:49" ht="16.8">
      <c r="E79" s="7" t="s">
        <v>841</v>
      </c>
      <c r="G79" s="2" t="s">
        <v>105</v>
      </c>
      <c r="AJ79" s="7"/>
      <c r="AK79" s="7"/>
      <c r="AL79" s="7"/>
      <c r="AM79" s="7"/>
      <c r="AN79" s="7"/>
      <c r="AO79" s="7"/>
      <c r="AP79" s="7"/>
      <c r="AQ79" s="65"/>
      <c r="AR79" s="7">
        <f t="shared" ref="AR79" si="26">AR55+AR68</f>
        <v>10.196584705430149</v>
      </c>
      <c r="AS79" s="7">
        <f t="shared" ref="AS79:AV79" si="27">AS55+AS68</f>
        <v>10.363611105877924</v>
      </c>
      <c r="AT79" s="7">
        <f t="shared" si="27"/>
        <v>10.210282658278574</v>
      </c>
      <c r="AU79" s="7">
        <f t="shared" si="27"/>
        <v>9.7229907497368853</v>
      </c>
      <c r="AV79" s="7">
        <f t="shared" si="27"/>
        <v>9.4041681138013846</v>
      </c>
    </row>
    <row r="80" spans="1:49" ht="16.8">
      <c r="E80" s="7" t="s">
        <v>842</v>
      </c>
      <c r="G80" s="2" t="s">
        <v>105</v>
      </c>
      <c r="AJ80" s="7"/>
      <c r="AK80" s="7"/>
      <c r="AL80" s="7"/>
      <c r="AM80" s="7"/>
      <c r="AN80" s="7"/>
      <c r="AO80" s="7"/>
      <c r="AP80" s="7"/>
      <c r="AQ80" s="65"/>
      <c r="AR80" s="7">
        <f t="shared" ref="AR80" si="28">AR56+AR69</f>
        <v>19.16426552374417</v>
      </c>
      <c r="AS80" s="7">
        <f t="shared" ref="AS80:AV80" si="29">AS56+AS69</f>
        <v>18.995163243885138</v>
      </c>
      <c r="AT80" s="7">
        <f t="shared" si="29"/>
        <v>18.848305584797536</v>
      </c>
      <c r="AU80" s="7">
        <f t="shared" si="29"/>
        <v>17.632051823890738</v>
      </c>
      <c r="AV80" s="7">
        <f t="shared" si="29"/>
        <v>18.22566682659124</v>
      </c>
    </row>
    <row r="81" spans="2:49" ht="16.8">
      <c r="E81" s="7" t="s">
        <v>843</v>
      </c>
      <c r="G81" s="2" t="s">
        <v>105</v>
      </c>
      <c r="AJ81" s="7"/>
      <c r="AK81" s="7"/>
      <c r="AL81" s="7"/>
      <c r="AM81" s="7"/>
      <c r="AN81" s="7"/>
      <c r="AO81" s="7"/>
      <c r="AP81" s="7"/>
      <c r="AQ81" s="65"/>
      <c r="AR81" s="7">
        <f t="shared" ref="AR81" si="30">AR57+AR70</f>
        <v>100.29071705888792</v>
      </c>
      <c r="AS81" s="7">
        <f t="shared" ref="AS81:AV81" si="31">AS57+AS70</f>
        <v>100.25620424039586</v>
      </c>
      <c r="AT81" s="7">
        <f t="shared" si="31"/>
        <v>99.352025784748591</v>
      </c>
      <c r="AU81" s="7">
        <f t="shared" si="31"/>
        <v>99.846342176089692</v>
      </c>
      <c r="AV81" s="7">
        <f t="shared" si="31"/>
        <v>100.40376768715515</v>
      </c>
    </row>
    <row r="82" spans="2:49" ht="16.8">
      <c r="E82" s="13" t="s">
        <v>844</v>
      </c>
      <c r="G82" s="2" t="s">
        <v>105</v>
      </c>
      <c r="AJ82" s="432"/>
      <c r="AK82" s="432"/>
      <c r="AL82" s="432"/>
      <c r="AM82" s="432"/>
      <c r="AN82" s="432"/>
      <c r="AO82" s="432"/>
      <c r="AP82" s="432"/>
      <c r="AQ82" s="534"/>
      <c r="AR82" s="432">
        <f t="shared" ref="AR82" si="32">SUM(AR75:AR81)</f>
        <v>330.11332425075392</v>
      </c>
      <c r="AS82" s="432">
        <f t="shared" ref="AS82:AV82" si="33">SUM(AS75:AS81)</f>
        <v>343.56171897571863</v>
      </c>
      <c r="AT82" s="432">
        <f t="shared" si="33"/>
        <v>322.46637193415501</v>
      </c>
      <c r="AU82" s="432">
        <f t="shared" si="33"/>
        <v>323.09288625716056</v>
      </c>
      <c r="AV82" s="432">
        <f t="shared" si="33"/>
        <v>297.09438079970158</v>
      </c>
    </row>
    <row r="83" spans="2:49" ht="16.8">
      <c r="E83" s="13" t="s">
        <v>21</v>
      </c>
      <c r="AJ83" s="7"/>
      <c r="AK83" s="7"/>
      <c r="AL83" s="7"/>
      <c r="AM83" s="7"/>
      <c r="AN83" s="7"/>
      <c r="AO83" s="7"/>
      <c r="AP83" s="7"/>
      <c r="AQ83" s="65"/>
      <c r="AR83" s="174">
        <f>(AR58+AR71)-AR82</f>
        <v>0</v>
      </c>
      <c r="AS83" s="174">
        <f t="shared" ref="AS83:AV83" si="34">(AS58+AS71)-AS82</f>
        <v>0</v>
      </c>
      <c r="AT83" s="174">
        <f t="shared" si="34"/>
        <v>0</v>
      </c>
      <c r="AU83" s="174">
        <f t="shared" si="34"/>
        <v>0</v>
      </c>
      <c r="AV83" s="174">
        <f t="shared" si="34"/>
        <v>0</v>
      </c>
      <c r="AW83" s="7"/>
    </row>
    <row r="84" spans="2:49" ht="16.8">
      <c r="E84" s="13"/>
      <c r="AJ84" s="7"/>
      <c r="AK84" s="7"/>
      <c r="AL84" s="7"/>
      <c r="AM84" s="7"/>
      <c r="AN84" s="7"/>
      <c r="AO84" s="7"/>
      <c r="AP84" s="7"/>
      <c r="AQ84" s="7"/>
      <c r="AR84" s="7"/>
      <c r="AS84" s="7"/>
      <c r="AT84" s="7"/>
      <c r="AU84" s="7"/>
      <c r="AV84" s="7"/>
      <c r="AW84" s="7"/>
    </row>
    <row r="85" spans="2:49" ht="16.8">
      <c r="B85" s="37" t="s">
        <v>79</v>
      </c>
      <c r="C85" s="37"/>
      <c r="D85" s="37"/>
      <c r="E85" s="37"/>
      <c r="F85" s="37"/>
      <c r="G85" s="37"/>
      <c r="H85" s="37"/>
      <c r="I85" s="37"/>
      <c r="J85" s="37"/>
      <c r="K85" s="37"/>
      <c r="L85" s="37"/>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2"/>
    </row>
    <row r="86" spans="2:49">
      <c r="AV86" s="378"/>
    </row>
    <row r="87" spans="2:49">
      <c r="AR87" s="146"/>
      <c r="AS87" s="146"/>
      <c r="AT87" s="146"/>
      <c r="AU87" s="146"/>
      <c r="AV87" s="146"/>
    </row>
  </sheetData>
  <conditionalFormatting sqref="K7:AV7">
    <cfRule type="cellIs" dxfId="132" priority="6" operator="equal">
      <formula>FALSE()</formula>
    </cfRule>
  </conditionalFormatting>
  <conditionalFormatting sqref="AM3">
    <cfRule type="expression" dxfId="13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68" r:id="rId4" name="Drop Down 4">
              <controlPr defaultSize="0" autoLine="0" autoPict="0" altText="Select appropriate network">
                <anchor moveWithCells="1">
                  <from>
                    <xdr:col>6</xdr:col>
                    <xdr:colOff>144780</xdr:colOff>
                    <xdr:row>0</xdr:row>
                    <xdr:rowOff>30480</xdr:rowOff>
                  </from>
                  <to>
                    <xdr:col>7</xdr:col>
                    <xdr:colOff>160020</xdr:colOff>
                    <xdr:row>0</xdr:row>
                    <xdr:rowOff>160020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CCC0DA"/>
    <outlinePr summaryBelow="0" summaryRight="0"/>
    <pageSetUpPr autoPageBreaks="0"/>
  </sheetPr>
  <dimension ref="A1:CU80"/>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6" customWidth="1"/>
    <col min="10" max="10" width="1.453125" customWidth="1" collapsed="1"/>
    <col min="11" max="35" width="9.6328125" hidden="1" customWidth="1" outlineLevel="1"/>
    <col min="36" max="48" width="9.6328125" customWidth="1"/>
    <col min="49" max="49" width="3" customWidth="1"/>
    <col min="50" max="99" width="0" hidden="1" customWidth="1"/>
    <col min="100" max="16384" width="9" hidden="1"/>
  </cols>
  <sheetData>
    <row r="1" spans="1:49" ht="19.2">
      <c r="A1" s="195" t="s">
        <v>845</v>
      </c>
      <c r="B1" s="181"/>
      <c r="C1" s="181"/>
      <c r="D1" s="181"/>
      <c r="E1" s="275"/>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846</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847</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5"/>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848</v>
      </c>
      <c r="F10" s="2"/>
      <c r="G10" s="2" t="s">
        <v>209</v>
      </c>
      <c r="H10" s="2"/>
      <c r="I10" s="302">
        <f>InputSummary!I212</f>
        <v>0.5</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2"/>
      <c r="E11" s="2" t="s">
        <v>849</v>
      </c>
      <c r="F11" s="2"/>
      <c r="G11" s="2" t="s">
        <v>209</v>
      </c>
      <c r="H11" s="2"/>
      <c r="I11" s="303">
        <f>1-I10</f>
        <v>0.5</v>
      </c>
      <c r="J11" s="2"/>
      <c r="K11" s="2"/>
      <c r="L11" s="2"/>
      <c r="M11" s="2"/>
      <c r="N11" s="2"/>
      <c r="O11" s="2"/>
      <c r="P11" s="2"/>
      <c r="Q11" s="2"/>
      <c r="R11" s="2"/>
      <c r="S11" s="2"/>
      <c r="T11" s="2"/>
      <c r="U11" s="2"/>
      <c r="V11" s="2"/>
      <c r="W11" s="2"/>
      <c r="X11" s="2"/>
      <c r="Y11" s="2"/>
      <c r="Z11" s="2"/>
      <c r="AA11" s="2"/>
      <c r="AB11" s="2"/>
      <c r="AC11" s="2"/>
      <c r="AD11" s="2"/>
      <c r="AE11" s="2"/>
      <c r="AF11" s="2"/>
      <c r="AG11" s="2"/>
      <c r="AH11" s="2"/>
      <c r="AI11" s="2"/>
      <c r="AQ11" s="220"/>
      <c r="AW11" s="165"/>
    </row>
    <row r="12" spans="1:49" ht="16.8">
      <c r="A12" s="2"/>
      <c r="B12" s="2"/>
      <c r="C12" s="2"/>
      <c r="D12" s="2"/>
      <c r="E12" s="2"/>
      <c r="F12" s="2"/>
      <c r="G12" s="2"/>
      <c r="H12" s="2"/>
      <c r="I12" s="137"/>
      <c r="J12" s="2"/>
      <c r="K12" s="2"/>
      <c r="L12" s="2"/>
      <c r="M12" s="2"/>
      <c r="N12" s="2"/>
      <c r="O12" s="2"/>
      <c r="P12" s="2"/>
      <c r="Q12" s="2"/>
      <c r="R12" s="2"/>
      <c r="S12" s="2"/>
      <c r="T12" s="2"/>
      <c r="U12" s="2"/>
      <c r="V12" s="2"/>
      <c r="W12" s="2"/>
      <c r="X12" s="2"/>
      <c r="Y12" s="2"/>
      <c r="Z12" s="2"/>
      <c r="AA12" s="2"/>
      <c r="AB12" s="2"/>
      <c r="AC12" s="2"/>
      <c r="AD12" s="2"/>
      <c r="AE12" s="2"/>
      <c r="AF12" s="2"/>
      <c r="AG12" s="2"/>
      <c r="AH12" s="2"/>
      <c r="AI12" s="2"/>
      <c r="AQ12" s="220"/>
      <c r="AW12" s="165"/>
    </row>
    <row r="13" spans="1:49" ht="16.8">
      <c r="A13" s="2"/>
      <c r="B13" s="2"/>
      <c r="C13" s="2"/>
      <c r="D13" s="2"/>
      <c r="E13" s="2" t="s">
        <v>127</v>
      </c>
      <c r="F13" s="2"/>
      <c r="G13" s="2" t="s">
        <v>105</v>
      </c>
      <c r="H13" s="2"/>
      <c r="I13" s="25"/>
      <c r="J13" s="2"/>
      <c r="K13" s="2"/>
      <c r="L13" s="2"/>
      <c r="M13" s="2"/>
      <c r="N13" s="2"/>
      <c r="O13" s="2"/>
      <c r="P13" s="2"/>
      <c r="Q13" s="2"/>
      <c r="R13" s="2"/>
      <c r="S13" s="2"/>
      <c r="T13" s="2"/>
      <c r="U13" s="2"/>
      <c r="V13" s="2"/>
      <c r="W13" s="2"/>
      <c r="X13" s="2"/>
      <c r="Y13" s="2"/>
      <c r="Z13" s="2"/>
      <c r="AA13" s="2"/>
      <c r="AB13" s="2"/>
      <c r="AC13" s="2"/>
      <c r="AD13" s="2"/>
      <c r="AE13" s="2"/>
      <c r="AF13" s="2"/>
      <c r="AG13" s="2"/>
      <c r="AH13" s="2"/>
      <c r="AI13" s="2"/>
      <c r="AJ13" s="8"/>
      <c r="AK13" s="8"/>
      <c r="AL13" s="8"/>
      <c r="AM13" s="8"/>
      <c r="AN13" s="8"/>
      <c r="AO13" s="8"/>
      <c r="AP13" s="8"/>
      <c r="AQ13" s="9"/>
      <c r="AR13" s="8">
        <f>Totex!AR58</f>
        <v>332.24464053609472</v>
      </c>
      <c r="AS13" s="8">
        <f>Totex!AS58</f>
        <v>339.75167129532883</v>
      </c>
      <c r="AT13" s="8">
        <f>Totex!AT58</f>
        <v>290.98334780624072</v>
      </c>
      <c r="AU13" s="8">
        <f>Totex!AU58</f>
        <v>283.62959895418635</v>
      </c>
      <c r="AV13" s="8">
        <f>Totex!AV58</f>
        <v>252.35237561349706</v>
      </c>
      <c r="AW13" s="2"/>
    </row>
    <row r="14" spans="1:49" ht="16.8">
      <c r="A14" s="2"/>
      <c r="B14" s="2"/>
      <c r="C14" s="2"/>
      <c r="D14" s="2"/>
      <c r="E14" s="2" t="s">
        <v>850</v>
      </c>
      <c r="F14" s="2"/>
      <c r="G14" s="2" t="s">
        <v>105</v>
      </c>
      <c r="H14" s="2"/>
      <c r="I14" s="25"/>
      <c r="J14" s="2"/>
      <c r="K14" s="2"/>
      <c r="L14" s="2"/>
      <c r="M14" s="2"/>
      <c r="N14" s="2"/>
      <c r="O14" s="2"/>
      <c r="P14" s="2"/>
      <c r="Q14" s="2"/>
      <c r="R14" s="2"/>
      <c r="S14" s="2"/>
      <c r="T14" s="2"/>
      <c r="U14" s="2"/>
      <c r="V14" s="2"/>
      <c r="W14" s="2"/>
      <c r="X14" s="2"/>
      <c r="Y14" s="2"/>
      <c r="Z14" s="2"/>
      <c r="AA14" s="2"/>
      <c r="AB14" s="2"/>
      <c r="AC14" s="2"/>
      <c r="AD14" s="2"/>
      <c r="AE14" s="2"/>
      <c r="AF14" s="2"/>
      <c r="AG14" s="2"/>
      <c r="AH14" s="2"/>
      <c r="AI14" s="2"/>
      <c r="AJ14" s="8"/>
      <c r="AK14" s="8"/>
      <c r="AL14" s="8"/>
      <c r="AM14" s="8"/>
      <c r="AN14" s="8"/>
      <c r="AO14" s="8"/>
      <c r="AP14" s="8"/>
      <c r="AQ14" s="344"/>
      <c r="AR14" s="8">
        <f>- Totex!AR19</f>
        <v>-320.73105433338822</v>
      </c>
      <c r="AS14" s="8">
        <f>- Totex!AS19</f>
        <v>-318.35199498824556</v>
      </c>
      <c r="AT14" s="8">
        <f>- Totex!AT19</f>
        <v>-297.39490353478379</v>
      </c>
      <c r="AU14" s="8">
        <f>- Totex!AU19</f>
        <v>-274.70293261871018</v>
      </c>
      <c r="AV14" s="8">
        <f>- Totex!AV19</f>
        <v>-295.06003441343512</v>
      </c>
      <c r="AW14" s="2"/>
    </row>
    <row r="15" spans="1:49" ht="16.8">
      <c r="A15" s="2"/>
      <c r="B15" s="2"/>
      <c r="C15" s="2"/>
      <c r="D15" s="2"/>
      <c r="E15" s="2" t="s">
        <v>851</v>
      </c>
      <c r="F15" s="2"/>
      <c r="G15" s="2" t="s">
        <v>105</v>
      </c>
      <c r="H15" s="2"/>
      <c r="I15" s="25"/>
      <c r="J15" s="2"/>
      <c r="K15" s="2"/>
      <c r="L15" s="2"/>
      <c r="M15" s="2"/>
      <c r="N15" s="2"/>
      <c r="O15" s="2"/>
      <c r="P15" s="2"/>
      <c r="Q15" s="2"/>
      <c r="R15" s="2"/>
      <c r="S15" s="2"/>
      <c r="T15" s="2"/>
      <c r="U15" s="2"/>
      <c r="V15" s="2"/>
      <c r="W15" s="2"/>
      <c r="X15" s="2"/>
      <c r="Y15" s="2"/>
      <c r="Z15" s="2"/>
      <c r="AA15" s="2"/>
      <c r="AB15" s="2"/>
      <c r="AC15" s="2"/>
      <c r="AD15" s="2"/>
      <c r="AE15" s="2"/>
      <c r="AF15" s="2"/>
      <c r="AG15" s="2"/>
      <c r="AH15" s="2"/>
      <c r="AI15" s="2"/>
      <c r="AJ15" s="432"/>
      <c r="AK15" s="432"/>
      <c r="AL15" s="432"/>
      <c r="AM15" s="432"/>
      <c r="AN15" s="432"/>
      <c r="AO15" s="432"/>
      <c r="AP15" s="432"/>
      <c r="AQ15" s="534"/>
      <c r="AR15" s="432">
        <f t="shared" ref="AR15:AV15" si="0">SUM(AR13:AR14)</f>
        <v>11.513586202706506</v>
      </c>
      <c r="AS15" s="432">
        <f t="shared" si="0"/>
        <v>21.399676307083269</v>
      </c>
      <c r="AT15" s="432">
        <f t="shared" si="0"/>
        <v>-6.4115557285430782</v>
      </c>
      <c r="AU15" s="432">
        <f t="shared" si="0"/>
        <v>8.9266663354761704</v>
      </c>
      <c r="AV15" s="432">
        <f t="shared" si="0"/>
        <v>-42.707658799938059</v>
      </c>
      <c r="AW15" s="2"/>
    </row>
    <row r="16" spans="1:49" ht="16.8">
      <c r="A16" s="2"/>
      <c r="B16" s="2"/>
      <c r="C16" s="2"/>
      <c r="D16" s="2"/>
      <c r="F16" s="2"/>
      <c r="G16" s="2"/>
      <c r="H16" s="2"/>
      <c r="I16" s="25"/>
      <c r="J16" s="2"/>
      <c r="K16" s="2"/>
      <c r="L16" s="2"/>
      <c r="M16" s="2"/>
      <c r="N16" s="2"/>
      <c r="O16" s="2"/>
      <c r="P16" s="2"/>
      <c r="Q16" s="2"/>
      <c r="R16" s="2"/>
      <c r="S16" s="2"/>
      <c r="T16" s="2"/>
      <c r="U16" s="2"/>
      <c r="V16" s="2"/>
      <c r="W16" s="2"/>
      <c r="X16" s="2"/>
      <c r="Y16" s="2"/>
      <c r="Z16" s="2"/>
      <c r="AA16" s="2"/>
      <c r="AB16" s="2"/>
      <c r="AC16" s="2"/>
      <c r="AD16" s="2"/>
      <c r="AE16" s="2"/>
      <c r="AF16" s="2"/>
      <c r="AG16" s="2"/>
      <c r="AH16" s="2"/>
      <c r="AI16" s="2"/>
      <c r="AJ16" s="165"/>
      <c r="AK16" s="165"/>
      <c r="AL16" s="165"/>
      <c r="AM16" s="165"/>
      <c r="AN16" s="165"/>
      <c r="AO16" s="165"/>
      <c r="AP16" s="165"/>
      <c r="AQ16" s="3"/>
      <c r="AR16" s="165"/>
      <c r="AS16" s="165"/>
      <c r="AT16" s="165"/>
      <c r="AU16" s="165"/>
      <c r="AV16" s="165"/>
      <c r="AW16" s="2"/>
    </row>
    <row r="17" spans="1:49" ht="16.8">
      <c r="A17" s="2"/>
      <c r="B17" s="2"/>
      <c r="C17" s="2"/>
      <c r="D17" s="2"/>
      <c r="E17" s="2" t="s">
        <v>849</v>
      </c>
      <c r="F17" s="2"/>
      <c r="G17" s="2" t="s">
        <v>209</v>
      </c>
      <c r="H17" s="2"/>
      <c r="I17" s="25"/>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88"/>
      <c r="AK17" s="288"/>
      <c r="AL17" s="288"/>
      <c r="AM17" s="288"/>
      <c r="AN17" s="210"/>
      <c r="AO17" s="210"/>
      <c r="AP17" s="210"/>
      <c r="AQ17" s="225"/>
      <c r="AR17" s="210">
        <f>$I11</f>
        <v>0.5</v>
      </c>
      <c r="AS17" s="210">
        <f t="shared" ref="AS17:AV17" si="1">$I11</f>
        <v>0.5</v>
      </c>
      <c r="AT17" s="210">
        <f t="shared" si="1"/>
        <v>0.5</v>
      </c>
      <c r="AU17" s="210">
        <f t="shared" si="1"/>
        <v>0.5</v>
      </c>
      <c r="AV17" s="210">
        <f t="shared" si="1"/>
        <v>0.5</v>
      </c>
      <c r="AW17" s="2"/>
    </row>
    <row r="18" spans="1:49" ht="16.8">
      <c r="A18" s="2"/>
      <c r="B18" s="2"/>
      <c r="C18" s="2"/>
      <c r="D18" s="2"/>
      <c r="E18" s="2"/>
      <c r="F18" s="2"/>
      <c r="G18" s="2"/>
      <c r="H18" s="2"/>
      <c r="I18" s="25"/>
      <c r="J18" s="2"/>
      <c r="K18" s="2"/>
      <c r="L18" s="2"/>
      <c r="M18" s="2"/>
      <c r="N18" s="2"/>
      <c r="O18" s="2"/>
      <c r="P18" s="2"/>
      <c r="Q18" s="2"/>
      <c r="R18" s="2"/>
      <c r="S18" s="2"/>
      <c r="T18" s="2"/>
      <c r="U18" s="2"/>
      <c r="V18" s="2"/>
      <c r="W18" s="2"/>
      <c r="X18" s="2"/>
      <c r="Y18" s="2"/>
      <c r="Z18" s="2"/>
      <c r="AA18" s="2"/>
      <c r="AB18" s="2"/>
      <c r="AC18" s="2"/>
      <c r="AD18" s="2"/>
      <c r="AE18" s="2"/>
      <c r="AF18" s="2"/>
      <c r="AG18" s="2"/>
      <c r="AH18" s="2"/>
      <c r="AI18" s="2"/>
      <c r="AJ18" s="165"/>
      <c r="AK18" s="165"/>
      <c r="AL18" s="165"/>
      <c r="AM18" s="165"/>
      <c r="AN18" s="165"/>
      <c r="AO18" s="165"/>
      <c r="AP18" s="165"/>
      <c r="AQ18" s="3"/>
      <c r="AR18" s="165"/>
      <c r="AS18" s="165"/>
      <c r="AT18" s="165"/>
      <c r="AU18" s="165"/>
      <c r="AV18" s="165"/>
      <c r="AW18" s="2"/>
    </row>
    <row r="19" spans="1:49" ht="16.8">
      <c r="A19" s="2"/>
      <c r="B19" s="2"/>
      <c r="C19" s="2"/>
      <c r="D19" s="2"/>
      <c r="E19" s="2" t="s">
        <v>852</v>
      </c>
      <c r="F19" s="2"/>
      <c r="G19" s="2" t="s">
        <v>105</v>
      </c>
      <c r="H19" s="2"/>
      <c r="I19" s="25"/>
      <c r="J19" s="2"/>
      <c r="K19" s="2"/>
      <c r="L19" s="2"/>
      <c r="M19" s="2"/>
      <c r="N19" s="2"/>
      <c r="O19" s="2"/>
      <c r="P19" s="2"/>
      <c r="Q19" s="2"/>
      <c r="R19" s="2"/>
      <c r="S19" s="2"/>
      <c r="T19" s="2"/>
      <c r="U19" s="2"/>
      <c r="V19" s="2"/>
      <c r="W19" s="2"/>
      <c r="X19" s="2"/>
      <c r="Y19" s="2"/>
      <c r="Z19" s="2"/>
      <c r="AA19" s="2"/>
      <c r="AB19" s="2"/>
      <c r="AC19" s="2"/>
      <c r="AD19" s="2"/>
      <c r="AE19" s="2"/>
      <c r="AF19" s="2"/>
      <c r="AG19" s="2"/>
      <c r="AH19" s="2"/>
      <c r="AI19" s="2"/>
      <c r="AJ19" s="536"/>
      <c r="AK19" s="536"/>
      <c r="AL19" s="536"/>
      <c r="AM19" s="536"/>
      <c r="AN19" s="536"/>
      <c r="AO19" s="536"/>
      <c r="AP19" s="536"/>
      <c r="AQ19" s="383"/>
      <c r="AR19" s="464">
        <f t="shared" ref="AR19:AV19" si="2">AR15 * AR17</f>
        <v>5.756793101353253</v>
      </c>
      <c r="AS19" s="464">
        <f t="shared" si="2"/>
        <v>10.699838153541634</v>
      </c>
      <c r="AT19" s="464">
        <f t="shared" si="2"/>
        <v>-3.2057778642715391</v>
      </c>
      <c r="AU19" s="464">
        <f t="shared" si="2"/>
        <v>4.4633331677380852</v>
      </c>
      <c r="AV19" s="464">
        <f t="shared" si="2"/>
        <v>-21.35382939996903</v>
      </c>
      <c r="AW19" s="2"/>
    </row>
    <row r="20" spans="1:49" ht="16.8">
      <c r="A20" s="2"/>
      <c r="B20" s="2"/>
      <c r="C20" s="2"/>
      <c r="D20" s="2"/>
      <c r="E20" s="2"/>
      <c r="F20" s="2"/>
      <c r="G20" s="2"/>
      <c r="H20" s="2"/>
      <c r="I20" s="25"/>
      <c r="J20" s="2"/>
      <c r="K20" s="2"/>
      <c r="L20" s="2"/>
      <c r="M20" s="2"/>
      <c r="N20" s="2"/>
      <c r="O20" s="2"/>
      <c r="P20" s="2"/>
      <c r="Q20" s="2"/>
      <c r="R20" s="2"/>
      <c r="S20" s="2"/>
      <c r="T20" s="2"/>
      <c r="U20" s="2"/>
      <c r="V20" s="2"/>
      <c r="W20" s="2"/>
      <c r="X20" s="2"/>
      <c r="Y20" s="2"/>
      <c r="Z20" s="2"/>
      <c r="AA20" s="2"/>
      <c r="AB20" s="2"/>
      <c r="AC20" s="2"/>
      <c r="AD20" s="2"/>
      <c r="AE20" s="2"/>
      <c r="AF20" s="2"/>
      <c r="AG20" s="2"/>
      <c r="AH20" s="2"/>
      <c r="AI20" s="2"/>
      <c r="AJ20" s="165"/>
      <c r="AK20" s="165"/>
      <c r="AL20" s="165"/>
      <c r="AM20" s="165"/>
      <c r="AN20" s="165"/>
      <c r="AO20" s="165"/>
      <c r="AP20" s="165"/>
      <c r="AQ20" s="3"/>
      <c r="AR20" s="165"/>
      <c r="AS20" s="165"/>
      <c r="AT20" s="165"/>
      <c r="AU20" s="165"/>
      <c r="AV20" s="165"/>
      <c r="AW20" s="2"/>
    </row>
    <row r="21" spans="1:49" ht="16.8">
      <c r="A21" s="2"/>
      <c r="B21" s="2"/>
      <c r="C21" s="20" t="s">
        <v>853</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39"/>
      <c r="AR21" s="20"/>
      <c r="AS21" s="20"/>
      <c r="AT21" s="20"/>
      <c r="AU21" s="20"/>
      <c r="AV21" s="20"/>
      <c r="AW21" s="2"/>
    </row>
    <row r="22" spans="1:49" ht="16.8">
      <c r="A22" s="2"/>
      <c r="B22" s="2"/>
      <c r="C22" s="2"/>
      <c r="D22" s="2"/>
      <c r="E22" s="2"/>
      <c r="F22" s="2"/>
      <c r="G22" s="2"/>
      <c r="H22" s="2"/>
      <c r="I22" s="25"/>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848</v>
      </c>
      <c r="F23" s="2"/>
      <c r="G23" s="2" t="s">
        <v>209</v>
      </c>
      <c r="H23" s="2"/>
      <c r="I23" s="303">
        <f>I10</f>
        <v>0.5</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2" t="s">
        <v>849</v>
      </c>
      <c r="F24" s="2"/>
      <c r="G24" s="2" t="s">
        <v>209</v>
      </c>
      <c r="H24" s="2"/>
      <c r="I24" s="303">
        <f>1-I23</f>
        <v>0.5</v>
      </c>
      <c r="J24" s="2"/>
      <c r="K24" s="2"/>
      <c r="L24" s="2"/>
      <c r="M24" s="2"/>
      <c r="N24" s="2"/>
      <c r="O24" s="2"/>
      <c r="P24" s="2"/>
      <c r="Q24" s="2"/>
      <c r="R24" s="2"/>
      <c r="S24" s="2"/>
      <c r="T24" s="2"/>
      <c r="U24" s="2"/>
      <c r="V24" s="2"/>
      <c r="W24" s="2"/>
      <c r="X24" s="2"/>
      <c r="Y24" s="2"/>
      <c r="Z24" s="2"/>
      <c r="AA24" s="2"/>
      <c r="AB24" s="2"/>
      <c r="AC24" s="2"/>
      <c r="AD24" s="2"/>
      <c r="AE24" s="2"/>
      <c r="AF24" s="2"/>
      <c r="AG24" s="2"/>
      <c r="AH24" s="2"/>
      <c r="AI24" s="2"/>
      <c r="AQ24" s="220"/>
      <c r="AW24" s="165"/>
    </row>
    <row r="25" spans="1:49" ht="16.8">
      <c r="A25" s="2"/>
      <c r="B25" s="2"/>
      <c r="C25" s="2"/>
      <c r="D25" s="2"/>
      <c r="E25" s="2"/>
      <c r="F25" s="2"/>
      <c r="G25" s="2"/>
      <c r="H25" s="2"/>
      <c r="I25" s="137"/>
      <c r="J25" s="2"/>
      <c r="K25" s="2"/>
      <c r="L25" s="2"/>
      <c r="M25" s="2"/>
      <c r="N25" s="2"/>
      <c r="O25" s="2"/>
      <c r="P25" s="2"/>
      <c r="Q25" s="2"/>
      <c r="R25" s="2"/>
      <c r="S25" s="2"/>
      <c r="T25" s="2"/>
      <c r="U25" s="2"/>
      <c r="V25" s="2"/>
      <c r="W25" s="2"/>
      <c r="X25" s="2"/>
      <c r="Y25" s="2"/>
      <c r="Z25" s="2"/>
      <c r="AA25" s="2"/>
      <c r="AB25" s="2"/>
      <c r="AC25" s="2"/>
      <c r="AD25" s="2"/>
      <c r="AE25" s="2"/>
      <c r="AF25" s="2"/>
      <c r="AG25" s="2"/>
      <c r="AH25" s="2"/>
      <c r="AI25" s="2"/>
      <c r="AQ25" s="220"/>
      <c r="AW25" s="165"/>
    </row>
    <row r="26" spans="1:49" ht="16.8">
      <c r="A26" s="2"/>
      <c r="B26" s="2"/>
      <c r="C26" s="2"/>
      <c r="D26" s="2"/>
      <c r="E26" s="2" t="s">
        <v>127</v>
      </c>
      <c r="F26" s="2"/>
      <c r="G26" s="2" t="s">
        <v>105</v>
      </c>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8"/>
      <c r="AK26" s="8"/>
      <c r="AL26" s="8"/>
      <c r="AM26" s="8"/>
      <c r="AN26" s="8"/>
      <c r="AO26" s="8"/>
      <c r="AP26" s="8"/>
      <c r="AQ26" s="9"/>
      <c r="AR26" s="8">
        <f>Totex!AR71</f>
        <v>-2.131316285340755</v>
      </c>
      <c r="AS26" s="8">
        <f>Totex!AS71</f>
        <v>3.8100476803898005</v>
      </c>
      <c r="AT26" s="8">
        <f>Totex!AT71</f>
        <v>31.483024127914312</v>
      </c>
      <c r="AU26" s="8">
        <f>Totex!AU71</f>
        <v>39.463287302974173</v>
      </c>
      <c r="AV26" s="8">
        <f>Totex!AV71</f>
        <v>44.742005186204523</v>
      </c>
      <c r="AW26" s="2"/>
    </row>
    <row r="27" spans="1:49" ht="16.8">
      <c r="A27" s="2"/>
      <c r="B27" s="2"/>
      <c r="C27" s="2"/>
      <c r="D27" s="2"/>
      <c r="E27" s="2" t="s">
        <v>850</v>
      </c>
      <c r="F27" s="2"/>
      <c r="G27" s="2" t="s">
        <v>105</v>
      </c>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8"/>
      <c r="AK27" s="8"/>
      <c r="AL27" s="8"/>
      <c r="AM27" s="8"/>
      <c r="AN27" s="8"/>
      <c r="AO27" s="8"/>
      <c r="AP27" s="8"/>
      <c r="AQ27" s="9"/>
      <c r="AR27" s="8">
        <f>- Totex!AR30</f>
        <v>2.8163722206271542</v>
      </c>
      <c r="AS27" s="8">
        <f>- Totex!AS30</f>
        <v>-3.8152460519509246</v>
      </c>
      <c r="AT27" s="8">
        <f>- Totex!AT30</f>
        <v>-34.733163361669448</v>
      </c>
      <c r="AU27" s="8">
        <f>- Totex!AU30</f>
        <v>-44.006701582637994</v>
      </c>
      <c r="AV27" s="8">
        <f>- Totex!AV30</f>
        <v>-50.106382103473493</v>
      </c>
      <c r="AW27" s="2"/>
    </row>
    <row r="28" spans="1:49" ht="16.8">
      <c r="A28" s="2"/>
      <c r="B28" s="2"/>
      <c r="C28" s="2"/>
      <c r="D28" s="2"/>
      <c r="E28" s="2" t="s">
        <v>851</v>
      </c>
      <c r="F28" s="2"/>
      <c r="G28" s="2" t="s">
        <v>105</v>
      </c>
      <c r="H28" s="2"/>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432"/>
      <c r="AK28" s="432"/>
      <c r="AL28" s="432"/>
      <c r="AM28" s="432"/>
      <c r="AN28" s="432"/>
      <c r="AO28" s="432"/>
      <c r="AP28" s="432"/>
      <c r="AQ28" s="534"/>
      <c r="AR28" s="432">
        <f t="shared" ref="AR28:AV28" si="3">SUM(AR26:AR27)</f>
        <v>0.68505593528639919</v>
      </c>
      <c r="AS28" s="432">
        <f t="shared" si="3"/>
        <v>-5.1983715611241266E-3</v>
      </c>
      <c r="AT28" s="432">
        <f t="shared" si="3"/>
        <v>-3.2501392337551351</v>
      </c>
      <c r="AU28" s="432">
        <f t="shared" si="3"/>
        <v>-4.5434142796638213</v>
      </c>
      <c r="AV28" s="432">
        <f t="shared" si="3"/>
        <v>-5.3643769172689701</v>
      </c>
      <c r="AW28" s="2"/>
    </row>
    <row r="29" spans="1:49" ht="16.8">
      <c r="A29" s="2"/>
      <c r="B29" s="2"/>
      <c r="C29" s="2"/>
      <c r="D29" s="2"/>
      <c r="F29" s="2"/>
      <c r="G29" s="2"/>
      <c r="H29" s="2"/>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165"/>
      <c r="AK29" s="165"/>
      <c r="AL29" s="165"/>
      <c r="AM29" s="165"/>
      <c r="AN29" s="165"/>
      <c r="AO29" s="165"/>
      <c r="AP29" s="165"/>
      <c r="AQ29" s="3"/>
      <c r="AR29" s="165"/>
      <c r="AS29" s="165"/>
      <c r="AT29" s="165"/>
      <c r="AU29" s="165"/>
      <c r="AV29" s="165"/>
      <c r="AW29" s="2"/>
    </row>
    <row r="30" spans="1:49" ht="16.8">
      <c r="A30" s="2"/>
      <c r="B30" s="2"/>
      <c r="C30" s="2"/>
      <c r="D30" s="2"/>
      <c r="E30" s="2" t="s">
        <v>849</v>
      </c>
      <c r="F30" s="2"/>
      <c r="G30" s="2" t="s">
        <v>209</v>
      </c>
      <c r="H30" s="2"/>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10"/>
      <c r="AK30" s="210"/>
      <c r="AL30" s="210"/>
      <c r="AM30" s="210"/>
      <c r="AN30" s="210"/>
      <c r="AO30" s="210"/>
      <c r="AP30" s="210"/>
      <c r="AQ30" s="225"/>
      <c r="AR30" s="210">
        <f>$I24</f>
        <v>0.5</v>
      </c>
      <c r="AS30" s="210">
        <f t="shared" ref="AS30:AV30" si="4">$I24</f>
        <v>0.5</v>
      </c>
      <c r="AT30" s="210">
        <f t="shared" si="4"/>
        <v>0.5</v>
      </c>
      <c r="AU30" s="210">
        <f t="shared" si="4"/>
        <v>0.5</v>
      </c>
      <c r="AV30" s="210">
        <f t="shared" si="4"/>
        <v>0.5</v>
      </c>
      <c r="AW30" s="2"/>
    </row>
    <row r="31" spans="1:49" ht="16.8">
      <c r="A31" s="2"/>
      <c r="B31" s="2"/>
      <c r="C31" s="2"/>
      <c r="D31" s="2"/>
      <c r="E31" s="2"/>
      <c r="F31" s="2"/>
      <c r="G31" s="2"/>
      <c r="H31" s="2"/>
      <c r="I31" s="25"/>
      <c r="J31" s="2"/>
      <c r="K31" s="2"/>
      <c r="L31" s="2"/>
      <c r="M31" s="2"/>
      <c r="N31" s="2"/>
      <c r="O31" s="2"/>
      <c r="P31" s="2"/>
      <c r="Q31" s="2"/>
      <c r="R31" s="2"/>
      <c r="S31" s="2"/>
      <c r="T31" s="2"/>
      <c r="U31" s="2"/>
      <c r="V31" s="2"/>
      <c r="W31" s="2"/>
      <c r="X31" s="2"/>
      <c r="Y31" s="2"/>
      <c r="Z31" s="2"/>
      <c r="AA31" s="2"/>
      <c r="AB31" s="2"/>
      <c r="AC31" s="2"/>
      <c r="AD31" s="2"/>
      <c r="AE31" s="2"/>
      <c r="AF31" s="2"/>
      <c r="AG31" s="2"/>
      <c r="AH31" s="2"/>
      <c r="AI31" s="2"/>
      <c r="AJ31" s="165"/>
      <c r="AK31" s="165"/>
      <c r="AL31" s="165"/>
      <c r="AM31" s="165"/>
      <c r="AN31" s="165"/>
      <c r="AO31" s="165"/>
      <c r="AP31" s="165"/>
      <c r="AQ31" s="3"/>
      <c r="AR31" s="165"/>
      <c r="AS31" s="165"/>
      <c r="AT31" s="165"/>
      <c r="AU31" s="165"/>
      <c r="AV31" s="165"/>
      <c r="AW31" s="2"/>
    </row>
    <row r="32" spans="1:49" ht="16.8">
      <c r="A32" s="2"/>
      <c r="B32" s="2"/>
      <c r="C32" s="2"/>
      <c r="D32" s="2"/>
      <c r="E32" s="2" t="s">
        <v>852</v>
      </c>
      <c r="F32" s="2"/>
      <c r="G32" s="2" t="s">
        <v>105</v>
      </c>
      <c r="H32" s="2"/>
      <c r="I32" s="25"/>
      <c r="J32" s="2"/>
      <c r="K32" s="2"/>
      <c r="L32" s="2"/>
      <c r="M32" s="2"/>
      <c r="N32" s="2"/>
      <c r="O32" s="2"/>
      <c r="P32" s="2"/>
      <c r="Q32" s="2"/>
      <c r="R32" s="2"/>
      <c r="S32" s="2"/>
      <c r="T32" s="2"/>
      <c r="U32" s="2"/>
      <c r="V32" s="2"/>
      <c r="W32" s="2"/>
      <c r="X32" s="2"/>
      <c r="Y32" s="2"/>
      <c r="Z32" s="2"/>
      <c r="AA32" s="2"/>
      <c r="AB32" s="2"/>
      <c r="AC32" s="2"/>
      <c r="AD32" s="2"/>
      <c r="AE32" s="2"/>
      <c r="AF32" s="2"/>
      <c r="AG32" s="2"/>
      <c r="AH32" s="2"/>
      <c r="AI32" s="2"/>
      <c r="AJ32" s="537"/>
      <c r="AK32" s="537"/>
      <c r="AL32" s="537"/>
      <c r="AM32" s="537"/>
      <c r="AN32" s="537"/>
      <c r="AO32" s="537"/>
      <c r="AP32" s="537"/>
      <c r="AQ32" s="384"/>
      <c r="AR32" s="537">
        <f t="shared" ref="AR32:AV32" si="5">AR28 * AR30</f>
        <v>0.34252796764319959</v>
      </c>
      <c r="AS32" s="537">
        <f t="shared" si="5"/>
        <v>-2.5991857805620633E-3</v>
      </c>
      <c r="AT32" s="537">
        <f t="shared" si="5"/>
        <v>-1.6250696168775676</v>
      </c>
      <c r="AU32" s="537">
        <f t="shared" si="5"/>
        <v>-2.2717071398319106</v>
      </c>
      <c r="AV32" s="537">
        <f t="shared" si="5"/>
        <v>-2.6821884586344851</v>
      </c>
      <c r="AW32" s="2"/>
    </row>
    <row r="33" spans="1:49" ht="16.8">
      <c r="A33" s="2"/>
      <c r="B33" s="2"/>
      <c r="C33" s="2"/>
      <c r="D33" s="2"/>
      <c r="E33" s="2"/>
      <c r="F33" s="2"/>
      <c r="G33" s="2"/>
      <c r="H33" s="2"/>
      <c r="I33" s="25"/>
      <c r="J33" s="2"/>
      <c r="K33" s="2"/>
      <c r="L33" s="2"/>
      <c r="M33" s="2"/>
      <c r="N33" s="2"/>
      <c r="O33" s="2"/>
      <c r="P33" s="2"/>
      <c r="Q33" s="2"/>
      <c r="R33" s="2"/>
      <c r="S33" s="2"/>
      <c r="T33" s="2"/>
      <c r="U33" s="2"/>
      <c r="V33" s="2"/>
      <c r="W33" s="2"/>
      <c r="X33" s="2"/>
      <c r="Y33" s="2"/>
      <c r="Z33" s="2"/>
      <c r="AA33" s="2"/>
      <c r="AB33" s="2"/>
      <c r="AC33" s="2"/>
      <c r="AD33" s="2"/>
      <c r="AE33" s="2"/>
      <c r="AF33" s="2"/>
      <c r="AG33" s="2"/>
      <c r="AH33" s="2"/>
      <c r="AI33" s="2"/>
      <c r="AJ33" s="165"/>
      <c r="AK33" s="165"/>
      <c r="AL33" s="165"/>
      <c r="AM33" s="165"/>
      <c r="AN33" s="165"/>
      <c r="AO33" s="165"/>
      <c r="AP33" s="165"/>
      <c r="AQ33" s="3"/>
      <c r="AR33" s="165"/>
      <c r="AS33" s="165"/>
      <c r="AT33" s="165"/>
      <c r="AU33" s="165"/>
      <c r="AV33" s="165"/>
      <c r="AW33" s="2"/>
    </row>
    <row r="34" spans="1:49" ht="16.8">
      <c r="A34" s="2"/>
      <c r="B34" s="22" t="s">
        <v>854</v>
      </c>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197"/>
      <c r="AR34" s="22"/>
      <c r="AS34" s="22"/>
      <c r="AT34" s="22"/>
      <c r="AU34" s="22"/>
      <c r="AV34" s="22"/>
      <c r="AW34" s="2"/>
    </row>
    <row r="35" spans="1:49" ht="16.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165"/>
      <c r="AK35" s="165"/>
      <c r="AL35" s="165"/>
      <c r="AM35" s="165"/>
      <c r="AN35" s="165"/>
      <c r="AO35" s="165"/>
      <c r="AP35" s="165"/>
      <c r="AQ35" s="3"/>
      <c r="AR35" s="165"/>
      <c r="AS35" s="165"/>
      <c r="AT35" s="165"/>
      <c r="AU35" s="165"/>
      <c r="AV35" s="165"/>
      <c r="AW35" s="2"/>
    </row>
    <row r="36" spans="1:49" ht="16.8">
      <c r="A36" s="2"/>
      <c r="B36" s="2"/>
      <c r="C36" s="20" t="s">
        <v>847</v>
      </c>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39"/>
      <c r="AR36" s="20"/>
      <c r="AS36" s="20"/>
      <c r="AT36" s="20"/>
      <c r="AU36" s="20"/>
      <c r="AV36" s="20"/>
      <c r="AW36" s="2"/>
    </row>
    <row r="37" spans="1:49" ht="16.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165"/>
      <c r="AK37" s="165"/>
      <c r="AL37" s="165"/>
      <c r="AM37" s="165"/>
      <c r="AN37" s="165"/>
      <c r="AO37" s="165"/>
      <c r="AP37" s="165"/>
      <c r="AQ37" s="3"/>
      <c r="AR37" s="165"/>
      <c r="AS37" s="165"/>
      <c r="AT37" s="165"/>
      <c r="AU37" s="165"/>
      <c r="AV37" s="165"/>
      <c r="AW37" s="2"/>
    </row>
    <row r="38" spans="1:49" ht="16.8">
      <c r="A38" s="2"/>
      <c r="B38" s="2"/>
      <c r="C38" s="2"/>
      <c r="D38" s="2"/>
      <c r="E38" s="2" t="s">
        <v>855</v>
      </c>
      <c r="F38" s="2"/>
      <c r="G38" s="2" t="s">
        <v>105</v>
      </c>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57"/>
      <c r="AR38" s="2">
        <f>-AR14</f>
        <v>320.73105433338822</v>
      </c>
      <c r="AS38" s="2">
        <f>-AS14</f>
        <v>318.35199498824556</v>
      </c>
      <c r="AT38" s="2">
        <f>-AT14</f>
        <v>297.39490353478379</v>
      </c>
      <c r="AU38" s="2">
        <f>-AU14</f>
        <v>274.70293261871018</v>
      </c>
      <c r="AV38" s="2">
        <f>-AV14</f>
        <v>295.06003441343512</v>
      </c>
      <c r="AW38" s="2"/>
    </row>
    <row r="39" spans="1:49" ht="16.8">
      <c r="A39" s="2"/>
      <c r="B39" s="2"/>
      <c r="C39" s="2"/>
      <c r="D39" s="2"/>
      <c r="E39" s="2" t="s">
        <v>852</v>
      </c>
      <c r="F39" s="2"/>
      <c r="G39" s="2" t="s">
        <v>105</v>
      </c>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f>AR19</f>
        <v>5.756793101353253</v>
      </c>
      <c r="AS39" s="2">
        <f>AS19</f>
        <v>10.699838153541634</v>
      </c>
      <c r="AT39" s="2">
        <f>AT19</f>
        <v>-3.2057778642715391</v>
      </c>
      <c r="AU39" s="2">
        <f>AU19</f>
        <v>4.4633331677380852</v>
      </c>
      <c r="AV39" s="2">
        <f>AV19</f>
        <v>-21.35382939996903</v>
      </c>
      <c r="AW39" s="2"/>
    </row>
    <row r="40" spans="1:49" ht="16.8">
      <c r="A40" s="2"/>
      <c r="B40" s="2"/>
      <c r="C40" s="2"/>
      <c r="D40" s="2"/>
      <c r="E40" s="2" t="s">
        <v>854</v>
      </c>
      <c r="F40" s="2"/>
      <c r="G40" s="2" t="s">
        <v>105</v>
      </c>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432"/>
      <c r="AK40" s="432"/>
      <c r="AL40" s="432"/>
      <c r="AM40" s="432"/>
      <c r="AN40" s="432"/>
      <c r="AO40" s="432"/>
      <c r="AP40" s="432"/>
      <c r="AQ40" s="534"/>
      <c r="AR40" s="432">
        <f t="shared" ref="AR40:AV40" si="6">SUM(AR38:AR39)</f>
        <v>326.48784743474147</v>
      </c>
      <c r="AS40" s="432">
        <f t="shared" si="6"/>
        <v>329.0518331417872</v>
      </c>
      <c r="AT40" s="432">
        <f t="shared" si="6"/>
        <v>294.18912567051223</v>
      </c>
      <c r="AU40" s="432">
        <f t="shared" si="6"/>
        <v>279.16626578644826</v>
      </c>
      <c r="AV40" s="432">
        <f t="shared" si="6"/>
        <v>273.7062050134661</v>
      </c>
      <c r="AW40" s="2"/>
    </row>
    <row r="41" spans="1:49" ht="16.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358"/>
      <c r="AT41" s="2"/>
      <c r="AU41" s="2"/>
      <c r="AV41" s="2"/>
      <c r="AW41" s="2"/>
    </row>
    <row r="42" spans="1:49" ht="16.8">
      <c r="A42" s="2"/>
      <c r="B42" s="2"/>
      <c r="C42" s="20" t="s">
        <v>853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9"/>
      <c r="AR42" s="20"/>
      <c r="AS42" s="20"/>
      <c r="AT42" s="20"/>
      <c r="AU42" s="20"/>
      <c r="AV42" s="20"/>
      <c r="AW42" s="2"/>
    </row>
    <row r="43" spans="1:49" ht="16.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57"/>
      <c r="AR43" s="2"/>
      <c r="AS43" s="2"/>
      <c r="AT43" s="2"/>
      <c r="AU43" s="2"/>
      <c r="AV43" s="2"/>
      <c r="AW43" s="2"/>
    </row>
    <row r="44" spans="1:49" ht="16.8">
      <c r="A44" s="2"/>
      <c r="B44" s="2"/>
      <c r="C44" s="2"/>
      <c r="D44" s="2"/>
      <c r="E44" s="2" t="s">
        <v>855</v>
      </c>
      <c r="F44" s="2"/>
      <c r="G44" s="2" t="s">
        <v>105</v>
      </c>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f>-AR27</f>
        <v>-2.8163722206271542</v>
      </c>
      <c r="AS44" s="2">
        <f>-AS27</f>
        <v>3.8152460519509246</v>
      </c>
      <c r="AT44" s="2">
        <f>-AT27</f>
        <v>34.733163361669448</v>
      </c>
      <c r="AU44" s="2">
        <f>-AU27</f>
        <v>44.006701582637994</v>
      </c>
      <c r="AV44" s="2">
        <f>-AV27</f>
        <v>50.106382103473493</v>
      </c>
      <c r="AW44" s="2"/>
    </row>
    <row r="45" spans="1:49" ht="16.8">
      <c r="A45" s="2"/>
      <c r="B45" s="2"/>
      <c r="C45" s="2"/>
      <c r="D45" s="2"/>
      <c r="E45" s="2" t="s">
        <v>852</v>
      </c>
      <c r="F45" s="2"/>
      <c r="G45" s="2" t="s">
        <v>105</v>
      </c>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57"/>
      <c r="AR45" s="2">
        <f>AR32</f>
        <v>0.34252796764319959</v>
      </c>
      <c r="AS45" s="2">
        <f>AS32</f>
        <v>-2.5991857805620633E-3</v>
      </c>
      <c r="AT45" s="2">
        <f>AT32</f>
        <v>-1.6250696168775676</v>
      </c>
      <c r="AU45" s="2">
        <f>AU32</f>
        <v>-2.2717071398319106</v>
      </c>
      <c r="AV45" s="2">
        <f>AV32</f>
        <v>-2.6821884586344851</v>
      </c>
      <c r="AW45" s="2"/>
    </row>
    <row r="46" spans="1:49" ht="16.8">
      <c r="A46" s="2"/>
      <c r="B46" s="2"/>
      <c r="C46" s="2"/>
      <c r="D46" s="2"/>
      <c r="E46" s="2" t="s">
        <v>854</v>
      </c>
      <c r="F46" s="2"/>
      <c r="G46" s="2" t="s">
        <v>105</v>
      </c>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432"/>
      <c r="AK46" s="432"/>
      <c r="AL46" s="432"/>
      <c r="AM46" s="432"/>
      <c r="AN46" s="432"/>
      <c r="AO46" s="432"/>
      <c r="AP46" s="432"/>
      <c r="AQ46" s="534"/>
      <c r="AR46" s="432">
        <f t="shared" ref="AR46:AV46" si="7">SUM(AR44:AR45)</f>
        <v>-2.4738442529839544</v>
      </c>
      <c r="AS46" s="432">
        <f t="shared" si="7"/>
        <v>3.8126468661703625</v>
      </c>
      <c r="AT46" s="432">
        <f t="shared" si="7"/>
        <v>33.10809374479188</v>
      </c>
      <c r="AU46" s="432">
        <f t="shared" si="7"/>
        <v>41.734994442806084</v>
      </c>
      <c r="AV46" s="432">
        <f t="shared" si="7"/>
        <v>47.424193644839008</v>
      </c>
      <c r="AW46" s="2"/>
    </row>
    <row r="47" spans="1:49" ht="16.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165"/>
      <c r="AK47" s="165"/>
      <c r="AL47" s="165"/>
      <c r="AM47" s="165"/>
      <c r="AN47" s="165"/>
      <c r="AO47" s="165"/>
      <c r="AP47" s="165"/>
      <c r="AQ47" s="3"/>
      <c r="AR47" s="165"/>
      <c r="AS47" s="165"/>
      <c r="AT47" s="165"/>
      <c r="AU47" s="165"/>
      <c r="AV47" s="165"/>
      <c r="AW47" s="2"/>
    </row>
    <row r="48" spans="1:49" ht="16.8">
      <c r="A48" s="2"/>
      <c r="B48" s="22" t="s">
        <v>856</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197"/>
      <c r="AR48" s="22"/>
      <c r="AS48" s="22"/>
      <c r="AT48" s="22"/>
      <c r="AU48" s="22"/>
      <c r="AV48" s="22"/>
      <c r="AW48" s="2"/>
    </row>
    <row r="49" spans="1:49" ht="16.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165"/>
      <c r="AK49" s="165"/>
      <c r="AL49" s="165"/>
      <c r="AM49" s="165"/>
      <c r="AN49" s="165"/>
      <c r="AO49" s="165"/>
      <c r="AP49" s="165"/>
      <c r="AQ49" s="3"/>
      <c r="AR49" s="165"/>
      <c r="AS49" s="165"/>
      <c r="AT49" s="165"/>
      <c r="AU49" s="165"/>
      <c r="AV49" s="165"/>
      <c r="AW49" s="2"/>
    </row>
    <row r="50" spans="1:49" ht="16.8">
      <c r="A50" s="2"/>
      <c r="B50" s="2"/>
      <c r="C50" s="20" t="s">
        <v>857</v>
      </c>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39"/>
      <c r="AR50" s="20"/>
      <c r="AS50" s="20"/>
      <c r="AT50" s="20"/>
      <c r="AU50" s="20"/>
      <c r="AV50" s="20"/>
      <c r="AW50" s="2"/>
    </row>
    <row r="51" spans="1:49" ht="16.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165"/>
      <c r="AK51" s="165"/>
      <c r="AL51" s="165"/>
      <c r="AM51" s="165"/>
      <c r="AN51" s="165"/>
      <c r="AO51" s="165"/>
      <c r="AP51" s="165"/>
      <c r="AQ51" s="3"/>
      <c r="AR51" s="165"/>
      <c r="AS51" s="165"/>
      <c r="AT51" s="165"/>
      <c r="AU51" s="165"/>
      <c r="AV51" s="165"/>
      <c r="AW51" s="2"/>
    </row>
    <row r="52" spans="1:49" ht="16.8">
      <c r="A52" s="2"/>
      <c r="B52" s="2"/>
      <c r="C52" s="2"/>
      <c r="D52" s="2"/>
      <c r="E52" s="2" t="s">
        <v>854</v>
      </c>
      <c r="F52" s="2"/>
      <c r="G52" s="2" t="s">
        <v>105</v>
      </c>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57"/>
      <c r="AR52" s="2">
        <f>AR40</f>
        <v>326.48784743474147</v>
      </c>
      <c r="AS52" s="2">
        <f>AS40</f>
        <v>329.0518331417872</v>
      </c>
      <c r="AT52" s="2">
        <f>AT40</f>
        <v>294.18912567051223</v>
      </c>
      <c r="AU52" s="2">
        <f>AU40</f>
        <v>279.16626578644826</v>
      </c>
      <c r="AV52" s="2">
        <f>AV40</f>
        <v>273.7062050134661</v>
      </c>
      <c r="AW52" s="2"/>
    </row>
    <row r="53" spans="1:49" ht="16.8">
      <c r="A53" s="2"/>
      <c r="B53" s="2"/>
      <c r="C53" s="2"/>
      <c r="D53" s="2"/>
      <c r="E53" s="2" t="s">
        <v>858</v>
      </c>
      <c r="F53" s="2"/>
      <c r="G53" s="2" t="s">
        <v>209</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01"/>
      <c r="AK53" s="201"/>
      <c r="AL53" s="201"/>
      <c r="AM53" s="201"/>
      <c r="AN53" s="201"/>
      <c r="AO53" s="201"/>
      <c r="AP53" s="201"/>
      <c r="AQ53" s="242"/>
      <c r="AR53" s="201">
        <f>InputSummary!AR209</f>
        <v>0.77</v>
      </c>
      <c r="AS53" s="201">
        <f>InputSummary!AS209</f>
        <v>0.77</v>
      </c>
      <c r="AT53" s="201">
        <f>InputSummary!AT209</f>
        <v>0.77</v>
      </c>
      <c r="AU53" s="201">
        <f>InputSummary!AU209</f>
        <v>0.77</v>
      </c>
      <c r="AV53" s="201">
        <f>InputSummary!AV209</f>
        <v>0.77</v>
      </c>
      <c r="AW53" s="2"/>
    </row>
    <row r="54" spans="1:49" ht="16.8">
      <c r="A54" s="2"/>
      <c r="B54" s="2"/>
      <c r="C54" s="2"/>
      <c r="D54" s="2"/>
      <c r="E54" s="2" t="s">
        <v>528</v>
      </c>
      <c r="F54" s="2"/>
      <c r="G54" s="2" t="s">
        <v>105</v>
      </c>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432"/>
      <c r="AK54" s="432"/>
      <c r="AL54" s="432"/>
      <c r="AM54" s="432"/>
      <c r="AN54" s="432"/>
      <c r="AO54" s="432"/>
      <c r="AP54" s="432"/>
      <c r="AQ54" s="534"/>
      <c r="AR54" s="432">
        <f t="shared" ref="AR54:AV54" si="8">AR52 * (1-AR53)</f>
        <v>75.092204909990528</v>
      </c>
      <c r="AS54" s="432">
        <f t="shared" si="8"/>
        <v>75.681921622611057</v>
      </c>
      <c r="AT54" s="432">
        <f t="shared" si="8"/>
        <v>67.663498904217803</v>
      </c>
      <c r="AU54" s="432">
        <f t="shared" si="8"/>
        <v>64.208241130883096</v>
      </c>
      <c r="AV54" s="432">
        <f t="shared" si="8"/>
        <v>62.952427153097197</v>
      </c>
      <c r="AW54" s="2"/>
    </row>
    <row r="55" spans="1:49" ht="16.8">
      <c r="A55" s="2"/>
      <c r="B55" s="2"/>
      <c r="C55" s="2"/>
      <c r="D55" s="2"/>
      <c r="E55" s="2" t="s">
        <v>859</v>
      </c>
      <c r="F55" s="2"/>
      <c r="G55" s="2" t="s">
        <v>105</v>
      </c>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57"/>
      <c r="AR55" s="2">
        <f t="shared" ref="AR55:AV55" si="9">AR52 * AR53</f>
        <v>251.39564252475094</v>
      </c>
      <c r="AS55" s="2">
        <f t="shared" si="9"/>
        <v>253.36991151917616</v>
      </c>
      <c r="AT55" s="2">
        <f t="shared" si="9"/>
        <v>226.52562676629441</v>
      </c>
      <c r="AU55" s="2">
        <f t="shared" si="9"/>
        <v>214.95802465556517</v>
      </c>
      <c r="AV55" s="2">
        <f t="shared" si="9"/>
        <v>210.7537778603689</v>
      </c>
      <c r="AW55" s="2"/>
    </row>
    <row r="56" spans="1:49" ht="16.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165"/>
      <c r="AK56" s="165"/>
      <c r="AL56" s="165"/>
      <c r="AM56" s="165"/>
      <c r="AN56" s="165"/>
      <c r="AO56" s="165"/>
      <c r="AP56" s="165"/>
      <c r="AQ56" s="3"/>
      <c r="AR56" s="165"/>
      <c r="AS56" s="165"/>
      <c r="AT56" s="165"/>
      <c r="AU56" s="165"/>
      <c r="AV56" s="165"/>
      <c r="AW56" s="2"/>
    </row>
    <row r="57" spans="1:49" ht="16.8">
      <c r="A57" s="2"/>
      <c r="B57" s="2"/>
      <c r="C57" s="20" t="s">
        <v>860</v>
      </c>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39"/>
      <c r="AR57" s="20"/>
      <c r="AS57" s="20"/>
      <c r="AT57" s="20"/>
      <c r="AU57" s="20"/>
      <c r="AV57" s="20"/>
      <c r="AW57" s="2"/>
    </row>
    <row r="58" spans="1:49" ht="16.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165"/>
      <c r="AK58" s="165"/>
      <c r="AL58" s="165"/>
      <c r="AM58" s="165"/>
      <c r="AN58" s="165"/>
      <c r="AO58" s="165"/>
      <c r="AP58" s="165"/>
      <c r="AQ58" s="3"/>
      <c r="AR58" s="165"/>
      <c r="AS58" s="165"/>
      <c r="AT58" s="165"/>
      <c r="AU58" s="165"/>
      <c r="AV58" s="165"/>
      <c r="AW58" s="2"/>
    </row>
    <row r="59" spans="1:49" ht="16.8">
      <c r="A59" s="2"/>
      <c r="B59" s="2"/>
      <c r="C59" s="2"/>
      <c r="D59" s="2"/>
      <c r="E59" s="2" t="s">
        <v>854</v>
      </c>
      <c r="F59" s="2"/>
      <c r="G59" s="2" t="s">
        <v>105</v>
      </c>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57"/>
      <c r="AR59" s="2">
        <f>AR46</f>
        <v>-2.4738442529839544</v>
      </c>
      <c r="AS59" s="2">
        <f>AS46</f>
        <v>3.8126468661703625</v>
      </c>
      <c r="AT59" s="2">
        <f>AT46</f>
        <v>33.10809374479188</v>
      </c>
      <c r="AU59" s="2">
        <f>AU46</f>
        <v>41.734994442806084</v>
      </c>
      <c r="AV59" s="2">
        <f>AV46</f>
        <v>47.424193644839008</v>
      </c>
      <c r="AW59" s="2"/>
    </row>
    <row r="60" spans="1:49" ht="16.8">
      <c r="A60" s="2"/>
      <c r="B60" s="2"/>
      <c r="C60" s="2"/>
      <c r="D60" s="2"/>
      <c r="E60" s="2" t="s">
        <v>858</v>
      </c>
      <c r="F60" s="2"/>
      <c r="G60" s="2" t="s">
        <v>209</v>
      </c>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01"/>
      <c r="AK60" s="201"/>
      <c r="AL60" s="201"/>
      <c r="AM60" s="201"/>
      <c r="AN60" s="201"/>
      <c r="AO60" s="201"/>
      <c r="AP60" s="201"/>
      <c r="AQ60" s="242"/>
      <c r="AR60" s="201">
        <f>InputSummary!AR210</f>
        <v>0.85</v>
      </c>
      <c r="AS60" s="201">
        <f>InputSummary!AS210</f>
        <v>0.85</v>
      </c>
      <c r="AT60" s="201">
        <f>InputSummary!AT210</f>
        <v>0.85</v>
      </c>
      <c r="AU60" s="201">
        <f>InputSummary!AU210</f>
        <v>0.85</v>
      </c>
      <c r="AV60" s="201">
        <f>InputSummary!AV210</f>
        <v>0.85</v>
      </c>
      <c r="AW60" s="2"/>
    </row>
    <row r="61" spans="1:49" ht="16.8">
      <c r="A61" s="2"/>
      <c r="B61" s="2"/>
      <c r="C61" s="2"/>
      <c r="D61" s="2"/>
      <c r="E61" s="2" t="s">
        <v>528</v>
      </c>
      <c r="F61" s="2"/>
      <c r="G61" s="2" t="s">
        <v>105</v>
      </c>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432"/>
      <c r="AK61" s="432"/>
      <c r="AL61" s="432"/>
      <c r="AM61" s="432"/>
      <c r="AN61" s="432"/>
      <c r="AO61" s="432"/>
      <c r="AP61" s="432"/>
      <c r="AQ61" s="534"/>
      <c r="AR61" s="432">
        <f t="shared" ref="AR61:AV61" si="10">AR59 * (1-AR60)</f>
        <v>-0.37107663794759321</v>
      </c>
      <c r="AS61" s="432">
        <f t="shared" si="10"/>
        <v>0.57189702992555447</v>
      </c>
      <c r="AT61" s="432">
        <f t="shared" si="10"/>
        <v>4.9662140617187829</v>
      </c>
      <c r="AU61" s="432">
        <f t="shared" si="10"/>
        <v>6.2602491664209134</v>
      </c>
      <c r="AV61" s="432">
        <f t="shared" si="10"/>
        <v>7.1136290467258521</v>
      </c>
      <c r="AW61" s="2"/>
    </row>
    <row r="62" spans="1:49" ht="16.8">
      <c r="A62" s="2"/>
      <c r="B62" s="2"/>
      <c r="C62" s="2"/>
      <c r="D62" s="2"/>
      <c r="E62" s="2" t="s">
        <v>859</v>
      </c>
      <c r="F62" s="2"/>
      <c r="G62" s="2" t="s">
        <v>105</v>
      </c>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57"/>
      <c r="AR62" s="2">
        <f t="shared" ref="AR62:AV62" si="11">AR59 * AR60</f>
        <v>-2.102767615036361</v>
      </c>
      <c r="AS62" s="2">
        <f t="shared" si="11"/>
        <v>3.2407498362448082</v>
      </c>
      <c r="AT62" s="2">
        <f t="shared" si="11"/>
        <v>28.141879683073096</v>
      </c>
      <c r="AU62" s="2">
        <f t="shared" si="11"/>
        <v>35.474745276385171</v>
      </c>
      <c r="AV62" s="2">
        <f t="shared" si="11"/>
        <v>40.310564598113153</v>
      </c>
      <c r="AW62" s="2"/>
    </row>
    <row r="63" spans="1:49" ht="16.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165"/>
      <c r="AK63" s="165"/>
      <c r="AL63" s="165"/>
      <c r="AM63" s="165"/>
      <c r="AN63" s="165"/>
      <c r="AO63" s="165"/>
      <c r="AP63" s="165"/>
      <c r="AQ63" s="3"/>
      <c r="AR63" s="165"/>
      <c r="AS63" s="165"/>
      <c r="AT63" s="165"/>
      <c r="AU63" s="165"/>
      <c r="AV63" s="165"/>
      <c r="AW63" s="2"/>
    </row>
    <row r="64" spans="1:49" ht="16.8">
      <c r="A64" s="2"/>
      <c r="B64" s="2"/>
      <c r="C64" s="28" t="s">
        <v>861</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9"/>
      <c r="AR64" s="28"/>
      <c r="AS64" s="28"/>
      <c r="AT64" s="28"/>
      <c r="AU64" s="28"/>
      <c r="AV64" s="28"/>
      <c r="AW64" s="2"/>
    </row>
    <row r="65" spans="1:49" ht="16.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165"/>
      <c r="AK65" s="165"/>
      <c r="AL65" s="165"/>
      <c r="AM65" s="165"/>
      <c r="AN65" s="165"/>
      <c r="AO65" s="165"/>
      <c r="AP65" s="165"/>
      <c r="AQ65" s="3"/>
      <c r="AR65" s="165"/>
      <c r="AS65" s="165"/>
      <c r="AT65" s="165"/>
      <c r="AU65" s="165"/>
      <c r="AV65" s="165"/>
      <c r="AW65" s="2"/>
    </row>
    <row r="66" spans="1:49" ht="16.8">
      <c r="C66" s="2"/>
      <c r="D66" s="2"/>
      <c r="E66" s="2" t="s">
        <v>528</v>
      </c>
      <c r="F66" s="2"/>
      <c r="G66" s="2" t="s">
        <v>105</v>
      </c>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538"/>
      <c r="AK66" s="538"/>
      <c r="AL66" s="538"/>
      <c r="AM66" s="538"/>
      <c r="AN66" s="538"/>
      <c r="AO66" s="538"/>
      <c r="AP66" s="538"/>
      <c r="AQ66" s="385"/>
      <c r="AR66" s="538">
        <f>AR54+AR61</f>
        <v>74.721128272042932</v>
      </c>
      <c r="AS66" s="538">
        <f t="shared" ref="AS66:AV66" si="12">AS54+AS61</f>
        <v>76.253818652536609</v>
      </c>
      <c r="AT66" s="538">
        <f t="shared" si="12"/>
        <v>72.629712965936591</v>
      </c>
      <c r="AU66" s="538">
        <f t="shared" si="12"/>
        <v>70.468490297304015</v>
      </c>
      <c r="AV66" s="538">
        <f t="shared" si="12"/>
        <v>70.066056199823052</v>
      </c>
    </row>
    <row r="67" spans="1:49">
      <c r="AQ67" s="220"/>
    </row>
    <row r="68" spans="1:49" ht="16.8">
      <c r="C68" s="2"/>
      <c r="D68" s="2"/>
      <c r="E68" s="2" t="s">
        <v>859</v>
      </c>
      <c r="F68" s="2"/>
      <c r="G68" s="2" t="s">
        <v>105</v>
      </c>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538"/>
      <c r="AK68" s="538"/>
      <c r="AL68" s="538"/>
      <c r="AM68" s="538"/>
      <c r="AN68" s="538"/>
      <c r="AO68" s="538"/>
      <c r="AP68" s="538"/>
      <c r="AQ68" s="385"/>
      <c r="AR68" s="538">
        <f>AR55+AR62</f>
        <v>249.29287490971458</v>
      </c>
      <c r="AS68" s="538">
        <f t="shared" ref="AS68:AV68" si="13">AS55+AS62</f>
        <v>256.61066135542097</v>
      </c>
      <c r="AT68" s="538">
        <f t="shared" si="13"/>
        <v>254.66750644936749</v>
      </c>
      <c r="AU68" s="538">
        <f t="shared" si="13"/>
        <v>250.43276993195033</v>
      </c>
      <c r="AV68" s="538">
        <f t="shared" si="13"/>
        <v>251.06434245848206</v>
      </c>
    </row>
    <row r="69" spans="1:49" ht="16.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165"/>
      <c r="AK69" s="165"/>
      <c r="AL69" s="165"/>
      <c r="AM69" s="165"/>
      <c r="AN69" s="165"/>
      <c r="AO69" s="165"/>
      <c r="AP69" s="165"/>
      <c r="AQ69" s="3"/>
      <c r="AR69" s="165"/>
      <c r="AS69" s="165"/>
      <c r="AT69" s="165"/>
      <c r="AU69" s="165"/>
      <c r="AV69" s="165"/>
      <c r="AW69" s="2"/>
    </row>
    <row r="70" spans="1:49" s="78" customFormat="1" ht="16.8">
      <c r="A70" s="72"/>
      <c r="B70" s="72"/>
      <c r="C70" s="72"/>
      <c r="D70" s="72"/>
      <c r="E70" s="72" t="s">
        <v>862</v>
      </c>
      <c r="F70" s="72"/>
      <c r="G70" s="72" t="s">
        <v>209</v>
      </c>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304"/>
      <c r="AK70" s="304"/>
      <c r="AL70" s="304"/>
      <c r="AM70" s="304"/>
      <c r="AN70" s="304"/>
      <c r="AO70" s="304"/>
      <c r="AP70" s="304"/>
      <c r="AQ70" s="306"/>
      <c r="AR70" s="304">
        <f t="shared" ref="AR70:AV70" si="14">AR68 / (AR68 + AR66)</f>
        <v>0.76938920065708494</v>
      </c>
      <c r="AS70" s="304">
        <f t="shared" si="14"/>
        <v>0.77091632411270294</v>
      </c>
      <c r="AT70" s="304">
        <f t="shared" si="14"/>
        <v>0.77809248396400976</v>
      </c>
      <c r="AU70" s="304">
        <f t="shared" si="14"/>
        <v>0.78040444513380591</v>
      </c>
      <c r="AV70" s="304">
        <f t="shared" si="14"/>
        <v>0.78181431439514393</v>
      </c>
      <c r="AW70" s="72"/>
    </row>
    <row r="71" spans="1:49" ht="16.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165"/>
      <c r="AK71" s="165"/>
      <c r="AL71" s="165"/>
      <c r="AM71" s="165"/>
      <c r="AN71" s="165"/>
      <c r="AO71" s="165"/>
      <c r="AP71" s="165"/>
      <c r="AQ71" s="3"/>
      <c r="AR71" s="165"/>
      <c r="AS71" s="165"/>
      <c r="AT71" s="165"/>
      <c r="AU71" s="165"/>
      <c r="AV71" s="165"/>
      <c r="AW71" s="2"/>
    </row>
    <row r="72" spans="1:49" ht="16.8">
      <c r="B72" s="22" t="s">
        <v>532</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31"/>
      <c r="AK72" s="32"/>
      <c r="AL72" s="32"/>
      <c r="AM72" s="32"/>
      <c r="AN72" s="32"/>
      <c r="AO72" s="32"/>
      <c r="AP72" s="32"/>
      <c r="AQ72" s="33"/>
      <c r="AR72" s="32"/>
      <c r="AS72" s="32"/>
      <c r="AT72" s="32"/>
      <c r="AU72" s="32"/>
      <c r="AV72" s="32"/>
      <c r="AW72" s="7"/>
    </row>
    <row r="73" spans="1:49" ht="16.8">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38"/>
      <c r="AK73" s="139"/>
      <c r="AL73" s="139"/>
      <c r="AM73" s="139"/>
      <c r="AN73" s="139"/>
      <c r="AO73" s="139"/>
      <c r="AP73" s="139"/>
      <c r="AQ73" s="140"/>
      <c r="AR73" s="139"/>
      <c r="AS73" s="139"/>
      <c r="AT73" s="139"/>
      <c r="AU73" s="139"/>
      <c r="AV73" s="139"/>
      <c r="AW73" s="7"/>
    </row>
    <row r="74" spans="1:49" ht="16.8">
      <c r="B74" s="2"/>
      <c r="C74" s="28" t="s">
        <v>863</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9"/>
      <c r="AR74" s="28"/>
      <c r="AS74" s="28"/>
      <c r="AT74" s="28"/>
      <c r="AU74" s="28"/>
      <c r="AV74" s="28"/>
      <c r="AW74" s="2"/>
    </row>
    <row r="75" spans="1:49" ht="16.8">
      <c r="B75" s="7"/>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5"/>
      <c r="AK75" s="35"/>
      <c r="AL75" s="35"/>
      <c r="AM75" s="35"/>
      <c r="AN75" s="35"/>
      <c r="AO75" s="35"/>
      <c r="AP75" s="35"/>
      <c r="AQ75" s="36"/>
      <c r="AR75" s="35"/>
      <c r="AS75" s="34"/>
      <c r="AT75" s="34"/>
      <c r="AU75" s="34"/>
      <c r="AV75" s="34"/>
      <c r="AW75" s="7"/>
    </row>
    <row r="76" spans="1:49" ht="16.8">
      <c r="B76" s="2"/>
      <c r="C76" s="2"/>
      <c r="D76" s="2"/>
      <c r="E76" s="82" t="s">
        <v>194</v>
      </c>
      <c r="F76" s="2"/>
      <c r="G76" s="2" t="s">
        <v>105</v>
      </c>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8"/>
      <c r="AK76" s="8"/>
      <c r="AL76" s="8"/>
      <c r="AM76" s="8"/>
      <c r="AN76" s="8"/>
      <c r="AO76" s="8"/>
      <c r="AP76" s="8"/>
      <c r="AQ76" s="9"/>
      <c r="AR76" s="453">
        <f>InputSummary!AR113</f>
        <v>1.38</v>
      </c>
      <c r="AS76" s="30">
        <f>InputSummary!AS113</f>
        <v>0</v>
      </c>
      <c r="AT76" s="30">
        <f>InputSummary!AT113</f>
        <v>0</v>
      </c>
      <c r="AU76" s="30">
        <f>InputSummary!AU113</f>
        <v>0</v>
      </c>
      <c r="AV76" s="30">
        <f>InputSummary!AV113</f>
        <v>0</v>
      </c>
      <c r="AW76" s="7"/>
    </row>
    <row r="77" spans="1:49" ht="16.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57"/>
      <c r="AR77" s="2"/>
      <c r="AS77" s="2"/>
      <c r="AT77" s="2"/>
      <c r="AU77" s="2"/>
      <c r="AV77" s="2"/>
      <c r="AW77" s="2"/>
    </row>
    <row r="78" spans="1:49" ht="16.8">
      <c r="B78" s="37" t="s">
        <v>79</v>
      </c>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21"/>
    </row>
    <row r="79" spans="1:49" ht="16.8">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row>
    <row r="80" spans="1:49"/>
  </sheetData>
  <conditionalFormatting sqref="AM3">
    <cfRule type="expression" dxfId="130"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7218" r:id="rId4" name="Drop Down 2">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CCC0DA"/>
    <outlinePr summaryBelow="0" summaryRight="0"/>
    <pageSetUpPr autoPageBreaks="0"/>
  </sheetPr>
  <dimension ref="A1:CZ304"/>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Row="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0" width="9.6328125" hidden="1" customWidth="1" outlineLevel="1"/>
    <col min="31" max="31" width="12.6328125" hidden="1" customWidth="1" outlineLevel="1"/>
    <col min="32" max="35" width="9.6328125" hidden="1" customWidth="1" outlineLevel="1"/>
    <col min="36" max="48" width="9.6328125" customWidth="1"/>
    <col min="49" max="49" width="3" customWidth="1"/>
    <col min="50" max="53" width="9" hidden="1" customWidth="1"/>
    <col min="54" max="54" width="10.7265625" hidden="1" customWidth="1"/>
    <col min="55" max="99" width="0" hidden="1" customWidth="1"/>
    <col min="100" max="103" width="9" hidden="1" customWidth="1"/>
    <col min="104" max="104" width="10.7265625" hidden="1" customWidth="1"/>
    <col min="105" max="16384" width="9" hidden="1"/>
  </cols>
  <sheetData>
    <row r="1" spans="1:49" ht="19.2">
      <c r="A1" s="195" t="s">
        <v>864</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865</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165"/>
      <c r="AW7" s="2"/>
    </row>
    <row r="8" spans="1:49" ht="16.8">
      <c r="A8" s="2"/>
      <c r="B8" s="2"/>
      <c r="C8" s="20" t="s">
        <v>544</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20"/>
      <c r="AW8" s="2"/>
    </row>
    <row r="9" spans="1:49" ht="16.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165"/>
      <c r="AK9" s="165"/>
      <c r="AL9" s="165"/>
      <c r="AM9" s="165"/>
      <c r="AN9" s="165"/>
      <c r="AO9" s="165"/>
      <c r="AP9" s="165"/>
      <c r="AQ9" s="3"/>
      <c r="AR9" s="165"/>
      <c r="AS9" s="165"/>
      <c r="AT9" s="165"/>
      <c r="AU9" s="165"/>
      <c r="AV9" s="165"/>
      <c r="AW9" s="2"/>
    </row>
    <row r="10" spans="1:49" ht="16.8">
      <c r="A10" s="2"/>
      <c r="B10" s="2"/>
      <c r="C10" s="2"/>
      <c r="D10" s="2"/>
      <c r="E10" s="2" t="s">
        <v>276</v>
      </c>
      <c r="F10" s="2"/>
      <c r="G10" s="2" t="s">
        <v>277</v>
      </c>
      <c r="H10" s="2"/>
      <c r="I10" s="301">
        <f>InputSummary!I220</f>
        <v>33328</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93"/>
      <c r="AK10" s="93"/>
      <c r="AL10" s="93"/>
      <c r="AM10" s="93"/>
      <c r="AN10" s="93"/>
      <c r="AO10" s="93"/>
      <c r="AP10" s="93"/>
      <c r="AQ10" s="241"/>
      <c r="AR10" s="93"/>
      <c r="AS10" s="93"/>
      <c r="AT10" s="93"/>
      <c r="AU10" s="93"/>
      <c r="AV10" s="93"/>
      <c r="AW10" s="2"/>
    </row>
    <row r="11" spans="1:49" ht="16.8">
      <c r="A11" s="2"/>
      <c r="B11" s="2"/>
      <c r="C11" s="2"/>
      <c r="D11" s="2"/>
      <c r="E11" s="2" t="s">
        <v>280</v>
      </c>
      <c r="F11" s="2"/>
      <c r="G11" s="2" t="s">
        <v>281</v>
      </c>
      <c r="H11" s="2"/>
      <c r="I11" s="8">
        <f>InputSummary!I218</f>
        <v>15</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93"/>
      <c r="AK11" s="93"/>
      <c r="AL11" s="93"/>
      <c r="AM11" s="93"/>
      <c r="AN11" s="93"/>
      <c r="AO11" s="93"/>
      <c r="AP11" s="93"/>
      <c r="AQ11" s="241"/>
      <c r="AR11" s="93"/>
      <c r="AS11" s="93"/>
      <c r="AT11" s="93"/>
      <c r="AU11" s="93"/>
      <c r="AV11" s="93"/>
      <c r="AW11" s="2"/>
    </row>
    <row r="12" spans="1:49" ht="16.8">
      <c r="A12" s="2"/>
      <c r="B12" s="2"/>
      <c r="C12" s="2"/>
      <c r="D12" s="2"/>
      <c r="E12" s="2" t="s">
        <v>866</v>
      </c>
      <c r="F12" s="2"/>
      <c r="G12" s="2" t="s">
        <v>279</v>
      </c>
      <c r="H12" s="2"/>
      <c r="I12" s="8">
        <f>InputSummary!I221</f>
        <v>3.5</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93"/>
      <c r="AK12" s="93"/>
      <c r="AL12" s="93"/>
      <c r="AM12" s="93"/>
      <c r="AN12" s="93"/>
      <c r="AO12" s="93"/>
      <c r="AP12" s="93"/>
      <c r="AQ12" s="241"/>
      <c r="AR12" s="93"/>
      <c r="AS12" s="93"/>
      <c r="AT12" s="93"/>
      <c r="AU12" s="93"/>
      <c r="AV12" s="93"/>
      <c r="AW12" s="2"/>
    </row>
    <row r="13" spans="1:49" ht="16.8">
      <c r="A13" s="2"/>
      <c r="B13" s="2"/>
      <c r="C13" s="2"/>
      <c r="D13" s="2"/>
      <c r="E13" s="2"/>
      <c r="F13" s="2"/>
      <c r="G13" s="2"/>
      <c r="H13" s="2"/>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93"/>
      <c r="AK13" s="93"/>
      <c r="AL13" s="93"/>
      <c r="AM13" s="93"/>
      <c r="AN13" s="93"/>
      <c r="AO13" s="93"/>
      <c r="AP13" s="93"/>
      <c r="AQ13" s="241"/>
      <c r="AR13" s="93"/>
      <c r="AS13" s="93"/>
      <c r="AT13" s="93"/>
      <c r="AU13" s="93"/>
      <c r="AV13" s="93"/>
      <c r="AW13" s="2"/>
    </row>
    <row r="14" spans="1:49" ht="16.8">
      <c r="A14" s="2"/>
      <c r="B14" s="2"/>
      <c r="C14" s="2"/>
      <c r="D14" s="2"/>
      <c r="E14" s="2" t="s">
        <v>549</v>
      </c>
      <c r="F14" s="2"/>
      <c r="G14" s="2" t="s">
        <v>550</v>
      </c>
      <c r="H14" s="2"/>
      <c r="I14" s="8"/>
      <c r="J14" s="8"/>
      <c r="K14" s="8">
        <f>InputSummary!K$16</f>
        <v>1</v>
      </c>
      <c r="L14" s="8">
        <f>InputSummary!L$16</f>
        <v>1</v>
      </c>
      <c r="M14" s="8">
        <f>InputSummary!M$16</f>
        <v>1</v>
      </c>
      <c r="N14" s="8">
        <f>InputSummary!N$16</f>
        <v>1</v>
      </c>
      <c r="O14" s="8">
        <f>InputSummary!O$16</f>
        <v>1</v>
      </c>
      <c r="P14" s="8">
        <f>InputSummary!P$16</f>
        <v>1</v>
      </c>
      <c r="Q14" s="8">
        <f>InputSummary!Q$16</f>
        <v>1</v>
      </c>
      <c r="R14" s="8">
        <f>InputSummary!R$16</f>
        <v>1</v>
      </c>
      <c r="S14" s="8">
        <f>InputSummary!S$16</f>
        <v>1</v>
      </c>
      <c r="T14" s="8">
        <f>InputSummary!T$16</f>
        <v>1</v>
      </c>
      <c r="U14" s="8">
        <f>InputSummary!U$16</f>
        <v>1</v>
      </c>
      <c r="V14" s="8">
        <f>InputSummary!V$16</f>
        <v>1</v>
      </c>
      <c r="W14" s="8">
        <f>InputSummary!W$16</f>
        <v>1</v>
      </c>
      <c r="X14" s="8">
        <f>InputSummary!X$16</f>
        <v>1</v>
      </c>
      <c r="Y14" s="8">
        <f>InputSummary!Y$16</f>
        <v>1</v>
      </c>
      <c r="Z14" s="8">
        <f>InputSummary!Z$16</f>
        <v>1</v>
      </c>
      <c r="AA14" s="8">
        <f>InputSummary!AA$16</f>
        <v>1</v>
      </c>
      <c r="AB14" s="8">
        <f>InputSummary!AB$16</f>
        <v>1</v>
      </c>
      <c r="AC14" s="8">
        <f>InputSummary!AC$16</f>
        <v>1</v>
      </c>
      <c r="AD14" s="8">
        <f>InputSummary!AD$16</f>
        <v>1</v>
      </c>
      <c r="AE14" s="8">
        <f>InputSummary!AE$16</f>
        <v>1</v>
      </c>
      <c r="AF14" s="8">
        <f>InputSummary!AF$16</f>
        <v>1</v>
      </c>
      <c r="AG14" s="8">
        <f>InputSummary!AG$16</f>
        <v>1</v>
      </c>
      <c r="AH14" s="8">
        <f>InputSummary!AH$16</f>
        <v>1</v>
      </c>
      <c r="AI14" s="8">
        <f>InputSummary!AI$16</f>
        <v>1</v>
      </c>
      <c r="AJ14" s="8">
        <f>InputSummary!AJ$16</f>
        <v>0</v>
      </c>
      <c r="AK14" s="8">
        <f>InputSummary!AK$16</f>
        <v>0</v>
      </c>
      <c r="AL14" s="8">
        <f>InputSummary!AL$16</f>
        <v>0</v>
      </c>
      <c r="AM14" s="8">
        <f>InputSummary!AM$16</f>
        <v>0</v>
      </c>
      <c r="AN14" s="8">
        <f>InputSummary!AN$16</f>
        <v>0</v>
      </c>
      <c r="AO14" s="8">
        <f>InputSummary!AO$16</f>
        <v>0</v>
      </c>
      <c r="AP14" s="8">
        <f>InputSummary!AP$16</f>
        <v>0</v>
      </c>
      <c r="AQ14" s="9">
        <f>InputSummary!AQ$16</f>
        <v>0</v>
      </c>
      <c r="AR14" s="8">
        <f>InputSummary!AR$16</f>
        <v>0</v>
      </c>
      <c r="AS14" s="8">
        <f>InputSummary!AS$16</f>
        <v>0</v>
      </c>
      <c r="AT14" s="8">
        <f>InputSummary!AT$16</f>
        <v>0</v>
      </c>
      <c r="AU14" s="8">
        <f>InputSummary!AU$16</f>
        <v>0</v>
      </c>
      <c r="AV14" s="8">
        <f>InputSummary!AV$16</f>
        <v>0</v>
      </c>
      <c r="AW14" s="165"/>
    </row>
    <row r="15" spans="1:49" ht="16.8">
      <c r="A15" s="2"/>
      <c r="B15" s="2"/>
      <c r="C15" s="2"/>
      <c r="D15" s="2"/>
      <c r="E15" s="2" t="s">
        <v>551</v>
      </c>
      <c r="F15" s="2"/>
      <c r="G15" s="2" t="s">
        <v>550</v>
      </c>
      <c r="H15" s="2"/>
      <c r="I15" s="8"/>
      <c r="J15" s="8"/>
      <c r="K15" s="8">
        <f>InputSummary!K$17</f>
        <v>0</v>
      </c>
      <c r="L15" s="8">
        <f>InputSummary!L$17</f>
        <v>0</v>
      </c>
      <c r="M15" s="8">
        <f>InputSummary!M$17</f>
        <v>0</v>
      </c>
      <c r="N15" s="8">
        <f>InputSummary!N$17</f>
        <v>0</v>
      </c>
      <c r="O15" s="8">
        <f>InputSummary!O$17</f>
        <v>0</v>
      </c>
      <c r="P15" s="8">
        <f>InputSummary!P$17</f>
        <v>0</v>
      </c>
      <c r="Q15" s="8">
        <f>InputSummary!Q$17</f>
        <v>0</v>
      </c>
      <c r="R15" s="8">
        <f>InputSummary!R$17</f>
        <v>0</v>
      </c>
      <c r="S15" s="8">
        <f>InputSummary!S$17</f>
        <v>0</v>
      </c>
      <c r="T15" s="8">
        <f>InputSummary!T$17</f>
        <v>0</v>
      </c>
      <c r="U15" s="8">
        <f>InputSummary!U$17</f>
        <v>0</v>
      </c>
      <c r="V15" s="8">
        <f>InputSummary!V$17</f>
        <v>0</v>
      </c>
      <c r="W15" s="8">
        <f>InputSummary!W$17</f>
        <v>0</v>
      </c>
      <c r="X15" s="8">
        <f>InputSummary!X$17</f>
        <v>0</v>
      </c>
      <c r="Y15" s="8">
        <f>InputSummary!Y$17</f>
        <v>0</v>
      </c>
      <c r="Z15" s="8">
        <f>InputSummary!Z$17</f>
        <v>0</v>
      </c>
      <c r="AA15" s="8">
        <f>InputSummary!AA$17</f>
        <v>0</v>
      </c>
      <c r="AB15" s="8">
        <f>InputSummary!AB$17</f>
        <v>0</v>
      </c>
      <c r="AC15" s="8">
        <f>InputSummary!AC$17</f>
        <v>0</v>
      </c>
      <c r="AD15" s="8">
        <f>InputSummary!AD$17</f>
        <v>0</v>
      </c>
      <c r="AE15" s="8">
        <f>InputSummary!AE$17</f>
        <v>0</v>
      </c>
      <c r="AF15" s="8">
        <f>InputSummary!AF$17</f>
        <v>0</v>
      </c>
      <c r="AG15" s="8">
        <f>InputSummary!AG$17</f>
        <v>0</v>
      </c>
      <c r="AH15" s="8">
        <f>InputSummary!AH$17</f>
        <v>0</v>
      </c>
      <c r="AI15" s="8">
        <f>InputSummary!AI$17</f>
        <v>0</v>
      </c>
      <c r="AJ15" s="8">
        <f>InputSummary!AJ$17</f>
        <v>1</v>
      </c>
      <c r="AK15" s="8">
        <f>InputSummary!AK$17</f>
        <v>1</v>
      </c>
      <c r="AL15" s="8">
        <f>InputSummary!AL$17</f>
        <v>1</v>
      </c>
      <c r="AM15" s="8">
        <f>InputSummary!AM$17</f>
        <v>1</v>
      </c>
      <c r="AN15" s="8">
        <f>InputSummary!AN$17</f>
        <v>1</v>
      </c>
      <c r="AO15" s="8">
        <f>InputSummary!AO$17</f>
        <v>1</v>
      </c>
      <c r="AP15" s="8">
        <f>InputSummary!AP$17</f>
        <v>1</v>
      </c>
      <c r="AQ15" s="9">
        <f>InputSummary!AQ$17</f>
        <v>1</v>
      </c>
      <c r="AR15" s="8">
        <f>InputSummary!AR$17</f>
        <v>0</v>
      </c>
      <c r="AS15" s="8">
        <f>InputSummary!AS$17</f>
        <v>0</v>
      </c>
      <c r="AT15" s="8">
        <f>InputSummary!AT$17</f>
        <v>0</v>
      </c>
      <c r="AU15" s="8">
        <f>InputSummary!AU$17</f>
        <v>0</v>
      </c>
      <c r="AV15" s="8">
        <f>InputSummary!AV$17</f>
        <v>0</v>
      </c>
      <c r="AW15" s="165"/>
    </row>
    <row r="16" spans="1:49" ht="16.8">
      <c r="A16" s="2"/>
      <c r="B16" s="2"/>
      <c r="C16" s="2"/>
      <c r="D16" s="2"/>
      <c r="E16" s="2" t="s">
        <v>552</v>
      </c>
      <c r="F16" s="2"/>
      <c r="G16" s="2" t="s">
        <v>550</v>
      </c>
      <c r="H16" s="2"/>
      <c r="I16" s="8"/>
      <c r="J16" s="8"/>
      <c r="K16" s="8">
        <f>InputSummary!K$18</f>
        <v>0</v>
      </c>
      <c r="L16" s="8">
        <f>InputSummary!L$18</f>
        <v>0</v>
      </c>
      <c r="M16" s="8">
        <f>InputSummary!M$18</f>
        <v>0</v>
      </c>
      <c r="N16" s="8">
        <f>InputSummary!N$18</f>
        <v>0</v>
      </c>
      <c r="O16" s="8">
        <f>InputSummary!O$18</f>
        <v>0</v>
      </c>
      <c r="P16" s="8">
        <f>InputSummary!P$18</f>
        <v>0</v>
      </c>
      <c r="Q16" s="8">
        <f>InputSummary!Q$18</f>
        <v>0</v>
      </c>
      <c r="R16" s="8">
        <f>InputSummary!R$18</f>
        <v>0</v>
      </c>
      <c r="S16" s="8">
        <f>InputSummary!S$18</f>
        <v>0</v>
      </c>
      <c r="T16" s="8">
        <f>InputSummary!T$18</f>
        <v>0</v>
      </c>
      <c r="U16" s="8">
        <f>InputSummary!U$18</f>
        <v>0</v>
      </c>
      <c r="V16" s="8">
        <f>InputSummary!V$18</f>
        <v>0</v>
      </c>
      <c r="W16" s="8">
        <f>InputSummary!W$18</f>
        <v>0</v>
      </c>
      <c r="X16" s="8">
        <f>InputSummary!X$18</f>
        <v>0</v>
      </c>
      <c r="Y16" s="8">
        <f>InputSummary!Y$18</f>
        <v>0</v>
      </c>
      <c r="Z16" s="8">
        <f>InputSummary!Z$18</f>
        <v>0</v>
      </c>
      <c r="AA16" s="8">
        <f>InputSummary!AA$18</f>
        <v>0</v>
      </c>
      <c r="AB16" s="8">
        <f>InputSummary!AB$18</f>
        <v>0</v>
      </c>
      <c r="AC16" s="8">
        <f>InputSummary!AC$18</f>
        <v>0</v>
      </c>
      <c r="AD16" s="8">
        <f>InputSummary!AD$18</f>
        <v>0</v>
      </c>
      <c r="AE16" s="8">
        <f>InputSummary!AE$18</f>
        <v>0</v>
      </c>
      <c r="AF16" s="8">
        <f>InputSummary!AF$18</f>
        <v>0</v>
      </c>
      <c r="AG16" s="8">
        <f>InputSummary!AG$18</f>
        <v>0</v>
      </c>
      <c r="AH16" s="8">
        <f>InputSummary!AH$18</f>
        <v>0</v>
      </c>
      <c r="AI16" s="8">
        <f>InputSummary!AI$18</f>
        <v>0</v>
      </c>
      <c r="AJ16" s="8">
        <f>InputSummary!AJ$18</f>
        <v>0</v>
      </c>
      <c r="AK16" s="8">
        <f>InputSummary!AK$18</f>
        <v>0</v>
      </c>
      <c r="AL16" s="8">
        <f>InputSummary!AL$18</f>
        <v>0</v>
      </c>
      <c r="AM16" s="8">
        <f>InputSummary!AM$18</f>
        <v>0</v>
      </c>
      <c r="AN16" s="8">
        <f>InputSummary!AN$18</f>
        <v>0</v>
      </c>
      <c r="AO16" s="8">
        <f>InputSummary!AO$18</f>
        <v>0</v>
      </c>
      <c r="AP16" s="8">
        <f>InputSummary!AP$18</f>
        <v>0</v>
      </c>
      <c r="AQ16" s="9">
        <f>InputSummary!AQ$18</f>
        <v>0</v>
      </c>
      <c r="AR16" s="8">
        <f>InputSummary!AR$18</f>
        <v>1</v>
      </c>
      <c r="AS16" s="8">
        <f>InputSummary!AS$18</f>
        <v>1</v>
      </c>
      <c r="AT16" s="8">
        <f>InputSummary!AT$18</f>
        <v>1</v>
      </c>
      <c r="AU16" s="8">
        <f>InputSummary!AU$18</f>
        <v>1</v>
      </c>
      <c r="AV16" s="8">
        <f>InputSummary!AV$18</f>
        <v>1</v>
      </c>
      <c r="AW16" s="165"/>
    </row>
    <row r="17" spans="1:49" ht="16.8">
      <c r="A17" s="2"/>
      <c r="B17" s="2"/>
      <c r="C17" s="2"/>
      <c r="D17" s="2"/>
      <c r="E17" s="2" t="s">
        <v>867</v>
      </c>
      <c r="F17" s="2"/>
      <c r="G17" s="2" t="s">
        <v>868</v>
      </c>
      <c r="H17" s="2"/>
      <c r="I17" s="2"/>
      <c r="J17" s="2"/>
      <c r="K17" s="2" t="b">
        <f>YEAR(K4)&lt;YEAR($I$10) + IF($I$12=12,$I$11,$I$11+1)</f>
        <v>1</v>
      </c>
      <c r="L17" s="2" t="b">
        <f t="shared" ref="L17:AV17" si="0">YEAR(L4)&lt;YEAR($I$10) + IF($I$12=12,$I$11,$I$11+1)</f>
        <v>1</v>
      </c>
      <c r="M17" s="2" t="b">
        <f>YEAR(M4)&lt;YEAR($I$10) + IF($I$12=12,$I$11,$I$11+1)</f>
        <v>1</v>
      </c>
      <c r="N17" s="2" t="b">
        <f t="shared" si="0"/>
        <v>1</v>
      </c>
      <c r="O17" s="2" t="b">
        <f t="shared" si="0"/>
        <v>1</v>
      </c>
      <c r="P17" s="2" t="b">
        <f t="shared" si="0"/>
        <v>1</v>
      </c>
      <c r="Q17" s="2" t="b">
        <f t="shared" si="0"/>
        <v>1</v>
      </c>
      <c r="R17" s="2" t="b">
        <f t="shared" si="0"/>
        <v>1</v>
      </c>
      <c r="S17" s="2" t="b">
        <f t="shared" si="0"/>
        <v>1</v>
      </c>
      <c r="T17" s="2" t="b">
        <f t="shared" si="0"/>
        <v>1</v>
      </c>
      <c r="U17" s="2" t="b">
        <f t="shared" si="0"/>
        <v>1</v>
      </c>
      <c r="V17" s="2" t="b">
        <f t="shared" si="0"/>
        <v>1</v>
      </c>
      <c r="W17" s="2" t="b">
        <f t="shared" si="0"/>
        <v>1</v>
      </c>
      <c r="X17" s="2" t="b">
        <f t="shared" si="0"/>
        <v>1</v>
      </c>
      <c r="Y17" s="2" t="b">
        <f t="shared" si="0"/>
        <v>1</v>
      </c>
      <c r="Z17" s="2" t="b">
        <f t="shared" si="0"/>
        <v>1</v>
      </c>
      <c r="AA17" s="2" t="b">
        <f t="shared" si="0"/>
        <v>0</v>
      </c>
      <c r="AB17" s="2" t="b">
        <f t="shared" si="0"/>
        <v>0</v>
      </c>
      <c r="AC17" s="2" t="b">
        <f t="shared" si="0"/>
        <v>0</v>
      </c>
      <c r="AD17" s="2" t="b">
        <f t="shared" si="0"/>
        <v>0</v>
      </c>
      <c r="AE17" s="2" t="b">
        <f t="shared" si="0"/>
        <v>0</v>
      </c>
      <c r="AF17" s="2" t="b">
        <f t="shared" si="0"/>
        <v>0</v>
      </c>
      <c r="AG17" s="2" t="b">
        <f t="shared" si="0"/>
        <v>0</v>
      </c>
      <c r="AH17" s="2" t="b">
        <f t="shared" si="0"/>
        <v>0</v>
      </c>
      <c r="AI17" s="2" t="b">
        <f t="shared" si="0"/>
        <v>0</v>
      </c>
      <c r="AJ17" s="2" t="b">
        <f t="shared" si="0"/>
        <v>0</v>
      </c>
      <c r="AK17" s="2" t="b">
        <f t="shared" si="0"/>
        <v>0</v>
      </c>
      <c r="AL17" s="2" t="b">
        <f t="shared" si="0"/>
        <v>0</v>
      </c>
      <c r="AM17" s="2" t="b">
        <f t="shared" si="0"/>
        <v>0</v>
      </c>
      <c r="AN17" s="2" t="b">
        <f t="shared" si="0"/>
        <v>0</v>
      </c>
      <c r="AO17" s="2" t="b">
        <f t="shared" si="0"/>
        <v>0</v>
      </c>
      <c r="AP17" s="2" t="b">
        <f t="shared" si="0"/>
        <v>0</v>
      </c>
      <c r="AQ17" s="57" t="b">
        <f t="shared" si="0"/>
        <v>0</v>
      </c>
      <c r="AR17" s="2" t="b">
        <f t="shared" si="0"/>
        <v>0</v>
      </c>
      <c r="AS17" s="2" t="b">
        <f t="shared" si="0"/>
        <v>0</v>
      </c>
      <c r="AT17" s="2" t="b">
        <f t="shared" si="0"/>
        <v>0</v>
      </c>
      <c r="AU17" s="2" t="b">
        <f t="shared" si="0"/>
        <v>0</v>
      </c>
      <c r="AV17" s="2" t="b">
        <f t="shared" si="0"/>
        <v>0</v>
      </c>
      <c r="AW17" s="165"/>
    </row>
    <row r="18" spans="1:49" ht="16.8">
      <c r="A18" s="2"/>
      <c r="B18" s="2"/>
      <c r="C18" s="2"/>
      <c r="D18" s="2"/>
      <c r="E18" s="2" t="s">
        <v>869</v>
      </c>
      <c r="F18" s="2"/>
      <c r="G18" s="2" t="s">
        <v>868</v>
      </c>
      <c r="H18" s="2"/>
      <c r="I18" s="2"/>
      <c r="J18" s="2"/>
      <c r="K18" s="2" t="b">
        <f>YEAR(K4)&gt;=YEAR($I$10) + IF($I$12=12,$I$11,$I$11+1)</f>
        <v>0</v>
      </c>
      <c r="L18" s="2" t="b">
        <f t="shared" ref="L18:AV18" si="1">YEAR(L4)&gt;=YEAR($I$10) + IF($I$12=12,$I$11,$I$11+1)</f>
        <v>0</v>
      </c>
      <c r="M18" s="2" t="b">
        <f t="shared" si="1"/>
        <v>0</v>
      </c>
      <c r="N18" s="2" t="b">
        <f t="shared" si="1"/>
        <v>0</v>
      </c>
      <c r="O18" s="2" t="b">
        <f t="shared" si="1"/>
        <v>0</v>
      </c>
      <c r="P18" s="2" t="b">
        <f t="shared" si="1"/>
        <v>0</v>
      </c>
      <c r="Q18" s="2" t="b">
        <f t="shared" si="1"/>
        <v>0</v>
      </c>
      <c r="R18" s="2" t="b">
        <f t="shared" si="1"/>
        <v>0</v>
      </c>
      <c r="S18" s="2" t="b">
        <f t="shared" si="1"/>
        <v>0</v>
      </c>
      <c r="T18" s="2" t="b">
        <f t="shared" si="1"/>
        <v>0</v>
      </c>
      <c r="U18" s="2" t="b">
        <f t="shared" si="1"/>
        <v>0</v>
      </c>
      <c r="V18" s="2" t="b">
        <f t="shared" si="1"/>
        <v>0</v>
      </c>
      <c r="W18" s="2" t="b">
        <f t="shared" si="1"/>
        <v>0</v>
      </c>
      <c r="X18" s="2" t="b">
        <f t="shared" si="1"/>
        <v>0</v>
      </c>
      <c r="Y18" s="2" t="b">
        <f t="shared" si="1"/>
        <v>0</v>
      </c>
      <c r="Z18" s="2" t="b">
        <f t="shared" si="1"/>
        <v>0</v>
      </c>
      <c r="AA18" s="2" t="b">
        <f t="shared" si="1"/>
        <v>1</v>
      </c>
      <c r="AB18" s="2" t="b">
        <f t="shared" si="1"/>
        <v>1</v>
      </c>
      <c r="AC18" s="2" t="b">
        <f t="shared" si="1"/>
        <v>1</v>
      </c>
      <c r="AD18" s="2" t="b">
        <f t="shared" si="1"/>
        <v>1</v>
      </c>
      <c r="AE18" s="2" t="b">
        <f t="shared" si="1"/>
        <v>1</v>
      </c>
      <c r="AF18" s="2" t="b">
        <f t="shared" si="1"/>
        <v>1</v>
      </c>
      <c r="AG18" s="2" t="b">
        <f t="shared" si="1"/>
        <v>1</v>
      </c>
      <c r="AH18" s="2" t="b">
        <f t="shared" si="1"/>
        <v>1</v>
      </c>
      <c r="AI18" s="2" t="b">
        <f t="shared" si="1"/>
        <v>1</v>
      </c>
      <c r="AJ18" s="2" t="b">
        <f t="shared" si="1"/>
        <v>1</v>
      </c>
      <c r="AK18" s="2" t="b">
        <f t="shared" si="1"/>
        <v>1</v>
      </c>
      <c r="AL18" s="2" t="b">
        <f t="shared" si="1"/>
        <v>1</v>
      </c>
      <c r="AM18" s="2" t="b">
        <f t="shared" si="1"/>
        <v>1</v>
      </c>
      <c r="AN18" s="2" t="b">
        <f t="shared" si="1"/>
        <v>1</v>
      </c>
      <c r="AO18" s="2" t="b">
        <f t="shared" si="1"/>
        <v>1</v>
      </c>
      <c r="AP18" s="2" t="b">
        <f t="shared" si="1"/>
        <v>1</v>
      </c>
      <c r="AQ18" s="57" t="b">
        <f t="shared" si="1"/>
        <v>1</v>
      </c>
      <c r="AR18" s="2" t="b">
        <f t="shared" si="1"/>
        <v>1</v>
      </c>
      <c r="AS18" s="2" t="b">
        <f t="shared" si="1"/>
        <v>1</v>
      </c>
      <c r="AT18" s="2" t="b">
        <f t="shared" si="1"/>
        <v>1</v>
      </c>
      <c r="AU18" s="2" t="b">
        <f t="shared" si="1"/>
        <v>1</v>
      </c>
      <c r="AV18" s="2" t="b">
        <f t="shared" si="1"/>
        <v>1</v>
      </c>
      <c r="AW18" s="165"/>
    </row>
    <row r="19" spans="1:49" ht="16.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57"/>
      <c r="AR19" s="2"/>
      <c r="AS19" s="2"/>
      <c r="AT19" s="2"/>
      <c r="AU19" s="2"/>
      <c r="AV19" s="2"/>
      <c r="AW19" s="165"/>
    </row>
    <row r="20" spans="1:49" ht="16.8">
      <c r="A20" s="2"/>
      <c r="B20" s="2"/>
      <c r="C20" s="20" t="s">
        <v>870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39"/>
      <c r="AR20" s="20"/>
      <c r="AS20" s="20"/>
      <c r="AT20" s="20"/>
      <c r="AU20" s="20"/>
      <c r="AV20" s="20"/>
      <c r="AW20" s="2"/>
    </row>
    <row r="21" spans="1:49" ht="16.8">
      <c r="A21" s="2"/>
      <c r="B21" s="2"/>
      <c r="C21" s="4" t="s">
        <v>871</v>
      </c>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5"/>
      <c r="AR21" s="12"/>
      <c r="AS21" s="4"/>
      <c r="AT21" s="4"/>
      <c r="AU21" s="4"/>
      <c r="AV21" s="4"/>
      <c r="AW21" s="2"/>
    </row>
    <row r="22" spans="1:49" ht="16.8">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165"/>
      <c r="AK22" s="165"/>
      <c r="AL22" s="165"/>
      <c r="AM22" s="165"/>
      <c r="AN22" s="165"/>
      <c r="AO22" s="165"/>
      <c r="AP22" s="165"/>
      <c r="AQ22" s="3"/>
      <c r="AR22" s="165"/>
      <c r="AS22" s="165"/>
      <c r="AT22" s="165"/>
      <c r="AU22" s="165"/>
      <c r="AV22" s="165"/>
      <c r="AW22" s="2"/>
    </row>
    <row r="23" spans="1:49" ht="16.8">
      <c r="A23" s="2"/>
      <c r="B23" s="2"/>
      <c r="C23" s="2"/>
      <c r="D23" s="2"/>
      <c r="E23" s="2" t="s">
        <v>872</v>
      </c>
      <c r="F23" s="2"/>
      <c r="G23" s="2" t="s">
        <v>105</v>
      </c>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165"/>
      <c r="AK23" s="165"/>
      <c r="AL23" s="165"/>
      <c r="AM23" s="165"/>
      <c r="AN23" s="165"/>
      <c r="AO23" s="165"/>
      <c r="AP23" s="165"/>
      <c r="AQ23" s="3"/>
      <c r="AR23" s="165"/>
      <c r="AS23" s="165"/>
      <c r="AT23" s="165"/>
      <c r="AU23" s="165"/>
      <c r="AV23" s="165"/>
      <c r="AW23" s="2"/>
    </row>
    <row r="24" spans="1:49" ht="16.8">
      <c r="A24" s="2"/>
      <c r="B24" s="2"/>
      <c r="C24" s="2"/>
      <c r="D24" s="2"/>
      <c r="E24" s="56" t="s">
        <v>873</v>
      </c>
      <c r="F24" s="7"/>
      <c r="G24" s="2" t="s">
        <v>105</v>
      </c>
      <c r="H24" s="7"/>
      <c r="I24" s="7"/>
      <c r="J24" s="2"/>
      <c r="K24" s="8">
        <f>InputSummary!K229 + InputSummary!K231</f>
        <v>35.379650522117856</v>
      </c>
      <c r="L24" s="8">
        <f>InputSummary!L229 + InputSummary!L231</f>
        <v>124.47709503069738</v>
      </c>
      <c r="M24" s="8">
        <f>InputSummary!M229 + InputSummary!M231</f>
        <v>125.21803012016582</v>
      </c>
      <c r="N24" s="8">
        <f>InputSummary!N229 + InputSummary!N231</f>
        <v>128.55223802277379</v>
      </c>
      <c r="O24" s="8">
        <f>InputSummary!O229 + InputSummary!O231</f>
        <v>145.59374508054782</v>
      </c>
      <c r="P24" s="8">
        <f>InputSummary!P229 + InputSummary!P231</f>
        <v>129.29317311224219</v>
      </c>
      <c r="Q24" s="8">
        <f>InputSummary!Q229 + InputSummary!Q231</f>
        <v>149.29842052788999</v>
      </c>
      <c r="R24" s="8">
        <f>InputSummary!R229 + InputSummary!R231</f>
        <v>127.25560161620399</v>
      </c>
      <c r="S24" s="8">
        <f>InputSummary!S229 + InputSummary!S231</f>
        <v>134.72596814411483</v>
      </c>
      <c r="T24" s="8">
        <f>InputSummary!T229 + InputSummary!T231</f>
        <v>120.63821117601886</v>
      </c>
      <c r="U24" s="8">
        <f>InputSummary!U229 + InputSummary!U231</f>
        <v>122.29532946140371</v>
      </c>
      <c r="V24" s="8">
        <f>InputSummary!V229 + InputSummary!V231</f>
        <v>147.81495105633078</v>
      </c>
      <c r="W24" s="8">
        <f>InputSummary!W229 + InputSummary!W231</f>
        <v>138.03795317256004</v>
      </c>
      <c r="X24" s="8">
        <f>InputSummary!X229 + InputSummary!X231</f>
        <v>161.85413526967167</v>
      </c>
      <c r="Y24" s="8">
        <f>InputSummary!Y229 + InputSummary!Y231</f>
        <v>136.2979913393402</v>
      </c>
      <c r="Z24" s="8">
        <f>InputSummary!Z229 + InputSummary!Z231</f>
        <v>209.45716298401811</v>
      </c>
      <c r="AA24" s="8">
        <f>InputSummary!AA229 + InputSummary!AA231</f>
        <v>198.54227497424492</v>
      </c>
      <c r="AB24" s="8">
        <f>InputSummary!AB229 + InputSummary!AB231</f>
        <v>207.02485605451545</v>
      </c>
      <c r="AC24" s="8">
        <f>InputSummary!AC229 + InputSummary!AC231</f>
        <v>227.07922712811364</v>
      </c>
      <c r="AD24" s="8">
        <f>InputSummary!AD229 + InputSummary!AD231</f>
        <v>216.11267757843652</v>
      </c>
      <c r="AE24" s="8">
        <f>InputSummary!AE229 + InputSummary!AE231</f>
        <v>221.06207785565724</v>
      </c>
      <c r="AF24" s="8">
        <f>InputSummary!AF229 + InputSummary!AF231</f>
        <v>244.10176718411765</v>
      </c>
      <c r="AG24" s="8">
        <f>InputSummary!AG229 + InputSummary!AG231</f>
        <v>249.2434098100845</v>
      </c>
      <c r="AH24" s="8">
        <f>InputSummary!AH229 + InputSummary!AH231</f>
        <v>299.94859359783908</v>
      </c>
      <c r="AI24" s="8">
        <f>InputSummary!AI229 + InputSummary!AI231</f>
        <v>306.51821357582816</v>
      </c>
      <c r="AJ24" s="8">
        <f>InputSummary!AJ229 + InputSummary!AJ231</f>
        <v>0</v>
      </c>
      <c r="AK24" s="8">
        <f>InputSummary!AK229 + InputSummary!AK231</f>
        <v>0</v>
      </c>
      <c r="AL24" s="8">
        <f>InputSummary!AL229 + InputSummary!AL231</f>
        <v>0</v>
      </c>
      <c r="AM24" s="8">
        <f>InputSummary!AM229 + InputSummary!AM231</f>
        <v>0</v>
      </c>
      <c r="AN24" s="8">
        <f>InputSummary!AN229 + InputSummary!AN231</f>
        <v>0</v>
      </c>
      <c r="AO24" s="8">
        <f>InputSummary!AO229 + InputSummary!AO231</f>
        <v>0</v>
      </c>
      <c r="AP24" s="8">
        <f>InputSummary!AP229 + InputSummary!AP231</f>
        <v>0</v>
      </c>
      <c r="AQ24" s="9">
        <f>InputSummary!AQ229 + InputSummary!AQ231</f>
        <v>0</v>
      </c>
      <c r="AR24" s="8">
        <f>InputSummary!AR229 + InputSummary!AR231</f>
        <v>0</v>
      </c>
      <c r="AS24" s="8">
        <f>InputSummary!AS229 + InputSummary!AS231</f>
        <v>0</v>
      </c>
      <c r="AT24" s="8">
        <f>InputSummary!AT229 + InputSummary!AT231</f>
        <v>0</v>
      </c>
      <c r="AU24" s="8">
        <f>InputSummary!AU229 + InputSummary!AU231</f>
        <v>0</v>
      </c>
      <c r="AV24" s="8">
        <f>InputSummary!AV229 + InputSummary!AV231</f>
        <v>0</v>
      </c>
      <c r="AW24" s="2"/>
    </row>
    <row r="25" spans="1:49" ht="16.8">
      <c r="A25" s="2"/>
      <c r="B25" s="2"/>
      <c r="C25" s="2"/>
      <c r="D25" s="2"/>
      <c r="E25" s="56" t="s">
        <v>874</v>
      </c>
      <c r="F25" s="7"/>
      <c r="G25" s="2" t="s">
        <v>105</v>
      </c>
      <c r="H25" s="7"/>
      <c r="I25" s="7"/>
      <c r="J25" s="2"/>
      <c r="K25" s="8">
        <f>InputSummary!K235</f>
        <v>0</v>
      </c>
      <c r="L25" s="8">
        <f>InputSummary!L235</f>
        <v>0</v>
      </c>
      <c r="M25" s="8">
        <f>InputSummary!M235</f>
        <v>0</v>
      </c>
      <c r="N25" s="8">
        <f>InputSummary!N235</f>
        <v>0</v>
      </c>
      <c r="O25" s="8">
        <f>InputSummary!O235</f>
        <v>0</v>
      </c>
      <c r="P25" s="8">
        <f>InputSummary!P235</f>
        <v>0</v>
      </c>
      <c r="Q25" s="8">
        <f>InputSummary!Q235</f>
        <v>0</v>
      </c>
      <c r="R25" s="8">
        <f>InputSummary!R235</f>
        <v>0</v>
      </c>
      <c r="S25" s="8">
        <f>InputSummary!S235</f>
        <v>0</v>
      </c>
      <c r="T25" s="8">
        <f>InputSummary!T235</f>
        <v>0</v>
      </c>
      <c r="U25" s="8">
        <f>InputSummary!U235</f>
        <v>0</v>
      </c>
      <c r="V25" s="8">
        <f>InputSummary!V235</f>
        <v>0</v>
      </c>
      <c r="W25" s="8">
        <f>InputSummary!W235</f>
        <v>0</v>
      </c>
      <c r="X25" s="8">
        <f>InputSummary!X235</f>
        <v>0</v>
      </c>
      <c r="Y25" s="8">
        <f>InputSummary!Y235</f>
        <v>0</v>
      </c>
      <c r="Z25" s="8">
        <f>InputSummary!Z235</f>
        <v>0</v>
      </c>
      <c r="AA25" s="8">
        <f>InputSummary!AA235</f>
        <v>0</v>
      </c>
      <c r="AB25" s="8">
        <f>InputSummary!AB235</f>
        <v>0</v>
      </c>
      <c r="AC25" s="8">
        <f>InputSummary!AC235</f>
        <v>0</v>
      </c>
      <c r="AD25" s="8">
        <f>InputSummary!AD235</f>
        <v>0</v>
      </c>
      <c r="AE25" s="8">
        <f>InputSummary!AE235</f>
        <v>0</v>
      </c>
      <c r="AF25" s="8">
        <f>InputSummary!AF235</f>
        <v>0</v>
      </c>
      <c r="AG25" s="8">
        <f>InputSummary!AG235</f>
        <v>0</v>
      </c>
      <c r="AH25" s="8">
        <f>InputSummary!AH235</f>
        <v>0</v>
      </c>
      <c r="AI25" s="8">
        <f>InputSummary!AI235</f>
        <v>0</v>
      </c>
      <c r="AJ25" s="8">
        <f>InputSummary!AJ235</f>
        <v>260.29535879439482</v>
      </c>
      <c r="AK25" s="8">
        <f>InputSummary!AK235</f>
        <v>261.62410763197471</v>
      </c>
      <c r="AL25" s="8">
        <f>InputSummary!AL235</f>
        <v>242.82660409671274</v>
      </c>
      <c r="AM25" s="8">
        <f>InputSummary!AM235</f>
        <v>239.0089582662913</v>
      </c>
      <c r="AN25" s="8">
        <f>InputSummary!AN235</f>
        <v>244.21148436577093</v>
      </c>
      <c r="AO25" s="8">
        <f>InputSummary!AO235</f>
        <v>254.07518243725505</v>
      </c>
      <c r="AP25" s="8">
        <f>InputSummary!AP235</f>
        <v>257.23747524656449</v>
      </c>
      <c r="AQ25" s="9">
        <f>InputSummary!AQ235</f>
        <v>252.66298885090012</v>
      </c>
      <c r="AR25" s="8">
        <f>InputSummary!AR235</f>
        <v>0</v>
      </c>
      <c r="AS25" s="8">
        <f>InputSummary!AS235</f>
        <v>0</v>
      </c>
      <c r="AT25" s="8">
        <f>InputSummary!AT235</f>
        <v>0</v>
      </c>
      <c r="AU25" s="8">
        <f>InputSummary!AU235</f>
        <v>0</v>
      </c>
      <c r="AV25" s="8">
        <f>InputSummary!AV235</f>
        <v>0</v>
      </c>
      <c r="AW25" s="2"/>
    </row>
    <row r="26" spans="1:49" ht="16.8">
      <c r="A26" s="2"/>
      <c r="B26" s="2"/>
      <c r="C26" s="2"/>
      <c r="D26" s="2"/>
      <c r="E26" s="56" t="s">
        <v>875</v>
      </c>
      <c r="F26" s="7"/>
      <c r="G26" s="2" t="s">
        <v>105</v>
      </c>
      <c r="H26" s="7"/>
      <c r="I26" s="7"/>
      <c r="J26" s="2"/>
      <c r="K26" s="8">
        <f>TIM!K68*K16</f>
        <v>0</v>
      </c>
      <c r="L26" s="8">
        <f>TIM!L68*L16</f>
        <v>0</v>
      </c>
      <c r="M26" s="8">
        <f>TIM!M68*M16</f>
        <v>0</v>
      </c>
      <c r="N26" s="8">
        <f>TIM!N68*N16</f>
        <v>0</v>
      </c>
      <c r="O26" s="8">
        <f>TIM!O68*O16</f>
        <v>0</v>
      </c>
      <c r="P26" s="8">
        <f>TIM!P68*P16</f>
        <v>0</v>
      </c>
      <c r="Q26" s="8">
        <f>TIM!Q68*Q16</f>
        <v>0</v>
      </c>
      <c r="R26" s="8">
        <f>TIM!R68*R16</f>
        <v>0</v>
      </c>
      <c r="S26" s="8">
        <f>TIM!S68*S16</f>
        <v>0</v>
      </c>
      <c r="T26" s="8">
        <f>TIM!T68*T16</f>
        <v>0</v>
      </c>
      <c r="U26" s="8">
        <f>TIM!U68*U16</f>
        <v>0</v>
      </c>
      <c r="V26" s="8">
        <f>TIM!V68*V16</f>
        <v>0</v>
      </c>
      <c r="W26" s="8">
        <f>TIM!W68*W16</f>
        <v>0</v>
      </c>
      <c r="X26" s="8">
        <f>TIM!X68*X16</f>
        <v>0</v>
      </c>
      <c r="Y26" s="8">
        <f>TIM!Y68*Y16</f>
        <v>0</v>
      </c>
      <c r="Z26" s="8">
        <f>TIM!Z68*Z16</f>
        <v>0</v>
      </c>
      <c r="AA26" s="8">
        <f>TIM!AA68*AA16</f>
        <v>0</v>
      </c>
      <c r="AB26" s="8">
        <f>TIM!AB68*AB16</f>
        <v>0</v>
      </c>
      <c r="AC26" s="8">
        <f>TIM!AC68*AC16</f>
        <v>0</v>
      </c>
      <c r="AD26" s="8">
        <f>TIM!AD68*AD16</f>
        <v>0</v>
      </c>
      <c r="AE26" s="8">
        <f>TIM!AE68*AE16</f>
        <v>0</v>
      </c>
      <c r="AF26" s="8">
        <f>TIM!AF68*AF16</f>
        <v>0</v>
      </c>
      <c r="AG26" s="8">
        <f>TIM!AG68*AG16</f>
        <v>0</v>
      </c>
      <c r="AH26" s="8">
        <f>TIM!AH68*AH16</f>
        <v>0</v>
      </c>
      <c r="AI26" s="8">
        <f>TIM!AI68*AI16</f>
        <v>0</v>
      </c>
      <c r="AJ26" s="8">
        <f>TIM!AJ68*AJ16</f>
        <v>0</v>
      </c>
      <c r="AK26" s="8">
        <f>TIM!AK68*AK16</f>
        <v>0</v>
      </c>
      <c r="AL26" s="8">
        <f>TIM!AL68*AL16</f>
        <v>0</v>
      </c>
      <c r="AM26" s="8">
        <f>TIM!AM68*AM16</f>
        <v>0</v>
      </c>
      <c r="AN26" s="8">
        <f>TIM!AN68*AN16</f>
        <v>0</v>
      </c>
      <c r="AO26" s="8">
        <f>TIM!AO68*AO16</f>
        <v>0</v>
      </c>
      <c r="AP26" s="8">
        <f>TIM!AP68*AP16</f>
        <v>0</v>
      </c>
      <c r="AQ26" s="9">
        <f>TIM!AQ68*AQ16</f>
        <v>0</v>
      </c>
      <c r="AR26" s="8">
        <f>TIM!AR68*AR16</f>
        <v>249.29287490971458</v>
      </c>
      <c r="AS26" s="8">
        <f>TIM!AS68*AS16</f>
        <v>256.61066135542097</v>
      </c>
      <c r="AT26" s="8">
        <f>TIM!AT68*AT16</f>
        <v>254.66750644936749</v>
      </c>
      <c r="AU26" s="8">
        <f>TIM!AU68*AU16</f>
        <v>250.43276993195033</v>
      </c>
      <c r="AV26" s="8">
        <f>TIM!AV68*AV16</f>
        <v>251.06434245848206</v>
      </c>
      <c r="AW26" s="2"/>
    </row>
    <row r="27" spans="1:49" ht="16.8">
      <c r="A27" s="2"/>
      <c r="B27" s="2"/>
      <c r="C27" s="2"/>
      <c r="D27" s="2"/>
      <c r="E27" s="56" t="s">
        <v>876</v>
      </c>
      <c r="F27" s="7"/>
      <c r="G27" s="2" t="s">
        <v>105</v>
      </c>
      <c r="H27" s="7"/>
      <c r="I27" s="7"/>
      <c r="J27" s="2"/>
      <c r="K27" s="432">
        <f t="shared" ref="K27:L27" si="2">SUM(K24:K26)</f>
        <v>35.379650522117856</v>
      </c>
      <c r="L27" s="432">
        <f t="shared" si="2"/>
        <v>124.47709503069738</v>
      </c>
      <c r="M27" s="432">
        <f t="shared" ref="M27" si="3">SUM(M24:M26)</f>
        <v>125.21803012016582</v>
      </c>
      <c r="N27" s="432">
        <f t="shared" ref="N27" si="4">SUM(N24:N26)</f>
        <v>128.55223802277379</v>
      </c>
      <c r="O27" s="432">
        <f t="shared" ref="O27" si="5">SUM(O24:O26)</f>
        <v>145.59374508054782</v>
      </c>
      <c r="P27" s="432">
        <f t="shared" ref="P27" si="6">SUM(P24:P26)</f>
        <v>129.29317311224219</v>
      </c>
      <c r="Q27" s="432">
        <f t="shared" ref="Q27" si="7">SUM(Q24:Q26)</f>
        <v>149.29842052788999</v>
      </c>
      <c r="R27" s="432">
        <f t="shared" ref="R27" si="8">SUM(R24:R26)</f>
        <v>127.25560161620399</v>
      </c>
      <c r="S27" s="432">
        <f t="shared" ref="S27" si="9">SUM(S24:S26)</f>
        <v>134.72596814411483</v>
      </c>
      <c r="T27" s="432">
        <f t="shared" ref="T27" si="10">SUM(T24:T26)</f>
        <v>120.63821117601886</v>
      </c>
      <c r="U27" s="432">
        <f t="shared" ref="U27" si="11">SUM(U24:U26)</f>
        <v>122.29532946140371</v>
      </c>
      <c r="V27" s="432">
        <f t="shared" ref="V27" si="12">SUM(V24:V26)</f>
        <v>147.81495105633078</v>
      </c>
      <c r="W27" s="432">
        <f t="shared" ref="W27" si="13">SUM(W24:W26)</f>
        <v>138.03795317256004</v>
      </c>
      <c r="X27" s="432">
        <f t="shared" ref="X27" si="14">SUM(X24:X26)</f>
        <v>161.85413526967167</v>
      </c>
      <c r="Y27" s="432">
        <f t="shared" ref="Y27" si="15">SUM(Y24:Y26)</f>
        <v>136.2979913393402</v>
      </c>
      <c r="Z27" s="432">
        <f t="shared" ref="Z27" si="16">SUM(Z24:Z26)</f>
        <v>209.45716298401811</v>
      </c>
      <c r="AA27" s="432">
        <f t="shared" ref="AA27" si="17">SUM(AA24:AA26)</f>
        <v>198.54227497424492</v>
      </c>
      <c r="AB27" s="432">
        <f t="shared" ref="AB27" si="18">SUM(AB24:AB26)</f>
        <v>207.02485605451545</v>
      </c>
      <c r="AC27" s="432">
        <f t="shared" ref="AC27" si="19">SUM(AC24:AC26)</f>
        <v>227.07922712811364</v>
      </c>
      <c r="AD27" s="432">
        <f t="shared" ref="AD27" si="20">SUM(AD24:AD26)</f>
        <v>216.11267757843652</v>
      </c>
      <c r="AE27" s="432">
        <f t="shared" ref="AE27" si="21">SUM(AE24:AE26)</f>
        <v>221.06207785565724</v>
      </c>
      <c r="AF27" s="432">
        <f t="shared" ref="AF27" si="22">SUM(AF24:AF26)</f>
        <v>244.10176718411765</v>
      </c>
      <c r="AG27" s="432">
        <f t="shared" ref="AG27" si="23">SUM(AG24:AG26)</f>
        <v>249.2434098100845</v>
      </c>
      <c r="AH27" s="432">
        <f t="shared" ref="AH27" si="24">SUM(AH24:AH26)</f>
        <v>299.94859359783908</v>
      </c>
      <c r="AI27" s="432">
        <f t="shared" ref="AI27" si="25">SUM(AI24:AI26)</f>
        <v>306.51821357582816</v>
      </c>
      <c r="AJ27" s="432">
        <f>SUM(AJ24:AJ26)</f>
        <v>260.29535879439482</v>
      </c>
      <c r="AK27" s="432">
        <f t="shared" ref="AK27" si="26">SUM(AK24:AK26)</f>
        <v>261.62410763197471</v>
      </c>
      <c r="AL27" s="432">
        <f t="shared" ref="AL27" si="27">SUM(AL24:AL26)</f>
        <v>242.82660409671274</v>
      </c>
      <c r="AM27" s="432">
        <f t="shared" ref="AM27" si="28">SUM(AM24:AM26)</f>
        <v>239.0089582662913</v>
      </c>
      <c r="AN27" s="432">
        <f t="shared" ref="AN27" si="29">SUM(AN24:AN26)</f>
        <v>244.21148436577093</v>
      </c>
      <c r="AO27" s="432">
        <f t="shared" ref="AO27" si="30">SUM(AO24:AO26)</f>
        <v>254.07518243725505</v>
      </c>
      <c r="AP27" s="432">
        <f t="shared" ref="AP27" si="31">SUM(AP24:AP26)</f>
        <v>257.23747524656449</v>
      </c>
      <c r="AQ27" s="534">
        <f t="shared" ref="AQ27" si="32">SUM(AQ24:AQ26)</f>
        <v>252.66298885090012</v>
      </c>
      <c r="AR27" s="432">
        <f t="shared" ref="AR27" si="33">SUM(AR24:AR26)</f>
        <v>249.29287490971458</v>
      </c>
      <c r="AS27" s="432">
        <f t="shared" ref="AS27" si="34">SUM(AS24:AS26)</f>
        <v>256.61066135542097</v>
      </c>
      <c r="AT27" s="432">
        <f t="shared" ref="AT27:AV27" si="35">SUM(AT24:AT26)</f>
        <v>254.66750644936749</v>
      </c>
      <c r="AU27" s="432">
        <f t="shared" si="35"/>
        <v>250.43276993195033</v>
      </c>
      <c r="AV27" s="432">
        <f t="shared" si="35"/>
        <v>251.06434245848206</v>
      </c>
      <c r="AW27" s="2"/>
    </row>
    <row r="28" spans="1:49" ht="16.8">
      <c r="A28" s="2"/>
      <c r="B28" s="2"/>
      <c r="C28" s="2"/>
      <c r="D28" s="2"/>
      <c r="E28" s="56"/>
      <c r="F28" s="7"/>
      <c r="G28" s="2"/>
      <c r="H28" s="7"/>
      <c r="I28" s="7"/>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57"/>
      <c r="AR28" s="2"/>
      <c r="AS28" s="2"/>
      <c r="AT28" s="2"/>
      <c r="AU28" s="2"/>
      <c r="AV28" s="2"/>
      <c r="AW28" s="2"/>
    </row>
    <row r="29" spans="1:49" ht="16.8">
      <c r="A29" s="2"/>
      <c r="B29" s="2"/>
      <c r="C29" s="2"/>
      <c r="D29" s="2"/>
      <c r="E29" s="56" t="s">
        <v>877</v>
      </c>
      <c r="F29" s="7"/>
      <c r="G29" s="2" t="s">
        <v>105</v>
      </c>
      <c r="H29" s="7"/>
      <c r="I29" s="7"/>
      <c r="J29" s="2"/>
      <c r="K29" s="2">
        <f t="shared" ref="K29:AV29" si="36">K59</f>
        <v>0</v>
      </c>
      <c r="L29" s="2">
        <f t="shared" si="36"/>
        <v>1.062451967631167</v>
      </c>
      <c r="M29" s="2">
        <f t="shared" si="36"/>
        <v>4.8005028694539114</v>
      </c>
      <c r="N29" s="2">
        <f t="shared" si="36"/>
        <v>8.5608040742636966</v>
      </c>
      <c r="O29" s="2">
        <f t="shared" si="36"/>
        <v>12.421231642515162</v>
      </c>
      <c r="P29" s="2">
        <f t="shared" si="36"/>
        <v>16.793416179468551</v>
      </c>
      <c r="Q29" s="2">
        <f t="shared" si="36"/>
        <v>20.676094050707057</v>
      </c>
      <c r="R29" s="2">
        <f t="shared" si="36"/>
        <v>25.159530102595646</v>
      </c>
      <c r="S29" s="2">
        <f t="shared" si="36"/>
        <v>28.981019640619792</v>
      </c>
      <c r="T29" s="2">
        <f t="shared" si="36"/>
        <v>33.026844509812427</v>
      </c>
      <c r="U29" s="2">
        <f t="shared" si="36"/>
        <v>36.649613614197378</v>
      </c>
      <c r="V29" s="2">
        <f t="shared" si="36"/>
        <v>40.322146030455748</v>
      </c>
      <c r="W29" s="2">
        <f t="shared" si="36"/>
        <v>44.761033449564778</v>
      </c>
      <c r="X29" s="2">
        <f t="shared" si="36"/>
        <v>48.906317328620638</v>
      </c>
      <c r="Y29" s="2">
        <f t="shared" si="36"/>
        <v>53.766801871253421</v>
      </c>
      <c r="Z29" s="2">
        <f t="shared" si="36"/>
        <v>57.859834644206579</v>
      </c>
      <c r="AA29" s="2">
        <f t="shared" si="36"/>
        <v>126.03896162604607</v>
      </c>
      <c r="AB29" s="2">
        <f t="shared" si="36"/>
        <v>135.96607537475833</v>
      </c>
      <c r="AC29" s="2">
        <f t="shared" si="36"/>
        <v>146.31731817748411</v>
      </c>
      <c r="AD29" s="2">
        <f t="shared" si="36"/>
        <v>157.67127953388979</v>
      </c>
      <c r="AE29" s="2">
        <f t="shared" si="36"/>
        <v>168.4769134128116</v>
      </c>
      <c r="AF29" s="2">
        <f t="shared" si="36"/>
        <v>177.76103477948857</v>
      </c>
      <c r="AG29" s="2">
        <f t="shared" si="36"/>
        <v>183.74226838715956</v>
      </c>
      <c r="AH29" s="2">
        <f t="shared" si="36"/>
        <v>189.94353737165557</v>
      </c>
      <c r="AI29" s="2">
        <f>AI59</f>
        <v>198.51335515040881</v>
      </c>
      <c r="AJ29" s="2">
        <f t="shared" si="36"/>
        <v>206.55957857517279</v>
      </c>
      <c r="AK29" s="2">
        <f t="shared" si="36"/>
        <v>200.09491991956065</v>
      </c>
      <c r="AL29" s="2">
        <f t="shared" si="36"/>
        <v>192.62999889316623</v>
      </c>
      <c r="AM29" s="2">
        <f t="shared" si="36"/>
        <v>186.26721881235605</v>
      </c>
      <c r="AN29" s="2">
        <f t="shared" si="36"/>
        <v>179.53092040515028</v>
      </c>
      <c r="AO29" s="2">
        <f t="shared" si="36"/>
        <v>173.49900984634931</v>
      </c>
      <c r="AP29" s="2">
        <f t="shared" si="36"/>
        <v>148.1547645790379</v>
      </c>
      <c r="AQ29" s="57">
        <f>AQ59</f>
        <v>140.76401702622135</v>
      </c>
      <c r="AR29" s="2">
        <f>AR59</f>
        <v>133.86211936759327</v>
      </c>
      <c r="AS29" s="2">
        <f t="shared" si="36"/>
        <v>125.7694126041097</v>
      </c>
      <c r="AT29" s="2">
        <f t="shared" si="36"/>
        <v>118.95451303714276</v>
      </c>
      <c r="AU29" s="2">
        <f t="shared" si="36"/>
        <v>108.4816548879418</v>
      </c>
      <c r="AV29" s="2">
        <f t="shared" si="36"/>
        <v>98.55454113922957</v>
      </c>
      <c r="AW29" s="2"/>
    </row>
    <row r="30" spans="1:49" ht="16.8">
      <c r="A30" s="2"/>
      <c r="B30" s="2"/>
      <c r="C30" s="2"/>
      <c r="D30" s="2"/>
      <c r="E30" s="56" t="s">
        <v>878</v>
      </c>
      <c r="F30" s="7"/>
      <c r="G30" s="2" t="s">
        <v>105</v>
      </c>
      <c r="H30" s="7"/>
      <c r="I30" s="7"/>
      <c r="J30" s="2"/>
      <c r="K30" s="2">
        <f t="shared" ref="K30:L30" si="37">K204</f>
        <v>0</v>
      </c>
      <c r="L30" s="2">
        <f t="shared" si="37"/>
        <v>0</v>
      </c>
      <c r="M30" s="2">
        <f>M204</f>
        <v>0</v>
      </c>
      <c r="N30" s="2">
        <f t="shared" ref="N30:AV30" si="38">N204</f>
        <v>0</v>
      </c>
      <c r="O30" s="2">
        <f t="shared" si="38"/>
        <v>0</v>
      </c>
      <c r="P30" s="2">
        <f t="shared" si="38"/>
        <v>0</v>
      </c>
      <c r="Q30" s="2">
        <f t="shared" si="38"/>
        <v>0</v>
      </c>
      <c r="R30" s="2">
        <f t="shared" si="38"/>
        <v>0</v>
      </c>
      <c r="S30" s="2">
        <f t="shared" si="38"/>
        <v>0</v>
      </c>
      <c r="T30" s="2">
        <f t="shared" si="38"/>
        <v>0</v>
      </c>
      <c r="U30" s="2">
        <f t="shared" si="38"/>
        <v>0</v>
      </c>
      <c r="V30" s="2">
        <f t="shared" si="38"/>
        <v>0</v>
      </c>
      <c r="W30" s="2">
        <f t="shared" si="38"/>
        <v>0</v>
      </c>
      <c r="X30" s="2">
        <f t="shared" si="38"/>
        <v>0</v>
      </c>
      <c r="Y30" s="2">
        <f t="shared" si="38"/>
        <v>0</v>
      </c>
      <c r="Z30" s="2">
        <f t="shared" si="38"/>
        <v>0</v>
      </c>
      <c r="AA30" s="2">
        <f t="shared" si="38"/>
        <v>0</v>
      </c>
      <c r="AB30" s="2">
        <f t="shared" si="38"/>
        <v>0</v>
      </c>
      <c r="AC30" s="2">
        <f t="shared" si="38"/>
        <v>0</v>
      </c>
      <c r="AD30" s="2">
        <f>AD204</f>
        <v>0</v>
      </c>
      <c r="AE30" s="2">
        <f t="shared" si="38"/>
        <v>0</v>
      </c>
      <c r="AF30" s="2">
        <f t="shared" si="38"/>
        <v>0</v>
      </c>
      <c r="AG30" s="2">
        <f t="shared" si="38"/>
        <v>0</v>
      </c>
      <c r="AH30" s="2">
        <f t="shared" si="38"/>
        <v>0</v>
      </c>
      <c r="AI30" s="2">
        <f t="shared" si="38"/>
        <v>0</v>
      </c>
      <c r="AJ30" s="2">
        <f t="shared" si="38"/>
        <v>0</v>
      </c>
      <c r="AK30" s="2">
        <f t="shared" si="38"/>
        <v>11.25601551543329</v>
      </c>
      <c r="AL30" s="2">
        <f t="shared" si="38"/>
        <v>21.222648187127568</v>
      </c>
      <c r="AM30" s="2">
        <f t="shared" si="38"/>
        <v>29.489085773398642</v>
      </c>
      <c r="AN30" s="2">
        <f t="shared" si="38"/>
        <v>36.843207566207603</v>
      </c>
      <c r="AO30" s="2">
        <f t="shared" si="38"/>
        <v>43.69826677647486</v>
      </c>
      <c r="AP30" s="2">
        <f t="shared" si="38"/>
        <v>50.255045678081444</v>
      </c>
      <c r="AQ30" s="57">
        <f t="shared" si="38"/>
        <v>56.398030161581488</v>
      </c>
      <c r="AR30" s="2">
        <f t="shared" si="38"/>
        <v>62.012763247157046</v>
      </c>
      <c r="AS30" s="2">
        <f t="shared" si="38"/>
        <v>62.012763247157046</v>
      </c>
      <c r="AT30" s="2">
        <f t="shared" si="38"/>
        <v>62.012763247157046</v>
      </c>
      <c r="AU30" s="2">
        <f t="shared" si="38"/>
        <v>62.012763247157046</v>
      </c>
      <c r="AV30" s="2">
        <f t="shared" si="38"/>
        <v>62.012763247157046</v>
      </c>
      <c r="AW30" s="2"/>
    </row>
    <row r="31" spans="1:49" ht="16.8">
      <c r="A31" s="2"/>
      <c r="B31" s="2"/>
      <c r="C31" s="2"/>
      <c r="D31" s="2"/>
      <c r="E31" s="56" t="s">
        <v>879</v>
      </c>
      <c r="F31" s="7"/>
      <c r="G31" s="2" t="s">
        <v>105</v>
      </c>
      <c r="H31" s="7"/>
      <c r="I31" s="7"/>
      <c r="J31" s="2"/>
      <c r="K31" s="2">
        <f t="shared" ref="K31:L31" si="39">K255</f>
        <v>0</v>
      </c>
      <c r="L31" s="2">
        <f t="shared" si="39"/>
        <v>0</v>
      </c>
      <c r="M31" s="2">
        <f>M255</f>
        <v>0</v>
      </c>
      <c r="N31" s="2">
        <f t="shared" ref="N31:AV31" si="40">N255</f>
        <v>0</v>
      </c>
      <c r="O31" s="2">
        <f t="shared" si="40"/>
        <v>0</v>
      </c>
      <c r="P31" s="2">
        <f t="shared" si="40"/>
        <v>0</v>
      </c>
      <c r="Q31" s="2">
        <f t="shared" si="40"/>
        <v>0</v>
      </c>
      <c r="R31" s="2">
        <f t="shared" si="40"/>
        <v>0</v>
      </c>
      <c r="S31" s="2">
        <f t="shared" si="40"/>
        <v>0</v>
      </c>
      <c r="T31" s="2">
        <f t="shared" si="40"/>
        <v>0</v>
      </c>
      <c r="U31" s="2">
        <f t="shared" si="40"/>
        <v>0</v>
      </c>
      <c r="V31" s="2">
        <f t="shared" si="40"/>
        <v>0</v>
      </c>
      <c r="W31" s="2">
        <f t="shared" si="40"/>
        <v>0</v>
      </c>
      <c r="X31" s="2">
        <f t="shared" si="40"/>
        <v>0</v>
      </c>
      <c r="Y31" s="2">
        <f t="shared" si="40"/>
        <v>0</v>
      </c>
      <c r="Z31" s="2">
        <f t="shared" si="40"/>
        <v>0</v>
      </c>
      <c r="AA31" s="2">
        <f t="shared" si="40"/>
        <v>0</v>
      </c>
      <c r="AB31" s="2">
        <f t="shared" si="40"/>
        <v>0</v>
      </c>
      <c r="AC31" s="2">
        <f t="shared" si="40"/>
        <v>0</v>
      </c>
      <c r="AD31" s="2">
        <f t="shared" si="40"/>
        <v>0</v>
      </c>
      <c r="AE31" s="2">
        <f t="shared" si="40"/>
        <v>0</v>
      </c>
      <c r="AF31" s="2">
        <f t="shared" si="40"/>
        <v>0</v>
      </c>
      <c r="AG31" s="2">
        <f t="shared" si="40"/>
        <v>0</v>
      </c>
      <c r="AH31" s="2">
        <f t="shared" si="40"/>
        <v>0</v>
      </c>
      <c r="AI31" s="2">
        <f t="shared" si="40"/>
        <v>0</v>
      </c>
      <c r="AJ31" s="2">
        <f t="shared" si="40"/>
        <v>0</v>
      </c>
      <c r="AK31" s="2">
        <f t="shared" si="40"/>
        <v>0</v>
      </c>
      <c r="AL31" s="2">
        <f t="shared" si="40"/>
        <v>0</v>
      </c>
      <c r="AM31" s="2">
        <f t="shared" si="40"/>
        <v>0</v>
      </c>
      <c r="AN31" s="2">
        <f t="shared" si="40"/>
        <v>0</v>
      </c>
      <c r="AO31" s="2">
        <f t="shared" si="40"/>
        <v>0</v>
      </c>
      <c r="AP31" s="2">
        <f t="shared" si="40"/>
        <v>0</v>
      </c>
      <c r="AQ31" s="57">
        <f t="shared" si="40"/>
        <v>0</v>
      </c>
      <c r="AR31" s="2">
        <f t="shared" si="40"/>
        <v>0</v>
      </c>
      <c r="AS31" s="2">
        <f t="shared" si="40"/>
        <v>5.5398416646603241</v>
      </c>
      <c r="AT31" s="2">
        <f t="shared" si="40"/>
        <v>11.242300805891901</v>
      </c>
      <c r="AU31" s="2">
        <f t="shared" si="40"/>
        <v>16.901578726988959</v>
      </c>
      <c r="AV31" s="2">
        <f t="shared" si="40"/>
        <v>22.466751392143411</v>
      </c>
      <c r="AW31" s="2"/>
    </row>
    <row r="32" spans="1:49" ht="16.8">
      <c r="A32" s="2"/>
      <c r="B32" s="2"/>
      <c r="C32" s="2"/>
      <c r="D32" s="2"/>
      <c r="E32" s="56" t="s">
        <v>880</v>
      </c>
      <c r="F32" s="7"/>
      <c r="G32" s="2" t="s">
        <v>105</v>
      </c>
      <c r="H32" s="7"/>
      <c r="I32" s="7"/>
      <c r="J32" s="2"/>
      <c r="K32" s="464">
        <f t="shared" ref="K32:AV32" si="41">SUM(K29:K31)</f>
        <v>0</v>
      </c>
      <c r="L32" s="464">
        <f t="shared" si="41"/>
        <v>1.062451967631167</v>
      </c>
      <c r="M32" s="464">
        <f t="shared" si="41"/>
        <v>4.8005028694539114</v>
      </c>
      <c r="N32" s="464">
        <f t="shared" si="41"/>
        <v>8.5608040742636966</v>
      </c>
      <c r="O32" s="464">
        <f t="shared" si="41"/>
        <v>12.421231642515162</v>
      </c>
      <c r="P32" s="464">
        <f t="shared" si="41"/>
        <v>16.793416179468551</v>
      </c>
      <c r="Q32" s="464">
        <f t="shared" si="41"/>
        <v>20.676094050707057</v>
      </c>
      <c r="R32" s="464">
        <f t="shared" si="41"/>
        <v>25.159530102595646</v>
      </c>
      <c r="S32" s="464">
        <f t="shared" si="41"/>
        <v>28.981019640619792</v>
      </c>
      <c r="T32" s="464">
        <f t="shared" si="41"/>
        <v>33.026844509812427</v>
      </c>
      <c r="U32" s="464">
        <f t="shared" si="41"/>
        <v>36.649613614197378</v>
      </c>
      <c r="V32" s="464">
        <f t="shared" si="41"/>
        <v>40.322146030455748</v>
      </c>
      <c r="W32" s="464">
        <f t="shared" si="41"/>
        <v>44.761033449564778</v>
      </c>
      <c r="X32" s="464">
        <f t="shared" si="41"/>
        <v>48.906317328620638</v>
      </c>
      <c r="Y32" s="464">
        <f t="shared" si="41"/>
        <v>53.766801871253421</v>
      </c>
      <c r="Z32" s="464">
        <f t="shared" si="41"/>
        <v>57.859834644206579</v>
      </c>
      <c r="AA32" s="464">
        <f t="shared" si="41"/>
        <v>126.03896162604607</v>
      </c>
      <c r="AB32" s="464">
        <f t="shared" si="41"/>
        <v>135.96607537475833</v>
      </c>
      <c r="AC32" s="464">
        <f t="shared" si="41"/>
        <v>146.31731817748411</v>
      </c>
      <c r="AD32" s="464">
        <f t="shared" si="41"/>
        <v>157.67127953388979</v>
      </c>
      <c r="AE32" s="464">
        <f t="shared" si="41"/>
        <v>168.4769134128116</v>
      </c>
      <c r="AF32" s="464">
        <f t="shared" si="41"/>
        <v>177.76103477948857</v>
      </c>
      <c r="AG32" s="464">
        <f t="shared" si="41"/>
        <v>183.74226838715956</v>
      </c>
      <c r="AH32" s="464">
        <f t="shared" si="41"/>
        <v>189.94353737165557</v>
      </c>
      <c r="AI32" s="464">
        <f t="shared" si="41"/>
        <v>198.51335515040881</v>
      </c>
      <c r="AJ32" s="464">
        <f t="shared" si="41"/>
        <v>206.55957857517279</v>
      </c>
      <c r="AK32" s="464">
        <f t="shared" si="41"/>
        <v>211.35093543499394</v>
      </c>
      <c r="AL32" s="464">
        <f t="shared" si="41"/>
        <v>213.85264708029379</v>
      </c>
      <c r="AM32" s="464">
        <f t="shared" si="41"/>
        <v>215.75630458575469</v>
      </c>
      <c r="AN32" s="464">
        <f t="shared" si="41"/>
        <v>216.37412797135789</v>
      </c>
      <c r="AO32" s="464">
        <f t="shared" si="41"/>
        <v>217.19727662282418</v>
      </c>
      <c r="AP32" s="464">
        <f t="shared" si="41"/>
        <v>198.40981025711935</v>
      </c>
      <c r="AQ32" s="382">
        <f t="shared" si="41"/>
        <v>197.16204718780284</v>
      </c>
      <c r="AR32" s="464">
        <f t="shared" si="41"/>
        <v>195.87488261475031</v>
      </c>
      <c r="AS32" s="464">
        <f t="shared" si="41"/>
        <v>193.32201751592706</v>
      </c>
      <c r="AT32" s="464">
        <f t="shared" si="41"/>
        <v>192.20957709019171</v>
      </c>
      <c r="AU32" s="464">
        <f t="shared" si="41"/>
        <v>187.3959968620878</v>
      </c>
      <c r="AV32" s="464">
        <f t="shared" si="41"/>
        <v>183.03405577853002</v>
      </c>
      <c r="AW32" s="2"/>
    </row>
    <row r="33" spans="1:49" ht="16.8">
      <c r="A33" s="2"/>
      <c r="B33" s="2"/>
      <c r="C33" s="2"/>
      <c r="D33" s="2"/>
      <c r="E33" s="56"/>
      <c r="F33" s="7"/>
      <c r="G33" s="2"/>
      <c r="H33" s="7"/>
      <c r="I33" s="7"/>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57"/>
      <c r="AR33" s="2"/>
      <c r="AS33" s="2"/>
      <c r="AT33" s="2"/>
      <c r="AU33" s="2"/>
      <c r="AV33" s="2"/>
      <c r="AW33" s="2"/>
    </row>
    <row r="34" spans="1:49" ht="16.8">
      <c r="A34" s="2"/>
      <c r="B34" s="2"/>
      <c r="C34" s="20" t="s">
        <v>881</v>
      </c>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9"/>
      <c r="AR34" s="20"/>
      <c r="AS34" s="20"/>
      <c r="AT34" s="20"/>
      <c r="AU34" s="20"/>
      <c r="AV34" s="20"/>
      <c r="AW34" s="2"/>
    </row>
    <row r="35" spans="1:49" ht="16.8">
      <c r="A35" s="2"/>
      <c r="B35" s="2"/>
      <c r="C35" s="4" t="s">
        <v>882</v>
      </c>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5"/>
      <c r="AR35" s="12"/>
      <c r="AS35" s="4"/>
      <c r="AT35" s="4"/>
      <c r="AU35" s="4"/>
      <c r="AV35" s="4"/>
      <c r="AW35" s="2"/>
    </row>
    <row r="36" spans="1:49" ht="16.8">
      <c r="A36" s="2"/>
      <c r="B36" s="2"/>
      <c r="C36" s="2"/>
      <c r="D36" s="2"/>
      <c r="E36" s="56"/>
      <c r="F36" s="7"/>
      <c r="G36" s="2"/>
      <c r="H36" s="7"/>
      <c r="I36" s="7"/>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57"/>
      <c r="AR36" s="2"/>
      <c r="AS36" s="2"/>
      <c r="AT36" s="2"/>
      <c r="AU36" s="2"/>
      <c r="AV36" s="2"/>
      <c r="AW36" s="2"/>
    </row>
    <row r="37" spans="1:49" ht="16.8">
      <c r="A37" s="2"/>
      <c r="B37" s="2"/>
      <c r="C37" s="2"/>
      <c r="D37" s="2"/>
      <c r="E37" s="34" t="s">
        <v>545</v>
      </c>
      <c r="F37" s="34"/>
      <c r="G37" s="2" t="s">
        <v>550</v>
      </c>
      <c r="H37" s="7"/>
      <c r="I37" s="7"/>
      <c r="J37" s="2"/>
      <c r="K37" s="2">
        <f t="shared" ref="K37:AV37" si="42">MAX( (K15 - K14) * (J14 - J15), 0)</f>
        <v>0</v>
      </c>
      <c r="L37" s="2">
        <f t="shared" si="42"/>
        <v>0</v>
      </c>
      <c r="M37" s="2">
        <f t="shared" si="42"/>
        <v>0</v>
      </c>
      <c r="N37" s="2">
        <f t="shared" si="42"/>
        <v>0</v>
      </c>
      <c r="O37" s="2">
        <f t="shared" si="42"/>
        <v>0</v>
      </c>
      <c r="P37" s="2">
        <f t="shared" si="42"/>
        <v>0</v>
      </c>
      <c r="Q37" s="2">
        <f t="shared" si="42"/>
        <v>0</v>
      </c>
      <c r="R37" s="2">
        <f t="shared" si="42"/>
        <v>0</v>
      </c>
      <c r="S37" s="2">
        <f t="shared" si="42"/>
        <v>0</v>
      </c>
      <c r="T37" s="2">
        <f t="shared" si="42"/>
        <v>0</v>
      </c>
      <c r="U37" s="2">
        <f t="shared" si="42"/>
        <v>0</v>
      </c>
      <c r="V37" s="2">
        <f t="shared" si="42"/>
        <v>0</v>
      </c>
      <c r="W37" s="2">
        <f t="shared" si="42"/>
        <v>0</v>
      </c>
      <c r="X37" s="2">
        <f t="shared" si="42"/>
        <v>0</v>
      </c>
      <c r="Y37" s="2">
        <f t="shared" si="42"/>
        <v>0</v>
      </c>
      <c r="Z37" s="2">
        <f t="shared" si="42"/>
        <v>0</v>
      </c>
      <c r="AA37" s="2">
        <f t="shared" si="42"/>
        <v>0</v>
      </c>
      <c r="AB37" s="2">
        <f t="shared" si="42"/>
        <v>0</v>
      </c>
      <c r="AC37" s="2">
        <f t="shared" si="42"/>
        <v>0</v>
      </c>
      <c r="AD37" s="2">
        <f t="shared" si="42"/>
        <v>0</v>
      </c>
      <c r="AE37" s="2">
        <f t="shared" si="42"/>
        <v>0</v>
      </c>
      <c r="AF37" s="2">
        <f t="shared" si="42"/>
        <v>0</v>
      </c>
      <c r="AG37" s="2">
        <f t="shared" si="42"/>
        <v>0</v>
      </c>
      <c r="AH37" s="2">
        <f t="shared" si="42"/>
        <v>0</v>
      </c>
      <c r="AI37" s="2">
        <f t="shared" si="42"/>
        <v>0</v>
      </c>
      <c r="AJ37" s="2">
        <f t="shared" si="42"/>
        <v>1</v>
      </c>
      <c r="AK37" s="2">
        <f t="shared" si="42"/>
        <v>0</v>
      </c>
      <c r="AL37" s="2">
        <f t="shared" si="42"/>
        <v>0</v>
      </c>
      <c r="AM37" s="2">
        <f t="shared" si="42"/>
        <v>0</v>
      </c>
      <c r="AN37" s="2">
        <f t="shared" si="42"/>
        <v>0</v>
      </c>
      <c r="AO37" s="2">
        <f t="shared" si="42"/>
        <v>0</v>
      </c>
      <c r="AP37" s="2">
        <f t="shared" si="42"/>
        <v>0</v>
      </c>
      <c r="AQ37" s="57">
        <f t="shared" si="42"/>
        <v>0</v>
      </c>
      <c r="AR37" s="2">
        <f t="shared" si="42"/>
        <v>0</v>
      </c>
      <c r="AS37" s="2">
        <f t="shared" si="42"/>
        <v>0</v>
      </c>
      <c r="AT37" s="2">
        <f t="shared" si="42"/>
        <v>0</v>
      </c>
      <c r="AU37" s="2">
        <f t="shared" si="42"/>
        <v>0</v>
      </c>
      <c r="AV37" s="2">
        <f t="shared" si="42"/>
        <v>0</v>
      </c>
      <c r="AW37" s="2"/>
    </row>
    <row r="38" spans="1:49" ht="16.8">
      <c r="A38" s="2"/>
      <c r="B38" s="2"/>
      <c r="C38" s="2"/>
      <c r="D38" s="2"/>
      <c r="E38" s="34" t="s">
        <v>883</v>
      </c>
      <c r="F38" s="34"/>
      <c r="G38" s="2" t="s">
        <v>550</v>
      </c>
      <c r="H38" s="7"/>
      <c r="I38" s="7"/>
      <c r="J38" s="2"/>
      <c r="K38" s="2">
        <f t="shared" ref="K38:L38" si="43">L37</f>
        <v>0</v>
      </c>
      <c r="L38" s="2">
        <f t="shared" si="43"/>
        <v>0</v>
      </c>
      <c r="M38" s="2">
        <f>N37</f>
        <v>0</v>
      </c>
      <c r="N38" s="2">
        <f t="shared" ref="N38:AV38" si="44">O37</f>
        <v>0</v>
      </c>
      <c r="O38" s="2">
        <f t="shared" si="44"/>
        <v>0</v>
      </c>
      <c r="P38" s="2">
        <f t="shared" si="44"/>
        <v>0</v>
      </c>
      <c r="Q38" s="2">
        <f t="shared" si="44"/>
        <v>0</v>
      </c>
      <c r="R38" s="2">
        <f t="shared" si="44"/>
        <v>0</v>
      </c>
      <c r="S38" s="2">
        <f t="shared" si="44"/>
        <v>0</v>
      </c>
      <c r="T38" s="2">
        <f t="shared" si="44"/>
        <v>0</v>
      </c>
      <c r="U38" s="2">
        <f t="shared" si="44"/>
        <v>0</v>
      </c>
      <c r="V38" s="2">
        <f t="shared" si="44"/>
        <v>0</v>
      </c>
      <c r="W38" s="2">
        <f t="shared" si="44"/>
        <v>0</v>
      </c>
      <c r="X38" s="2">
        <f t="shared" si="44"/>
        <v>0</v>
      </c>
      <c r="Y38" s="2">
        <f t="shared" si="44"/>
        <v>0</v>
      </c>
      <c r="Z38" s="2">
        <f t="shared" si="44"/>
        <v>0</v>
      </c>
      <c r="AA38" s="2">
        <f t="shared" si="44"/>
        <v>0</v>
      </c>
      <c r="AB38" s="2">
        <f t="shared" si="44"/>
        <v>0</v>
      </c>
      <c r="AC38" s="2">
        <f t="shared" si="44"/>
        <v>0</v>
      </c>
      <c r="AD38" s="2">
        <f t="shared" si="44"/>
        <v>0</v>
      </c>
      <c r="AE38" s="2">
        <f t="shared" si="44"/>
        <v>0</v>
      </c>
      <c r="AF38" s="2">
        <f t="shared" si="44"/>
        <v>0</v>
      </c>
      <c r="AG38" s="2">
        <f t="shared" si="44"/>
        <v>0</v>
      </c>
      <c r="AH38" s="2">
        <f t="shared" si="44"/>
        <v>0</v>
      </c>
      <c r="AI38" s="2">
        <f t="shared" si="44"/>
        <v>1</v>
      </c>
      <c r="AJ38" s="2">
        <f t="shared" si="44"/>
        <v>0</v>
      </c>
      <c r="AK38" s="2">
        <f t="shared" si="44"/>
        <v>0</v>
      </c>
      <c r="AL38" s="2">
        <f t="shared" si="44"/>
        <v>0</v>
      </c>
      <c r="AM38" s="2">
        <f t="shared" si="44"/>
        <v>0</v>
      </c>
      <c r="AN38" s="2">
        <f t="shared" si="44"/>
        <v>0</v>
      </c>
      <c r="AO38" s="2">
        <f t="shared" si="44"/>
        <v>0</v>
      </c>
      <c r="AP38" s="2">
        <f t="shared" si="44"/>
        <v>0</v>
      </c>
      <c r="AQ38" s="57">
        <f t="shared" si="44"/>
        <v>0</v>
      </c>
      <c r="AR38" s="2">
        <f t="shared" si="44"/>
        <v>0</v>
      </c>
      <c r="AS38" s="2">
        <f t="shared" si="44"/>
        <v>0</v>
      </c>
      <c r="AT38" s="2">
        <f t="shared" si="44"/>
        <v>0</v>
      </c>
      <c r="AU38" s="2">
        <f t="shared" si="44"/>
        <v>0</v>
      </c>
      <c r="AV38" s="2">
        <f t="shared" si="44"/>
        <v>0</v>
      </c>
      <c r="AW38" s="2"/>
    </row>
    <row r="39" spans="1:49" ht="16.8">
      <c r="A39" s="2"/>
      <c r="B39" s="2"/>
      <c r="C39" s="2"/>
      <c r="D39" s="2"/>
      <c r="E39" s="34"/>
      <c r="F39" s="34"/>
      <c r="G39" s="34"/>
      <c r="H39" s="7"/>
      <c r="I39" s="7"/>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57"/>
      <c r="AR39" s="2"/>
      <c r="AS39" s="2"/>
      <c r="AT39" s="2"/>
      <c r="AU39" s="2"/>
      <c r="AV39" s="2"/>
      <c r="AW39" s="2"/>
    </row>
    <row r="40" spans="1:49" ht="16.8">
      <c r="A40" s="2"/>
      <c r="B40" s="2"/>
      <c r="C40" s="2"/>
      <c r="D40" s="2"/>
      <c r="E40" s="41" t="s">
        <v>884</v>
      </c>
      <c r="F40" s="34"/>
      <c r="G40" s="2" t="s">
        <v>105</v>
      </c>
      <c r="H40" s="7"/>
      <c r="I40" s="7"/>
      <c r="J40" s="2"/>
      <c r="K40" s="2">
        <f>InputSummary!K230</f>
        <v>0</v>
      </c>
      <c r="L40" s="2">
        <f>InputSummary!L230</f>
        <v>0</v>
      </c>
      <c r="M40" s="2">
        <f>InputSummary!M230</f>
        <v>0</v>
      </c>
      <c r="N40" s="2">
        <f>InputSummary!N230</f>
        <v>0</v>
      </c>
      <c r="O40" s="2">
        <f>InputSummary!O230</f>
        <v>0</v>
      </c>
      <c r="P40" s="2">
        <f>InputSummary!P230</f>
        <v>0</v>
      </c>
      <c r="Q40" s="2">
        <f>InputSummary!Q230</f>
        <v>0</v>
      </c>
      <c r="R40" s="2">
        <f>InputSummary!R230</f>
        <v>0</v>
      </c>
      <c r="S40" s="2">
        <f>InputSummary!S230</f>
        <v>0</v>
      </c>
      <c r="T40" s="2">
        <f>InputSummary!T230</f>
        <v>0</v>
      </c>
      <c r="U40" s="2">
        <f>InputSummary!U230</f>
        <v>0</v>
      </c>
      <c r="V40" s="2">
        <f>InputSummary!V230</f>
        <v>0</v>
      </c>
      <c r="W40" s="2">
        <f>InputSummary!W230</f>
        <v>0</v>
      </c>
      <c r="X40" s="2">
        <f>InputSummary!X230</f>
        <v>0</v>
      </c>
      <c r="Y40" s="2">
        <f>InputSummary!Y230</f>
        <v>0</v>
      </c>
      <c r="Z40" s="2">
        <f>InputSummary!Z230</f>
        <v>0</v>
      </c>
      <c r="AA40" s="2">
        <f>InputSummary!AA230</f>
        <v>0</v>
      </c>
      <c r="AB40" s="2">
        <f>InputSummary!AB230</f>
        <v>0</v>
      </c>
      <c r="AC40" s="2">
        <f>InputSummary!AC230</f>
        <v>0</v>
      </c>
      <c r="AD40" s="2">
        <f>InputSummary!AD230</f>
        <v>0</v>
      </c>
      <c r="AE40" s="2">
        <f>InputSummary!AE230</f>
        <v>0</v>
      </c>
      <c r="AF40" s="2">
        <f>InputSummary!AF230</f>
        <v>0</v>
      </c>
      <c r="AG40" s="2">
        <f>InputSummary!AG230</f>
        <v>0</v>
      </c>
      <c r="AH40" s="2">
        <f>InputSummary!AH230</f>
        <v>0</v>
      </c>
      <c r="AI40" s="2">
        <f>InputSummary!AI230</f>
        <v>0</v>
      </c>
      <c r="AJ40" s="8">
        <f>InputSummary!AJ230</f>
        <v>0</v>
      </c>
      <c r="AK40" s="8">
        <f>InputSummary!AK230</f>
        <v>0</v>
      </c>
      <c r="AL40" s="8">
        <f>InputSummary!AL230</f>
        <v>0</v>
      </c>
      <c r="AM40" s="8">
        <f>InputSummary!AM230</f>
        <v>0</v>
      </c>
      <c r="AN40" s="8">
        <f>InputSummary!AN230</f>
        <v>0</v>
      </c>
      <c r="AO40" s="8">
        <f>InputSummary!AO230</f>
        <v>0</v>
      </c>
      <c r="AP40" s="8">
        <f>InputSummary!AP230</f>
        <v>0</v>
      </c>
      <c r="AQ40" s="9">
        <f>InputSummary!AQ230</f>
        <v>0</v>
      </c>
      <c r="AR40" s="8">
        <f>InputSummary!AR230</f>
        <v>0</v>
      </c>
      <c r="AS40" s="8">
        <f>InputSummary!AS230</f>
        <v>0</v>
      </c>
      <c r="AT40" s="8">
        <f>InputSummary!AT230</f>
        <v>0</v>
      </c>
      <c r="AU40" s="8">
        <f>InputSummary!AU230</f>
        <v>0</v>
      </c>
      <c r="AV40" s="8">
        <f>InputSummary!AV230</f>
        <v>0</v>
      </c>
      <c r="AW40" s="2"/>
    </row>
    <row r="41" spans="1:49" ht="16.8">
      <c r="A41" s="2"/>
      <c r="B41" s="2"/>
      <c r="C41" s="2"/>
      <c r="D41" s="2"/>
      <c r="E41" s="7"/>
      <c r="F41" s="2"/>
      <c r="G41" s="2"/>
      <c r="H41" s="7"/>
      <c r="I41" s="7"/>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57"/>
      <c r="AR41" s="2"/>
      <c r="AS41" s="2"/>
      <c r="AT41" s="2"/>
      <c r="AU41" s="2"/>
      <c r="AV41" s="2"/>
      <c r="AW41" s="2"/>
    </row>
    <row r="42" spans="1:49" ht="16.8">
      <c r="A42" s="2"/>
      <c r="B42" s="2"/>
      <c r="C42" s="2"/>
      <c r="D42" s="2"/>
      <c r="E42" s="7" t="s">
        <v>885</v>
      </c>
      <c r="F42" s="7"/>
      <c r="G42" s="2" t="s">
        <v>105</v>
      </c>
      <c r="H42" s="7"/>
      <c r="I42" s="7"/>
      <c r="J42" s="2"/>
      <c r="K42" s="2">
        <f>SUM($K27:K27) * K38</f>
        <v>0</v>
      </c>
      <c r="L42" s="2">
        <f>SUM($K27:L27) * L38</f>
        <v>0</v>
      </c>
      <c r="M42" s="2">
        <f>SUM($K27:M27) * M38</f>
        <v>0</v>
      </c>
      <c r="N42" s="2">
        <f>SUM($K27:N27) * N38</f>
        <v>0</v>
      </c>
      <c r="O42" s="2">
        <f>SUM($K27:O27) * O38</f>
        <v>0</v>
      </c>
      <c r="P42" s="2">
        <f>SUM($K27:P27) * P38</f>
        <v>0</v>
      </c>
      <c r="Q42" s="2">
        <f>SUM($K27:Q27) * Q38</f>
        <v>0</v>
      </c>
      <c r="R42" s="2">
        <f>SUM($K27:R27) * R38</f>
        <v>0</v>
      </c>
      <c r="S42" s="2">
        <f>SUM($K27:S27) * S38</f>
        <v>0</v>
      </c>
      <c r="T42" s="2">
        <f>SUM($K27:T27) * T38</f>
        <v>0</v>
      </c>
      <c r="U42" s="2">
        <f>SUM($K27:U27) * U38</f>
        <v>0</v>
      </c>
      <c r="V42" s="2">
        <f>SUM($K27:V27) * V38</f>
        <v>0</v>
      </c>
      <c r="W42" s="2">
        <f>SUM($K27:W27) * W38</f>
        <v>0</v>
      </c>
      <c r="X42" s="2">
        <f>SUM($K27:X27) * X38</f>
        <v>0</v>
      </c>
      <c r="Y42" s="2">
        <f>SUM($K27:Y27) * Y38</f>
        <v>0</v>
      </c>
      <c r="Z42" s="2">
        <f>SUM($K27:Z27) * Z38</f>
        <v>0</v>
      </c>
      <c r="AA42" s="2">
        <f>SUM($K27:AA27) * AA38</f>
        <v>0</v>
      </c>
      <c r="AB42" s="2">
        <f>SUM($K27:AB27) * AB38</f>
        <v>0</v>
      </c>
      <c r="AC42" s="2">
        <f>SUM($K27:AC27) * AC38</f>
        <v>0</v>
      </c>
      <c r="AD42" s="2">
        <f>SUM($K27:AD27) * AD38</f>
        <v>0</v>
      </c>
      <c r="AE42" s="2">
        <f>SUM($K27:AE27) * AE38</f>
        <v>0</v>
      </c>
      <c r="AF42" s="2">
        <f>SUM($K27:AF27) * AF38</f>
        <v>0</v>
      </c>
      <c r="AG42" s="2">
        <f>SUM($K27:AG27) * AG38</f>
        <v>0</v>
      </c>
      <c r="AH42" s="2">
        <f>SUM($K27:AH27) * AH38</f>
        <v>0</v>
      </c>
      <c r="AI42" s="2">
        <f>SUM($K27:AI27) * AI38</f>
        <v>4305.8227543949333</v>
      </c>
      <c r="AJ42" s="2">
        <f>SUM($K27:AJ27) * AJ38</f>
        <v>0</v>
      </c>
      <c r="AK42" s="2">
        <f>SUM($K27:AK27) * AK38</f>
        <v>0</v>
      </c>
      <c r="AL42" s="2">
        <f>SUM($K27:AL27) * AL38</f>
        <v>0</v>
      </c>
      <c r="AM42" s="2">
        <f>SUM($K27:AM27) * AM38</f>
        <v>0</v>
      </c>
      <c r="AN42" s="2">
        <f>SUM($K27:AN27) * AN38</f>
        <v>0</v>
      </c>
      <c r="AO42" s="2">
        <f>SUM($K27:AO27) * AO38</f>
        <v>0</v>
      </c>
      <c r="AP42" s="2">
        <f>SUM($K27:AP27) * AP38</f>
        <v>0</v>
      </c>
      <c r="AQ42" s="57">
        <f>SUM($K27:AQ27) * AQ38</f>
        <v>0</v>
      </c>
      <c r="AR42" s="2">
        <f>SUM($K27:AR27) * AR38</f>
        <v>0</v>
      </c>
      <c r="AS42" s="2">
        <f>SUM($K27:AS27) * AS38</f>
        <v>0</v>
      </c>
      <c r="AT42" s="2">
        <f>SUM($K27:AT27) * AT38</f>
        <v>0</v>
      </c>
      <c r="AU42" s="2">
        <f>SUM($K27:AU27) * AU38</f>
        <v>0</v>
      </c>
      <c r="AV42" s="2">
        <f>SUM($K27:AV27) * AV38</f>
        <v>0</v>
      </c>
      <c r="AW42" s="2"/>
    </row>
    <row r="43" spans="1:49" ht="16.8">
      <c r="A43" s="2"/>
      <c r="B43" s="2"/>
      <c r="C43" s="2"/>
      <c r="D43" s="2"/>
      <c r="E43" s="7" t="s">
        <v>886</v>
      </c>
      <c r="F43" s="2"/>
      <c r="G43" s="2" t="s">
        <v>105</v>
      </c>
      <c r="H43" s="7"/>
      <c r="I43" s="7"/>
      <c r="J43" s="2"/>
      <c r="K43" s="2">
        <f>SUM($K40:K40,$K29:K31) * K38</f>
        <v>0</v>
      </c>
      <c r="L43" s="2">
        <f>SUM($K40:L40,$K29:L31) * L38</f>
        <v>0</v>
      </c>
      <c r="M43" s="2">
        <f>SUM($K40:M40,$K29:M31) * M38</f>
        <v>0</v>
      </c>
      <c r="N43" s="2">
        <f>SUM($K40:N40,$K29:N31) * N38</f>
        <v>0</v>
      </c>
      <c r="O43" s="2">
        <f>SUM($K40:O40,$K29:O31) * O38</f>
        <v>0</v>
      </c>
      <c r="P43" s="2">
        <f>SUM($K40:P40,$K29:P31) * P38</f>
        <v>0</v>
      </c>
      <c r="Q43" s="2">
        <f>SUM($K40:Q40,$K29:Q31) * Q38</f>
        <v>0</v>
      </c>
      <c r="R43" s="2">
        <f>SUM($K40:R40,$K29:R31) * R38</f>
        <v>0</v>
      </c>
      <c r="S43" s="2">
        <f>SUM($K40:S40,$K29:S31) * S38</f>
        <v>0</v>
      </c>
      <c r="T43" s="2">
        <f>SUM($K40:T40,$K29:T31) * T38</f>
        <v>0</v>
      </c>
      <c r="U43" s="2">
        <f>SUM($K40:U40,$K29:U31) * U38</f>
        <v>0</v>
      </c>
      <c r="V43" s="2">
        <f>SUM($K40:V40,$K29:V31) * V38</f>
        <v>0</v>
      </c>
      <c r="W43" s="2">
        <f>SUM($K40:W40,$K29:W31) * W38</f>
        <v>0</v>
      </c>
      <c r="X43" s="2">
        <f>SUM($K40:X40,$K29:X31) * X38</f>
        <v>0</v>
      </c>
      <c r="Y43" s="2">
        <f>SUM($K40:Y40,$K29:Y31) * Y38</f>
        <v>0</v>
      </c>
      <c r="Z43" s="2">
        <f>SUM($K40:Z40,$K29:Z31) * Z38</f>
        <v>0</v>
      </c>
      <c r="AA43" s="2">
        <f>SUM($K40:AA40,$K29:AA31) * AA38</f>
        <v>0</v>
      </c>
      <c r="AB43" s="2">
        <f>SUM($K40:AB40,$K29:AB31) * AB38</f>
        <v>0</v>
      </c>
      <c r="AC43" s="2">
        <f>SUM($K40:AC40,$K29:AC31) * AC38</f>
        <v>0</v>
      </c>
      <c r="AD43" s="2">
        <f>SUM($K40:AD40,$K29:AD31) * AD38</f>
        <v>0</v>
      </c>
      <c r="AE43" s="2">
        <f>SUM($K40:AE40,$K29:AE31) * AE38</f>
        <v>0</v>
      </c>
      <c r="AF43" s="2">
        <f>SUM($K40:AF40,$K29:AF31) * AF38</f>
        <v>0</v>
      </c>
      <c r="AG43" s="2">
        <f>SUM($K40:AG40,$K29:AG31) * AG38</f>
        <v>0</v>
      </c>
      <c r="AH43" s="2">
        <f>SUM($K40:AH40,$K29:AH31) * AH38</f>
        <v>0</v>
      </c>
      <c r="AI43" s="2">
        <f>SUM($K40:AI40,$K29:AI31) * AI38</f>
        <v>1918.1783857890684</v>
      </c>
      <c r="AJ43" s="2">
        <f>SUM($K40:AJ40,$K29:AJ31) * AJ38</f>
        <v>0</v>
      </c>
      <c r="AK43" s="2">
        <f>SUM($K40:AK40,$K29:AK31) * AK38</f>
        <v>0</v>
      </c>
      <c r="AL43" s="2">
        <f>SUM($K40:AL40,$K29:AL31) * AL38</f>
        <v>0</v>
      </c>
      <c r="AM43" s="2">
        <f>SUM($K40:AM40,$K29:AM31) * AM38</f>
        <v>0</v>
      </c>
      <c r="AN43" s="2">
        <f>SUM($K40:AN40,$K29:AN31) * AN38</f>
        <v>0</v>
      </c>
      <c r="AO43" s="2">
        <f>SUM($K40:AO40,$K29:AO31) * AO38</f>
        <v>0</v>
      </c>
      <c r="AP43" s="2">
        <f>SUM($K40:AP40,$K29:AP31) * AP38</f>
        <v>0</v>
      </c>
      <c r="AQ43" s="57">
        <f>SUM($K40:AQ40,$K29:AQ31) * AQ38</f>
        <v>0</v>
      </c>
      <c r="AR43" s="2">
        <f>SUM($K40:AR40,$K29:AR31) * AR38</f>
        <v>0</v>
      </c>
      <c r="AS43" s="2">
        <f>SUM($K40:AS40,$K29:AS31) * AS38</f>
        <v>0</v>
      </c>
      <c r="AT43" s="2">
        <f>SUM($K40:AT40,$K29:AT31) * AT38</f>
        <v>0</v>
      </c>
      <c r="AU43" s="2">
        <f>SUM($K40:AU40,$K29:AU31) * AU38</f>
        <v>0</v>
      </c>
      <c r="AV43" s="2">
        <f>SUM($K40:AV40,$K29:AV31) * AV38</f>
        <v>0</v>
      </c>
      <c r="AW43" s="2"/>
    </row>
    <row r="44" spans="1:49" ht="16.8">
      <c r="A44" s="2"/>
      <c r="B44" s="2"/>
      <c r="C44" s="2"/>
      <c r="D44" s="2"/>
      <c r="E44" s="7"/>
      <c r="F44" s="2"/>
      <c r="G44" s="2"/>
      <c r="H44" s="7"/>
      <c r="I44" s="7"/>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57"/>
      <c r="AR44" s="2"/>
      <c r="AS44" s="2"/>
      <c r="AT44" s="2"/>
      <c r="AU44" s="2"/>
      <c r="AV44" s="2"/>
      <c r="AW44" s="2"/>
    </row>
    <row r="45" spans="1:49" ht="16.8">
      <c r="A45" s="2"/>
      <c r="B45" s="2"/>
      <c r="C45" s="2"/>
      <c r="D45" s="2"/>
      <c r="E45" s="7" t="s">
        <v>887</v>
      </c>
      <c r="F45" s="2"/>
      <c r="G45" s="2" t="s">
        <v>105</v>
      </c>
      <c r="H45" s="7"/>
      <c r="I45" s="7"/>
      <c r="J45" s="2"/>
      <c r="K45" s="2">
        <f t="shared" ref="K45:K46" si="45">J42*K$37</f>
        <v>0</v>
      </c>
      <c r="L45" s="2">
        <f t="shared" ref="L45:L46" si="46">K42*L$37</f>
        <v>0</v>
      </c>
      <c r="M45" s="2">
        <f t="shared" ref="M45:M46" si="47">L42*M$37</f>
        <v>0</v>
      </c>
      <c r="N45" s="2">
        <f t="shared" ref="N45:N46" si="48">M42*N$37</f>
        <v>0</v>
      </c>
      <c r="O45" s="2">
        <f t="shared" ref="O45:O46" si="49">N42*O$37</f>
        <v>0</v>
      </c>
      <c r="P45" s="2">
        <f t="shared" ref="P45:P46" si="50">O42*P$37</f>
        <v>0</v>
      </c>
      <c r="Q45" s="2">
        <f t="shared" ref="Q45:Q46" si="51">P42*Q$37</f>
        <v>0</v>
      </c>
      <c r="R45" s="2">
        <f t="shared" ref="R45:R46" si="52">Q42*R$37</f>
        <v>0</v>
      </c>
      <c r="S45" s="2">
        <f t="shared" ref="S45:S46" si="53">R42*S$37</f>
        <v>0</v>
      </c>
      <c r="T45" s="2">
        <f t="shared" ref="T45:AV46" si="54">S42*T$37</f>
        <v>0</v>
      </c>
      <c r="U45" s="2">
        <f t="shared" si="54"/>
        <v>0</v>
      </c>
      <c r="V45" s="2">
        <f t="shared" si="54"/>
        <v>0</v>
      </c>
      <c r="W45" s="2">
        <f t="shared" si="54"/>
        <v>0</v>
      </c>
      <c r="X45" s="2">
        <f t="shared" si="54"/>
        <v>0</v>
      </c>
      <c r="Y45" s="2">
        <f t="shared" si="54"/>
        <v>0</v>
      </c>
      <c r="Z45" s="2">
        <f t="shared" si="54"/>
        <v>0</v>
      </c>
      <c r="AA45" s="2">
        <f t="shared" si="54"/>
        <v>0</v>
      </c>
      <c r="AB45" s="2">
        <f t="shared" si="54"/>
        <v>0</v>
      </c>
      <c r="AC45" s="2">
        <f t="shared" si="54"/>
        <v>0</v>
      </c>
      <c r="AD45" s="2">
        <f t="shared" si="54"/>
        <v>0</v>
      </c>
      <c r="AE45" s="2">
        <f t="shared" si="54"/>
        <v>0</v>
      </c>
      <c r="AF45" s="2">
        <f t="shared" si="54"/>
        <v>0</v>
      </c>
      <c r="AG45" s="2">
        <f t="shared" si="54"/>
        <v>0</v>
      </c>
      <c r="AH45" s="2">
        <f t="shared" si="54"/>
        <v>0</v>
      </c>
      <c r="AI45" s="2">
        <f t="shared" si="54"/>
        <v>0</v>
      </c>
      <c r="AJ45" s="2">
        <f t="shared" si="54"/>
        <v>4305.8227543949333</v>
      </c>
      <c r="AK45" s="2">
        <f t="shared" si="54"/>
        <v>0</v>
      </c>
      <c r="AL45" s="2">
        <f t="shared" si="54"/>
        <v>0</v>
      </c>
      <c r="AM45" s="2">
        <f t="shared" si="54"/>
        <v>0</v>
      </c>
      <c r="AN45" s="2">
        <f t="shared" si="54"/>
        <v>0</v>
      </c>
      <c r="AO45" s="2">
        <f t="shared" si="54"/>
        <v>0</v>
      </c>
      <c r="AP45" s="2">
        <f t="shared" si="54"/>
        <v>0</v>
      </c>
      <c r="AQ45" s="57">
        <f t="shared" si="54"/>
        <v>0</v>
      </c>
      <c r="AR45" s="2">
        <f t="shared" si="54"/>
        <v>0</v>
      </c>
      <c r="AS45" s="2">
        <f t="shared" si="54"/>
        <v>0</v>
      </c>
      <c r="AT45" s="2">
        <f t="shared" si="54"/>
        <v>0</v>
      </c>
      <c r="AU45" s="2">
        <f t="shared" si="54"/>
        <v>0</v>
      </c>
      <c r="AV45" s="2">
        <f t="shared" si="54"/>
        <v>0</v>
      </c>
      <c r="AW45" s="2"/>
    </row>
    <row r="46" spans="1:49" ht="16.8">
      <c r="A46" s="2"/>
      <c r="B46" s="2"/>
      <c r="C46" s="2"/>
      <c r="D46" s="2"/>
      <c r="E46" s="7" t="s">
        <v>888</v>
      </c>
      <c r="F46" s="2"/>
      <c r="G46" s="2" t="s">
        <v>105</v>
      </c>
      <c r="H46" s="7"/>
      <c r="I46" s="7"/>
      <c r="J46" s="2"/>
      <c r="K46" s="2">
        <f t="shared" si="45"/>
        <v>0</v>
      </c>
      <c r="L46" s="2">
        <f t="shared" si="46"/>
        <v>0</v>
      </c>
      <c r="M46" s="2">
        <f t="shared" si="47"/>
        <v>0</v>
      </c>
      <c r="N46" s="2">
        <f t="shared" si="48"/>
        <v>0</v>
      </c>
      <c r="O46" s="2">
        <f t="shared" si="49"/>
        <v>0</v>
      </c>
      <c r="P46" s="2">
        <f t="shared" si="50"/>
        <v>0</v>
      </c>
      <c r="Q46" s="2">
        <f t="shared" si="51"/>
        <v>0</v>
      </c>
      <c r="R46" s="2">
        <f t="shared" si="52"/>
        <v>0</v>
      </c>
      <c r="S46" s="2">
        <f t="shared" si="53"/>
        <v>0</v>
      </c>
      <c r="T46" s="2">
        <f t="shared" si="54"/>
        <v>0</v>
      </c>
      <c r="U46" s="2">
        <f t="shared" ref="U46:AV46" si="55">T43*U$37</f>
        <v>0</v>
      </c>
      <c r="V46" s="2">
        <f t="shared" si="55"/>
        <v>0</v>
      </c>
      <c r="W46" s="2">
        <f t="shared" si="55"/>
        <v>0</v>
      </c>
      <c r="X46" s="2">
        <f t="shared" si="55"/>
        <v>0</v>
      </c>
      <c r="Y46" s="2">
        <f t="shared" si="55"/>
        <v>0</v>
      </c>
      <c r="Z46" s="2">
        <f t="shared" si="55"/>
        <v>0</v>
      </c>
      <c r="AA46" s="2">
        <f t="shared" si="55"/>
        <v>0</v>
      </c>
      <c r="AB46" s="2">
        <f t="shared" si="55"/>
        <v>0</v>
      </c>
      <c r="AC46" s="2">
        <f t="shared" si="55"/>
        <v>0</v>
      </c>
      <c r="AD46" s="2">
        <f t="shared" si="55"/>
        <v>0</v>
      </c>
      <c r="AE46" s="2">
        <f t="shared" si="55"/>
        <v>0</v>
      </c>
      <c r="AF46" s="2">
        <f t="shared" si="55"/>
        <v>0</v>
      </c>
      <c r="AG46" s="2">
        <f t="shared" si="55"/>
        <v>0</v>
      </c>
      <c r="AH46" s="2">
        <f t="shared" si="55"/>
        <v>0</v>
      </c>
      <c r="AI46" s="2">
        <f t="shared" si="55"/>
        <v>0</v>
      </c>
      <c r="AJ46" s="2">
        <f>AI43*AJ$37</f>
        <v>1918.1783857890684</v>
      </c>
      <c r="AK46" s="2">
        <f t="shared" si="55"/>
        <v>0</v>
      </c>
      <c r="AL46" s="2">
        <f t="shared" si="55"/>
        <v>0</v>
      </c>
      <c r="AM46" s="2">
        <f t="shared" si="55"/>
        <v>0</v>
      </c>
      <c r="AN46" s="2">
        <f t="shared" si="55"/>
        <v>0</v>
      </c>
      <c r="AO46" s="2">
        <f t="shared" si="55"/>
        <v>0</v>
      </c>
      <c r="AP46" s="2">
        <f t="shared" si="55"/>
        <v>0</v>
      </c>
      <c r="AQ46" s="57">
        <f t="shared" si="55"/>
        <v>0</v>
      </c>
      <c r="AR46" s="2">
        <f t="shared" si="55"/>
        <v>0</v>
      </c>
      <c r="AS46" s="2">
        <f t="shared" si="55"/>
        <v>0</v>
      </c>
      <c r="AT46" s="2">
        <f t="shared" si="55"/>
        <v>0</v>
      </c>
      <c r="AU46" s="2">
        <f t="shared" si="55"/>
        <v>0</v>
      </c>
      <c r="AV46" s="2">
        <f t="shared" si="55"/>
        <v>0</v>
      </c>
      <c r="AW46" s="2"/>
    </row>
    <row r="47" spans="1:49" ht="16.8">
      <c r="A47" s="2"/>
      <c r="B47" s="2"/>
      <c r="C47" s="2"/>
      <c r="D47" s="2"/>
      <c r="E47" s="56"/>
      <c r="F47" s="7"/>
      <c r="G47" s="2"/>
      <c r="H47" s="7"/>
      <c r="I47" s="7"/>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57"/>
      <c r="AR47" s="2"/>
      <c r="AS47" s="2"/>
      <c r="AT47" s="2"/>
      <c r="AU47" s="2"/>
      <c r="AV47" s="2"/>
      <c r="AW47" s="2"/>
    </row>
    <row r="48" spans="1:49">
      <c r="AQ48" s="220"/>
    </row>
    <row r="49" spans="1:49" ht="16.8">
      <c r="A49" s="2"/>
      <c r="B49" s="22" t="s">
        <v>889</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197"/>
      <c r="AR49" s="22"/>
      <c r="AS49" s="22"/>
      <c r="AT49" s="22"/>
      <c r="AU49" s="22"/>
      <c r="AV49" s="22"/>
      <c r="AW49" s="2"/>
    </row>
    <row r="50" spans="1:49" ht="16.8">
      <c r="B50" s="4" t="s">
        <v>890</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9" ht="16.8">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6"/>
      <c r="AR51" s="35"/>
      <c r="AS51" s="34"/>
      <c r="AT51" s="34"/>
      <c r="AU51" s="34"/>
      <c r="AV51" s="34"/>
    </row>
    <row r="52" spans="1:49" ht="16.8">
      <c r="B52" s="34"/>
      <c r="C52" s="20" t="s">
        <v>891</v>
      </c>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39"/>
      <c r="AR52" s="20"/>
      <c r="AS52" s="20"/>
      <c r="AT52" s="20"/>
      <c r="AU52" s="20"/>
      <c r="AV52" s="20"/>
      <c r="AW52" s="2"/>
    </row>
    <row r="53" spans="1:49" ht="16.8" outlineLevel="1">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6"/>
      <c r="AR53" s="35"/>
      <c r="AS53" s="34"/>
      <c r="AT53" s="34"/>
      <c r="AU53" s="34"/>
      <c r="AV53" s="34"/>
    </row>
    <row r="54" spans="1:49" ht="16.8" outlineLevel="1">
      <c r="B54" s="34"/>
      <c r="C54" s="34"/>
      <c r="D54" s="34"/>
      <c r="E54" s="34" t="s">
        <v>892</v>
      </c>
      <c r="F54" s="34"/>
      <c r="G54" s="2" t="s">
        <v>281</v>
      </c>
      <c r="H54" s="7"/>
      <c r="I54" s="46"/>
      <c r="J54" s="34"/>
      <c r="K54" s="81">
        <f>InputSummary!K226</f>
        <v>33.299999999999997</v>
      </c>
      <c r="L54" s="81">
        <f>InputSummary!L226</f>
        <v>33.299999999999997</v>
      </c>
      <c r="M54" s="81">
        <f>InputSummary!M226</f>
        <v>33.299999999999997</v>
      </c>
      <c r="N54" s="81">
        <f>InputSummary!N226</f>
        <v>33.299999999999997</v>
      </c>
      <c r="O54" s="81">
        <f>InputSummary!O226</f>
        <v>33.299999999999997</v>
      </c>
      <c r="P54" s="81">
        <f>InputSummary!P226</f>
        <v>33.299999999999997</v>
      </c>
      <c r="Q54" s="81">
        <f>InputSummary!Q226</f>
        <v>33.299999999999997</v>
      </c>
      <c r="R54" s="81">
        <f>InputSummary!R226</f>
        <v>33.299999999999997</v>
      </c>
      <c r="S54" s="81">
        <f>InputSummary!S226</f>
        <v>33.299999999999997</v>
      </c>
      <c r="T54" s="81">
        <f>InputSummary!T226</f>
        <v>33.299999999999997</v>
      </c>
      <c r="U54" s="81">
        <f>InputSummary!U226</f>
        <v>33.299999999999997</v>
      </c>
      <c r="V54" s="81">
        <f>InputSummary!V226</f>
        <v>33.299999999999997</v>
      </c>
      <c r="W54" s="81">
        <f>InputSummary!W226</f>
        <v>33.299999999999997</v>
      </c>
      <c r="X54" s="81">
        <f>InputSummary!X226</f>
        <v>33.299999999999997</v>
      </c>
      <c r="Y54" s="81">
        <f>InputSummary!Y226</f>
        <v>33.299999999999997</v>
      </c>
      <c r="Z54" s="81">
        <f>InputSummary!Z226</f>
        <v>33.299999999999997</v>
      </c>
      <c r="AA54" s="81">
        <f>InputSummary!AA226</f>
        <v>33.299999999999997</v>
      </c>
      <c r="AB54" s="81">
        <f>InputSummary!AB226</f>
        <v>33.299999999999997</v>
      </c>
      <c r="AC54" s="81">
        <f>InputSummary!AC226</f>
        <v>33.299999999999997</v>
      </c>
      <c r="AD54" s="81">
        <f>InputSummary!AD226</f>
        <v>33.299999999999997</v>
      </c>
      <c r="AE54" s="81">
        <f>InputSummary!AE226</f>
        <v>33.299999999999997</v>
      </c>
      <c r="AF54" s="81">
        <f>InputSummary!AF226</f>
        <v>33.299999999999997</v>
      </c>
      <c r="AG54" s="81">
        <f>InputSummary!AG226</f>
        <v>33.299999999999997</v>
      </c>
      <c r="AH54" s="81">
        <f>InputSummary!AH226</f>
        <v>33.299999999999997</v>
      </c>
      <c r="AI54" s="81">
        <f>InputSummary!AI226</f>
        <v>33.299999999999997</v>
      </c>
      <c r="AJ54" s="81">
        <f>InputSummary!AJ226</f>
        <v>23.125</v>
      </c>
      <c r="AK54" s="81">
        <f>InputSummary!AK226</f>
        <v>26.25</v>
      </c>
      <c r="AL54" s="81">
        <f>InputSummary!AL226</f>
        <v>29.375</v>
      </c>
      <c r="AM54" s="81">
        <f>InputSummary!AM226</f>
        <v>32.5</v>
      </c>
      <c r="AN54" s="81">
        <f>InputSummary!AN226</f>
        <v>35.625</v>
      </c>
      <c r="AO54" s="81">
        <f>InputSummary!AO226</f>
        <v>38.75</v>
      </c>
      <c r="AP54" s="81">
        <f>InputSummary!AP226</f>
        <v>41.875</v>
      </c>
      <c r="AQ54" s="224">
        <f>InputSummary!AQ226</f>
        <v>45</v>
      </c>
      <c r="AR54" s="81">
        <f>AQ54</f>
        <v>45</v>
      </c>
      <c r="AS54" s="81">
        <f t="shared" ref="AS54:AV54" si="56">AR54</f>
        <v>45</v>
      </c>
      <c r="AT54" s="81">
        <f t="shared" si="56"/>
        <v>45</v>
      </c>
      <c r="AU54" s="81">
        <f t="shared" si="56"/>
        <v>45</v>
      </c>
      <c r="AV54" s="81">
        <f t="shared" si="56"/>
        <v>45</v>
      </c>
      <c r="AW54" s="34"/>
    </row>
    <row r="55" spans="1:49" ht="16.8" outlineLevel="1">
      <c r="B55" s="34"/>
      <c r="C55" s="34"/>
      <c r="D55" s="34"/>
      <c r="E55" s="34" t="s">
        <v>893</v>
      </c>
      <c r="F55" s="34"/>
      <c r="G55" s="7" t="s">
        <v>209</v>
      </c>
      <c r="H55" s="7"/>
      <c r="I55" s="46"/>
      <c r="J55" s="34"/>
      <c r="K55" s="142">
        <f>1/K54</f>
        <v>3.0030030030030033E-2</v>
      </c>
      <c r="L55" s="142">
        <f t="shared" ref="L55:AV55" si="57">1/L54</f>
        <v>3.0030030030030033E-2</v>
      </c>
      <c r="M55" s="142">
        <f t="shared" si="57"/>
        <v>3.0030030030030033E-2</v>
      </c>
      <c r="N55" s="142">
        <f t="shared" si="57"/>
        <v>3.0030030030030033E-2</v>
      </c>
      <c r="O55" s="142">
        <f t="shared" si="57"/>
        <v>3.0030030030030033E-2</v>
      </c>
      <c r="P55" s="142">
        <f t="shared" si="57"/>
        <v>3.0030030030030033E-2</v>
      </c>
      <c r="Q55" s="142">
        <f t="shared" si="57"/>
        <v>3.0030030030030033E-2</v>
      </c>
      <c r="R55" s="142">
        <f t="shared" si="57"/>
        <v>3.0030030030030033E-2</v>
      </c>
      <c r="S55" s="142">
        <f t="shared" si="57"/>
        <v>3.0030030030030033E-2</v>
      </c>
      <c r="T55" s="142">
        <f t="shared" si="57"/>
        <v>3.0030030030030033E-2</v>
      </c>
      <c r="U55" s="142">
        <f t="shared" si="57"/>
        <v>3.0030030030030033E-2</v>
      </c>
      <c r="V55" s="142">
        <f t="shared" si="57"/>
        <v>3.0030030030030033E-2</v>
      </c>
      <c r="W55" s="142">
        <f t="shared" si="57"/>
        <v>3.0030030030030033E-2</v>
      </c>
      <c r="X55" s="142">
        <f t="shared" si="57"/>
        <v>3.0030030030030033E-2</v>
      </c>
      <c r="Y55" s="142">
        <f t="shared" si="57"/>
        <v>3.0030030030030033E-2</v>
      </c>
      <c r="Z55" s="142">
        <f t="shared" si="57"/>
        <v>3.0030030030030033E-2</v>
      </c>
      <c r="AA55" s="142">
        <f t="shared" si="57"/>
        <v>3.0030030030030033E-2</v>
      </c>
      <c r="AB55" s="142">
        <f t="shared" si="57"/>
        <v>3.0030030030030033E-2</v>
      </c>
      <c r="AC55" s="142">
        <f t="shared" si="57"/>
        <v>3.0030030030030033E-2</v>
      </c>
      <c r="AD55" s="142">
        <f t="shared" si="57"/>
        <v>3.0030030030030033E-2</v>
      </c>
      <c r="AE55" s="142">
        <f t="shared" si="57"/>
        <v>3.0030030030030033E-2</v>
      </c>
      <c r="AF55" s="142">
        <f t="shared" si="57"/>
        <v>3.0030030030030033E-2</v>
      </c>
      <c r="AG55" s="142">
        <f t="shared" si="57"/>
        <v>3.0030030030030033E-2</v>
      </c>
      <c r="AH55" s="142">
        <f t="shared" si="57"/>
        <v>3.0030030030030033E-2</v>
      </c>
      <c r="AI55" s="142">
        <f t="shared" si="57"/>
        <v>3.0030030030030033E-2</v>
      </c>
      <c r="AJ55" s="212">
        <f t="shared" si="57"/>
        <v>4.3243243243243246E-2</v>
      </c>
      <c r="AK55" s="212">
        <f t="shared" si="57"/>
        <v>3.8095238095238099E-2</v>
      </c>
      <c r="AL55" s="212">
        <f t="shared" si="57"/>
        <v>3.4042553191489362E-2</v>
      </c>
      <c r="AM55" s="212">
        <f t="shared" si="57"/>
        <v>3.0769230769230771E-2</v>
      </c>
      <c r="AN55" s="212">
        <f t="shared" si="57"/>
        <v>2.8070175438596492E-2</v>
      </c>
      <c r="AO55" s="212">
        <f t="shared" si="57"/>
        <v>2.5806451612903226E-2</v>
      </c>
      <c r="AP55" s="212">
        <f t="shared" si="57"/>
        <v>2.3880597014925373E-2</v>
      </c>
      <c r="AQ55" s="227">
        <f t="shared" si="57"/>
        <v>2.2222222222222223E-2</v>
      </c>
      <c r="AR55" s="212">
        <f t="shared" si="57"/>
        <v>2.2222222222222223E-2</v>
      </c>
      <c r="AS55" s="212">
        <f t="shared" si="57"/>
        <v>2.2222222222222223E-2</v>
      </c>
      <c r="AT55" s="212">
        <f t="shared" si="57"/>
        <v>2.2222222222222223E-2</v>
      </c>
      <c r="AU55" s="212">
        <f t="shared" si="57"/>
        <v>2.2222222222222223E-2</v>
      </c>
      <c r="AV55" s="212">
        <f t="shared" si="57"/>
        <v>2.2222222222222223E-2</v>
      </c>
      <c r="AW55" s="142"/>
    </row>
    <row r="56" spans="1:49" ht="16.8" outlineLevel="1">
      <c r="B56" s="34"/>
      <c r="C56" s="34"/>
      <c r="D56" s="34"/>
      <c r="E56" s="34" t="s">
        <v>894</v>
      </c>
      <c r="F56" s="34"/>
      <c r="G56" s="2" t="s">
        <v>281</v>
      </c>
      <c r="H56" s="7"/>
      <c r="I56" s="46"/>
      <c r="J56" s="34"/>
      <c r="K56" s="81">
        <f>InputSummary!K227</f>
        <v>20</v>
      </c>
      <c r="L56" s="81">
        <f>InputSummary!L227</f>
        <v>20</v>
      </c>
      <c r="M56" s="81">
        <f>InputSummary!M227</f>
        <v>20</v>
      </c>
      <c r="N56" s="81">
        <f>InputSummary!N227</f>
        <v>20</v>
      </c>
      <c r="O56" s="81">
        <f>InputSummary!O227</f>
        <v>20</v>
      </c>
      <c r="P56" s="81">
        <f>InputSummary!P227</f>
        <v>20</v>
      </c>
      <c r="Q56" s="81">
        <f>InputSummary!Q227</f>
        <v>20</v>
      </c>
      <c r="R56" s="81">
        <f>InputSummary!R227</f>
        <v>20</v>
      </c>
      <c r="S56" s="81">
        <f>InputSummary!S227</f>
        <v>20</v>
      </c>
      <c r="T56" s="81">
        <f>InputSummary!T227</f>
        <v>20</v>
      </c>
      <c r="U56" s="81">
        <f>InputSummary!U227</f>
        <v>20</v>
      </c>
      <c r="V56" s="81">
        <f>InputSummary!V227</f>
        <v>20</v>
      </c>
      <c r="W56" s="81">
        <f>InputSummary!W227</f>
        <v>20</v>
      </c>
      <c r="X56" s="81">
        <f>InputSummary!X227</f>
        <v>20</v>
      </c>
      <c r="Y56" s="81">
        <f>InputSummary!Y227</f>
        <v>20</v>
      </c>
      <c r="Z56" s="81">
        <f>InputSummary!Z227</f>
        <v>20</v>
      </c>
      <c r="AA56" s="81">
        <f>InputSummary!AA227</f>
        <v>20</v>
      </c>
      <c r="AB56" s="81">
        <f>InputSummary!AB227</f>
        <v>20</v>
      </c>
      <c r="AC56" s="81">
        <f>InputSummary!AC227</f>
        <v>20</v>
      </c>
      <c r="AD56" s="81">
        <f>InputSummary!AD227</f>
        <v>20</v>
      </c>
      <c r="AE56" s="81">
        <f>InputSummary!AE227</f>
        <v>20</v>
      </c>
      <c r="AF56" s="81">
        <f>InputSummary!AF227</f>
        <v>20</v>
      </c>
      <c r="AG56" s="81">
        <f>InputSummary!AG227</f>
        <v>20</v>
      </c>
      <c r="AH56" s="81">
        <f>InputSummary!AH227</f>
        <v>20</v>
      </c>
      <c r="AI56" s="81">
        <f>InputSummary!AI227</f>
        <v>20</v>
      </c>
      <c r="AJ56" s="81">
        <f>InputSummary!AJ227</f>
        <v>23.125</v>
      </c>
      <c r="AK56" s="81">
        <f>InputSummary!AK227</f>
        <v>26.25</v>
      </c>
      <c r="AL56" s="81">
        <f>InputSummary!AL227</f>
        <v>29.375</v>
      </c>
      <c r="AM56" s="81">
        <f>InputSummary!AM227</f>
        <v>32.5</v>
      </c>
      <c r="AN56" s="81">
        <f>InputSummary!AN227</f>
        <v>35.625</v>
      </c>
      <c r="AO56" s="81">
        <f>InputSummary!AO227</f>
        <v>38.75</v>
      </c>
      <c r="AP56" s="81">
        <f>InputSummary!AP227</f>
        <v>41.875</v>
      </c>
      <c r="AQ56" s="224">
        <f>InputSummary!AQ227</f>
        <v>45</v>
      </c>
      <c r="AR56" s="81">
        <f>AQ56</f>
        <v>45</v>
      </c>
      <c r="AS56" s="81">
        <f t="shared" ref="AS56:AV56" si="58">AR56</f>
        <v>45</v>
      </c>
      <c r="AT56" s="81">
        <f t="shared" si="58"/>
        <v>45</v>
      </c>
      <c r="AU56" s="81">
        <f t="shared" si="58"/>
        <v>45</v>
      </c>
      <c r="AV56" s="81">
        <f t="shared" si="58"/>
        <v>45</v>
      </c>
      <c r="AW56" s="34"/>
    </row>
    <row r="57" spans="1:49" ht="16.8" outlineLevel="1">
      <c r="B57" s="34"/>
      <c r="C57" s="34"/>
      <c r="D57" s="34"/>
      <c r="E57" s="34" t="s">
        <v>893</v>
      </c>
      <c r="F57" s="34"/>
      <c r="G57" s="7" t="s">
        <v>209</v>
      </c>
      <c r="H57" s="7"/>
      <c r="I57" s="80"/>
      <c r="J57" s="34"/>
      <c r="K57" s="142">
        <f>1/K56</f>
        <v>0.05</v>
      </c>
      <c r="L57" s="142">
        <f t="shared" ref="L57:AV57" si="59">1/L56</f>
        <v>0.05</v>
      </c>
      <c r="M57" s="142">
        <f t="shared" si="59"/>
        <v>0.05</v>
      </c>
      <c r="N57" s="142">
        <f t="shared" si="59"/>
        <v>0.05</v>
      </c>
      <c r="O57" s="142">
        <f t="shared" si="59"/>
        <v>0.05</v>
      </c>
      <c r="P57" s="142">
        <f t="shared" si="59"/>
        <v>0.05</v>
      </c>
      <c r="Q57" s="142">
        <f t="shared" si="59"/>
        <v>0.05</v>
      </c>
      <c r="R57" s="142">
        <f t="shared" si="59"/>
        <v>0.05</v>
      </c>
      <c r="S57" s="142">
        <f t="shared" si="59"/>
        <v>0.05</v>
      </c>
      <c r="T57" s="142">
        <f t="shared" si="59"/>
        <v>0.05</v>
      </c>
      <c r="U57" s="142">
        <f t="shared" si="59"/>
        <v>0.05</v>
      </c>
      <c r="V57" s="142">
        <f t="shared" si="59"/>
        <v>0.05</v>
      </c>
      <c r="W57" s="142">
        <f t="shared" si="59"/>
        <v>0.05</v>
      </c>
      <c r="X57" s="142">
        <f t="shared" si="59"/>
        <v>0.05</v>
      </c>
      <c r="Y57" s="142">
        <f t="shared" si="59"/>
        <v>0.05</v>
      </c>
      <c r="Z57" s="142">
        <f t="shared" si="59"/>
        <v>0.05</v>
      </c>
      <c r="AA57" s="142">
        <f t="shared" si="59"/>
        <v>0.05</v>
      </c>
      <c r="AB57" s="142">
        <f t="shared" si="59"/>
        <v>0.05</v>
      </c>
      <c r="AC57" s="142">
        <f t="shared" si="59"/>
        <v>0.05</v>
      </c>
      <c r="AD57" s="142">
        <f t="shared" si="59"/>
        <v>0.05</v>
      </c>
      <c r="AE57" s="142">
        <f t="shared" si="59"/>
        <v>0.05</v>
      </c>
      <c r="AF57" s="142">
        <f t="shared" si="59"/>
        <v>0.05</v>
      </c>
      <c r="AG57" s="142">
        <f t="shared" si="59"/>
        <v>0.05</v>
      </c>
      <c r="AH57" s="142">
        <f t="shared" si="59"/>
        <v>0.05</v>
      </c>
      <c r="AI57" s="142">
        <f t="shared" si="59"/>
        <v>0.05</v>
      </c>
      <c r="AJ57" s="212">
        <f t="shared" si="59"/>
        <v>4.3243243243243246E-2</v>
      </c>
      <c r="AK57" s="212">
        <f t="shared" si="59"/>
        <v>3.8095238095238099E-2</v>
      </c>
      <c r="AL57" s="212">
        <f t="shared" si="59"/>
        <v>3.4042553191489362E-2</v>
      </c>
      <c r="AM57" s="212">
        <f t="shared" si="59"/>
        <v>3.0769230769230771E-2</v>
      </c>
      <c r="AN57" s="212">
        <f t="shared" si="59"/>
        <v>2.8070175438596492E-2</v>
      </c>
      <c r="AO57" s="212">
        <f t="shared" si="59"/>
        <v>2.5806451612903226E-2</v>
      </c>
      <c r="AP57" s="212">
        <f t="shared" si="59"/>
        <v>2.3880597014925373E-2</v>
      </c>
      <c r="AQ57" s="227">
        <f t="shared" si="59"/>
        <v>2.2222222222222223E-2</v>
      </c>
      <c r="AR57" s="126">
        <f t="shared" si="59"/>
        <v>2.2222222222222223E-2</v>
      </c>
      <c r="AS57" s="212">
        <f t="shared" si="59"/>
        <v>2.2222222222222223E-2</v>
      </c>
      <c r="AT57" s="212">
        <f t="shared" si="59"/>
        <v>2.2222222222222223E-2</v>
      </c>
      <c r="AU57" s="212">
        <f t="shared" si="59"/>
        <v>2.2222222222222223E-2</v>
      </c>
      <c r="AV57" s="212">
        <f t="shared" si="59"/>
        <v>2.2222222222222223E-2</v>
      </c>
      <c r="AW57" s="143"/>
    </row>
    <row r="58" spans="1:49" ht="16.8" outlineLevel="1">
      <c r="B58" s="35"/>
      <c r="C58" s="35"/>
      <c r="D58" s="35"/>
      <c r="E58" s="35"/>
      <c r="F58" s="35"/>
      <c r="G58" s="7"/>
      <c r="H58" s="7"/>
      <c r="I58" s="46"/>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6"/>
      <c r="AR58" s="35"/>
      <c r="AS58" s="35"/>
      <c r="AT58" s="35"/>
      <c r="AU58" s="35"/>
      <c r="AV58" s="35"/>
    </row>
    <row r="59" spans="1:49" ht="16.8">
      <c r="B59" s="34"/>
      <c r="C59" s="34"/>
      <c r="D59" s="34"/>
      <c r="E59" s="34" t="s">
        <v>895</v>
      </c>
      <c r="F59" s="34"/>
      <c r="G59" s="2" t="s">
        <v>105</v>
      </c>
      <c r="H59" s="7"/>
      <c r="I59" s="46"/>
      <c r="J59" s="34"/>
      <c r="K59" s="34">
        <f>K64 * SUM(K66:K103) + K108 * SUM(K110:K147) + SUM(K156:K193)</f>
        <v>0</v>
      </c>
      <c r="L59" s="34">
        <f t="shared" ref="L59:AV59" si="60">L64 * SUM(L66:L103) + L108 * SUM(L110:L147) + SUM(L156:L193)</f>
        <v>1.062451967631167</v>
      </c>
      <c r="M59" s="34">
        <f t="shared" si="60"/>
        <v>4.8005028694539114</v>
      </c>
      <c r="N59" s="34">
        <f t="shared" si="60"/>
        <v>8.5608040742636966</v>
      </c>
      <c r="O59" s="34">
        <f t="shared" si="60"/>
        <v>12.421231642515162</v>
      </c>
      <c r="P59" s="34">
        <f>P64 * SUM(P66:P103) + P108 * SUM(P110:P147) + SUM(P156:P193)</f>
        <v>16.793416179468551</v>
      </c>
      <c r="Q59" s="34">
        <f t="shared" si="60"/>
        <v>20.676094050707057</v>
      </c>
      <c r="R59" s="34">
        <f t="shared" si="60"/>
        <v>25.159530102595646</v>
      </c>
      <c r="S59" s="34">
        <f t="shared" si="60"/>
        <v>28.981019640619792</v>
      </c>
      <c r="T59" s="34">
        <f t="shared" si="60"/>
        <v>33.026844509812427</v>
      </c>
      <c r="U59" s="34">
        <f t="shared" si="60"/>
        <v>36.649613614197378</v>
      </c>
      <c r="V59" s="34">
        <f t="shared" si="60"/>
        <v>40.322146030455748</v>
      </c>
      <c r="W59" s="34">
        <f t="shared" si="60"/>
        <v>44.761033449564778</v>
      </c>
      <c r="X59" s="34">
        <f t="shared" si="60"/>
        <v>48.906317328620638</v>
      </c>
      <c r="Y59" s="34">
        <f t="shared" si="60"/>
        <v>53.766801871253421</v>
      </c>
      <c r="Z59" s="34">
        <f t="shared" si="60"/>
        <v>57.859834644206579</v>
      </c>
      <c r="AA59" s="34">
        <f t="shared" si="60"/>
        <v>126.03896162604607</v>
      </c>
      <c r="AB59" s="34">
        <f t="shared" si="60"/>
        <v>135.96607537475833</v>
      </c>
      <c r="AC59" s="34">
        <f t="shared" si="60"/>
        <v>146.31731817748411</v>
      </c>
      <c r="AD59" s="34">
        <f t="shared" si="60"/>
        <v>157.67127953388979</v>
      </c>
      <c r="AE59" s="34">
        <f t="shared" si="60"/>
        <v>168.4769134128116</v>
      </c>
      <c r="AF59" s="34">
        <f t="shared" si="60"/>
        <v>177.76103477948857</v>
      </c>
      <c r="AG59" s="34">
        <f t="shared" si="60"/>
        <v>183.74226838715956</v>
      </c>
      <c r="AH59" s="34">
        <f t="shared" si="60"/>
        <v>189.94353737165557</v>
      </c>
      <c r="AI59" s="34">
        <f>AI64 * SUM(AI66:AI103) + AI108 * SUM(AI110:AI147) + SUM(AI156:AI193)</f>
        <v>198.51335515040881</v>
      </c>
      <c r="AJ59" s="34">
        <f t="shared" si="60"/>
        <v>206.55957857517279</v>
      </c>
      <c r="AK59" s="34">
        <f t="shared" si="60"/>
        <v>200.09491991956065</v>
      </c>
      <c r="AL59" s="34">
        <f t="shared" si="60"/>
        <v>192.62999889316623</v>
      </c>
      <c r="AM59" s="34">
        <f t="shared" si="60"/>
        <v>186.26721881235605</v>
      </c>
      <c r="AN59" s="34">
        <f t="shared" si="60"/>
        <v>179.53092040515028</v>
      </c>
      <c r="AO59" s="34">
        <f t="shared" si="60"/>
        <v>173.49900984634931</v>
      </c>
      <c r="AP59" s="34">
        <f t="shared" si="60"/>
        <v>148.1547645790379</v>
      </c>
      <c r="AQ59" s="36">
        <f t="shared" si="60"/>
        <v>140.76401702622135</v>
      </c>
      <c r="AR59" s="34">
        <f t="shared" si="60"/>
        <v>133.86211936759327</v>
      </c>
      <c r="AS59" s="34">
        <f t="shared" si="60"/>
        <v>125.7694126041097</v>
      </c>
      <c r="AT59" s="34">
        <f t="shared" si="60"/>
        <v>118.95451303714276</v>
      </c>
      <c r="AU59" s="34">
        <f t="shared" si="60"/>
        <v>108.4816548879418</v>
      </c>
      <c r="AV59" s="34">
        <f t="shared" si="60"/>
        <v>98.55454113922957</v>
      </c>
    </row>
    <row r="60" spans="1:49">
      <c r="AQ60" s="220"/>
    </row>
    <row r="61" spans="1:49" ht="16.8">
      <c r="A61" s="2"/>
      <c r="B61" s="2"/>
      <c r="C61" s="20" t="s">
        <v>896</v>
      </c>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39"/>
      <c r="AR61" s="20"/>
      <c r="AS61" s="20"/>
      <c r="AT61" s="20"/>
      <c r="AU61" s="20"/>
      <c r="AV61" s="20"/>
      <c r="AW61" s="2"/>
    </row>
    <row r="62" spans="1:49" ht="16.8">
      <c r="A62" s="2"/>
      <c r="B62" s="2"/>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5"/>
      <c r="AR62" s="12"/>
      <c r="AS62" s="4"/>
      <c r="AT62" s="4"/>
      <c r="AU62" s="4"/>
      <c r="AV62" s="4"/>
      <c r="AW62" s="2"/>
    </row>
    <row r="63" spans="1:49" outlineLevel="1">
      <c r="AQ63" s="220"/>
    </row>
    <row r="64" spans="1:49" ht="16.8" outlineLevel="1">
      <c r="E64" s="44" t="s">
        <v>897</v>
      </c>
      <c r="G64" s="2" t="s">
        <v>550</v>
      </c>
      <c r="K64" s="2">
        <f t="shared" ref="K64:AV64" si="61">K17*1</f>
        <v>1</v>
      </c>
      <c r="L64" s="2">
        <f t="shared" si="61"/>
        <v>1</v>
      </c>
      <c r="M64" s="2">
        <f t="shared" si="61"/>
        <v>1</v>
      </c>
      <c r="N64" s="2">
        <f t="shared" si="61"/>
        <v>1</v>
      </c>
      <c r="O64" s="2">
        <f t="shared" si="61"/>
        <v>1</v>
      </c>
      <c r="P64" s="2">
        <f t="shared" si="61"/>
        <v>1</v>
      </c>
      <c r="Q64" s="2">
        <f t="shared" si="61"/>
        <v>1</v>
      </c>
      <c r="R64" s="2">
        <f t="shared" si="61"/>
        <v>1</v>
      </c>
      <c r="S64" s="2">
        <f t="shared" si="61"/>
        <v>1</v>
      </c>
      <c r="T64" s="2">
        <f t="shared" si="61"/>
        <v>1</v>
      </c>
      <c r="U64" s="2">
        <f t="shared" si="61"/>
        <v>1</v>
      </c>
      <c r="V64" s="2">
        <f t="shared" si="61"/>
        <v>1</v>
      </c>
      <c r="W64" s="2">
        <f t="shared" si="61"/>
        <v>1</v>
      </c>
      <c r="X64" s="2">
        <f t="shared" si="61"/>
        <v>1</v>
      </c>
      <c r="Y64" s="2">
        <f t="shared" si="61"/>
        <v>1</v>
      </c>
      <c r="Z64" s="2">
        <f t="shared" si="61"/>
        <v>1</v>
      </c>
      <c r="AA64" s="2">
        <f t="shared" si="61"/>
        <v>0</v>
      </c>
      <c r="AB64" s="2">
        <f t="shared" si="61"/>
        <v>0</v>
      </c>
      <c r="AC64" s="2">
        <f t="shared" si="61"/>
        <v>0</v>
      </c>
      <c r="AD64" s="2">
        <f t="shared" si="61"/>
        <v>0</v>
      </c>
      <c r="AE64" s="2">
        <f t="shared" si="61"/>
        <v>0</v>
      </c>
      <c r="AF64" s="2">
        <f t="shared" si="61"/>
        <v>0</v>
      </c>
      <c r="AG64" s="2">
        <f t="shared" si="61"/>
        <v>0</v>
      </c>
      <c r="AH64" s="2">
        <f t="shared" si="61"/>
        <v>0</v>
      </c>
      <c r="AI64" s="2">
        <f t="shared" si="61"/>
        <v>0</v>
      </c>
      <c r="AJ64" s="2">
        <f t="shared" si="61"/>
        <v>0</v>
      </c>
      <c r="AK64" s="2">
        <f t="shared" si="61"/>
        <v>0</v>
      </c>
      <c r="AL64" s="2">
        <f t="shared" si="61"/>
        <v>0</v>
      </c>
      <c r="AM64" s="2">
        <f t="shared" si="61"/>
        <v>0</v>
      </c>
      <c r="AN64" s="2">
        <f t="shared" si="61"/>
        <v>0</v>
      </c>
      <c r="AO64" s="2">
        <f t="shared" si="61"/>
        <v>0</v>
      </c>
      <c r="AP64" s="2">
        <f t="shared" si="61"/>
        <v>0</v>
      </c>
      <c r="AQ64" s="57">
        <f t="shared" si="61"/>
        <v>0</v>
      </c>
      <c r="AR64" s="2">
        <f t="shared" si="61"/>
        <v>0</v>
      </c>
      <c r="AS64" s="2">
        <f t="shared" si="61"/>
        <v>0</v>
      </c>
      <c r="AT64" s="2">
        <f t="shared" si="61"/>
        <v>0</v>
      </c>
      <c r="AU64" s="2">
        <f t="shared" si="61"/>
        <v>0</v>
      </c>
      <c r="AV64" s="2">
        <f t="shared" si="61"/>
        <v>0</v>
      </c>
      <c r="AW64" s="2"/>
    </row>
    <row r="65" spans="5:49" outlineLevel="1">
      <c r="AQ65" s="220"/>
    </row>
    <row r="66" spans="5:49" ht="16.8" outlineLevel="1">
      <c r="E66" s="44">
        <f>INDEX($K$4:$AV$4,,COUNT(E65:E$65)+1)</f>
        <v>33328</v>
      </c>
      <c r="G66" s="2" t="s">
        <v>105</v>
      </c>
      <c r="I66" s="2">
        <f t="shared" ref="I66:I103" si="62">INDEX($K$24:$AV$24,,MATCH(E66,$K$4:$AV$4,0))</f>
        <v>35.379650522117856</v>
      </c>
      <c r="K66" s="2">
        <f>IF(J$4=$E66, $I66*J$55,0) + IF(J$4&gt;$E66,MIN(J66,$I66-SUM($J66:J66)))</f>
        <v>0</v>
      </c>
      <c r="L66" s="2">
        <f>IF(K$4=$E66, $I66*K$55,0) + IF(K$4&gt;$E66,MIN(K66,$I66-SUM($J66:K66)))</f>
        <v>1.062451967631167</v>
      </c>
      <c r="M66" s="2">
        <f>IF(L$4=$E66, $I66*L$55,0) + IF(L$4&gt;$E66,MIN(L66,$I66-SUM($J66:L66)))</f>
        <v>1.062451967631167</v>
      </c>
      <c r="N66" s="2">
        <f>IF(M$4=$E66, $I66*M$55,0) + IF(M$4&gt;$E66,MIN(M66,$I66-SUM($J66:M66)))</f>
        <v>1.062451967631167</v>
      </c>
      <c r="O66" s="2">
        <f>IF(N$4=$E66, $I66*N$55,0) + IF(N$4&gt;$E66,MIN(N66,$I66-SUM($J66:N66)))</f>
        <v>1.062451967631167</v>
      </c>
      <c r="P66" s="2">
        <f>IF(O$4=$E66, $I66*O$55,0) + IF(O$4&gt;$E66,MIN(O66,$I66-SUM($J66:O66)))</f>
        <v>1.062451967631167</v>
      </c>
      <c r="Q66" s="2">
        <f>IF(P$4=$E66, $I66*P$55,0) + IF(P$4&gt;$E66,MIN(P66,$I66-SUM($J66:P66)))</f>
        <v>1.062451967631167</v>
      </c>
      <c r="R66" s="2">
        <f>IF(Q$4=$E66, $I66*Q$55,0) + IF(Q$4&gt;$E66,MIN(Q66,$I66-SUM($J66:Q66)))</f>
        <v>1.062451967631167</v>
      </c>
      <c r="S66" s="2">
        <f>IF(R$4=$E66, $I66*R$55,0) + IF(R$4&gt;$E66,MIN(R66,$I66-SUM($J66:R66)))</f>
        <v>1.062451967631167</v>
      </c>
      <c r="T66" s="2">
        <f>IF(S$4=$E66, $I66*S$55,0) + IF(S$4&gt;$E66,MIN(S66,$I66-SUM($J66:S66)))</f>
        <v>1.062451967631167</v>
      </c>
      <c r="U66" s="2">
        <f>IF(T$4=$E66, $I66*T$55,0) + IF(T$4&gt;$E66,MIN(T66,$I66-SUM($J66:T66)))</f>
        <v>1.062451967631167</v>
      </c>
      <c r="V66" s="2">
        <f>IF(U$4=$E66, $I66*U$55,0) + IF(U$4&gt;$E66,MIN(U66,$I66-SUM($J66:U66)))</f>
        <v>1.062451967631167</v>
      </c>
      <c r="W66" s="2">
        <f>IF(V$4=$E66, $I66*V$55,0) + IF(V$4&gt;$E66,MIN(V66,$I66-SUM($J66:V66)))</f>
        <v>1.062451967631167</v>
      </c>
      <c r="X66" s="2">
        <f>IF(W$4=$E66, $I66*W$55,0) + IF(W$4&gt;$E66,MIN(W66,$I66-SUM($J66:W66)))</f>
        <v>1.062451967631167</v>
      </c>
      <c r="Y66" s="2">
        <f>IF(X$4=$E66, $I66*X$55,0) + IF(X$4&gt;$E66,MIN(X66,$I66-SUM($J66:X66)))</f>
        <v>1.062451967631167</v>
      </c>
      <c r="Z66" s="2">
        <f>IF(Y$4=$E66, $I66*Y$55,0) + IF(Y$4&gt;$E66,MIN(Y66,$I66-SUM($J66:Y66)))</f>
        <v>1.062451967631167</v>
      </c>
      <c r="AA66" s="2">
        <f>IF(Z$4=$E66, $I66*Z$55,0) + IF(Z$4&gt;$E66,MIN(Z66,$I66-SUM($J66:Z66)))</f>
        <v>1.062451967631167</v>
      </c>
      <c r="AB66" s="2">
        <f>IF(AA$4=$E66, $I66*AA$55,0) + IF(AA$4&gt;$E66,MIN(AA66,$I66-SUM($J66:AA66)))</f>
        <v>1.062451967631167</v>
      </c>
      <c r="AC66" s="2">
        <f>IF(AB$4=$E66, $I66*AB$55,0) + IF(AB$4&gt;$E66,MIN(AB66,$I66-SUM($J66:AB66)))</f>
        <v>1.062451967631167</v>
      </c>
      <c r="AD66" s="2">
        <f>IF(AC$4=$E66, $I66*AC$55,0) + IF(AC$4&gt;$E66,MIN(AC66,$I66-SUM($J66:AC66)))</f>
        <v>1.062451967631167</v>
      </c>
      <c r="AE66" s="2">
        <f>IF(AD$4=$E66, $I66*AD$55,0) + IF(AD$4&gt;$E66,MIN(AD66,$I66-SUM($J66:AD66)))</f>
        <v>1.062451967631167</v>
      </c>
      <c r="AF66" s="2">
        <f>IF(AE$4=$E66, $I66*AE$55,0) + IF(AE$4&gt;$E66,MIN(AE66,$I66-SUM($J66:AE66)))</f>
        <v>1.062451967631167</v>
      </c>
      <c r="AG66" s="2">
        <f>IF(AF$4=$E66, $I66*AF$55,0) + IF(AF$4&gt;$E66,MIN(AF66,$I66-SUM($J66:AF66)))</f>
        <v>1.062451967631167</v>
      </c>
      <c r="AH66" s="2">
        <f>IF(AG$4=$E66, $I66*AG$55,0) + IF(AG$4&gt;$E66,MIN(AG66,$I66-SUM($J66:AG66)))</f>
        <v>1.062451967631167</v>
      </c>
      <c r="AI66" s="2">
        <f>IF(AH$4=$E66, $I66*AH$55,0) + IF(AH$4&gt;$E66,MIN(AH66,$I66-SUM($J66:AH66)))</f>
        <v>1.062451967631167</v>
      </c>
      <c r="AJ66" s="2">
        <f>IF(AI$4=$E66, $I66*AI$55,0) + IF(AI$4&gt;$E66,MIN(AI66,$I66-SUM($J66:AI66)))</f>
        <v>1.062451967631167</v>
      </c>
      <c r="AK66" s="2">
        <f>IF(AJ$4=$E66, $I66*AJ$55,0) + IF(AJ$4&gt;$E66,MIN(AJ66,$I66-SUM($J66:AJ66)))</f>
        <v>1.062451967631167</v>
      </c>
      <c r="AL66" s="2">
        <f>IF(AK$4=$E66, $I66*AK$55,0) + IF(AK$4&gt;$E66,MIN(AK66,$I66-SUM($J66:AK66)))</f>
        <v>1.062451967631167</v>
      </c>
      <c r="AM66" s="2">
        <f>IF(AL$4=$E66, $I66*AL$55,0) + IF(AL$4&gt;$E66,MIN(AL66,$I66-SUM($J66:AL66)))</f>
        <v>1.062451967631167</v>
      </c>
      <c r="AN66" s="2">
        <f>IF(AM$4=$E66, $I66*AM$55,0) + IF(AM$4&gt;$E66,MIN(AM66,$I66-SUM($J66:AM66)))</f>
        <v>1.062451967631167</v>
      </c>
      <c r="AO66" s="2">
        <f>IF(AN$4=$E66, $I66*AN$55,0) + IF(AN$4&gt;$E66,MIN(AN66,$I66-SUM($J66:AN66)))</f>
        <v>1.062451967631167</v>
      </c>
      <c r="AP66" s="2">
        <f>IF(AO$4=$E66, $I66*AO$55,0) + IF(AO$4&gt;$E66,MIN(AO66,$I66-SUM($J66:AO66)))</f>
        <v>1.062451967631167</v>
      </c>
      <c r="AQ66" s="57">
        <f>IF(AP$4=$E66, $I66*AP$55,0) + IF(AP$4&gt;$E66,MIN(AP66,$I66-SUM($J66:AP66)))</f>
        <v>1.062451967631167</v>
      </c>
      <c r="AR66" s="2">
        <f>IF(AQ$4=$E66, $I66*AQ$55,0) + IF(AQ$4&gt;$E66,MIN(AQ66,$I66-SUM($J66:AQ66)))</f>
        <v>1.062451967631167</v>
      </c>
      <c r="AS66" s="2">
        <f>IF(AR$4=$E66, $I66*AR$55,0) + IF(AR$4&gt;$E66,MIN(AR66,$I66-SUM($J66:AR66)))</f>
        <v>0.31873559028935716</v>
      </c>
      <c r="AT66" s="2">
        <f>IF(AS$4=$E66, $I66*AS$55,0) + IF(AS$4&gt;$E66,MIN(AS66,$I66-SUM($J66:AS66)))</f>
        <v>0</v>
      </c>
      <c r="AU66" s="2">
        <f>IF(AT$4=$E66, $I66*AT$55,0) + IF(AT$4&gt;$E66,MIN(AT66,$I66-SUM($J66:AT66)))</f>
        <v>0</v>
      </c>
      <c r="AV66" s="2">
        <f>IF(AU$4=$E66, $I66*AU$55,0) + IF(AU$4&gt;$E66,MIN(AU66,$I66-SUM($J66:AU66)))</f>
        <v>0</v>
      </c>
      <c r="AW66" s="2"/>
    </row>
    <row r="67" spans="5:49" ht="16.8" outlineLevel="1">
      <c r="E67" s="44">
        <f>INDEX($K$4:$AV$4,,COUNT(E$65:E66)+1)</f>
        <v>33694</v>
      </c>
      <c r="G67" s="2" t="s">
        <v>105</v>
      </c>
      <c r="I67" s="2">
        <f t="shared" si="62"/>
        <v>124.47709503069738</v>
      </c>
      <c r="K67" s="2">
        <f>IF(J$4=$E67, $I67*J$55,0) + IF(J$4&gt;$E67,MIN(J67,$I67-SUM($J67:J67)))</f>
        <v>0</v>
      </c>
      <c r="L67" s="2">
        <f>IF(K$4=$E67, $I67*K$55,0) + IF(K$4&gt;$E67,MIN(K67,$I67-SUM($J67:K67)))</f>
        <v>0</v>
      </c>
      <c r="M67" s="2">
        <f>IF(L$4=$E67, $I67*L$55,0) + IF(L$4&gt;$E67,MIN(L67,$I67-SUM($J67:L67)))</f>
        <v>3.7380509018227448</v>
      </c>
      <c r="N67" s="2">
        <f>IF(M$4=$E67, $I67*M$55,0) + IF(M$4&gt;$E67,MIN(M67,$I67-SUM($J67:M67)))</f>
        <v>3.7380509018227448</v>
      </c>
      <c r="O67" s="2">
        <f>IF(N$4=$E67, $I67*N$55,0) + IF(N$4&gt;$E67,MIN(N67,$I67-SUM($J67:N67)))</f>
        <v>3.7380509018227448</v>
      </c>
      <c r="P67" s="2">
        <f>IF(O$4=$E67, $I67*O$55,0) + IF(O$4&gt;$E67,MIN(O67,$I67-SUM($J67:O67)))</f>
        <v>3.7380509018227448</v>
      </c>
      <c r="Q67" s="2">
        <f>IF(P$4=$E67, $I67*P$55,0) + IF(P$4&gt;$E67,MIN(P67,$I67-SUM($J67:P67)))</f>
        <v>3.7380509018227448</v>
      </c>
      <c r="R67" s="2">
        <f>IF(Q$4=$E67, $I67*Q$55,0) + IF(Q$4&gt;$E67,MIN(Q67,$I67-SUM($J67:Q67)))</f>
        <v>3.7380509018227448</v>
      </c>
      <c r="S67" s="2">
        <f>IF(R$4=$E67, $I67*R$55,0) + IF(R$4&gt;$E67,MIN(R67,$I67-SUM($J67:R67)))</f>
        <v>3.7380509018227448</v>
      </c>
      <c r="T67" s="2">
        <f>IF(S$4=$E67, $I67*S$55,0) + IF(S$4&gt;$E67,MIN(S67,$I67-SUM($J67:S67)))</f>
        <v>3.7380509018227448</v>
      </c>
      <c r="U67" s="2">
        <f>IF(T$4=$E67, $I67*T$55,0) + IF(T$4&gt;$E67,MIN(T67,$I67-SUM($J67:T67)))</f>
        <v>3.7380509018227448</v>
      </c>
      <c r="V67" s="2">
        <f>IF(U$4=$E67, $I67*U$55,0) + IF(U$4&gt;$E67,MIN(U67,$I67-SUM($J67:U67)))</f>
        <v>3.7380509018227448</v>
      </c>
      <c r="W67" s="2">
        <f>IF(V$4=$E67, $I67*V$55,0) + IF(V$4&gt;$E67,MIN(V67,$I67-SUM($J67:V67)))</f>
        <v>3.7380509018227448</v>
      </c>
      <c r="X67" s="2">
        <f>IF(W$4=$E67, $I67*W$55,0) + IF(W$4&gt;$E67,MIN(W67,$I67-SUM($J67:W67)))</f>
        <v>3.7380509018227448</v>
      </c>
      <c r="Y67" s="2">
        <f>IF(X$4=$E67, $I67*X$55,0) + IF(X$4&gt;$E67,MIN(X67,$I67-SUM($J67:X67)))</f>
        <v>3.7380509018227448</v>
      </c>
      <c r="Z67" s="2">
        <f>IF(Y$4=$E67, $I67*Y$55,0) + IF(Y$4&gt;$E67,MIN(Y67,$I67-SUM($J67:Y67)))</f>
        <v>3.7380509018227448</v>
      </c>
      <c r="AA67" s="2">
        <f>IF(Z$4=$E67, $I67*Z$55,0) + IF(Z$4&gt;$E67,MIN(Z67,$I67-SUM($J67:Z67)))</f>
        <v>3.7380509018227448</v>
      </c>
      <c r="AB67" s="2">
        <f>IF(AA$4=$E67, $I67*AA$55,0) + IF(AA$4&gt;$E67,MIN(AA67,$I67-SUM($J67:AA67)))</f>
        <v>3.7380509018227448</v>
      </c>
      <c r="AC67" s="2">
        <f>IF(AB$4=$E67, $I67*AB$55,0) + IF(AB$4&gt;$E67,MIN(AB67,$I67-SUM($J67:AB67)))</f>
        <v>3.7380509018227448</v>
      </c>
      <c r="AD67" s="2">
        <f>IF(AC$4=$E67, $I67*AC$55,0) + IF(AC$4&gt;$E67,MIN(AC67,$I67-SUM($J67:AC67)))</f>
        <v>3.7380509018227448</v>
      </c>
      <c r="AE67" s="2">
        <f>IF(AD$4=$E67, $I67*AD$55,0) + IF(AD$4&gt;$E67,MIN(AD67,$I67-SUM($J67:AD67)))</f>
        <v>3.7380509018227448</v>
      </c>
      <c r="AF67" s="2">
        <f>IF(AE$4=$E67, $I67*AE$55,0) + IF(AE$4&gt;$E67,MIN(AE67,$I67-SUM($J67:AE67)))</f>
        <v>3.7380509018227448</v>
      </c>
      <c r="AG67" s="2">
        <f>IF(AF$4=$E67, $I67*AF$55,0) + IF(AF$4&gt;$E67,MIN(AF67,$I67-SUM($J67:AF67)))</f>
        <v>3.7380509018227448</v>
      </c>
      <c r="AH67" s="2">
        <f>IF(AG$4=$E67, $I67*AG$55,0) + IF(AG$4&gt;$E67,MIN(AG67,$I67-SUM($J67:AG67)))</f>
        <v>3.7380509018227448</v>
      </c>
      <c r="AI67" s="2">
        <f>IF(AH$4=$E67, $I67*AH$55,0) + IF(AH$4&gt;$E67,MIN(AH67,$I67-SUM($J67:AH67)))</f>
        <v>3.7380509018227448</v>
      </c>
      <c r="AJ67" s="2">
        <f>IF(AI$4=$E67, $I67*AI$55,0) + IF(AI$4&gt;$E67,MIN(AI67,$I67-SUM($J67:AI67)))</f>
        <v>3.7380509018227448</v>
      </c>
      <c r="AK67" s="2">
        <f>IF(AJ$4=$E67, $I67*AJ$55,0) + IF(AJ$4&gt;$E67,MIN(AJ67,$I67-SUM($J67:AJ67)))</f>
        <v>3.7380509018227448</v>
      </c>
      <c r="AL67" s="2">
        <f>IF(AK$4=$E67, $I67*AK$55,0) + IF(AK$4&gt;$E67,MIN(AK67,$I67-SUM($J67:AK67)))</f>
        <v>3.7380509018227448</v>
      </c>
      <c r="AM67" s="2">
        <f>IF(AL$4=$E67, $I67*AL$55,0) + IF(AL$4&gt;$E67,MIN(AL67,$I67-SUM($J67:AL67)))</f>
        <v>3.7380509018227448</v>
      </c>
      <c r="AN67" s="2">
        <f>IF(AM$4=$E67, $I67*AM$55,0) + IF(AM$4&gt;$E67,MIN(AM67,$I67-SUM($J67:AM67)))</f>
        <v>3.7380509018227448</v>
      </c>
      <c r="AO67" s="2">
        <f>IF(AN$4=$E67, $I67*AN$55,0) + IF(AN$4&gt;$E67,MIN(AN67,$I67-SUM($J67:AN67)))</f>
        <v>3.7380509018227448</v>
      </c>
      <c r="AP67" s="2">
        <f>IF(AO$4=$E67, $I67*AO$55,0) + IF(AO$4&gt;$E67,MIN(AO67,$I67-SUM($J67:AO67)))</f>
        <v>3.7380509018227448</v>
      </c>
      <c r="AQ67" s="57">
        <f>IF(AP$4=$E67, $I67*AP$55,0) + IF(AP$4&gt;$E67,MIN(AP67,$I67-SUM($J67:AP67)))</f>
        <v>3.7380509018227448</v>
      </c>
      <c r="AR67" s="2">
        <f>IF(AQ$4=$E67, $I67*AQ$55,0) + IF(AQ$4&gt;$E67,MIN(AQ67,$I67-SUM($J67:AQ67)))</f>
        <v>3.7380509018227448</v>
      </c>
      <c r="AS67" s="2">
        <f>IF(AR$4=$E67, $I67*AR$55,0) + IF(AR$4&gt;$E67,MIN(AR67,$I67-SUM($J67:AR67)))</f>
        <v>3.7380509018227448</v>
      </c>
      <c r="AT67" s="2">
        <f>IF(AS$4=$E67, $I67*AS$55,0) + IF(AS$4&gt;$E67,MIN(AS67,$I67-SUM($J67:AS67)))</f>
        <v>1.121415270546791</v>
      </c>
      <c r="AU67" s="2">
        <f>IF(AT$4=$E67, $I67*AT$55,0) + IF(AT$4&gt;$E67,MIN(AT67,$I67-SUM($J67:AT67)))</f>
        <v>0</v>
      </c>
      <c r="AV67" s="2">
        <f>IF(AU$4=$E67, $I67*AU$55,0) + IF(AU$4&gt;$E67,MIN(AU67,$I67-SUM($J67:AU67)))</f>
        <v>0</v>
      </c>
      <c r="AW67" s="2"/>
    </row>
    <row r="68" spans="5:49" ht="16.8" outlineLevel="1">
      <c r="E68" s="44">
        <f>INDEX($K$4:$AV$4,,COUNT(E$65:E67)+1)</f>
        <v>34059</v>
      </c>
      <c r="G68" s="2" t="s">
        <v>105</v>
      </c>
      <c r="I68" s="2">
        <f t="shared" si="62"/>
        <v>125.21803012016582</v>
      </c>
      <c r="K68" s="2">
        <f>IF(J$4=$E68, $I68*J$55,0) + IF(J$4&gt;$E68,MIN(J68,$I68-SUM($J68:J68)))</f>
        <v>0</v>
      </c>
      <c r="L68" s="2">
        <f>IF(K$4=$E68, $I68*K$55,0) + IF(K$4&gt;$E68,MIN(K68,$I68-SUM($J68:K68)))</f>
        <v>0</v>
      </c>
      <c r="M68" s="2">
        <f>IF(L$4=$E68, $I68*L$55,0) + IF(L$4&gt;$E68,MIN(L68,$I68-SUM($J68:L68)))</f>
        <v>0</v>
      </c>
      <c r="N68" s="2">
        <f>IF(M$4=$E68, $I68*M$55,0) + IF(M$4&gt;$E68,MIN(M68,$I68-SUM($J68:M68)))</f>
        <v>3.7603012048097848</v>
      </c>
      <c r="O68" s="2">
        <f>IF(N$4=$E68, $I68*N$55,0) + IF(N$4&gt;$E68,MIN(N68,$I68-SUM($J68:N68)))</f>
        <v>3.7603012048097848</v>
      </c>
      <c r="P68" s="2">
        <f>IF(O$4=$E68, $I68*O$55,0) + IF(O$4&gt;$E68,MIN(O68,$I68-SUM($J68:O68)))</f>
        <v>3.7603012048097848</v>
      </c>
      <c r="Q68" s="2">
        <f>IF(P$4=$E68, $I68*P$55,0) + IF(P$4&gt;$E68,MIN(P68,$I68-SUM($J68:P68)))</f>
        <v>3.7603012048097848</v>
      </c>
      <c r="R68" s="2">
        <f>IF(Q$4=$E68, $I68*Q$55,0) + IF(Q$4&gt;$E68,MIN(Q68,$I68-SUM($J68:Q68)))</f>
        <v>3.7603012048097848</v>
      </c>
      <c r="S68" s="2">
        <f>IF(R$4=$E68, $I68*R$55,0) + IF(R$4&gt;$E68,MIN(R68,$I68-SUM($J68:R68)))</f>
        <v>3.7603012048097848</v>
      </c>
      <c r="T68" s="2">
        <f>IF(S$4=$E68, $I68*S$55,0) + IF(S$4&gt;$E68,MIN(S68,$I68-SUM($J68:S68)))</f>
        <v>3.7603012048097848</v>
      </c>
      <c r="U68" s="2">
        <f>IF(T$4=$E68, $I68*T$55,0) + IF(T$4&gt;$E68,MIN(T68,$I68-SUM($J68:T68)))</f>
        <v>3.7603012048097848</v>
      </c>
      <c r="V68" s="2">
        <f>IF(U$4=$E68, $I68*U$55,0) + IF(U$4&gt;$E68,MIN(U68,$I68-SUM($J68:U68)))</f>
        <v>3.7603012048097848</v>
      </c>
      <c r="W68" s="2">
        <f>IF(V$4=$E68, $I68*V$55,0) + IF(V$4&gt;$E68,MIN(V68,$I68-SUM($J68:V68)))</f>
        <v>3.7603012048097848</v>
      </c>
      <c r="X68" s="2">
        <f>IF(W$4=$E68, $I68*W$55,0) + IF(W$4&gt;$E68,MIN(W68,$I68-SUM($J68:W68)))</f>
        <v>3.7603012048097848</v>
      </c>
      <c r="Y68" s="2">
        <f>IF(X$4=$E68, $I68*X$55,0) + IF(X$4&gt;$E68,MIN(X68,$I68-SUM($J68:X68)))</f>
        <v>3.7603012048097848</v>
      </c>
      <c r="Z68" s="2">
        <f>IF(Y$4=$E68, $I68*Y$55,0) + IF(Y$4&gt;$E68,MIN(Y68,$I68-SUM($J68:Y68)))</f>
        <v>3.7603012048097848</v>
      </c>
      <c r="AA68" s="2">
        <f>IF(Z$4=$E68, $I68*Z$55,0) + IF(Z$4&gt;$E68,MIN(Z68,$I68-SUM($J68:Z68)))</f>
        <v>3.7603012048097848</v>
      </c>
      <c r="AB68" s="2">
        <f>IF(AA$4=$E68, $I68*AA$55,0) + IF(AA$4&gt;$E68,MIN(AA68,$I68-SUM($J68:AA68)))</f>
        <v>3.7603012048097848</v>
      </c>
      <c r="AC68" s="2">
        <f>IF(AB$4=$E68, $I68*AB$55,0) + IF(AB$4&gt;$E68,MIN(AB68,$I68-SUM($J68:AB68)))</f>
        <v>3.7603012048097848</v>
      </c>
      <c r="AD68" s="2">
        <f>IF(AC$4=$E68, $I68*AC$55,0) + IF(AC$4&gt;$E68,MIN(AC68,$I68-SUM($J68:AC68)))</f>
        <v>3.7603012048097848</v>
      </c>
      <c r="AE68" s="2">
        <f>IF(AD$4=$E68, $I68*AD$55,0) + IF(AD$4&gt;$E68,MIN(AD68,$I68-SUM($J68:AD68)))</f>
        <v>3.7603012048097848</v>
      </c>
      <c r="AF68" s="2">
        <f>IF(AE$4=$E68, $I68*AE$55,0) + IF(AE$4&gt;$E68,MIN(AE68,$I68-SUM($J68:AE68)))</f>
        <v>3.7603012048097848</v>
      </c>
      <c r="AG68" s="2">
        <f>IF(AF$4=$E68, $I68*AF$55,0) + IF(AF$4&gt;$E68,MIN(AF68,$I68-SUM($J68:AF68)))</f>
        <v>3.7603012048097848</v>
      </c>
      <c r="AH68" s="2">
        <f>IF(AG$4=$E68, $I68*AG$55,0) + IF(AG$4&gt;$E68,MIN(AG68,$I68-SUM($J68:AG68)))</f>
        <v>3.7603012048097848</v>
      </c>
      <c r="AI68" s="2">
        <f>IF(AH$4=$E68, $I68*AH$55,0) + IF(AH$4&gt;$E68,MIN(AH68,$I68-SUM($J68:AH68)))</f>
        <v>3.7603012048097848</v>
      </c>
      <c r="AJ68" s="2">
        <f>IF(AI$4=$E68, $I68*AI$55,0) + IF(AI$4&gt;$E68,MIN(AI68,$I68-SUM($J68:AI68)))</f>
        <v>3.7603012048097848</v>
      </c>
      <c r="AK68" s="2">
        <f>IF(AJ$4=$E68, $I68*AJ$55,0) + IF(AJ$4&gt;$E68,MIN(AJ68,$I68-SUM($J68:AJ68)))</f>
        <v>3.7603012048097848</v>
      </c>
      <c r="AL68" s="2">
        <f>IF(AK$4=$E68, $I68*AK$55,0) + IF(AK$4&gt;$E68,MIN(AK68,$I68-SUM($J68:AK68)))</f>
        <v>3.7603012048097848</v>
      </c>
      <c r="AM68" s="2">
        <f>IF(AL$4=$E68, $I68*AL$55,0) + IF(AL$4&gt;$E68,MIN(AL68,$I68-SUM($J68:AL68)))</f>
        <v>3.7603012048097848</v>
      </c>
      <c r="AN68" s="2">
        <f>IF(AM$4=$E68, $I68*AM$55,0) + IF(AM$4&gt;$E68,MIN(AM68,$I68-SUM($J68:AM68)))</f>
        <v>3.7603012048097848</v>
      </c>
      <c r="AO68" s="2">
        <f>IF(AN$4=$E68, $I68*AN$55,0) + IF(AN$4&gt;$E68,MIN(AN68,$I68-SUM($J68:AN68)))</f>
        <v>3.7603012048097848</v>
      </c>
      <c r="AP68" s="2">
        <f>IF(AO$4=$E68, $I68*AO$55,0) + IF(AO$4&gt;$E68,MIN(AO68,$I68-SUM($J68:AO68)))</f>
        <v>3.7603012048097848</v>
      </c>
      <c r="AQ68" s="57">
        <f>IF(AP$4=$E68, $I68*AP$55,0) + IF(AP$4&gt;$E68,MIN(AP68,$I68-SUM($J68:AP68)))</f>
        <v>3.7603012048097848</v>
      </c>
      <c r="AR68" s="2">
        <f>IF(AQ$4=$E68, $I68*AQ$55,0) + IF(AQ$4&gt;$E68,MIN(AQ68,$I68-SUM($J68:AQ68)))</f>
        <v>3.7603012048097848</v>
      </c>
      <c r="AS68" s="2">
        <f>IF(AR$4=$E68, $I68*AR$55,0) + IF(AR$4&gt;$E68,MIN(AR68,$I68-SUM($J68:AR68)))</f>
        <v>3.7603012048097848</v>
      </c>
      <c r="AT68" s="2">
        <f>IF(AS$4=$E68, $I68*AS$55,0) + IF(AS$4&gt;$E68,MIN(AS68,$I68-SUM($J68:AS68)))</f>
        <v>3.7603012048097848</v>
      </c>
      <c r="AU68" s="2">
        <f>IF(AT$4=$E68, $I68*AT$55,0) + IF(AT$4&gt;$E68,MIN(AT68,$I68-SUM($J68:AT68)))</f>
        <v>1.1280903614430287</v>
      </c>
      <c r="AV68" s="2">
        <f>IF(AU$4=$E68, $I68*AU$55,0) + IF(AU$4&gt;$E68,MIN(AU68,$I68-SUM($J68:AU68)))</f>
        <v>0</v>
      </c>
      <c r="AW68" s="2"/>
    </row>
    <row r="69" spans="5:49" ht="16.8" outlineLevel="1">
      <c r="E69" s="44">
        <f>INDEX($K$4:$AV$4,,COUNT(E$65:E68)+1)</f>
        <v>34424</v>
      </c>
      <c r="G69" s="2" t="s">
        <v>105</v>
      </c>
      <c r="I69" s="2">
        <f t="shared" si="62"/>
        <v>128.55223802277379</v>
      </c>
      <c r="K69" s="2">
        <f>IF(J$4=$E69, $I69*J$55,0) + IF(J$4&gt;$E69,MIN(J69,$I69-SUM($J69:J69)))</f>
        <v>0</v>
      </c>
      <c r="L69" s="2">
        <f>IF(K$4=$E69, $I69*K$55,0) + IF(K$4&gt;$E69,MIN(K69,$I69-SUM($J69:K69)))</f>
        <v>0</v>
      </c>
      <c r="M69" s="2">
        <f>IF(L$4=$E69, $I69*L$55,0) + IF(L$4&gt;$E69,MIN(L69,$I69-SUM($J69:L69)))</f>
        <v>0</v>
      </c>
      <c r="N69" s="2">
        <f>IF(M$4=$E69, $I69*M$55,0) + IF(M$4&gt;$E69,MIN(M69,$I69-SUM($J69:M69)))</f>
        <v>0</v>
      </c>
      <c r="O69" s="2">
        <f>IF(N$4=$E69, $I69*N$55,0) + IF(N$4&gt;$E69,MIN(N69,$I69-SUM($J69:N69)))</f>
        <v>3.8604275682514655</v>
      </c>
      <c r="P69" s="2">
        <f>IF(O$4=$E69, $I69*O$55,0) + IF(O$4&gt;$E69,MIN(O69,$I69-SUM($J69:O69)))</f>
        <v>3.8604275682514655</v>
      </c>
      <c r="Q69" s="2">
        <f>IF(P$4=$E69, $I69*P$55,0) + IF(P$4&gt;$E69,MIN(P69,$I69-SUM($J69:P69)))</f>
        <v>3.8604275682514655</v>
      </c>
      <c r="R69" s="2">
        <f>IF(Q$4=$E69, $I69*Q$55,0) + IF(Q$4&gt;$E69,MIN(Q69,$I69-SUM($J69:Q69)))</f>
        <v>3.8604275682514655</v>
      </c>
      <c r="S69" s="2">
        <f>IF(R$4=$E69, $I69*R$55,0) + IF(R$4&gt;$E69,MIN(R69,$I69-SUM($J69:R69)))</f>
        <v>3.8604275682514655</v>
      </c>
      <c r="T69" s="2">
        <f>IF(S$4=$E69, $I69*S$55,0) + IF(S$4&gt;$E69,MIN(S69,$I69-SUM($J69:S69)))</f>
        <v>3.8604275682514655</v>
      </c>
      <c r="U69" s="2">
        <f>IF(T$4=$E69, $I69*T$55,0) + IF(T$4&gt;$E69,MIN(T69,$I69-SUM($J69:T69)))</f>
        <v>3.8604275682514655</v>
      </c>
      <c r="V69" s="2">
        <f>IF(U$4=$E69, $I69*U$55,0) + IF(U$4&gt;$E69,MIN(U69,$I69-SUM($J69:U69)))</f>
        <v>3.8604275682514655</v>
      </c>
      <c r="W69" s="2">
        <f>IF(V$4=$E69, $I69*V$55,0) + IF(V$4&gt;$E69,MIN(V69,$I69-SUM($J69:V69)))</f>
        <v>3.8604275682514655</v>
      </c>
      <c r="X69" s="2">
        <f>IF(W$4=$E69, $I69*W$55,0) + IF(W$4&gt;$E69,MIN(W69,$I69-SUM($J69:W69)))</f>
        <v>3.8604275682514655</v>
      </c>
      <c r="Y69" s="2">
        <f>IF(X$4=$E69, $I69*X$55,0) + IF(X$4&gt;$E69,MIN(X69,$I69-SUM($J69:X69)))</f>
        <v>3.8604275682514655</v>
      </c>
      <c r="Z69" s="2">
        <f>IF(Y$4=$E69, $I69*Y$55,0) + IF(Y$4&gt;$E69,MIN(Y69,$I69-SUM($J69:Y69)))</f>
        <v>3.8604275682514655</v>
      </c>
      <c r="AA69" s="2">
        <f>IF(Z$4=$E69, $I69*Z$55,0) + IF(Z$4&gt;$E69,MIN(Z69,$I69-SUM($J69:Z69)))</f>
        <v>3.8604275682514655</v>
      </c>
      <c r="AB69" s="2">
        <f>IF(AA$4=$E69, $I69*AA$55,0) + IF(AA$4&gt;$E69,MIN(AA69,$I69-SUM($J69:AA69)))</f>
        <v>3.8604275682514655</v>
      </c>
      <c r="AC69" s="2">
        <f>IF(AB$4=$E69, $I69*AB$55,0) + IF(AB$4&gt;$E69,MIN(AB69,$I69-SUM($J69:AB69)))</f>
        <v>3.8604275682514655</v>
      </c>
      <c r="AD69" s="2">
        <f>IF(AC$4=$E69, $I69*AC$55,0) + IF(AC$4&gt;$E69,MIN(AC69,$I69-SUM($J69:AC69)))</f>
        <v>3.8604275682514655</v>
      </c>
      <c r="AE69" s="2">
        <f>IF(AD$4=$E69, $I69*AD$55,0) + IF(AD$4&gt;$E69,MIN(AD69,$I69-SUM($J69:AD69)))</f>
        <v>3.8604275682514655</v>
      </c>
      <c r="AF69" s="2">
        <f>IF(AE$4=$E69, $I69*AE$55,0) + IF(AE$4&gt;$E69,MIN(AE69,$I69-SUM($J69:AE69)))</f>
        <v>3.8604275682514655</v>
      </c>
      <c r="AG69" s="2">
        <f>IF(AF$4=$E69, $I69*AF$55,0) + IF(AF$4&gt;$E69,MIN(AF69,$I69-SUM($J69:AF69)))</f>
        <v>3.8604275682514655</v>
      </c>
      <c r="AH69" s="2">
        <f>IF(AG$4=$E69, $I69*AG$55,0) + IF(AG$4&gt;$E69,MIN(AG69,$I69-SUM($J69:AG69)))</f>
        <v>3.8604275682514655</v>
      </c>
      <c r="AI69" s="2">
        <f>IF(AH$4=$E69, $I69*AH$55,0) + IF(AH$4&gt;$E69,MIN(AH69,$I69-SUM($J69:AH69)))</f>
        <v>3.8604275682514655</v>
      </c>
      <c r="AJ69" s="2">
        <f>IF(AI$4=$E69, $I69*AI$55,0) + IF(AI$4&gt;$E69,MIN(AI69,$I69-SUM($J69:AI69)))</f>
        <v>3.8604275682514655</v>
      </c>
      <c r="AK69" s="2">
        <f>IF(AJ$4=$E69, $I69*AJ$55,0) + IF(AJ$4&gt;$E69,MIN(AJ69,$I69-SUM($J69:AJ69)))</f>
        <v>3.8604275682514655</v>
      </c>
      <c r="AL69" s="2">
        <f>IF(AK$4=$E69, $I69*AK$55,0) + IF(AK$4&gt;$E69,MIN(AK69,$I69-SUM($J69:AK69)))</f>
        <v>3.8604275682514655</v>
      </c>
      <c r="AM69" s="2">
        <f>IF(AL$4=$E69, $I69*AL$55,0) + IF(AL$4&gt;$E69,MIN(AL69,$I69-SUM($J69:AL69)))</f>
        <v>3.8604275682514655</v>
      </c>
      <c r="AN69" s="2">
        <f>IF(AM$4=$E69, $I69*AM$55,0) + IF(AM$4&gt;$E69,MIN(AM69,$I69-SUM($J69:AM69)))</f>
        <v>3.8604275682514655</v>
      </c>
      <c r="AO69" s="2">
        <f>IF(AN$4=$E69, $I69*AN$55,0) + IF(AN$4&gt;$E69,MIN(AN69,$I69-SUM($J69:AN69)))</f>
        <v>3.8604275682514655</v>
      </c>
      <c r="AP69" s="2">
        <f>IF(AO$4=$E69, $I69*AO$55,0) + IF(AO$4&gt;$E69,MIN(AO69,$I69-SUM($J69:AO69)))</f>
        <v>3.8604275682514655</v>
      </c>
      <c r="AQ69" s="57">
        <f>IF(AP$4=$E69, $I69*AP$55,0) + IF(AP$4&gt;$E69,MIN(AP69,$I69-SUM($J69:AP69)))</f>
        <v>3.8604275682514655</v>
      </c>
      <c r="AR69" s="2">
        <f>IF(AQ$4=$E69, $I69*AQ$55,0) + IF(AQ$4&gt;$E69,MIN(AQ69,$I69-SUM($J69:AQ69)))</f>
        <v>3.8604275682514655</v>
      </c>
      <c r="AS69" s="2">
        <f>IF(AR$4=$E69, $I69*AR$55,0) + IF(AR$4&gt;$E69,MIN(AR69,$I69-SUM($J69:AR69)))</f>
        <v>3.8604275682514655</v>
      </c>
      <c r="AT69" s="2">
        <f>IF(AS$4=$E69, $I69*AS$55,0) + IF(AS$4&gt;$E69,MIN(AS69,$I69-SUM($J69:AS69)))</f>
        <v>3.8604275682514655</v>
      </c>
      <c r="AU69" s="2">
        <f>IF(AT$4=$E69, $I69*AT$55,0) + IF(AT$4&gt;$E69,MIN(AT69,$I69-SUM($J69:AT69)))</f>
        <v>3.8604275682514655</v>
      </c>
      <c r="AV69" s="2">
        <f>IF(AU$4=$E69, $I69*AU$55,0) + IF(AU$4&gt;$E69,MIN(AU69,$I69-SUM($J69:AU69)))</f>
        <v>1.1581282704754017</v>
      </c>
      <c r="AW69" s="2"/>
    </row>
    <row r="70" spans="5:49" ht="16.8" outlineLevel="1">
      <c r="E70" s="44">
        <f>INDEX($K$4:$AV$4,,COUNT(E$65:E69)+1)</f>
        <v>34789</v>
      </c>
      <c r="G70" s="2" t="s">
        <v>105</v>
      </c>
      <c r="I70" s="2">
        <f t="shared" si="62"/>
        <v>145.59374508054782</v>
      </c>
      <c r="K70" s="2">
        <f>IF(J$4=$E70, $I70*J$55,0) + IF(J$4&gt;$E70,MIN(J70,$I70-SUM($J70:J70)))</f>
        <v>0</v>
      </c>
      <c r="L70" s="2">
        <f>IF(K$4=$E70, $I70*K$55,0) + IF(K$4&gt;$E70,MIN(K70,$I70-SUM($J70:K70)))</f>
        <v>0</v>
      </c>
      <c r="M70" s="2">
        <f>IF(L$4=$E70, $I70*L$55,0) + IF(L$4&gt;$E70,MIN(L70,$I70-SUM($J70:L70)))</f>
        <v>0</v>
      </c>
      <c r="N70" s="2">
        <f>IF(M$4=$E70, $I70*M$55,0) + IF(M$4&gt;$E70,MIN(M70,$I70-SUM($J70:M70)))</f>
        <v>0</v>
      </c>
      <c r="O70" s="2">
        <f>IF(N$4=$E70, $I70*N$55,0) + IF(N$4&gt;$E70,MIN(N70,$I70-SUM($J70:N70)))</f>
        <v>0</v>
      </c>
      <c r="P70" s="2">
        <f>IF(O$4=$E70, $I70*O$55,0) + IF(O$4&gt;$E70,MIN(O70,$I70-SUM($J70:O70)))</f>
        <v>4.3721845369533883</v>
      </c>
      <c r="Q70" s="2">
        <f>IF(P$4=$E70, $I70*P$55,0) + IF(P$4&gt;$E70,MIN(P70,$I70-SUM($J70:P70)))</f>
        <v>4.3721845369533883</v>
      </c>
      <c r="R70" s="2">
        <f>IF(Q$4=$E70, $I70*Q$55,0) + IF(Q$4&gt;$E70,MIN(Q70,$I70-SUM($J70:Q70)))</f>
        <v>4.3721845369533883</v>
      </c>
      <c r="S70" s="2">
        <f>IF(R$4=$E70, $I70*R$55,0) + IF(R$4&gt;$E70,MIN(R70,$I70-SUM($J70:R70)))</f>
        <v>4.3721845369533883</v>
      </c>
      <c r="T70" s="2">
        <f>IF(S$4=$E70, $I70*S$55,0) + IF(S$4&gt;$E70,MIN(S70,$I70-SUM($J70:S70)))</f>
        <v>4.3721845369533883</v>
      </c>
      <c r="U70" s="2">
        <f>IF(T$4=$E70, $I70*T$55,0) + IF(T$4&gt;$E70,MIN(T70,$I70-SUM($J70:T70)))</f>
        <v>4.3721845369533883</v>
      </c>
      <c r="V70" s="2">
        <f>IF(U$4=$E70, $I70*U$55,0) + IF(U$4&gt;$E70,MIN(U70,$I70-SUM($J70:U70)))</f>
        <v>4.3721845369533883</v>
      </c>
      <c r="W70" s="2">
        <f>IF(V$4=$E70, $I70*V$55,0) + IF(V$4&gt;$E70,MIN(V70,$I70-SUM($J70:V70)))</f>
        <v>4.3721845369533883</v>
      </c>
      <c r="X70" s="2">
        <f>IF(W$4=$E70, $I70*W$55,0) + IF(W$4&gt;$E70,MIN(W70,$I70-SUM($J70:W70)))</f>
        <v>4.3721845369533883</v>
      </c>
      <c r="Y70" s="2">
        <f>IF(X$4=$E70, $I70*X$55,0) + IF(X$4&gt;$E70,MIN(X70,$I70-SUM($J70:X70)))</f>
        <v>4.3721845369533883</v>
      </c>
      <c r="Z70" s="2">
        <f>IF(Y$4=$E70, $I70*Y$55,0) + IF(Y$4&gt;$E70,MIN(Y70,$I70-SUM($J70:Y70)))</f>
        <v>4.3721845369533883</v>
      </c>
      <c r="AA70" s="2">
        <f>IF(Z$4=$E70, $I70*Z$55,0) + IF(Z$4&gt;$E70,MIN(Z70,$I70-SUM($J70:Z70)))</f>
        <v>4.3721845369533883</v>
      </c>
      <c r="AB70" s="2">
        <f>IF(AA$4=$E70, $I70*AA$55,0) + IF(AA$4&gt;$E70,MIN(AA70,$I70-SUM($J70:AA70)))</f>
        <v>4.3721845369533883</v>
      </c>
      <c r="AC70" s="2">
        <f>IF(AB$4=$E70, $I70*AB$55,0) + IF(AB$4&gt;$E70,MIN(AB70,$I70-SUM($J70:AB70)))</f>
        <v>4.3721845369533883</v>
      </c>
      <c r="AD70" s="2">
        <f>IF(AC$4=$E70, $I70*AC$55,0) + IF(AC$4&gt;$E70,MIN(AC70,$I70-SUM($J70:AC70)))</f>
        <v>4.3721845369533883</v>
      </c>
      <c r="AE70" s="2">
        <f>IF(AD$4=$E70, $I70*AD$55,0) + IF(AD$4&gt;$E70,MIN(AD70,$I70-SUM($J70:AD70)))</f>
        <v>4.3721845369533883</v>
      </c>
      <c r="AF70" s="2">
        <f>IF(AE$4=$E70, $I70*AE$55,0) + IF(AE$4&gt;$E70,MIN(AE70,$I70-SUM($J70:AE70)))</f>
        <v>4.3721845369533883</v>
      </c>
      <c r="AG70" s="2">
        <f>IF(AF$4=$E70, $I70*AF$55,0) + IF(AF$4&gt;$E70,MIN(AF70,$I70-SUM($J70:AF70)))</f>
        <v>4.3721845369533883</v>
      </c>
      <c r="AH70" s="2">
        <f>IF(AG$4=$E70, $I70*AG$55,0) + IF(AG$4&gt;$E70,MIN(AG70,$I70-SUM($J70:AG70)))</f>
        <v>4.3721845369533883</v>
      </c>
      <c r="AI70" s="2">
        <f>IF(AH$4=$E70, $I70*AH$55,0) + IF(AH$4&gt;$E70,MIN(AH70,$I70-SUM($J70:AH70)))</f>
        <v>4.3721845369533883</v>
      </c>
      <c r="AJ70" s="2">
        <f>IF(AI$4=$E70, $I70*AI$55,0) + IF(AI$4&gt;$E70,MIN(AI70,$I70-SUM($J70:AI70)))</f>
        <v>4.3721845369533883</v>
      </c>
      <c r="AK70" s="2">
        <f>IF(AJ$4=$E70, $I70*AJ$55,0) + IF(AJ$4&gt;$E70,MIN(AJ70,$I70-SUM($J70:AJ70)))</f>
        <v>4.3721845369533883</v>
      </c>
      <c r="AL70" s="2">
        <f>IF(AK$4=$E70, $I70*AK$55,0) + IF(AK$4&gt;$E70,MIN(AK70,$I70-SUM($J70:AK70)))</f>
        <v>4.3721845369533883</v>
      </c>
      <c r="AM70" s="2">
        <f>IF(AL$4=$E70, $I70*AL$55,0) + IF(AL$4&gt;$E70,MIN(AL70,$I70-SUM($J70:AL70)))</f>
        <v>4.3721845369533883</v>
      </c>
      <c r="AN70" s="2">
        <f>IF(AM$4=$E70, $I70*AM$55,0) + IF(AM$4&gt;$E70,MIN(AM70,$I70-SUM($J70:AM70)))</f>
        <v>4.3721845369533883</v>
      </c>
      <c r="AO70" s="2">
        <f>IF(AN$4=$E70, $I70*AN$55,0) + IF(AN$4&gt;$E70,MIN(AN70,$I70-SUM($J70:AN70)))</f>
        <v>4.3721845369533883</v>
      </c>
      <c r="AP70" s="2">
        <f>IF(AO$4=$E70, $I70*AO$55,0) + IF(AO$4&gt;$E70,MIN(AO70,$I70-SUM($J70:AO70)))</f>
        <v>4.3721845369533883</v>
      </c>
      <c r="AQ70" s="57">
        <f>IF(AP$4=$E70, $I70*AP$55,0) + IF(AP$4&gt;$E70,MIN(AP70,$I70-SUM($J70:AP70)))</f>
        <v>4.3721845369533883</v>
      </c>
      <c r="AR70" s="2">
        <f>IF(AQ$4=$E70, $I70*AQ$55,0) + IF(AQ$4&gt;$E70,MIN(AQ70,$I70-SUM($J70:AQ70)))</f>
        <v>4.3721845369533883</v>
      </c>
      <c r="AS70" s="2">
        <f>IF(AR$4=$E70, $I70*AR$55,0) + IF(AR$4&gt;$E70,MIN(AR70,$I70-SUM($J70:AR70)))</f>
        <v>4.3721845369533883</v>
      </c>
      <c r="AT70" s="2">
        <f>IF(AS$4=$E70, $I70*AS$55,0) + IF(AS$4&gt;$E70,MIN(AS70,$I70-SUM($J70:AS70)))</f>
        <v>4.3721845369533883</v>
      </c>
      <c r="AU70" s="2">
        <f>IF(AT$4=$E70, $I70*AT$55,0) + IF(AT$4&gt;$E70,MIN(AT70,$I70-SUM($J70:AT70)))</f>
        <v>4.3721845369533883</v>
      </c>
      <c r="AV70" s="2">
        <f>IF(AU$4=$E70, $I70*AU$55,0) + IF(AU$4&gt;$E70,MIN(AU70,$I70-SUM($J70:AU70)))</f>
        <v>4.3721845369533883</v>
      </c>
      <c r="AW70" s="2"/>
    </row>
    <row r="71" spans="5:49" ht="16.8" outlineLevel="1">
      <c r="E71" s="44">
        <f>INDEX($K$4:$AV$4,,COUNT(E$65:E70)+1)</f>
        <v>35155</v>
      </c>
      <c r="G71" s="2" t="s">
        <v>105</v>
      </c>
      <c r="I71" s="2">
        <f t="shared" si="62"/>
        <v>129.29317311224219</v>
      </c>
      <c r="K71" s="2">
        <f>IF(J$4=$E71, $I71*J$55,0) + IF(J$4&gt;$E71,MIN(J71,$I71-SUM($J71:J71)))</f>
        <v>0</v>
      </c>
      <c r="L71" s="2">
        <f>IF(K$4=$E71, $I71*K$55,0) + IF(K$4&gt;$E71,MIN(K71,$I71-SUM($J71:K71)))</f>
        <v>0</v>
      </c>
      <c r="M71" s="2">
        <f>IF(L$4=$E71, $I71*L$55,0) + IF(L$4&gt;$E71,MIN(L71,$I71-SUM($J71:L71)))</f>
        <v>0</v>
      </c>
      <c r="N71" s="2">
        <f>IF(M$4=$E71, $I71*M$55,0) + IF(M$4&gt;$E71,MIN(M71,$I71-SUM($J71:M71)))</f>
        <v>0</v>
      </c>
      <c r="O71" s="2">
        <f>IF(N$4=$E71, $I71*N$55,0) + IF(N$4&gt;$E71,MIN(N71,$I71-SUM($J71:N71)))</f>
        <v>0</v>
      </c>
      <c r="P71" s="2">
        <f>IF(O$4=$E71, $I71*O$55,0) + IF(O$4&gt;$E71,MIN(O71,$I71-SUM($J71:O71)))</f>
        <v>0</v>
      </c>
      <c r="Q71" s="2">
        <f>IF(P$4=$E71, $I71*P$55,0) + IF(P$4&gt;$E71,MIN(P71,$I71-SUM($J71:P71)))</f>
        <v>3.8826778712385046</v>
      </c>
      <c r="R71" s="2">
        <f>IF(Q$4=$E71, $I71*Q$55,0) + IF(Q$4&gt;$E71,MIN(Q71,$I71-SUM($J71:Q71)))</f>
        <v>3.8826778712385046</v>
      </c>
      <c r="S71" s="2">
        <f>IF(R$4=$E71, $I71*R$55,0) + IF(R$4&gt;$E71,MIN(R71,$I71-SUM($J71:R71)))</f>
        <v>3.8826778712385046</v>
      </c>
      <c r="T71" s="2">
        <f>IF(S$4=$E71, $I71*S$55,0) + IF(S$4&gt;$E71,MIN(S71,$I71-SUM($J71:S71)))</f>
        <v>3.8826778712385046</v>
      </c>
      <c r="U71" s="2">
        <f>IF(T$4=$E71, $I71*T$55,0) + IF(T$4&gt;$E71,MIN(T71,$I71-SUM($J71:T71)))</f>
        <v>3.8826778712385046</v>
      </c>
      <c r="V71" s="2">
        <f>IF(U$4=$E71, $I71*U$55,0) + IF(U$4&gt;$E71,MIN(U71,$I71-SUM($J71:U71)))</f>
        <v>3.8826778712385046</v>
      </c>
      <c r="W71" s="2">
        <f>IF(V$4=$E71, $I71*V$55,0) + IF(V$4&gt;$E71,MIN(V71,$I71-SUM($J71:V71)))</f>
        <v>3.8826778712385046</v>
      </c>
      <c r="X71" s="2">
        <f>IF(W$4=$E71, $I71*W$55,0) + IF(W$4&gt;$E71,MIN(W71,$I71-SUM($J71:W71)))</f>
        <v>3.8826778712385046</v>
      </c>
      <c r="Y71" s="2">
        <f>IF(X$4=$E71, $I71*X$55,0) + IF(X$4&gt;$E71,MIN(X71,$I71-SUM($J71:X71)))</f>
        <v>3.8826778712385046</v>
      </c>
      <c r="Z71" s="2">
        <f>IF(Y$4=$E71, $I71*Y$55,0) + IF(Y$4&gt;$E71,MIN(Y71,$I71-SUM($J71:Y71)))</f>
        <v>3.8826778712385046</v>
      </c>
      <c r="AA71" s="2">
        <f>IF(Z$4=$E71, $I71*Z$55,0) + IF(Z$4&gt;$E71,MIN(Z71,$I71-SUM($J71:Z71)))</f>
        <v>3.8826778712385046</v>
      </c>
      <c r="AB71" s="2">
        <f>IF(AA$4=$E71, $I71*AA$55,0) + IF(AA$4&gt;$E71,MIN(AA71,$I71-SUM($J71:AA71)))</f>
        <v>3.8826778712385046</v>
      </c>
      <c r="AC71" s="2">
        <f>IF(AB$4=$E71, $I71*AB$55,0) + IF(AB$4&gt;$E71,MIN(AB71,$I71-SUM($J71:AB71)))</f>
        <v>3.8826778712385046</v>
      </c>
      <c r="AD71" s="2">
        <f>IF(AC$4=$E71, $I71*AC$55,0) + IF(AC$4&gt;$E71,MIN(AC71,$I71-SUM($J71:AC71)))</f>
        <v>3.8826778712385046</v>
      </c>
      <c r="AE71" s="2">
        <f>IF(AD$4=$E71, $I71*AD$55,0) + IF(AD$4&gt;$E71,MIN(AD71,$I71-SUM($J71:AD71)))</f>
        <v>3.8826778712385046</v>
      </c>
      <c r="AF71" s="2">
        <f>IF(AE$4=$E71, $I71*AE$55,0) + IF(AE$4&gt;$E71,MIN(AE71,$I71-SUM($J71:AE71)))</f>
        <v>3.8826778712385046</v>
      </c>
      <c r="AG71" s="2">
        <f>IF(AF$4=$E71, $I71*AF$55,0) + IF(AF$4&gt;$E71,MIN(AF71,$I71-SUM($J71:AF71)))</f>
        <v>3.8826778712385046</v>
      </c>
      <c r="AH71" s="2">
        <f>IF(AG$4=$E71, $I71*AG$55,0) + IF(AG$4&gt;$E71,MIN(AG71,$I71-SUM($J71:AG71)))</f>
        <v>3.8826778712385046</v>
      </c>
      <c r="AI71" s="2">
        <f>IF(AH$4=$E71, $I71*AH$55,0) + IF(AH$4&gt;$E71,MIN(AH71,$I71-SUM($J71:AH71)))</f>
        <v>3.8826778712385046</v>
      </c>
      <c r="AJ71" s="2">
        <f>IF(AI$4=$E71, $I71*AI$55,0) + IF(AI$4&gt;$E71,MIN(AI71,$I71-SUM($J71:AI71)))</f>
        <v>3.8826778712385046</v>
      </c>
      <c r="AK71" s="2">
        <f>IF(AJ$4=$E71, $I71*AJ$55,0) + IF(AJ$4&gt;$E71,MIN(AJ71,$I71-SUM($J71:AJ71)))</f>
        <v>3.8826778712385046</v>
      </c>
      <c r="AL71" s="2">
        <f>IF(AK$4=$E71, $I71*AK$55,0) + IF(AK$4&gt;$E71,MIN(AK71,$I71-SUM($J71:AK71)))</f>
        <v>3.8826778712385046</v>
      </c>
      <c r="AM71" s="2">
        <f>IF(AL$4=$E71, $I71*AL$55,0) + IF(AL$4&gt;$E71,MIN(AL71,$I71-SUM($J71:AL71)))</f>
        <v>3.8826778712385046</v>
      </c>
      <c r="AN71" s="2">
        <f>IF(AM$4=$E71, $I71*AM$55,0) + IF(AM$4&gt;$E71,MIN(AM71,$I71-SUM($J71:AM71)))</f>
        <v>3.8826778712385046</v>
      </c>
      <c r="AO71" s="2">
        <f>IF(AN$4=$E71, $I71*AN$55,0) + IF(AN$4&gt;$E71,MIN(AN71,$I71-SUM($J71:AN71)))</f>
        <v>3.8826778712385046</v>
      </c>
      <c r="AP71" s="2">
        <f>IF(AO$4=$E71, $I71*AO$55,0) + IF(AO$4&gt;$E71,MIN(AO71,$I71-SUM($J71:AO71)))</f>
        <v>3.8826778712385046</v>
      </c>
      <c r="AQ71" s="57">
        <f>IF(AP$4=$E71, $I71*AP$55,0) + IF(AP$4&gt;$E71,MIN(AP71,$I71-SUM($J71:AP71)))</f>
        <v>3.8826778712385046</v>
      </c>
      <c r="AR71" s="2">
        <f>IF(AQ$4=$E71, $I71*AQ$55,0) + IF(AQ$4&gt;$E71,MIN(AQ71,$I71-SUM($J71:AQ71)))</f>
        <v>3.8826778712385046</v>
      </c>
      <c r="AS71" s="2">
        <f>IF(AR$4=$E71, $I71*AR$55,0) + IF(AR$4&gt;$E71,MIN(AR71,$I71-SUM($J71:AR71)))</f>
        <v>3.8826778712385046</v>
      </c>
      <c r="AT71" s="2">
        <f>IF(AS$4=$E71, $I71*AS$55,0) + IF(AS$4&gt;$E71,MIN(AS71,$I71-SUM($J71:AS71)))</f>
        <v>3.8826778712385046</v>
      </c>
      <c r="AU71" s="2">
        <f>IF(AT$4=$E71, $I71*AT$55,0) + IF(AT$4&gt;$E71,MIN(AT71,$I71-SUM($J71:AT71)))</f>
        <v>3.8826778712385046</v>
      </c>
      <c r="AV71" s="2">
        <f>IF(AU$4=$E71, $I71*AU$55,0) + IF(AU$4&gt;$E71,MIN(AU71,$I71-SUM($J71:AU71)))</f>
        <v>3.8826778712385046</v>
      </c>
      <c r="AW71" s="2"/>
    </row>
    <row r="72" spans="5:49" ht="16.8" outlineLevel="1">
      <c r="E72" s="44">
        <f>INDEX($K$4:$AV$4,,COUNT(E$65:E71)+1)</f>
        <v>35520</v>
      </c>
      <c r="G72" s="2" t="s">
        <v>105</v>
      </c>
      <c r="I72" s="2">
        <f t="shared" si="62"/>
        <v>149.29842052788999</v>
      </c>
      <c r="K72" s="2">
        <f>IF(J$4=$E72, $I72*J$55,0) + IF(J$4&gt;$E72,MIN(J72,$I72-SUM($J72:J72)))</f>
        <v>0</v>
      </c>
      <c r="L72" s="2">
        <f>IF(K$4=$E72, $I72*K$55,0) + IF(K$4&gt;$E72,MIN(K72,$I72-SUM($J72:K72)))</f>
        <v>0</v>
      </c>
      <c r="M72" s="2">
        <f>IF(L$4=$E72, $I72*L$55,0) + IF(L$4&gt;$E72,MIN(L72,$I72-SUM($J72:L72)))</f>
        <v>0</v>
      </c>
      <c r="N72" s="2">
        <f>IF(M$4=$E72, $I72*M$55,0) + IF(M$4&gt;$E72,MIN(M72,$I72-SUM($J72:M72)))</f>
        <v>0</v>
      </c>
      <c r="O72" s="2">
        <f>IF(N$4=$E72, $I72*N$55,0) + IF(N$4&gt;$E72,MIN(N72,$I72-SUM($J72:N72)))</f>
        <v>0</v>
      </c>
      <c r="P72" s="2">
        <f>IF(O$4=$E72, $I72*O$55,0) + IF(O$4&gt;$E72,MIN(O72,$I72-SUM($J72:O72)))</f>
        <v>0</v>
      </c>
      <c r="Q72" s="2">
        <f>IF(P$4=$E72, $I72*P$55,0) + IF(P$4&gt;$E72,MIN(P72,$I72-SUM($J72:P72)))</f>
        <v>0</v>
      </c>
      <c r="R72" s="2">
        <f>IF(Q$4=$E72, $I72*Q$55,0) + IF(Q$4&gt;$E72,MIN(Q72,$I72-SUM($J72:Q72)))</f>
        <v>4.4834360518885887</v>
      </c>
      <c r="S72" s="2">
        <f>IF(R$4=$E72, $I72*R$55,0) + IF(R$4&gt;$E72,MIN(R72,$I72-SUM($J72:R72)))</f>
        <v>4.4834360518885887</v>
      </c>
      <c r="T72" s="2">
        <f>IF(S$4=$E72, $I72*S$55,0) + IF(S$4&gt;$E72,MIN(S72,$I72-SUM($J72:S72)))</f>
        <v>4.4834360518885887</v>
      </c>
      <c r="U72" s="2">
        <f>IF(T$4=$E72, $I72*T$55,0) + IF(T$4&gt;$E72,MIN(T72,$I72-SUM($J72:T72)))</f>
        <v>4.4834360518885887</v>
      </c>
      <c r="V72" s="2">
        <f>IF(U$4=$E72, $I72*U$55,0) + IF(U$4&gt;$E72,MIN(U72,$I72-SUM($J72:U72)))</f>
        <v>4.4834360518885887</v>
      </c>
      <c r="W72" s="2">
        <f>IF(V$4=$E72, $I72*V$55,0) + IF(V$4&gt;$E72,MIN(V72,$I72-SUM($J72:V72)))</f>
        <v>4.4834360518885887</v>
      </c>
      <c r="X72" s="2">
        <f>IF(W$4=$E72, $I72*W$55,0) + IF(W$4&gt;$E72,MIN(W72,$I72-SUM($J72:W72)))</f>
        <v>4.4834360518885887</v>
      </c>
      <c r="Y72" s="2">
        <f>IF(X$4=$E72, $I72*X$55,0) + IF(X$4&gt;$E72,MIN(X72,$I72-SUM($J72:X72)))</f>
        <v>4.4834360518885887</v>
      </c>
      <c r="Z72" s="2">
        <f>IF(Y$4=$E72, $I72*Y$55,0) + IF(Y$4&gt;$E72,MIN(Y72,$I72-SUM($J72:Y72)))</f>
        <v>4.4834360518885887</v>
      </c>
      <c r="AA72" s="2">
        <f>IF(Z$4=$E72, $I72*Z$55,0) + IF(Z$4&gt;$E72,MIN(Z72,$I72-SUM($J72:Z72)))</f>
        <v>4.4834360518885887</v>
      </c>
      <c r="AB72" s="2">
        <f>IF(AA$4=$E72, $I72*AA$55,0) + IF(AA$4&gt;$E72,MIN(AA72,$I72-SUM($J72:AA72)))</f>
        <v>4.4834360518885887</v>
      </c>
      <c r="AC72" s="2">
        <f>IF(AB$4=$E72, $I72*AB$55,0) + IF(AB$4&gt;$E72,MIN(AB72,$I72-SUM($J72:AB72)))</f>
        <v>4.4834360518885887</v>
      </c>
      <c r="AD72" s="2">
        <f>IF(AC$4=$E72, $I72*AC$55,0) + IF(AC$4&gt;$E72,MIN(AC72,$I72-SUM($J72:AC72)))</f>
        <v>4.4834360518885887</v>
      </c>
      <c r="AE72" s="2">
        <f>IF(AD$4=$E72, $I72*AD$55,0) + IF(AD$4&gt;$E72,MIN(AD72,$I72-SUM($J72:AD72)))</f>
        <v>4.4834360518885887</v>
      </c>
      <c r="AF72" s="2">
        <f>IF(AE$4=$E72, $I72*AE$55,0) + IF(AE$4&gt;$E72,MIN(AE72,$I72-SUM($J72:AE72)))</f>
        <v>4.4834360518885887</v>
      </c>
      <c r="AG72" s="2">
        <f>IF(AF$4=$E72, $I72*AF$55,0) + IF(AF$4&gt;$E72,MIN(AF72,$I72-SUM($J72:AF72)))</f>
        <v>4.4834360518885887</v>
      </c>
      <c r="AH72" s="2">
        <f>IF(AG$4=$E72, $I72*AG$55,0) + IF(AG$4&gt;$E72,MIN(AG72,$I72-SUM($J72:AG72)))</f>
        <v>4.4834360518885887</v>
      </c>
      <c r="AI72" s="2">
        <f>IF(AH$4=$E72, $I72*AH$55,0) + IF(AH$4&gt;$E72,MIN(AH72,$I72-SUM($J72:AH72)))</f>
        <v>4.4834360518885887</v>
      </c>
      <c r="AJ72" s="2">
        <f>IF(AI$4=$E72, $I72*AI$55,0) + IF(AI$4&gt;$E72,MIN(AI72,$I72-SUM($J72:AI72)))</f>
        <v>4.4834360518885887</v>
      </c>
      <c r="AK72" s="2">
        <f>IF(AJ$4=$E72, $I72*AJ$55,0) + IF(AJ$4&gt;$E72,MIN(AJ72,$I72-SUM($J72:AJ72)))</f>
        <v>4.4834360518885887</v>
      </c>
      <c r="AL72" s="2">
        <f>IF(AK$4=$E72, $I72*AK$55,0) + IF(AK$4&gt;$E72,MIN(AK72,$I72-SUM($J72:AK72)))</f>
        <v>4.4834360518885887</v>
      </c>
      <c r="AM72" s="2">
        <f>IF(AL$4=$E72, $I72*AL$55,0) + IF(AL$4&gt;$E72,MIN(AL72,$I72-SUM($J72:AL72)))</f>
        <v>4.4834360518885887</v>
      </c>
      <c r="AN72" s="2">
        <f>IF(AM$4=$E72, $I72*AM$55,0) + IF(AM$4&gt;$E72,MIN(AM72,$I72-SUM($J72:AM72)))</f>
        <v>4.4834360518885887</v>
      </c>
      <c r="AO72" s="2">
        <f>IF(AN$4=$E72, $I72*AN$55,0) + IF(AN$4&gt;$E72,MIN(AN72,$I72-SUM($J72:AN72)))</f>
        <v>4.4834360518885887</v>
      </c>
      <c r="AP72" s="2">
        <f>IF(AO$4=$E72, $I72*AO$55,0) + IF(AO$4&gt;$E72,MIN(AO72,$I72-SUM($J72:AO72)))</f>
        <v>4.4834360518885887</v>
      </c>
      <c r="AQ72" s="57">
        <f>IF(AP$4=$E72, $I72*AP$55,0) + IF(AP$4&gt;$E72,MIN(AP72,$I72-SUM($J72:AP72)))</f>
        <v>4.4834360518885887</v>
      </c>
      <c r="AR72" s="2">
        <f>IF(AQ$4=$E72, $I72*AQ$55,0) + IF(AQ$4&gt;$E72,MIN(AQ72,$I72-SUM($J72:AQ72)))</f>
        <v>4.4834360518885887</v>
      </c>
      <c r="AS72" s="2">
        <f>IF(AR$4=$E72, $I72*AR$55,0) + IF(AR$4&gt;$E72,MIN(AR72,$I72-SUM($J72:AR72)))</f>
        <v>4.4834360518885887</v>
      </c>
      <c r="AT72" s="2">
        <f>IF(AS$4=$E72, $I72*AS$55,0) + IF(AS$4&gt;$E72,MIN(AS72,$I72-SUM($J72:AS72)))</f>
        <v>4.4834360518885887</v>
      </c>
      <c r="AU72" s="2">
        <f>IF(AT$4=$E72, $I72*AT$55,0) + IF(AT$4&gt;$E72,MIN(AT72,$I72-SUM($J72:AT72)))</f>
        <v>4.4834360518885887</v>
      </c>
      <c r="AV72" s="2">
        <f>IF(AU$4=$E72, $I72*AU$55,0) + IF(AU$4&gt;$E72,MIN(AU72,$I72-SUM($J72:AU72)))</f>
        <v>4.4834360518885887</v>
      </c>
      <c r="AW72" s="2"/>
    </row>
    <row r="73" spans="5:49" ht="16.8" outlineLevel="1">
      <c r="E73" s="44">
        <f>INDEX($K$4:$AV$4,,COUNT(E$65:E72)+1)</f>
        <v>35885</v>
      </c>
      <c r="G73" s="2" t="s">
        <v>105</v>
      </c>
      <c r="I73" s="2">
        <f t="shared" si="62"/>
        <v>127.25560161620399</v>
      </c>
      <c r="K73" s="2">
        <f>IF(J$4=$E73, $I73*J$55,0) + IF(J$4&gt;$E73,MIN(J73,$I73-SUM($J73:J73)))</f>
        <v>0</v>
      </c>
      <c r="L73" s="2">
        <f>IF(K$4=$E73, $I73*K$55,0) + IF(K$4&gt;$E73,MIN(K73,$I73-SUM($J73:K73)))</f>
        <v>0</v>
      </c>
      <c r="M73" s="2">
        <f>IF(L$4=$E73, $I73*L$55,0) + IF(L$4&gt;$E73,MIN(L73,$I73-SUM($J73:L73)))</f>
        <v>0</v>
      </c>
      <c r="N73" s="2">
        <f>IF(M$4=$E73, $I73*M$55,0) + IF(M$4&gt;$E73,MIN(M73,$I73-SUM($J73:M73)))</f>
        <v>0</v>
      </c>
      <c r="O73" s="2">
        <f>IF(N$4=$E73, $I73*N$55,0) + IF(N$4&gt;$E73,MIN(N73,$I73-SUM($J73:N73)))</f>
        <v>0</v>
      </c>
      <c r="P73" s="2">
        <f>IF(O$4=$E73, $I73*O$55,0) + IF(O$4&gt;$E73,MIN(O73,$I73-SUM($J73:O73)))</f>
        <v>0</v>
      </c>
      <c r="Q73" s="2">
        <f>IF(P$4=$E73, $I73*P$55,0) + IF(P$4&gt;$E73,MIN(P73,$I73-SUM($J73:P73)))</f>
        <v>0</v>
      </c>
      <c r="R73" s="2">
        <f>IF(Q$4=$E73, $I73*Q$55,0) + IF(Q$4&gt;$E73,MIN(Q73,$I73-SUM($J73:Q73)))</f>
        <v>0</v>
      </c>
      <c r="S73" s="2">
        <f>IF(R$4=$E73, $I73*R$55,0) + IF(R$4&gt;$E73,MIN(R73,$I73-SUM($J73:R73)))</f>
        <v>3.821489538024144</v>
      </c>
      <c r="T73" s="2">
        <f>IF(S$4=$E73, $I73*S$55,0) + IF(S$4&gt;$E73,MIN(S73,$I73-SUM($J73:S73)))</f>
        <v>3.821489538024144</v>
      </c>
      <c r="U73" s="2">
        <f>IF(T$4=$E73, $I73*T$55,0) + IF(T$4&gt;$E73,MIN(T73,$I73-SUM($J73:T73)))</f>
        <v>3.821489538024144</v>
      </c>
      <c r="V73" s="2">
        <f>IF(U$4=$E73, $I73*U$55,0) + IF(U$4&gt;$E73,MIN(U73,$I73-SUM($J73:U73)))</f>
        <v>3.821489538024144</v>
      </c>
      <c r="W73" s="2">
        <f>IF(V$4=$E73, $I73*V$55,0) + IF(V$4&gt;$E73,MIN(V73,$I73-SUM($J73:V73)))</f>
        <v>3.821489538024144</v>
      </c>
      <c r="X73" s="2">
        <f>IF(W$4=$E73, $I73*W$55,0) + IF(W$4&gt;$E73,MIN(W73,$I73-SUM($J73:W73)))</f>
        <v>3.821489538024144</v>
      </c>
      <c r="Y73" s="2">
        <f>IF(X$4=$E73, $I73*X$55,0) + IF(X$4&gt;$E73,MIN(X73,$I73-SUM($J73:X73)))</f>
        <v>3.821489538024144</v>
      </c>
      <c r="Z73" s="2">
        <f>IF(Y$4=$E73, $I73*Y$55,0) + IF(Y$4&gt;$E73,MIN(Y73,$I73-SUM($J73:Y73)))</f>
        <v>3.821489538024144</v>
      </c>
      <c r="AA73" s="2">
        <f>IF(Z$4=$E73, $I73*Z$55,0) + IF(Z$4&gt;$E73,MIN(Z73,$I73-SUM($J73:Z73)))</f>
        <v>3.821489538024144</v>
      </c>
      <c r="AB73" s="2">
        <f>IF(AA$4=$E73, $I73*AA$55,0) + IF(AA$4&gt;$E73,MIN(AA73,$I73-SUM($J73:AA73)))</f>
        <v>3.821489538024144</v>
      </c>
      <c r="AC73" s="2">
        <f>IF(AB$4=$E73, $I73*AB$55,0) + IF(AB$4&gt;$E73,MIN(AB73,$I73-SUM($J73:AB73)))</f>
        <v>3.821489538024144</v>
      </c>
      <c r="AD73" s="2">
        <f>IF(AC$4=$E73, $I73*AC$55,0) + IF(AC$4&gt;$E73,MIN(AC73,$I73-SUM($J73:AC73)))</f>
        <v>3.821489538024144</v>
      </c>
      <c r="AE73" s="2">
        <f>IF(AD$4=$E73, $I73*AD$55,0) + IF(AD$4&gt;$E73,MIN(AD73,$I73-SUM($J73:AD73)))</f>
        <v>3.821489538024144</v>
      </c>
      <c r="AF73" s="2">
        <f>IF(AE$4=$E73, $I73*AE$55,0) + IF(AE$4&gt;$E73,MIN(AE73,$I73-SUM($J73:AE73)))</f>
        <v>3.821489538024144</v>
      </c>
      <c r="AG73" s="2">
        <f>IF(AF$4=$E73, $I73*AF$55,0) + IF(AF$4&gt;$E73,MIN(AF73,$I73-SUM($J73:AF73)))</f>
        <v>3.821489538024144</v>
      </c>
      <c r="AH73" s="2">
        <f>IF(AG$4=$E73, $I73*AG$55,0) + IF(AG$4&gt;$E73,MIN(AG73,$I73-SUM($J73:AG73)))</f>
        <v>3.821489538024144</v>
      </c>
      <c r="AI73" s="2">
        <f>IF(AH$4=$E73, $I73*AH$55,0) + IF(AH$4&gt;$E73,MIN(AH73,$I73-SUM($J73:AH73)))</f>
        <v>3.821489538024144</v>
      </c>
      <c r="AJ73" s="2">
        <f>IF(AI$4=$E73, $I73*AI$55,0) + IF(AI$4&gt;$E73,MIN(AI73,$I73-SUM($J73:AI73)))</f>
        <v>3.821489538024144</v>
      </c>
      <c r="AK73" s="2">
        <f>IF(AJ$4=$E73, $I73*AJ$55,0) + IF(AJ$4&gt;$E73,MIN(AJ73,$I73-SUM($J73:AJ73)))</f>
        <v>3.821489538024144</v>
      </c>
      <c r="AL73" s="2">
        <f>IF(AK$4=$E73, $I73*AK$55,0) + IF(AK$4&gt;$E73,MIN(AK73,$I73-SUM($J73:AK73)))</f>
        <v>3.821489538024144</v>
      </c>
      <c r="AM73" s="2">
        <f>IF(AL$4=$E73, $I73*AL$55,0) + IF(AL$4&gt;$E73,MIN(AL73,$I73-SUM($J73:AL73)))</f>
        <v>3.821489538024144</v>
      </c>
      <c r="AN73" s="2">
        <f>IF(AM$4=$E73, $I73*AM$55,0) + IF(AM$4&gt;$E73,MIN(AM73,$I73-SUM($J73:AM73)))</f>
        <v>3.821489538024144</v>
      </c>
      <c r="AO73" s="2">
        <f>IF(AN$4=$E73, $I73*AN$55,0) + IF(AN$4&gt;$E73,MIN(AN73,$I73-SUM($J73:AN73)))</f>
        <v>3.821489538024144</v>
      </c>
      <c r="AP73" s="2">
        <f>IF(AO$4=$E73, $I73*AO$55,0) + IF(AO$4&gt;$E73,MIN(AO73,$I73-SUM($J73:AO73)))</f>
        <v>3.821489538024144</v>
      </c>
      <c r="AQ73" s="57">
        <f>IF(AP$4=$E73, $I73*AP$55,0) + IF(AP$4&gt;$E73,MIN(AP73,$I73-SUM($J73:AP73)))</f>
        <v>3.821489538024144</v>
      </c>
      <c r="AR73" s="2">
        <f>IF(AQ$4=$E73, $I73*AQ$55,0) + IF(AQ$4&gt;$E73,MIN(AQ73,$I73-SUM($J73:AQ73)))</f>
        <v>3.821489538024144</v>
      </c>
      <c r="AS73" s="2">
        <f>IF(AR$4=$E73, $I73*AR$55,0) + IF(AR$4&gt;$E73,MIN(AR73,$I73-SUM($J73:AR73)))</f>
        <v>3.821489538024144</v>
      </c>
      <c r="AT73" s="2">
        <f>IF(AS$4=$E73, $I73*AS$55,0) + IF(AS$4&gt;$E73,MIN(AS73,$I73-SUM($J73:AS73)))</f>
        <v>3.821489538024144</v>
      </c>
      <c r="AU73" s="2">
        <f>IF(AT$4=$E73, $I73*AT$55,0) + IF(AT$4&gt;$E73,MIN(AT73,$I73-SUM($J73:AT73)))</f>
        <v>3.821489538024144</v>
      </c>
      <c r="AV73" s="2">
        <f>IF(AU$4=$E73, $I73*AU$55,0) + IF(AU$4&gt;$E73,MIN(AU73,$I73-SUM($J73:AU73)))</f>
        <v>3.821489538024144</v>
      </c>
      <c r="AW73" s="2"/>
    </row>
    <row r="74" spans="5:49" ht="16.8" outlineLevel="1">
      <c r="E74" s="44">
        <f>INDEX($K$4:$AV$4,,COUNT(E$65:E73)+1)</f>
        <v>36250</v>
      </c>
      <c r="G74" s="2" t="s">
        <v>105</v>
      </c>
      <c r="I74" s="2">
        <f t="shared" si="62"/>
        <v>134.72596814411483</v>
      </c>
      <c r="K74" s="2">
        <f>IF(J$4=$E74, $I74*J$55,0) + IF(J$4&gt;$E74,MIN(J74,$I74-SUM($J74:J74)))</f>
        <v>0</v>
      </c>
      <c r="L74" s="2">
        <f>IF(K$4=$E74, $I74*K$55,0) + IF(K$4&gt;$E74,MIN(K74,$I74-SUM($J74:K74)))</f>
        <v>0</v>
      </c>
      <c r="M74" s="2">
        <f>IF(L$4=$E74, $I74*L$55,0) + IF(L$4&gt;$E74,MIN(L74,$I74-SUM($J74:L74)))</f>
        <v>0</v>
      </c>
      <c r="N74" s="2">
        <f>IF(M$4=$E74, $I74*M$55,0) + IF(M$4&gt;$E74,MIN(M74,$I74-SUM($J74:M74)))</f>
        <v>0</v>
      </c>
      <c r="O74" s="2">
        <f>IF(N$4=$E74, $I74*N$55,0) + IF(N$4&gt;$E74,MIN(N74,$I74-SUM($J74:N74)))</f>
        <v>0</v>
      </c>
      <c r="P74" s="2">
        <f>IF(O$4=$E74, $I74*O$55,0) + IF(O$4&gt;$E74,MIN(O74,$I74-SUM($J74:O74)))</f>
        <v>0</v>
      </c>
      <c r="Q74" s="2">
        <f>IF(P$4=$E74, $I74*P$55,0) + IF(P$4&gt;$E74,MIN(P74,$I74-SUM($J74:P74)))</f>
        <v>0</v>
      </c>
      <c r="R74" s="2">
        <f>IF(Q$4=$E74, $I74*Q$55,0) + IF(Q$4&gt;$E74,MIN(Q74,$I74-SUM($J74:Q74)))</f>
        <v>0</v>
      </c>
      <c r="S74" s="2">
        <f>IF(R$4=$E74, $I74*R$55,0) + IF(R$4&gt;$E74,MIN(R74,$I74-SUM($J74:R74)))</f>
        <v>0</v>
      </c>
      <c r="T74" s="2">
        <f>IF(S$4=$E74, $I74*S$55,0) + IF(S$4&gt;$E74,MIN(S74,$I74-SUM($J74:S74)))</f>
        <v>4.0458248691926384</v>
      </c>
      <c r="U74" s="2">
        <f>IF(T$4=$E74, $I74*T$55,0) + IF(T$4&gt;$E74,MIN(T74,$I74-SUM($J74:T74)))</f>
        <v>4.0458248691926384</v>
      </c>
      <c r="V74" s="2">
        <f>IF(U$4=$E74, $I74*U$55,0) + IF(U$4&gt;$E74,MIN(U74,$I74-SUM($J74:U74)))</f>
        <v>4.0458248691926384</v>
      </c>
      <c r="W74" s="2">
        <f>IF(V$4=$E74, $I74*V$55,0) + IF(V$4&gt;$E74,MIN(V74,$I74-SUM($J74:V74)))</f>
        <v>4.0458248691926384</v>
      </c>
      <c r="X74" s="2">
        <f>IF(W$4=$E74, $I74*W$55,0) + IF(W$4&gt;$E74,MIN(W74,$I74-SUM($J74:W74)))</f>
        <v>4.0458248691926384</v>
      </c>
      <c r="Y74" s="2">
        <f>IF(X$4=$E74, $I74*X$55,0) + IF(X$4&gt;$E74,MIN(X74,$I74-SUM($J74:X74)))</f>
        <v>4.0458248691926384</v>
      </c>
      <c r="Z74" s="2">
        <f>IF(Y$4=$E74, $I74*Y$55,0) + IF(Y$4&gt;$E74,MIN(Y74,$I74-SUM($J74:Y74)))</f>
        <v>4.0458248691926384</v>
      </c>
      <c r="AA74" s="2">
        <f>IF(Z$4=$E74, $I74*Z$55,0) + IF(Z$4&gt;$E74,MIN(Z74,$I74-SUM($J74:Z74)))</f>
        <v>4.0458248691926384</v>
      </c>
      <c r="AB74" s="2">
        <f>IF(AA$4=$E74, $I74*AA$55,0) + IF(AA$4&gt;$E74,MIN(AA74,$I74-SUM($J74:AA74)))</f>
        <v>4.0458248691926384</v>
      </c>
      <c r="AC74" s="2">
        <f>IF(AB$4=$E74, $I74*AB$55,0) + IF(AB$4&gt;$E74,MIN(AB74,$I74-SUM($J74:AB74)))</f>
        <v>4.0458248691926384</v>
      </c>
      <c r="AD74" s="2">
        <f>IF(AC$4=$E74, $I74*AC$55,0) + IF(AC$4&gt;$E74,MIN(AC74,$I74-SUM($J74:AC74)))</f>
        <v>4.0458248691926384</v>
      </c>
      <c r="AE74" s="2">
        <f>IF(AD$4=$E74, $I74*AD$55,0) + IF(AD$4&gt;$E74,MIN(AD74,$I74-SUM($J74:AD74)))</f>
        <v>4.0458248691926384</v>
      </c>
      <c r="AF74" s="2">
        <f>IF(AE$4=$E74, $I74*AE$55,0) + IF(AE$4&gt;$E74,MIN(AE74,$I74-SUM($J74:AE74)))</f>
        <v>4.0458248691926384</v>
      </c>
      <c r="AG74" s="2">
        <f>IF(AF$4=$E74, $I74*AF$55,0) + IF(AF$4&gt;$E74,MIN(AF74,$I74-SUM($J74:AF74)))</f>
        <v>4.0458248691926384</v>
      </c>
      <c r="AH74" s="2">
        <f>IF(AG$4=$E74, $I74*AG$55,0) + IF(AG$4&gt;$E74,MIN(AG74,$I74-SUM($J74:AG74)))</f>
        <v>4.0458248691926384</v>
      </c>
      <c r="AI74" s="2">
        <f>IF(AH$4=$E74, $I74*AH$55,0) + IF(AH$4&gt;$E74,MIN(AH74,$I74-SUM($J74:AH74)))</f>
        <v>4.0458248691926384</v>
      </c>
      <c r="AJ74" s="2">
        <f>IF(AI$4=$E74, $I74*AI$55,0) + IF(AI$4&gt;$E74,MIN(AI74,$I74-SUM($J74:AI74)))</f>
        <v>4.0458248691926384</v>
      </c>
      <c r="AK74" s="2">
        <f>IF(AJ$4=$E74, $I74*AJ$55,0) + IF(AJ$4&gt;$E74,MIN(AJ74,$I74-SUM($J74:AJ74)))</f>
        <v>4.0458248691926384</v>
      </c>
      <c r="AL74" s="2">
        <f>IF(AK$4=$E74, $I74*AK$55,0) + IF(AK$4&gt;$E74,MIN(AK74,$I74-SUM($J74:AK74)))</f>
        <v>4.0458248691926384</v>
      </c>
      <c r="AM74" s="2">
        <f>IF(AL$4=$E74, $I74*AL$55,0) + IF(AL$4&gt;$E74,MIN(AL74,$I74-SUM($J74:AL74)))</f>
        <v>4.0458248691926384</v>
      </c>
      <c r="AN74" s="2">
        <f>IF(AM$4=$E74, $I74*AM$55,0) + IF(AM$4&gt;$E74,MIN(AM74,$I74-SUM($J74:AM74)))</f>
        <v>4.0458248691926384</v>
      </c>
      <c r="AO74" s="2">
        <f>IF(AN$4=$E74, $I74*AN$55,0) + IF(AN$4&gt;$E74,MIN(AN74,$I74-SUM($J74:AN74)))</f>
        <v>4.0458248691926384</v>
      </c>
      <c r="AP74" s="2">
        <f>IF(AO$4=$E74, $I74*AO$55,0) + IF(AO$4&gt;$E74,MIN(AO74,$I74-SUM($J74:AO74)))</f>
        <v>4.0458248691926384</v>
      </c>
      <c r="AQ74" s="57">
        <f>IF(AP$4=$E74, $I74*AP$55,0) + IF(AP$4&gt;$E74,MIN(AP74,$I74-SUM($J74:AP74)))</f>
        <v>4.0458248691926384</v>
      </c>
      <c r="AR74" s="2">
        <f>IF(AQ$4=$E74, $I74*AQ$55,0) + IF(AQ$4&gt;$E74,MIN(AQ74,$I74-SUM($J74:AQ74)))</f>
        <v>4.0458248691926384</v>
      </c>
      <c r="AS74" s="2">
        <f>IF(AR$4=$E74, $I74*AR$55,0) + IF(AR$4&gt;$E74,MIN(AR74,$I74-SUM($J74:AR74)))</f>
        <v>4.0458248691926384</v>
      </c>
      <c r="AT74" s="2">
        <f>IF(AS$4=$E74, $I74*AS$55,0) + IF(AS$4&gt;$E74,MIN(AS74,$I74-SUM($J74:AS74)))</f>
        <v>4.0458248691926384</v>
      </c>
      <c r="AU74" s="2">
        <f>IF(AT$4=$E74, $I74*AT$55,0) + IF(AT$4&gt;$E74,MIN(AT74,$I74-SUM($J74:AT74)))</f>
        <v>4.0458248691926384</v>
      </c>
      <c r="AV74" s="2">
        <f>IF(AU$4=$E74, $I74*AU$55,0) + IF(AU$4&gt;$E74,MIN(AU74,$I74-SUM($J74:AU74)))</f>
        <v>4.0458248691926384</v>
      </c>
      <c r="AW74" s="2"/>
    </row>
    <row r="75" spans="5:49" ht="16.8" outlineLevel="1">
      <c r="E75" s="44">
        <f>INDEX($K$4:$AV$4,,COUNT(E$65:E74)+1)</f>
        <v>36616</v>
      </c>
      <c r="G75" s="2" t="s">
        <v>105</v>
      </c>
      <c r="I75" s="2">
        <f t="shared" si="62"/>
        <v>120.63821117601886</v>
      </c>
      <c r="K75" s="2">
        <f>IF(J$4=$E75, $I75*J$55,0) + IF(J$4&gt;$E75,MIN(J75,$I75-SUM($J75:J75)))</f>
        <v>0</v>
      </c>
      <c r="L75" s="2">
        <f>IF(K$4=$E75, $I75*K$55,0) + IF(K$4&gt;$E75,MIN(K75,$I75-SUM($J75:K75)))</f>
        <v>0</v>
      </c>
      <c r="M75" s="2">
        <f>IF(L$4=$E75, $I75*L$55,0) + IF(L$4&gt;$E75,MIN(L75,$I75-SUM($J75:L75)))</f>
        <v>0</v>
      </c>
      <c r="N75" s="2">
        <f>IF(M$4=$E75, $I75*M$55,0) + IF(M$4&gt;$E75,MIN(M75,$I75-SUM($J75:M75)))</f>
        <v>0</v>
      </c>
      <c r="O75" s="2">
        <f>IF(N$4=$E75, $I75*N$55,0) + IF(N$4&gt;$E75,MIN(N75,$I75-SUM($J75:N75)))</f>
        <v>0</v>
      </c>
      <c r="P75" s="2">
        <f>IF(O$4=$E75, $I75*O$55,0) + IF(O$4&gt;$E75,MIN(O75,$I75-SUM($J75:O75)))</f>
        <v>0</v>
      </c>
      <c r="Q75" s="2">
        <f>IF(P$4=$E75, $I75*P$55,0) + IF(P$4&gt;$E75,MIN(P75,$I75-SUM($J75:P75)))</f>
        <v>0</v>
      </c>
      <c r="R75" s="2">
        <f>IF(Q$4=$E75, $I75*Q$55,0) + IF(Q$4&gt;$E75,MIN(Q75,$I75-SUM($J75:Q75)))</f>
        <v>0</v>
      </c>
      <c r="S75" s="2">
        <f>IF(R$4=$E75, $I75*R$55,0) + IF(R$4&gt;$E75,MIN(R75,$I75-SUM($J75:R75)))</f>
        <v>0</v>
      </c>
      <c r="T75" s="2">
        <f>IF(S$4=$E75, $I75*S$55,0) + IF(S$4&gt;$E75,MIN(S75,$I75-SUM($J75:S75)))</f>
        <v>0</v>
      </c>
      <c r="U75" s="2">
        <f>IF(T$4=$E75, $I75*T$55,0) + IF(T$4&gt;$E75,MIN(T75,$I75-SUM($J75:T75)))</f>
        <v>3.6227691043849508</v>
      </c>
      <c r="V75" s="2">
        <f>IF(U$4=$E75, $I75*U$55,0) + IF(U$4&gt;$E75,MIN(U75,$I75-SUM($J75:U75)))</f>
        <v>3.6227691043849508</v>
      </c>
      <c r="W75" s="2">
        <f>IF(V$4=$E75, $I75*V$55,0) + IF(V$4&gt;$E75,MIN(V75,$I75-SUM($J75:V75)))</f>
        <v>3.6227691043849508</v>
      </c>
      <c r="X75" s="2">
        <f>IF(W$4=$E75, $I75*W$55,0) + IF(W$4&gt;$E75,MIN(W75,$I75-SUM($J75:W75)))</f>
        <v>3.6227691043849508</v>
      </c>
      <c r="Y75" s="2">
        <f>IF(X$4=$E75, $I75*X$55,0) + IF(X$4&gt;$E75,MIN(X75,$I75-SUM($J75:X75)))</f>
        <v>3.6227691043849508</v>
      </c>
      <c r="Z75" s="2">
        <f>IF(Y$4=$E75, $I75*Y$55,0) + IF(Y$4&gt;$E75,MIN(Y75,$I75-SUM($J75:Y75)))</f>
        <v>3.6227691043849508</v>
      </c>
      <c r="AA75" s="2">
        <f>IF(Z$4=$E75, $I75*Z$55,0) + IF(Z$4&gt;$E75,MIN(Z75,$I75-SUM($J75:Z75)))</f>
        <v>3.6227691043849508</v>
      </c>
      <c r="AB75" s="2">
        <f>IF(AA$4=$E75, $I75*AA$55,0) + IF(AA$4&gt;$E75,MIN(AA75,$I75-SUM($J75:AA75)))</f>
        <v>3.6227691043849508</v>
      </c>
      <c r="AC75" s="2">
        <f>IF(AB$4=$E75, $I75*AB$55,0) + IF(AB$4&gt;$E75,MIN(AB75,$I75-SUM($J75:AB75)))</f>
        <v>3.6227691043849508</v>
      </c>
      <c r="AD75" s="2">
        <f>IF(AC$4=$E75, $I75*AC$55,0) + IF(AC$4&gt;$E75,MIN(AC75,$I75-SUM($J75:AC75)))</f>
        <v>3.6227691043849508</v>
      </c>
      <c r="AE75" s="2">
        <f>IF(AD$4=$E75, $I75*AD$55,0) + IF(AD$4&gt;$E75,MIN(AD75,$I75-SUM($J75:AD75)))</f>
        <v>3.6227691043849508</v>
      </c>
      <c r="AF75" s="2">
        <f>IF(AE$4=$E75, $I75*AE$55,0) + IF(AE$4&gt;$E75,MIN(AE75,$I75-SUM($J75:AE75)))</f>
        <v>3.6227691043849508</v>
      </c>
      <c r="AG75" s="2">
        <f>IF(AF$4=$E75, $I75*AF$55,0) + IF(AF$4&gt;$E75,MIN(AF75,$I75-SUM($J75:AF75)))</f>
        <v>3.6227691043849508</v>
      </c>
      <c r="AH75" s="2">
        <f>IF(AG$4=$E75, $I75*AG$55,0) + IF(AG$4&gt;$E75,MIN(AG75,$I75-SUM($J75:AG75)))</f>
        <v>3.6227691043849508</v>
      </c>
      <c r="AI75" s="2">
        <f>IF(AH$4=$E75, $I75*AH$55,0) + IF(AH$4&gt;$E75,MIN(AH75,$I75-SUM($J75:AH75)))</f>
        <v>3.6227691043849508</v>
      </c>
      <c r="AJ75" s="2">
        <f>IF(AI$4=$E75, $I75*AI$55,0) + IF(AI$4&gt;$E75,MIN(AI75,$I75-SUM($J75:AI75)))</f>
        <v>3.6227691043849508</v>
      </c>
      <c r="AK75" s="2">
        <f>IF(AJ$4=$E75, $I75*AJ$55,0) + IF(AJ$4&gt;$E75,MIN(AJ75,$I75-SUM($J75:AJ75)))</f>
        <v>3.6227691043849508</v>
      </c>
      <c r="AL75" s="2">
        <f>IF(AK$4=$E75, $I75*AK$55,0) + IF(AK$4&gt;$E75,MIN(AK75,$I75-SUM($J75:AK75)))</f>
        <v>3.6227691043849508</v>
      </c>
      <c r="AM75" s="2">
        <f>IF(AL$4=$E75, $I75*AL$55,0) + IF(AL$4&gt;$E75,MIN(AL75,$I75-SUM($J75:AL75)))</f>
        <v>3.6227691043849508</v>
      </c>
      <c r="AN75" s="2">
        <f>IF(AM$4=$E75, $I75*AM$55,0) + IF(AM$4&gt;$E75,MIN(AM75,$I75-SUM($J75:AM75)))</f>
        <v>3.6227691043849508</v>
      </c>
      <c r="AO75" s="2">
        <f>IF(AN$4=$E75, $I75*AN$55,0) + IF(AN$4&gt;$E75,MIN(AN75,$I75-SUM($J75:AN75)))</f>
        <v>3.6227691043849508</v>
      </c>
      <c r="AP75" s="2">
        <f>IF(AO$4=$E75, $I75*AO$55,0) + IF(AO$4&gt;$E75,MIN(AO75,$I75-SUM($J75:AO75)))</f>
        <v>3.6227691043849508</v>
      </c>
      <c r="AQ75" s="57">
        <f>IF(AP$4=$E75, $I75*AP$55,0) + IF(AP$4&gt;$E75,MIN(AP75,$I75-SUM($J75:AP75)))</f>
        <v>3.6227691043849508</v>
      </c>
      <c r="AR75" s="2">
        <f>IF(AQ$4=$E75, $I75*AQ$55,0) + IF(AQ$4&gt;$E75,MIN(AQ75,$I75-SUM($J75:AQ75)))</f>
        <v>3.6227691043849508</v>
      </c>
      <c r="AS75" s="2">
        <f>IF(AR$4=$E75, $I75*AR$55,0) + IF(AR$4&gt;$E75,MIN(AR75,$I75-SUM($J75:AR75)))</f>
        <v>3.6227691043849508</v>
      </c>
      <c r="AT75" s="2">
        <f>IF(AS$4=$E75, $I75*AS$55,0) + IF(AS$4&gt;$E75,MIN(AS75,$I75-SUM($J75:AS75)))</f>
        <v>3.6227691043849508</v>
      </c>
      <c r="AU75" s="2">
        <f>IF(AT$4=$E75, $I75*AT$55,0) + IF(AT$4&gt;$E75,MIN(AT75,$I75-SUM($J75:AT75)))</f>
        <v>3.6227691043849508</v>
      </c>
      <c r="AV75" s="2">
        <f>IF(AU$4=$E75, $I75*AU$55,0) + IF(AU$4&gt;$E75,MIN(AU75,$I75-SUM($J75:AU75)))</f>
        <v>3.6227691043849508</v>
      </c>
      <c r="AW75" s="2"/>
    </row>
    <row r="76" spans="5:49" ht="16.8" outlineLevel="1">
      <c r="E76" s="44">
        <f>INDEX($K$4:$AV$4,,COUNT(E$65:E75)+1)</f>
        <v>36981</v>
      </c>
      <c r="G76" s="2" t="s">
        <v>105</v>
      </c>
      <c r="I76" s="2">
        <f t="shared" si="62"/>
        <v>122.29532946140371</v>
      </c>
      <c r="K76" s="2">
        <f>IF(J$4=$E76, $I76*J$55,0) + IF(J$4&gt;$E76,MIN(J76,$I76-SUM($J76:J76)))</f>
        <v>0</v>
      </c>
      <c r="L76" s="2">
        <f>IF(K$4=$E76, $I76*K$55,0) + IF(K$4&gt;$E76,MIN(K76,$I76-SUM($J76:K76)))</f>
        <v>0</v>
      </c>
      <c r="M76" s="2">
        <f>IF(L$4=$E76, $I76*L$55,0) + IF(L$4&gt;$E76,MIN(L76,$I76-SUM($J76:L76)))</f>
        <v>0</v>
      </c>
      <c r="N76" s="2">
        <f>IF(M$4=$E76, $I76*M$55,0) + IF(M$4&gt;$E76,MIN(M76,$I76-SUM($J76:M76)))</f>
        <v>0</v>
      </c>
      <c r="O76" s="2">
        <f>IF(N$4=$E76, $I76*N$55,0) + IF(N$4&gt;$E76,MIN(N76,$I76-SUM($J76:N76)))</f>
        <v>0</v>
      </c>
      <c r="P76" s="2">
        <f>IF(O$4=$E76, $I76*O$55,0) + IF(O$4&gt;$E76,MIN(O76,$I76-SUM($J76:O76)))</f>
        <v>0</v>
      </c>
      <c r="Q76" s="2">
        <f>IF(P$4=$E76, $I76*P$55,0) + IF(P$4&gt;$E76,MIN(P76,$I76-SUM($J76:P76)))</f>
        <v>0</v>
      </c>
      <c r="R76" s="2">
        <f>IF(Q$4=$E76, $I76*Q$55,0) + IF(Q$4&gt;$E76,MIN(Q76,$I76-SUM($J76:Q76)))</f>
        <v>0</v>
      </c>
      <c r="S76" s="2">
        <f>IF(R$4=$E76, $I76*R$55,0) + IF(R$4&gt;$E76,MIN(R76,$I76-SUM($J76:R76)))</f>
        <v>0</v>
      </c>
      <c r="T76" s="2">
        <f>IF(S$4=$E76, $I76*S$55,0) + IF(S$4&gt;$E76,MIN(S76,$I76-SUM($J76:S76)))</f>
        <v>0</v>
      </c>
      <c r="U76" s="2">
        <f>IF(T$4=$E76, $I76*T$55,0) + IF(T$4&gt;$E76,MIN(T76,$I76-SUM($J76:T76)))</f>
        <v>0</v>
      </c>
      <c r="V76" s="2">
        <f>IF(U$4=$E76, $I76*U$55,0) + IF(U$4&gt;$E76,MIN(U76,$I76-SUM($J76:U76)))</f>
        <v>3.6725324162583699</v>
      </c>
      <c r="W76" s="2">
        <f>IF(V$4=$E76, $I76*V$55,0) + IF(V$4&gt;$E76,MIN(V76,$I76-SUM($J76:V76)))</f>
        <v>3.6725324162583699</v>
      </c>
      <c r="X76" s="2">
        <f>IF(W$4=$E76, $I76*W$55,0) + IF(W$4&gt;$E76,MIN(W76,$I76-SUM($J76:W76)))</f>
        <v>3.6725324162583699</v>
      </c>
      <c r="Y76" s="2">
        <f>IF(X$4=$E76, $I76*X$55,0) + IF(X$4&gt;$E76,MIN(X76,$I76-SUM($J76:X76)))</f>
        <v>3.6725324162583699</v>
      </c>
      <c r="Z76" s="2">
        <f>IF(Y$4=$E76, $I76*Y$55,0) + IF(Y$4&gt;$E76,MIN(Y76,$I76-SUM($J76:Y76)))</f>
        <v>3.6725324162583699</v>
      </c>
      <c r="AA76" s="2">
        <f>IF(Z$4=$E76, $I76*Z$55,0) + IF(Z$4&gt;$E76,MIN(Z76,$I76-SUM($J76:Z76)))</f>
        <v>3.6725324162583699</v>
      </c>
      <c r="AB76" s="2">
        <f>IF(AA$4=$E76, $I76*AA$55,0) + IF(AA$4&gt;$E76,MIN(AA76,$I76-SUM($J76:AA76)))</f>
        <v>3.6725324162583699</v>
      </c>
      <c r="AC76" s="2">
        <f>IF(AB$4=$E76, $I76*AB$55,0) + IF(AB$4&gt;$E76,MIN(AB76,$I76-SUM($J76:AB76)))</f>
        <v>3.6725324162583699</v>
      </c>
      <c r="AD76" s="2">
        <f>IF(AC$4=$E76, $I76*AC$55,0) + IF(AC$4&gt;$E76,MIN(AC76,$I76-SUM($J76:AC76)))</f>
        <v>3.6725324162583699</v>
      </c>
      <c r="AE76" s="2">
        <f>IF(AD$4=$E76, $I76*AD$55,0) + IF(AD$4&gt;$E76,MIN(AD76,$I76-SUM($J76:AD76)))</f>
        <v>3.6725324162583699</v>
      </c>
      <c r="AF76" s="2">
        <f>IF(AE$4=$E76, $I76*AE$55,0) + IF(AE$4&gt;$E76,MIN(AE76,$I76-SUM($J76:AE76)))</f>
        <v>3.6725324162583699</v>
      </c>
      <c r="AG76" s="2">
        <f>IF(AF$4=$E76, $I76*AF$55,0) + IF(AF$4&gt;$E76,MIN(AF76,$I76-SUM($J76:AF76)))</f>
        <v>3.6725324162583699</v>
      </c>
      <c r="AH76" s="2">
        <f>IF(AG$4=$E76, $I76*AG$55,0) + IF(AG$4&gt;$E76,MIN(AG76,$I76-SUM($J76:AG76)))</f>
        <v>3.6725324162583699</v>
      </c>
      <c r="AI76" s="2">
        <f>IF(AH$4=$E76, $I76*AH$55,0) + IF(AH$4&gt;$E76,MIN(AH76,$I76-SUM($J76:AH76)))</f>
        <v>3.6725324162583699</v>
      </c>
      <c r="AJ76" s="2">
        <f>IF(AI$4=$E76, $I76*AI$55,0) + IF(AI$4&gt;$E76,MIN(AI76,$I76-SUM($J76:AI76)))</f>
        <v>3.6725324162583699</v>
      </c>
      <c r="AK76" s="2">
        <f>IF(AJ$4=$E76, $I76*AJ$55,0) + IF(AJ$4&gt;$E76,MIN(AJ76,$I76-SUM($J76:AJ76)))</f>
        <v>3.6725324162583699</v>
      </c>
      <c r="AL76" s="2">
        <f>IF(AK$4=$E76, $I76*AK$55,0) + IF(AK$4&gt;$E76,MIN(AK76,$I76-SUM($J76:AK76)))</f>
        <v>3.6725324162583699</v>
      </c>
      <c r="AM76" s="2">
        <f>IF(AL$4=$E76, $I76*AL$55,0) + IF(AL$4&gt;$E76,MIN(AL76,$I76-SUM($J76:AL76)))</f>
        <v>3.6725324162583699</v>
      </c>
      <c r="AN76" s="2">
        <f>IF(AM$4=$E76, $I76*AM$55,0) + IF(AM$4&gt;$E76,MIN(AM76,$I76-SUM($J76:AM76)))</f>
        <v>3.6725324162583699</v>
      </c>
      <c r="AO76" s="2">
        <f>IF(AN$4=$E76, $I76*AN$55,0) + IF(AN$4&gt;$E76,MIN(AN76,$I76-SUM($J76:AN76)))</f>
        <v>3.6725324162583699</v>
      </c>
      <c r="AP76" s="2">
        <f>IF(AO$4=$E76, $I76*AO$55,0) + IF(AO$4&gt;$E76,MIN(AO76,$I76-SUM($J76:AO76)))</f>
        <v>3.6725324162583699</v>
      </c>
      <c r="AQ76" s="57">
        <f>IF(AP$4=$E76, $I76*AP$55,0) + IF(AP$4&gt;$E76,MIN(AP76,$I76-SUM($J76:AP76)))</f>
        <v>3.6725324162583699</v>
      </c>
      <c r="AR76" s="2">
        <f>IF(AQ$4=$E76, $I76*AQ$55,0) + IF(AQ$4&gt;$E76,MIN(AQ76,$I76-SUM($J76:AQ76)))</f>
        <v>3.6725324162583699</v>
      </c>
      <c r="AS76" s="2">
        <f>IF(AR$4=$E76, $I76*AR$55,0) + IF(AR$4&gt;$E76,MIN(AR76,$I76-SUM($J76:AR76)))</f>
        <v>3.6725324162583699</v>
      </c>
      <c r="AT76" s="2">
        <f>IF(AS$4=$E76, $I76*AS$55,0) + IF(AS$4&gt;$E76,MIN(AS76,$I76-SUM($J76:AS76)))</f>
        <v>3.6725324162583699</v>
      </c>
      <c r="AU76" s="2">
        <f>IF(AT$4=$E76, $I76*AT$55,0) + IF(AT$4&gt;$E76,MIN(AT76,$I76-SUM($J76:AT76)))</f>
        <v>3.6725324162583699</v>
      </c>
      <c r="AV76" s="2">
        <f>IF(AU$4=$E76, $I76*AU$55,0) + IF(AU$4&gt;$E76,MIN(AU76,$I76-SUM($J76:AU76)))</f>
        <v>3.6725324162583699</v>
      </c>
      <c r="AW76" s="2"/>
    </row>
    <row r="77" spans="5:49" ht="16.8" outlineLevel="1">
      <c r="E77" s="44">
        <f>INDEX($K$4:$AV$4,,COUNT(E$65:E76)+1)</f>
        <v>37346</v>
      </c>
      <c r="G77" s="2" t="s">
        <v>105</v>
      </c>
      <c r="I77" s="2">
        <f t="shared" si="62"/>
        <v>147.81495105633078</v>
      </c>
      <c r="K77" s="2">
        <f>IF(J$4=$E77, $I77*J$55,0) + IF(J$4&gt;$E77,MIN(J77,$I77-SUM($J77:J77)))</f>
        <v>0</v>
      </c>
      <c r="L77" s="2">
        <f>IF(K$4=$E77, $I77*K$55,0) + IF(K$4&gt;$E77,MIN(K77,$I77-SUM($J77:K77)))</f>
        <v>0</v>
      </c>
      <c r="M77" s="2">
        <f>IF(L$4=$E77, $I77*L$55,0) + IF(L$4&gt;$E77,MIN(L77,$I77-SUM($J77:L77)))</f>
        <v>0</v>
      </c>
      <c r="N77" s="2">
        <f>IF(M$4=$E77, $I77*M$55,0) + IF(M$4&gt;$E77,MIN(M77,$I77-SUM($J77:M77)))</f>
        <v>0</v>
      </c>
      <c r="O77" s="2">
        <f>IF(N$4=$E77, $I77*N$55,0) + IF(N$4&gt;$E77,MIN(N77,$I77-SUM($J77:N77)))</f>
        <v>0</v>
      </c>
      <c r="P77" s="2">
        <f>IF(O$4=$E77, $I77*O$55,0) + IF(O$4&gt;$E77,MIN(O77,$I77-SUM($J77:O77)))</f>
        <v>0</v>
      </c>
      <c r="Q77" s="2">
        <f>IF(P$4=$E77, $I77*P$55,0) + IF(P$4&gt;$E77,MIN(P77,$I77-SUM($J77:P77)))</f>
        <v>0</v>
      </c>
      <c r="R77" s="2">
        <f>IF(Q$4=$E77, $I77*Q$55,0) + IF(Q$4&gt;$E77,MIN(Q77,$I77-SUM($J77:Q77)))</f>
        <v>0</v>
      </c>
      <c r="S77" s="2">
        <f>IF(R$4=$E77, $I77*R$55,0) + IF(R$4&gt;$E77,MIN(R77,$I77-SUM($J77:R77)))</f>
        <v>0</v>
      </c>
      <c r="T77" s="2">
        <f>IF(S$4=$E77, $I77*S$55,0) + IF(S$4&gt;$E77,MIN(S77,$I77-SUM($J77:S77)))</f>
        <v>0</v>
      </c>
      <c r="U77" s="2">
        <f>IF(T$4=$E77, $I77*T$55,0) + IF(T$4&gt;$E77,MIN(T77,$I77-SUM($J77:T77)))</f>
        <v>0</v>
      </c>
      <c r="V77" s="2">
        <f>IF(U$4=$E77, $I77*U$55,0) + IF(U$4&gt;$E77,MIN(U77,$I77-SUM($J77:U77)))</f>
        <v>0</v>
      </c>
      <c r="W77" s="2">
        <f>IF(V$4=$E77, $I77*V$55,0) + IF(V$4&gt;$E77,MIN(V77,$I77-SUM($J77:V77)))</f>
        <v>4.4388874191090331</v>
      </c>
      <c r="X77" s="2">
        <f>IF(W$4=$E77, $I77*W$55,0) + IF(W$4&gt;$E77,MIN(W77,$I77-SUM($J77:W77)))</f>
        <v>4.4388874191090331</v>
      </c>
      <c r="Y77" s="2">
        <f>IF(X$4=$E77, $I77*X$55,0) + IF(X$4&gt;$E77,MIN(X77,$I77-SUM($J77:X77)))</f>
        <v>4.4388874191090331</v>
      </c>
      <c r="Z77" s="2">
        <f>IF(Y$4=$E77, $I77*Y$55,0) + IF(Y$4&gt;$E77,MIN(Y77,$I77-SUM($J77:Y77)))</f>
        <v>4.4388874191090331</v>
      </c>
      <c r="AA77" s="2">
        <f>IF(Z$4=$E77, $I77*Z$55,0) + IF(Z$4&gt;$E77,MIN(Z77,$I77-SUM($J77:Z77)))</f>
        <v>4.4388874191090331</v>
      </c>
      <c r="AB77" s="2">
        <f>IF(AA$4=$E77, $I77*AA$55,0) + IF(AA$4&gt;$E77,MIN(AA77,$I77-SUM($J77:AA77)))</f>
        <v>4.4388874191090331</v>
      </c>
      <c r="AC77" s="2">
        <f>IF(AB$4=$E77, $I77*AB$55,0) + IF(AB$4&gt;$E77,MIN(AB77,$I77-SUM($J77:AB77)))</f>
        <v>4.4388874191090331</v>
      </c>
      <c r="AD77" s="2">
        <f>IF(AC$4=$E77, $I77*AC$55,0) + IF(AC$4&gt;$E77,MIN(AC77,$I77-SUM($J77:AC77)))</f>
        <v>4.4388874191090331</v>
      </c>
      <c r="AE77" s="2">
        <f>IF(AD$4=$E77, $I77*AD$55,0) + IF(AD$4&gt;$E77,MIN(AD77,$I77-SUM($J77:AD77)))</f>
        <v>4.4388874191090331</v>
      </c>
      <c r="AF77" s="2">
        <f>IF(AE$4=$E77, $I77*AE$55,0) + IF(AE$4&gt;$E77,MIN(AE77,$I77-SUM($J77:AE77)))</f>
        <v>4.4388874191090331</v>
      </c>
      <c r="AG77" s="2">
        <f>IF(AF$4=$E77, $I77*AF$55,0) + IF(AF$4&gt;$E77,MIN(AF77,$I77-SUM($J77:AF77)))</f>
        <v>4.4388874191090331</v>
      </c>
      <c r="AH77" s="2">
        <f>IF(AG$4=$E77, $I77*AG$55,0) + IF(AG$4&gt;$E77,MIN(AG77,$I77-SUM($J77:AG77)))</f>
        <v>4.4388874191090331</v>
      </c>
      <c r="AI77" s="2">
        <f>IF(AH$4=$E77, $I77*AH$55,0) + IF(AH$4&gt;$E77,MIN(AH77,$I77-SUM($J77:AH77)))</f>
        <v>4.4388874191090331</v>
      </c>
      <c r="AJ77" s="2">
        <f>IF(AI$4=$E77, $I77*AI$55,0) + IF(AI$4&gt;$E77,MIN(AI77,$I77-SUM($J77:AI77)))</f>
        <v>4.4388874191090331</v>
      </c>
      <c r="AK77" s="2">
        <f>IF(AJ$4=$E77, $I77*AJ$55,0) + IF(AJ$4&gt;$E77,MIN(AJ77,$I77-SUM($J77:AJ77)))</f>
        <v>4.4388874191090331</v>
      </c>
      <c r="AL77" s="2">
        <f>IF(AK$4=$E77, $I77*AK$55,0) + IF(AK$4&gt;$E77,MIN(AK77,$I77-SUM($J77:AK77)))</f>
        <v>4.4388874191090331</v>
      </c>
      <c r="AM77" s="2">
        <f>IF(AL$4=$E77, $I77*AL$55,0) + IF(AL$4&gt;$E77,MIN(AL77,$I77-SUM($J77:AL77)))</f>
        <v>4.4388874191090331</v>
      </c>
      <c r="AN77" s="2">
        <f>IF(AM$4=$E77, $I77*AM$55,0) + IF(AM$4&gt;$E77,MIN(AM77,$I77-SUM($J77:AM77)))</f>
        <v>4.4388874191090331</v>
      </c>
      <c r="AO77" s="2">
        <f>IF(AN$4=$E77, $I77*AN$55,0) + IF(AN$4&gt;$E77,MIN(AN77,$I77-SUM($J77:AN77)))</f>
        <v>4.4388874191090331</v>
      </c>
      <c r="AP77" s="2">
        <f>IF(AO$4=$E77, $I77*AO$55,0) + IF(AO$4&gt;$E77,MIN(AO77,$I77-SUM($J77:AO77)))</f>
        <v>4.4388874191090331</v>
      </c>
      <c r="AQ77" s="57">
        <f>IF(AP$4=$E77, $I77*AP$55,0) + IF(AP$4&gt;$E77,MIN(AP77,$I77-SUM($J77:AP77)))</f>
        <v>4.4388874191090331</v>
      </c>
      <c r="AR77" s="2">
        <f>IF(AQ$4=$E77, $I77*AQ$55,0) + IF(AQ$4&gt;$E77,MIN(AQ77,$I77-SUM($J77:AQ77)))</f>
        <v>4.4388874191090331</v>
      </c>
      <c r="AS77" s="2">
        <f>IF(AR$4=$E77, $I77*AR$55,0) + IF(AR$4&gt;$E77,MIN(AR77,$I77-SUM($J77:AR77)))</f>
        <v>4.4388874191090331</v>
      </c>
      <c r="AT77" s="2">
        <f>IF(AS$4=$E77, $I77*AS$55,0) + IF(AS$4&gt;$E77,MIN(AS77,$I77-SUM($J77:AS77)))</f>
        <v>4.4388874191090331</v>
      </c>
      <c r="AU77" s="2">
        <f>IF(AT$4=$E77, $I77*AT$55,0) + IF(AT$4&gt;$E77,MIN(AT77,$I77-SUM($J77:AT77)))</f>
        <v>4.4388874191090331</v>
      </c>
      <c r="AV77" s="2">
        <f>IF(AU$4=$E77, $I77*AU$55,0) + IF(AU$4&gt;$E77,MIN(AU77,$I77-SUM($J77:AU77)))</f>
        <v>4.4388874191090331</v>
      </c>
      <c r="AW77" s="2"/>
    </row>
    <row r="78" spans="5:49" ht="16.8" outlineLevel="1">
      <c r="E78" s="44">
        <f>INDEX($K$4:$AV$4,,COUNT(E$65:E77)+1)</f>
        <v>37711</v>
      </c>
      <c r="G78" s="2" t="s">
        <v>105</v>
      </c>
      <c r="I78" s="2">
        <f t="shared" si="62"/>
        <v>138.03795317256004</v>
      </c>
      <c r="K78" s="2">
        <f>IF(J$4=$E78, $I78*J$55,0) + IF(J$4&gt;$E78,MIN(J78,$I78-SUM($J78:J78)))</f>
        <v>0</v>
      </c>
      <c r="L78" s="2">
        <f>IF(K$4=$E78, $I78*K$55,0) + IF(K$4&gt;$E78,MIN(K78,$I78-SUM($J78:K78)))</f>
        <v>0</v>
      </c>
      <c r="M78" s="2">
        <f>IF(L$4=$E78, $I78*L$55,0) + IF(L$4&gt;$E78,MIN(L78,$I78-SUM($J78:L78)))</f>
        <v>0</v>
      </c>
      <c r="N78" s="2">
        <f>IF(M$4=$E78, $I78*M$55,0) + IF(M$4&gt;$E78,MIN(M78,$I78-SUM($J78:M78)))</f>
        <v>0</v>
      </c>
      <c r="O78" s="2">
        <f>IF(N$4=$E78, $I78*N$55,0) + IF(N$4&gt;$E78,MIN(N78,$I78-SUM($J78:N78)))</f>
        <v>0</v>
      </c>
      <c r="P78" s="2">
        <f>IF(O$4=$E78, $I78*O$55,0) + IF(O$4&gt;$E78,MIN(O78,$I78-SUM($J78:O78)))</f>
        <v>0</v>
      </c>
      <c r="Q78" s="2">
        <f>IF(P$4=$E78, $I78*P$55,0) + IF(P$4&gt;$E78,MIN(P78,$I78-SUM($J78:P78)))</f>
        <v>0</v>
      </c>
      <c r="R78" s="2">
        <f>IF(Q$4=$E78, $I78*Q$55,0) + IF(Q$4&gt;$E78,MIN(Q78,$I78-SUM($J78:Q78)))</f>
        <v>0</v>
      </c>
      <c r="S78" s="2">
        <f>IF(R$4=$E78, $I78*R$55,0) + IF(R$4&gt;$E78,MIN(R78,$I78-SUM($J78:R78)))</f>
        <v>0</v>
      </c>
      <c r="T78" s="2">
        <f>IF(S$4=$E78, $I78*S$55,0) + IF(S$4&gt;$E78,MIN(S78,$I78-SUM($J78:S78)))</f>
        <v>0</v>
      </c>
      <c r="U78" s="2">
        <f>IF(T$4=$E78, $I78*T$55,0) + IF(T$4&gt;$E78,MIN(T78,$I78-SUM($J78:T78)))</f>
        <v>0</v>
      </c>
      <c r="V78" s="2">
        <f>IF(U$4=$E78, $I78*U$55,0) + IF(U$4&gt;$E78,MIN(U78,$I78-SUM($J78:U78)))</f>
        <v>0</v>
      </c>
      <c r="W78" s="2">
        <f>IF(V$4=$E78, $I78*V$55,0) + IF(V$4&gt;$E78,MIN(V78,$I78-SUM($J78:V78)))</f>
        <v>0</v>
      </c>
      <c r="X78" s="2">
        <f>IF(W$4=$E78, $I78*W$55,0) + IF(W$4&gt;$E78,MIN(W78,$I78-SUM($J78:W78)))</f>
        <v>4.1452838790558575</v>
      </c>
      <c r="Y78" s="2">
        <f>IF(X$4=$E78, $I78*X$55,0) + IF(X$4&gt;$E78,MIN(X78,$I78-SUM($J78:X78)))</f>
        <v>4.1452838790558575</v>
      </c>
      <c r="Z78" s="2">
        <f>IF(Y$4=$E78, $I78*Y$55,0) + IF(Y$4&gt;$E78,MIN(Y78,$I78-SUM($J78:Y78)))</f>
        <v>4.1452838790558575</v>
      </c>
      <c r="AA78" s="2">
        <f>IF(Z$4=$E78, $I78*Z$55,0) + IF(Z$4&gt;$E78,MIN(Z78,$I78-SUM($J78:Z78)))</f>
        <v>4.1452838790558575</v>
      </c>
      <c r="AB78" s="2">
        <f>IF(AA$4=$E78, $I78*AA$55,0) + IF(AA$4&gt;$E78,MIN(AA78,$I78-SUM($J78:AA78)))</f>
        <v>4.1452838790558575</v>
      </c>
      <c r="AC78" s="2">
        <f>IF(AB$4=$E78, $I78*AB$55,0) + IF(AB$4&gt;$E78,MIN(AB78,$I78-SUM($J78:AB78)))</f>
        <v>4.1452838790558575</v>
      </c>
      <c r="AD78" s="2">
        <f>IF(AC$4=$E78, $I78*AC$55,0) + IF(AC$4&gt;$E78,MIN(AC78,$I78-SUM($J78:AC78)))</f>
        <v>4.1452838790558575</v>
      </c>
      <c r="AE78" s="2">
        <f>IF(AD$4=$E78, $I78*AD$55,0) + IF(AD$4&gt;$E78,MIN(AD78,$I78-SUM($J78:AD78)))</f>
        <v>4.1452838790558575</v>
      </c>
      <c r="AF78" s="2">
        <f>IF(AE$4=$E78, $I78*AE$55,0) + IF(AE$4&gt;$E78,MIN(AE78,$I78-SUM($J78:AE78)))</f>
        <v>4.1452838790558575</v>
      </c>
      <c r="AG78" s="2">
        <f>IF(AF$4=$E78, $I78*AF$55,0) + IF(AF$4&gt;$E78,MIN(AF78,$I78-SUM($J78:AF78)))</f>
        <v>4.1452838790558575</v>
      </c>
      <c r="AH78" s="2">
        <f>IF(AG$4=$E78, $I78*AG$55,0) + IF(AG$4&gt;$E78,MIN(AG78,$I78-SUM($J78:AG78)))</f>
        <v>4.1452838790558575</v>
      </c>
      <c r="AI78" s="2">
        <f>IF(AH$4=$E78, $I78*AH$55,0) + IF(AH$4&gt;$E78,MIN(AH78,$I78-SUM($J78:AH78)))</f>
        <v>4.1452838790558575</v>
      </c>
      <c r="AJ78" s="2">
        <f>IF(AI$4=$E78, $I78*AI$55,0) + IF(AI$4&gt;$E78,MIN(AI78,$I78-SUM($J78:AI78)))</f>
        <v>4.1452838790558575</v>
      </c>
      <c r="AK78" s="2">
        <f>IF(AJ$4=$E78, $I78*AJ$55,0) + IF(AJ$4&gt;$E78,MIN(AJ78,$I78-SUM($J78:AJ78)))</f>
        <v>4.1452838790558575</v>
      </c>
      <c r="AL78" s="2">
        <f>IF(AK$4=$E78, $I78*AK$55,0) + IF(AK$4&gt;$E78,MIN(AK78,$I78-SUM($J78:AK78)))</f>
        <v>4.1452838790558575</v>
      </c>
      <c r="AM78" s="2">
        <f>IF(AL$4=$E78, $I78*AL$55,0) + IF(AL$4&gt;$E78,MIN(AL78,$I78-SUM($J78:AL78)))</f>
        <v>4.1452838790558575</v>
      </c>
      <c r="AN78" s="2">
        <f>IF(AM$4=$E78, $I78*AM$55,0) + IF(AM$4&gt;$E78,MIN(AM78,$I78-SUM($J78:AM78)))</f>
        <v>4.1452838790558575</v>
      </c>
      <c r="AO78" s="2">
        <f>IF(AN$4=$E78, $I78*AN$55,0) + IF(AN$4&gt;$E78,MIN(AN78,$I78-SUM($J78:AN78)))</f>
        <v>4.1452838790558575</v>
      </c>
      <c r="AP78" s="2">
        <f>IF(AO$4=$E78, $I78*AO$55,0) + IF(AO$4&gt;$E78,MIN(AO78,$I78-SUM($J78:AO78)))</f>
        <v>4.1452838790558575</v>
      </c>
      <c r="AQ78" s="57">
        <f>IF(AP$4=$E78, $I78*AP$55,0) + IF(AP$4&gt;$E78,MIN(AP78,$I78-SUM($J78:AP78)))</f>
        <v>4.1452838790558575</v>
      </c>
      <c r="AR78" s="2">
        <f>IF(AQ$4=$E78, $I78*AQ$55,0) + IF(AQ$4&gt;$E78,MIN(AQ78,$I78-SUM($J78:AQ78)))</f>
        <v>4.1452838790558575</v>
      </c>
      <c r="AS78" s="2">
        <f>IF(AR$4=$E78, $I78*AR$55,0) + IF(AR$4&gt;$E78,MIN(AR78,$I78-SUM($J78:AR78)))</f>
        <v>4.1452838790558575</v>
      </c>
      <c r="AT78" s="2">
        <f>IF(AS$4=$E78, $I78*AS$55,0) + IF(AS$4&gt;$E78,MIN(AS78,$I78-SUM($J78:AS78)))</f>
        <v>4.1452838790558575</v>
      </c>
      <c r="AU78" s="2">
        <f>IF(AT$4=$E78, $I78*AT$55,0) + IF(AT$4&gt;$E78,MIN(AT78,$I78-SUM($J78:AT78)))</f>
        <v>4.1452838790558575</v>
      </c>
      <c r="AV78" s="2">
        <f>IF(AU$4=$E78, $I78*AU$55,0) + IF(AU$4&gt;$E78,MIN(AU78,$I78-SUM($J78:AU78)))</f>
        <v>4.1452838790558575</v>
      </c>
      <c r="AW78" s="2"/>
    </row>
    <row r="79" spans="5:49" ht="16.8" outlineLevel="1">
      <c r="E79" s="44">
        <f>INDEX($K$4:$AV$4,,COUNT(E$65:E78)+1)</f>
        <v>38077</v>
      </c>
      <c r="G79" s="2" t="s">
        <v>105</v>
      </c>
      <c r="I79" s="2">
        <f t="shared" si="62"/>
        <v>161.85413526967167</v>
      </c>
      <c r="K79" s="2">
        <f>IF(J$4=$E79, $I79*J$55,0) + IF(J$4&gt;$E79,MIN(J79,$I79-SUM($J79:J79)))</f>
        <v>0</v>
      </c>
      <c r="L79" s="2">
        <f>IF(K$4=$E79, $I79*K$55,0) + IF(K$4&gt;$E79,MIN(K79,$I79-SUM($J79:K79)))</f>
        <v>0</v>
      </c>
      <c r="M79" s="2">
        <f>IF(L$4=$E79, $I79*L$55,0) + IF(L$4&gt;$E79,MIN(L79,$I79-SUM($J79:L79)))</f>
        <v>0</v>
      </c>
      <c r="N79" s="2">
        <f>IF(M$4=$E79, $I79*M$55,0) + IF(M$4&gt;$E79,MIN(M79,$I79-SUM($J79:M79)))</f>
        <v>0</v>
      </c>
      <c r="O79" s="2">
        <f>IF(N$4=$E79, $I79*N$55,0) + IF(N$4&gt;$E79,MIN(N79,$I79-SUM($J79:N79)))</f>
        <v>0</v>
      </c>
      <c r="P79" s="2">
        <f>IF(O$4=$E79, $I79*O$55,0) + IF(O$4&gt;$E79,MIN(O79,$I79-SUM($J79:O79)))</f>
        <v>0</v>
      </c>
      <c r="Q79" s="2">
        <f>IF(P$4=$E79, $I79*P$55,0) + IF(P$4&gt;$E79,MIN(P79,$I79-SUM($J79:P79)))</f>
        <v>0</v>
      </c>
      <c r="R79" s="2">
        <f>IF(Q$4=$E79, $I79*Q$55,0) + IF(Q$4&gt;$E79,MIN(Q79,$I79-SUM($J79:Q79)))</f>
        <v>0</v>
      </c>
      <c r="S79" s="2">
        <f>IF(R$4=$E79, $I79*R$55,0) + IF(R$4&gt;$E79,MIN(R79,$I79-SUM($J79:R79)))</f>
        <v>0</v>
      </c>
      <c r="T79" s="2">
        <f>IF(S$4=$E79, $I79*S$55,0) + IF(S$4&gt;$E79,MIN(S79,$I79-SUM($J79:S79)))</f>
        <v>0</v>
      </c>
      <c r="U79" s="2">
        <f>IF(T$4=$E79, $I79*T$55,0) + IF(T$4&gt;$E79,MIN(T79,$I79-SUM($J79:T79)))</f>
        <v>0</v>
      </c>
      <c r="V79" s="2">
        <f>IF(U$4=$E79, $I79*U$55,0) + IF(U$4&gt;$E79,MIN(U79,$I79-SUM($J79:U79)))</f>
        <v>0</v>
      </c>
      <c r="W79" s="2">
        <f>IF(V$4=$E79, $I79*V$55,0) + IF(V$4&gt;$E79,MIN(V79,$I79-SUM($J79:V79)))</f>
        <v>0</v>
      </c>
      <c r="X79" s="2">
        <f>IF(W$4=$E79, $I79*W$55,0) + IF(W$4&gt;$E79,MIN(W79,$I79-SUM($J79:W79)))</f>
        <v>0</v>
      </c>
      <c r="Y79" s="2">
        <f>IF(X$4=$E79, $I79*X$55,0) + IF(X$4&gt;$E79,MIN(X79,$I79-SUM($J79:X79)))</f>
        <v>4.8604845426327836</v>
      </c>
      <c r="Z79" s="2">
        <f>IF(Y$4=$E79, $I79*Y$55,0) + IF(Y$4&gt;$E79,MIN(Y79,$I79-SUM($J79:Y79)))</f>
        <v>4.8604845426327836</v>
      </c>
      <c r="AA79" s="2">
        <f>IF(Z$4=$E79, $I79*Z$55,0) + IF(Z$4&gt;$E79,MIN(Z79,$I79-SUM($J79:Z79)))</f>
        <v>4.8604845426327836</v>
      </c>
      <c r="AB79" s="2">
        <f>IF(AA$4=$E79, $I79*AA$55,0) + IF(AA$4&gt;$E79,MIN(AA79,$I79-SUM($J79:AA79)))</f>
        <v>4.8604845426327836</v>
      </c>
      <c r="AC79" s="2">
        <f>IF(AB$4=$E79, $I79*AB$55,0) + IF(AB$4&gt;$E79,MIN(AB79,$I79-SUM($J79:AB79)))</f>
        <v>4.8604845426327836</v>
      </c>
      <c r="AD79" s="2">
        <f>IF(AC$4=$E79, $I79*AC$55,0) + IF(AC$4&gt;$E79,MIN(AC79,$I79-SUM($J79:AC79)))</f>
        <v>4.8604845426327836</v>
      </c>
      <c r="AE79" s="2">
        <f>IF(AD$4=$E79, $I79*AD$55,0) + IF(AD$4&gt;$E79,MIN(AD79,$I79-SUM($J79:AD79)))</f>
        <v>4.8604845426327836</v>
      </c>
      <c r="AF79" s="2">
        <f>IF(AE$4=$E79, $I79*AE$55,0) + IF(AE$4&gt;$E79,MIN(AE79,$I79-SUM($J79:AE79)))</f>
        <v>4.8604845426327836</v>
      </c>
      <c r="AG79" s="2">
        <f>IF(AF$4=$E79, $I79*AF$55,0) + IF(AF$4&gt;$E79,MIN(AF79,$I79-SUM($J79:AF79)))</f>
        <v>4.8604845426327836</v>
      </c>
      <c r="AH79" s="2">
        <f>IF(AG$4=$E79, $I79*AG$55,0) + IF(AG$4&gt;$E79,MIN(AG79,$I79-SUM($J79:AG79)))</f>
        <v>4.8604845426327836</v>
      </c>
      <c r="AI79" s="2">
        <f>IF(AH$4=$E79, $I79*AH$55,0) + IF(AH$4&gt;$E79,MIN(AH79,$I79-SUM($J79:AH79)))</f>
        <v>4.8604845426327836</v>
      </c>
      <c r="AJ79" s="2">
        <f>IF(AI$4=$E79, $I79*AI$55,0) + IF(AI$4&gt;$E79,MIN(AI79,$I79-SUM($J79:AI79)))</f>
        <v>4.8604845426327836</v>
      </c>
      <c r="AK79" s="2">
        <f>IF(AJ$4=$E79, $I79*AJ$55,0) + IF(AJ$4&gt;$E79,MIN(AJ79,$I79-SUM($J79:AJ79)))</f>
        <v>4.8604845426327836</v>
      </c>
      <c r="AL79" s="2">
        <f>IF(AK$4=$E79, $I79*AK$55,0) + IF(AK$4&gt;$E79,MIN(AK79,$I79-SUM($J79:AK79)))</f>
        <v>4.8604845426327836</v>
      </c>
      <c r="AM79" s="2">
        <f>IF(AL$4=$E79, $I79*AL$55,0) + IF(AL$4&gt;$E79,MIN(AL79,$I79-SUM($J79:AL79)))</f>
        <v>4.8604845426327836</v>
      </c>
      <c r="AN79" s="2">
        <f>IF(AM$4=$E79, $I79*AM$55,0) + IF(AM$4&gt;$E79,MIN(AM79,$I79-SUM($J79:AM79)))</f>
        <v>4.8604845426327836</v>
      </c>
      <c r="AO79" s="2">
        <f>IF(AN$4=$E79, $I79*AN$55,0) + IF(AN$4&gt;$E79,MIN(AN79,$I79-SUM($J79:AN79)))</f>
        <v>4.8604845426327836</v>
      </c>
      <c r="AP79" s="2">
        <f>IF(AO$4=$E79, $I79*AO$55,0) + IF(AO$4&gt;$E79,MIN(AO79,$I79-SUM($J79:AO79)))</f>
        <v>4.8604845426327836</v>
      </c>
      <c r="AQ79" s="57">
        <f>IF(AP$4=$E79, $I79*AP$55,0) + IF(AP$4&gt;$E79,MIN(AP79,$I79-SUM($J79:AP79)))</f>
        <v>4.8604845426327836</v>
      </c>
      <c r="AR79" s="2">
        <f>IF(AQ$4=$E79, $I79*AQ$55,0) + IF(AQ$4&gt;$E79,MIN(AQ79,$I79-SUM($J79:AQ79)))</f>
        <v>4.8604845426327836</v>
      </c>
      <c r="AS79" s="2">
        <f>IF(AR$4=$E79, $I79*AR$55,0) + IF(AR$4&gt;$E79,MIN(AR79,$I79-SUM($J79:AR79)))</f>
        <v>4.8604845426327836</v>
      </c>
      <c r="AT79" s="2">
        <f>IF(AS$4=$E79, $I79*AS$55,0) + IF(AS$4&gt;$E79,MIN(AS79,$I79-SUM($J79:AS79)))</f>
        <v>4.8604845426327836</v>
      </c>
      <c r="AU79" s="2">
        <f>IF(AT$4=$E79, $I79*AT$55,0) + IF(AT$4&gt;$E79,MIN(AT79,$I79-SUM($J79:AT79)))</f>
        <v>4.8604845426327836</v>
      </c>
      <c r="AV79" s="2">
        <f>IF(AU$4=$E79, $I79*AU$55,0) + IF(AU$4&gt;$E79,MIN(AU79,$I79-SUM($J79:AU79)))</f>
        <v>4.8604845426327836</v>
      </c>
      <c r="AW79" s="2"/>
    </row>
    <row r="80" spans="5:49" ht="16.8" outlineLevel="1">
      <c r="E80" s="44">
        <f>INDEX($K$4:$AV$4,,COUNT(E$65:E79)+1)</f>
        <v>38442</v>
      </c>
      <c r="G80" s="2" t="s">
        <v>105</v>
      </c>
      <c r="I80" s="2">
        <f t="shared" si="62"/>
        <v>136.2979913393402</v>
      </c>
      <c r="K80" s="2">
        <f>IF(J$4=$E80, $I80*J$55,0) + IF(J$4&gt;$E80,MIN(J80,$I80-SUM($J80:J80)))</f>
        <v>0</v>
      </c>
      <c r="L80" s="2">
        <f>IF(K$4=$E80, $I80*K$55,0) + IF(K$4&gt;$E80,MIN(K80,$I80-SUM($J80:K80)))</f>
        <v>0</v>
      </c>
      <c r="M80" s="2">
        <f>IF(L$4=$E80, $I80*L$55,0) + IF(L$4&gt;$E80,MIN(L80,$I80-SUM($J80:L80)))</f>
        <v>0</v>
      </c>
      <c r="N80" s="2">
        <f>IF(M$4=$E80, $I80*M$55,0) + IF(M$4&gt;$E80,MIN(M80,$I80-SUM($J80:M80)))</f>
        <v>0</v>
      </c>
      <c r="O80" s="2">
        <f>IF(N$4=$E80, $I80*N$55,0) + IF(N$4&gt;$E80,MIN(N80,$I80-SUM($J80:N80)))</f>
        <v>0</v>
      </c>
      <c r="P80" s="2">
        <f>IF(O$4=$E80, $I80*O$55,0) + IF(O$4&gt;$E80,MIN(O80,$I80-SUM($J80:O80)))</f>
        <v>0</v>
      </c>
      <c r="Q80" s="2">
        <f>IF(P$4=$E80, $I80*P$55,0) + IF(P$4&gt;$E80,MIN(P80,$I80-SUM($J80:P80)))</f>
        <v>0</v>
      </c>
      <c r="R80" s="2">
        <f>IF(Q$4=$E80, $I80*Q$55,0) + IF(Q$4&gt;$E80,MIN(Q80,$I80-SUM($J80:Q80)))</f>
        <v>0</v>
      </c>
      <c r="S80" s="2">
        <f>IF(R$4=$E80, $I80*R$55,0) + IF(R$4&gt;$E80,MIN(R80,$I80-SUM($J80:R80)))</f>
        <v>0</v>
      </c>
      <c r="T80" s="2">
        <f>IF(S$4=$E80, $I80*S$55,0) + IF(S$4&gt;$E80,MIN(S80,$I80-SUM($J80:S80)))</f>
        <v>0</v>
      </c>
      <c r="U80" s="2">
        <f>IF(T$4=$E80, $I80*T$55,0) + IF(T$4&gt;$E80,MIN(T80,$I80-SUM($J80:T80)))</f>
        <v>0</v>
      </c>
      <c r="V80" s="2">
        <f>IF(U$4=$E80, $I80*U$55,0) + IF(U$4&gt;$E80,MIN(U80,$I80-SUM($J80:U80)))</f>
        <v>0</v>
      </c>
      <c r="W80" s="2">
        <f>IF(V$4=$E80, $I80*V$55,0) + IF(V$4&gt;$E80,MIN(V80,$I80-SUM($J80:V80)))</f>
        <v>0</v>
      </c>
      <c r="X80" s="2">
        <f>IF(W$4=$E80, $I80*W$55,0) + IF(W$4&gt;$E80,MIN(W80,$I80-SUM($J80:W80)))</f>
        <v>0</v>
      </c>
      <c r="Y80" s="2">
        <f>IF(X$4=$E80, $I80*X$55,0) + IF(X$4&gt;$E80,MIN(X80,$I80-SUM($J80:X80)))</f>
        <v>0</v>
      </c>
      <c r="Z80" s="2">
        <f>IF(Y$4=$E80, $I80*Y$55,0) + IF(Y$4&gt;$E80,MIN(Y80,$I80-SUM($J80:Y80)))</f>
        <v>4.0930327729531593</v>
      </c>
      <c r="AA80" s="2">
        <f>IF(Z$4=$E80, $I80*Z$55,0) + IF(Z$4&gt;$E80,MIN(Z80,$I80-SUM($J80:Z80)))</f>
        <v>4.0930327729531593</v>
      </c>
      <c r="AB80" s="2">
        <f>IF(AA$4=$E80, $I80*AA$55,0) + IF(AA$4&gt;$E80,MIN(AA80,$I80-SUM($J80:AA80)))</f>
        <v>4.0930327729531593</v>
      </c>
      <c r="AC80" s="2">
        <f>IF(AB$4=$E80, $I80*AB$55,0) + IF(AB$4&gt;$E80,MIN(AB80,$I80-SUM($J80:AB80)))</f>
        <v>4.0930327729531593</v>
      </c>
      <c r="AD80" s="2">
        <f>IF(AC$4=$E80, $I80*AC$55,0) + IF(AC$4&gt;$E80,MIN(AC80,$I80-SUM($J80:AC80)))</f>
        <v>4.0930327729531593</v>
      </c>
      <c r="AE80" s="2">
        <f>IF(AD$4=$E80, $I80*AD$55,0) + IF(AD$4&gt;$E80,MIN(AD80,$I80-SUM($J80:AD80)))</f>
        <v>4.0930327729531593</v>
      </c>
      <c r="AF80" s="2">
        <f>IF(AE$4=$E80, $I80*AE$55,0) + IF(AE$4&gt;$E80,MIN(AE80,$I80-SUM($J80:AE80)))</f>
        <v>4.0930327729531593</v>
      </c>
      <c r="AG80" s="2">
        <f>IF(AF$4=$E80, $I80*AF$55,0) + IF(AF$4&gt;$E80,MIN(AF80,$I80-SUM($J80:AF80)))</f>
        <v>4.0930327729531593</v>
      </c>
      <c r="AH80" s="2">
        <f>IF(AG$4=$E80, $I80*AG$55,0) + IF(AG$4&gt;$E80,MIN(AG80,$I80-SUM($J80:AG80)))</f>
        <v>4.0930327729531593</v>
      </c>
      <c r="AI80" s="2">
        <f>IF(AH$4=$E80, $I80*AH$55,0) + IF(AH$4&gt;$E80,MIN(AH80,$I80-SUM($J80:AH80)))</f>
        <v>4.0930327729531593</v>
      </c>
      <c r="AJ80" s="2">
        <f>IF(AI$4=$E80, $I80*AI$55,0) + IF(AI$4&gt;$E80,MIN(AI80,$I80-SUM($J80:AI80)))</f>
        <v>4.0930327729531593</v>
      </c>
      <c r="AK80" s="2">
        <f>IF(AJ$4=$E80, $I80*AJ$55,0) + IF(AJ$4&gt;$E80,MIN(AJ80,$I80-SUM($J80:AJ80)))</f>
        <v>4.0930327729531593</v>
      </c>
      <c r="AL80" s="2">
        <f>IF(AK$4=$E80, $I80*AK$55,0) + IF(AK$4&gt;$E80,MIN(AK80,$I80-SUM($J80:AK80)))</f>
        <v>4.0930327729531593</v>
      </c>
      <c r="AM80" s="2">
        <f>IF(AL$4=$E80, $I80*AL$55,0) + IF(AL$4&gt;$E80,MIN(AL80,$I80-SUM($J80:AL80)))</f>
        <v>4.0930327729531593</v>
      </c>
      <c r="AN80" s="2">
        <f>IF(AM$4=$E80, $I80*AM$55,0) + IF(AM$4&gt;$E80,MIN(AM80,$I80-SUM($J80:AM80)))</f>
        <v>4.0930327729531593</v>
      </c>
      <c r="AO80" s="2">
        <f>IF(AN$4=$E80, $I80*AN$55,0) + IF(AN$4&gt;$E80,MIN(AN80,$I80-SUM($J80:AN80)))</f>
        <v>4.0930327729531593</v>
      </c>
      <c r="AP80" s="2">
        <f>IF(AO$4=$E80, $I80*AO$55,0) + IF(AO$4&gt;$E80,MIN(AO80,$I80-SUM($J80:AO80)))</f>
        <v>4.0930327729531593</v>
      </c>
      <c r="AQ80" s="57">
        <f>IF(AP$4=$E80, $I80*AP$55,0) + IF(AP$4&gt;$E80,MIN(AP80,$I80-SUM($J80:AP80)))</f>
        <v>4.0930327729531593</v>
      </c>
      <c r="AR80" s="2">
        <f>IF(AQ$4=$E80, $I80*AQ$55,0) + IF(AQ$4&gt;$E80,MIN(AQ80,$I80-SUM($J80:AQ80)))</f>
        <v>4.0930327729531593</v>
      </c>
      <c r="AS80" s="2">
        <f>IF(AR$4=$E80, $I80*AR$55,0) + IF(AR$4&gt;$E80,MIN(AR80,$I80-SUM($J80:AR80)))</f>
        <v>4.0930327729531593</v>
      </c>
      <c r="AT80" s="2">
        <f>IF(AS$4=$E80, $I80*AS$55,0) + IF(AS$4&gt;$E80,MIN(AS80,$I80-SUM($J80:AS80)))</f>
        <v>4.0930327729531593</v>
      </c>
      <c r="AU80" s="2">
        <f>IF(AT$4=$E80, $I80*AT$55,0) + IF(AT$4&gt;$E80,MIN(AT80,$I80-SUM($J80:AT80)))</f>
        <v>4.0930327729531593</v>
      </c>
      <c r="AV80" s="2">
        <f>IF(AU$4=$E80, $I80*AU$55,0) + IF(AU$4&gt;$E80,MIN(AU80,$I80-SUM($J80:AU80)))</f>
        <v>4.0930327729531593</v>
      </c>
      <c r="AW80" s="2"/>
    </row>
    <row r="81" spans="5:49" ht="16.8" outlineLevel="1">
      <c r="E81" s="44">
        <f>INDEX($K$4:$AV$4,,COUNT(E$65:E80)+1)</f>
        <v>38807</v>
      </c>
      <c r="G81" s="2" t="s">
        <v>105</v>
      </c>
      <c r="I81" s="2">
        <f t="shared" si="62"/>
        <v>209.45716298401811</v>
      </c>
      <c r="K81" s="2">
        <f>IF(J$4=$E81, $I81*J$55,0) + IF(J$4&gt;$E81,MIN(J81,$I81-SUM($J81:J81)))</f>
        <v>0</v>
      </c>
      <c r="L81" s="2">
        <f>IF(K$4=$E81, $I81*K$55,0) + IF(K$4&gt;$E81,MIN(K81,$I81-SUM($J81:K81)))</f>
        <v>0</v>
      </c>
      <c r="M81" s="2">
        <f>IF(L$4=$E81, $I81*L$55,0) + IF(L$4&gt;$E81,MIN(L81,$I81-SUM($J81:L81)))</f>
        <v>0</v>
      </c>
      <c r="N81" s="2">
        <f>IF(M$4=$E81, $I81*M$55,0) + IF(M$4&gt;$E81,MIN(M81,$I81-SUM($J81:M81)))</f>
        <v>0</v>
      </c>
      <c r="O81" s="2">
        <f>IF(N$4=$E81, $I81*N$55,0) + IF(N$4&gt;$E81,MIN(N81,$I81-SUM($J81:N81)))</f>
        <v>0</v>
      </c>
      <c r="P81" s="2">
        <f>IF(O$4=$E81, $I81*O$55,0) + IF(O$4&gt;$E81,MIN(O81,$I81-SUM($J81:O81)))</f>
        <v>0</v>
      </c>
      <c r="Q81" s="2">
        <f>IF(P$4=$E81, $I81*P$55,0) + IF(P$4&gt;$E81,MIN(P81,$I81-SUM($J81:P81)))</f>
        <v>0</v>
      </c>
      <c r="R81" s="2">
        <f>IF(Q$4=$E81, $I81*Q$55,0) + IF(Q$4&gt;$E81,MIN(Q81,$I81-SUM($J81:Q81)))</f>
        <v>0</v>
      </c>
      <c r="S81" s="2">
        <f>IF(R$4=$E81, $I81*R$55,0) + IF(R$4&gt;$E81,MIN(R81,$I81-SUM($J81:R81)))</f>
        <v>0</v>
      </c>
      <c r="T81" s="2">
        <f>IF(S$4=$E81, $I81*S$55,0) + IF(S$4&gt;$E81,MIN(S81,$I81-SUM($J81:S81)))</f>
        <v>0</v>
      </c>
      <c r="U81" s="2">
        <f>IF(T$4=$E81, $I81*T$55,0) + IF(T$4&gt;$E81,MIN(T81,$I81-SUM($J81:T81)))</f>
        <v>0</v>
      </c>
      <c r="V81" s="2">
        <f>IF(U$4=$E81, $I81*U$55,0) + IF(U$4&gt;$E81,MIN(U81,$I81-SUM($J81:U81)))</f>
        <v>0</v>
      </c>
      <c r="W81" s="2">
        <f>IF(V$4=$E81, $I81*V$55,0) + IF(V$4&gt;$E81,MIN(V81,$I81-SUM($J81:V81)))</f>
        <v>0</v>
      </c>
      <c r="X81" s="2">
        <f>IF(W$4=$E81, $I81*W$55,0) + IF(W$4&gt;$E81,MIN(W81,$I81-SUM($J81:W81)))</f>
        <v>0</v>
      </c>
      <c r="Y81" s="2">
        <f>IF(X$4=$E81, $I81*X$55,0) + IF(X$4&gt;$E81,MIN(X81,$I81-SUM($J81:X81)))</f>
        <v>0</v>
      </c>
      <c r="Z81" s="2">
        <f>IF(Y$4=$E81, $I81*Y$55,0) + IF(Y$4&gt;$E81,MIN(Y81,$I81-SUM($J81:Y81)))</f>
        <v>0</v>
      </c>
      <c r="AA81" s="2">
        <f>IF(Z$4=$E81, $I81*Z$55,0) + IF(Z$4&gt;$E81,MIN(Z81,$I81-SUM($J81:Z81)))</f>
        <v>6.2900048944149587</v>
      </c>
      <c r="AB81" s="2">
        <f>IF(AA$4=$E81, $I81*AA$55,0) + IF(AA$4&gt;$E81,MIN(AA81,$I81-SUM($J81:AA81)))</f>
        <v>6.2900048944149587</v>
      </c>
      <c r="AC81" s="2">
        <f>IF(AB$4=$E81, $I81*AB$55,0) + IF(AB$4&gt;$E81,MIN(AB81,$I81-SUM($J81:AB81)))</f>
        <v>6.2900048944149587</v>
      </c>
      <c r="AD81" s="2">
        <f>IF(AC$4=$E81, $I81*AC$55,0) + IF(AC$4&gt;$E81,MIN(AC81,$I81-SUM($J81:AC81)))</f>
        <v>6.2900048944149587</v>
      </c>
      <c r="AE81" s="2">
        <f>IF(AD$4=$E81, $I81*AD$55,0) + IF(AD$4&gt;$E81,MIN(AD81,$I81-SUM($J81:AD81)))</f>
        <v>6.2900048944149587</v>
      </c>
      <c r="AF81" s="2">
        <f>IF(AE$4=$E81, $I81*AE$55,0) + IF(AE$4&gt;$E81,MIN(AE81,$I81-SUM($J81:AE81)))</f>
        <v>6.2900048944149587</v>
      </c>
      <c r="AG81" s="2">
        <f>IF(AF$4=$E81, $I81*AF$55,0) + IF(AF$4&gt;$E81,MIN(AF81,$I81-SUM($J81:AF81)))</f>
        <v>6.2900048944149587</v>
      </c>
      <c r="AH81" s="2">
        <f>IF(AG$4=$E81, $I81*AG$55,0) + IF(AG$4&gt;$E81,MIN(AG81,$I81-SUM($J81:AG81)))</f>
        <v>6.2900048944149587</v>
      </c>
      <c r="AI81" s="2">
        <f>IF(AH$4=$E81, $I81*AH$55,0) + IF(AH$4&gt;$E81,MIN(AH81,$I81-SUM($J81:AH81)))</f>
        <v>6.2900048944149587</v>
      </c>
      <c r="AJ81" s="2">
        <f>IF(AI$4=$E81, $I81*AI$55,0) + IF(AI$4&gt;$E81,MIN(AI81,$I81-SUM($J81:AI81)))</f>
        <v>6.2900048944149587</v>
      </c>
      <c r="AK81" s="2">
        <f>IF(AJ$4=$E81, $I81*AJ$55,0) + IF(AJ$4&gt;$E81,MIN(AJ81,$I81-SUM($J81:AJ81)))</f>
        <v>6.2900048944149587</v>
      </c>
      <c r="AL81" s="2">
        <f>IF(AK$4=$E81, $I81*AK$55,0) + IF(AK$4&gt;$E81,MIN(AK81,$I81-SUM($J81:AK81)))</f>
        <v>6.2900048944149587</v>
      </c>
      <c r="AM81" s="2">
        <f>IF(AL$4=$E81, $I81*AL$55,0) + IF(AL$4&gt;$E81,MIN(AL81,$I81-SUM($J81:AL81)))</f>
        <v>6.2900048944149587</v>
      </c>
      <c r="AN81" s="2">
        <f>IF(AM$4=$E81, $I81*AM$55,0) + IF(AM$4&gt;$E81,MIN(AM81,$I81-SUM($J81:AM81)))</f>
        <v>6.2900048944149587</v>
      </c>
      <c r="AO81" s="2">
        <f>IF(AN$4=$E81, $I81*AN$55,0) + IF(AN$4&gt;$E81,MIN(AN81,$I81-SUM($J81:AN81)))</f>
        <v>6.2900048944149587</v>
      </c>
      <c r="AP81" s="2">
        <f>IF(AO$4=$E81, $I81*AO$55,0) + IF(AO$4&gt;$E81,MIN(AO81,$I81-SUM($J81:AO81)))</f>
        <v>6.2900048944149587</v>
      </c>
      <c r="AQ81" s="57">
        <f>IF(AP$4=$E81, $I81*AP$55,0) + IF(AP$4&gt;$E81,MIN(AP81,$I81-SUM($J81:AP81)))</f>
        <v>6.2900048944149587</v>
      </c>
      <c r="AR81" s="2">
        <f>IF(AQ$4=$E81, $I81*AQ$55,0) + IF(AQ$4&gt;$E81,MIN(AQ81,$I81-SUM($J81:AQ81)))</f>
        <v>6.2900048944149587</v>
      </c>
      <c r="AS81" s="2">
        <f>IF(AR$4=$E81, $I81*AR$55,0) + IF(AR$4&gt;$E81,MIN(AR81,$I81-SUM($J81:AR81)))</f>
        <v>6.2900048944149587</v>
      </c>
      <c r="AT81" s="2">
        <f>IF(AS$4=$E81, $I81*AS$55,0) + IF(AS$4&gt;$E81,MIN(AS81,$I81-SUM($J81:AS81)))</f>
        <v>6.2900048944149587</v>
      </c>
      <c r="AU81" s="2">
        <f>IF(AT$4=$E81, $I81*AT$55,0) + IF(AT$4&gt;$E81,MIN(AT81,$I81-SUM($J81:AT81)))</f>
        <v>6.2900048944149587</v>
      </c>
      <c r="AV81" s="2">
        <f>IF(AU$4=$E81, $I81*AU$55,0) + IF(AU$4&gt;$E81,MIN(AU81,$I81-SUM($J81:AU81)))</f>
        <v>6.2900048944149587</v>
      </c>
      <c r="AW81" s="2"/>
    </row>
    <row r="82" spans="5:49" ht="16.8" outlineLevel="1">
      <c r="E82" s="44">
        <f>INDEX($K$4:$AV$4,,COUNT(E$65:E81)+1)</f>
        <v>39172</v>
      </c>
      <c r="G82" s="2" t="s">
        <v>105</v>
      </c>
      <c r="I82" s="2">
        <f t="shared" si="62"/>
        <v>198.54227497424492</v>
      </c>
      <c r="K82" s="2">
        <f>IF(J$4=$E82, $I82*J$55,0) + IF(J$4&gt;$E82,MIN(J82,$I82-SUM($J82:J82)))</f>
        <v>0</v>
      </c>
      <c r="L82" s="2">
        <f>IF(K$4=$E82, $I82*K$55,0) + IF(K$4&gt;$E82,MIN(K82,$I82-SUM($J82:K82)))</f>
        <v>0</v>
      </c>
      <c r="M82" s="2">
        <f>IF(L$4=$E82, $I82*L$55,0) + IF(L$4&gt;$E82,MIN(L82,$I82-SUM($J82:L82)))</f>
        <v>0</v>
      </c>
      <c r="N82" s="2">
        <f>IF(M$4=$E82, $I82*M$55,0) + IF(M$4&gt;$E82,MIN(M82,$I82-SUM($J82:M82)))</f>
        <v>0</v>
      </c>
      <c r="O82" s="2">
        <f>IF(N$4=$E82, $I82*N$55,0) + IF(N$4&gt;$E82,MIN(N82,$I82-SUM($J82:N82)))</f>
        <v>0</v>
      </c>
      <c r="P82" s="2">
        <f>IF(O$4=$E82, $I82*O$55,0) + IF(O$4&gt;$E82,MIN(O82,$I82-SUM($J82:O82)))</f>
        <v>0</v>
      </c>
      <c r="Q82" s="2">
        <f>IF(P$4=$E82, $I82*P$55,0) + IF(P$4&gt;$E82,MIN(P82,$I82-SUM($J82:P82)))</f>
        <v>0</v>
      </c>
      <c r="R82" s="2">
        <f>IF(Q$4=$E82, $I82*Q$55,0) + IF(Q$4&gt;$E82,MIN(Q82,$I82-SUM($J82:Q82)))</f>
        <v>0</v>
      </c>
      <c r="S82" s="2">
        <f>IF(R$4=$E82, $I82*R$55,0) + IF(R$4&gt;$E82,MIN(R82,$I82-SUM($J82:R82)))</f>
        <v>0</v>
      </c>
      <c r="T82" s="2">
        <f>IF(S$4=$E82, $I82*S$55,0) + IF(S$4&gt;$E82,MIN(S82,$I82-SUM($J82:S82)))</f>
        <v>0</v>
      </c>
      <c r="U82" s="2">
        <f>IF(T$4=$E82, $I82*T$55,0) + IF(T$4&gt;$E82,MIN(T82,$I82-SUM($J82:T82)))</f>
        <v>0</v>
      </c>
      <c r="V82" s="2">
        <f>IF(U$4=$E82, $I82*U$55,0) + IF(U$4&gt;$E82,MIN(U82,$I82-SUM($J82:U82)))</f>
        <v>0</v>
      </c>
      <c r="W82" s="2">
        <f>IF(V$4=$E82, $I82*V$55,0) + IF(V$4&gt;$E82,MIN(V82,$I82-SUM($J82:V82)))</f>
        <v>0</v>
      </c>
      <c r="X82" s="2">
        <f>IF(W$4=$E82, $I82*W$55,0) + IF(W$4&gt;$E82,MIN(W82,$I82-SUM($J82:W82)))</f>
        <v>0</v>
      </c>
      <c r="Y82" s="2">
        <f>IF(X$4=$E82, $I82*X$55,0) + IF(X$4&gt;$E82,MIN(X82,$I82-SUM($J82:X82)))</f>
        <v>0</v>
      </c>
      <c r="Z82" s="2">
        <f>IF(Y$4=$E82, $I82*Y$55,0) + IF(Y$4&gt;$E82,MIN(Y82,$I82-SUM($J82:Y82)))</f>
        <v>0</v>
      </c>
      <c r="AA82" s="2">
        <f>IF(Z$4=$E82, $I82*Z$55,0) + IF(Z$4&gt;$E82,MIN(Z82,$I82-SUM($J82:Z82)))</f>
        <v>0</v>
      </c>
      <c r="AB82" s="2">
        <f>IF(AA$4=$E82, $I82*AA$55,0) + IF(AA$4&gt;$E82,MIN(AA82,$I82-SUM($J82:AA82)))</f>
        <v>5.9622304797070553</v>
      </c>
      <c r="AC82" s="2">
        <f>IF(AB$4=$E82, $I82*AB$55,0) + IF(AB$4&gt;$E82,MIN(AB82,$I82-SUM($J82:AB82)))</f>
        <v>5.9622304797070553</v>
      </c>
      <c r="AD82" s="2">
        <f>IF(AC$4=$E82, $I82*AC$55,0) + IF(AC$4&gt;$E82,MIN(AC82,$I82-SUM($J82:AC82)))</f>
        <v>5.9622304797070553</v>
      </c>
      <c r="AE82" s="2">
        <f>IF(AD$4=$E82, $I82*AD$55,0) + IF(AD$4&gt;$E82,MIN(AD82,$I82-SUM($J82:AD82)))</f>
        <v>5.9622304797070553</v>
      </c>
      <c r="AF82" s="2">
        <f>IF(AE$4=$E82, $I82*AE$55,0) + IF(AE$4&gt;$E82,MIN(AE82,$I82-SUM($J82:AE82)))</f>
        <v>5.9622304797070553</v>
      </c>
      <c r="AG82" s="2">
        <f>IF(AF$4=$E82, $I82*AF$55,0) + IF(AF$4&gt;$E82,MIN(AF82,$I82-SUM($J82:AF82)))</f>
        <v>5.9622304797070553</v>
      </c>
      <c r="AH82" s="2">
        <f>IF(AG$4=$E82, $I82*AG$55,0) + IF(AG$4&gt;$E82,MIN(AG82,$I82-SUM($J82:AG82)))</f>
        <v>5.9622304797070553</v>
      </c>
      <c r="AI82" s="2">
        <f>IF(AH$4=$E82, $I82*AH$55,0) + IF(AH$4&gt;$E82,MIN(AH82,$I82-SUM($J82:AH82)))</f>
        <v>5.9622304797070553</v>
      </c>
      <c r="AJ82" s="2">
        <f>IF(AI$4=$E82, $I82*AI$55,0) + IF(AI$4&gt;$E82,MIN(AI82,$I82-SUM($J82:AI82)))</f>
        <v>5.9622304797070553</v>
      </c>
      <c r="AK82" s="2">
        <f>IF(AJ$4=$E82, $I82*AJ$55,0) + IF(AJ$4&gt;$E82,MIN(AJ82,$I82-SUM($J82:AJ82)))</f>
        <v>5.9622304797070553</v>
      </c>
      <c r="AL82" s="2">
        <f>IF(AK$4=$E82, $I82*AK$55,0) + IF(AK$4&gt;$E82,MIN(AK82,$I82-SUM($J82:AK82)))</f>
        <v>5.9622304797070553</v>
      </c>
      <c r="AM82" s="2">
        <f>IF(AL$4=$E82, $I82*AL$55,0) + IF(AL$4&gt;$E82,MIN(AL82,$I82-SUM($J82:AL82)))</f>
        <v>5.9622304797070553</v>
      </c>
      <c r="AN82" s="2">
        <f>IF(AM$4=$E82, $I82*AM$55,0) + IF(AM$4&gt;$E82,MIN(AM82,$I82-SUM($J82:AM82)))</f>
        <v>5.9622304797070553</v>
      </c>
      <c r="AO82" s="2">
        <f>IF(AN$4=$E82, $I82*AN$55,0) + IF(AN$4&gt;$E82,MIN(AN82,$I82-SUM($J82:AN82)))</f>
        <v>5.9622304797070553</v>
      </c>
      <c r="AP82" s="2">
        <f>IF(AO$4=$E82, $I82*AO$55,0) + IF(AO$4&gt;$E82,MIN(AO82,$I82-SUM($J82:AO82)))</f>
        <v>5.9622304797070553</v>
      </c>
      <c r="AQ82" s="57">
        <f>IF(AP$4=$E82, $I82*AP$55,0) + IF(AP$4&gt;$E82,MIN(AP82,$I82-SUM($J82:AP82)))</f>
        <v>5.9622304797070553</v>
      </c>
      <c r="AR82" s="2">
        <f>IF(AQ$4=$E82, $I82*AQ$55,0) + IF(AQ$4&gt;$E82,MIN(AQ82,$I82-SUM($J82:AQ82)))</f>
        <v>5.9622304797070553</v>
      </c>
      <c r="AS82" s="2">
        <f>IF(AR$4=$E82, $I82*AR$55,0) + IF(AR$4&gt;$E82,MIN(AR82,$I82-SUM($J82:AR82)))</f>
        <v>5.9622304797070553</v>
      </c>
      <c r="AT82" s="2">
        <f>IF(AS$4=$E82, $I82*AS$55,0) + IF(AS$4&gt;$E82,MIN(AS82,$I82-SUM($J82:AS82)))</f>
        <v>5.9622304797070553</v>
      </c>
      <c r="AU82" s="2">
        <f>IF(AT$4=$E82, $I82*AT$55,0) + IF(AT$4&gt;$E82,MIN(AT82,$I82-SUM($J82:AT82)))</f>
        <v>5.9622304797070553</v>
      </c>
      <c r="AV82" s="2">
        <f>IF(AU$4=$E82, $I82*AU$55,0) + IF(AU$4&gt;$E82,MIN(AU82,$I82-SUM($J82:AU82)))</f>
        <v>5.9622304797070553</v>
      </c>
      <c r="AW82" s="2"/>
    </row>
    <row r="83" spans="5:49" ht="16.8" outlineLevel="1">
      <c r="E83" s="44">
        <f>INDEX($K$4:$AV$4,,COUNT(E$65:E82)+1)</f>
        <v>39538</v>
      </c>
      <c r="G83" s="2" t="s">
        <v>105</v>
      </c>
      <c r="I83" s="2">
        <f t="shared" si="62"/>
        <v>207.02485605451545</v>
      </c>
      <c r="K83" s="2">
        <f>IF(J$4=$E83, $I83*J$55,0) + IF(J$4&gt;$E83,MIN(J83,$I83-SUM($J83:J83)))</f>
        <v>0</v>
      </c>
      <c r="L83" s="2">
        <f>IF(K$4=$E83, $I83*K$55,0) + IF(K$4&gt;$E83,MIN(K83,$I83-SUM($J83:K83)))</f>
        <v>0</v>
      </c>
      <c r="M83" s="2">
        <f>IF(L$4=$E83, $I83*L$55,0) + IF(L$4&gt;$E83,MIN(L83,$I83-SUM($J83:L83)))</f>
        <v>0</v>
      </c>
      <c r="N83" s="2">
        <f>IF(M$4=$E83, $I83*M$55,0) + IF(M$4&gt;$E83,MIN(M83,$I83-SUM($J83:M83)))</f>
        <v>0</v>
      </c>
      <c r="O83" s="2">
        <f>IF(N$4=$E83, $I83*N$55,0) + IF(N$4&gt;$E83,MIN(N83,$I83-SUM($J83:N83)))</f>
        <v>0</v>
      </c>
      <c r="P83" s="2">
        <f>IF(O$4=$E83, $I83*O$55,0) + IF(O$4&gt;$E83,MIN(O83,$I83-SUM($J83:O83)))</f>
        <v>0</v>
      </c>
      <c r="Q83" s="2">
        <f>IF(P$4=$E83, $I83*P$55,0) + IF(P$4&gt;$E83,MIN(P83,$I83-SUM($J83:P83)))</f>
        <v>0</v>
      </c>
      <c r="R83" s="2">
        <f>IF(Q$4=$E83, $I83*Q$55,0) + IF(Q$4&gt;$E83,MIN(Q83,$I83-SUM($J83:Q83)))</f>
        <v>0</v>
      </c>
      <c r="S83" s="2">
        <f>IF(R$4=$E83, $I83*R$55,0) + IF(R$4&gt;$E83,MIN(R83,$I83-SUM($J83:R83)))</f>
        <v>0</v>
      </c>
      <c r="T83" s="2">
        <f>IF(S$4=$E83, $I83*S$55,0) + IF(S$4&gt;$E83,MIN(S83,$I83-SUM($J83:S83)))</f>
        <v>0</v>
      </c>
      <c r="U83" s="2">
        <f>IF(T$4=$E83, $I83*T$55,0) + IF(T$4&gt;$E83,MIN(T83,$I83-SUM($J83:T83)))</f>
        <v>0</v>
      </c>
      <c r="V83" s="2">
        <f>IF(U$4=$E83, $I83*U$55,0) + IF(U$4&gt;$E83,MIN(U83,$I83-SUM($J83:U83)))</f>
        <v>0</v>
      </c>
      <c r="W83" s="2">
        <f>IF(V$4=$E83, $I83*V$55,0) + IF(V$4&gt;$E83,MIN(V83,$I83-SUM($J83:V83)))</f>
        <v>0</v>
      </c>
      <c r="X83" s="2">
        <f>IF(W$4=$E83, $I83*W$55,0) + IF(W$4&gt;$E83,MIN(W83,$I83-SUM($J83:W83)))</f>
        <v>0</v>
      </c>
      <c r="Y83" s="2">
        <f>IF(X$4=$E83, $I83*X$55,0) + IF(X$4&gt;$E83,MIN(X83,$I83-SUM($J83:X83)))</f>
        <v>0</v>
      </c>
      <c r="Z83" s="2">
        <f>IF(Y$4=$E83, $I83*Y$55,0) + IF(Y$4&gt;$E83,MIN(Y83,$I83-SUM($J83:Y83)))</f>
        <v>0</v>
      </c>
      <c r="AA83" s="2">
        <f>IF(Z$4=$E83, $I83*Z$55,0) + IF(Z$4&gt;$E83,MIN(Z83,$I83-SUM($J83:Z83)))</f>
        <v>0</v>
      </c>
      <c r="AB83" s="2">
        <f>IF(AA$4=$E83, $I83*AA$55,0) + IF(AA$4&gt;$E83,MIN(AA83,$I83-SUM($J83:AA83)))</f>
        <v>0</v>
      </c>
      <c r="AC83" s="2">
        <f>IF(AB$4=$E83, $I83*AB$55,0) + IF(AB$4&gt;$E83,MIN(AB83,$I83-SUM($J83:AB83)))</f>
        <v>6.2169626442797439</v>
      </c>
      <c r="AD83" s="2">
        <f>IF(AC$4=$E83, $I83*AC$55,0) + IF(AC$4&gt;$E83,MIN(AC83,$I83-SUM($J83:AC83)))</f>
        <v>6.2169626442797439</v>
      </c>
      <c r="AE83" s="2">
        <f>IF(AD$4=$E83, $I83*AD$55,0) + IF(AD$4&gt;$E83,MIN(AD83,$I83-SUM($J83:AD83)))</f>
        <v>6.2169626442797439</v>
      </c>
      <c r="AF83" s="2">
        <f>IF(AE$4=$E83, $I83*AE$55,0) + IF(AE$4&gt;$E83,MIN(AE83,$I83-SUM($J83:AE83)))</f>
        <v>6.2169626442797439</v>
      </c>
      <c r="AG83" s="2">
        <f>IF(AF$4=$E83, $I83*AF$55,0) + IF(AF$4&gt;$E83,MIN(AF83,$I83-SUM($J83:AF83)))</f>
        <v>6.2169626442797439</v>
      </c>
      <c r="AH83" s="2">
        <f>IF(AG$4=$E83, $I83*AG$55,0) + IF(AG$4&gt;$E83,MIN(AG83,$I83-SUM($J83:AG83)))</f>
        <v>6.2169626442797439</v>
      </c>
      <c r="AI83" s="2">
        <f>IF(AH$4=$E83, $I83*AH$55,0) + IF(AH$4&gt;$E83,MIN(AH83,$I83-SUM($J83:AH83)))</f>
        <v>6.2169626442797439</v>
      </c>
      <c r="AJ83" s="2">
        <f>IF(AI$4=$E83, $I83*AI$55,0) + IF(AI$4&gt;$E83,MIN(AI83,$I83-SUM($J83:AI83)))</f>
        <v>6.2169626442797439</v>
      </c>
      <c r="AK83" s="2">
        <f>IF(AJ$4=$E83, $I83*AJ$55,0) + IF(AJ$4&gt;$E83,MIN(AJ83,$I83-SUM($J83:AJ83)))</f>
        <v>6.2169626442797439</v>
      </c>
      <c r="AL83" s="2">
        <f>IF(AK$4=$E83, $I83*AK$55,0) + IF(AK$4&gt;$E83,MIN(AK83,$I83-SUM($J83:AK83)))</f>
        <v>6.2169626442797439</v>
      </c>
      <c r="AM83" s="2">
        <f>IF(AL$4=$E83, $I83*AL$55,0) + IF(AL$4&gt;$E83,MIN(AL83,$I83-SUM($J83:AL83)))</f>
        <v>6.2169626442797439</v>
      </c>
      <c r="AN83" s="2">
        <f>IF(AM$4=$E83, $I83*AM$55,0) + IF(AM$4&gt;$E83,MIN(AM83,$I83-SUM($J83:AM83)))</f>
        <v>6.2169626442797439</v>
      </c>
      <c r="AO83" s="2">
        <f>IF(AN$4=$E83, $I83*AN$55,0) + IF(AN$4&gt;$E83,MIN(AN83,$I83-SUM($J83:AN83)))</f>
        <v>6.2169626442797439</v>
      </c>
      <c r="AP83" s="2">
        <f>IF(AO$4=$E83, $I83*AO$55,0) + IF(AO$4&gt;$E83,MIN(AO83,$I83-SUM($J83:AO83)))</f>
        <v>6.2169626442797439</v>
      </c>
      <c r="AQ83" s="57">
        <f>IF(AP$4=$E83, $I83*AP$55,0) + IF(AP$4&gt;$E83,MIN(AP83,$I83-SUM($J83:AP83)))</f>
        <v>6.2169626442797439</v>
      </c>
      <c r="AR83" s="2">
        <f>IF(AQ$4=$E83, $I83*AQ$55,0) + IF(AQ$4&gt;$E83,MIN(AQ83,$I83-SUM($J83:AQ83)))</f>
        <v>6.2169626442797439</v>
      </c>
      <c r="AS83" s="2">
        <f>IF(AR$4=$E83, $I83*AR$55,0) + IF(AR$4&gt;$E83,MIN(AR83,$I83-SUM($J83:AR83)))</f>
        <v>6.2169626442797439</v>
      </c>
      <c r="AT83" s="2">
        <f>IF(AS$4=$E83, $I83*AS$55,0) + IF(AS$4&gt;$E83,MIN(AS83,$I83-SUM($J83:AS83)))</f>
        <v>6.2169626442797439</v>
      </c>
      <c r="AU83" s="2">
        <f>IF(AT$4=$E83, $I83*AT$55,0) + IF(AT$4&gt;$E83,MIN(AT83,$I83-SUM($J83:AT83)))</f>
        <v>6.2169626442797439</v>
      </c>
      <c r="AV83" s="2">
        <f>IF(AU$4=$E83, $I83*AU$55,0) + IF(AU$4&gt;$E83,MIN(AU83,$I83-SUM($J83:AU83)))</f>
        <v>6.2169626442797439</v>
      </c>
      <c r="AW83" s="2"/>
    </row>
    <row r="84" spans="5:49" ht="16.8" outlineLevel="1">
      <c r="E84" s="44">
        <f>INDEX($K$4:$AV$4,,COUNT(E$65:E83)+1)</f>
        <v>39903</v>
      </c>
      <c r="G84" s="2" t="s">
        <v>105</v>
      </c>
      <c r="I84" s="2">
        <f t="shared" si="62"/>
        <v>227.07922712811364</v>
      </c>
      <c r="K84" s="2">
        <f>IF(J$4=$E84, $I84*J$55,0) + IF(J$4&gt;$E84,MIN(J84,$I84-SUM($J84:J84)))</f>
        <v>0</v>
      </c>
      <c r="L84" s="2">
        <f>IF(K$4=$E84, $I84*K$55,0) + IF(K$4&gt;$E84,MIN(K84,$I84-SUM($J84:K84)))</f>
        <v>0</v>
      </c>
      <c r="M84" s="2">
        <f>IF(L$4=$E84, $I84*L$55,0) + IF(L$4&gt;$E84,MIN(L84,$I84-SUM($J84:L84)))</f>
        <v>0</v>
      </c>
      <c r="N84" s="2">
        <f>IF(M$4=$E84, $I84*M$55,0) + IF(M$4&gt;$E84,MIN(M84,$I84-SUM($J84:M84)))</f>
        <v>0</v>
      </c>
      <c r="O84" s="2">
        <f>IF(N$4=$E84, $I84*N$55,0) + IF(N$4&gt;$E84,MIN(N84,$I84-SUM($J84:N84)))</f>
        <v>0</v>
      </c>
      <c r="P84" s="2">
        <f>IF(O$4=$E84, $I84*O$55,0) + IF(O$4&gt;$E84,MIN(O84,$I84-SUM($J84:O84)))</f>
        <v>0</v>
      </c>
      <c r="Q84" s="2">
        <f>IF(P$4=$E84, $I84*P$55,0) + IF(P$4&gt;$E84,MIN(P84,$I84-SUM($J84:P84)))</f>
        <v>0</v>
      </c>
      <c r="R84" s="2">
        <f>IF(Q$4=$E84, $I84*Q$55,0) + IF(Q$4&gt;$E84,MIN(Q84,$I84-SUM($J84:Q84)))</f>
        <v>0</v>
      </c>
      <c r="S84" s="2">
        <f>IF(R$4=$E84, $I84*R$55,0) + IF(R$4&gt;$E84,MIN(R84,$I84-SUM($J84:R84)))</f>
        <v>0</v>
      </c>
      <c r="T84" s="2">
        <f>IF(S$4=$E84, $I84*S$55,0) + IF(S$4&gt;$E84,MIN(S84,$I84-SUM($J84:S84)))</f>
        <v>0</v>
      </c>
      <c r="U84" s="2">
        <f>IF(T$4=$E84, $I84*T$55,0) + IF(T$4&gt;$E84,MIN(T84,$I84-SUM($J84:T84)))</f>
        <v>0</v>
      </c>
      <c r="V84" s="2">
        <f>IF(U$4=$E84, $I84*U$55,0) + IF(U$4&gt;$E84,MIN(U84,$I84-SUM($J84:U84)))</f>
        <v>0</v>
      </c>
      <c r="W84" s="2">
        <f>IF(V$4=$E84, $I84*V$55,0) + IF(V$4&gt;$E84,MIN(V84,$I84-SUM($J84:V84)))</f>
        <v>0</v>
      </c>
      <c r="X84" s="2">
        <f>IF(W$4=$E84, $I84*W$55,0) + IF(W$4&gt;$E84,MIN(W84,$I84-SUM($J84:W84)))</f>
        <v>0</v>
      </c>
      <c r="Y84" s="2">
        <f>IF(X$4=$E84, $I84*X$55,0) + IF(X$4&gt;$E84,MIN(X84,$I84-SUM($J84:X84)))</f>
        <v>0</v>
      </c>
      <c r="Z84" s="2">
        <f>IF(Y$4=$E84, $I84*Y$55,0) + IF(Y$4&gt;$E84,MIN(Y84,$I84-SUM($J84:Y84)))</f>
        <v>0</v>
      </c>
      <c r="AA84" s="2">
        <f>IF(Z$4=$E84, $I84*Z$55,0) + IF(Z$4&gt;$E84,MIN(Z84,$I84-SUM($J84:Z84)))</f>
        <v>0</v>
      </c>
      <c r="AB84" s="2">
        <f>IF(AA$4=$E84, $I84*AA$55,0) + IF(AA$4&gt;$E84,MIN(AA84,$I84-SUM($J84:AA84)))</f>
        <v>0</v>
      </c>
      <c r="AC84" s="2">
        <f>IF(AB$4=$E84, $I84*AB$55,0) + IF(AB$4&gt;$E84,MIN(AB84,$I84-SUM($J84:AB84)))</f>
        <v>0</v>
      </c>
      <c r="AD84" s="2">
        <f>IF(AC$4=$E84, $I84*AC$55,0) + IF(AC$4&gt;$E84,MIN(AC84,$I84-SUM($J84:AC84)))</f>
        <v>6.8191960098532629</v>
      </c>
      <c r="AE84" s="2">
        <f>IF(AD$4=$E84, $I84*AD$55,0) + IF(AD$4&gt;$E84,MIN(AD84,$I84-SUM($J84:AD84)))</f>
        <v>6.8191960098532629</v>
      </c>
      <c r="AF84" s="2">
        <f>IF(AE$4=$E84, $I84*AE$55,0) + IF(AE$4&gt;$E84,MIN(AE84,$I84-SUM($J84:AE84)))</f>
        <v>6.8191960098532629</v>
      </c>
      <c r="AG84" s="2">
        <f>IF(AF$4=$E84, $I84*AF$55,0) + IF(AF$4&gt;$E84,MIN(AF84,$I84-SUM($J84:AF84)))</f>
        <v>6.8191960098532629</v>
      </c>
      <c r="AH84" s="2">
        <f>IF(AG$4=$E84, $I84*AG$55,0) + IF(AG$4&gt;$E84,MIN(AG84,$I84-SUM($J84:AG84)))</f>
        <v>6.8191960098532629</v>
      </c>
      <c r="AI84" s="2">
        <f>IF(AH$4=$E84, $I84*AH$55,0) + IF(AH$4&gt;$E84,MIN(AH84,$I84-SUM($J84:AH84)))</f>
        <v>6.8191960098532629</v>
      </c>
      <c r="AJ84" s="2">
        <f>IF(AI$4=$E84, $I84*AI$55,0) + IF(AI$4&gt;$E84,MIN(AI84,$I84-SUM($J84:AI84)))</f>
        <v>6.8191960098532629</v>
      </c>
      <c r="AK84" s="2">
        <f>IF(AJ$4=$E84, $I84*AJ$55,0) + IF(AJ$4&gt;$E84,MIN(AJ84,$I84-SUM($J84:AJ84)))</f>
        <v>6.8191960098532629</v>
      </c>
      <c r="AL84" s="2">
        <f>IF(AK$4=$E84, $I84*AK$55,0) + IF(AK$4&gt;$E84,MIN(AK84,$I84-SUM($J84:AK84)))</f>
        <v>6.8191960098532629</v>
      </c>
      <c r="AM84" s="2">
        <f>IF(AL$4=$E84, $I84*AL$55,0) + IF(AL$4&gt;$E84,MIN(AL84,$I84-SUM($J84:AL84)))</f>
        <v>6.8191960098532629</v>
      </c>
      <c r="AN84" s="2">
        <f>IF(AM$4=$E84, $I84*AM$55,0) + IF(AM$4&gt;$E84,MIN(AM84,$I84-SUM($J84:AM84)))</f>
        <v>6.8191960098532629</v>
      </c>
      <c r="AO84" s="2">
        <f>IF(AN$4=$E84, $I84*AN$55,0) + IF(AN$4&gt;$E84,MIN(AN84,$I84-SUM($J84:AN84)))</f>
        <v>6.8191960098532629</v>
      </c>
      <c r="AP84" s="2">
        <f>IF(AO$4=$E84, $I84*AO$55,0) + IF(AO$4&gt;$E84,MIN(AO84,$I84-SUM($J84:AO84)))</f>
        <v>6.8191960098532629</v>
      </c>
      <c r="AQ84" s="57">
        <f>IF(AP$4=$E84, $I84*AP$55,0) + IF(AP$4&gt;$E84,MIN(AP84,$I84-SUM($J84:AP84)))</f>
        <v>6.8191960098532629</v>
      </c>
      <c r="AR84" s="2">
        <f>IF(AQ$4=$E84, $I84*AQ$55,0) + IF(AQ$4&gt;$E84,MIN(AQ84,$I84-SUM($J84:AQ84)))</f>
        <v>6.8191960098532629</v>
      </c>
      <c r="AS84" s="2">
        <f>IF(AR$4=$E84, $I84*AR$55,0) + IF(AR$4&gt;$E84,MIN(AR84,$I84-SUM($J84:AR84)))</f>
        <v>6.8191960098532629</v>
      </c>
      <c r="AT84" s="2">
        <f>IF(AS$4=$E84, $I84*AS$55,0) + IF(AS$4&gt;$E84,MIN(AS84,$I84-SUM($J84:AS84)))</f>
        <v>6.8191960098532629</v>
      </c>
      <c r="AU84" s="2">
        <f>IF(AT$4=$E84, $I84*AT$55,0) + IF(AT$4&gt;$E84,MIN(AT84,$I84-SUM($J84:AT84)))</f>
        <v>6.8191960098532629</v>
      </c>
      <c r="AV84" s="2">
        <f>IF(AU$4=$E84, $I84*AU$55,0) + IF(AU$4&gt;$E84,MIN(AU84,$I84-SUM($J84:AU84)))</f>
        <v>6.8191960098532629</v>
      </c>
      <c r="AW84" s="2"/>
    </row>
    <row r="85" spans="5:49" ht="16.8" outlineLevel="1">
      <c r="E85" s="44">
        <f>INDEX($K$4:$AV$4,,COUNT(E$65:E84)+1)</f>
        <v>40268</v>
      </c>
      <c r="G85" s="2" t="s">
        <v>105</v>
      </c>
      <c r="I85" s="2">
        <f t="shared" si="62"/>
        <v>216.11267757843652</v>
      </c>
      <c r="K85" s="2">
        <f>IF(J$4=$E85, $I85*J$55,0) + IF(J$4&gt;$E85,MIN(J85,$I85-SUM($J85:J85)))</f>
        <v>0</v>
      </c>
      <c r="L85" s="2">
        <f>IF(K$4=$E85, $I85*K$55,0) + IF(K$4&gt;$E85,MIN(K85,$I85-SUM($J85:K85)))</f>
        <v>0</v>
      </c>
      <c r="M85" s="2">
        <f>IF(L$4=$E85, $I85*L$55,0) + IF(L$4&gt;$E85,MIN(L85,$I85-SUM($J85:L85)))</f>
        <v>0</v>
      </c>
      <c r="N85" s="2">
        <f>IF(M$4=$E85, $I85*M$55,0) + IF(M$4&gt;$E85,MIN(M85,$I85-SUM($J85:M85)))</f>
        <v>0</v>
      </c>
      <c r="O85" s="2">
        <f>IF(N$4=$E85, $I85*N$55,0) + IF(N$4&gt;$E85,MIN(N85,$I85-SUM($J85:N85)))</f>
        <v>0</v>
      </c>
      <c r="P85" s="2">
        <f>IF(O$4=$E85, $I85*O$55,0) + IF(O$4&gt;$E85,MIN(O85,$I85-SUM($J85:O85)))</f>
        <v>0</v>
      </c>
      <c r="Q85" s="2">
        <f>IF(P$4=$E85, $I85*P$55,0) + IF(P$4&gt;$E85,MIN(P85,$I85-SUM($J85:P85)))</f>
        <v>0</v>
      </c>
      <c r="R85" s="2">
        <f>IF(Q$4=$E85, $I85*Q$55,0) + IF(Q$4&gt;$E85,MIN(Q85,$I85-SUM($J85:Q85)))</f>
        <v>0</v>
      </c>
      <c r="S85" s="2">
        <f>IF(R$4=$E85, $I85*R$55,0) + IF(R$4&gt;$E85,MIN(R85,$I85-SUM($J85:R85)))</f>
        <v>0</v>
      </c>
      <c r="T85" s="2">
        <f>IF(S$4=$E85, $I85*S$55,0) + IF(S$4&gt;$E85,MIN(S85,$I85-SUM($J85:S85)))</f>
        <v>0</v>
      </c>
      <c r="U85" s="2">
        <f>IF(T$4=$E85, $I85*T$55,0) + IF(T$4&gt;$E85,MIN(T85,$I85-SUM($J85:T85)))</f>
        <v>0</v>
      </c>
      <c r="V85" s="2">
        <f>IF(U$4=$E85, $I85*U$55,0) + IF(U$4&gt;$E85,MIN(U85,$I85-SUM($J85:U85)))</f>
        <v>0</v>
      </c>
      <c r="W85" s="2">
        <f>IF(V$4=$E85, $I85*V$55,0) + IF(V$4&gt;$E85,MIN(V85,$I85-SUM($J85:V85)))</f>
        <v>0</v>
      </c>
      <c r="X85" s="2">
        <f>IF(W$4=$E85, $I85*W$55,0) + IF(W$4&gt;$E85,MIN(W85,$I85-SUM($J85:W85)))</f>
        <v>0</v>
      </c>
      <c r="Y85" s="2">
        <f>IF(X$4=$E85, $I85*X$55,0) + IF(X$4&gt;$E85,MIN(X85,$I85-SUM($J85:X85)))</f>
        <v>0</v>
      </c>
      <c r="Z85" s="2">
        <f>IF(Y$4=$E85, $I85*Y$55,0) + IF(Y$4&gt;$E85,MIN(Y85,$I85-SUM($J85:Y85)))</f>
        <v>0</v>
      </c>
      <c r="AA85" s="2">
        <f>IF(Z$4=$E85, $I85*Z$55,0) + IF(Z$4&gt;$E85,MIN(Z85,$I85-SUM($J85:Z85)))</f>
        <v>0</v>
      </c>
      <c r="AB85" s="2">
        <f>IF(AA$4=$E85, $I85*AA$55,0) + IF(AA$4&gt;$E85,MIN(AA85,$I85-SUM($J85:AA85)))</f>
        <v>0</v>
      </c>
      <c r="AC85" s="2">
        <f>IF(AB$4=$E85, $I85*AB$55,0) + IF(AB$4&gt;$E85,MIN(AB85,$I85-SUM($J85:AB85)))</f>
        <v>0</v>
      </c>
      <c r="AD85" s="2">
        <f>IF(AC$4=$E85, $I85*AC$55,0) + IF(AC$4&gt;$E85,MIN(AC85,$I85-SUM($J85:AC85)))</f>
        <v>0</v>
      </c>
      <c r="AE85" s="2">
        <f>IF(AD$4=$E85, $I85*AD$55,0) + IF(AD$4&gt;$E85,MIN(AD85,$I85-SUM($J85:AD85)))</f>
        <v>6.4898701975506468</v>
      </c>
      <c r="AF85" s="2">
        <f>IF(AE$4=$E85, $I85*AE$55,0) + IF(AE$4&gt;$E85,MIN(AE85,$I85-SUM($J85:AE85)))</f>
        <v>6.4898701975506468</v>
      </c>
      <c r="AG85" s="2">
        <f>IF(AF$4=$E85, $I85*AF$55,0) + IF(AF$4&gt;$E85,MIN(AF85,$I85-SUM($J85:AF85)))</f>
        <v>6.4898701975506468</v>
      </c>
      <c r="AH85" s="2">
        <f>IF(AG$4=$E85, $I85*AG$55,0) + IF(AG$4&gt;$E85,MIN(AG85,$I85-SUM($J85:AG85)))</f>
        <v>6.4898701975506468</v>
      </c>
      <c r="AI85" s="2">
        <f>IF(AH$4=$E85, $I85*AH$55,0) + IF(AH$4&gt;$E85,MIN(AH85,$I85-SUM($J85:AH85)))</f>
        <v>6.4898701975506468</v>
      </c>
      <c r="AJ85" s="2">
        <f>IF(AI$4=$E85, $I85*AI$55,0) + IF(AI$4&gt;$E85,MIN(AI85,$I85-SUM($J85:AI85)))</f>
        <v>6.4898701975506468</v>
      </c>
      <c r="AK85" s="2">
        <f>IF(AJ$4=$E85, $I85*AJ$55,0) + IF(AJ$4&gt;$E85,MIN(AJ85,$I85-SUM($J85:AJ85)))</f>
        <v>6.4898701975506468</v>
      </c>
      <c r="AL85" s="2">
        <f>IF(AK$4=$E85, $I85*AK$55,0) + IF(AK$4&gt;$E85,MIN(AK85,$I85-SUM($J85:AK85)))</f>
        <v>6.4898701975506468</v>
      </c>
      <c r="AM85" s="2">
        <f>IF(AL$4=$E85, $I85*AL$55,0) + IF(AL$4&gt;$E85,MIN(AL85,$I85-SUM($J85:AL85)))</f>
        <v>6.4898701975506468</v>
      </c>
      <c r="AN85" s="2">
        <f>IF(AM$4=$E85, $I85*AM$55,0) + IF(AM$4&gt;$E85,MIN(AM85,$I85-SUM($J85:AM85)))</f>
        <v>6.4898701975506468</v>
      </c>
      <c r="AO85" s="2">
        <f>IF(AN$4=$E85, $I85*AN$55,0) + IF(AN$4&gt;$E85,MIN(AN85,$I85-SUM($J85:AN85)))</f>
        <v>6.4898701975506468</v>
      </c>
      <c r="AP85" s="2">
        <f>IF(AO$4=$E85, $I85*AO$55,0) + IF(AO$4&gt;$E85,MIN(AO85,$I85-SUM($J85:AO85)))</f>
        <v>6.4898701975506468</v>
      </c>
      <c r="AQ85" s="57">
        <f>IF(AP$4=$E85, $I85*AP$55,0) + IF(AP$4&gt;$E85,MIN(AP85,$I85-SUM($J85:AP85)))</f>
        <v>6.4898701975506468</v>
      </c>
      <c r="AR85" s="2">
        <f>IF(AQ$4=$E85, $I85*AQ$55,0) + IF(AQ$4&gt;$E85,MIN(AQ85,$I85-SUM($J85:AQ85)))</f>
        <v>6.4898701975506468</v>
      </c>
      <c r="AS85" s="2">
        <f>IF(AR$4=$E85, $I85*AR$55,0) + IF(AR$4&gt;$E85,MIN(AR85,$I85-SUM($J85:AR85)))</f>
        <v>6.4898701975506468</v>
      </c>
      <c r="AT85" s="2">
        <f>IF(AS$4=$E85, $I85*AS$55,0) + IF(AS$4&gt;$E85,MIN(AS85,$I85-SUM($J85:AS85)))</f>
        <v>6.4898701975506468</v>
      </c>
      <c r="AU85" s="2">
        <f>IF(AT$4=$E85, $I85*AT$55,0) + IF(AT$4&gt;$E85,MIN(AT85,$I85-SUM($J85:AT85)))</f>
        <v>6.4898701975506468</v>
      </c>
      <c r="AV85" s="2">
        <f>IF(AU$4=$E85, $I85*AU$55,0) + IF(AU$4&gt;$E85,MIN(AU85,$I85-SUM($J85:AU85)))</f>
        <v>6.4898701975506468</v>
      </c>
      <c r="AW85" s="2"/>
    </row>
    <row r="86" spans="5:49" ht="16.8" outlineLevel="1">
      <c r="E86" s="44">
        <f>INDEX($K$4:$AV$4,,COUNT(E$65:E85)+1)</f>
        <v>40633</v>
      </c>
      <c r="G86" s="2" t="s">
        <v>105</v>
      </c>
      <c r="I86" s="2">
        <f t="shared" si="62"/>
        <v>221.06207785565724</v>
      </c>
      <c r="K86" s="2">
        <f>IF(J$4=$E86, $I86*J$55,0) + IF(J$4&gt;$E86,MIN(J86,$I86-SUM($J86:J86)))</f>
        <v>0</v>
      </c>
      <c r="L86" s="2">
        <f>IF(K$4=$E86, $I86*K$55,0) + IF(K$4&gt;$E86,MIN(K86,$I86-SUM($J86:K86)))</f>
        <v>0</v>
      </c>
      <c r="M86" s="2">
        <f>IF(L$4=$E86, $I86*L$55,0) + IF(L$4&gt;$E86,MIN(L86,$I86-SUM($J86:L86)))</f>
        <v>0</v>
      </c>
      <c r="N86" s="2">
        <f>IF(M$4=$E86, $I86*M$55,0) + IF(M$4&gt;$E86,MIN(M86,$I86-SUM($J86:M86)))</f>
        <v>0</v>
      </c>
      <c r="O86" s="2">
        <f>IF(N$4=$E86, $I86*N$55,0) + IF(N$4&gt;$E86,MIN(N86,$I86-SUM($J86:N86)))</f>
        <v>0</v>
      </c>
      <c r="P86" s="2">
        <f>IF(O$4=$E86, $I86*O$55,0) + IF(O$4&gt;$E86,MIN(O86,$I86-SUM($J86:O86)))</f>
        <v>0</v>
      </c>
      <c r="Q86" s="2">
        <f>IF(P$4=$E86, $I86*P$55,0) + IF(P$4&gt;$E86,MIN(P86,$I86-SUM($J86:P86)))</f>
        <v>0</v>
      </c>
      <c r="R86" s="2">
        <f>IF(Q$4=$E86, $I86*Q$55,0) + IF(Q$4&gt;$E86,MIN(Q86,$I86-SUM($J86:Q86)))</f>
        <v>0</v>
      </c>
      <c r="S86" s="2">
        <f>IF(R$4=$E86, $I86*R$55,0) + IF(R$4&gt;$E86,MIN(R86,$I86-SUM($J86:R86)))</f>
        <v>0</v>
      </c>
      <c r="T86" s="2">
        <f>IF(S$4=$E86, $I86*S$55,0) + IF(S$4&gt;$E86,MIN(S86,$I86-SUM($J86:S86)))</f>
        <v>0</v>
      </c>
      <c r="U86" s="2">
        <f>IF(T$4=$E86, $I86*T$55,0) + IF(T$4&gt;$E86,MIN(T86,$I86-SUM($J86:T86)))</f>
        <v>0</v>
      </c>
      <c r="V86" s="2">
        <f>IF(U$4=$E86, $I86*U$55,0) + IF(U$4&gt;$E86,MIN(U86,$I86-SUM($J86:U86)))</f>
        <v>0</v>
      </c>
      <c r="W86" s="2">
        <f>IF(V$4=$E86, $I86*V$55,0) + IF(V$4&gt;$E86,MIN(V86,$I86-SUM($J86:V86)))</f>
        <v>0</v>
      </c>
      <c r="X86" s="2">
        <f>IF(W$4=$E86, $I86*W$55,0) + IF(W$4&gt;$E86,MIN(W86,$I86-SUM($J86:W86)))</f>
        <v>0</v>
      </c>
      <c r="Y86" s="2">
        <f>IF(X$4=$E86, $I86*X$55,0) + IF(X$4&gt;$E86,MIN(X86,$I86-SUM($J86:X86)))</f>
        <v>0</v>
      </c>
      <c r="Z86" s="2">
        <f>IF(Y$4=$E86, $I86*Y$55,0) + IF(Y$4&gt;$E86,MIN(Y86,$I86-SUM($J86:Y86)))</f>
        <v>0</v>
      </c>
      <c r="AA86" s="2">
        <f>IF(Z$4=$E86, $I86*Z$55,0) + IF(Z$4&gt;$E86,MIN(Z86,$I86-SUM($J86:Z86)))</f>
        <v>0</v>
      </c>
      <c r="AB86" s="2">
        <f>IF(AA$4=$E86, $I86*AA$55,0) + IF(AA$4&gt;$E86,MIN(AA86,$I86-SUM($J86:AA86)))</f>
        <v>0</v>
      </c>
      <c r="AC86" s="2">
        <f>IF(AB$4=$E86, $I86*AB$55,0) + IF(AB$4&gt;$E86,MIN(AB86,$I86-SUM($J86:AB86)))</f>
        <v>0</v>
      </c>
      <c r="AD86" s="2">
        <f>IF(AC$4=$E86, $I86*AC$55,0) + IF(AC$4&gt;$E86,MIN(AC86,$I86-SUM($J86:AC86)))</f>
        <v>0</v>
      </c>
      <c r="AE86" s="2">
        <f>IF(AD$4=$E86, $I86*AD$55,0) + IF(AD$4&gt;$E86,MIN(AD86,$I86-SUM($J86:AD86)))</f>
        <v>0</v>
      </c>
      <c r="AF86" s="2">
        <f>IF(AE$4=$E86, $I86*AE$55,0) + IF(AE$4&gt;$E86,MIN(AE86,$I86-SUM($J86:AE86)))</f>
        <v>6.6385008365062239</v>
      </c>
      <c r="AG86" s="2">
        <f>IF(AF$4=$E86, $I86*AF$55,0) + IF(AF$4&gt;$E86,MIN(AF86,$I86-SUM($J86:AF86)))</f>
        <v>6.6385008365062239</v>
      </c>
      <c r="AH86" s="2">
        <f>IF(AG$4=$E86, $I86*AG$55,0) + IF(AG$4&gt;$E86,MIN(AG86,$I86-SUM($J86:AG86)))</f>
        <v>6.6385008365062239</v>
      </c>
      <c r="AI86" s="2">
        <f>IF(AH$4=$E86, $I86*AH$55,0) + IF(AH$4&gt;$E86,MIN(AH86,$I86-SUM($J86:AH86)))</f>
        <v>6.6385008365062239</v>
      </c>
      <c r="AJ86" s="2">
        <f>IF(AI$4=$E86, $I86*AI$55,0) + IF(AI$4&gt;$E86,MIN(AI86,$I86-SUM($J86:AI86)))</f>
        <v>6.6385008365062239</v>
      </c>
      <c r="AK86" s="2">
        <f>IF(AJ$4=$E86, $I86*AJ$55,0) + IF(AJ$4&gt;$E86,MIN(AJ86,$I86-SUM($J86:AJ86)))</f>
        <v>6.6385008365062239</v>
      </c>
      <c r="AL86" s="2">
        <f>IF(AK$4=$E86, $I86*AK$55,0) + IF(AK$4&gt;$E86,MIN(AK86,$I86-SUM($J86:AK86)))</f>
        <v>6.6385008365062239</v>
      </c>
      <c r="AM86" s="2">
        <f>IF(AL$4=$E86, $I86*AL$55,0) + IF(AL$4&gt;$E86,MIN(AL86,$I86-SUM($J86:AL86)))</f>
        <v>6.6385008365062239</v>
      </c>
      <c r="AN86" s="2">
        <f>IF(AM$4=$E86, $I86*AM$55,0) + IF(AM$4&gt;$E86,MIN(AM86,$I86-SUM($J86:AM86)))</f>
        <v>6.6385008365062239</v>
      </c>
      <c r="AO86" s="2">
        <f>IF(AN$4=$E86, $I86*AN$55,0) + IF(AN$4&gt;$E86,MIN(AN86,$I86-SUM($J86:AN86)))</f>
        <v>6.6385008365062239</v>
      </c>
      <c r="AP86" s="2">
        <f>IF(AO$4=$E86, $I86*AO$55,0) + IF(AO$4&gt;$E86,MIN(AO86,$I86-SUM($J86:AO86)))</f>
        <v>6.6385008365062239</v>
      </c>
      <c r="AQ86" s="57">
        <f>IF(AP$4=$E86, $I86*AP$55,0) + IF(AP$4&gt;$E86,MIN(AP86,$I86-SUM($J86:AP86)))</f>
        <v>6.6385008365062239</v>
      </c>
      <c r="AR86" s="2">
        <f>IF(AQ$4=$E86, $I86*AQ$55,0) + IF(AQ$4&gt;$E86,MIN(AQ86,$I86-SUM($J86:AQ86)))</f>
        <v>6.6385008365062239</v>
      </c>
      <c r="AS86" s="2">
        <f>IF(AR$4=$E86, $I86*AR$55,0) + IF(AR$4&gt;$E86,MIN(AR86,$I86-SUM($J86:AR86)))</f>
        <v>6.6385008365062239</v>
      </c>
      <c r="AT86" s="2">
        <f>IF(AS$4=$E86, $I86*AS$55,0) + IF(AS$4&gt;$E86,MIN(AS86,$I86-SUM($J86:AS86)))</f>
        <v>6.6385008365062239</v>
      </c>
      <c r="AU86" s="2">
        <f>IF(AT$4=$E86, $I86*AT$55,0) + IF(AT$4&gt;$E86,MIN(AT86,$I86-SUM($J86:AT86)))</f>
        <v>6.6385008365062239</v>
      </c>
      <c r="AV86" s="2">
        <f>IF(AU$4=$E86, $I86*AU$55,0) + IF(AU$4&gt;$E86,MIN(AU86,$I86-SUM($J86:AU86)))</f>
        <v>6.6385008365062239</v>
      </c>
      <c r="AW86" s="2"/>
    </row>
    <row r="87" spans="5:49" ht="16.8" outlineLevel="1">
      <c r="E87" s="44">
        <f>INDEX($K$4:$AV$4,,COUNT(E$65:E86)+1)</f>
        <v>40999</v>
      </c>
      <c r="G87" s="2" t="s">
        <v>105</v>
      </c>
      <c r="I87" s="2">
        <f t="shared" si="62"/>
        <v>244.10176718411765</v>
      </c>
      <c r="K87" s="2">
        <f>IF(J$4=$E87, $I87*J$55,0) + IF(J$4&gt;$E87,MIN(J87,$I87-SUM($J87:J87)))</f>
        <v>0</v>
      </c>
      <c r="L87" s="2">
        <f>IF(K$4=$E87, $I87*K$55,0) + IF(K$4&gt;$E87,MIN(K87,$I87-SUM($J87:K87)))</f>
        <v>0</v>
      </c>
      <c r="M87" s="2">
        <f>IF(L$4=$E87, $I87*L$55,0) + IF(L$4&gt;$E87,MIN(L87,$I87-SUM($J87:L87)))</f>
        <v>0</v>
      </c>
      <c r="N87" s="2">
        <f>IF(M$4=$E87, $I87*M$55,0) + IF(M$4&gt;$E87,MIN(M87,$I87-SUM($J87:M87)))</f>
        <v>0</v>
      </c>
      <c r="O87" s="2">
        <f>IF(N$4=$E87, $I87*N$55,0) + IF(N$4&gt;$E87,MIN(N87,$I87-SUM($J87:N87)))</f>
        <v>0</v>
      </c>
      <c r="P87" s="2">
        <f>IF(O$4=$E87, $I87*O$55,0) + IF(O$4&gt;$E87,MIN(O87,$I87-SUM($J87:O87)))</f>
        <v>0</v>
      </c>
      <c r="Q87" s="2">
        <f>IF(P$4=$E87, $I87*P$55,0) + IF(P$4&gt;$E87,MIN(P87,$I87-SUM($J87:P87)))</f>
        <v>0</v>
      </c>
      <c r="R87" s="2">
        <f>IF(Q$4=$E87, $I87*Q$55,0) + IF(Q$4&gt;$E87,MIN(Q87,$I87-SUM($J87:Q87)))</f>
        <v>0</v>
      </c>
      <c r="S87" s="2">
        <f>IF(R$4=$E87, $I87*R$55,0) + IF(R$4&gt;$E87,MIN(R87,$I87-SUM($J87:R87)))</f>
        <v>0</v>
      </c>
      <c r="T87" s="2">
        <f>IF(S$4=$E87, $I87*S$55,0) + IF(S$4&gt;$E87,MIN(S87,$I87-SUM($J87:S87)))</f>
        <v>0</v>
      </c>
      <c r="U87" s="2">
        <f>IF(T$4=$E87, $I87*T$55,0) + IF(T$4&gt;$E87,MIN(T87,$I87-SUM($J87:T87)))</f>
        <v>0</v>
      </c>
      <c r="V87" s="2">
        <f>IF(U$4=$E87, $I87*U$55,0) + IF(U$4&gt;$E87,MIN(U87,$I87-SUM($J87:U87)))</f>
        <v>0</v>
      </c>
      <c r="W87" s="2">
        <f>IF(V$4=$E87, $I87*V$55,0) + IF(V$4&gt;$E87,MIN(V87,$I87-SUM($J87:V87)))</f>
        <v>0</v>
      </c>
      <c r="X87" s="2">
        <f>IF(W$4=$E87, $I87*W$55,0) + IF(W$4&gt;$E87,MIN(W87,$I87-SUM($J87:W87)))</f>
        <v>0</v>
      </c>
      <c r="Y87" s="2">
        <f>IF(X$4=$E87, $I87*X$55,0) + IF(X$4&gt;$E87,MIN(X87,$I87-SUM($J87:X87)))</f>
        <v>0</v>
      </c>
      <c r="Z87" s="2">
        <f>IF(Y$4=$E87, $I87*Y$55,0) + IF(Y$4&gt;$E87,MIN(Y87,$I87-SUM($J87:Y87)))</f>
        <v>0</v>
      </c>
      <c r="AA87" s="2">
        <f>IF(Z$4=$E87, $I87*Z$55,0) + IF(Z$4&gt;$E87,MIN(Z87,$I87-SUM($J87:Z87)))</f>
        <v>0</v>
      </c>
      <c r="AB87" s="2">
        <f>IF(AA$4=$E87, $I87*AA$55,0) + IF(AA$4&gt;$E87,MIN(AA87,$I87-SUM($J87:AA87)))</f>
        <v>0</v>
      </c>
      <c r="AC87" s="2">
        <f>IF(AB$4=$E87, $I87*AB$55,0) + IF(AB$4&gt;$E87,MIN(AB87,$I87-SUM($J87:AB87)))</f>
        <v>0</v>
      </c>
      <c r="AD87" s="2">
        <f>IF(AC$4=$E87, $I87*AC$55,0) + IF(AC$4&gt;$E87,MIN(AC87,$I87-SUM($J87:AC87)))</f>
        <v>0</v>
      </c>
      <c r="AE87" s="2">
        <f>IF(AD$4=$E87, $I87*AD$55,0) + IF(AD$4&gt;$E87,MIN(AD87,$I87-SUM($J87:AD87)))</f>
        <v>0</v>
      </c>
      <c r="AF87" s="2">
        <f>IF(AE$4=$E87, $I87*AE$55,0) + IF(AE$4&gt;$E87,MIN(AE87,$I87-SUM($J87:AE87)))</f>
        <v>0</v>
      </c>
      <c r="AG87" s="2">
        <f>IF(AF$4=$E87, $I87*AF$55,0) + IF(AF$4&gt;$E87,MIN(AF87,$I87-SUM($J87:AF87)))</f>
        <v>7.3303833989224527</v>
      </c>
      <c r="AH87" s="2">
        <f>IF(AG$4=$E87, $I87*AG$55,0) + IF(AG$4&gt;$E87,MIN(AG87,$I87-SUM($J87:AG87)))</f>
        <v>7.3303833989224527</v>
      </c>
      <c r="AI87" s="2">
        <f>IF(AH$4=$E87, $I87*AH$55,0) + IF(AH$4&gt;$E87,MIN(AH87,$I87-SUM($J87:AH87)))</f>
        <v>7.3303833989224527</v>
      </c>
      <c r="AJ87" s="2">
        <f>IF(AI$4=$E87, $I87*AI$55,0) + IF(AI$4&gt;$E87,MIN(AI87,$I87-SUM($J87:AI87)))</f>
        <v>7.3303833989224527</v>
      </c>
      <c r="AK87" s="2">
        <f>IF(AJ$4=$E87, $I87*AJ$55,0) + IF(AJ$4&gt;$E87,MIN(AJ87,$I87-SUM($J87:AJ87)))</f>
        <v>7.3303833989224527</v>
      </c>
      <c r="AL87" s="2">
        <f>IF(AK$4=$E87, $I87*AK$55,0) + IF(AK$4&gt;$E87,MIN(AK87,$I87-SUM($J87:AK87)))</f>
        <v>7.3303833989224527</v>
      </c>
      <c r="AM87" s="2">
        <f>IF(AL$4=$E87, $I87*AL$55,0) + IF(AL$4&gt;$E87,MIN(AL87,$I87-SUM($J87:AL87)))</f>
        <v>7.3303833989224527</v>
      </c>
      <c r="AN87" s="2">
        <f>IF(AM$4=$E87, $I87*AM$55,0) + IF(AM$4&gt;$E87,MIN(AM87,$I87-SUM($J87:AM87)))</f>
        <v>7.3303833989224527</v>
      </c>
      <c r="AO87" s="2">
        <f>IF(AN$4=$E87, $I87*AN$55,0) + IF(AN$4&gt;$E87,MIN(AN87,$I87-SUM($J87:AN87)))</f>
        <v>7.3303833989224527</v>
      </c>
      <c r="AP87" s="2">
        <f>IF(AO$4=$E87, $I87*AO$55,0) + IF(AO$4&gt;$E87,MIN(AO87,$I87-SUM($J87:AO87)))</f>
        <v>7.3303833989224527</v>
      </c>
      <c r="AQ87" s="57">
        <f>IF(AP$4=$E87, $I87*AP$55,0) + IF(AP$4&gt;$E87,MIN(AP87,$I87-SUM($J87:AP87)))</f>
        <v>7.3303833989224527</v>
      </c>
      <c r="AR87" s="2">
        <f>IF(AQ$4=$E87, $I87*AQ$55,0) + IF(AQ$4&gt;$E87,MIN(AQ87,$I87-SUM($J87:AQ87)))</f>
        <v>7.3303833989224527</v>
      </c>
      <c r="AS87" s="2">
        <f>IF(AR$4=$E87, $I87*AR$55,0) + IF(AR$4&gt;$E87,MIN(AR87,$I87-SUM($J87:AR87)))</f>
        <v>7.3303833989224527</v>
      </c>
      <c r="AT87" s="2">
        <f>IF(AS$4=$E87, $I87*AS$55,0) + IF(AS$4&gt;$E87,MIN(AS87,$I87-SUM($J87:AS87)))</f>
        <v>7.3303833989224527</v>
      </c>
      <c r="AU87" s="2">
        <f>IF(AT$4=$E87, $I87*AT$55,0) + IF(AT$4&gt;$E87,MIN(AT87,$I87-SUM($J87:AT87)))</f>
        <v>7.3303833989224527</v>
      </c>
      <c r="AV87" s="2">
        <f>IF(AU$4=$E87, $I87*AU$55,0) + IF(AU$4&gt;$E87,MIN(AU87,$I87-SUM($J87:AU87)))</f>
        <v>7.3303833989224527</v>
      </c>
      <c r="AW87" s="2"/>
    </row>
    <row r="88" spans="5:49" ht="16.8" outlineLevel="1">
      <c r="E88" s="44">
        <f>INDEX($K$4:$AV$4,,COUNT(E$65:E87)+1)</f>
        <v>41364</v>
      </c>
      <c r="G88" s="2" t="s">
        <v>105</v>
      </c>
      <c r="I88" s="2">
        <f t="shared" si="62"/>
        <v>249.2434098100845</v>
      </c>
      <c r="K88" s="2">
        <f>IF(J$4=$E88, $I88*J$55,0) + IF(J$4&gt;$E88,MIN(J88,$I88-SUM($J88:J88)))</f>
        <v>0</v>
      </c>
      <c r="L88" s="2">
        <f>IF(K$4=$E88, $I88*K$55,0) + IF(K$4&gt;$E88,MIN(K88,$I88-SUM($J88:K88)))</f>
        <v>0</v>
      </c>
      <c r="M88" s="2">
        <f>IF(L$4=$E88, $I88*L$55,0) + IF(L$4&gt;$E88,MIN(L88,$I88-SUM($J88:L88)))</f>
        <v>0</v>
      </c>
      <c r="N88" s="2">
        <f>IF(M$4=$E88, $I88*M$55,0) + IF(M$4&gt;$E88,MIN(M88,$I88-SUM($J88:M88)))</f>
        <v>0</v>
      </c>
      <c r="O88" s="2">
        <f>IF(N$4=$E88, $I88*N$55,0) + IF(N$4&gt;$E88,MIN(N88,$I88-SUM($J88:N88)))</f>
        <v>0</v>
      </c>
      <c r="P88" s="2">
        <f>IF(O$4=$E88, $I88*O$55,0) + IF(O$4&gt;$E88,MIN(O88,$I88-SUM($J88:O88)))</f>
        <v>0</v>
      </c>
      <c r="Q88" s="2">
        <f>IF(P$4=$E88, $I88*P$55,0) + IF(P$4&gt;$E88,MIN(P88,$I88-SUM($J88:P88)))</f>
        <v>0</v>
      </c>
      <c r="R88" s="2">
        <f>IF(Q$4=$E88, $I88*Q$55,0) + IF(Q$4&gt;$E88,MIN(Q88,$I88-SUM($J88:Q88)))</f>
        <v>0</v>
      </c>
      <c r="S88" s="2">
        <f>IF(R$4=$E88, $I88*R$55,0) + IF(R$4&gt;$E88,MIN(R88,$I88-SUM($J88:R88)))</f>
        <v>0</v>
      </c>
      <c r="T88" s="2">
        <f>IF(S$4=$E88, $I88*S$55,0) + IF(S$4&gt;$E88,MIN(S88,$I88-SUM($J88:S88)))</f>
        <v>0</v>
      </c>
      <c r="U88" s="2">
        <f>IF(T$4=$E88, $I88*T$55,0) + IF(T$4&gt;$E88,MIN(T88,$I88-SUM($J88:T88)))</f>
        <v>0</v>
      </c>
      <c r="V88" s="2">
        <f>IF(U$4=$E88, $I88*U$55,0) + IF(U$4&gt;$E88,MIN(U88,$I88-SUM($J88:U88)))</f>
        <v>0</v>
      </c>
      <c r="W88" s="2">
        <f>IF(V$4=$E88, $I88*V$55,0) + IF(V$4&gt;$E88,MIN(V88,$I88-SUM($J88:V88)))</f>
        <v>0</v>
      </c>
      <c r="X88" s="2">
        <f>IF(W$4=$E88, $I88*W$55,0) + IF(W$4&gt;$E88,MIN(W88,$I88-SUM($J88:W88)))</f>
        <v>0</v>
      </c>
      <c r="Y88" s="2">
        <f>IF(X$4=$E88, $I88*X$55,0) + IF(X$4&gt;$E88,MIN(X88,$I88-SUM($J88:X88)))</f>
        <v>0</v>
      </c>
      <c r="Z88" s="2">
        <f>IF(Y$4=$E88, $I88*Y$55,0) + IF(Y$4&gt;$E88,MIN(Y88,$I88-SUM($J88:Y88)))</f>
        <v>0</v>
      </c>
      <c r="AA88" s="2">
        <f>IF(Z$4=$E88, $I88*Z$55,0) + IF(Z$4&gt;$E88,MIN(Z88,$I88-SUM($J88:Z88)))</f>
        <v>0</v>
      </c>
      <c r="AB88" s="2">
        <f>IF(AA$4=$E88, $I88*AA$55,0) + IF(AA$4&gt;$E88,MIN(AA88,$I88-SUM($J88:AA88)))</f>
        <v>0</v>
      </c>
      <c r="AC88" s="2">
        <f>IF(AB$4=$E88, $I88*AB$55,0) + IF(AB$4&gt;$E88,MIN(AB88,$I88-SUM($J88:AB88)))</f>
        <v>0</v>
      </c>
      <c r="AD88" s="2">
        <f>IF(AC$4=$E88, $I88*AC$55,0) + IF(AC$4&gt;$E88,MIN(AC88,$I88-SUM($J88:AC88)))</f>
        <v>0</v>
      </c>
      <c r="AE88" s="2">
        <f>IF(AD$4=$E88, $I88*AD$55,0) + IF(AD$4&gt;$E88,MIN(AD88,$I88-SUM($J88:AD88)))</f>
        <v>0</v>
      </c>
      <c r="AF88" s="2">
        <f>IF(AE$4=$E88, $I88*AE$55,0) + IF(AE$4&gt;$E88,MIN(AE88,$I88-SUM($J88:AE88)))</f>
        <v>0</v>
      </c>
      <c r="AG88" s="2">
        <f>IF(AF$4=$E88, $I88*AF$55,0) + IF(AF$4&gt;$E88,MIN(AF88,$I88-SUM($J88:AF88)))</f>
        <v>0</v>
      </c>
      <c r="AH88" s="2">
        <f>IF(AG$4=$E88, $I88*AG$55,0) + IF(AG$4&gt;$E88,MIN(AG88,$I88-SUM($J88:AG88)))</f>
        <v>7.4847870813839199</v>
      </c>
      <c r="AI88" s="2">
        <f>IF(AH$4=$E88, $I88*AH$55,0) + IF(AH$4&gt;$E88,MIN(AH88,$I88-SUM($J88:AH88)))</f>
        <v>7.4847870813839199</v>
      </c>
      <c r="AJ88" s="2">
        <f>IF(AI$4=$E88, $I88*AI$55,0) + IF(AI$4&gt;$E88,MIN(AI88,$I88-SUM($J88:AI88)))</f>
        <v>7.4847870813839199</v>
      </c>
      <c r="AK88" s="2">
        <f>IF(AJ$4=$E88, $I88*AJ$55,0) + IF(AJ$4&gt;$E88,MIN(AJ88,$I88-SUM($J88:AJ88)))</f>
        <v>7.4847870813839199</v>
      </c>
      <c r="AL88" s="2">
        <f>IF(AK$4=$E88, $I88*AK$55,0) + IF(AK$4&gt;$E88,MIN(AK88,$I88-SUM($J88:AK88)))</f>
        <v>7.4847870813839199</v>
      </c>
      <c r="AM88" s="2">
        <f>IF(AL$4=$E88, $I88*AL$55,0) + IF(AL$4&gt;$E88,MIN(AL88,$I88-SUM($J88:AL88)))</f>
        <v>7.4847870813839199</v>
      </c>
      <c r="AN88" s="2">
        <f>IF(AM$4=$E88, $I88*AM$55,0) + IF(AM$4&gt;$E88,MIN(AM88,$I88-SUM($J88:AM88)))</f>
        <v>7.4847870813839199</v>
      </c>
      <c r="AO88" s="2">
        <f>IF(AN$4=$E88, $I88*AN$55,0) + IF(AN$4&gt;$E88,MIN(AN88,$I88-SUM($J88:AN88)))</f>
        <v>7.4847870813839199</v>
      </c>
      <c r="AP88" s="2">
        <f>IF(AO$4=$E88, $I88*AO$55,0) + IF(AO$4&gt;$E88,MIN(AO88,$I88-SUM($J88:AO88)))</f>
        <v>7.4847870813839199</v>
      </c>
      <c r="AQ88" s="57">
        <f>IF(AP$4=$E88, $I88*AP$55,0) + IF(AP$4&gt;$E88,MIN(AP88,$I88-SUM($J88:AP88)))</f>
        <v>7.4847870813839199</v>
      </c>
      <c r="AR88" s="2">
        <f>IF(AQ$4=$E88, $I88*AQ$55,0) + IF(AQ$4&gt;$E88,MIN(AQ88,$I88-SUM($J88:AQ88)))</f>
        <v>7.4847870813839199</v>
      </c>
      <c r="AS88" s="2">
        <f>IF(AR$4=$E88, $I88*AR$55,0) + IF(AR$4&gt;$E88,MIN(AR88,$I88-SUM($J88:AR88)))</f>
        <v>7.4847870813839199</v>
      </c>
      <c r="AT88" s="2">
        <f>IF(AS$4=$E88, $I88*AS$55,0) + IF(AS$4&gt;$E88,MIN(AS88,$I88-SUM($J88:AS88)))</f>
        <v>7.4847870813839199</v>
      </c>
      <c r="AU88" s="2">
        <f>IF(AT$4=$E88, $I88*AT$55,0) + IF(AT$4&gt;$E88,MIN(AT88,$I88-SUM($J88:AT88)))</f>
        <v>7.4847870813839199</v>
      </c>
      <c r="AV88" s="2">
        <f>IF(AU$4=$E88, $I88*AU$55,0) + IF(AU$4&gt;$E88,MIN(AU88,$I88-SUM($J88:AU88)))</f>
        <v>7.4847870813839199</v>
      </c>
      <c r="AW88" s="2"/>
    </row>
    <row r="89" spans="5:49" ht="16.8" outlineLevel="1">
      <c r="E89" s="44">
        <f>INDEX($K$4:$AV$4,,COUNT(E$65:E88)+1)</f>
        <v>41729</v>
      </c>
      <c r="G89" s="2" t="s">
        <v>105</v>
      </c>
      <c r="I89" s="2">
        <f t="shared" si="62"/>
        <v>299.94859359783908</v>
      </c>
      <c r="K89" s="2">
        <f>IF(J$4=$E89, $I89*J$55,0) + IF(J$4&gt;$E89,MIN(J89,$I89-SUM($J89:J89)))</f>
        <v>0</v>
      </c>
      <c r="L89" s="2">
        <f>IF(K$4=$E89, $I89*K$55,0) + IF(K$4&gt;$E89,MIN(K89,$I89-SUM($J89:K89)))</f>
        <v>0</v>
      </c>
      <c r="M89" s="2">
        <f>IF(L$4=$E89, $I89*L$55,0) + IF(L$4&gt;$E89,MIN(L89,$I89-SUM($J89:L89)))</f>
        <v>0</v>
      </c>
      <c r="N89" s="2">
        <f>IF(M$4=$E89, $I89*M$55,0) + IF(M$4&gt;$E89,MIN(M89,$I89-SUM($J89:M89)))</f>
        <v>0</v>
      </c>
      <c r="O89" s="2">
        <f>IF(N$4=$E89, $I89*N$55,0) + IF(N$4&gt;$E89,MIN(N89,$I89-SUM($J89:N89)))</f>
        <v>0</v>
      </c>
      <c r="P89" s="2">
        <f>IF(O$4=$E89, $I89*O$55,0) + IF(O$4&gt;$E89,MIN(O89,$I89-SUM($J89:O89)))</f>
        <v>0</v>
      </c>
      <c r="Q89" s="2">
        <f>IF(P$4=$E89, $I89*P$55,0) + IF(P$4&gt;$E89,MIN(P89,$I89-SUM($J89:P89)))</f>
        <v>0</v>
      </c>
      <c r="R89" s="2">
        <f>IF(Q$4=$E89, $I89*Q$55,0) + IF(Q$4&gt;$E89,MIN(Q89,$I89-SUM($J89:Q89)))</f>
        <v>0</v>
      </c>
      <c r="S89" s="2">
        <f>IF(R$4=$E89, $I89*R$55,0) + IF(R$4&gt;$E89,MIN(R89,$I89-SUM($J89:R89)))</f>
        <v>0</v>
      </c>
      <c r="T89" s="2">
        <f>IF(S$4=$E89, $I89*S$55,0) + IF(S$4&gt;$E89,MIN(S89,$I89-SUM($J89:S89)))</f>
        <v>0</v>
      </c>
      <c r="U89" s="2">
        <f>IF(T$4=$E89, $I89*T$55,0) + IF(T$4&gt;$E89,MIN(T89,$I89-SUM($J89:T89)))</f>
        <v>0</v>
      </c>
      <c r="V89" s="2">
        <f>IF(U$4=$E89, $I89*U$55,0) + IF(U$4&gt;$E89,MIN(U89,$I89-SUM($J89:U89)))</f>
        <v>0</v>
      </c>
      <c r="W89" s="2">
        <f>IF(V$4=$E89, $I89*V$55,0) + IF(V$4&gt;$E89,MIN(V89,$I89-SUM($J89:V89)))</f>
        <v>0</v>
      </c>
      <c r="X89" s="2">
        <f>IF(W$4=$E89, $I89*W$55,0) + IF(W$4&gt;$E89,MIN(W89,$I89-SUM($J89:W89)))</f>
        <v>0</v>
      </c>
      <c r="Y89" s="2">
        <f>IF(X$4=$E89, $I89*X$55,0) + IF(X$4&gt;$E89,MIN(X89,$I89-SUM($J89:X89)))</f>
        <v>0</v>
      </c>
      <c r="Z89" s="2">
        <f>IF(Y$4=$E89, $I89*Y$55,0) + IF(Y$4&gt;$E89,MIN(Y89,$I89-SUM($J89:Y89)))</f>
        <v>0</v>
      </c>
      <c r="AA89" s="2">
        <f>IF(Z$4=$E89, $I89*Z$55,0) + IF(Z$4&gt;$E89,MIN(Z89,$I89-SUM($J89:Z89)))</f>
        <v>0</v>
      </c>
      <c r="AB89" s="2">
        <f>IF(AA$4=$E89, $I89*AA$55,0) + IF(AA$4&gt;$E89,MIN(AA89,$I89-SUM($J89:AA89)))</f>
        <v>0</v>
      </c>
      <c r="AC89" s="2">
        <f>IF(AB$4=$E89, $I89*AB$55,0) + IF(AB$4&gt;$E89,MIN(AB89,$I89-SUM($J89:AB89)))</f>
        <v>0</v>
      </c>
      <c r="AD89" s="2">
        <f>IF(AC$4=$E89, $I89*AC$55,0) + IF(AC$4&gt;$E89,MIN(AC89,$I89-SUM($J89:AC89)))</f>
        <v>0</v>
      </c>
      <c r="AE89" s="2">
        <f>IF(AD$4=$E89, $I89*AD$55,0) + IF(AD$4&gt;$E89,MIN(AD89,$I89-SUM($J89:AD89)))</f>
        <v>0</v>
      </c>
      <c r="AF89" s="2">
        <f>IF(AE$4=$E89, $I89*AE$55,0) + IF(AE$4&gt;$E89,MIN(AE89,$I89-SUM($J89:AE89)))</f>
        <v>0</v>
      </c>
      <c r="AG89" s="2">
        <f>IF(AF$4=$E89, $I89*AF$55,0) + IF(AF$4&gt;$E89,MIN(AF89,$I89-SUM($J89:AF89)))</f>
        <v>0</v>
      </c>
      <c r="AH89" s="2">
        <f>IF(AG$4=$E89, $I89*AG$55,0) + IF(AG$4&gt;$E89,MIN(AG89,$I89-SUM($J89:AG89)))</f>
        <v>0</v>
      </c>
      <c r="AI89" s="2">
        <f>IF(AH$4=$E89, $I89*AH$55,0) + IF(AH$4&gt;$E89,MIN(AH89,$I89-SUM($J89:AH89)))</f>
        <v>9.007465273208382</v>
      </c>
      <c r="AJ89" s="2">
        <f>IF(AI$4=$E89, $I89*AI$55,0) + IF(AI$4&gt;$E89,MIN(AI89,$I89-SUM($J89:AI89)))</f>
        <v>9.007465273208382</v>
      </c>
      <c r="AK89" s="2">
        <f>IF(AJ$4=$E89, $I89*AJ$55,0) + IF(AJ$4&gt;$E89,MIN(AJ89,$I89-SUM($J89:AJ89)))</f>
        <v>9.007465273208382</v>
      </c>
      <c r="AL89" s="2">
        <f>IF(AK$4=$E89, $I89*AK$55,0) + IF(AK$4&gt;$E89,MIN(AK89,$I89-SUM($J89:AK89)))</f>
        <v>9.007465273208382</v>
      </c>
      <c r="AM89" s="2">
        <f>IF(AL$4=$E89, $I89*AL$55,0) + IF(AL$4&gt;$E89,MIN(AL89,$I89-SUM($J89:AL89)))</f>
        <v>9.007465273208382</v>
      </c>
      <c r="AN89" s="2">
        <f>IF(AM$4=$E89, $I89*AM$55,0) + IF(AM$4&gt;$E89,MIN(AM89,$I89-SUM($J89:AM89)))</f>
        <v>9.007465273208382</v>
      </c>
      <c r="AO89" s="2">
        <f>IF(AN$4=$E89, $I89*AN$55,0) + IF(AN$4&gt;$E89,MIN(AN89,$I89-SUM($J89:AN89)))</f>
        <v>9.007465273208382</v>
      </c>
      <c r="AP89" s="2">
        <f>IF(AO$4=$E89, $I89*AO$55,0) + IF(AO$4&gt;$E89,MIN(AO89,$I89-SUM($J89:AO89)))</f>
        <v>9.007465273208382</v>
      </c>
      <c r="AQ89" s="57">
        <f>IF(AP$4=$E89, $I89*AP$55,0) + IF(AP$4&gt;$E89,MIN(AP89,$I89-SUM($J89:AP89)))</f>
        <v>9.007465273208382</v>
      </c>
      <c r="AR89" s="2">
        <f>IF(AQ$4=$E89, $I89*AQ$55,0) + IF(AQ$4&gt;$E89,MIN(AQ89,$I89-SUM($J89:AQ89)))</f>
        <v>9.007465273208382</v>
      </c>
      <c r="AS89" s="2">
        <f>IF(AR$4=$E89, $I89*AR$55,0) + IF(AR$4&gt;$E89,MIN(AR89,$I89-SUM($J89:AR89)))</f>
        <v>9.007465273208382</v>
      </c>
      <c r="AT89" s="2">
        <f>IF(AS$4=$E89, $I89*AS$55,0) + IF(AS$4&gt;$E89,MIN(AS89,$I89-SUM($J89:AS89)))</f>
        <v>9.007465273208382</v>
      </c>
      <c r="AU89" s="2">
        <f>IF(AT$4=$E89, $I89*AT$55,0) + IF(AT$4&gt;$E89,MIN(AT89,$I89-SUM($J89:AT89)))</f>
        <v>9.007465273208382</v>
      </c>
      <c r="AV89" s="2">
        <f>IF(AU$4=$E89, $I89*AU$55,0) + IF(AU$4&gt;$E89,MIN(AU89,$I89-SUM($J89:AU89)))</f>
        <v>9.007465273208382</v>
      </c>
      <c r="AW89" s="2"/>
    </row>
    <row r="90" spans="5:49" ht="16.8" outlineLevel="1">
      <c r="E90" s="44">
        <f>INDEX($K$4:$AV$4,,COUNT(E$65:E89)+1)</f>
        <v>42094</v>
      </c>
      <c r="G90" s="2" t="s">
        <v>105</v>
      </c>
      <c r="I90" s="2">
        <f t="shared" si="62"/>
        <v>306.51821357582816</v>
      </c>
      <c r="K90" s="2">
        <f>IF(J$4=$E90, $I90*J$55,0) + IF(J$4&gt;$E90,MIN(J90,$I90-SUM($J90:J90)))</f>
        <v>0</v>
      </c>
      <c r="L90" s="2">
        <f>IF(K$4=$E90, $I90*K$55,0) + IF(K$4&gt;$E90,MIN(K90,$I90-SUM($J90:K90)))</f>
        <v>0</v>
      </c>
      <c r="M90" s="2">
        <f>IF(L$4=$E90, $I90*L$55,0) + IF(L$4&gt;$E90,MIN(L90,$I90-SUM($J90:L90)))</f>
        <v>0</v>
      </c>
      <c r="N90" s="2">
        <f>IF(M$4=$E90, $I90*M$55,0) + IF(M$4&gt;$E90,MIN(M90,$I90-SUM($J90:M90)))</f>
        <v>0</v>
      </c>
      <c r="O90" s="2">
        <f>IF(N$4=$E90, $I90*N$55,0) + IF(N$4&gt;$E90,MIN(N90,$I90-SUM($J90:N90)))</f>
        <v>0</v>
      </c>
      <c r="P90" s="2">
        <f>IF(O$4=$E90, $I90*O$55,0) + IF(O$4&gt;$E90,MIN(O90,$I90-SUM($J90:O90)))</f>
        <v>0</v>
      </c>
      <c r="Q90" s="2">
        <f>IF(P$4=$E90, $I90*P$55,0) + IF(P$4&gt;$E90,MIN(P90,$I90-SUM($J90:P90)))</f>
        <v>0</v>
      </c>
      <c r="R90" s="2">
        <f>IF(Q$4=$E90, $I90*Q$55,0) + IF(Q$4&gt;$E90,MIN(Q90,$I90-SUM($J90:Q90)))</f>
        <v>0</v>
      </c>
      <c r="S90" s="2">
        <f>IF(R$4=$E90, $I90*R$55,0) + IF(R$4&gt;$E90,MIN(R90,$I90-SUM($J90:R90)))</f>
        <v>0</v>
      </c>
      <c r="T90" s="2">
        <f>IF(S$4=$E90, $I90*S$55,0) + IF(S$4&gt;$E90,MIN(S90,$I90-SUM($J90:S90)))</f>
        <v>0</v>
      </c>
      <c r="U90" s="2">
        <f>IF(T$4=$E90, $I90*T$55,0) + IF(T$4&gt;$E90,MIN(T90,$I90-SUM($J90:T90)))</f>
        <v>0</v>
      </c>
      <c r="V90" s="2">
        <f>IF(U$4=$E90, $I90*U$55,0) + IF(U$4&gt;$E90,MIN(U90,$I90-SUM($J90:U90)))</f>
        <v>0</v>
      </c>
      <c r="W90" s="2">
        <f>IF(V$4=$E90, $I90*V$55,0) + IF(V$4&gt;$E90,MIN(V90,$I90-SUM($J90:V90)))</f>
        <v>0</v>
      </c>
      <c r="X90" s="2">
        <f>IF(W$4=$E90, $I90*W$55,0) + IF(W$4&gt;$E90,MIN(W90,$I90-SUM($J90:W90)))</f>
        <v>0</v>
      </c>
      <c r="Y90" s="2">
        <f>IF(X$4=$E90, $I90*X$55,0) + IF(X$4&gt;$E90,MIN(X90,$I90-SUM($J90:X90)))</f>
        <v>0</v>
      </c>
      <c r="Z90" s="2">
        <f>IF(Y$4=$E90, $I90*Y$55,0) + IF(Y$4&gt;$E90,MIN(Y90,$I90-SUM($J90:Y90)))</f>
        <v>0</v>
      </c>
      <c r="AA90" s="2">
        <f>IF(Z$4=$E90, $I90*Z$55,0) + IF(Z$4&gt;$E90,MIN(Z90,$I90-SUM($J90:Z90)))</f>
        <v>0</v>
      </c>
      <c r="AB90" s="2">
        <f>IF(AA$4=$E90, $I90*AA$55,0) + IF(AA$4&gt;$E90,MIN(AA90,$I90-SUM($J90:AA90)))</f>
        <v>0</v>
      </c>
      <c r="AC90" s="2">
        <f>IF(AB$4=$E90, $I90*AB$55,0) + IF(AB$4&gt;$E90,MIN(AB90,$I90-SUM($J90:AB90)))</f>
        <v>0</v>
      </c>
      <c r="AD90" s="2">
        <f>IF(AC$4=$E90, $I90*AC$55,0) + IF(AC$4&gt;$E90,MIN(AC90,$I90-SUM($J90:AC90)))</f>
        <v>0</v>
      </c>
      <c r="AE90" s="2">
        <f>IF(AD$4=$E90, $I90*AD$55,0) + IF(AD$4&gt;$E90,MIN(AD90,$I90-SUM($J90:AD90)))</f>
        <v>0</v>
      </c>
      <c r="AF90" s="2">
        <f>IF(AE$4=$E90, $I90*AE$55,0) + IF(AE$4&gt;$E90,MIN(AE90,$I90-SUM($J90:AE90)))</f>
        <v>0</v>
      </c>
      <c r="AG90" s="2">
        <f>IF(AF$4=$E90, $I90*AF$55,0) + IF(AF$4&gt;$E90,MIN(AF90,$I90-SUM($J90:AF90)))</f>
        <v>0</v>
      </c>
      <c r="AH90" s="2">
        <f>IF(AG$4=$E90, $I90*AG$55,0) + IF(AG$4&gt;$E90,MIN(AG90,$I90-SUM($J90:AG90)))</f>
        <v>0</v>
      </c>
      <c r="AI90" s="2">
        <f>IF(AH$4=$E90, $I90*AH$55,0) + IF(AH$4&gt;$E90,MIN(AH90,$I90-SUM($J90:AH90)))</f>
        <v>0</v>
      </c>
      <c r="AJ90" s="2">
        <f>IF(AI$4=$E90, $I90*AI$55,0) + IF(AI$4&gt;$E90,MIN(AI90,$I90-SUM($J90:AI90)))</f>
        <v>9.2047511584332788</v>
      </c>
      <c r="AK90" s="2">
        <f>IF(AJ$4=$E90, $I90*AJ$55,0) + IF(AJ$4&gt;$E90,MIN(AJ90,$I90-SUM($J90:AJ90)))</f>
        <v>9.2047511584332788</v>
      </c>
      <c r="AL90" s="2">
        <f>IF(AK$4=$E90, $I90*AK$55,0) + IF(AK$4&gt;$E90,MIN(AK90,$I90-SUM($J90:AK90)))</f>
        <v>9.2047511584332788</v>
      </c>
      <c r="AM90" s="2">
        <f>IF(AL$4=$E90, $I90*AL$55,0) + IF(AL$4&gt;$E90,MIN(AL90,$I90-SUM($J90:AL90)))</f>
        <v>9.2047511584332788</v>
      </c>
      <c r="AN90" s="2">
        <f>IF(AM$4=$E90, $I90*AM$55,0) + IF(AM$4&gt;$E90,MIN(AM90,$I90-SUM($J90:AM90)))</f>
        <v>9.2047511584332788</v>
      </c>
      <c r="AO90" s="2">
        <f>IF(AN$4=$E90, $I90*AN$55,0) + IF(AN$4&gt;$E90,MIN(AN90,$I90-SUM($J90:AN90)))</f>
        <v>9.2047511584332788</v>
      </c>
      <c r="AP90" s="2">
        <f>IF(AO$4=$E90, $I90*AO$55,0) + IF(AO$4&gt;$E90,MIN(AO90,$I90-SUM($J90:AO90)))</f>
        <v>9.2047511584332788</v>
      </c>
      <c r="AQ90" s="57">
        <f>IF(AP$4=$E90, $I90*AP$55,0) + IF(AP$4&gt;$E90,MIN(AP90,$I90-SUM($J90:AP90)))</f>
        <v>9.2047511584332788</v>
      </c>
      <c r="AR90" s="2">
        <f>IF(AQ$4=$E90, $I90*AQ$55,0) + IF(AQ$4&gt;$E90,MIN(AQ90,$I90-SUM($J90:AQ90)))</f>
        <v>9.2047511584332788</v>
      </c>
      <c r="AS90" s="2">
        <f>IF(AR$4=$E90, $I90*AR$55,0) + IF(AR$4&gt;$E90,MIN(AR90,$I90-SUM($J90:AR90)))</f>
        <v>9.2047511584332788</v>
      </c>
      <c r="AT90" s="2">
        <f>IF(AS$4=$E90, $I90*AS$55,0) + IF(AS$4&gt;$E90,MIN(AS90,$I90-SUM($J90:AS90)))</f>
        <v>9.2047511584332788</v>
      </c>
      <c r="AU90" s="2">
        <f>IF(AT$4=$E90, $I90*AT$55,0) + IF(AT$4&gt;$E90,MIN(AT90,$I90-SUM($J90:AT90)))</f>
        <v>9.2047511584332788</v>
      </c>
      <c r="AV90" s="2">
        <f>IF(AU$4=$E90, $I90*AU$55,0) + IF(AU$4&gt;$E90,MIN(AU90,$I90-SUM($J90:AU90)))</f>
        <v>9.2047511584332788</v>
      </c>
      <c r="AW90" s="2"/>
    </row>
    <row r="91" spans="5:49" ht="16.8" outlineLevel="1">
      <c r="E91" s="44">
        <f>INDEX($K$4:$AV$4,,COUNT(E$65:E90)+1)</f>
        <v>42460</v>
      </c>
      <c r="G91" s="2" t="s">
        <v>105</v>
      </c>
      <c r="I91" s="2">
        <f t="shared" si="62"/>
        <v>0</v>
      </c>
      <c r="K91" s="2">
        <f>IF(J$4=$E91, $I91*J$55,0) + IF(J$4&gt;$E91,MIN(J91,$I91-SUM($J91:J91)))</f>
        <v>0</v>
      </c>
      <c r="L91" s="2">
        <f>IF(K$4=$E91, $I91*K$55,0) + IF(K$4&gt;$E91,MIN(K91,$I91-SUM($J91:K91)))</f>
        <v>0</v>
      </c>
      <c r="M91" s="2">
        <f>IF(L$4=$E91, $I91*L$55,0) + IF(L$4&gt;$E91,MIN(L91,$I91-SUM($J91:L91)))</f>
        <v>0</v>
      </c>
      <c r="N91" s="2">
        <f>IF(M$4=$E91, $I91*M$55,0) + IF(M$4&gt;$E91,MIN(M91,$I91-SUM($J91:M91)))</f>
        <v>0</v>
      </c>
      <c r="O91" s="2">
        <f>IF(N$4=$E91, $I91*N$55,0) + IF(N$4&gt;$E91,MIN(N91,$I91-SUM($J91:N91)))</f>
        <v>0</v>
      </c>
      <c r="P91" s="2">
        <f>IF(O$4=$E91, $I91*O$55,0) + IF(O$4&gt;$E91,MIN(O91,$I91-SUM($J91:O91)))</f>
        <v>0</v>
      </c>
      <c r="Q91" s="2">
        <f>IF(P$4=$E91, $I91*P$55,0) + IF(P$4&gt;$E91,MIN(P91,$I91-SUM($J91:P91)))</f>
        <v>0</v>
      </c>
      <c r="R91" s="2">
        <f>IF(Q$4=$E91, $I91*Q$55,0) + IF(Q$4&gt;$E91,MIN(Q91,$I91-SUM($J91:Q91)))</f>
        <v>0</v>
      </c>
      <c r="S91" s="2">
        <f>IF(R$4=$E91, $I91*R$55,0) + IF(R$4&gt;$E91,MIN(R91,$I91-SUM($J91:R91)))</f>
        <v>0</v>
      </c>
      <c r="T91" s="2">
        <f>IF(S$4=$E91, $I91*S$55,0) + IF(S$4&gt;$E91,MIN(S91,$I91-SUM($J91:S91)))</f>
        <v>0</v>
      </c>
      <c r="U91" s="2">
        <f>IF(T$4=$E91, $I91*T$55,0) + IF(T$4&gt;$E91,MIN(T91,$I91-SUM($J91:T91)))</f>
        <v>0</v>
      </c>
      <c r="V91" s="2">
        <f>IF(U$4=$E91, $I91*U$55,0) + IF(U$4&gt;$E91,MIN(U91,$I91-SUM($J91:U91)))</f>
        <v>0</v>
      </c>
      <c r="W91" s="2">
        <f>IF(V$4=$E91, $I91*V$55,0) + IF(V$4&gt;$E91,MIN(V91,$I91-SUM($J91:V91)))</f>
        <v>0</v>
      </c>
      <c r="X91" s="2">
        <f>IF(W$4=$E91, $I91*W$55,0) + IF(W$4&gt;$E91,MIN(W91,$I91-SUM($J91:W91)))</f>
        <v>0</v>
      </c>
      <c r="Y91" s="2">
        <f>IF(X$4=$E91, $I91*X$55,0) + IF(X$4&gt;$E91,MIN(X91,$I91-SUM($J91:X91)))</f>
        <v>0</v>
      </c>
      <c r="Z91" s="2">
        <f>IF(Y$4=$E91, $I91*Y$55,0) + IF(Y$4&gt;$E91,MIN(Y91,$I91-SUM($J91:Y91)))</f>
        <v>0</v>
      </c>
      <c r="AA91" s="2">
        <f>IF(Z$4=$E91, $I91*Z$55,0) + IF(Z$4&gt;$E91,MIN(Z91,$I91-SUM($J91:Z91)))</f>
        <v>0</v>
      </c>
      <c r="AB91" s="2">
        <f>IF(AA$4=$E91, $I91*AA$55,0) + IF(AA$4&gt;$E91,MIN(AA91,$I91-SUM($J91:AA91)))</f>
        <v>0</v>
      </c>
      <c r="AC91" s="2">
        <f>IF(AB$4=$E91, $I91*AB$55,0) + IF(AB$4&gt;$E91,MIN(AB91,$I91-SUM($J91:AB91)))</f>
        <v>0</v>
      </c>
      <c r="AD91" s="2">
        <f>IF(AC$4=$E91, $I91*AC$55,0) + IF(AC$4&gt;$E91,MIN(AC91,$I91-SUM($J91:AC91)))</f>
        <v>0</v>
      </c>
      <c r="AE91" s="2">
        <f>IF(AD$4=$E91, $I91*AD$55,0) + IF(AD$4&gt;$E91,MIN(AD91,$I91-SUM($J91:AD91)))</f>
        <v>0</v>
      </c>
      <c r="AF91" s="2">
        <f>IF(AE$4=$E91, $I91*AE$55,0) + IF(AE$4&gt;$E91,MIN(AE91,$I91-SUM($J91:AE91)))</f>
        <v>0</v>
      </c>
      <c r="AG91" s="2">
        <f>IF(AF$4=$E91, $I91*AF$55,0) + IF(AF$4&gt;$E91,MIN(AF91,$I91-SUM($J91:AF91)))</f>
        <v>0</v>
      </c>
      <c r="AH91" s="2">
        <f>IF(AG$4=$E91, $I91*AG$55,0) + IF(AG$4&gt;$E91,MIN(AG91,$I91-SUM($J91:AG91)))</f>
        <v>0</v>
      </c>
      <c r="AI91" s="2">
        <f>IF(AH$4=$E91, $I91*AH$55,0) + IF(AH$4&gt;$E91,MIN(AH91,$I91-SUM($J91:AH91)))</f>
        <v>0</v>
      </c>
      <c r="AJ91" s="2">
        <f>IF(AI$4=$E91, $I91*AI$55,0) + IF(AI$4&gt;$E91,MIN(AI91,$I91-SUM($J91:AI91)))</f>
        <v>0</v>
      </c>
      <c r="AK91" s="2">
        <f>IF(AJ$4=$E91, $I91*AJ$55,0) + IF(AJ$4&gt;$E91,MIN(AJ91,$I91-SUM($J91:AJ91)))</f>
        <v>0</v>
      </c>
      <c r="AL91" s="2">
        <f>IF(AK$4=$E91, $I91*AK$55,0) + IF(AK$4&gt;$E91,MIN(AK91,$I91-SUM($J91:AK91)))</f>
        <v>0</v>
      </c>
      <c r="AM91" s="2">
        <f>IF(AL$4=$E91, $I91*AL$55,0) + IF(AL$4&gt;$E91,MIN(AL91,$I91-SUM($J91:AL91)))</f>
        <v>0</v>
      </c>
      <c r="AN91" s="2">
        <f>IF(AM$4=$E91, $I91*AM$55,0) + IF(AM$4&gt;$E91,MIN(AM91,$I91-SUM($J91:AM91)))</f>
        <v>0</v>
      </c>
      <c r="AO91" s="2">
        <f>IF(AN$4=$E91, $I91*AN$55,0) + IF(AN$4&gt;$E91,MIN(AN91,$I91-SUM($J91:AN91)))</f>
        <v>0</v>
      </c>
      <c r="AP91" s="2">
        <f>IF(AO$4=$E91, $I91*AO$55,0) + IF(AO$4&gt;$E91,MIN(AO91,$I91-SUM($J91:AO91)))</f>
        <v>0</v>
      </c>
      <c r="AQ91" s="57">
        <f>IF(AP$4=$E91, $I91*AP$55,0) + IF(AP$4&gt;$E91,MIN(AP91,$I91-SUM($J91:AP91)))</f>
        <v>0</v>
      </c>
      <c r="AR91" s="2">
        <f>IF(AQ$4=$E91, $I91*AQ$55,0) + IF(AQ$4&gt;$E91,MIN(AQ91,$I91-SUM($J91:AQ91)))</f>
        <v>0</v>
      </c>
      <c r="AS91" s="2">
        <f>IF(AR$4=$E91, $I91*AR$55,0) + IF(AR$4&gt;$E91,MIN(AR91,$I91-SUM($J91:AR91)))</f>
        <v>0</v>
      </c>
      <c r="AT91" s="2">
        <f>IF(AS$4=$E91, $I91*AS$55,0) + IF(AS$4&gt;$E91,MIN(AS91,$I91-SUM($J91:AS91)))</f>
        <v>0</v>
      </c>
      <c r="AU91" s="2">
        <f>IF(AT$4=$E91, $I91*AT$55,0) + IF(AT$4&gt;$E91,MIN(AT91,$I91-SUM($J91:AT91)))</f>
        <v>0</v>
      </c>
      <c r="AV91" s="2">
        <f>IF(AU$4=$E91, $I91*AU$55,0) + IF(AU$4&gt;$E91,MIN(AU91,$I91-SUM($J91:AU91)))</f>
        <v>0</v>
      </c>
      <c r="AW91" s="2"/>
    </row>
    <row r="92" spans="5:49" ht="16.8" outlineLevel="1">
      <c r="E92" s="44">
        <f>INDEX($K$4:$AV$4,,COUNT(E$65:E91)+1)</f>
        <v>42825</v>
      </c>
      <c r="G92" s="2" t="s">
        <v>105</v>
      </c>
      <c r="I92" s="2">
        <f t="shared" si="62"/>
        <v>0</v>
      </c>
      <c r="K92" s="2">
        <f>IF(J$4=$E92, $I92*J$55,0) + IF(J$4&gt;$E92,MIN(J92,$I92-SUM($J92:J92)))</f>
        <v>0</v>
      </c>
      <c r="L92" s="2">
        <f>IF(K$4=$E92, $I92*K$55,0) + IF(K$4&gt;$E92,MIN(K92,$I92-SUM($J92:K92)))</f>
        <v>0</v>
      </c>
      <c r="M92" s="2">
        <f>IF(L$4=$E92, $I92*L$55,0) + IF(L$4&gt;$E92,MIN(L92,$I92-SUM($J92:L92)))</f>
        <v>0</v>
      </c>
      <c r="N92" s="2">
        <f>IF(M$4=$E92, $I92*M$55,0) + IF(M$4&gt;$E92,MIN(M92,$I92-SUM($J92:M92)))</f>
        <v>0</v>
      </c>
      <c r="O92" s="2">
        <f>IF(N$4=$E92, $I92*N$55,0) + IF(N$4&gt;$E92,MIN(N92,$I92-SUM($J92:N92)))</f>
        <v>0</v>
      </c>
      <c r="P92" s="2">
        <f>IF(O$4=$E92, $I92*O$55,0) + IF(O$4&gt;$E92,MIN(O92,$I92-SUM($J92:O92)))</f>
        <v>0</v>
      </c>
      <c r="Q92" s="2">
        <f>IF(P$4=$E92, $I92*P$55,0) + IF(P$4&gt;$E92,MIN(P92,$I92-SUM($J92:P92)))</f>
        <v>0</v>
      </c>
      <c r="R92" s="2">
        <f>IF(Q$4=$E92, $I92*Q$55,0) + IF(Q$4&gt;$E92,MIN(Q92,$I92-SUM($J92:Q92)))</f>
        <v>0</v>
      </c>
      <c r="S92" s="2">
        <f>IF(R$4=$E92, $I92*R$55,0) + IF(R$4&gt;$E92,MIN(R92,$I92-SUM($J92:R92)))</f>
        <v>0</v>
      </c>
      <c r="T92" s="2">
        <f>IF(S$4=$E92, $I92*S$55,0) + IF(S$4&gt;$E92,MIN(S92,$I92-SUM($J92:S92)))</f>
        <v>0</v>
      </c>
      <c r="U92" s="2">
        <f>IF(T$4=$E92, $I92*T$55,0) + IF(T$4&gt;$E92,MIN(T92,$I92-SUM($J92:T92)))</f>
        <v>0</v>
      </c>
      <c r="V92" s="2">
        <f>IF(U$4=$E92, $I92*U$55,0) + IF(U$4&gt;$E92,MIN(U92,$I92-SUM($J92:U92)))</f>
        <v>0</v>
      </c>
      <c r="W92" s="2">
        <f>IF(V$4=$E92, $I92*V$55,0) + IF(V$4&gt;$E92,MIN(V92,$I92-SUM($J92:V92)))</f>
        <v>0</v>
      </c>
      <c r="X92" s="2">
        <f>IF(W$4=$E92, $I92*W$55,0) + IF(W$4&gt;$E92,MIN(W92,$I92-SUM($J92:W92)))</f>
        <v>0</v>
      </c>
      <c r="Y92" s="2">
        <f>IF(X$4=$E92, $I92*X$55,0) + IF(X$4&gt;$E92,MIN(X92,$I92-SUM($J92:X92)))</f>
        <v>0</v>
      </c>
      <c r="Z92" s="2">
        <f>IF(Y$4=$E92, $I92*Y$55,0) + IF(Y$4&gt;$E92,MIN(Y92,$I92-SUM($J92:Y92)))</f>
        <v>0</v>
      </c>
      <c r="AA92" s="2">
        <f>IF(Z$4=$E92, $I92*Z$55,0) + IF(Z$4&gt;$E92,MIN(Z92,$I92-SUM($J92:Z92)))</f>
        <v>0</v>
      </c>
      <c r="AB92" s="2">
        <f>IF(AA$4=$E92, $I92*AA$55,0) + IF(AA$4&gt;$E92,MIN(AA92,$I92-SUM($J92:AA92)))</f>
        <v>0</v>
      </c>
      <c r="AC92" s="2">
        <f>IF(AB$4=$E92, $I92*AB$55,0) + IF(AB$4&gt;$E92,MIN(AB92,$I92-SUM($J92:AB92)))</f>
        <v>0</v>
      </c>
      <c r="AD92" s="2">
        <f>IF(AC$4=$E92, $I92*AC$55,0) + IF(AC$4&gt;$E92,MIN(AC92,$I92-SUM($J92:AC92)))</f>
        <v>0</v>
      </c>
      <c r="AE92" s="2">
        <f>IF(AD$4=$E92, $I92*AD$55,0) + IF(AD$4&gt;$E92,MIN(AD92,$I92-SUM($J92:AD92)))</f>
        <v>0</v>
      </c>
      <c r="AF92" s="2">
        <f>IF(AE$4=$E92, $I92*AE$55,0) + IF(AE$4&gt;$E92,MIN(AE92,$I92-SUM($J92:AE92)))</f>
        <v>0</v>
      </c>
      <c r="AG92" s="2">
        <f>IF(AF$4=$E92, $I92*AF$55,0) + IF(AF$4&gt;$E92,MIN(AF92,$I92-SUM($J92:AF92)))</f>
        <v>0</v>
      </c>
      <c r="AH92" s="2">
        <f>IF(AG$4=$E92, $I92*AG$55,0) + IF(AG$4&gt;$E92,MIN(AG92,$I92-SUM($J92:AG92)))</f>
        <v>0</v>
      </c>
      <c r="AI92" s="2">
        <f>IF(AH$4=$E92, $I92*AH$55,0) + IF(AH$4&gt;$E92,MIN(AH92,$I92-SUM($J92:AH92)))</f>
        <v>0</v>
      </c>
      <c r="AJ92" s="2">
        <f>IF(AI$4=$E92, $I92*AI$55,0) + IF(AI$4&gt;$E92,MIN(AI92,$I92-SUM($J92:AI92)))</f>
        <v>0</v>
      </c>
      <c r="AK92" s="2">
        <f>IF(AJ$4=$E92, $I92*AJ$55,0) + IF(AJ$4&gt;$E92,MIN(AJ92,$I92-SUM($J92:AJ92)))</f>
        <v>0</v>
      </c>
      <c r="AL92" s="2">
        <f>IF(AK$4=$E92, $I92*AK$55,0) + IF(AK$4&gt;$E92,MIN(AK92,$I92-SUM($J92:AK92)))</f>
        <v>0</v>
      </c>
      <c r="AM92" s="2">
        <f>IF(AL$4=$E92, $I92*AL$55,0) + IF(AL$4&gt;$E92,MIN(AL92,$I92-SUM($J92:AL92)))</f>
        <v>0</v>
      </c>
      <c r="AN92" s="2">
        <f>IF(AM$4=$E92, $I92*AM$55,0) + IF(AM$4&gt;$E92,MIN(AM92,$I92-SUM($J92:AM92)))</f>
        <v>0</v>
      </c>
      <c r="AO92" s="2">
        <f>IF(AN$4=$E92, $I92*AN$55,0) + IF(AN$4&gt;$E92,MIN(AN92,$I92-SUM($J92:AN92)))</f>
        <v>0</v>
      </c>
      <c r="AP92" s="2">
        <f>IF(AO$4=$E92, $I92*AO$55,0) + IF(AO$4&gt;$E92,MIN(AO92,$I92-SUM($J92:AO92)))</f>
        <v>0</v>
      </c>
      <c r="AQ92" s="57">
        <f>IF(AP$4=$E92, $I92*AP$55,0) + IF(AP$4&gt;$E92,MIN(AP92,$I92-SUM($J92:AP92)))</f>
        <v>0</v>
      </c>
      <c r="AR92" s="2">
        <f>IF(AQ$4=$E92, $I92*AQ$55,0) + IF(AQ$4&gt;$E92,MIN(AQ92,$I92-SUM($J92:AQ92)))</f>
        <v>0</v>
      </c>
      <c r="AS92" s="2">
        <f>IF(AR$4=$E92, $I92*AR$55,0) + IF(AR$4&gt;$E92,MIN(AR92,$I92-SUM($J92:AR92)))</f>
        <v>0</v>
      </c>
      <c r="AT92" s="2">
        <f>IF(AS$4=$E92, $I92*AS$55,0) + IF(AS$4&gt;$E92,MIN(AS92,$I92-SUM($J92:AS92)))</f>
        <v>0</v>
      </c>
      <c r="AU92" s="2">
        <f>IF(AT$4=$E92, $I92*AT$55,0) + IF(AT$4&gt;$E92,MIN(AT92,$I92-SUM($J92:AT92)))</f>
        <v>0</v>
      </c>
      <c r="AV92" s="2">
        <f>IF(AU$4=$E92, $I92*AU$55,0) + IF(AU$4&gt;$E92,MIN(AU92,$I92-SUM($J92:AU92)))</f>
        <v>0</v>
      </c>
      <c r="AW92" s="2"/>
    </row>
    <row r="93" spans="5:49" ht="16.8" outlineLevel="1">
      <c r="E93" s="44">
        <f>INDEX($K$4:$AV$4,,COUNT(E$65:E92)+1)</f>
        <v>43190</v>
      </c>
      <c r="G93" s="2" t="s">
        <v>105</v>
      </c>
      <c r="I93" s="2">
        <f t="shared" si="62"/>
        <v>0</v>
      </c>
      <c r="K93" s="2">
        <f>IF(J$4=$E93, $I93*J$55,0) + IF(J$4&gt;$E93,MIN(J93,$I93-SUM($J93:J93)))</f>
        <v>0</v>
      </c>
      <c r="L93" s="2">
        <f>IF(K$4=$E93, $I93*K$55,0) + IF(K$4&gt;$E93,MIN(K93,$I93-SUM($J93:K93)))</f>
        <v>0</v>
      </c>
      <c r="M93" s="2">
        <f>IF(L$4=$E93, $I93*L$55,0) + IF(L$4&gt;$E93,MIN(L93,$I93-SUM($J93:L93)))</f>
        <v>0</v>
      </c>
      <c r="N93" s="2">
        <f>IF(M$4=$E93, $I93*M$55,0) + IF(M$4&gt;$E93,MIN(M93,$I93-SUM($J93:M93)))</f>
        <v>0</v>
      </c>
      <c r="O93" s="2">
        <f>IF(N$4=$E93, $I93*N$55,0) + IF(N$4&gt;$E93,MIN(N93,$I93-SUM($J93:N93)))</f>
        <v>0</v>
      </c>
      <c r="P93" s="2">
        <f>IF(O$4=$E93, $I93*O$55,0) + IF(O$4&gt;$E93,MIN(O93,$I93-SUM($J93:O93)))</f>
        <v>0</v>
      </c>
      <c r="Q93" s="2">
        <f>IF(P$4=$E93, $I93*P$55,0) + IF(P$4&gt;$E93,MIN(P93,$I93-SUM($J93:P93)))</f>
        <v>0</v>
      </c>
      <c r="R93" s="2">
        <f>IF(Q$4=$E93, $I93*Q$55,0) + IF(Q$4&gt;$E93,MIN(Q93,$I93-SUM($J93:Q93)))</f>
        <v>0</v>
      </c>
      <c r="S93" s="2">
        <f>IF(R$4=$E93, $I93*R$55,0) + IF(R$4&gt;$E93,MIN(R93,$I93-SUM($J93:R93)))</f>
        <v>0</v>
      </c>
      <c r="T93" s="2">
        <f>IF(S$4=$E93, $I93*S$55,0) + IF(S$4&gt;$E93,MIN(S93,$I93-SUM($J93:S93)))</f>
        <v>0</v>
      </c>
      <c r="U93" s="2">
        <f>IF(T$4=$E93, $I93*T$55,0) + IF(T$4&gt;$E93,MIN(T93,$I93-SUM($J93:T93)))</f>
        <v>0</v>
      </c>
      <c r="V93" s="2">
        <f>IF(U$4=$E93, $I93*U$55,0) + IF(U$4&gt;$E93,MIN(U93,$I93-SUM($J93:U93)))</f>
        <v>0</v>
      </c>
      <c r="W93" s="2">
        <f>IF(V$4=$E93, $I93*V$55,0) + IF(V$4&gt;$E93,MIN(V93,$I93-SUM($J93:V93)))</f>
        <v>0</v>
      </c>
      <c r="X93" s="2">
        <f>IF(W$4=$E93, $I93*W$55,0) + IF(W$4&gt;$E93,MIN(W93,$I93-SUM($J93:W93)))</f>
        <v>0</v>
      </c>
      <c r="Y93" s="2">
        <f>IF(X$4=$E93, $I93*X$55,0) + IF(X$4&gt;$E93,MIN(X93,$I93-SUM($J93:X93)))</f>
        <v>0</v>
      </c>
      <c r="Z93" s="2">
        <f>IF(Y$4=$E93, $I93*Y$55,0) + IF(Y$4&gt;$E93,MIN(Y93,$I93-SUM($J93:Y93)))</f>
        <v>0</v>
      </c>
      <c r="AA93" s="2">
        <f>IF(Z$4=$E93, $I93*Z$55,0) + IF(Z$4&gt;$E93,MIN(Z93,$I93-SUM($J93:Z93)))</f>
        <v>0</v>
      </c>
      <c r="AB93" s="2">
        <f>IF(AA$4=$E93, $I93*AA$55,0) + IF(AA$4&gt;$E93,MIN(AA93,$I93-SUM($J93:AA93)))</f>
        <v>0</v>
      </c>
      <c r="AC93" s="2">
        <f>IF(AB$4=$E93, $I93*AB$55,0) + IF(AB$4&gt;$E93,MIN(AB93,$I93-SUM($J93:AB93)))</f>
        <v>0</v>
      </c>
      <c r="AD93" s="2">
        <f>IF(AC$4=$E93, $I93*AC$55,0) + IF(AC$4&gt;$E93,MIN(AC93,$I93-SUM($J93:AC93)))</f>
        <v>0</v>
      </c>
      <c r="AE93" s="2">
        <f>IF(AD$4=$E93, $I93*AD$55,0) + IF(AD$4&gt;$E93,MIN(AD93,$I93-SUM($J93:AD93)))</f>
        <v>0</v>
      </c>
      <c r="AF93" s="2">
        <f>IF(AE$4=$E93, $I93*AE$55,0) + IF(AE$4&gt;$E93,MIN(AE93,$I93-SUM($J93:AE93)))</f>
        <v>0</v>
      </c>
      <c r="AG93" s="2">
        <f>IF(AF$4=$E93, $I93*AF$55,0) + IF(AF$4&gt;$E93,MIN(AF93,$I93-SUM($J93:AF93)))</f>
        <v>0</v>
      </c>
      <c r="AH93" s="2">
        <f>IF(AG$4=$E93, $I93*AG$55,0) + IF(AG$4&gt;$E93,MIN(AG93,$I93-SUM($J93:AG93)))</f>
        <v>0</v>
      </c>
      <c r="AI93" s="2">
        <f>IF(AH$4=$E93, $I93*AH$55,0) + IF(AH$4&gt;$E93,MIN(AH93,$I93-SUM($J93:AH93)))</f>
        <v>0</v>
      </c>
      <c r="AJ93" s="2">
        <f>IF(AI$4=$E93, $I93*AI$55,0) + IF(AI$4&gt;$E93,MIN(AI93,$I93-SUM($J93:AI93)))</f>
        <v>0</v>
      </c>
      <c r="AK93" s="2">
        <f>IF(AJ$4=$E93, $I93*AJ$55,0) + IF(AJ$4&gt;$E93,MIN(AJ93,$I93-SUM($J93:AJ93)))</f>
        <v>0</v>
      </c>
      <c r="AL93" s="2">
        <f>IF(AK$4=$E93, $I93*AK$55,0) + IF(AK$4&gt;$E93,MIN(AK93,$I93-SUM($J93:AK93)))</f>
        <v>0</v>
      </c>
      <c r="AM93" s="2">
        <f>IF(AL$4=$E93, $I93*AL$55,0) + IF(AL$4&gt;$E93,MIN(AL93,$I93-SUM($J93:AL93)))</f>
        <v>0</v>
      </c>
      <c r="AN93" s="2">
        <f>IF(AM$4=$E93, $I93*AM$55,0) + IF(AM$4&gt;$E93,MIN(AM93,$I93-SUM($J93:AM93)))</f>
        <v>0</v>
      </c>
      <c r="AO93" s="2">
        <f>IF(AN$4=$E93, $I93*AN$55,0) + IF(AN$4&gt;$E93,MIN(AN93,$I93-SUM($J93:AN93)))</f>
        <v>0</v>
      </c>
      <c r="AP93" s="2">
        <f>IF(AO$4=$E93, $I93*AO$55,0) + IF(AO$4&gt;$E93,MIN(AO93,$I93-SUM($J93:AO93)))</f>
        <v>0</v>
      </c>
      <c r="AQ93" s="57">
        <f>IF(AP$4=$E93, $I93*AP$55,0) + IF(AP$4&gt;$E93,MIN(AP93,$I93-SUM($J93:AP93)))</f>
        <v>0</v>
      </c>
      <c r="AR93" s="2">
        <f>IF(AQ$4=$E93, $I93*AQ$55,0) + IF(AQ$4&gt;$E93,MIN(AQ93,$I93-SUM($J93:AQ93)))</f>
        <v>0</v>
      </c>
      <c r="AS93" s="2">
        <f>IF(AR$4=$E93, $I93*AR$55,0) + IF(AR$4&gt;$E93,MIN(AR93,$I93-SUM($J93:AR93)))</f>
        <v>0</v>
      </c>
      <c r="AT93" s="2">
        <f>IF(AS$4=$E93, $I93*AS$55,0) + IF(AS$4&gt;$E93,MIN(AS93,$I93-SUM($J93:AS93)))</f>
        <v>0</v>
      </c>
      <c r="AU93" s="2">
        <f>IF(AT$4=$E93, $I93*AT$55,0) + IF(AT$4&gt;$E93,MIN(AT93,$I93-SUM($J93:AT93)))</f>
        <v>0</v>
      </c>
      <c r="AV93" s="2">
        <f>IF(AU$4=$E93, $I93*AU$55,0) + IF(AU$4&gt;$E93,MIN(AU93,$I93-SUM($J93:AU93)))</f>
        <v>0</v>
      </c>
      <c r="AW93" s="2"/>
    </row>
    <row r="94" spans="5:49" ht="16.8" outlineLevel="1">
      <c r="E94" s="44">
        <f>INDEX($K$4:$AV$4,,COUNT(E$65:E93)+1)</f>
        <v>43555</v>
      </c>
      <c r="G94" s="2" t="s">
        <v>105</v>
      </c>
      <c r="I94" s="2">
        <f t="shared" si="62"/>
        <v>0</v>
      </c>
      <c r="K94" s="2">
        <f>IF(J$4=$E94, $I94*J$55,0) + IF(J$4&gt;$E94,MIN(J94,$I94-SUM($J94:J94)))</f>
        <v>0</v>
      </c>
      <c r="L94" s="2">
        <f>IF(K$4=$E94, $I94*K$55,0) + IF(K$4&gt;$E94,MIN(K94,$I94-SUM($J94:K94)))</f>
        <v>0</v>
      </c>
      <c r="M94" s="2">
        <f>IF(L$4=$E94, $I94*L$55,0) + IF(L$4&gt;$E94,MIN(L94,$I94-SUM($J94:L94)))</f>
        <v>0</v>
      </c>
      <c r="N94" s="2">
        <f>IF(M$4=$E94, $I94*M$55,0) + IF(M$4&gt;$E94,MIN(M94,$I94-SUM($J94:M94)))</f>
        <v>0</v>
      </c>
      <c r="O94" s="2">
        <f>IF(N$4=$E94, $I94*N$55,0) + IF(N$4&gt;$E94,MIN(N94,$I94-SUM($J94:N94)))</f>
        <v>0</v>
      </c>
      <c r="P94" s="2">
        <f>IF(O$4=$E94, $I94*O$55,0) + IF(O$4&gt;$E94,MIN(O94,$I94-SUM($J94:O94)))</f>
        <v>0</v>
      </c>
      <c r="Q94" s="2">
        <f>IF(P$4=$E94, $I94*P$55,0) + IF(P$4&gt;$E94,MIN(P94,$I94-SUM($J94:P94)))</f>
        <v>0</v>
      </c>
      <c r="R94" s="2">
        <f>IF(Q$4=$E94, $I94*Q$55,0) + IF(Q$4&gt;$E94,MIN(Q94,$I94-SUM($J94:Q94)))</f>
        <v>0</v>
      </c>
      <c r="S94" s="2">
        <f>IF(R$4=$E94, $I94*R$55,0) + IF(R$4&gt;$E94,MIN(R94,$I94-SUM($J94:R94)))</f>
        <v>0</v>
      </c>
      <c r="T94" s="2">
        <f>IF(S$4=$E94, $I94*S$55,0) + IF(S$4&gt;$E94,MIN(S94,$I94-SUM($J94:S94)))</f>
        <v>0</v>
      </c>
      <c r="U94" s="2">
        <f>IF(T$4=$E94, $I94*T$55,0) + IF(T$4&gt;$E94,MIN(T94,$I94-SUM($J94:T94)))</f>
        <v>0</v>
      </c>
      <c r="V94" s="2">
        <f>IF(U$4=$E94, $I94*U$55,0) + IF(U$4&gt;$E94,MIN(U94,$I94-SUM($J94:U94)))</f>
        <v>0</v>
      </c>
      <c r="W94" s="2">
        <f>IF(V$4=$E94, $I94*V$55,0) + IF(V$4&gt;$E94,MIN(V94,$I94-SUM($J94:V94)))</f>
        <v>0</v>
      </c>
      <c r="X94" s="2">
        <f>IF(W$4=$E94, $I94*W$55,0) + IF(W$4&gt;$E94,MIN(W94,$I94-SUM($J94:W94)))</f>
        <v>0</v>
      </c>
      <c r="Y94" s="2">
        <f>IF(X$4=$E94, $I94*X$55,0) + IF(X$4&gt;$E94,MIN(X94,$I94-SUM($J94:X94)))</f>
        <v>0</v>
      </c>
      <c r="Z94" s="2">
        <f>IF(Y$4=$E94, $I94*Y$55,0) + IF(Y$4&gt;$E94,MIN(Y94,$I94-SUM($J94:Y94)))</f>
        <v>0</v>
      </c>
      <c r="AA94" s="2">
        <f>IF(Z$4=$E94, $I94*Z$55,0) + IF(Z$4&gt;$E94,MIN(Z94,$I94-SUM($J94:Z94)))</f>
        <v>0</v>
      </c>
      <c r="AB94" s="2">
        <f>IF(AA$4=$E94, $I94*AA$55,0) + IF(AA$4&gt;$E94,MIN(AA94,$I94-SUM($J94:AA94)))</f>
        <v>0</v>
      </c>
      <c r="AC94" s="2">
        <f>IF(AB$4=$E94, $I94*AB$55,0) + IF(AB$4&gt;$E94,MIN(AB94,$I94-SUM($J94:AB94)))</f>
        <v>0</v>
      </c>
      <c r="AD94" s="2">
        <f>IF(AC$4=$E94, $I94*AC$55,0) + IF(AC$4&gt;$E94,MIN(AC94,$I94-SUM($J94:AC94)))</f>
        <v>0</v>
      </c>
      <c r="AE94" s="2">
        <f>IF(AD$4=$E94, $I94*AD$55,0) + IF(AD$4&gt;$E94,MIN(AD94,$I94-SUM($J94:AD94)))</f>
        <v>0</v>
      </c>
      <c r="AF94" s="2">
        <f>IF(AE$4=$E94, $I94*AE$55,0) + IF(AE$4&gt;$E94,MIN(AE94,$I94-SUM($J94:AE94)))</f>
        <v>0</v>
      </c>
      <c r="AG94" s="2">
        <f>IF(AF$4=$E94, $I94*AF$55,0) + IF(AF$4&gt;$E94,MIN(AF94,$I94-SUM($J94:AF94)))</f>
        <v>0</v>
      </c>
      <c r="AH94" s="2">
        <f>IF(AG$4=$E94, $I94*AG$55,0) + IF(AG$4&gt;$E94,MIN(AG94,$I94-SUM($J94:AG94)))</f>
        <v>0</v>
      </c>
      <c r="AI94" s="2">
        <f>IF(AH$4=$E94, $I94*AH$55,0) + IF(AH$4&gt;$E94,MIN(AH94,$I94-SUM($J94:AH94)))</f>
        <v>0</v>
      </c>
      <c r="AJ94" s="2">
        <f>IF(AI$4=$E94, $I94*AI$55,0) + IF(AI$4&gt;$E94,MIN(AI94,$I94-SUM($J94:AI94)))</f>
        <v>0</v>
      </c>
      <c r="AK94" s="2">
        <f>IF(AJ$4=$E94, $I94*AJ$55,0) + IF(AJ$4&gt;$E94,MIN(AJ94,$I94-SUM($J94:AJ94)))</f>
        <v>0</v>
      </c>
      <c r="AL94" s="2">
        <f>IF(AK$4=$E94, $I94*AK$55,0) + IF(AK$4&gt;$E94,MIN(AK94,$I94-SUM($J94:AK94)))</f>
        <v>0</v>
      </c>
      <c r="AM94" s="2">
        <f>IF(AL$4=$E94, $I94*AL$55,0) + IF(AL$4&gt;$E94,MIN(AL94,$I94-SUM($J94:AL94)))</f>
        <v>0</v>
      </c>
      <c r="AN94" s="2">
        <f>IF(AM$4=$E94, $I94*AM$55,0) + IF(AM$4&gt;$E94,MIN(AM94,$I94-SUM($J94:AM94)))</f>
        <v>0</v>
      </c>
      <c r="AO94" s="2">
        <f>IF(AN$4=$E94, $I94*AN$55,0) + IF(AN$4&gt;$E94,MIN(AN94,$I94-SUM($J94:AN94)))</f>
        <v>0</v>
      </c>
      <c r="AP94" s="2">
        <f>IF(AO$4=$E94, $I94*AO$55,0) + IF(AO$4&gt;$E94,MIN(AO94,$I94-SUM($J94:AO94)))</f>
        <v>0</v>
      </c>
      <c r="AQ94" s="57">
        <f>IF(AP$4=$E94, $I94*AP$55,0) + IF(AP$4&gt;$E94,MIN(AP94,$I94-SUM($J94:AP94)))</f>
        <v>0</v>
      </c>
      <c r="AR94" s="2">
        <f>IF(AQ$4=$E94, $I94*AQ$55,0) + IF(AQ$4&gt;$E94,MIN(AQ94,$I94-SUM($J94:AQ94)))</f>
        <v>0</v>
      </c>
      <c r="AS94" s="2">
        <f>IF(AR$4=$E94, $I94*AR$55,0) + IF(AR$4&gt;$E94,MIN(AR94,$I94-SUM($J94:AR94)))</f>
        <v>0</v>
      </c>
      <c r="AT94" s="2">
        <f>IF(AS$4=$E94, $I94*AS$55,0) + IF(AS$4&gt;$E94,MIN(AS94,$I94-SUM($J94:AS94)))</f>
        <v>0</v>
      </c>
      <c r="AU94" s="2">
        <f>IF(AT$4=$E94, $I94*AT$55,0) + IF(AT$4&gt;$E94,MIN(AT94,$I94-SUM($J94:AT94)))</f>
        <v>0</v>
      </c>
      <c r="AV94" s="2">
        <f>IF(AU$4=$E94, $I94*AU$55,0) + IF(AU$4&gt;$E94,MIN(AU94,$I94-SUM($J94:AU94)))</f>
        <v>0</v>
      </c>
      <c r="AW94" s="2"/>
    </row>
    <row r="95" spans="5:49" ht="16.8" outlineLevel="1">
      <c r="E95" s="44">
        <f>INDEX($K$4:$AV$4,,COUNT(E$65:E94)+1)</f>
        <v>43921</v>
      </c>
      <c r="G95" s="2" t="s">
        <v>105</v>
      </c>
      <c r="I95" s="2">
        <f t="shared" si="62"/>
        <v>0</v>
      </c>
      <c r="K95" s="2">
        <f>IF(J$4=$E95, $I95*J$55,0) + IF(J$4&gt;$E95,MIN(J95,$I95-SUM($J95:J95)))</f>
        <v>0</v>
      </c>
      <c r="L95" s="2">
        <f>IF(K$4=$E95, $I95*K$55,0) + IF(K$4&gt;$E95,MIN(K95,$I95-SUM($J95:K95)))</f>
        <v>0</v>
      </c>
      <c r="M95" s="2">
        <f>IF(L$4=$E95, $I95*L$55,0) + IF(L$4&gt;$E95,MIN(L95,$I95-SUM($J95:L95)))</f>
        <v>0</v>
      </c>
      <c r="N95" s="2">
        <f>IF(M$4=$E95, $I95*M$55,0) + IF(M$4&gt;$E95,MIN(M95,$I95-SUM($J95:M95)))</f>
        <v>0</v>
      </c>
      <c r="O95" s="2">
        <f>IF(N$4=$E95, $I95*N$55,0) + IF(N$4&gt;$E95,MIN(N95,$I95-SUM($J95:N95)))</f>
        <v>0</v>
      </c>
      <c r="P95" s="2">
        <f>IF(O$4=$E95, $I95*O$55,0) + IF(O$4&gt;$E95,MIN(O95,$I95-SUM($J95:O95)))</f>
        <v>0</v>
      </c>
      <c r="Q95" s="2">
        <f>IF(P$4=$E95, $I95*P$55,0) + IF(P$4&gt;$E95,MIN(P95,$I95-SUM($J95:P95)))</f>
        <v>0</v>
      </c>
      <c r="R95" s="2">
        <f>IF(Q$4=$E95, $I95*Q$55,0) + IF(Q$4&gt;$E95,MIN(Q95,$I95-SUM($J95:Q95)))</f>
        <v>0</v>
      </c>
      <c r="S95" s="2">
        <f>IF(R$4=$E95, $I95*R$55,0) + IF(R$4&gt;$E95,MIN(R95,$I95-SUM($J95:R95)))</f>
        <v>0</v>
      </c>
      <c r="T95" s="2">
        <f>IF(S$4=$E95, $I95*S$55,0) + IF(S$4&gt;$E95,MIN(S95,$I95-SUM($J95:S95)))</f>
        <v>0</v>
      </c>
      <c r="U95" s="2">
        <f>IF(T$4=$E95, $I95*T$55,0) + IF(T$4&gt;$E95,MIN(T95,$I95-SUM($J95:T95)))</f>
        <v>0</v>
      </c>
      <c r="V95" s="2">
        <f>IF(U$4=$E95, $I95*U$55,0) + IF(U$4&gt;$E95,MIN(U95,$I95-SUM($J95:U95)))</f>
        <v>0</v>
      </c>
      <c r="W95" s="2">
        <f>IF(V$4=$E95, $I95*V$55,0) + IF(V$4&gt;$E95,MIN(V95,$I95-SUM($J95:V95)))</f>
        <v>0</v>
      </c>
      <c r="X95" s="2">
        <f>IF(W$4=$E95, $I95*W$55,0) + IF(W$4&gt;$E95,MIN(W95,$I95-SUM($J95:W95)))</f>
        <v>0</v>
      </c>
      <c r="Y95" s="2">
        <f>IF(X$4=$E95, $I95*X$55,0) + IF(X$4&gt;$E95,MIN(X95,$I95-SUM($J95:X95)))</f>
        <v>0</v>
      </c>
      <c r="Z95" s="2">
        <f>IF(Y$4=$E95, $I95*Y$55,0) + IF(Y$4&gt;$E95,MIN(Y95,$I95-SUM($J95:Y95)))</f>
        <v>0</v>
      </c>
      <c r="AA95" s="2">
        <f>IF(Z$4=$E95, $I95*Z$55,0) + IF(Z$4&gt;$E95,MIN(Z95,$I95-SUM($J95:Z95)))</f>
        <v>0</v>
      </c>
      <c r="AB95" s="2">
        <f>IF(AA$4=$E95, $I95*AA$55,0) + IF(AA$4&gt;$E95,MIN(AA95,$I95-SUM($J95:AA95)))</f>
        <v>0</v>
      </c>
      <c r="AC95" s="2">
        <f>IF(AB$4=$E95, $I95*AB$55,0) + IF(AB$4&gt;$E95,MIN(AB95,$I95-SUM($J95:AB95)))</f>
        <v>0</v>
      </c>
      <c r="AD95" s="2">
        <f>IF(AC$4=$E95, $I95*AC$55,0) + IF(AC$4&gt;$E95,MIN(AC95,$I95-SUM($J95:AC95)))</f>
        <v>0</v>
      </c>
      <c r="AE95" s="2">
        <f>IF(AD$4=$E95, $I95*AD$55,0) + IF(AD$4&gt;$E95,MIN(AD95,$I95-SUM($J95:AD95)))</f>
        <v>0</v>
      </c>
      <c r="AF95" s="2">
        <f>IF(AE$4=$E95, $I95*AE$55,0) + IF(AE$4&gt;$E95,MIN(AE95,$I95-SUM($J95:AE95)))</f>
        <v>0</v>
      </c>
      <c r="AG95" s="2">
        <f>IF(AF$4=$E95, $I95*AF$55,0) + IF(AF$4&gt;$E95,MIN(AF95,$I95-SUM($J95:AF95)))</f>
        <v>0</v>
      </c>
      <c r="AH95" s="2">
        <f>IF(AG$4=$E95, $I95*AG$55,0) + IF(AG$4&gt;$E95,MIN(AG95,$I95-SUM($J95:AG95)))</f>
        <v>0</v>
      </c>
      <c r="AI95" s="2">
        <f>IF(AH$4=$E95, $I95*AH$55,0) + IF(AH$4&gt;$E95,MIN(AH95,$I95-SUM($J95:AH95)))</f>
        <v>0</v>
      </c>
      <c r="AJ95" s="2">
        <f>IF(AI$4=$E95, $I95*AI$55,0) + IF(AI$4&gt;$E95,MIN(AI95,$I95-SUM($J95:AI95)))</f>
        <v>0</v>
      </c>
      <c r="AK95" s="2">
        <f>IF(AJ$4=$E95, $I95*AJ$55,0) + IF(AJ$4&gt;$E95,MIN(AJ95,$I95-SUM($J95:AJ95)))</f>
        <v>0</v>
      </c>
      <c r="AL95" s="2">
        <f>IF(AK$4=$E95, $I95*AK$55,0) + IF(AK$4&gt;$E95,MIN(AK95,$I95-SUM($J95:AK95)))</f>
        <v>0</v>
      </c>
      <c r="AM95" s="2">
        <f>IF(AL$4=$E95, $I95*AL$55,0) + IF(AL$4&gt;$E95,MIN(AL95,$I95-SUM($J95:AL95)))</f>
        <v>0</v>
      </c>
      <c r="AN95" s="2">
        <f>IF(AM$4=$E95, $I95*AM$55,0) + IF(AM$4&gt;$E95,MIN(AM95,$I95-SUM($J95:AM95)))</f>
        <v>0</v>
      </c>
      <c r="AO95" s="2">
        <f>IF(AN$4=$E95, $I95*AN$55,0) + IF(AN$4&gt;$E95,MIN(AN95,$I95-SUM($J95:AN95)))</f>
        <v>0</v>
      </c>
      <c r="AP95" s="2">
        <f>IF(AO$4=$E95, $I95*AO$55,0) + IF(AO$4&gt;$E95,MIN(AO95,$I95-SUM($J95:AO95)))</f>
        <v>0</v>
      </c>
      <c r="AQ95" s="57">
        <f>IF(AP$4=$E95, $I95*AP$55,0) + IF(AP$4&gt;$E95,MIN(AP95,$I95-SUM($J95:AP95)))</f>
        <v>0</v>
      </c>
      <c r="AR95" s="2">
        <f>IF(AQ$4=$E95, $I95*AQ$55,0) + IF(AQ$4&gt;$E95,MIN(AQ95,$I95-SUM($J95:AQ95)))</f>
        <v>0</v>
      </c>
      <c r="AS95" s="2">
        <f>IF(AR$4=$E95, $I95*AR$55,0) + IF(AR$4&gt;$E95,MIN(AR95,$I95-SUM($J95:AR95)))</f>
        <v>0</v>
      </c>
      <c r="AT95" s="2">
        <f>IF(AS$4=$E95, $I95*AS$55,0) + IF(AS$4&gt;$E95,MIN(AS95,$I95-SUM($J95:AS95)))</f>
        <v>0</v>
      </c>
      <c r="AU95" s="2">
        <f>IF(AT$4=$E95, $I95*AT$55,0) + IF(AT$4&gt;$E95,MIN(AT95,$I95-SUM($J95:AT95)))</f>
        <v>0</v>
      </c>
      <c r="AV95" s="2">
        <f>IF(AU$4=$E95, $I95*AU$55,0) + IF(AU$4&gt;$E95,MIN(AU95,$I95-SUM($J95:AU95)))</f>
        <v>0</v>
      </c>
      <c r="AW95" s="2"/>
    </row>
    <row r="96" spans="5:49" ht="16.8" outlineLevel="1">
      <c r="E96" s="44">
        <f>INDEX($K$4:$AV$4,,COUNT(E$65:E95)+1)</f>
        <v>44286</v>
      </c>
      <c r="G96" s="2" t="s">
        <v>105</v>
      </c>
      <c r="I96" s="2">
        <f t="shared" si="62"/>
        <v>0</v>
      </c>
      <c r="K96" s="2">
        <f>IF(J$4=$E96, $I96*J$55,0) + IF(J$4&gt;$E96,MIN(J96,$I96-SUM($J96:J96)))</f>
        <v>0</v>
      </c>
      <c r="L96" s="2">
        <f>IF(K$4=$E96, $I96*K$55,0) + IF(K$4&gt;$E96,MIN(K96,$I96-SUM($J96:K96)))</f>
        <v>0</v>
      </c>
      <c r="M96" s="2">
        <f>IF(L$4=$E96, $I96*L$55,0) + IF(L$4&gt;$E96,MIN(L96,$I96-SUM($J96:L96)))</f>
        <v>0</v>
      </c>
      <c r="N96" s="2">
        <f>IF(M$4=$E96, $I96*M$55,0) + IF(M$4&gt;$E96,MIN(M96,$I96-SUM($J96:M96)))</f>
        <v>0</v>
      </c>
      <c r="O96" s="2">
        <f>IF(N$4=$E96, $I96*N$55,0) + IF(N$4&gt;$E96,MIN(N96,$I96-SUM($J96:N96)))</f>
        <v>0</v>
      </c>
      <c r="P96" s="2">
        <f>IF(O$4=$E96, $I96*O$55,0) + IF(O$4&gt;$E96,MIN(O96,$I96-SUM($J96:O96)))</f>
        <v>0</v>
      </c>
      <c r="Q96" s="2">
        <f>IF(P$4=$E96, $I96*P$55,0) + IF(P$4&gt;$E96,MIN(P96,$I96-SUM($J96:P96)))</f>
        <v>0</v>
      </c>
      <c r="R96" s="2">
        <f>IF(Q$4=$E96, $I96*Q$55,0) + IF(Q$4&gt;$E96,MIN(Q96,$I96-SUM($J96:Q96)))</f>
        <v>0</v>
      </c>
      <c r="S96" s="2">
        <f>IF(R$4=$E96, $I96*R$55,0) + IF(R$4&gt;$E96,MIN(R96,$I96-SUM($J96:R96)))</f>
        <v>0</v>
      </c>
      <c r="T96" s="2">
        <f>IF(S$4=$E96, $I96*S$55,0) + IF(S$4&gt;$E96,MIN(S96,$I96-SUM($J96:S96)))</f>
        <v>0</v>
      </c>
      <c r="U96" s="2">
        <f>IF(T$4=$E96, $I96*T$55,0) + IF(T$4&gt;$E96,MIN(T96,$I96-SUM($J96:T96)))</f>
        <v>0</v>
      </c>
      <c r="V96" s="2">
        <f>IF(U$4=$E96, $I96*U$55,0) + IF(U$4&gt;$E96,MIN(U96,$I96-SUM($J96:U96)))</f>
        <v>0</v>
      </c>
      <c r="W96" s="2">
        <f>IF(V$4=$E96, $I96*V$55,0) + IF(V$4&gt;$E96,MIN(V96,$I96-SUM($J96:V96)))</f>
        <v>0</v>
      </c>
      <c r="X96" s="2">
        <f>IF(W$4=$E96, $I96*W$55,0) + IF(W$4&gt;$E96,MIN(W96,$I96-SUM($J96:W96)))</f>
        <v>0</v>
      </c>
      <c r="Y96" s="2">
        <f>IF(X$4=$E96, $I96*X$55,0) + IF(X$4&gt;$E96,MIN(X96,$I96-SUM($J96:X96)))</f>
        <v>0</v>
      </c>
      <c r="Z96" s="2">
        <f>IF(Y$4=$E96, $I96*Y$55,0) + IF(Y$4&gt;$E96,MIN(Y96,$I96-SUM($J96:Y96)))</f>
        <v>0</v>
      </c>
      <c r="AA96" s="2">
        <f>IF(Z$4=$E96, $I96*Z$55,0) + IF(Z$4&gt;$E96,MIN(Z96,$I96-SUM($J96:Z96)))</f>
        <v>0</v>
      </c>
      <c r="AB96" s="2">
        <f>IF(AA$4=$E96, $I96*AA$55,0) + IF(AA$4&gt;$E96,MIN(AA96,$I96-SUM($J96:AA96)))</f>
        <v>0</v>
      </c>
      <c r="AC96" s="2">
        <f>IF(AB$4=$E96, $I96*AB$55,0) + IF(AB$4&gt;$E96,MIN(AB96,$I96-SUM($J96:AB96)))</f>
        <v>0</v>
      </c>
      <c r="AD96" s="2">
        <f>IF(AC$4=$E96, $I96*AC$55,0) + IF(AC$4&gt;$E96,MIN(AC96,$I96-SUM($J96:AC96)))</f>
        <v>0</v>
      </c>
      <c r="AE96" s="2">
        <f>IF(AD$4=$E96, $I96*AD$55,0) + IF(AD$4&gt;$E96,MIN(AD96,$I96-SUM($J96:AD96)))</f>
        <v>0</v>
      </c>
      <c r="AF96" s="2">
        <f>IF(AE$4=$E96, $I96*AE$55,0) + IF(AE$4&gt;$E96,MIN(AE96,$I96-SUM($J96:AE96)))</f>
        <v>0</v>
      </c>
      <c r="AG96" s="2">
        <f>IF(AF$4=$E96, $I96*AF$55,0) + IF(AF$4&gt;$E96,MIN(AF96,$I96-SUM($J96:AF96)))</f>
        <v>0</v>
      </c>
      <c r="AH96" s="2">
        <f>IF(AG$4=$E96, $I96*AG$55,0) + IF(AG$4&gt;$E96,MIN(AG96,$I96-SUM($J96:AG96)))</f>
        <v>0</v>
      </c>
      <c r="AI96" s="2">
        <f>IF(AH$4=$E96, $I96*AH$55,0) + IF(AH$4&gt;$E96,MIN(AH96,$I96-SUM($J96:AH96)))</f>
        <v>0</v>
      </c>
      <c r="AJ96" s="2">
        <f>IF(AI$4=$E96, $I96*AI$55,0) + IF(AI$4&gt;$E96,MIN(AI96,$I96-SUM($J96:AI96)))</f>
        <v>0</v>
      </c>
      <c r="AK96" s="2">
        <f>IF(AJ$4=$E96, $I96*AJ$55,0) + IF(AJ$4&gt;$E96,MIN(AJ96,$I96-SUM($J96:AJ96)))</f>
        <v>0</v>
      </c>
      <c r="AL96" s="2">
        <f>IF(AK$4=$E96, $I96*AK$55,0) + IF(AK$4&gt;$E96,MIN(AK96,$I96-SUM($J96:AK96)))</f>
        <v>0</v>
      </c>
      <c r="AM96" s="2">
        <f>IF(AL$4=$E96, $I96*AL$55,0) + IF(AL$4&gt;$E96,MIN(AL96,$I96-SUM($J96:AL96)))</f>
        <v>0</v>
      </c>
      <c r="AN96" s="2">
        <f>IF(AM$4=$E96, $I96*AM$55,0) + IF(AM$4&gt;$E96,MIN(AM96,$I96-SUM($J96:AM96)))</f>
        <v>0</v>
      </c>
      <c r="AO96" s="2">
        <f>IF(AN$4=$E96, $I96*AN$55,0) + IF(AN$4&gt;$E96,MIN(AN96,$I96-SUM($J96:AN96)))</f>
        <v>0</v>
      </c>
      <c r="AP96" s="2">
        <f>IF(AO$4=$E96, $I96*AO$55,0) + IF(AO$4&gt;$E96,MIN(AO96,$I96-SUM($J96:AO96)))</f>
        <v>0</v>
      </c>
      <c r="AQ96" s="57">
        <f>IF(AP$4=$E96, $I96*AP$55,0) + IF(AP$4&gt;$E96,MIN(AP96,$I96-SUM($J96:AP96)))</f>
        <v>0</v>
      </c>
      <c r="AR96" s="2">
        <f>IF(AQ$4=$E96, $I96*AQ$55,0) + IF(AQ$4&gt;$E96,MIN(AQ96,$I96-SUM($J96:AQ96)))</f>
        <v>0</v>
      </c>
      <c r="AS96" s="2">
        <f>IF(AR$4=$E96, $I96*AR$55,0) + IF(AR$4&gt;$E96,MIN(AR96,$I96-SUM($J96:AR96)))</f>
        <v>0</v>
      </c>
      <c r="AT96" s="2">
        <f>IF(AS$4=$E96, $I96*AS$55,0) + IF(AS$4&gt;$E96,MIN(AS96,$I96-SUM($J96:AS96)))</f>
        <v>0</v>
      </c>
      <c r="AU96" s="2">
        <f>IF(AT$4=$E96, $I96*AT$55,0) + IF(AT$4&gt;$E96,MIN(AT96,$I96-SUM($J96:AT96)))</f>
        <v>0</v>
      </c>
      <c r="AV96" s="2">
        <f>IF(AU$4=$E96, $I96*AU$55,0) + IF(AU$4&gt;$E96,MIN(AU96,$I96-SUM($J96:AU96)))</f>
        <v>0</v>
      </c>
      <c r="AW96" s="2"/>
    </row>
    <row r="97" spans="1:49" ht="16.8" outlineLevel="1">
      <c r="E97" s="44">
        <f>INDEX($K$4:$AV$4,,COUNT(E$65:E96)+1)</f>
        <v>44651</v>
      </c>
      <c r="G97" s="2" t="s">
        <v>105</v>
      </c>
      <c r="I97" s="2">
        <f t="shared" si="62"/>
        <v>0</v>
      </c>
      <c r="K97" s="2">
        <f>IF(J$4=$E97, $I97*J$55,0) + IF(J$4&gt;$E97,MIN(J97,$I97-SUM($J97:J97)))</f>
        <v>0</v>
      </c>
      <c r="L97" s="2">
        <f>IF(K$4=$E97, $I97*K$55,0) + IF(K$4&gt;$E97,MIN(K97,$I97-SUM($J97:K97)))</f>
        <v>0</v>
      </c>
      <c r="M97" s="2">
        <f>IF(L$4=$E97, $I97*L$55,0) + IF(L$4&gt;$E97,MIN(L97,$I97-SUM($J97:L97)))</f>
        <v>0</v>
      </c>
      <c r="N97" s="2">
        <f>IF(M$4=$E97, $I97*M$55,0) + IF(M$4&gt;$E97,MIN(M97,$I97-SUM($J97:M97)))</f>
        <v>0</v>
      </c>
      <c r="O97" s="2">
        <f>IF(N$4=$E97, $I97*N$55,0) + IF(N$4&gt;$E97,MIN(N97,$I97-SUM($J97:N97)))</f>
        <v>0</v>
      </c>
      <c r="P97" s="2">
        <f>IF(O$4=$E97, $I97*O$55,0) + IF(O$4&gt;$E97,MIN(O97,$I97-SUM($J97:O97)))</f>
        <v>0</v>
      </c>
      <c r="Q97" s="2">
        <f>IF(P$4=$E97, $I97*P$55,0) + IF(P$4&gt;$E97,MIN(P97,$I97-SUM($J97:P97)))</f>
        <v>0</v>
      </c>
      <c r="R97" s="2">
        <f>IF(Q$4=$E97, $I97*Q$55,0) + IF(Q$4&gt;$E97,MIN(Q97,$I97-SUM($J97:Q97)))</f>
        <v>0</v>
      </c>
      <c r="S97" s="2">
        <f>IF(R$4=$E97, $I97*R$55,0) + IF(R$4&gt;$E97,MIN(R97,$I97-SUM($J97:R97)))</f>
        <v>0</v>
      </c>
      <c r="T97" s="2">
        <f>IF(S$4=$E97, $I97*S$55,0) + IF(S$4&gt;$E97,MIN(S97,$I97-SUM($J97:S97)))</f>
        <v>0</v>
      </c>
      <c r="U97" s="2">
        <f>IF(T$4=$E97, $I97*T$55,0) + IF(T$4&gt;$E97,MIN(T97,$I97-SUM($J97:T97)))</f>
        <v>0</v>
      </c>
      <c r="V97" s="2">
        <f>IF(U$4=$E97, $I97*U$55,0) + IF(U$4&gt;$E97,MIN(U97,$I97-SUM($J97:U97)))</f>
        <v>0</v>
      </c>
      <c r="W97" s="2">
        <f>IF(V$4=$E97, $I97*V$55,0) + IF(V$4&gt;$E97,MIN(V97,$I97-SUM($J97:V97)))</f>
        <v>0</v>
      </c>
      <c r="X97" s="2">
        <f>IF(W$4=$E97, $I97*W$55,0) + IF(W$4&gt;$E97,MIN(W97,$I97-SUM($J97:W97)))</f>
        <v>0</v>
      </c>
      <c r="Y97" s="2">
        <f>IF(X$4=$E97, $I97*X$55,0) + IF(X$4&gt;$E97,MIN(X97,$I97-SUM($J97:X97)))</f>
        <v>0</v>
      </c>
      <c r="Z97" s="2">
        <f>IF(Y$4=$E97, $I97*Y$55,0) + IF(Y$4&gt;$E97,MIN(Y97,$I97-SUM($J97:Y97)))</f>
        <v>0</v>
      </c>
      <c r="AA97" s="2">
        <f>IF(Z$4=$E97, $I97*Z$55,0) + IF(Z$4&gt;$E97,MIN(Z97,$I97-SUM($J97:Z97)))</f>
        <v>0</v>
      </c>
      <c r="AB97" s="2">
        <f>IF(AA$4=$E97, $I97*AA$55,0) + IF(AA$4&gt;$E97,MIN(AA97,$I97-SUM($J97:AA97)))</f>
        <v>0</v>
      </c>
      <c r="AC97" s="2">
        <f>IF(AB$4=$E97, $I97*AB$55,0) + IF(AB$4&gt;$E97,MIN(AB97,$I97-SUM($J97:AB97)))</f>
        <v>0</v>
      </c>
      <c r="AD97" s="2">
        <f>IF(AC$4=$E97, $I97*AC$55,0) + IF(AC$4&gt;$E97,MIN(AC97,$I97-SUM($J97:AC97)))</f>
        <v>0</v>
      </c>
      <c r="AE97" s="2">
        <f>IF(AD$4=$E97, $I97*AD$55,0) + IF(AD$4&gt;$E97,MIN(AD97,$I97-SUM($J97:AD97)))</f>
        <v>0</v>
      </c>
      <c r="AF97" s="2">
        <f>IF(AE$4=$E97, $I97*AE$55,0) + IF(AE$4&gt;$E97,MIN(AE97,$I97-SUM($J97:AE97)))</f>
        <v>0</v>
      </c>
      <c r="AG97" s="2">
        <f>IF(AF$4=$E97, $I97*AF$55,0) + IF(AF$4&gt;$E97,MIN(AF97,$I97-SUM($J97:AF97)))</f>
        <v>0</v>
      </c>
      <c r="AH97" s="2">
        <f>IF(AG$4=$E97, $I97*AG$55,0) + IF(AG$4&gt;$E97,MIN(AG97,$I97-SUM($J97:AG97)))</f>
        <v>0</v>
      </c>
      <c r="AI97" s="2">
        <f>IF(AH$4=$E97, $I97*AH$55,0) + IF(AH$4&gt;$E97,MIN(AH97,$I97-SUM($J97:AH97)))</f>
        <v>0</v>
      </c>
      <c r="AJ97" s="2">
        <f>IF(AI$4=$E97, $I97*AI$55,0) + IF(AI$4&gt;$E97,MIN(AI97,$I97-SUM($J97:AI97)))</f>
        <v>0</v>
      </c>
      <c r="AK97" s="2">
        <f>IF(AJ$4=$E97, $I97*AJ$55,0) + IF(AJ$4&gt;$E97,MIN(AJ97,$I97-SUM($J97:AJ97)))</f>
        <v>0</v>
      </c>
      <c r="AL97" s="2">
        <f>IF(AK$4=$E97, $I97*AK$55,0) + IF(AK$4&gt;$E97,MIN(AK97,$I97-SUM($J97:AK97)))</f>
        <v>0</v>
      </c>
      <c r="AM97" s="2">
        <f>IF(AL$4=$E97, $I97*AL$55,0) + IF(AL$4&gt;$E97,MIN(AL97,$I97-SUM($J97:AL97)))</f>
        <v>0</v>
      </c>
      <c r="AN97" s="2">
        <f>IF(AM$4=$E97, $I97*AM$55,0) + IF(AM$4&gt;$E97,MIN(AM97,$I97-SUM($J97:AM97)))</f>
        <v>0</v>
      </c>
      <c r="AO97" s="2">
        <f>IF(AN$4=$E97, $I97*AN$55,0) + IF(AN$4&gt;$E97,MIN(AN97,$I97-SUM($J97:AN97)))</f>
        <v>0</v>
      </c>
      <c r="AP97" s="2">
        <f>IF(AO$4=$E97, $I97*AO$55,0) + IF(AO$4&gt;$E97,MIN(AO97,$I97-SUM($J97:AO97)))</f>
        <v>0</v>
      </c>
      <c r="AQ97" s="57">
        <f>IF(AP$4=$E97, $I97*AP$55,0) + IF(AP$4&gt;$E97,MIN(AP97,$I97-SUM($J97:AP97)))</f>
        <v>0</v>
      </c>
      <c r="AR97" s="2">
        <f>IF(AQ$4=$E97, $I97*AQ$55,0) + IF(AQ$4&gt;$E97,MIN(AQ97,$I97-SUM($J97:AQ97)))</f>
        <v>0</v>
      </c>
      <c r="AS97" s="2">
        <f>IF(AR$4=$E97, $I97*AR$55,0) + IF(AR$4&gt;$E97,MIN(AR97,$I97-SUM($J97:AR97)))</f>
        <v>0</v>
      </c>
      <c r="AT97" s="2">
        <f>IF(AS$4=$E97, $I97*AS$55,0) + IF(AS$4&gt;$E97,MIN(AS97,$I97-SUM($J97:AS97)))</f>
        <v>0</v>
      </c>
      <c r="AU97" s="2">
        <f>IF(AT$4=$E97, $I97*AT$55,0) + IF(AT$4&gt;$E97,MIN(AT97,$I97-SUM($J97:AT97)))</f>
        <v>0</v>
      </c>
      <c r="AV97" s="2">
        <f>IF(AU$4=$E97, $I97*AU$55,0) + IF(AU$4&gt;$E97,MIN(AU97,$I97-SUM($J97:AU97)))</f>
        <v>0</v>
      </c>
      <c r="AW97" s="2"/>
    </row>
    <row r="98" spans="1:49" ht="16.8" outlineLevel="1">
      <c r="E98" s="44">
        <f>INDEX($K$4:$AV$4,,COUNT(E$65:E97)+1)</f>
        <v>45016</v>
      </c>
      <c r="G98" s="2" t="s">
        <v>105</v>
      </c>
      <c r="I98" s="2">
        <f t="shared" si="62"/>
        <v>0</v>
      </c>
      <c r="K98" s="2">
        <f>IF(J$4=$E98, $I98*J$55,0) + IF(J$4&gt;$E98,MIN(J98,$I98-SUM($J98:J98)))</f>
        <v>0</v>
      </c>
      <c r="L98" s="2">
        <f>IF(K$4=$E98, $I98*K$55,0) + IF(K$4&gt;$E98,MIN(K98,$I98-SUM($J98:K98)))</f>
        <v>0</v>
      </c>
      <c r="M98" s="2">
        <f>IF(L$4=$E98, $I98*L$55,0) + IF(L$4&gt;$E98,MIN(L98,$I98-SUM($J98:L98)))</f>
        <v>0</v>
      </c>
      <c r="N98" s="2">
        <f>IF(M$4=$E98, $I98*M$55,0) + IF(M$4&gt;$E98,MIN(M98,$I98-SUM($J98:M98)))</f>
        <v>0</v>
      </c>
      <c r="O98" s="2">
        <f>IF(N$4=$E98, $I98*N$55,0) + IF(N$4&gt;$E98,MIN(N98,$I98-SUM($J98:N98)))</f>
        <v>0</v>
      </c>
      <c r="P98" s="2">
        <f>IF(O$4=$E98, $I98*O$55,0) + IF(O$4&gt;$E98,MIN(O98,$I98-SUM($J98:O98)))</f>
        <v>0</v>
      </c>
      <c r="Q98" s="2">
        <f>IF(P$4=$E98, $I98*P$55,0) + IF(P$4&gt;$E98,MIN(P98,$I98-SUM($J98:P98)))</f>
        <v>0</v>
      </c>
      <c r="R98" s="2">
        <f>IF(Q$4=$E98, $I98*Q$55,0) + IF(Q$4&gt;$E98,MIN(Q98,$I98-SUM($J98:Q98)))</f>
        <v>0</v>
      </c>
      <c r="S98" s="2">
        <f>IF(R$4=$E98, $I98*R$55,0) + IF(R$4&gt;$E98,MIN(R98,$I98-SUM($J98:R98)))</f>
        <v>0</v>
      </c>
      <c r="T98" s="2">
        <f>IF(S$4=$E98, $I98*S$55,0) + IF(S$4&gt;$E98,MIN(S98,$I98-SUM($J98:S98)))</f>
        <v>0</v>
      </c>
      <c r="U98" s="2">
        <f>IF(T$4=$E98, $I98*T$55,0) + IF(T$4&gt;$E98,MIN(T98,$I98-SUM($J98:T98)))</f>
        <v>0</v>
      </c>
      <c r="V98" s="2">
        <f>IF(U$4=$E98, $I98*U$55,0) + IF(U$4&gt;$E98,MIN(U98,$I98-SUM($J98:U98)))</f>
        <v>0</v>
      </c>
      <c r="W98" s="2">
        <f>IF(V$4=$E98, $I98*V$55,0) + IF(V$4&gt;$E98,MIN(V98,$I98-SUM($J98:V98)))</f>
        <v>0</v>
      </c>
      <c r="X98" s="2">
        <f>IF(W$4=$E98, $I98*W$55,0) + IF(W$4&gt;$E98,MIN(W98,$I98-SUM($J98:W98)))</f>
        <v>0</v>
      </c>
      <c r="Y98" s="2">
        <f>IF(X$4=$E98, $I98*X$55,0) + IF(X$4&gt;$E98,MIN(X98,$I98-SUM($J98:X98)))</f>
        <v>0</v>
      </c>
      <c r="Z98" s="2">
        <f>IF(Y$4=$E98, $I98*Y$55,0) + IF(Y$4&gt;$E98,MIN(Y98,$I98-SUM($J98:Y98)))</f>
        <v>0</v>
      </c>
      <c r="AA98" s="2">
        <f>IF(Z$4=$E98, $I98*Z$55,0) + IF(Z$4&gt;$E98,MIN(Z98,$I98-SUM($J98:Z98)))</f>
        <v>0</v>
      </c>
      <c r="AB98" s="2">
        <f>IF(AA$4=$E98, $I98*AA$55,0) + IF(AA$4&gt;$E98,MIN(AA98,$I98-SUM($J98:AA98)))</f>
        <v>0</v>
      </c>
      <c r="AC98" s="2">
        <f>IF(AB$4=$E98, $I98*AB$55,0) + IF(AB$4&gt;$E98,MIN(AB98,$I98-SUM($J98:AB98)))</f>
        <v>0</v>
      </c>
      <c r="AD98" s="2">
        <f>IF(AC$4=$E98, $I98*AC$55,0) + IF(AC$4&gt;$E98,MIN(AC98,$I98-SUM($J98:AC98)))</f>
        <v>0</v>
      </c>
      <c r="AE98" s="2">
        <f>IF(AD$4=$E98, $I98*AD$55,0) + IF(AD$4&gt;$E98,MIN(AD98,$I98-SUM($J98:AD98)))</f>
        <v>0</v>
      </c>
      <c r="AF98" s="2">
        <f>IF(AE$4=$E98, $I98*AE$55,0) + IF(AE$4&gt;$E98,MIN(AE98,$I98-SUM($J98:AE98)))</f>
        <v>0</v>
      </c>
      <c r="AG98" s="2">
        <f>IF(AF$4=$E98, $I98*AF$55,0) + IF(AF$4&gt;$E98,MIN(AF98,$I98-SUM($J98:AF98)))</f>
        <v>0</v>
      </c>
      <c r="AH98" s="2">
        <f>IF(AG$4=$E98, $I98*AG$55,0) + IF(AG$4&gt;$E98,MIN(AG98,$I98-SUM($J98:AG98)))</f>
        <v>0</v>
      </c>
      <c r="AI98" s="2">
        <f>IF(AH$4=$E98, $I98*AH$55,0) + IF(AH$4&gt;$E98,MIN(AH98,$I98-SUM($J98:AH98)))</f>
        <v>0</v>
      </c>
      <c r="AJ98" s="2">
        <f>IF(AI$4=$E98, $I98*AI$55,0) + IF(AI$4&gt;$E98,MIN(AI98,$I98-SUM($J98:AI98)))</f>
        <v>0</v>
      </c>
      <c r="AK98" s="2">
        <f>IF(AJ$4=$E98, $I98*AJ$55,0) + IF(AJ$4&gt;$E98,MIN(AJ98,$I98-SUM($J98:AJ98)))</f>
        <v>0</v>
      </c>
      <c r="AL98" s="2">
        <f>IF(AK$4=$E98, $I98*AK$55,0) + IF(AK$4&gt;$E98,MIN(AK98,$I98-SUM($J98:AK98)))</f>
        <v>0</v>
      </c>
      <c r="AM98" s="2">
        <f>IF(AL$4=$E98, $I98*AL$55,0) + IF(AL$4&gt;$E98,MIN(AL98,$I98-SUM($J98:AL98)))</f>
        <v>0</v>
      </c>
      <c r="AN98" s="2">
        <f>IF(AM$4=$E98, $I98*AM$55,0) + IF(AM$4&gt;$E98,MIN(AM98,$I98-SUM($J98:AM98)))</f>
        <v>0</v>
      </c>
      <c r="AO98" s="2">
        <f>IF(AN$4=$E98, $I98*AN$55,0) + IF(AN$4&gt;$E98,MIN(AN98,$I98-SUM($J98:AN98)))</f>
        <v>0</v>
      </c>
      <c r="AP98" s="2">
        <f>IF(AO$4=$E98, $I98*AO$55,0) + IF(AO$4&gt;$E98,MIN(AO98,$I98-SUM($J98:AO98)))</f>
        <v>0</v>
      </c>
      <c r="AQ98" s="57">
        <f>IF(AP$4=$E98, $I98*AP$55,0) + IF(AP$4&gt;$E98,MIN(AP98,$I98-SUM($J98:AP98)))</f>
        <v>0</v>
      </c>
      <c r="AR98" s="2">
        <f>IF(AQ$4=$E98, $I98*AQ$55,0) + IF(AQ$4&gt;$E98,MIN(AQ98,$I98-SUM($J98:AQ98)))</f>
        <v>0</v>
      </c>
      <c r="AS98" s="2">
        <f>IF(AR$4=$E98, $I98*AR$55,0) + IF(AR$4&gt;$E98,MIN(AR98,$I98-SUM($J98:AR98)))</f>
        <v>0</v>
      </c>
      <c r="AT98" s="2">
        <f>IF(AS$4=$E98, $I98*AS$55,0) + IF(AS$4&gt;$E98,MIN(AS98,$I98-SUM($J98:AS98)))</f>
        <v>0</v>
      </c>
      <c r="AU98" s="2">
        <f>IF(AT$4=$E98, $I98*AT$55,0) + IF(AT$4&gt;$E98,MIN(AT98,$I98-SUM($J98:AT98)))</f>
        <v>0</v>
      </c>
      <c r="AV98" s="2">
        <f>IF(AU$4=$E98, $I98*AU$55,0) + IF(AU$4&gt;$E98,MIN(AU98,$I98-SUM($J98:AU98)))</f>
        <v>0</v>
      </c>
      <c r="AW98" s="2"/>
    </row>
    <row r="99" spans="1:49" ht="16.8" outlineLevel="1">
      <c r="E99" s="44">
        <f>INDEX($K$4:$AV$4,,COUNT(E$65:E98)+1)</f>
        <v>45382</v>
      </c>
      <c r="G99" s="2" t="s">
        <v>105</v>
      </c>
      <c r="I99" s="2">
        <f t="shared" si="62"/>
        <v>0</v>
      </c>
      <c r="K99" s="2">
        <f>IF(J$4=$E99, $I99*J$55,0) + IF(J$4&gt;$E99,MIN(J99,$I99-SUM($J99:J99)))</f>
        <v>0</v>
      </c>
      <c r="L99" s="2">
        <f>IF(K$4=$E99, $I99*K$55,0) + IF(K$4&gt;$E99,MIN(K99,$I99-SUM($J99:K99)))</f>
        <v>0</v>
      </c>
      <c r="M99" s="2">
        <f>IF(L$4=$E99, $I99*L$55,0) + IF(L$4&gt;$E99,MIN(L99,$I99-SUM($J99:L99)))</f>
        <v>0</v>
      </c>
      <c r="N99" s="2">
        <f>IF(M$4=$E99, $I99*M$55,0) + IF(M$4&gt;$E99,MIN(M99,$I99-SUM($J99:M99)))</f>
        <v>0</v>
      </c>
      <c r="O99" s="2">
        <f>IF(N$4=$E99, $I99*N$55,0) + IF(N$4&gt;$E99,MIN(N99,$I99-SUM($J99:N99)))</f>
        <v>0</v>
      </c>
      <c r="P99" s="2">
        <f>IF(O$4=$E99, $I99*O$55,0) + IF(O$4&gt;$E99,MIN(O99,$I99-SUM($J99:O99)))</f>
        <v>0</v>
      </c>
      <c r="Q99" s="2">
        <f>IF(P$4=$E99, $I99*P$55,0) + IF(P$4&gt;$E99,MIN(P99,$I99-SUM($J99:P99)))</f>
        <v>0</v>
      </c>
      <c r="R99" s="2">
        <f>IF(Q$4=$E99, $I99*Q$55,0) + IF(Q$4&gt;$E99,MIN(Q99,$I99-SUM($J99:Q99)))</f>
        <v>0</v>
      </c>
      <c r="S99" s="2">
        <f>IF(R$4=$E99, $I99*R$55,0) + IF(R$4&gt;$E99,MIN(R99,$I99-SUM($J99:R99)))</f>
        <v>0</v>
      </c>
      <c r="T99" s="2">
        <f>IF(S$4=$E99, $I99*S$55,0) + IF(S$4&gt;$E99,MIN(S99,$I99-SUM($J99:S99)))</f>
        <v>0</v>
      </c>
      <c r="U99" s="2">
        <f>IF(T$4=$E99, $I99*T$55,0) + IF(T$4&gt;$E99,MIN(T99,$I99-SUM($J99:T99)))</f>
        <v>0</v>
      </c>
      <c r="V99" s="2">
        <f>IF(U$4=$E99, $I99*U$55,0) + IF(U$4&gt;$E99,MIN(U99,$I99-SUM($J99:U99)))</f>
        <v>0</v>
      </c>
      <c r="W99" s="2">
        <f>IF(V$4=$E99, $I99*V$55,0) + IF(V$4&gt;$E99,MIN(V99,$I99-SUM($J99:V99)))</f>
        <v>0</v>
      </c>
      <c r="X99" s="2">
        <f>IF(W$4=$E99, $I99*W$55,0) + IF(W$4&gt;$E99,MIN(W99,$I99-SUM($J99:W99)))</f>
        <v>0</v>
      </c>
      <c r="Y99" s="2">
        <f>IF(X$4=$E99, $I99*X$55,0) + IF(X$4&gt;$E99,MIN(X99,$I99-SUM($J99:X99)))</f>
        <v>0</v>
      </c>
      <c r="Z99" s="2">
        <f>IF(Y$4=$E99, $I99*Y$55,0) + IF(Y$4&gt;$E99,MIN(Y99,$I99-SUM($J99:Y99)))</f>
        <v>0</v>
      </c>
      <c r="AA99" s="2">
        <f>IF(Z$4=$E99, $I99*Z$55,0) + IF(Z$4&gt;$E99,MIN(Z99,$I99-SUM($J99:Z99)))</f>
        <v>0</v>
      </c>
      <c r="AB99" s="2">
        <f>IF(AA$4=$E99, $I99*AA$55,0) + IF(AA$4&gt;$E99,MIN(AA99,$I99-SUM($J99:AA99)))</f>
        <v>0</v>
      </c>
      <c r="AC99" s="2">
        <f>IF(AB$4=$E99, $I99*AB$55,0) + IF(AB$4&gt;$E99,MIN(AB99,$I99-SUM($J99:AB99)))</f>
        <v>0</v>
      </c>
      <c r="AD99" s="2">
        <f>IF(AC$4=$E99, $I99*AC$55,0) + IF(AC$4&gt;$E99,MIN(AC99,$I99-SUM($J99:AC99)))</f>
        <v>0</v>
      </c>
      <c r="AE99" s="2">
        <f>IF(AD$4=$E99, $I99*AD$55,0) + IF(AD$4&gt;$E99,MIN(AD99,$I99-SUM($J99:AD99)))</f>
        <v>0</v>
      </c>
      <c r="AF99" s="2">
        <f>IF(AE$4=$E99, $I99*AE$55,0) + IF(AE$4&gt;$E99,MIN(AE99,$I99-SUM($J99:AE99)))</f>
        <v>0</v>
      </c>
      <c r="AG99" s="2">
        <f>IF(AF$4=$E99, $I99*AF$55,0) + IF(AF$4&gt;$E99,MIN(AF99,$I99-SUM($J99:AF99)))</f>
        <v>0</v>
      </c>
      <c r="AH99" s="2">
        <f>IF(AG$4=$E99, $I99*AG$55,0) + IF(AG$4&gt;$E99,MIN(AG99,$I99-SUM($J99:AG99)))</f>
        <v>0</v>
      </c>
      <c r="AI99" s="2">
        <f>IF(AH$4=$E99, $I99*AH$55,0) + IF(AH$4&gt;$E99,MIN(AH99,$I99-SUM($J99:AH99)))</f>
        <v>0</v>
      </c>
      <c r="AJ99" s="2">
        <f>IF(AI$4=$E99, $I99*AI$55,0) + IF(AI$4&gt;$E99,MIN(AI99,$I99-SUM($J99:AI99)))</f>
        <v>0</v>
      </c>
      <c r="AK99" s="2">
        <f>IF(AJ$4=$E99, $I99*AJ$55,0) + IF(AJ$4&gt;$E99,MIN(AJ99,$I99-SUM($J99:AJ99)))</f>
        <v>0</v>
      </c>
      <c r="AL99" s="2">
        <f>IF(AK$4=$E99, $I99*AK$55,0) + IF(AK$4&gt;$E99,MIN(AK99,$I99-SUM($J99:AK99)))</f>
        <v>0</v>
      </c>
      <c r="AM99" s="2">
        <f>IF(AL$4=$E99, $I99*AL$55,0) + IF(AL$4&gt;$E99,MIN(AL99,$I99-SUM($J99:AL99)))</f>
        <v>0</v>
      </c>
      <c r="AN99" s="2">
        <f>IF(AM$4=$E99, $I99*AM$55,0) + IF(AM$4&gt;$E99,MIN(AM99,$I99-SUM($J99:AM99)))</f>
        <v>0</v>
      </c>
      <c r="AO99" s="2">
        <f>IF(AN$4=$E99, $I99*AN$55,0) + IF(AN$4&gt;$E99,MIN(AN99,$I99-SUM($J99:AN99)))</f>
        <v>0</v>
      </c>
      <c r="AP99" s="2">
        <f>IF(AO$4=$E99, $I99*AO$55,0) + IF(AO$4&gt;$E99,MIN(AO99,$I99-SUM($J99:AO99)))</f>
        <v>0</v>
      </c>
      <c r="AQ99" s="57">
        <f>IF(AP$4=$E99, $I99*AP$55,0) + IF(AP$4&gt;$E99,MIN(AP99,$I99-SUM($J99:AP99)))</f>
        <v>0</v>
      </c>
      <c r="AR99" s="2">
        <f>IF(AQ$4=$E99, $I99*AQ$55,0) + IF(AQ$4&gt;$E99,MIN(AQ99,$I99-SUM($J99:AQ99)))</f>
        <v>0</v>
      </c>
      <c r="AS99" s="2">
        <f>IF(AR$4=$E99, $I99*AR$55,0) + IF(AR$4&gt;$E99,MIN(AR99,$I99-SUM($J99:AR99)))</f>
        <v>0</v>
      </c>
      <c r="AT99" s="2">
        <f>IF(AS$4=$E99, $I99*AS$55,0) + IF(AS$4&gt;$E99,MIN(AS99,$I99-SUM($J99:AS99)))</f>
        <v>0</v>
      </c>
      <c r="AU99" s="2">
        <f>IF(AT$4=$E99, $I99*AT$55,0) + IF(AT$4&gt;$E99,MIN(AT99,$I99-SUM($J99:AT99)))</f>
        <v>0</v>
      </c>
      <c r="AV99" s="2">
        <f>IF(AU$4=$E99, $I99*AU$55,0) + IF(AU$4&gt;$E99,MIN(AU99,$I99-SUM($J99:AU99)))</f>
        <v>0</v>
      </c>
      <c r="AW99" s="2"/>
    </row>
    <row r="100" spans="1:49" ht="16.8" outlineLevel="1">
      <c r="E100" s="44">
        <f>INDEX($K$4:$AV$4,,COUNT(E$65:E99)+1)</f>
        <v>45747</v>
      </c>
      <c r="G100" s="2" t="s">
        <v>105</v>
      </c>
      <c r="I100" s="2">
        <f t="shared" si="62"/>
        <v>0</v>
      </c>
      <c r="K100" s="2">
        <f>IF(J$4=$E100, $I100*J$55,0) + IF(J$4&gt;$E100,MIN(J100,$I100-SUM($J100:J100)))</f>
        <v>0</v>
      </c>
      <c r="L100" s="2">
        <f>IF(K$4=$E100, $I100*K$55,0) + IF(K$4&gt;$E100,MIN(K100,$I100-SUM($J100:K100)))</f>
        <v>0</v>
      </c>
      <c r="M100" s="2">
        <f>IF(L$4=$E100, $I100*L$55,0) + IF(L$4&gt;$E100,MIN(L100,$I100-SUM($J100:L100)))</f>
        <v>0</v>
      </c>
      <c r="N100" s="2">
        <f>IF(M$4=$E100, $I100*M$55,0) + IF(M$4&gt;$E100,MIN(M100,$I100-SUM($J100:M100)))</f>
        <v>0</v>
      </c>
      <c r="O100" s="2">
        <f>IF(N$4=$E100, $I100*N$55,0) + IF(N$4&gt;$E100,MIN(N100,$I100-SUM($J100:N100)))</f>
        <v>0</v>
      </c>
      <c r="P100" s="2">
        <f>IF(O$4=$E100, $I100*O$55,0) + IF(O$4&gt;$E100,MIN(O100,$I100-SUM($J100:O100)))</f>
        <v>0</v>
      </c>
      <c r="Q100" s="2">
        <f>IF(P$4=$E100, $I100*P$55,0) + IF(P$4&gt;$E100,MIN(P100,$I100-SUM($J100:P100)))</f>
        <v>0</v>
      </c>
      <c r="R100" s="2">
        <f>IF(Q$4=$E100, $I100*Q$55,0) + IF(Q$4&gt;$E100,MIN(Q100,$I100-SUM($J100:Q100)))</f>
        <v>0</v>
      </c>
      <c r="S100" s="2">
        <f>IF(R$4=$E100, $I100*R$55,0) + IF(R$4&gt;$E100,MIN(R100,$I100-SUM($J100:R100)))</f>
        <v>0</v>
      </c>
      <c r="T100" s="2">
        <f>IF(S$4=$E100, $I100*S$55,0) + IF(S$4&gt;$E100,MIN(S100,$I100-SUM($J100:S100)))</f>
        <v>0</v>
      </c>
      <c r="U100" s="2">
        <f>IF(T$4=$E100, $I100*T$55,0) + IF(T$4&gt;$E100,MIN(T100,$I100-SUM($J100:T100)))</f>
        <v>0</v>
      </c>
      <c r="V100" s="2">
        <f>IF(U$4=$E100, $I100*U$55,0) + IF(U$4&gt;$E100,MIN(U100,$I100-SUM($J100:U100)))</f>
        <v>0</v>
      </c>
      <c r="W100" s="2">
        <f>IF(V$4=$E100, $I100*V$55,0) + IF(V$4&gt;$E100,MIN(V100,$I100-SUM($J100:V100)))</f>
        <v>0</v>
      </c>
      <c r="X100" s="2">
        <f>IF(W$4=$E100, $I100*W$55,0) + IF(W$4&gt;$E100,MIN(W100,$I100-SUM($J100:W100)))</f>
        <v>0</v>
      </c>
      <c r="Y100" s="2">
        <f>IF(X$4=$E100, $I100*X$55,0) + IF(X$4&gt;$E100,MIN(X100,$I100-SUM($J100:X100)))</f>
        <v>0</v>
      </c>
      <c r="Z100" s="2">
        <f>IF(Y$4=$E100, $I100*Y$55,0) + IF(Y$4&gt;$E100,MIN(Y100,$I100-SUM($J100:Y100)))</f>
        <v>0</v>
      </c>
      <c r="AA100" s="2">
        <f>IF(Z$4=$E100, $I100*Z$55,0) + IF(Z$4&gt;$E100,MIN(Z100,$I100-SUM($J100:Z100)))</f>
        <v>0</v>
      </c>
      <c r="AB100" s="2">
        <f>IF(AA$4=$E100, $I100*AA$55,0) + IF(AA$4&gt;$E100,MIN(AA100,$I100-SUM($J100:AA100)))</f>
        <v>0</v>
      </c>
      <c r="AC100" s="2">
        <f>IF(AB$4=$E100, $I100*AB$55,0) + IF(AB$4&gt;$E100,MIN(AB100,$I100-SUM($J100:AB100)))</f>
        <v>0</v>
      </c>
      <c r="AD100" s="2">
        <f>IF(AC$4=$E100, $I100*AC$55,0) + IF(AC$4&gt;$E100,MIN(AC100,$I100-SUM($J100:AC100)))</f>
        <v>0</v>
      </c>
      <c r="AE100" s="2">
        <f>IF(AD$4=$E100, $I100*AD$55,0) + IF(AD$4&gt;$E100,MIN(AD100,$I100-SUM($J100:AD100)))</f>
        <v>0</v>
      </c>
      <c r="AF100" s="2">
        <f>IF(AE$4=$E100, $I100*AE$55,0) + IF(AE$4&gt;$E100,MIN(AE100,$I100-SUM($J100:AE100)))</f>
        <v>0</v>
      </c>
      <c r="AG100" s="2">
        <f>IF(AF$4=$E100, $I100*AF$55,0) + IF(AF$4&gt;$E100,MIN(AF100,$I100-SUM($J100:AF100)))</f>
        <v>0</v>
      </c>
      <c r="AH100" s="2">
        <f>IF(AG$4=$E100, $I100*AG$55,0) + IF(AG$4&gt;$E100,MIN(AG100,$I100-SUM($J100:AG100)))</f>
        <v>0</v>
      </c>
      <c r="AI100" s="2">
        <f>IF(AH$4=$E100, $I100*AH$55,0) + IF(AH$4&gt;$E100,MIN(AH100,$I100-SUM($J100:AH100)))</f>
        <v>0</v>
      </c>
      <c r="AJ100" s="2">
        <f>IF(AI$4=$E100, $I100*AI$55,0) + IF(AI$4&gt;$E100,MIN(AI100,$I100-SUM($J100:AI100)))</f>
        <v>0</v>
      </c>
      <c r="AK100" s="2">
        <f>IF(AJ$4=$E100, $I100*AJ$55,0) + IF(AJ$4&gt;$E100,MIN(AJ100,$I100-SUM($J100:AJ100)))</f>
        <v>0</v>
      </c>
      <c r="AL100" s="2">
        <f>IF(AK$4=$E100, $I100*AK$55,0) + IF(AK$4&gt;$E100,MIN(AK100,$I100-SUM($J100:AK100)))</f>
        <v>0</v>
      </c>
      <c r="AM100" s="2">
        <f>IF(AL$4=$E100, $I100*AL$55,0) + IF(AL$4&gt;$E100,MIN(AL100,$I100-SUM($J100:AL100)))</f>
        <v>0</v>
      </c>
      <c r="AN100" s="2">
        <f>IF(AM$4=$E100, $I100*AM$55,0) + IF(AM$4&gt;$E100,MIN(AM100,$I100-SUM($J100:AM100)))</f>
        <v>0</v>
      </c>
      <c r="AO100" s="2">
        <f>IF(AN$4=$E100, $I100*AN$55,0) + IF(AN$4&gt;$E100,MIN(AN100,$I100-SUM($J100:AN100)))</f>
        <v>0</v>
      </c>
      <c r="AP100" s="2">
        <f>IF(AO$4=$E100, $I100*AO$55,0) + IF(AO$4&gt;$E100,MIN(AO100,$I100-SUM($J100:AO100)))</f>
        <v>0</v>
      </c>
      <c r="AQ100" s="57">
        <f>IF(AP$4=$E100, $I100*AP$55,0) + IF(AP$4&gt;$E100,MIN(AP100,$I100-SUM($J100:AP100)))</f>
        <v>0</v>
      </c>
      <c r="AR100" s="2">
        <f>IF(AQ$4=$E100, $I100*AQ$55,0) + IF(AQ$4&gt;$E100,MIN(AQ100,$I100-SUM($J100:AQ100)))</f>
        <v>0</v>
      </c>
      <c r="AS100" s="2">
        <f>IF(AR$4=$E100, $I100*AR$55,0) + IF(AR$4&gt;$E100,MIN(AR100,$I100-SUM($J100:AR100)))</f>
        <v>0</v>
      </c>
      <c r="AT100" s="2">
        <f>IF(AS$4=$E100, $I100*AS$55,0) + IF(AS$4&gt;$E100,MIN(AS100,$I100-SUM($J100:AS100)))</f>
        <v>0</v>
      </c>
      <c r="AU100" s="2">
        <f>IF(AT$4=$E100, $I100*AT$55,0) + IF(AT$4&gt;$E100,MIN(AT100,$I100-SUM($J100:AT100)))</f>
        <v>0</v>
      </c>
      <c r="AV100" s="2">
        <f>IF(AU$4=$E100, $I100*AU$55,0) + IF(AU$4&gt;$E100,MIN(AU100,$I100-SUM($J100:AU100)))</f>
        <v>0</v>
      </c>
      <c r="AW100" s="2"/>
    </row>
    <row r="101" spans="1:49" ht="16.8" outlineLevel="1">
      <c r="E101" s="44">
        <f>INDEX($K$4:$AV$4,,COUNT(E$65:E100)+1)</f>
        <v>46112</v>
      </c>
      <c r="G101" s="2" t="s">
        <v>105</v>
      </c>
      <c r="I101" s="2">
        <f t="shared" si="62"/>
        <v>0</v>
      </c>
      <c r="K101" s="2">
        <f>IF(J$4=$E101, $I101*J$55,0) + IF(J$4&gt;$E101,MIN(J101,$I101-SUM($J101:J101)))</f>
        <v>0</v>
      </c>
      <c r="L101" s="2">
        <f>IF(K$4=$E101, $I101*K$55,0) + IF(K$4&gt;$E101,MIN(K101,$I101-SUM($J101:K101)))</f>
        <v>0</v>
      </c>
      <c r="M101" s="2">
        <f>IF(L$4=$E101, $I101*L$55,0) + IF(L$4&gt;$E101,MIN(L101,$I101-SUM($J101:L101)))</f>
        <v>0</v>
      </c>
      <c r="N101" s="2">
        <f>IF(M$4=$E101, $I101*M$55,0) + IF(M$4&gt;$E101,MIN(M101,$I101-SUM($J101:M101)))</f>
        <v>0</v>
      </c>
      <c r="O101" s="2">
        <f>IF(N$4=$E101, $I101*N$55,0) + IF(N$4&gt;$E101,MIN(N101,$I101-SUM($J101:N101)))</f>
        <v>0</v>
      </c>
      <c r="P101" s="2">
        <f>IF(O$4=$E101, $I101*O$55,0) + IF(O$4&gt;$E101,MIN(O101,$I101-SUM($J101:O101)))</f>
        <v>0</v>
      </c>
      <c r="Q101" s="2">
        <f>IF(P$4=$E101, $I101*P$55,0) + IF(P$4&gt;$E101,MIN(P101,$I101-SUM($J101:P101)))</f>
        <v>0</v>
      </c>
      <c r="R101" s="2">
        <f>IF(Q$4=$E101, $I101*Q$55,0) + IF(Q$4&gt;$E101,MIN(Q101,$I101-SUM($J101:Q101)))</f>
        <v>0</v>
      </c>
      <c r="S101" s="2">
        <f>IF(R$4=$E101, $I101*R$55,0) + IF(R$4&gt;$E101,MIN(R101,$I101-SUM($J101:R101)))</f>
        <v>0</v>
      </c>
      <c r="T101" s="2">
        <f>IF(S$4=$E101, $I101*S$55,0) + IF(S$4&gt;$E101,MIN(S101,$I101-SUM($J101:S101)))</f>
        <v>0</v>
      </c>
      <c r="U101" s="2">
        <f>IF(T$4=$E101, $I101*T$55,0) + IF(T$4&gt;$E101,MIN(T101,$I101-SUM($J101:T101)))</f>
        <v>0</v>
      </c>
      <c r="V101" s="2">
        <f>IF(U$4=$E101, $I101*U$55,0) + IF(U$4&gt;$E101,MIN(U101,$I101-SUM($J101:U101)))</f>
        <v>0</v>
      </c>
      <c r="W101" s="2">
        <f>IF(V$4=$E101, $I101*V$55,0) + IF(V$4&gt;$E101,MIN(V101,$I101-SUM($J101:V101)))</f>
        <v>0</v>
      </c>
      <c r="X101" s="2">
        <f>IF(W$4=$E101, $I101*W$55,0) + IF(W$4&gt;$E101,MIN(W101,$I101-SUM($J101:W101)))</f>
        <v>0</v>
      </c>
      <c r="Y101" s="2">
        <f>IF(X$4=$E101, $I101*X$55,0) + IF(X$4&gt;$E101,MIN(X101,$I101-SUM($J101:X101)))</f>
        <v>0</v>
      </c>
      <c r="Z101" s="2">
        <f>IF(Y$4=$E101, $I101*Y$55,0) + IF(Y$4&gt;$E101,MIN(Y101,$I101-SUM($J101:Y101)))</f>
        <v>0</v>
      </c>
      <c r="AA101" s="2">
        <f>IF(Z$4=$E101, $I101*Z$55,0) + IF(Z$4&gt;$E101,MIN(Z101,$I101-SUM($J101:Z101)))</f>
        <v>0</v>
      </c>
      <c r="AB101" s="2">
        <f>IF(AA$4=$E101, $I101*AA$55,0) + IF(AA$4&gt;$E101,MIN(AA101,$I101-SUM($J101:AA101)))</f>
        <v>0</v>
      </c>
      <c r="AC101" s="2">
        <f>IF(AB$4=$E101, $I101*AB$55,0) + IF(AB$4&gt;$E101,MIN(AB101,$I101-SUM($J101:AB101)))</f>
        <v>0</v>
      </c>
      <c r="AD101" s="2">
        <f>IF(AC$4=$E101, $I101*AC$55,0) + IF(AC$4&gt;$E101,MIN(AC101,$I101-SUM($J101:AC101)))</f>
        <v>0</v>
      </c>
      <c r="AE101" s="2">
        <f>IF(AD$4=$E101, $I101*AD$55,0) + IF(AD$4&gt;$E101,MIN(AD101,$I101-SUM($J101:AD101)))</f>
        <v>0</v>
      </c>
      <c r="AF101" s="2">
        <f>IF(AE$4=$E101, $I101*AE$55,0) + IF(AE$4&gt;$E101,MIN(AE101,$I101-SUM($J101:AE101)))</f>
        <v>0</v>
      </c>
      <c r="AG101" s="2">
        <f>IF(AF$4=$E101, $I101*AF$55,0) + IF(AF$4&gt;$E101,MIN(AF101,$I101-SUM($J101:AF101)))</f>
        <v>0</v>
      </c>
      <c r="AH101" s="2">
        <f>IF(AG$4=$E101, $I101*AG$55,0) + IF(AG$4&gt;$E101,MIN(AG101,$I101-SUM($J101:AG101)))</f>
        <v>0</v>
      </c>
      <c r="AI101" s="2">
        <f>IF(AH$4=$E101, $I101*AH$55,0) + IF(AH$4&gt;$E101,MIN(AH101,$I101-SUM($J101:AH101)))</f>
        <v>0</v>
      </c>
      <c r="AJ101" s="2">
        <f>IF(AI$4=$E101, $I101*AI$55,0) + IF(AI$4&gt;$E101,MIN(AI101,$I101-SUM($J101:AI101)))</f>
        <v>0</v>
      </c>
      <c r="AK101" s="2">
        <f>IF(AJ$4=$E101, $I101*AJ$55,0) + IF(AJ$4&gt;$E101,MIN(AJ101,$I101-SUM($J101:AJ101)))</f>
        <v>0</v>
      </c>
      <c r="AL101" s="2">
        <f>IF(AK$4=$E101, $I101*AK$55,0) + IF(AK$4&gt;$E101,MIN(AK101,$I101-SUM($J101:AK101)))</f>
        <v>0</v>
      </c>
      <c r="AM101" s="2">
        <f>IF(AL$4=$E101, $I101*AL$55,0) + IF(AL$4&gt;$E101,MIN(AL101,$I101-SUM($J101:AL101)))</f>
        <v>0</v>
      </c>
      <c r="AN101" s="2">
        <f>IF(AM$4=$E101, $I101*AM$55,0) + IF(AM$4&gt;$E101,MIN(AM101,$I101-SUM($J101:AM101)))</f>
        <v>0</v>
      </c>
      <c r="AO101" s="2">
        <f>IF(AN$4=$E101, $I101*AN$55,0) + IF(AN$4&gt;$E101,MIN(AN101,$I101-SUM($J101:AN101)))</f>
        <v>0</v>
      </c>
      <c r="AP101" s="2">
        <f>IF(AO$4=$E101, $I101*AO$55,0) + IF(AO$4&gt;$E101,MIN(AO101,$I101-SUM($J101:AO101)))</f>
        <v>0</v>
      </c>
      <c r="AQ101" s="57">
        <f>IF(AP$4=$E101, $I101*AP$55,0) + IF(AP$4&gt;$E101,MIN(AP101,$I101-SUM($J101:AP101)))</f>
        <v>0</v>
      </c>
      <c r="AR101" s="2">
        <f>IF(AQ$4=$E101, $I101*AQ$55,0) + IF(AQ$4&gt;$E101,MIN(AQ101,$I101-SUM($J101:AQ101)))</f>
        <v>0</v>
      </c>
      <c r="AS101" s="2">
        <f>IF(AR$4=$E101, $I101*AR$55,0) + IF(AR$4&gt;$E101,MIN(AR101,$I101-SUM($J101:AR101)))</f>
        <v>0</v>
      </c>
      <c r="AT101" s="2">
        <f>IF(AS$4=$E101, $I101*AS$55,0) + IF(AS$4&gt;$E101,MIN(AS101,$I101-SUM($J101:AS101)))</f>
        <v>0</v>
      </c>
      <c r="AU101" s="2">
        <f>IF(AT$4=$E101, $I101*AT$55,0) + IF(AT$4&gt;$E101,MIN(AT101,$I101-SUM($J101:AT101)))</f>
        <v>0</v>
      </c>
      <c r="AV101" s="2">
        <f>IF(AU$4=$E101, $I101*AU$55,0) + IF(AU$4&gt;$E101,MIN(AU101,$I101-SUM($J101:AU101)))</f>
        <v>0</v>
      </c>
      <c r="AW101" s="2"/>
    </row>
    <row r="102" spans="1:49" ht="16.8" outlineLevel="1">
      <c r="E102" s="44">
        <f>INDEX($K$4:$AV$4,,COUNT(E$65:E101)+1)</f>
        <v>46477</v>
      </c>
      <c r="G102" s="2" t="s">
        <v>105</v>
      </c>
      <c r="I102" s="2">
        <f t="shared" si="62"/>
        <v>0</v>
      </c>
      <c r="K102" s="2">
        <f>IF(J$4=$E102, $I102*J$55,0) + IF(J$4&gt;$E102,MIN(J102,$I102-SUM($J102:J102)))</f>
        <v>0</v>
      </c>
      <c r="L102" s="2">
        <f>IF(K$4=$E102, $I102*K$55,0) + IF(K$4&gt;$E102,MIN(K102,$I102-SUM($J102:K102)))</f>
        <v>0</v>
      </c>
      <c r="M102" s="2">
        <f>IF(L$4=$E102, $I102*L$55,0) + IF(L$4&gt;$E102,MIN(L102,$I102-SUM($J102:L102)))</f>
        <v>0</v>
      </c>
      <c r="N102" s="2">
        <f>IF(M$4=$E102, $I102*M$55,0) + IF(M$4&gt;$E102,MIN(M102,$I102-SUM($J102:M102)))</f>
        <v>0</v>
      </c>
      <c r="O102" s="2">
        <f>IF(N$4=$E102, $I102*N$55,0) + IF(N$4&gt;$E102,MIN(N102,$I102-SUM($J102:N102)))</f>
        <v>0</v>
      </c>
      <c r="P102" s="2">
        <f>IF(O$4=$E102, $I102*O$55,0) + IF(O$4&gt;$E102,MIN(O102,$I102-SUM($J102:O102)))</f>
        <v>0</v>
      </c>
      <c r="Q102" s="2">
        <f>IF(P$4=$E102, $I102*P$55,0) + IF(P$4&gt;$E102,MIN(P102,$I102-SUM($J102:P102)))</f>
        <v>0</v>
      </c>
      <c r="R102" s="2">
        <f>IF(Q$4=$E102, $I102*Q$55,0) + IF(Q$4&gt;$E102,MIN(Q102,$I102-SUM($J102:Q102)))</f>
        <v>0</v>
      </c>
      <c r="S102" s="2">
        <f>IF(R$4=$E102, $I102*R$55,0) + IF(R$4&gt;$E102,MIN(R102,$I102-SUM($J102:R102)))</f>
        <v>0</v>
      </c>
      <c r="T102" s="2">
        <f>IF(S$4=$E102, $I102*S$55,0) + IF(S$4&gt;$E102,MIN(S102,$I102-SUM($J102:S102)))</f>
        <v>0</v>
      </c>
      <c r="U102" s="2">
        <f>IF(T$4=$E102, $I102*T$55,0) + IF(T$4&gt;$E102,MIN(T102,$I102-SUM($J102:T102)))</f>
        <v>0</v>
      </c>
      <c r="V102" s="2">
        <f>IF(U$4=$E102, $I102*U$55,0) + IF(U$4&gt;$E102,MIN(U102,$I102-SUM($J102:U102)))</f>
        <v>0</v>
      </c>
      <c r="W102" s="2">
        <f>IF(V$4=$E102, $I102*V$55,0) + IF(V$4&gt;$E102,MIN(V102,$I102-SUM($J102:V102)))</f>
        <v>0</v>
      </c>
      <c r="X102" s="2">
        <f>IF(W$4=$E102, $I102*W$55,0) + IF(W$4&gt;$E102,MIN(W102,$I102-SUM($J102:W102)))</f>
        <v>0</v>
      </c>
      <c r="Y102" s="2">
        <f>IF(X$4=$E102, $I102*X$55,0) + IF(X$4&gt;$E102,MIN(X102,$I102-SUM($J102:X102)))</f>
        <v>0</v>
      </c>
      <c r="Z102" s="2">
        <f>IF(Y$4=$E102, $I102*Y$55,0) + IF(Y$4&gt;$E102,MIN(Y102,$I102-SUM($J102:Y102)))</f>
        <v>0</v>
      </c>
      <c r="AA102" s="2">
        <f>IF(Z$4=$E102, $I102*Z$55,0) + IF(Z$4&gt;$E102,MIN(Z102,$I102-SUM($J102:Z102)))</f>
        <v>0</v>
      </c>
      <c r="AB102" s="2">
        <f>IF(AA$4=$E102, $I102*AA$55,0) + IF(AA$4&gt;$E102,MIN(AA102,$I102-SUM($J102:AA102)))</f>
        <v>0</v>
      </c>
      <c r="AC102" s="2">
        <f>IF(AB$4=$E102, $I102*AB$55,0) + IF(AB$4&gt;$E102,MIN(AB102,$I102-SUM($J102:AB102)))</f>
        <v>0</v>
      </c>
      <c r="AD102" s="2">
        <f>IF(AC$4=$E102, $I102*AC$55,0) + IF(AC$4&gt;$E102,MIN(AC102,$I102-SUM($J102:AC102)))</f>
        <v>0</v>
      </c>
      <c r="AE102" s="2">
        <f>IF(AD$4=$E102, $I102*AD$55,0) + IF(AD$4&gt;$E102,MIN(AD102,$I102-SUM($J102:AD102)))</f>
        <v>0</v>
      </c>
      <c r="AF102" s="2">
        <f>IF(AE$4=$E102, $I102*AE$55,0) + IF(AE$4&gt;$E102,MIN(AE102,$I102-SUM($J102:AE102)))</f>
        <v>0</v>
      </c>
      <c r="AG102" s="2">
        <f>IF(AF$4=$E102, $I102*AF$55,0) + IF(AF$4&gt;$E102,MIN(AF102,$I102-SUM($J102:AF102)))</f>
        <v>0</v>
      </c>
      <c r="AH102" s="2">
        <f>IF(AG$4=$E102, $I102*AG$55,0) + IF(AG$4&gt;$E102,MIN(AG102,$I102-SUM($J102:AG102)))</f>
        <v>0</v>
      </c>
      <c r="AI102" s="2">
        <f>IF(AH$4=$E102, $I102*AH$55,0) + IF(AH$4&gt;$E102,MIN(AH102,$I102-SUM($J102:AH102)))</f>
        <v>0</v>
      </c>
      <c r="AJ102" s="2">
        <f>IF(AI$4=$E102, $I102*AI$55,0) + IF(AI$4&gt;$E102,MIN(AI102,$I102-SUM($J102:AI102)))</f>
        <v>0</v>
      </c>
      <c r="AK102" s="2">
        <f>IF(AJ$4=$E102, $I102*AJ$55,0) + IF(AJ$4&gt;$E102,MIN(AJ102,$I102-SUM($J102:AJ102)))</f>
        <v>0</v>
      </c>
      <c r="AL102" s="2">
        <f>IF(AK$4=$E102, $I102*AK$55,0) + IF(AK$4&gt;$E102,MIN(AK102,$I102-SUM($J102:AK102)))</f>
        <v>0</v>
      </c>
      <c r="AM102" s="2">
        <f>IF(AL$4=$E102, $I102*AL$55,0) + IF(AL$4&gt;$E102,MIN(AL102,$I102-SUM($J102:AL102)))</f>
        <v>0</v>
      </c>
      <c r="AN102" s="2">
        <f>IF(AM$4=$E102, $I102*AM$55,0) + IF(AM$4&gt;$E102,MIN(AM102,$I102-SUM($J102:AM102)))</f>
        <v>0</v>
      </c>
      <c r="AO102" s="2">
        <f>IF(AN$4=$E102, $I102*AN$55,0) + IF(AN$4&gt;$E102,MIN(AN102,$I102-SUM($J102:AN102)))</f>
        <v>0</v>
      </c>
      <c r="AP102" s="2">
        <f>IF(AO$4=$E102, $I102*AO$55,0) + IF(AO$4&gt;$E102,MIN(AO102,$I102-SUM($J102:AO102)))</f>
        <v>0</v>
      </c>
      <c r="AQ102" s="57">
        <f>IF(AP$4=$E102, $I102*AP$55,0) + IF(AP$4&gt;$E102,MIN(AP102,$I102-SUM($J102:AP102)))</f>
        <v>0</v>
      </c>
      <c r="AR102" s="2">
        <f>IF(AQ$4=$E102, $I102*AQ$55,0) + IF(AQ$4&gt;$E102,MIN(AQ102,$I102-SUM($J102:AQ102)))</f>
        <v>0</v>
      </c>
      <c r="AS102" s="2">
        <f>IF(AR$4=$E102, $I102*AR$55,0) + IF(AR$4&gt;$E102,MIN(AR102,$I102-SUM($J102:AR102)))</f>
        <v>0</v>
      </c>
      <c r="AT102" s="2">
        <f>IF(AS$4=$E102, $I102*AS$55,0) + IF(AS$4&gt;$E102,MIN(AS102,$I102-SUM($J102:AS102)))</f>
        <v>0</v>
      </c>
      <c r="AU102" s="2">
        <f>IF(AT$4=$E102, $I102*AT$55,0) + IF(AT$4&gt;$E102,MIN(AT102,$I102-SUM($J102:AT102)))</f>
        <v>0</v>
      </c>
      <c r="AV102" s="2">
        <f>IF(AU$4=$E102, $I102*AU$55,0) + IF(AU$4&gt;$E102,MIN(AU102,$I102-SUM($J102:AU102)))</f>
        <v>0</v>
      </c>
      <c r="AW102" s="2"/>
    </row>
    <row r="103" spans="1:49" ht="16.8" outlineLevel="1">
      <c r="E103" s="44">
        <f>INDEX($K$4:$AV$4,,COUNT(E$65:E102)+1)</f>
        <v>46843</v>
      </c>
      <c r="G103" s="2" t="s">
        <v>105</v>
      </c>
      <c r="I103" s="2">
        <f t="shared" si="62"/>
        <v>0</v>
      </c>
      <c r="K103" s="2">
        <f>IF(J$4=$E103, $I103*J$55,0) + IF(J$4&gt;$E103,MIN(J103,$I103-SUM($J103:J103)))</f>
        <v>0</v>
      </c>
      <c r="L103" s="2">
        <f>IF(K$4=$E103, $I103*K$55,0) + IF(K$4&gt;$E103,MIN(K103,$I103-SUM($J103:K103)))</f>
        <v>0</v>
      </c>
      <c r="M103" s="2">
        <f>IF(L$4=$E103, $I103*L$55,0) + IF(L$4&gt;$E103,MIN(L103,$I103-SUM($J103:L103)))</f>
        <v>0</v>
      </c>
      <c r="N103" s="2">
        <f>IF(M$4=$E103, $I103*M$55,0) + IF(M$4&gt;$E103,MIN(M103,$I103-SUM($J103:M103)))</f>
        <v>0</v>
      </c>
      <c r="O103" s="2">
        <f>IF(N$4=$E103, $I103*N$55,0) + IF(N$4&gt;$E103,MIN(N103,$I103-SUM($J103:N103)))</f>
        <v>0</v>
      </c>
      <c r="P103" s="2">
        <f>IF(O$4=$E103, $I103*O$55,0) + IF(O$4&gt;$E103,MIN(O103,$I103-SUM($J103:O103)))</f>
        <v>0</v>
      </c>
      <c r="Q103" s="2">
        <f>IF(P$4=$E103, $I103*P$55,0) + IF(P$4&gt;$E103,MIN(P103,$I103-SUM($J103:P103)))</f>
        <v>0</v>
      </c>
      <c r="R103" s="2">
        <f>IF(Q$4=$E103, $I103*Q$55,0) + IF(Q$4&gt;$E103,MIN(Q103,$I103-SUM($J103:Q103)))</f>
        <v>0</v>
      </c>
      <c r="S103" s="2">
        <f>IF(R$4=$E103, $I103*R$55,0) + IF(R$4&gt;$E103,MIN(R103,$I103-SUM($J103:R103)))</f>
        <v>0</v>
      </c>
      <c r="T103" s="2">
        <f>IF(S$4=$E103, $I103*S$55,0) + IF(S$4&gt;$E103,MIN(S103,$I103-SUM($J103:S103)))</f>
        <v>0</v>
      </c>
      <c r="U103" s="2">
        <f>IF(T$4=$E103, $I103*T$55,0) + IF(T$4&gt;$E103,MIN(T103,$I103-SUM($J103:T103)))</f>
        <v>0</v>
      </c>
      <c r="V103" s="2">
        <f>IF(U$4=$E103, $I103*U$55,0) + IF(U$4&gt;$E103,MIN(U103,$I103-SUM($J103:U103)))</f>
        <v>0</v>
      </c>
      <c r="W103" s="2">
        <f>IF(V$4=$E103, $I103*V$55,0) + IF(V$4&gt;$E103,MIN(V103,$I103-SUM($J103:V103)))</f>
        <v>0</v>
      </c>
      <c r="X103" s="2">
        <f>IF(W$4=$E103, $I103*W$55,0) + IF(W$4&gt;$E103,MIN(W103,$I103-SUM($J103:W103)))</f>
        <v>0</v>
      </c>
      <c r="Y103" s="2">
        <f>IF(X$4=$E103, $I103*X$55,0) + IF(X$4&gt;$E103,MIN(X103,$I103-SUM($J103:X103)))</f>
        <v>0</v>
      </c>
      <c r="Z103" s="2">
        <f>IF(Y$4=$E103, $I103*Y$55,0) + IF(Y$4&gt;$E103,MIN(Y103,$I103-SUM($J103:Y103)))</f>
        <v>0</v>
      </c>
      <c r="AA103" s="2">
        <f>IF(Z$4=$E103, $I103*Z$55,0) + IF(Z$4&gt;$E103,MIN(Z103,$I103-SUM($J103:Z103)))</f>
        <v>0</v>
      </c>
      <c r="AB103" s="2">
        <f>IF(AA$4=$E103, $I103*AA$55,0) + IF(AA$4&gt;$E103,MIN(AA103,$I103-SUM($J103:AA103)))</f>
        <v>0</v>
      </c>
      <c r="AC103" s="2">
        <f>IF(AB$4=$E103, $I103*AB$55,0) + IF(AB$4&gt;$E103,MIN(AB103,$I103-SUM($J103:AB103)))</f>
        <v>0</v>
      </c>
      <c r="AD103" s="2">
        <f>IF(AC$4=$E103, $I103*AC$55,0) + IF(AC$4&gt;$E103,MIN(AC103,$I103-SUM($J103:AC103)))</f>
        <v>0</v>
      </c>
      <c r="AE103" s="2">
        <f>IF(AD$4=$E103, $I103*AD$55,0) + IF(AD$4&gt;$E103,MIN(AD103,$I103-SUM($J103:AD103)))</f>
        <v>0</v>
      </c>
      <c r="AF103" s="2">
        <f>IF(AE$4=$E103, $I103*AE$55,0) + IF(AE$4&gt;$E103,MIN(AE103,$I103-SUM($J103:AE103)))</f>
        <v>0</v>
      </c>
      <c r="AG103" s="2">
        <f>IF(AF$4=$E103, $I103*AF$55,0) + IF(AF$4&gt;$E103,MIN(AF103,$I103-SUM($J103:AF103)))</f>
        <v>0</v>
      </c>
      <c r="AH103" s="2">
        <f>IF(AG$4=$E103, $I103*AG$55,0) + IF(AG$4&gt;$E103,MIN(AG103,$I103-SUM($J103:AG103)))</f>
        <v>0</v>
      </c>
      <c r="AI103" s="2">
        <f>IF(AH$4=$E103, $I103*AH$55,0) + IF(AH$4&gt;$E103,MIN(AH103,$I103-SUM($J103:AH103)))</f>
        <v>0</v>
      </c>
      <c r="AJ103" s="2">
        <f>IF(AI$4=$E103, $I103*AI$55,0) + IF(AI$4&gt;$E103,MIN(AI103,$I103-SUM($J103:AI103)))</f>
        <v>0</v>
      </c>
      <c r="AK103" s="2">
        <f>IF(AJ$4=$E103, $I103*AJ$55,0) + IF(AJ$4&gt;$E103,MIN(AJ103,$I103-SUM($J103:AJ103)))</f>
        <v>0</v>
      </c>
      <c r="AL103" s="2">
        <f>IF(AK$4=$E103, $I103*AK$55,0) + IF(AK$4&gt;$E103,MIN(AK103,$I103-SUM($J103:AK103)))</f>
        <v>0</v>
      </c>
      <c r="AM103" s="2">
        <f>IF(AL$4=$E103, $I103*AL$55,0) + IF(AL$4&gt;$E103,MIN(AL103,$I103-SUM($J103:AL103)))</f>
        <v>0</v>
      </c>
      <c r="AN103" s="2">
        <f>IF(AM$4=$E103, $I103*AM$55,0) + IF(AM$4&gt;$E103,MIN(AM103,$I103-SUM($J103:AM103)))</f>
        <v>0</v>
      </c>
      <c r="AO103" s="2">
        <f>IF(AN$4=$E103, $I103*AN$55,0) + IF(AN$4&gt;$E103,MIN(AN103,$I103-SUM($J103:AN103)))</f>
        <v>0</v>
      </c>
      <c r="AP103" s="2">
        <f>IF(AO$4=$E103, $I103*AO$55,0) + IF(AO$4&gt;$E103,MIN(AO103,$I103-SUM($J103:AO103)))</f>
        <v>0</v>
      </c>
      <c r="AQ103" s="57">
        <f>IF(AP$4=$E103, $I103*AP$55,0) + IF(AP$4&gt;$E103,MIN(AP103,$I103-SUM($J103:AP103)))</f>
        <v>0</v>
      </c>
      <c r="AR103" s="2">
        <f>IF(AQ$4=$E103, $I103*AQ$55,0) + IF(AQ$4&gt;$E103,MIN(AQ103,$I103-SUM($J103:AQ103)))</f>
        <v>0</v>
      </c>
      <c r="AS103" s="2">
        <f>IF(AR$4=$E103, $I103*AR$55,0) + IF(AR$4&gt;$E103,MIN(AR103,$I103-SUM($J103:AR103)))</f>
        <v>0</v>
      </c>
      <c r="AT103" s="2">
        <f>IF(AS$4=$E103, $I103*AS$55,0) + IF(AS$4&gt;$E103,MIN(AS103,$I103-SUM($J103:AS103)))</f>
        <v>0</v>
      </c>
      <c r="AU103" s="2">
        <f>IF(AT$4=$E103, $I103*AT$55,0) + IF(AT$4&gt;$E103,MIN(AT103,$I103-SUM($J103:AT103)))</f>
        <v>0</v>
      </c>
      <c r="AV103" s="2">
        <f>IF(AU$4=$E103, $I103*AU$55,0) + IF(AU$4&gt;$E103,MIN(AU103,$I103-SUM($J103:AU103)))</f>
        <v>0</v>
      </c>
      <c r="AW103" s="2"/>
    </row>
    <row r="104" spans="1:49">
      <c r="AQ104" s="220"/>
    </row>
    <row r="105" spans="1:49" ht="16.8">
      <c r="A105" s="2"/>
      <c r="B105" s="2"/>
      <c r="C105" s="20" t="s">
        <v>898</v>
      </c>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39"/>
      <c r="AR105" s="20"/>
      <c r="AS105" s="20"/>
      <c r="AT105" s="20"/>
      <c r="AU105" s="20"/>
      <c r="AV105" s="20"/>
      <c r="AW105" s="2"/>
    </row>
    <row r="106" spans="1:49" ht="16.8">
      <c r="A106" s="2"/>
      <c r="B106" s="2"/>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5"/>
      <c r="AR106" s="12"/>
      <c r="AS106" s="4"/>
      <c r="AT106" s="4"/>
      <c r="AU106" s="4"/>
      <c r="AV106" s="4"/>
      <c r="AW106" s="2"/>
    </row>
    <row r="107" spans="1:49" outlineLevel="1">
      <c r="AQ107" s="220"/>
    </row>
    <row r="108" spans="1:49" ht="16.8" outlineLevel="1">
      <c r="E108" s="44" t="s">
        <v>899</v>
      </c>
      <c r="G108" s="44" t="s">
        <v>550</v>
      </c>
      <c r="K108" s="2">
        <f t="shared" ref="K108:AV108" si="63">K18*1</f>
        <v>0</v>
      </c>
      <c r="L108" s="2">
        <f t="shared" si="63"/>
        <v>0</v>
      </c>
      <c r="M108" s="2">
        <f t="shared" si="63"/>
        <v>0</v>
      </c>
      <c r="N108" s="2">
        <f t="shared" si="63"/>
        <v>0</v>
      </c>
      <c r="O108" s="2">
        <f t="shared" si="63"/>
        <v>0</v>
      </c>
      <c r="P108" s="2">
        <f t="shared" si="63"/>
        <v>0</v>
      </c>
      <c r="Q108" s="2">
        <f t="shared" si="63"/>
        <v>0</v>
      </c>
      <c r="R108" s="2">
        <f t="shared" si="63"/>
        <v>0</v>
      </c>
      <c r="S108" s="2">
        <f t="shared" si="63"/>
        <v>0</v>
      </c>
      <c r="T108" s="2">
        <f t="shared" si="63"/>
        <v>0</v>
      </c>
      <c r="U108" s="2">
        <f t="shared" si="63"/>
        <v>0</v>
      </c>
      <c r="V108" s="2">
        <f t="shared" si="63"/>
        <v>0</v>
      </c>
      <c r="W108" s="2">
        <f t="shared" si="63"/>
        <v>0</v>
      </c>
      <c r="X108" s="2">
        <f t="shared" si="63"/>
        <v>0</v>
      </c>
      <c r="Y108" s="2">
        <f t="shared" si="63"/>
        <v>0</v>
      </c>
      <c r="Z108" s="2">
        <f t="shared" si="63"/>
        <v>0</v>
      </c>
      <c r="AA108" s="2">
        <f t="shared" si="63"/>
        <v>1</v>
      </c>
      <c r="AB108" s="2">
        <f t="shared" si="63"/>
        <v>1</v>
      </c>
      <c r="AC108" s="2">
        <f t="shared" si="63"/>
        <v>1</v>
      </c>
      <c r="AD108" s="2">
        <f t="shared" si="63"/>
        <v>1</v>
      </c>
      <c r="AE108" s="2">
        <f t="shared" si="63"/>
        <v>1</v>
      </c>
      <c r="AF108" s="2">
        <f t="shared" si="63"/>
        <v>1</v>
      </c>
      <c r="AG108" s="2">
        <f t="shared" si="63"/>
        <v>1</v>
      </c>
      <c r="AH108" s="2">
        <f t="shared" si="63"/>
        <v>1</v>
      </c>
      <c r="AI108" s="2">
        <f t="shared" si="63"/>
        <v>1</v>
      </c>
      <c r="AJ108" s="2">
        <f t="shared" si="63"/>
        <v>1</v>
      </c>
      <c r="AK108" s="2">
        <f t="shared" si="63"/>
        <v>1</v>
      </c>
      <c r="AL108" s="2">
        <f t="shared" si="63"/>
        <v>1</v>
      </c>
      <c r="AM108" s="2">
        <f t="shared" si="63"/>
        <v>1</v>
      </c>
      <c r="AN108" s="2">
        <f t="shared" si="63"/>
        <v>1</v>
      </c>
      <c r="AO108" s="2">
        <f t="shared" si="63"/>
        <v>1</v>
      </c>
      <c r="AP108" s="2">
        <f t="shared" si="63"/>
        <v>1</v>
      </c>
      <c r="AQ108" s="57">
        <f t="shared" si="63"/>
        <v>1</v>
      </c>
      <c r="AR108" s="2">
        <f t="shared" si="63"/>
        <v>1</v>
      </c>
      <c r="AS108" s="2">
        <f t="shared" si="63"/>
        <v>1</v>
      </c>
      <c r="AT108" s="2">
        <f t="shared" si="63"/>
        <v>1</v>
      </c>
      <c r="AU108" s="2">
        <f t="shared" si="63"/>
        <v>1</v>
      </c>
      <c r="AV108" s="2">
        <f t="shared" si="63"/>
        <v>1</v>
      </c>
      <c r="AW108" s="2"/>
    </row>
    <row r="109" spans="1:49" outlineLevel="1">
      <c r="AQ109" s="220"/>
    </row>
    <row r="110" spans="1:49" ht="16.8" outlineLevel="1">
      <c r="E110" s="44">
        <f>INDEX($K$4:$AV$4,,COUNT(E$109:E109)+1)</f>
        <v>33328</v>
      </c>
      <c r="G110" s="2" t="s">
        <v>105</v>
      </c>
      <c r="I110" s="2">
        <f>INDEX($K$24:$AV$24,,MATCH(E110,$K$4:$AV$4,0))</f>
        <v>35.379650522117856</v>
      </c>
      <c r="K110" s="2">
        <f>IF(J$4=$E110, $I110*J$57,0) + IF(J$4&gt;$E110,MIN(J110,$I110-SUM($J110:J110)))</f>
        <v>0</v>
      </c>
      <c r="L110" s="2">
        <f>IF(K$4=$E110, $I110*K$57,0) + IF(K$4&gt;$E110,MIN(K110,$I110-SUM($J110:K110)))</f>
        <v>1.7689825261058929</v>
      </c>
      <c r="M110" s="2">
        <f>IF(L$4=$E110, $I110*L$57,0) + IF(L$4&gt;$E110,MIN(L110,$I110-SUM($J110:L110)))</f>
        <v>1.7689825261058929</v>
      </c>
      <c r="N110" s="2">
        <f>IF(M$4=$E110, $I110*M$57,0) + IF(M$4&gt;$E110,MIN(M110,$I110-SUM($J110:M110)))</f>
        <v>1.7689825261058929</v>
      </c>
      <c r="O110" s="2">
        <f>IF(N$4=$E110, $I110*N$57,0) + IF(N$4&gt;$E110,MIN(N110,$I110-SUM($J110:N110)))</f>
        <v>1.7689825261058929</v>
      </c>
      <c r="P110" s="2">
        <f>IF(O$4=$E110, $I110*O$57,0) + IF(O$4&gt;$E110,MIN(O110,$I110-SUM($J110:O110)))</f>
        <v>1.7689825261058929</v>
      </c>
      <c r="Q110" s="2">
        <f>IF(P$4=$E110, $I110*P$57,0) + IF(P$4&gt;$E110,MIN(P110,$I110-SUM($J110:P110)))</f>
        <v>1.7689825261058929</v>
      </c>
      <c r="R110" s="2">
        <f>IF(Q$4=$E110, $I110*Q$57,0) + IF(Q$4&gt;$E110,MIN(Q110,$I110-SUM($J110:Q110)))</f>
        <v>1.7689825261058929</v>
      </c>
      <c r="S110" s="2">
        <f>IF(R$4=$E110, $I110*R$57,0) + IF(R$4&gt;$E110,MIN(R110,$I110-SUM($J110:R110)))</f>
        <v>1.7689825261058929</v>
      </c>
      <c r="T110" s="2">
        <f>IF(S$4=$E110, $I110*S$57,0) + IF(S$4&gt;$E110,MIN(S110,$I110-SUM($J110:S110)))</f>
        <v>1.7689825261058929</v>
      </c>
      <c r="U110" s="2">
        <f>IF(T$4=$E110, $I110*T$57,0) + IF(T$4&gt;$E110,MIN(T110,$I110-SUM($J110:T110)))</f>
        <v>1.7689825261058929</v>
      </c>
      <c r="V110" s="2">
        <f>IF(U$4=$E110, $I110*U$57,0) + IF(U$4&gt;$E110,MIN(U110,$I110-SUM($J110:U110)))</f>
        <v>1.7689825261058929</v>
      </c>
      <c r="W110" s="2">
        <f>IF(V$4=$E110, $I110*V$57,0) + IF(V$4&gt;$E110,MIN(V110,$I110-SUM($J110:V110)))</f>
        <v>1.7689825261058929</v>
      </c>
      <c r="X110" s="2">
        <f>IF(W$4=$E110, $I110*W$57,0) + IF(W$4&gt;$E110,MIN(W110,$I110-SUM($J110:W110)))</f>
        <v>1.7689825261058929</v>
      </c>
      <c r="Y110" s="2">
        <f>IF(X$4=$E110, $I110*X$57,0) + IF(X$4&gt;$E110,MIN(X110,$I110-SUM($J110:X110)))</f>
        <v>1.7689825261058929</v>
      </c>
      <c r="Z110" s="2">
        <f>IF(Y$4=$E110, $I110*Y$57,0) + IF(Y$4&gt;$E110,MIN(Y110,$I110-SUM($J110:Y110)))</f>
        <v>1.7689825261058929</v>
      </c>
      <c r="AA110" s="2">
        <f>IF(Z$4=$E110, $I110*Z$57,0) + IF(Z$4&gt;$E110,MIN(Z110,$I110-SUM($J110:Z110)))</f>
        <v>1.7689825261058929</v>
      </c>
      <c r="AB110" s="2">
        <f>IF(AA$4=$E110, $I110*AA$57,0) + IF(AA$4&gt;$E110,MIN(AA110,$I110-SUM($J110:AA110)))</f>
        <v>1.7689825261058929</v>
      </c>
      <c r="AC110" s="2">
        <f>IF(AB$4=$E110, $I110*AB$57,0) + IF(AB$4&gt;$E110,MIN(AB110,$I110-SUM($J110:AB110)))</f>
        <v>1.7689825261058929</v>
      </c>
      <c r="AD110" s="2">
        <f>IF(AC$4=$E110, $I110*AC$57,0) + IF(AC$4&gt;$E110,MIN(AC110,$I110-SUM($J110:AC110)))</f>
        <v>1.7689825261058929</v>
      </c>
      <c r="AE110" s="2">
        <f>IF(AD$4=$E110, $I110*AD$57,0) + IF(AD$4&gt;$E110,MIN(AD110,$I110-SUM($J110:AD110)))</f>
        <v>1.76898252610588</v>
      </c>
      <c r="AF110" s="2">
        <f>IF(AE$4=$E110, $I110*AE$57,0) + IF(AE$4&gt;$E110,MIN(AE110,$I110-SUM($J110:AE110)))</f>
        <v>0</v>
      </c>
      <c r="AG110" s="2">
        <f>IF(AF$4=$E110, $I110*AF$57,0) + IF(AF$4&gt;$E110,MIN(AF110,$I110-SUM($J110:AF110)))</f>
        <v>0</v>
      </c>
      <c r="AH110" s="2">
        <f>IF(AG$4=$E110, $I110*AG$57,0) + IF(AG$4&gt;$E110,MIN(AG110,$I110-SUM($J110:AG110)))</f>
        <v>0</v>
      </c>
      <c r="AI110" s="2">
        <f>IF(AH$4=$E110, $I110*AH$57,0) + IF(AH$4&gt;$E110,MIN(AH110,$I110-SUM($J110:AH110)))</f>
        <v>0</v>
      </c>
      <c r="AJ110" s="2">
        <f>IF(AI$4=$E110, $I110*AI$57,0) + IF(AI$4&gt;$E110,MIN(AI110,$I110-SUM($J110:AI110)))</f>
        <v>0</v>
      </c>
      <c r="AK110" s="2">
        <f>IF(AJ$4=$E110, $I110*AJ$57,0) + IF(AJ$4&gt;$E110,MIN(AJ110,$I110-SUM($J110:AJ110)))</f>
        <v>0</v>
      </c>
      <c r="AL110" s="2">
        <f>IF(AK$4=$E110, $I110*AK$57,0) + IF(AK$4&gt;$E110,MIN(AK110,$I110-SUM($J110:AK110)))</f>
        <v>0</v>
      </c>
      <c r="AM110" s="2">
        <f>IF(AL$4=$E110, $I110*AL$57,0) + IF(AL$4&gt;$E110,MIN(AL110,$I110-SUM($J110:AL110)))</f>
        <v>0</v>
      </c>
      <c r="AN110" s="2">
        <f>IF(AM$4=$E110, $I110*AM$57,0) + IF(AM$4&gt;$E110,MIN(AM110,$I110-SUM($J110:AM110)))</f>
        <v>0</v>
      </c>
      <c r="AO110" s="2">
        <f>IF(AN$4=$E110, $I110*AN$57,0) + IF(AN$4&gt;$E110,MIN(AN110,$I110-SUM($J110:AN110)))</f>
        <v>0</v>
      </c>
      <c r="AP110" s="2">
        <f>IF(AO$4=$E110, $I110*AO$57,0) + IF(AO$4&gt;$E110,MIN(AO110,$I110-SUM($J110:AO110)))</f>
        <v>0</v>
      </c>
      <c r="AQ110" s="57">
        <f>IF(AP$4=$E110, $I110*AP$57,0) + IF(AP$4&gt;$E110,MIN(AP110,$I110-SUM($J110:AP110)))</f>
        <v>0</v>
      </c>
      <c r="AR110" s="2">
        <f>IF(AQ$4=$E110, $I110*AQ$57,0) + IF(AQ$4&gt;$E110,MIN(AQ110,$I110-SUM($J110:AQ110)))</f>
        <v>0</v>
      </c>
      <c r="AS110" s="2">
        <f>IF(AR$4=$E110, $I110*AR$57,0) + IF(AR$4&gt;$E110,MIN(AR110,$I110-SUM($J110:AR110)))</f>
        <v>0</v>
      </c>
      <c r="AT110" s="2">
        <f>IF(AS$4=$E110, $I110*AS$57,0) + IF(AS$4&gt;$E110,MIN(AS110,$I110-SUM($J110:AS110)))</f>
        <v>0</v>
      </c>
      <c r="AU110" s="2">
        <f>IF(AT$4=$E110, $I110*AT$57,0) + IF(AT$4&gt;$E110,MIN(AT110,$I110-SUM($J110:AT110)))</f>
        <v>0</v>
      </c>
      <c r="AV110" s="2">
        <f>IF(AU$4=$E110, $I110*AU$57,0) + IF(AU$4&gt;$E110,MIN(AU110,$I110-SUM($J110:AU110)))</f>
        <v>0</v>
      </c>
      <c r="AW110" s="2"/>
    </row>
    <row r="111" spans="1:49" ht="16.8" outlineLevel="1">
      <c r="E111" s="44">
        <f>INDEX($K$4:$AV$4,,COUNT(E$109:E110)+1)</f>
        <v>33694</v>
      </c>
      <c r="G111" s="2" t="s">
        <v>105</v>
      </c>
      <c r="I111" s="2">
        <f t="shared" ref="I111:I147" si="64">INDEX($K$24:$AV$24,,MATCH(E111,$K$4:$AV$4,0))</f>
        <v>124.47709503069738</v>
      </c>
      <c r="K111" s="2">
        <f>IF(J$4=$E111, $I111*J$57,0) + IF(J$4&gt;$E111,MIN(J111,$I111-SUM($J111:J111)))</f>
        <v>0</v>
      </c>
      <c r="L111" s="2">
        <f>IF(K$4=$E111, $I111*K$57,0) + IF(K$4&gt;$E111,MIN(K111,$I111-SUM($J111:K111)))</f>
        <v>0</v>
      </c>
      <c r="M111" s="2">
        <f>IF(L$4=$E111, $I111*L$57,0) + IF(L$4&gt;$E111,MIN(L111,$I111-SUM($J111:L111)))</f>
        <v>6.2238547515348692</v>
      </c>
      <c r="N111" s="2">
        <f>IF(M$4=$E111, $I111*M$57,0) + IF(M$4&gt;$E111,MIN(M111,$I111-SUM($J111:M111)))</f>
        <v>6.2238547515348692</v>
      </c>
      <c r="O111" s="2">
        <f>IF(N$4=$E111, $I111*N$57,0) + IF(N$4&gt;$E111,MIN(N111,$I111-SUM($J111:N111)))</f>
        <v>6.2238547515348692</v>
      </c>
      <c r="P111" s="2">
        <f>IF(O$4=$E111, $I111*O$57,0) + IF(O$4&gt;$E111,MIN(O111,$I111-SUM($J111:O111)))</f>
        <v>6.2238547515348692</v>
      </c>
      <c r="Q111" s="2">
        <f>IF(P$4=$E111, $I111*P$57,0) + IF(P$4&gt;$E111,MIN(P111,$I111-SUM($J111:P111)))</f>
        <v>6.2238547515348692</v>
      </c>
      <c r="R111" s="2">
        <f>IF(Q$4=$E111, $I111*Q$57,0) + IF(Q$4&gt;$E111,MIN(Q111,$I111-SUM($J111:Q111)))</f>
        <v>6.2238547515348692</v>
      </c>
      <c r="S111" s="2">
        <f>IF(R$4=$E111, $I111*R$57,0) + IF(R$4&gt;$E111,MIN(R111,$I111-SUM($J111:R111)))</f>
        <v>6.2238547515348692</v>
      </c>
      <c r="T111" s="2">
        <f>IF(S$4=$E111, $I111*S$57,0) + IF(S$4&gt;$E111,MIN(S111,$I111-SUM($J111:S111)))</f>
        <v>6.2238547515348692</v>
      </c>
      <c r="U111" s="2">
        <f>IF(T$4=$E111, $I111*T$57,0) + IF(T$4&gt;$E111,MIN(T111,$I111-SUM($J111:T111)))</f>
        <v>6.2238547515348692</v>
      </c>
      <c r="V111" s="2">
        <f>IF(U$4=$E111, $I111*U$57,0) + IF(U$4&gt;$E111,MIN(U111,$I111-SUM($J111:U111)))</f>
        <v>6.2238547515348692</v>
      </c>
      <c r="W111" s="2">
        <f>IF(V$4=$E111, $I111*V$57,0) + IF(V$4&gt;$E111,MIN(V111,$I111-SUM($J111:V111)))</f>
        <v>6.2238547515348692</v>
      </c>
      <c r="X111" s="2">
        <f>IF(W$4=$E111, $I111*W$57,0) + IF(W$4&gt;$E111,MIN(W111,$I111-SUM($J111:W111)))</f>
        <v>6.2238547515348692</v>
      </c>
      <c r="Y111" s="2">
        <f>IF(X$4=$E111, $I111*X$57,0) + IF(X$4&gt;$E111,MIN(X111,$I111-SUM($J111:X111)))</f>
        <v>6.2238547515348692</v>
      </c>
      <c r="Z111" s="2">
        <f>IF(Y$4=$E111, $I111*Y$57,0) + IF(Y$4&gt;$E111,MIN(Y111,$I111-SUM($J111:Y111)))</f>
        <v>6.2238547515348692</v>
      </c>
      <c r="AA111" s="2">
        <f>IF(Z$4=$E111, $I111*Z$57,0) + IF(Z$4&gt;$E111,MIN(Z111,$I111-SUM($J111:Z111)))</f>
        <v>6.2238547515348692</v>
      </c>
      <c r="AB111" s="2">
        <f>IF(AA$4=$E111, $I111*AA$57,0) + IF(AA$4&gt;$E111,MIN(AA111,$I111-SUM($J111:AA111)))</f>
        <v>6.2238547515348692</v>
      </c>
      <c r="AC111" s="2">
        <f>IF(AB$4=$E111, $I111*AB$57,0) + IF(AB$4&gt;$E111,MIN(AB111,$I111-SUM($J111:AB111)))</f>
        <v>6.2238547515348692</v>
      </c>
      <c r="AD111" s="2">
        <f>IF(AC$4=$E111, $I111*AC$57,0) + IF(AC$4&gt;$E111,MIN(AC111,$I111-SUM($J111:AC111)))</f>
        <v>6.2238547515348692</v>
      </c>
      <c r="AE111" s="2">
        <f>IF(AD$4=$E111, $I111*AD$57,0) + IF(AD$4&gt;$E111,MIN(AD111,$I111-SUM($J111:AD111)))</f>
        <v>6.2238547515348692</v>
      </c>
      <c r="AF111" s="2">
        <f>IF(AE$4=$E111, $I111*AE$57,0) + IF(AE$4&gt;$E111,MIN(AE111,$I111-SUM($J111:AE111)))</f>
        <v>6.2238547515348301</v>
      </c>
      <c r="AG111" s="2">
        <f>IF(AF$4=$E111, $I111*AF$57,0) + IF(AF$4&gt;$E111,MIN(AF111,$I111-SUM($J111:AF111)))</f>
        <v>0</v>
      </c>
      <c r="AH111" s="2">
        <f>IF(AG$4=$E111, $I111*AG$57,0) + IF(AG$4&gt;$E111,MIN(AG111,$I111-SUM($J111:AG111)))</f>
        <v>0</v>
      </c>
      <c r="AI111" s="2">
        <f>IF(AH$4=$E111, $I111*AH$57,0) + IF(AH$4&gt;$E111,MIN(AH111,$I111-SUM($J111:AH111)))</f>
        <v>0</v>
      </c>
      <c r="AJ111" s="2">
        <f>IF(AI$4=$E111, $I111*AI$57,0) + IF(AI$4&gt;$E111,MIN(AI111,$I111-SUM($J111:AI111)))</f>
        <v>0</v>
      </c>
      <c r="AK111" s="2">
        <f>IF(AJ$4=$E111, $I111*AJ$57,0) + IF(AJ$4&gt;$E111,MIN(AJ111,$I111-SUM($J111:AJ111)))</f>
        <v>0</v>
      </c>
      <c r="AL111" s="2">
        <f>IF(AK$4=$E111, $I111*AK$57,0) + IF(AK$4&gt;$E111,MIN(AK111,$I111-SUM($J111:AK111)))</f>
        <v>0</v>
      </c>
      <c r="AM111" s="2">
        <f>IF(AL$4=$E111, $I111*AL$57,0) + IF(AL$4&gt;$E111,MIN(AL111,$I111-SUM($J111:AL111)))</f>
        <v>0</v>
      </c>
      <c r="AN111" s="2">
        <f>IF(AM$4=$E111, $I111*AM$57,0) + IF(AM$4&gt;$E111,MIN(AM111,$I111-SUM($J111:AM111)))</f>
        <v>0</v>
      </c>
      <c r="AO111" s="2">
        <f>IF(AN$4=$E111, $I111*AN$57,0) + IF(AN$4&gt;$E111,MIN(AN111,$I111-SUM($J111:AN111)))</f>
        <v>0</v>
      </c>
      <c r="AP111" s="2">
        <f>IF(AO$4=$E111, $I111*AO$57,0) + IF(AO$4&gt;$E111,MIN(AO111,$I111-SUM($J111:AO111)))</f>
        <v>0</v>
      </c>
      <c r="AQ111" s="57">
        <f>IF(AP$4=$E111, $I111*AP$57,0) + IF(AP$4&gt;$E111,MIN(AP111,$I111-SUM($J111:AP111)))</f>
        <v>0</v>
      </c>
      <c r="AR111" s="2">
        <f>IF(AQ$4=$E111, $I111*AQ$57,0) + IF(AQ$4&gt;$E111,MIN(AQ111,$I111-SUM($J111:AQ111)))</f>
        <v>0</v>
      </c>
      <c r="AS111" s="2">
        <f>IF(AR$4=$E111, $I111*AR$57,0) + IF(AR$4&gt;$E111,MIN(AR111,$I111-SUM($J111:AR111)))</f>
        <v>0</v>
      </c>
      <c r="AT111" s="2">
        <f>IF(AS$4=$E111, $I111*AS$57,0) + IF(AS$4&gt;$E111,MIN(AS111,$I111-SUM($J111:AS111)))</f>
        <v>0</v>
      </c>
      <c r="AU111" s="2">
        <f>IF(AT$4=$E111, $I111*AT$57,0) + IF(AT$4&gt;$E111,MIN(AT111,$I111-SUM($J111:AT111)))</f>
        <v>0</v>
      </c>
      <c r="AV111" s="2">
        <f>IF(AU$4=$E111, $I111*AU$57,0) + IF(AU$4&gt;$E111,MIN(AU111,$I111-SUM($J111:AU111)))</f>
        <v>0</v>
      </c>
      <c r="AW111" s="2"/>
    </row>
    <row r="112" spans="1:49" ht="16.8" outlineLevel="1">
      <c r="E112" s="44">
        <f>INDEX($K$4:$AV$4,,COUNT(E$109:E111)+1)</f>
        <v>34059</v>
      </c>
      <c r="G112" s="2" t="s">
        <v>105</v>
      </c>
      <c r="I112" s="2">
        <f t="shared" si="64"/>
        <v>125.21803012016582</v>
      </c>
      <c r="K112" s="2">
        <f>IF(J$4=$E112, $I112*J$57,0) + IF(J$4&gt;$E112,MIN(J112,$I112-SUM($J112:J112)))</f>
        <v>0</v>
      </c>
      <c r="L112" s="2">
        <f>IF(K$4=$E112, $I112*K$57,0) + IF(K$4&gt;$E112,MIN(K112,$I112-SUM($J112:K112)))</f>
        <v>0</v>
      </c>
      <c r="M112" s="2">
        <f>IF(L$4=$E112, $I112*L$57,0) + IF(L$4&gt;$E112,MIN(L112,$I112-SUM($J112:L112)))</f>
        <v>0</v>
      </c>
      <c r="N112" s="2">
        <f>IF(M$4=$E112, $I112*M$57,0) + IF(M$4&gt;$E112,MIN(M112,$I112-SUM($J112:M112)))</f>
        <v>6.2609015060082918</v>
      </c>
      <c r="O112" s="2">
        <f>IF(N$4=$E112, $I112*N$57,0) + IF(N$4&gt;$E112,MIN(N112,$I112-SUM($J112:N112)))</f>
        <v>6.2609015060082918</v>
      </c>
      <c r="P112" s="2">
        <f>IF(O$4=$E112, $I112*O$57,0) + IF(O$4&gt;$E112,MIN(O112,$I112-SUM($J112:O112)))</f>
        <v>6.2609015060082918</v>
      </c>
      <c r="Q112" s="2">
        <f>IF(P$4=$E112, $I112*P$57,0) + IF(P$4&gt;$E112,MIN(P112,$I112-SUM($J112:P112)))</f>
        <v>6.2609015060082918</v>
      </c>
      <c r="R112" s="2">
        <f>IF(Q$4=$E112, $I112*Q$57,0) + IF(Q$4&gt;$E112,MIN(Q112,$I112-SUM($J112:Q112)))</f>
        <v>6.2609015060082918</v>
      </c>
      <c r="S112" s="2">
        <f>IF(R$4=$E112, $I112*R$57,0) + IF(R$4&gt;$E112,MIN(R112,$I112-SUM($J112:R112)))</f>
        <v>6.2609015060082918</v>
      </c>
      <c r="T112" s="2">
        <f>IF(S$4=$E112, $I112*S$57,0) + IF(S$4&gt;$E112,MIN(S112,$I112-SUM($J112:S112)))</f>
        <v>6.2609015060082918</v>
      </c>
      <c r="U112" s="2">
        <f>IF(T$4=$E112, $I112*T$57,0) + IF(T$4&gt;$E112,MIN(T112,$I112-SUM($J112:T112)))</f>
        <v>6.2609015060082918</v>
      </c>
      <c r="V112" s="2">
        <f>IF(U$4=$E112, $I112*U$57,0) + IF(U$4&gt;$E112,MIN(U112,$I112-SUM($J112:U112)))</f>
        <v>6.2609015060082918</v>
      </c>
      <c r="W112" s="2">
        <f>IF(V$4=$E112, $I112*V$57,0) + IF(V$4&gt;$E112,MIN(V112,$I112-SUM($J112:V112)))</f>
        <v>6.2609015060082918</v>
      </c>
      <c r="X112" s="2">
        <f>IF(W$4=$E112, $I112*W$57,0) + IF(W$4&gt;$E112,MIN(W112,$I112-SUM($J112:W112)))</f>
        <v>6.2609015060082918</v>
      </c>
      <c r="Y112" s="2">
        <f>IF(X$4=$E112, $I112*X$57,0) + IF(X$4&gt;$E112,MIN(X112,$I112-SUM($J112:X112)))</f>
        <v>6.2609015060082918</v>
      </c>
      <c r="Z112" s="2">
        <f>IF(Y$4=$E112, $I112*Y$57,0) + IF(Y$4&gt;$E112,MIN(Y112,$I112-SUM($J112:Y112)))</f>
        <v>6.2609015060082918</v>
      </c>
      <c r="AA112" s="2">
        <f>IF(Z$4=$E112, $I112*Z$57,0) + IF(Z$4&gt;$E112,MIN(Z112,$I112-SUM($J112:Z112)))</f>
        <v>6.2609015060082918</v>
      </c>
      <c r="AB112" s="2">
        <f>IF(AA$4=$E112, $I112*AA$57,0) + IF(AA$4&gt;$E112,MIN(AA112,$I112-SUM($J112:AA112)))</f>
        <v>6.2609015060082918</v>
      </c>
      <c r="AC112" s="2">
        <f>IF(AB$4=$E112, $I112*AB$57,0) + IF(AB$4&gt;$E112,MIN(AB112,$I112-SUM($J112:AB112)))</f>
        <v>6.2609015060082918</v>
      </c>
      <c r="AD112" s="2">
        <f>IF(AC$4=$E112, $I112*AC$57,0) + IF(AC$4&gt;$E112,MIN(AC112,$I112-SUM($J112:AC112)))</f>
        <v>6.2609015060082918</v>
      </c>
      <c r="AE112" s="2">
        <f>IF(AD$4=$E112, $I112*AD$57,0) + IF(AD$4&gt;$E112,MIN(AD112,$I112-SUM($J112:AD112)))</f>
        <v>6.2609015060082918</v>
      </c>
      <c r="AF112" s="2">
        <f>IF(AE$4=$E112, $I112*AE$57,0) + IF(AE$4&gt;$E112,MIN(AE112,$I112-SUM($J112:AE112)))</f>
        <v>6.2609015060082918</v>
      </c>
      <c r="AG112" s="2">
        <f>IF(AF$4=$E112, $I112*AF$57,0) + IF(AF$4&gt;$E112,MIN(AF112,$I112-SUM($J112:AF112)))</f>
        <v>6.2609015060082385</v>
      </c>
      <c r="AH112" s="2">
        <f>IF(AG$4=$E112, $I112*AG$57,0) + IF(AG$4&gt;$E112,MIN(AG112,$I112-SUM($J112:AG112)))</f>
        <v>0</v>
      </c>
      <c r="AI112" s="2">
        <f>IF(AH$4=$E112, $I112*AH$57,0) + IF(AH$4&gt;$E112,MIN(AH112,$I112-SUM($J112:AH112)))</f>
        <v>0</v>
      </c>
      <c r="AJ112" s="2">
        <f>IF(AI$4=$E112, $I112*AI$57,0) + IF(AI$4&gt;$E112,MIN(AI112,$I112-SUM($J112:AI112)))</f>
        <v>0</v>
      </c>
      <c r="AK112" s="2">
        <f>IF(AJ$4=$E112, $I112*AJ$57,0) + IF(AJ$4&gt;$E112,MIN(AJ112,$I112-SUM($J112:AJ112)))</f>
        <v>0</v>
      </c>
      <c r="AL112" s="2">
        <f>IF(AK$4=$E112, $I112*AK$57,0) + IF(AK$4&gt;$E112,MIN(AK112,$I112-SUM($J112:AK112)))</f>
        <v>0</v>
      </c>
      <c r="AM112" s="2">
        <f>IF(AL$4=$E112, $I112*AL$57,0) + IF(AL$4&gt;$E112,MIN(AL112,$I112-SUM($J112:AL112)))</f>
        <v>0</v>
      </c>
      <c r="AN112" s="2">
        <f>IF(AM$4=$E112, $I112*AM$57,0) + IF(AM$4&gt;$E112,MIN(AM112,$I112-SUM($J112:AM112)))</f>
        <v>0</v>
      </c>
      <c r="AO112" s="2">
        <f>IF(AN$4=$E112, $I112*AN$57,0) + IF(AN$4&gt;$E112,MIN(AN112,$I112-SUM($J112:AN112)))</f>
        <v>0</v>
      </c>
      <c r="AP112" s="2">
        <f>IF(AO$4=$E112, $I112*AO$57,0) + IF(AO$4&gt;$E112,MIN(AO112,$I112-SUM($J112:AO112)))</f>
        <v>0</v>
      </c>
      <c r="AQ112" s="57">
        <f>IF(AP$4=$E112, $I112*AP$57,0) + IF(AP$4&gt;$E112,MIN(AP112,$I112-SUM($J112:AP112)))</f>
        <v>0</v>
      </c>
      <c r="AR112" s="2">
        <f>IF(AQ$4=$E112, $I112*AQ$57,0) + IF(AQ$4&gt;$E112,MIN(AQ112,$I112-SUM($J112:AQ112)))</f>
        <v>0</v>
      </c>
      <c r="AS112" s="2">
        <f>IF(AR$4=$E112, $I112*AR$57,0) + IF(AR$4&gt;$E112,MIN(AR112,$I112-SUM($J112:AR112)))</f>
        <v>0</v>
      </c>
      <c r="AT112" s="2">
        <f>IF(AS$4=$E112, $I112*AS$57,0) + IF(AS$4&gt;$E112,MIN(AS112,$I112-SUM($J112:AS112)))</f>
        <v>0</v>
      </c>
      <c r="AU112" s="2">
        <f>IF(AT$4=$E112, $I112*AT$57,0) + IF(AT$4&gt;$E112,MIN(AT112,$I112-SUM($J112:AT112)))</f>
        <v>0</v>
      </c>
      <c r="AV112" s="2">
        <f>IF(AU$4=$E112, $I112*AU$57,0) + IF(AU$4&gt;$E112,MIN(AU112,$I112-SUM($J112:AU112)))</f>
        <v>0</v>
      </c>
      <c r="AW112" s="2"/>
    </row>
    <row r="113" spans="5:49" ht="16.8" outlineLevel="1">
      <c r="E113" s="44">
        <f>INDEX($K$4:$AV$4,,COUNT(E$109:E112)+1)</f>
        <v>34424</v>
      </c>
      <c r="G113" s="2" t="s">
        <v>105</v>
      </c>
      <c r="I113" s="2">
        <f t="shared" si="64"/>
        <v>128.55223802277379</v>
      </c>
      <c r="K113" s="2">
        <f>IF(J$4=$E113, $I113*J$57,0) + IF(J$4&gt;$E113,MIN(J113,$I113-SUM($J113:J113)))</f>
        <v>0</v>
      </c>
      <c r="L113" s="2">
        <f>IF(K$4=$E113, $I113*K$57,0) + IF(K$4&gt;$E113,MIN(K113,$I113-SUM($J113:K113)))</f>
        <v>0</v>
      </c>
      <c r="M113" s="2">
        <f>IF(L$4=$E113, $I113*L$57,0) + IF(L$4&gt;$E113,MIN(L113,$I113-SUM($J113:L113)))</f>
        <v>0</v>
      </c>
      <c r="N113" s="2">
        <f>IF(M$4=$E113, $I113*M$57,0) + IF(M$4&gt;$E113,MIN(M113,$I113-SUM($J113:M113)))</f>
        <v>0</v>
      </c>
      <c r="O113" s="2">
        <f>IF(N$4=$E113, $I113*N$57,0) + IF(N$4&gt;$E113,MIN(N113,$I113-SUM($J113:N113)))</f>
        <v>6.4276119011386896</v>
      </c>
      <c r="P113" s="2">
        <f>IF(O$4=$E113, $I113*O$57,0) + IF(O$4&gt;$E113,MIN(O113,$I113-SUM($J113:O113)))</f>
        <v>6.4276119011386896</v>
      </c>
      <c r="Q113" s="2">
        <f>IF(P$4=$E113, $I113*P$57,0) + IF(P$4&gt;$E113,MIN(P113,$I113-SUM($J113:P113)))</f>
        <v>6.4276119011386896</v>
      </c>
      <c r="R113" s="2">
        <f>IF(Q$4=$E113, $I113*Q$57,0) + IF(Q$4&gt;$E113,MIN(Q113,$I113-SUM($J113:Q113)))</f>
        <v>6.4276119011386896</v>
      </c>
      <c r="S113" s="2">
        <f>IF(R$4=$E113, $I113*R$57,0) + IF(R$4&gt;$E113,MIN(R113,$I113-SUM($J113:R113)))</f>
        <v>6.4276119011386896</v>
      </c>
      <c r="T113" s="2">
        <f>IF(S$4=$E113, $I113*S$57,0) + IF(S$4&gt;$E113,MIN(S113,$I113-SUM($J113:S113)))</f>
        <v>6.4276119011386896</v>
      </c>
      <c r="U113" s="2">
        <f>IF(T$4=$E113, $I113*T$57,0) + IF(T$4&gt;$E113,MIN(T113,$I113-SUM($J113:T113)))</f>
        <v>6.4276119011386896</v>
      </c>
      <c r="V113" s="2">
        <f>IF(U$4=$E113, $I113*U$57,0) + IF(U$4&gt;$E113,MIN(U113,$I113-SUM($J113:U113)))</f>
        <v>6.4276119011386896</v>
      </c>
      <c r="W113" s="2">
        <f>IF(V$4=$E113, $I113*V$57,0) + IF(V$4&gt;$E113,MIN(V113,$I113-SUM($J113:V113)))</f>
        <v>6.4276119011386896</v>
      </c>
      <c r="X113" s="2">
        <f>IF(W$4=$E113, $I113*W$57,0) + IF(W$4&gt;$E113,MIN(W113,$I113-SUM($J113:W113)))</f>
        <v>6.4276119011386896</v>
      </c>
      <c r="Y113" s="2">
        <f>IF(X$4=$E113, $I113*X$57,0) + IF(X$4&gt;$E113,MIN(X113,$I113-SUM($J113:X113)))</f>
        <v>6.4276119011386896</v>
      </c>
      <c r="Z113" s="2">
        <f>IF(Y$4=$E113, $I113*Y$57,0) + IF(Y$4&gt;$E113,MIN(Y113,$I113-SUM($J113:Y113)))</f>
        <v>6.4276119011386896</v>
      </c>
      <c r="AA113" s="2">
        <f>IF(Z$4=$E113, $I113*Z$57,0) + IF(Z$4&gt;$E113,MIN(Z113,$I113-SUM($J113:Z113)))</f>
        <v>6.4276119011386896</v>
      </c>
      <c r="AB113" s="2">
        <f>IF(AA$4=$E113, $I113*AA$57,0) + IF(AA$4&gt;$E113,MIN(AA113,$I113-SUM($J113:AA113)))</f>
        <v>6.4276119011386896</v>
      </c>
      <c r="AC113" s="2">
        <f>IF(AB$4=$E113, $I113*AB$57,0) + IF(AB$4&gt;$E113,MIN(AB113,$I113-SUM($J113:AB113)))</f>
        <v>6.4276119011386896</v>
      </c>
      <c r="AD113" s="2">
        <f>IF(AC$4=$E113, $I113*AC$57,0) + IF(AC$4&gt;$E113,MIN(AC113,$I113-SUM($J113:AC113)))</f>
        <v>6.4276119011386896</v>
      </c>
      <c r="AE113" s="2">
        <f>IF(AD$4=$E113, $I113*AD$57,0) + IF(AD$4&gt;$E113,MIN(AD113,$I113-SUM($J113:AD113)))</f>
        <v>6.4276119011386896</v>
      </c>
      <c r="AF113" s="2">
        <f>IF(AE$4=$E113, $I113*AE$57,0) + IF(AE$4&gt;$E113,MIN(AE113,$I113-SUM($J113:AE113)))</f>
        <v>6.4276119011386896</v>
      </c>
      <c r="AG113" s="2">
        <f>IF(AF$4=$E113, $I113*AF$57,0) + IF(AF$4&gt;$E113,MIN(AF113,$I113-SUM($J113:AF113)))</f>
        <v>6.4276119011386896</v>
      </c>
      <c r="AH113" s="2">
        <f>IF(AG$4=$E113, $I113*AG$57,0) + IF(AG$4&gt;$E113,MIN(AG113,$I113-SUM($J113:AG113)))</f>
        <v>6.4276119011386896</v>
      </c>
      <c r="AI113" s="2">
        <f>IF(AH$4=$E113, $I113*AH$57,0) + IF(AH$4&gt;$E113,MIN(AH113,$I113-SUM($J113:AH113)))</f>
        <v>0</v>
      </c>
      <c r="AJ113" s="2">
        <f>IF(AI$4=$E113, $I113*AI$57,0) + IF(AI$4&gt;$E113,MIN(AI113,$I113-SUM($J113:AI113)))</f>
        <v>0</v>
      </c>
      <c r="AK113" s="2">
        <f>IF(AJ$4=$E113, $I113*AJ$57,0) + IF(AJ$4&gt;$E113,MIN(AJ113,$I113-SUM($J113:AJ113)))</f>
        <v>0</v>
      </c>
      <c r="AL113" s="2">
        <f>IF(AK$4=$E113, $I113*AK$57,0) + IF(AK$4&gt;$E113,MIN(AK113,$I113-SUM($J113:AK113)))</f>
        <v>0</v>
      </c>
      <c r="AM113" s="2">
        <f>IF(AL$4=$E113, $I113*AL$57,0) + IF(AL$4&gt;$E113,MIN(AL113,$I113-SUM($J113:AL113)))</f>
        <v>0</v>
      </c>
      <c r="AN113" s="2">
        <f>IF(AM$4=$E113, $I113*AM$57,0) + IF(AM$4&gt;$E113,MIN(AM113,$I113-SUM($J113:AM113)))</f>
        <v>0</v>
      </c>
      <c r="AO113" s="2">
        <f>IF(AN$4=$E113, $I113*AN$57,0) + IF(AN$4&gt;$E113,MIN(AN113,$I113-SUM($J113:AN113)))</f>
        <v>0</v>
      </c>
      <c r="AP113" s="2">
        <f>IF(AO$4=$E113, $I113*AO$57,0) + IF(AO$4&gt;$E113,MIN(AO113,$I113-SUM($J113:AO113)))</f>
        <v>0</v>
      </c>
      <c r="AQ113" s="57">
        <f>IF(AP$4=$E113, $I113*AP$57,0) + IF(AP$4&gt;$E113,MIN(AP113,$I113-SUM($J113:AP113)))</f>
        <v>0</v>
      </c>
      <c r="AR113" s="2">
        <f>IF(AQ$4=$E113, $I113*AQ$57,0) + IF(AQ$4&gt;$E113,MIN(AQ113,$I113-SUM($J113:AQ113)))</f>
        <v>0</v>
      </c>
      <c r="AS113" s="2">
        <f>IF(AR$4=$E113, $I113*AR$57,0) + IF(AR$4&gt;$E113,MIN(AR113,$I113-SUM($J113:AR113)))</f>
        <v>0</v>
      </c>
      <c r="AT113" s="2">
        <f>IF(AS$4=$E113, $I113*AS$57,0) + IF(AS$4&gt;$E113,MIN(AS113,$I113-SUM($J113:AS113)))</f>
        <v>0</v>
      </c>
      <c r="AU113" s="2">
        <f>IF(AT$4=$E113, $I113*AT$57,0) + IF(AT$4&gt;$E113,MIN(AT113,$I113-SUM($J113:AT113)))</f>
        <v>0</v>
      </c>
      <c r="AV113" s="2">
        <f>IF(AU$4=$E113, $I113*AU$57,0) + IF(AU$4&gt;$E113,MIN(AU113,$I113-SUM($J113:AU113)))</f>
        <v>0</v>
      </c>
      <c r="AW113" s="2"/>
    </row>
    <row r="114" spans="5:49" ht="16.8" outlineLevel="1">
      <c r="E114" s="44">
        <f>INDEX($K$4:$AV$4,,COUNT(E$109:E113)+1)</f>
        <v>34789</v>
      </c>
      <c r="G114" s="2" t="s">
        <v>105</v>
      </c>
      <c r="I114" s="2">
        <f t="shared" si="64"/>
        <v>145.59374508054782</v>
      </c>
      <c r="K114" s="2">
        <f>IF(J$4=$E114, $I114*J$57,0) + IF(J$4&gt;$E114,MIN(J114,$I114-SUM($J114:J114)))</f>
        <v>0</v>
      </c>
      <c r="L114" s="2">
        <f>IF(K$4=$E114, $I114*K$57,0) + IF(K$4&gt;$E114,MIN(K114,$I114-SUM($J114:K114)))</f>
        <v>0</v>
      </c>
      <c r="M114" s="2">
        <f>IF(L$4=$E114, $I114*L$57,0) + IF(L$4&gt;$E114,MIN(L114,$I114-SUM($J114:L114)))</f>
        <v>0</v>
      </c>
      <c r="N114" s="2">
        <f>IF(M$4=$E114, $I114*M$57,0) + IF(M$4&gt;$E114,MIN(M114,$I114-SUM($J114:M114)))</f>
        <v>0</v>
      </c>
      <c r="O114" s="2">
        <f>IF(N$4=$E114, $I114*N$57,0) + IF(N$4&gt;$E114,MIN(N114,$I114-SUM($J114:N114)))</f>
        <v>0</v>
      </c>
      <c r="P114" s="2">
        <f>IF(O$4=$E114, $I114*O$57,0) + IF(O$4&gt;$E114,MIN(O114,$I114-SUM($J114:O114)))</f>
        <v>7.2796872540273911</v>
      </c>
      <c r="Q114" s="2">
        <f>IF(P$4=$E114, $I114*P$57,0) + IF(P$4&gt;$E114,MIN(P114,$I114-SUM($J114:P114)))</f>
        <v>7.2796872540273911</v>
      </c>
      <c r="R114" s="2">
        <f>IF(Q$4=$E114, $I114*Q$57,0) + IF(Q$4&gt;$E114,MIN(Q114,$I114-SUM($J114:Q114)))</f>
        <v>7.2796872540273911</v>
      </c>
      <c r="S114" s="2">
        <f>IF(R$4=$E114, $I114*R$57,0) + IF(R$4&gt;$E114,MIN(R114,$I114-SUM($J114:R114)))</f>
        <v>7.2796872540273911</v>
      </c>
      <c r="T114" s="2">
        <f>IF(S$4=$E114, $I114*S$57,0) + IF(S$4&gt;$E114,MIN(S114,$I114-SUM($J114:S114)))</f>
        <v>7.2796872540273911</v>
      </c>
      <c r="U114" s="2">
        <f>IF(T$4=$E114, $I114*T$57,0) + IF(T$4&gt;$E114,MIN(T114,$I114-SUM($J114:T114)))</f>
        <v>7.2796872540273911</v>
      </c>
      <c r="V114" s="2">
        <f>IF(U$4=$E114, $I114*U$57,0) + IF(U$4&gt;$E114,MIN(U114,$I114-SUM($J114:U114)))</f>
        <v>7.2796872540273911</v>
      </c>
      <c r="W114" s="2">
        <f>IF(V$4=$E114, $I114*V$57,0) + IF(V$4&gt;$E114,MIN(V114,$I114-SUM($J114:V114)))</f>
        <v>7.2796872540273911</v>
      </c>
      <c r="X114" s="2">
        <f>IF(W$4=$E114, $I114*W$57,0) + IF(W$4&gt;$E114,MIN(W114,$I114-SUM($J114:W114)))</f>
        <v>7.2796872540273911</v>
      </c>
      <c r="Y114" s="2">
        <f>IF(X$4=$E114, $I114*X$57,0) + IF(X$4&gt;$E114,MIN(X114,$I114-SUM($J114:X114)))</f>
        <v>7.2796872540273911</v>
      </c>
      <c r="Z114" s="2">
        <f>IF(Y$4=$E114, $I114*Y$57,0) + IF(Y$4&gt;$E114,MIN(Y114,$I114-SUM($J114:Y114)))</f>
        <v>7.2796872540273911</v>
      </c>
      <c r="AA114" s="2">
        <f>IF(Z$4=$E114, $I114*Z$57,0) + IF(Z$4&gt;$E114,MIN(Z114,$I114-SUM($J114:Z114)))</f>
        <v>7.2796872540273911</v>
      </c>
      <c r="AB114" s="2">
        <f>IF(AA$4=$E114, $I114*AA$57,0) + IF(AA$4&gt;$E114,MIN(AA114,$I114-SUM($J114:AA114)))</f>
        <v>7.2796872540273911</v>
      </c>
      <c r="AC114" s="2">
        <f>IF(AB$4=$E114, $I114*AB$57,0) + IF(AB$4&gt;$E114,MIN(AB114,$I114-SUM($J114:AB114)))</f>
        <v>7.2796872540273911</v>
      </c>
      <c r="AD114" s="2">
        <f>IF(AC$4=$E114, $I114*AC$57,0) + IF(AC$4&gt;$E114,MIN(AC114,$I114-SUM($J114:AC114)))</f>
        <v>7.2796872540273911</v>
      </c>
      <c r="AE114" s="2">
        <f>IF(AD$4=$E114, $I114*AD$57,0) + IF(AD$4&gt;$E114,MIN(AD114,$I114-SUM($J114:AD114)))</f>
        <v>7.2796872540273911</v>
      </c>
      <c r="AF114" s="2">
        <f>IF(AE$4=$E114, $I114*AE$57,0) + IF(AE$4&gt;$E114,MIN(AE114,$I114-SUM($J114:AE114)))</f>
        <v>7.2796872540273911</v>
      </c>
      <c r="AG114" s="2">
        <f>IF(AF$4=$E114, $I114*AF$57,0) + IF(AF$4&gt;$E114,MIN(AF114,$I114-SUM($J114:AF114)))</f>
        <v>7.2796872540273911</v>
      </c>
      <c r="AH114" s="2">
        <f>IF(AG$4=$E114, $I114*AG$57,0) + IF(AG$4&gt;$E114,MIN(AG114,$I114-SUM($J114:AG114)))</f>
        <v>7.2796872540273911</v>
      </c>
      <c r="AI114" s="2">
        <f>IF(AH$4=$E114, $I114*AH$57,0) + IF(AH$4&gt;$E114,MIN(AH114,$I114-SUM($J114:AH114)))</f>
        <v>7.2796872540273796</v>
      </c>
      <c r="AJ114" s="2">
        <f>IF(AI$4=$E114, $I114*AI$57,0) + IF(AI$4&gt;$E114,MIN(AI114,$I114-SUM($J114:AI114)))</f>
        <v>0</v>
      </c>
      <c r="AK114" s="2">
        <f>IF(AJ$4=$E114, $I114*AJ$57,0) + IF(AJ$4&gt;$E114,MIN(AJ114,$I114-SUM($J114:AJ114)))</f>
        <v>0</v>
      </c>
      <c r="AL114" s="2">
        <f>IF(AK$4=$E114, $I114*AK$57,0) + IF(AK$4&gt;$E114,MIN(AK114,$I114-SUM($J114:AK114)))</f>
        <v>0</v>
      </c>
      <c r="AM114" s="2">
        <f>IF(AL$4=$E114, $I114*AL$57,0) + IF(AL$4&gt;$E114,MIN(AL114,$I114-SUM($J114:AL114)))</f>
        <v>0</v>
      </c>
      <c r="AN114" s="2">
        <f>IF(AM$4=$E114, $I114*AM$57,0) + IF(AM$4&gt;$E114,MIN(AM114,$I114-SUM($J114:AM114)))</f>
        <v>0</v>
      </c>
      <c r="AO114" s="2">
        <f>IF(AN$4=$E114, $I114*AN$57,0) + IF(AN$4&gt;$E114,MIN(AN114,$I114-SUM($J114:AN114)))</f>
        <v>0</v>
      </c>
      <c r="AP114" s="2">
        <f>IF(AO$4=$E114, $I114*AO$57,0) + IF(AO$4&gt;$E114,MIN(AO114,$I114-SUM($J114:AO114)))</f>
        <v>0</v>
      </c>
      <c r="AQ114" s="57">
        <f>IF(AP$4=$E114, $I114*AP$57,0) + IF(AP$4&gt;$E114,MIN(AP114,$I114-SUM($J114:AP114)))</f>
        <v>0</v>
      </c>
      <c r="AR114" s="2">
        <f>IF(AQ$4=$E114, $I114*AQ$57,0) + IF(AQ$4&gt;$E114,MIN(AQ114,$I114-SUM($J114:AQ114)))</f>
        <v>0</v>
      </c>
      <c r="AS114" s="2">
        <f>IF(AR$4=$E114, $I114*AR$57,0) + IF(AR$4&gt;$E114,MIN(AR114,$I114-SUM($J114:AR114)))</f>
        <v>0</v>
      </c>
      <c r="AT114" s="2">
        <f>IF(AS$4=$E114, $I114*AS$57,0) + IF(AS$4&gt;$E114,MIN(AS114,$I114-SUM($J114:AS114)))</f>
        <v>0</v>
      </c>
      <c r="AU114" s="2">
        <f>IF(AT$4=$E114, $I114*AT$57,0) + IF(AT$4&gt;$E114,MIN(AT114,$I114-SUM($J114:AT114)))</f>
        <v>0</v>
      </c>
      <c r="AV114" s="2">
        <f>IF(AU$4=$E114, $I114*AU$57,0) + IF(AU$4&gt;$E114,MIN(AU114,$I114-SUM($J114:AU114)))</f>
        <v>0</v>
      </c>
      <c r="AW114" s="2"/>
    </row>
    <row r="115" spans="5:49" ht="16.8" outlineLevel="1">
      <c r="E115" s="44">
        <f>INDEX($K$4:$AV$4,,COUNT(E$109:E114)+1)</f>
        <v>35155</v>
      </c>
      <c r="G115" s="2" t="s">
        <v>105</v>
      </c>
      <c r="I115" s="2">
        <f t="shared" si="64"/>
        <v>129.29317311224219</v>
      </c>
      <c r="K115" s="2">
        <f>IF(J$4=$E115, $I115*J$57,0) + IF(J$4&gt;$E115,MIN(J115,$I115-SUM($J115:J115)))</f>
        <v>0</v>
      </c>
      <c r="L115" s="2">
        <f>IF(K$4=$E115, $I115*K$57,0) + IF(K$4&gt;$E115,MIN(K115,$I115-SUM($J115:K115)))</f>
        <v>0</v>
      </c>
      <c r="M115" s="2">
        <f>IF(L$4=$E115, $I115*L$57,0) + IF(L$4&gt;$E115,MIN(L115,$I115-SUM($J115:L115)))</f>
        <v>0</v>
      </c>
      <c r="N115" s="2">
        <f>IF(M$4=$E115, $I115*M$57,0) + IF(M$4&gt;$E115,MIN(M115,$I115-SUM($J115:M115)))</f>
        <v>0</v>
      </c>
      <c r="O115" s="2">
        <f>IF(N$4=$E115, $I115*N$57,0) + IF(N$4&gt;$E115,MIN(N115,$I115-SUM($J115:N115)))</f>
        <v>0</v>
      </c>
      <c r="P115" s="2">
        <f>IF(O$4=$E115, $I115*O$57,0) + IF(O$4&gt;$E115,MIN(O115,$I115-SUM($J115:O115)))</f>
        <v>0</v>
      </c>
      <c r="Q115" s="2">
        <f>IF(P$4=$E115, $I115*P$57,0) + IF(P$4&gt;$E115,MIN(P115,$I115-SUM($J115:P115)))</f>
        <v>6.4646586556121095</v>
      </c>
      <c r="R115" s="2">
        <f>IF(Q$4=$E115, $I115*Q$57,0) + IF(Q$4&gt;$E115,MIN(Q115,$I115-SUM($J115:Q115)))</f>
        <v>6.4646586556121095</v>
      </c>
      <c r="S115" s="2">
        <f>IF(R$4=$E115, $I115*R$57,0) + IF(R$4&gt;$E115,MIN(R115,$I115-SUM($J115:R115)))</f>
        <v>6.4646586556121095</v>
      </c>
      <c r="T115" s="2">
        <f>IF(S$4=$E115, $I115*S$57,0) + IF(S$4&gt;$E115,MIN(S115,$I115-SUM($J115:S115)))</f>
        <v>6.4646586556121095</v>
      </c>
      <c r="U115" s="2">
        <f>IF(T$4=$E115, $I115*T$57,0) + IF(T$4&gt;$E115,MIN(T115,$I115-SUM($J115:T115)))</f>
        <v>6.4646586556121095</v>
      </c>
      <c r="V115" s="2">
        <f>IF(U$4=$E115, $I115*U$57,0) + IF(U$4&gt;$E115,MIN(U115,$I115-SUM($J115:U115)))</f>
        <v>6.4646586556121095</v>
      </c>
      <c r="W115" s="2">
        <f>IF(V$4=$E115, $I115*V$57,0) + IF(V$4&gt;$E115,MIN(V115,$I115-SUM($J115:V115)))</f>
        <v>6.4646586556121095</v>
      </c>
      <c r="X115" s="2">
        <f>IF(W$4=$E115, $I115*W$57,0) + IF(W$4&gt;$E115,MIN(W115,$I115-SUM($J115:W115)))</f>
        <v>6.4646586556121095</v>
      </c>
      <c r="Y115" s="2">
        <f>IF(X$4=$E115, $I115*X$57,0) + IF(X$4&gt;$E115,MIN(X115,$I115-SUM($J115:X115)))</f>
        <v>6.4646586556121095</v>
      </c>
      <c r="Z115" s="2">
        <f>IF(Y$4=$E115, $I115*Y$57,0) + IF(Y$4&gt;$E115,MIN(Y115,$I115-SUM($J115:Y115)))</f>
        <v>6.4646586556121095</v>
      </c>
      <c r="AA115" s="2">
        <f>IF(Z$4=$E115, $I115*Z$57,0) + IF(Z$4&gt;$E115,MIN(Z115,$I115-SUM($J115:Z115)))</f>
        <v>6.4646586556121095</v>
      </c>
      <c r="AB115" s="2">
        <f>IF(AA$4=$E115, $I115*AA$57,0) + IF(AA$4&gt;$E115,MIN(AA115,$I115-SUM($J115:AA115)))</f>
        <v>6.4646586556121095</v>
      </c>
      <c r="AC115" s="2">
        <f>IF(AB$4=$E115, $I115*AB$57,0) + IF(AB$4&gt;$E115,MIN(AB115,$I115-SUM($J115:AB115)))</f>
        <v>6.4646586556121095</v>
      </c>
      <c r="AD115" s="2">
        <f>IF(AC$4=$E115, $I115*AC$57,0) + IF(AC$4&gt;$E115,MIN(AC115,$I115-SUM($J115:AC115)))</f>
        <v>6.4646586556121095</v>
      </c>
      <c r="AE115" s="2">
        <f>IF(AD$4=$E115, $I115*AD$57,0) + IF(AD$4&gt;$E115,MIN(AD115,$I115-SUM($J115:AD115)))</f>
        <v>6.4646586556121095</v>
      </c>
      <c r="AF115" s="2">
        <f>IF(AE$4=$E115, $I115*AE$57,0) + IF(AE$4&gt;$E115,MIN(AE115,$I115-SUM($J115:AE115)))</f>
        <v>6.4646586556121095</v>
      </c>
      <c r="AG115" s="2">
        <f>IF(AF$4=$E115, $I115*AF$57,0) + IF(AF$4&gt;$E115,MIN(AF115,$I115-SUM($J115:AF115)))</f>
        <v>6.4646586556121095</v>
      </c>
      <c r="AH115" s="2">
        <f>IF(AG$4=$E115, $I115*AG$57,0) + IF(AG$4&gt;$E115,MIN(AG115,$I115-SUM($J115:AG115)))</f>
        <v>6.4646586556121095</v>
      </c>
      <c r="AI115" s="2">
        <f>IF(AH$4=$E115, $I115*AH$57,0) + IF(AH$4&gt;$E115,MIN(AH115,$I115-SUM($J115:AH115)))</f>
        <v>6.4646586556121095</v>
      </c>
      <c r="AJ115" s="2">
        <f>IF(AI$4=$E115, $I115*AI$57,0) + IF(AI$4&gt;$E115,MIN(AI115,$I115-SUM($J115:AI115)))</f>
        <v>6.4646586556120695</v>
      </c>
      <c r="AK115" s="2">
        <f>IF(AJ$4=$E115, $I115*AJ$57,0) + IF(AJ$4&gt;$E115,MIN(AJ115,$I115-SUM($J115:AJ115)))</f>
        <v>0</v>
      </c>
      <c r="AL115" s="2">
        <f>IF(AK$4=$E115, $I115*AK$57,0) + IF(AK$4&gt;$E115,MIN(AK115,$I115-SUM($J115:AK115)))</f>
        <v>0</v>
      </c>
      <c r="AM115" s="2">
        <f>IF(AL$4=$E115, $I115*AL$57,0) + IF(AL$4&gt;$E115,MIN(AL115,$I115-SUM($J115:AL115)))</f>
        <v>0</v>
      </c>
      <c r="AN115" s="2">
        <f>IF(AM$4=$E115, $I115*AM$57,0) + IF(AM$4&gt;$E115,MIN(AM115,$I115-SUM($J115:AM115)))</f>
        <v>0</v>
      </c>
      <c r="AO115" s="2">
        <f>IF(AN$4=$E115, $I115*AN$57,0) + IF(AN$4&gt;$E115,MIN(AN115,$I115-SUM($J115:AN115)))</f>
        <v>0</v>
      </c>
      <c r="AP115" s="2">
        <f>IF(AO$4=$E115, $I115*AO$57,0) + IF(AO$4&gt;$E115,MIN(AO115,$I115-SUM($J115:AO115)))</f>
        <v>0</v>
      </c>
      <c r="AQ115" s="57">
        <f>IF(AP$4=$E115, $I115*AP$57,0) + IF(AP$4&gt;$E115,MIN(AP115,$I115-SUM($J115:AP115)))</f>
        <v>0</v>
      </c>
      <c r="AR115" s="2">
        <f>IF(AQ$4=$E115, $I115*AQ$57,0) + IF(AQ$4&gt;$E115,MIN(AQ115,$I115-SUM($J115:AQ115)))</f>
        <v>0</v>
      </c>
      <c r="AS115" s="2">
        <f>IF(AR$4=$E115, $I115*AR$57,0) + IF(AR$4&gt;$E115,MIN(AR115,$I115-SUM($J115:AR115)))</f>
        <v>0</v>
      </c>
      <c r="AT115" s="2">
        <f>IF(AS$4=$E115, $I115*AS$57,0) + IF(AS$4&gt;$E115,MIN(AS115,$I115-SUM($J115:AS115)))</f>
        <v>0</v>
      </c>
      <c r="AU115" s="2">
        <f>IF(AT$4=$E115, $I115*AT$57,0) + IF(AT$4&gt;$E115,MIN(AT115,$I115-SUM($J115:AT115)))</f>
        <v>0</v>
      </c>
      <c r="AV115" s="2">
        <f>IF(AU$4=$E115, $I115*AU$57,0) + IF(AU$4&gt;$E115,MIN(AU115,$I115-SUM($J115:AU115)))</f>
        <v>0</v>
      </c>
      <c r="AW115" s="2"/>
    </row>
    <row r="116" spans="5:49" ht="16.8" outlineLevel="1">
      <c r="E116" s="44">
        <f>INDEX($K$4:$AV$4,,COUNT(E$109:E115)+1)</f>
        <v>35520</v>
      </c>
      <c r="G116" s="2" t="s">
        <v>105</v>
      </c>
      <c r="I116" s="2">
        <f t="shared" si="64"/>
        <v>149.29842052788999</v>
      </c>
      <c r="K116" s="2">
        <f>IF(J$4=$E116, $I116*J$57,0) + IF(J$4&gt;$E116,MIN(J116,$I116-SUM($J116:J116)))</f>
        <v>0</v>
      </c>
      <c r="L116" s="2">
        <f>IF(K$4=$E116, $I116*K$57,0) + IF(K$4&gt;$E116,MIN(K116,$I116-SUM($J116:K116)))</f>
        <v>0</v>
      </c>
      <c r="M116" s="2">
        <f>IF(L$4=$E116, $I116*L$57,0) + IF(L$4&gt;$E116,MIN(L116,$I116-SUM($J116:L116)))</f>
        <v>0</v>
      </c>
      <c r="N116" s="2">
        <f>IF(M$4=$E116, $I116*M$57,0) + IF(M$4&gt;$E116,MIN(M116,$I116-SUM($J116:M116)))</f>
        <v>0</v>
      </c>
      <c r="O116" s="2">
        <f>IF(N$4=$E116, $I116*N$57,0) + IF(N$4&gt;$E116,MIN(N116,$I116-SUM($J116:N116)))</f>
        <v>0</v>
      </c>
      <c r="P116" s="2">
        <f>IF(O$4=$E116, $I116*O$57,0) + IF(O$4&gt;$E116,MIN(O116,$I116-SUM($J116:O116)))</f>
        <v>0</v>
      </c>
      <c r="Q116" s="2">
        <f>IF(P$4=$E116, $I116*P$57,0) + IF(P$4&gt;$E116,MIN(P116,$I116-SUM($J116:P116)))</f>
        <v>0</v>
      </c>
      <c r="R116" s="2">
        <f>IF(Q$4=$E116, $I116*Q$57,0) + IF(Q$4&gt;$E116,MIN(Q116,$I116-SUM($J116:Q116)))</f>
        <v>7.4649210263944994</v>
      </c>
      <c r="S116" s="2">
        <f>IF(R$4=$E116, $I116*R$57,0) + IF(R$4&gt;$E116,MIN(R116,$I116-SUM($J116:R116)))</f>
        <v>7.4649210263944994</v>
      </c>
      <c r="T116" s="2">
        <f>IF(S$4=$E116, $I116*S$57,0) + IF(S$4&gt;$E116,MIN(S116,$I116-SUM($J116:S116)))</f>
        <v>7.4649210263944994</v>
      </c>
      <c r="U116" s="2">
        <f>IF(T$4=$E116, $I116*T$57,0) + IF(T$4&gt;$E116,MIN(T116,$I116-SUM($J116:T116)))</f>
        <v>7.4649210263944994</v>
      </c>
      <c r="V116" s="2">
        <f>IF(U$4=$E116, $I116*U$57,0) + IF(U$4&gt;$E116,MIN(U116,$I116-SUM($J116:U116)))</f>
        <v>7.4649210263944994</v>
      </c>
      <c r="W116" s="2">
        <f>IF(V$4=$E116, $I116*V$57,0) + IF(V$4&gt;$E116,MIN(V116,$I116-SUM($J116:V116)))</f>
        <v>7.4649210263944994</v>
      </c>
      <c r="X116" s="2">
        <f>IF(W$4=$E116, $I116*W$57,0) + IF(W$4&gt;$E116,MIN(W116,$I116-SUM($J116:W116)))</f>
        <v>7.4649210263944994</v>
      </c>
      <c r="Y116" s="2">
        <f>IF(X$4=$E116, $I116*X$57,0) + IF(X$4&gt;$E116,MIN(X116,$I116-SUM($J116:X116)))</f>
        <v>7.4649210263944994</v>
      </c>
      <c r="Z116" s="2">
        <f>IF(Y$4=$E116, $I116*Y$57,0) + IF(Y$4&gt;$E116,MIN(Y116,$I116-SUM($J116:Y116)))</f>
        <v>7.4649210263944994</v>
      </c>
      <c r="AA116" s="2">
        <f>IF(Z$4=$E116, $I116*Z$57,0) + IF(Z$4&gt;$E116,MIN(Z116,$I116-SUM($J116:Z116)))</f>
        <v>7.4649210263944994</v>
      </c>
      <c r="AB116" s="2">
        <f>IF(AA$4=$E116, $I116*AA$57,0) + IF(AA$4&gt;$E116,MIN(AA116,$I116-SUM($J116:AA116)))</f>
        <v>7.4649210263944994</v>
      </c>
      <c r="AC116" s="2">
        <f>IF(AB$4=$E116, $I116*AB$57,0) + IF(AB$4&gt;$E116,MIN(AB116,$I116-SUM($J116:AB116)))</f>
        <v>7.4649210263944994</v>
      </c>
      <c r="AD116" s="2">
        <f>IF(AC$4=$E116, $I116*AC$57,0) + IF(AC$4&gt;$E116,MIN(AC116,$I116-SUM($J116:AC116)))</f>
        <v>7.4649210263944994</v>
      </c>
      <c r="AE116" s="2">
        <f>IF(AD$4=$E116, $I116*AD$57,0) + IF(AD$4&gt;$E116,MIN(AD116,$I116-SUM($J116:AD116)))</f>
        <v>7.4649210263944994</v>
      </c>
      <c r="AF116" s="2">
        <f>IF(AE$4=$E116, $I116*AE$57,0) + IF(AE$4&gt;$E116,MIN(AE116,$I116-SUM($J116:AE116)))</f>
        <v>7.4649210263944994</v>
      </c>
      <c r="AG116" s="2">
        <f>IF(AF$4=$E116, $I116*AF$57,0) + IF(AF$4&gt;$E116,MIN(AF116,$I116-SUM($J116:AF116)))</f>
        <v>7.4649210263944994</v>
      </c>
      <c r="AH116" s="2">
        <f>IF(AG$4=$E116, $I116*AG$57,0) + IF(AG$4&gt;$E116,MIN(AG116,$I116-SUM($J116:AG116)))</f>
        <v>7.4649210263944994</v>
      </c>
      <c r="AI116" s="2">
        <f>IF(AH$4=$E116, $I116*AH$57,0) + IF(AH$4&gt;$E116,MIN(AH116,$I116-SUM($J116:AH116)))</f>
        <v>7.4649210263944994</v>
      </c>
      <c r="AJ116" s="2">
        <f>IF(AI$4=$E116, $I116*AI$57,0) + IF(AI$4&gt;$E116,MIN(AI116,$I116-SUM($J116:AI116)))</f>
        <v>7.4649210263944994</v>
      </c>
      <c r="AK116" s="2">
        <f>IF(AJ$4=$E116, $I116*AJ$57,0) + IF(AJ$4&gt;$E116,MIN(AJ116,$I116-SUM($J116:AJ116)))</f>
        <v>7.4649210263944212</v>
      </c>
      <c r="AL116" s="2">
        <f>IF(AK$4=$E116, $I116*AK$57,0) + IF(AK$4&gt;$E116,MIN(AK116,$I116-SUM($J116:AK116)))</f>
        <v>0</v>
      </c>
      <c r="AM116" s="2">
        <f>IF(AL$4=$E116, $I116*AL$57,0) + IF(AL$4&gt;$E116,MIN(AL116,$I116-SUM($J116:AL116)))</f>
        <v>0</v>
      </c>
      <c r="AN116" s="2">
        <f>IF(AM$4=$E116, $I116*AM$57,0) + IF(AM$4&gt;$E116,MIN(AM116,$I116-SUM($J116:AM116)))</f>
        <v>0</v>
      </c>
      <c r="AO116" s="2">
        <f>IF(AN$4=$E116, $I116*AN$57,0) + IF(AN$4&gt;$E116,MIN(AN116,$I116-SUM($J116:AN116)))</f>
        <v>0</v>
      </c>
      <c r="AP116" s="2">
        <f>IF(AO$4=$E116, $I116*AO$57,0) + IF(AO$4&gt;$E116,MIN(AO116,$I116-SUM($J116:AO116)))</f>
        <v>0</v>
      </c>
      <c r="AQ116" s="57">
        <f>IF(AP$4=$E116, $I116*AP$57,0) + IF(AP$4&gt;$E116,MIN(AP116,$I116-SUM($J116:AP116)))</f>
        <v>0</v>
      </c>
      <c r="AR116" s="2">
        <f>IF(AQ$4=$E116, $I116*AQ$57,0) + IF(AQ$4&gt;$E116,MIN(AQ116,$I116-SUM($J116:AQ116)))</f>
        <v>0</v>
      </c>
      <c r="AS116" s="2">
        <f>IF(AR$4=$E116, $I116*AR$57,0) + IF(AR$4&gt;$E116,MIN(AR116,$I116-SUM($J116:AR116)))</f>
        <v>0</v>
      </c>
      <c r="AT116" s="2">
        <f>IF(AS$4=$E116, $I116*AS$57,0) + IF(AS$4&gt;$E116,MIN(AS116,$I116-SUM($J116:AS116)))</f>
        <v>0</v>
      </c>
      <c r="AU116" s="2">
        <f>IF(AT$4=$E116, $I116*AT$57,0) + IF(AT$4&gt;$E116,MIN(AT116,$I116-SUM($J116:AT116)))</f>
        <v>0</v>
      </c>
      <c r="AV116" s="2">
        <f>IF(AU$4=$E116, $I116*AU$57,0) + IF(AU$4&gt;$E116,MIN(AU116,$I116-SUM($J116:AU116)))</f>
        <v>0</v>
      </c>
      <c r="AW116" s="2"/>
    </row>
    <row r="117" spans="5:49" ht="16.8" outlineLevel="1">
      <c r="E117" s="44">
        <f>INDEX($K$4:$AV$4,,COUNT(E$109:E116)+1)</f>
        <v>35885</v>
      </c>
      <c r="G117" s="2" t="s">
        <v>105</v>
      </c>
      <c r="I117" s="2">
        <f t="shared" si="64"/>
        <v>127.25560161620399</v>
      </c>
      <c r="K117" s="2">
        <f>IF(J$4=$E117, $I117*J$57,0) + IF(J$4&gt;$E117,MIN(J117,$I117-SUM($J117:J117)))</f>
        <v>0</v>
      </c>
      <c r="L117" s="2">
        <f>IF(K$4=$E117, $I117*K$57,0) + IF(K$4&gt;$E117,MIN(K117,$I117-SUM($J117:K117)))</f>
        <v>0</v>
      </c>
      <c r="M117" s="2">
        <f>IF(L$4=$E117, $I117*L$57,0) + IF(L$4&gt;$E117,MIN(L117,$I117-SUM($J117:L117)))</f>
        <v>0</v>
      </c>
      <c r="N117" s="2">
        <f>IF(M$4=$E117, $I117*M$57,0) + IF(M$4&gt;$E117,MIN(M117,$I117-SUM($J117:M117)))</f>
        <v>0</v>
      </c>
      <c r="O117" s="2">
        <f>IF(N$4=$E117, $I117*N$57,0) + IF(N$4&gt;$E117,MIN(N117,$I117-SUM($J117:N117)))</f>
        <v>0</v>
      </c>
      <c r="P117" s="2">
        <f>IF(O$4=$E117, $I117*O$57,0) + IF(O$4&gt;$E117,MIN(O117,$I117-SUM($J117:O117)))</f>
        <v>0</v>
      </c>
      <c r="Q117" s="2">
        <f>IF(P$4=$E117, $I117*P$57,0) + IF(P$4&gt;$E117,MIN(P117,$I117-SUM($J117:P117)))</f>
        <v>0</v>
      </c>
      <c r="R117" s="2">
        <f>IF(Q$4=$E117, $I117*Q$57,0) + IF(Q$4&gt;$E117,MIN(Q117,$I117-SUM($J117:Q117)))</f>
        <v>0</v>
      </c>
      <c r="S117" s="2">
        <f>IF(R$4=$E117, $I117*R$57,0) + IF(R$4&gt;$E117,MIN(R117,$I117-SUM($J117:R117)))</f>
        <v>6.3627800808102002</v>
      </c>
      <c r="T117" s="2">
        <f>IF(S$4=$E117, $I117*S$57,0) + IF(S$4&gt;$E117,MIN(S117,$I117-SUM($J117:S117)))</f>
        <v>6.3627800808102002</v>
      </c>
      <c r="U117" s="2">
        <f>IF(T$4=$E117, $I117*T$57,0) + IF(T$4&gt;$E117,MIN(T117,$I117-SUM($J117:T117)))</f>
        <v>6.3627800808102002</v>
      </c>
      <c r="V117" s="2">
        <f>IF(U$4=$E117, $I117*U$57,0) + IF(U$4&gt;$E117,MIN(U117,$I117-SUM($J117:U117)))</f>
        <v>6.3627800808102002</v>
      </c>
      <c r="W117" s="2">
        <f>IF(V$4=$E117, $I117*V$57,0) + IF(V$4&gt;$E117,MIN(V117,$I117-SUM($J117:V117)))</f>
        <v>6.3627800808102002</v>
      </c>
      <c r="X117" s="2">
        <f>IF(W$4=$E117, $I117*W$57,0) + IF(W$4&gt;$E117,MIN(W117,$I117-SUM($J117:W117)))</f>
        <v>6.3627800808102002</v>
      </c>
      <c r="Y117" s="2">
        <f>IF(X$4=$E117, $I117*X$57,0) + IF(X$4&gt;$E117,MIN(X117,$I117-SUM($J117:X117)))</f>
        <v>6.3627800808102002</v>
      </c>
      <c r="Z117" s="2">
        <f>IF(Y$4=$E117, $I117*Y$57,0) + IF(Y$4&gt;$E117,MIN(Y117,$I117-SUM($J117:Y117)))</f>
        <v>6.3627800808102002</v>
      </c>
      <c r="AA117" s="2">
        <f>IF(Z$4=$E117, $I117*Z$57,0) + IF(Z$4&gt;$E117,MIN(Z117,$I117-SUM($J117:Z117)))</f>
        <v>6.3627800808102002</v>
      </c>
      <c r="AB117" s="2">
        <f>IF(AA$4=$E117, $I117*AA$57,0) + IF(AA$4&gt;$E117,MIN(AA117,$I117-SUM($J117:AA117)))</f>
        <v>6.3627800808102002</v>
      </c>
      <c r="AC117" s="2">
        <f>IF(AB$4=$E117, $I117*AB$57,0) + IF(AB$4&gt;$E117,MIN(AB117,$I117-SUM($J117:AB117)))</f>
        <v>6.3627800808102002</v>
      </c>
      <c r="AD117" s="2">
        <f>IF(AC$4=$E117, $I117*AC$57,0) + IF(AC$4&gt;$E117,MIN(AC117,$I117-SUM($J117:AC117)))</f>
        <v>6.3627800808102002</v>
      </c>
      <c r="AE117" s="2">
        <f>IF(AD$4=$E117, $I117*AD$57,0) + IF(AD$4&gt;$E117,MIN(AD117,$I117-SUM($J117:AD117)))</f>
        <v>6.3627800808102002</v>
      </c>
      <c r="AF117" s="2">
        <f>IF(AE$4=$E117, $I117*AE$57,0) + IF(AE$4&gt;$E117,MIN(AE117,$I117-SUM($J117:AE117)))</f>
        <v>6.3627800808102002</v>
      </c>
      <c r="AG117" s="2">
        <f>IF(AF$4=$E117, $I117*AF$57,0) + IF(AF$4&gt;$E117,MIN(AF117,$I117-SUM($J117:AF117)))</f>
        <v>6.3627800808102002</v>
      </c>
      <c r="AH117" s="2">
        <f>IF(AG$4=$E117, $I117*AG$57,0) + IF(AG$4&gt;$E117,MIN(AG117,$I117-SUM($J117:AG117)))</f>
        <v>6.3627800808102002</v>
      </c>
      <c r="AI117" s="2">
        <f>IF(AH$4=$E117, $I117*AH$57,0) + IF(AH$4&gt;$E117,MIN(AH117,$I117-SUM($J117:AH117)))</f>
        <v>6.3627800808102002</v>
      </c>
      <c r="AJ117" s="2">
        <f>IF(AI$4=$E117, $I117*AI$57,0) + IF(AI$4&gt;$E117,MIN(AI117,$I117-SUM($J117:AI117)))</f>
        <v>6.3627800808102002</v>
      </c>
      <c r="AK117" s="2">
        <f>IF(AJ$4=$E117, $I117*AJ$57,0) + IF(AJ$4&gt;$E117,MIN(AJ117,$I117-SUM($J117:AJ117)))</f>
        <v>6.3627800808102002</v>
      </c>
      <c r="AL117" s="2">
        <f>IF(AK$4=$E117, $I117*AK$57,0) + IF(AK$4&gt;$E117,MIN(AK117,$I117-SUM($J117:AK117)))</f>
        <v>6.3627800808102002</v>
      </c>
      <c r="AM117" s="2">
        <f>IF(AL$4=$E117, $I117*AL$57,0) + IF(AL$4&gt;$E117,MIN(AL117,$I117-SUM($J117:AL117)))</f>
        <v>2.8421709430404007E-14</v>
      </c>
      <c r="AN117" s="2">
        <f>IF(AM$4=$E117, $I117*AM$57,0) + IF(AM$4&gt;$E117,MIN(AM117,$I117-SUM($J117:AM117)))</f>
        <v>0</v>
      </c>
      <c r="AO117" s="2">
        <f>IF(AN$4=$E117, $I117*AN$57,0) + IF(AN$4&gt;$E117,MIN(AN117,$I117-SUM($J117:AN117)))</f>
        <v>0</v>
      </c>
      <c r="AP117" s="2">
        <f>IF(AO$4=$E117, $I117*AO$57,0) + IF(AO$4&gt;$E117,MIN(AO117,$I117-SUM($J117:AO117)))</f>
        <v>0</v>
      </c>
      <c r="AQ117" s="57">
        <f>IF(AP$4=$E117, $I117*AP$57,0) + IF(AP$4&gt;$E117,MIN(AP117,$I117-SUM($J117:AP117)))</f>
        <v>0</v>
      </c>
      <c r="AR117" s="2">
        <f>IF(AQ$4=$E117, $I117*AQ$57,0) + IF(AQ$4&gt;$E117,MIN(AQ117,$I117-SUM($J117:AQ117)))</f>
        <v>0</v>
      </c>
      <c r="AS117" s="2">
        <f>IF(AR$4=$E117, $I117*AR$57,0) + IF(AR$4&gt;$E117,MIN(AR117,$I117-SUM($J117:AR117)))</f>
        <v>0</v>
      </c>
      <c r="AT117" s="2">
        <f>IF(AS$4=$E117, $I117*AS$57,0) + IF(AS$4&gt;$E117,MIN(AS117,$I117-SUM($J117:AS117)))</f>
        <v>0</v>
      </c>
      <c r="AU117" s="2">
        <f>IF(AT$4=$E117, $I117*AT$57,0) + IF(AT$4&gt;$E117,MIN(AT117,$I117-SUM($J117:AT117)))</f>
        <v>0</v>
      </c>
      <c r="AV117" s="2">
        <f>IF(AU$4=$E117, $I117*AU$57,0) + IF(AU$4&gt;$E117,MIN(AU117,$I117-SUM($J117:AU117)))</f>
        <v>0</v>
      </c>
      <c r="AW117" s="2"/>
    </row>
    <row r="118" spans="5:49" ht="16.8" outlineLevel="1">
      <c r="E118" s="44">
        <f>INDEX($K$4:$AV$4,,COUNT(E$109:E117)+1)</f>
        <v>36250</v>
      </c>
      <c r="G118" s="2" t="s">
        <v>105</v>
      </c>
      <c r="I118" s="2">
        <f t="shared" si="64"/>
        <v>134.72596814411483</v>
      </c>
      <c r="K118" s="2">
        <f>IF(J$4=$E118, $I118*J$57,0) + IF(J$4&gt;$E118,MIN(J118,$I118-SUM($J118:J118)))</f>
        <v>0</v>
      </c>
      <c r="L118" s="2">
        <f>IF(K$4=$E118, $I118*K$57,0) + IF(K$4&gt;$E118,MIN(K118,$I118-SUM($J118:K118)))</f>
        <v>0</v>
      </c>
      <c r="M118" s="2">
        <f>IF(L$4=$E118, $I118*L$57,0) + IF(L$4&gt;$E118,MIN(L118,$I118-SUM($J118:L118)))</f>
        <v>0</v>
      </c>
      <c r="N118" s="2">
        <f>IF(M$4=$E118, $I118*M$57,0) + IF(M$4&gt;$E118,MIN(M118,$I118-SUM($J118:M118)))</f>
        <v>0</v>
      </c>
      <c r="O118" s="2">
        <f>IF(N$4=$E118, $I118*N$57,0) + IF(N$4&gt;$E118,MIN(N118,$I118-SUM($J118:N118)))</f>
        <v>0</v>
      </c>
      <c r="P118" s="2">
        <f>IF(O$4=$E118, $I118*O$57,0) + IF(O$4&gt;$E118,MIN(O118,$I118-SUM($J118:O118)))</f>
        <v>0</v>
      </c>
      <c r="Q118" s="2">
        <f>IF(P$4=$E118, $I118*P$57,0) + IF(P$4&gt;$E118,MIN(P118,$I118-SUM($J118:P118)))</f>
        <v>0</v>
      </c>
      <c r="R118" s="2">
        <f>IF(Q$4=$E118, $I118*Q$57,0) + IF(Q$4&gt;$E118,MIN(Q118,$I118-SUM($J118:Q118)))</f>
        <v>0</v>
      </c>
      <c r="S118" s="2">
        <f>IF(R$4=$E118, $I118*R$57,0) + IF(R$4&gt;$E118,MIN(R118,$I118-SUM($J118:R118)))</f>
        <v>0</v>
      </c>
      <c r="T118" s="2">
        <f>IF(S$4=$E118, $I118*S$57,0) + IF(S$4&gt;$E118,MIN(S118,$I118-SUM($J118:S118)))</f>
        <v>6.7362984072057417</v>
      </c>
      <c r="U118" s="2">
        <f>IF(T$4=$E118, $I118*T$57,0) + IF(T$4&gt;$E118,MIN(T118,$I118-SUM($J118:T118)))</f>
        <v>6.7362984072057417</v>
      </c>
      <c r="V118" s="2">
        <f>IF(U$4=$E118, $I118*U$57,0) + IF(U$4&gt;$E118,MIN(U118,$I118-SUM($J118:U118)))</f>
        <v>6.7362984072057417</v>
      </c>
      <c r="W118" s="2">
        <f>IF(V$4=$E118, $I118*V$57,0) + IF(V$4&gt;$E118,MIN(V118,$I118-SUM($J118:V118)))</f>
        <v>6.7362984072057417</v>
      </c>
      <c r="X118" s="2">
        <f>IF(W$4=$E118, $I118*W$57,0) + IF(W$4&gt;$E118,MIN(W118,$I118-SUM($J118:W118)))</f>
        <v>6.7362984072057417</v>
      </c>
      <c r="Y118" s="2">
        <f>IF(X$4=$E118, $I118*X$57,0) + IF(X$4&gt;$E118,MIN(X118,$I118-SUM($J118:X118)))</f>
        <v>6.7362984072057417</v>
      </c>
      <c r="Z118" s="2">
        <f>IF(Y$4=$E118, $I118*Y$57,0) + IF(Y$4&gt;$E118,MIN(Y118,$I118-SUM($J118:Y118)))</f>
        <v>6.7362984072057417</v>
      </c>
      <c r="AA118" s="2">
        <f>IF(Z$4=$E118, $I118*Z$57,0) + IF(Z$4&gt;$E118,MIN(Z118,$I118-SUM($J118:Z118)))</f>
        <v>6.7362984072057417</v>
      </c>
      <c r="AB118" s="2">
        <f>IF(AA$4=$E118, $I118*AA$57,0) + IF(AA$4&gt;$E118,MIN(AA118,$I118-SUM($J118:AA118)))</f>
        <v>6.7362984072057417</v>
      </c>
      <c r="AC118" s="2">
        <f>IF(AB$4=$E118, $I118*AB$57,0) + IF(AB$4&gt;$E118,MIN(AB118,$I118-SUM($J118:AB118)))</f>
        <v>6.7362984072057417</v>
      </c>
      <c r="AD118" s="2">
        <f>IF(AC$4=$E118, $I118*AC$57,0) + IF(AC$4&gt;$E118,MIN(AC118,$I118-SUM($J118:AC118)))</f>
        <v>6.7362984072057417</v>
      </c>
      <c r="AE118" s="2">
        <f>IF(AD$4=$E118, $I118*AD$57,0) + IF(AD$4&gt;$E118,MIN(AD118,$I118-SUM($J118:AD118)))</f>
        <v>6.7362984072057417</v>
      </c>
      <c r="AF118" s="2">
        <f>IF(AE$4=$E118, $I118*AE$57,0) + IF(AE$4&gt;$E118,MIN(AE118,$I118-SUM($J118:AE118)))</f>
        <v>6.7362984072057417</v>
      </c>
      <c r="AG118" s="2">
        <f>IF(AF$4=$E118, $I118*AF$57,0) + IF(AF$4&gt;$E118,MIN(AF118,$I118-SUM($J118:AF118)))</f>
        <v>6.7362984072057417</v>
      </c>
      <c r="AH118" s="2">
        <f>IF(AG$4=$E118, $I118*AG$57,0) + IF(AG$4&gt;$E118,MIN(AG118,$I118-SUM($J118:AG118)))</f>
        <v>6.7362984072057417</v>
      </c>
      <c r="AI118" s="2">
        <f>IF(AH$4=$E118, $I118*AH$57,0) + IF(AH$4&gt;$E118,MIN(AH118,$I118-SUM($J118:AH118)))</f>
        <v>6.7362984072057417</v>
      </c>
      <c r="AJ118" s="2">
        <f>IF(AI$4=$E118, $I118*AI$57,0) + IF(AI$4&gt;$E118,MIN(AI118,$I118-SUM($J118:AI118)))</f>
        <v>6.7362984072057417</v>
      </c>
      <c r="AK118" s="2">
        <f>IF(AJ$4=$E118, $I118*AJ$57,0) + IF(AJ$4&gt;$E118,MIN(AJ118,$I118-SUM($J118:AJ118)))</f>
        <v>6.7362984072057417</v>
      </c>
      <c r="AL118" s="2">
        <f>IF(AK$4=$E118, $I118*AK$57,0) + IF(AK$4&gt;$E118,MIN(AK118,$I118-SUM($J118:AK118)))</f>
        <v>6.7362984072057417</v>
      </c>
      <c r="AM118" s="2">
        <f>IF(AL$4=$E118, $I118*AL$57,0) + IF(AL$4&gt;$E118,MIN(AL118,$I118-SUM($J118:AL118)))</f>
        <v>6.7362984072057417</v>
      </c>
      <c r="AN118" s="2">
        <f>IF(AM$4=$E118, $I118*AM$57,0) + IF(AM$4&gt;$E118,MIN(AM118,$I118-SUM($J118:AM118)))</f>
        <v>2.8421709430404007E-14</v>
      </c>
      <c r="AO118" s="2">
        <f>IF(AN$4=$E118, $I118*AN$57,0) + IF(AN$4&gt;$E118,MIN(AN118,$I118-SUM($J118:AN118)))</f>
        <v>0</v>
      </c>
      <c r="AP118" s="2">
        <f>IF(AO$4=$E118, $I118*AO$57,0) + IF(AO$4&gt;$E118,MIN(AO118,$I118-SUM($J118:AO118)))</f>
        <v>0</v>
      </c>
      <c r="AQ118" s="57">
        <f>IF(AP$4=$E118, $I118*AP$57,0) + IF(AP$4&gt;$E118,MIN(AP118,$I118-SUM($J118:AP118)))</f>
        <v>0</v>
      </c>
      <c r="AR118" s="2">
        <f>IF(AQ$4=$E118, $I118*AQ$57,0) + IF(AQ$4&gt;$E118,MIN(AQ118,$I118-SUM($J118:AQ118)))</f>
        <v>0</v>
      </c>
      <c r="AS118" s="2">
        <f>IF(AR$4=$E118, $I118*AR$57,0) + IF(AR$4&gt;$E118,MIN(AR118,$I118-SUM($J118:AR118)))</f>
        <v>0</v>
      </c>
      <c r="AT118" s="2">
        <f>IF(AS$4=$E118, $I118*AS$57,0) + IF(AS$4&gt;$E118,MIN(AS118,$I118-SUM($J118:AS118)))</f>
        <v>0</v>
      </c>
      <c r="AU118" s="2">
        <f>IF(AT$4=$E118, $I118*AT$57,0) + IF(AT$4&gt;$E118,MIN(AT118,$I118-SUM($J118:AT118)))</f>
        <v>0</v>
      </c>
      <c r="AV118" s="2">
        <f>IF(AU$4=$E118, $I118*AU$57,0) + IF(AU$4&gt;$E118,MIN(AU118,$I118-SUM($J118:AU118)))</f>
        <v>0</v>
      </c>
      <c r="AW118" s="2"/>
    </row>
    <row r="119" spans="5:49" ht="16.8" outlineLevel="1">
      <c r="E119" s="44">
        <f>INDEX($K$4:$AV$4,,COUNT(E$109:E118)+1)</f>
        <v>36616</v>
      </c>
      <c r="G119" s="2" t="s">
        <v>105</v>
      </c>
      <c r="I119" s="2">
        <f t="shared" si="64"/>
        <v>120.63821117601886</v>
      </c>
      <c r="K119" s="2">
        <f>IF(J$4=$E119, $I119*J$57,0) + IF(J$4&gt;$E119,MIN(J119,$I119-SUM($J119:J119)))</f>
        <v>0</v>
      </c>
      <c r="L119" s="2">
        <f>IF(K$4=$E119, $I119*K$57,0) + IF(K$4&gt;$E119,MIN(K119,$I119-SUM($J119:K119)))</f>
        <v>0</v>
      </c>
      <c r="M119" s="2">
        <f>IF(L$4=$E119, $I119*L$57,0) + IF(L$4&gt;$E119,MIN(L119,$I119-SUM($J119:L119)))</f>
        <v>0</v>
      </c>
      <c r="N119" s="2">
        <f>IF(M$4=$E119, $I119*M$57,0) + IF(M$4&gt;$E119,MIN(M119,$I119-SUM($J119:M119)))</f>
        <v>0</v>
      </c>
      <c r="O119" s="2">
        <f>IF(N$4=$E119, $I119*N$57,0) + IF(N$4&gt;$E119,MIN(N119,$I119-SUM($J119:N119)))</f>
        <v>0</v>
      </c>
      <c r="P119" s="2">
        <f>IF(O$4=$E119, $I119*O$57,0) + IF(O$4&gt;$E119,MIN(O119,$I119-SUM($J119:O119)))</f>
        <v>0</v>
      </c>
      <c r="Q119" s="2">
        <f>IF(P$4=$E119, $I119*P$57,0) + IF(P$4&gt;$E119,MIN(P119,$I119-SUM($J119:P119)))</f>
        <v>0</v>
      </c>
      <c r="R119" s="2">
        <f>IF(Q$4=$E119, $I119*Q$57,0) + IF(Q$4&gt;$E119,MIN(Q119,$I119-SUM($J119:Q119)))</f>
        <v>0</v>
      </c>
      <c r="S119" s="2">
        <f>IF(R$4=$E119, $I119*R$57,0) + IF(R$4&gt;$E119,MIN(R119,$I119-SUM($J119:R119)))</f>
        <v>0</v>
      </c>
      <c r="T119" s="2">
        <f>IF(S$4=$E119, $I119*S$57,0) + IF(S$4&gt;$E119,MIN(S119,$I119-SUM($J119:S119)))</f>
        <v>0</v>
      </c>
      <c r="U119" s="2">
        <f>IF(T$4=$E119, $I119*T$57,0) + IF(T$4&gt;$E119,MIN(T119,$I119-SUM($J119:T119)))</f>
        <v>6.0319105588009432</v>
      </c>
      <c r="V119" s="2">
        <f>IF(U$4=$E119, $I119*U$57,0) + IF(U$4&gt;$E119,MIN(U119,$I119-SUM($J119:U119)))</f>
        <v>6.0319105588009432</v>
      </c>
      <c r="W119" s="2">
        <f>IF(V$4=$E119, $I119*V$57,0) + IF(V$4&gt;$E119,MIN(V119,$I119-SUM($J119:V119)))</f>
        <v>6.0319105588009432</v>
      </c>
      <c r="X119" s="2">
        <f>IF(W$4=$E119, $I119*W$57,0) + IF(W$4&gt;$E119,MIN(W119,$I119-SUM($J119:W119)))</f>
        <v>6.0319105588009432</v>
      </c>
      <c r="Y119" s="2">
        <f>IF(X$4=$E119, $I119*X$57,0) + IF(X$4&gt;$E119,MIN(X119,$I119-SUM($J119:X119)))</f>
        <v>6.0319105588009432</v>
      </c>
      <c r="Z119" s="2">
        <f>IF(Y$4=$E119, $I119*Y$57,0) + IF(Y$4&gt;$E119,MIN(Y119,$I119-SUM($J119:Y119)))</f>
        <v>6.0319105588009432</v>
      </c>
      <c r="AA119" s="2">
        <f>IF(Z$4=$E119, $I119*Z$57,0) + IF(Z$4&gt;$E119,MIN(Z119,$I119-SUM($J119:Z119)))</f>
        <v>6.0319105588009432</v>
      </c>
      <c r="AB119" s="2">
        <f>IF(AA$4=$E119, $I119*AA$57,0) + IF(AA$4&gt;$E119,MIN(AA119,$I119-SUM($J119:AA119)))</f>
        <v>6.0319105588009432</v>
      </c>
      <c r="AC119" s="2">
        <f>IF(AB$4=$E119, $I119*AB$57,0) + IF(AB$4&gt;$E119,MIN(AB119,$I119-SUM($J119:AB119)))</f>
        <v>6.0319105588009432</v>
      </c>
      <c r="AD119" s="2">
        <f>IF(AC$4=$E119, $I119*AC$57,0) + IF(AC$4&gt;$E119,MIN(AC119,$I119-SUM($J119:AC119)))</f>
        <v>6.0319105588009432</v>
      </c>
      <c r="AE119" s="2">
        <f>IF(AD$4=$E119, $I119*AD$57,0) + IF(AD$4&gt;$E119,MIN(AD119,$I119-SUM($J119:AD119)))</f>
        <v>6.0319105588009432</v>
      </c>
      <c r="AF119" s="2">
        <f>IF(AE$4=$E119, $I119*AE$57,0) + IF(AE$4&gt;$E119,MIN(AE119,$I119-SUM($J119:AE119)))</f>
        <v>6.0319105588009432</v>
      </c>
      <c r="AG119" s="2">
        <f>IF(AF$4=$E119, $I119*AF$57,0) + IF(AF$4&gt;$E119,MIN(AF119,$I119-SUM($J119:AF119)))</f>
        <v>6.0319105588009432</v>
      </c>
      <c r="AH119" s="2">
        <f>IF(AG$4=$E119, $I119*AG$57,0) + IF(AG$4&gt;$E119,MIN(AG119,$I119-SUM($J119:AG119)))</f>
        <v>6.0319105588009432</v>
      </c>
      <c r="AI119" s="2">
        <f>IF(AH$4=$E119, $I119*AH$57,0) + IF(AH$4&gt;$E119,MIN(AH119,$I119-SUM($J119:AH119)))</f>
        <v>6.0319105588009432</v>
      </c>
      <c r="AJ119" s="2">
        <f>IF(AI$4=$E119, $I119*AI$57,0) + IF(AI$4&gt;$E119,MIN(AI119,$I119-SUM($J119:AI119)))</f>
        <v>6.0319105588009432</v>
      </c>
      <c r="AK119" s="2">
        <f>IF(AJ$4=$E119, $I119*AJ$57,0) + IF(AJ$4&gt;$E119,MIN(AJ119,$I119-SUM($J119:AJ119)))</f>
        <v>6.0319105588009432</v>
      </c>
      <c r="AL119" s="2">
        <f>IF(AK$4=$E119, $I119*AK$57,0) + IF(AK$4&gt;$E119,MIN(AK119,$I119-SUM($J119:AK119)))</f>
        <v>6.0319105588009432</v>
      </c>
      <c r="AM119" s="2">
        <f>IF(AL$4=$E119, $I119*AL$57,0) + IF(AL$4&gt;$E119,MIN(AL119,$I119-SUM($J119:AL119)))</f>
        <v>6.0319105588009432</v>
      </c>
      <c r="AN119" s="2">
        <f>IF(AM$4=$E119, $I119*AM$57,0) + IF(AM$4&gt;$E119,MIN(AM119,$I119-SUM($J119:AM119)))</f>
        <v>6.0319105588009165</v>
      </c>
      <c r="AO119" s="2">
        <f>IF(AN$4=$E119, $I119*AN$57,0) + IF(AN$4&gt;$E119,MIN(AN119,$I119-SUM($J119:AN119)))</f>
        <v>0</v>
      </c>
      <c r="AP119" s="2">
        <f>IF(AO$4=$E119, $I119*AO$57,0) + IF(AO$4&gt;$E119,MIN(AO119,$I119-SUM($J119:AO119)))</f>
        <v>0</v>
      </c>
      <c r="AQ119" s="57">
        <f>IF(AP$4=$E119, $I119*AP$57,0) + IF(AP$4&gt;$E119,MIN(AP119,$I119-SUM($J119:AP119)))</f>
        <v>0</v>
      </c>
      <c r="AR119" s="2">
        <f>IF(AQ$4=$E119, $I119*AQ$57,0) + IF(AQ$4&gt;$E119,MIN(AQ119,$I119-SUM($J119:AQ119)))</f>
        <v>0</v>
      </c>
      <c r="AS119" s="2">
        <f>IF(AR$4=$E119, $I119*AR$57,0) + IF(AR$4&gt;$E119,MIN(AR119,$I119-SUM($J119:AR119)))</f>
        <v>0</v>
      </c>
      <c r="AT119" s="2">
        <f>IF(AS$4=$E119, $I119*AS$57,0) + IF(AS$4&gt;$E119,MIN(AS119,$I119-SUM($J119:AS119)))</f>
        <v>0</v>
      </c>
      <c r="AU119" s="2">
        <f>IF(AT$4=$E119, $I119*AT$57,0) + IF(AT$4&gt;$E119,MIN(AT119,$I119-SUM($J119:AT119)))</f>
        <v>0</v>
      </c>
      <c r="AV119" s="2">
        <f>IF(AU$4=$E119, $I119*AU$57,0) + IF(AU$4&gt;$E119,MIN(AU119,$I119-SUM($J119:AU119)))</f>
        <v>0</v>
      </c>
      <c r="AW119" s="2"/>
    </row>
    <row r="120" spans="5:49" ht="16.8" outlineLevel="1">
      <c r="E120" s="44">
        <f>INDEX($K$4:$AV$4,,COUNT(E$109:E119)+1)</f>
        <v>36981</v>
      </c>
      <c r="G120" s="2" t="s">
        <v>105</v>
      </c>
      <c r="I120" s="2">
        <f t="shared" si="64"/>
        <v>122.29532946140371</v>
      </c>
      <c r="K120" s="2">
        <f>IF(J$4=$E120, $I120*J$57,0) + IF(J$4&gt;$E120,MIN(J120,$I120-SUM($J120:J120)))</f>
        <v>0</v>
      </c>
      <c r="L120" s="2">
        <f>IF(K$4=$E120, $I120*K$57,0) + IF(K$4&gt;$E120,MIN(K120,$I120-SUM($J120:K120)))</f>
        <v>0</v>
      </c>
      <c r="M120" s="2">
        <f>IF(L$4=$E120, $I120*L$57,0) + IF(L$4&gt;$E120,MIN(L120,$I120-SUM($J120:L120)))</f>
        <v>0</v>
      </c>
      <c r="N120" s="2">
        <f>IF(M$4=$E120, $I120*M$57,0) + IF(M$4&gt;$E120,MIN(M120,$I120-SUM($J120:M120)))</f>
        <v>0</v>
      </c>
      <c r="O120" s="2">
        <f>IF(N$4=$E120, $I120*N$57,0) + IF(N$4&gt;$E120,MIN(N120,$I120-SUM($J120:N120)))</f>
        <v>0</v>
      </c>
      <c r="P120" s="2">
        <f>IF(O$4=$E120, $I120*O$57,0) + IF(O$4&gt;$E120,MIN(O120,$I120-SUM($J120:O120)))</f>
        <v>0</v>
      </c>
      <c r="Q120" s="2">
        <f>IF(P$4=$E120, $I120*P$57,0) + IF(P$4&gt;$E120,MIN(P120,$I120-SUM($J120:P120)))</f>
        <v>0</v>
      </c>
      <c r="R120" s="2">
        <f>IF(Q$4=$E120, $I120*Q$57,0) + IF(Q$4&gt;$E120,MIN(Q120,$I120-SUM($J120:Q120)))</f>
        <v>0</v>
      </c>
      <c r="S120" s="2">
        <f>IF(R$4=$E120, $I120*R$57,0) + IF(R$4&gt;$E120,MIN(R120,$I120-SUM($J120:R120)))</f>
        <v>0</v>
      </c>
      <c r="T120" s="2">
        <f>IF(S$4=$E120, $I120*S$57,0) + IF(S$4&gt;$E120,MIN(S120,$I120-SUM($J120:S120)))</f>
        <v>0</v>
      </c>
      <c r="U120" s="2">
        <f>IF(T$4=$E120, $I120*T$57,0) + IF(T$4&gt;$E120,MIN(T120,$I120-SUM($J120:T120)))</f>
        <v>0</v>
      </c>
      <c r="V120" s="2">
        <f>IF(U$4=$E120, $I120*U$57,0) + IF(U$4&gt;$E120,MIN(U120,$I120-SUM($J120:U120)))</f>
        <v>6.1147664730701861</v>
      </c>
      <c r="W120" s="2">
        <f>IF(V$4=$E120, $I120*V$57,0) + IF(V$4&gt;$E120,MIN(V120,$I120-SUM($J120:V120)))</f>
        <v>6.1147664730701861</v>
      </c>
      <c r="X120" s="2">
        <f>IF(W$4=$E120, $I120*W$57,0) + IF(W$4&gt;$E120,MIN(W120,$I120-SUM($J120:W120)))</f>
        <v>6.1147664730701861</v>
      </c>
      <c r="Y120" s="2">
        <f>IF(X$4=$E120, $I120*X$57,0) + IF(X$4&gt;$E120,MIN(X120,$I120-SUM($J120:X120)))</f>
        <v>6.1147664730701861</v>
      </c>
      <c r="Z120" s="2">
        <f>IF(Y$4=$E120, $I120*Y$57,0) + IF(Y$4&gt;$E120,MIN(Y120,$I120-SUM($J120:Y120)))</f>
        <v>6.1147664730701861</v>
      </c>
      <c r="AA120" s="2">
        <f>IF(Z$4=$E120, $I120*Z$57,0) + IF(Z$4&gt;$E120,MIN(Z120,$I120-SUM($J120:Z120)))</f>
        <v>6.1147664730701861</v>
      </c>
      <c r="AB120" s="2">
        <f>IF(AA$4=$E120, $I120*AA$57,0) + IF(AA$4&gt;$E120,MIN(AA120,$I120-SUM($J120:AA120)))</f>
        <v>6.1147664730701861</v>
      </c>
      <c r="AC120" s="2">
        <f>IF(AB$4=$E120, $I120*AB$57,0) + IF(AB$4&gt;$E120,MIN(AB120,$I120-SUM($J120:AB120)))</f>
        <v>6.1147664730701861</v>
      </c>
      <c r="AD120" s="2">
        <f>IF(AC$4=$E120, $I120*AC$57,0) + IF(AC$4&gt;$E120,MIN(AC120,$I120-SUM($J120:AC120)))</f>
        <v>6.1147664730701861</v>
      </c>
      <c r="AE120" s="2">
        <f>IF(AD$4=$E120, $I120*AD$57,0) + IF(AD$4&gt;$E120,MIN(AD120,$I120-SUM($J120:AD120)))</f>
        <v>6.1147664730701861</v>
      </c>
      <c r="AF120" s="2">
        <f>IF(AE$4=$E120, $I120*AE$57,0) + IF(AE$4&gt;$E120,MIN(AE120,$I120-SUM($J120:AE120)))</f>
        <v>6.1147664730701861</v>
      </c>
      <c r="AG120" s="2">
        <f>IF(AF$4=$E120, $I120*AF$57,0) + IF(AF$4&gt;$E120,MIN(AF120,$I120-SUM($J120:AF120)))</f>
        <v>6.1147664730701861</v>
      </c>
      <c r="AH120" s="2">
        <f>IF(AG$4=$E120, $I120*AG$57,0) + IF(AG$4&gt;$E120,MIN(AG120,$I120-SUM($J120:AG120)))</f>
        <v>6.1147664730701861</v>
      </c>
      <c r="AI120" s="2">
        <f>IF(AH$4=$E120, $I120*AH$57,0) + IF(AH$4&gt;$E120,MIN(AH120,$I120-SUM($J120:AH120)))</f>
        <v>6.1147664730701861</v>
      </c>
      <c r="AJ120" s="2">
        <f>IF(AI$4=$E120, $I120*AI$57,0) + IF(AI$4&gt;$E120,MIN(AI120,$I120-SUM($J120:AI120)))</f>
        <v>6.1147664730701861</v>
      </c>
      <c r="AK120" s="2">
        <f>IF(AJ$4=$E120, $I120*AJ$57,0) + IF(AJ$4&gt;$E120,MIN(AJ120,$I120-SUM($J120:AJ120)))</f>
        <v>6.1147664730701861</v>
      </c>
      <c r="AL120" s="2">
        <f>IF(AK$4=$E120, $I120*AK$57,0) + IF(AK$4&gt;$E120,MIN(AK120,$I120-SUM($J120:AK120)))</f>
        <v>6.1147664730701861</v>
      </c>
      <c r="AM120" s="2">
        <f>IF(AL$4=$E120, $I120*AL$57,0) + IF(AL$4&gt;$E120,MIN(AL120,$I120-SUM($J120:AL120)))</f>
        <v>6.1147664730701861</v>
      </c>
      <c r="AN120" s="2">
        <f>IF(AM$4=$E120, $I120*AM$57,0) + IF(AM$4&gt;$E120,MIN(AM120,$I120-SUM($J120:AM120)))</f>
        <v>6.1147664730701861</v>
      </c>
      <c r="AO120" s="2">
        <f>IF(AN$4=$E120, $I120*AN$57,0) + IF(AN$4&gt;$E120,MIN(AN120,$I120-SUM($J120:AN120)))</f>
        <v>6.1147664730701479</v>
      </c>
      <c r="AP120" s="2">
        <f>IF(AO$4=$E120, $I120*AO$57,0) + IF(AO$4&gt;$E120,MIN(AO120,$I120-SUM($J120:AO120)))</f>
        <v>0</v>
      </c>
      <c r="AQ120" s="57">
        <f>IF(AP$4=$E120, $I120*AP$57,0) + IF(AP$4&gt;$E120,MIN(AP120,$I120-SUM($J120:AP120)))</f>
        <v>0</v>
      </c>
      <c r="AR120" s="2">
        <f>IF(AQ$4=$E120, $I120*AQ$57,0) + IF(AQ$4&gt;$E120,MIN(AQ120,$I120-SUM($J120:AQ120)))</f>
        <v>0</v>
      </c>
      <c r="AS120" s="2">
        <f>IF(AR$4=$E120, $I120*AR$57,0) + IF(AR$4&gt;$E120,MIN(AR120,$I120-SUM($J120:AR120)))</f>
        <v>0</v>
      </c>
      <c r="AT120" s="2">
        <f>IF(AS$4=$E120, $I120*AS$57,0) + IF(AS$4&gt;$E120,MIN(AS120,$I120-SUM($J120:AS120)))</f>
        <v>0</v>
      </c>
      <c r="AU120" s="2">
        <f>IF(AT$4=$E120, $I120*AT$57,0) + IF(AT$4&gt;$E120,MIN(AT120,$I120-SUM($J120:AT120)))</f>
        <v>0</v>
      </c>
      <c r="AV120" s="2">
        <f>IF(AU$4=$E120, $I120*AU$57,0) + IF(AU$4&gt;$E120,MIN(AU120,$I120-SUM($J120:AU120)))</f>
        <v>0</v>
      </c>
      <c r="AW120" s="2"/>
    </row>
    <row r="121" spans="5:49" ht="16.8" outlineLevel="1">
      <c r="E121" s="44">
        <f>INDEX($K$4:$AV$4,,COUNT(E$109:E120)+1)</f>
        <v>37346</v>
      </c>
      <c r="G121" s="2" t="s">
        <v>105</v>
      </c>
      <c r="I121" s="2">
        <f t="shared" si="64"/>
        <v>147.81495105633078</v>
      </c>
      <c r="K121" s="2">
        <f>IF(J$4=$E121, $I121*J$57,0) + IF(J$4&gt;$E121,MIN(J121,$I121-SUM($J121:J121)))</f>
        <v>0</v>
      </c>
      <c r="L121" s="2">
        <f>IF(K$4=$E121, $I121*K$57,0) + IF(K$4&gt;$E121,MIN(K121,$I121-SUM($J121:K121)))</f>
        <v>0</v>
      </c>
      <c r="M121" s="2">
        <f>IF(L$4=$E121, $I121*L$57,0) + IF(L$4&gt;$E121,MIN(L121,$I121-SUM($J121:L121)))</f>
        <v>0</v>
      </c>
      <c r="N121" s="2">
        <f>IF(M$4=$E121, $I121*M$57,0) + IF(M$4&gt;$E121,MIN(M121,$I121-SUM($J121:M121)))</f>
        <v>0</v>
      </c>
      <c r="O121" s="2">
        <f>IF(N$4=$E121, $I121*N$57,0) + IF(N$4&gt;$E121,MIN(N121,$I121-SUM($J121:N121)))</f>
        <v>0</v>
      </c>
      <c r="P121" s="2">
        <f>IF(O$4=$E121, $I121*O$57,0) + IF(O$4&gt;$E121,MIN(O121,$I121-SUM($J121:O121)))</f>
        <v>0</v>
      </c>
      <c r="Q121" s="2">
        <f>IF(P$4=$E121, $I121*P$57,0) + IF(P$4&gt;$E121,MIN(P121,$I121-SUM($J121:P121)))</f>
        <v>0</v>
      </c>
      <c r="R121" s="2">
        <f>IF(Q$4=$E121, $I121*Q$57,0) + IF(Q$4&gt;$E121,MIN(Q121,$I121-SUM($J121:Q121)))</f>
        <v>0</v>
      </c>
      <c r="S121" s="2">
        <f>IF(R$4=$E121, $I121*R$57,0) + IF(R$4&gt;$E121,MIN(R121,$I121-SUM($J121:R121)))</f>
        <v>0</v>
      </c>
      <c r="T121" s="2">
        <f>IF(S$4=$E121, $I121*S$57,0) + IF(S$4&gt;$E121,MIN(S121,$I121-SUM($J121:S121)))</f>
        <v>0</v>
      </c>
      <c r="U121" s="2">
        <f>IF(T$4=$E121, $I121*T$57,0) + IF(T$4&gt;$E121,MIN(T121,$I121-SUM($J121:T121)))</f>
        <v>0</v>
      </c>
      <c r="V121" s="2">
        <f>IF(U$4=$E121, $I121*U$57,0) + IF(U$4&gt;$E121,MIN(U121,$I121-SUM($J121:U121)))</f>
        <v>0</v>
      </c>
      <c r="W121" s="2">
        <f>IF(V$4=$E121, $I121*V$57,0) + IF(V$4&gt;$E121,MIN(V121,$I121-SUM($J121:V121)))</f>
        <v>7.3907475528165394</v>
      </c>
      <c r="X121" s="2">
        <f>IF(W$4=$E121, $I121*W$57,0) + IF(W$4&gt;$E121,MIN(W121,$I121-SUM($J121:W121)))</f>
        <v>7.3907475528165394</v>
      </c>
      <c r="Y121" s="2">
        <f>IF(X$4=$E121, $I121*X$57,0) + IF(X$4&gt;$E121,MIN(X121,$I121-SUM($J121:X121)))</f>
        <v>7.3907475528165394</v>
      </c>
      <c r="Z121" s="2">
        <f>IF(Y$4=$E121, $I121*Y$57,0) + IF(Y$4&gt;$E121,MIN(Y121,$I121-SUM($J121:Y121)))</f>
        <v>7.3907475528165394</v>
      </c>
      <c r="AA121" s="2">
        <f>IF(Z$4=$E121, $I121*Z$57,0) + IF(Z$4&gt;$E121,MIN(Z121,$I121-SUM($J121:Z121)))</f>
        <v>7.3907475528165394</v>
      </c>
      <c r="AB121" s="2">
        <f>IF(AA$4=$E121, $I121*AA$57,0) + IF(AA$4&gt;$E121,MIN(AA121,$I121-SUM($J121:AA121)))</f>
        <v>7.3907475528165394</v>
      </c>
      <c r="AC121" s="2">
        <f>IF(AB$4=$E121, $I121*AB$57,0) + IF(AB$4&gt;$E121,MIN(AB121,$I121-SUM($J121:AB121)))</f>
        <v>7.3907475528165394</v>
      </c>
      <c r="AD121" s="2">
        <f>IF(AC$4=$E121, $I121*AC$57,0) + IF(AC$4&gt;$E121,MIN(AC121,$I121-SUM($J121:AC121)))</f>
        <v>7.3907475528165394</v>
      </c>
      <c r="AE121" s="2">
        <f>IF(AD$4=$E121, $I121*AD$57,0) + IF(AD$4&gt;$E121,MIN(AD121,$I121-SUM($J121:AD121)))</f>
        <v>7.3907475528165394</v>
      </c>
      <c r="AF121" s="2">
        <f>IF(AE$4=$E121, $I121*AE$57,0) + IF(AE$4&gt;$E121,MIN(AE121,$I121-SUM($J121:AE121)))</f>
        <v>7.3907475528165394</v>
      </c>
      <c r="AG121" s="2">
        <f>IF(AF$4=$E121, $I121*AF$57,0) + IF(AF$4&gt;$E121,MIN(AF121,$I121-SUM($J121:AF121)))</f>
        <v>7.3907475528165394</v>
      </c>
      <c r="AH121" s="2">
        <f>IF(AG$4=$E121, $I121*AG$57,0) + IF(AG$4&gt;$E121,MIN(AG121,$I121-SUM($J121:AG121)))</f>
        <v>7.3907475528165394</v>
      </c>
      <c r="AI121" s="2">
        <f>IF(AH$4=$E121, $I121*AH$57,0) + IF(AH$4&gt;$E121,MIN(AH121,$I121-SUM($J121:AH121)))</f>
        <v>7.3907475528165394</v>
      </c>
      <c r="AJ121" s="2">
        <f>IF(AI$4=$E121, $I121*AI$57,0) + IF(AI$4&gt;$E121,MIN(AI121,$I121-SUM($J121:AI121)))</f>
        <v>7.3907475528165394</v>
      </c>
      <c r="AK121" s="2">
        <f>IF(AJ$4=$E121, $I121*AJ$57,0) + IF(AJ$4&gt;$E121,MIN(AJ121,$I121-SUM($J121:AJ121)))</f>
        <v>7.3907475528165394</v>
      </c>
      <c r="AL121" s="2">
        <f>IF(AK$4=$E121, $I121*AK$57,0) + IF(AK$4&gt;$E121,MIN(AK121,$I121-SUM($J121:AK121)))</f>
        <v>7.3907475528165394</v>
      </c>
      <c r="AM121" s="2">
        <f>IF(AL$4=$E121, $I121*AL$57,0) + IF(AL$4&gt;$E121,MIN(AL121,$I121-SUM($J121:AL121)))</f>
        <v>7.3907475528165394</v>
      </c>
      <c r="AN121" s="2">
        <f>IF(AM$4=$E121, $I121*AM$57,0) + IF(AM$4&gt;$E121,MIN(AM121,$I121-SUM($J121:AM121)))</f>
        <v>7.3907475528165394</v>
      </c>
      <c r="AO121" s="2">
        <f>IF(AN$4=$E121, $I121*AN$57,0) + IF(AN$4&gt;$E121,MIN(AN121,$I121-SUM($J121:AN121)))</f>
        <v>7.3907475528165394</v>
      </c>
      <c r="AP121" s="2">
        <f>IF(AO$4=$E121, $I121*AO$57,0) + IF(AO$4&gt;$E121,MIN(AO121,$I121-SUM($J121:AO121)))</f>
        <v>7.3907475528165394</v>
      </c>
      <c r="AQ121" s="57">
        <f>IF(AP$4=$E121, $I121*AP$57,0) + IF(AP$4&gt;$E121,MIN(AP121,$I121-SUM($J121:AP121)))</f>
        <v>0</v>
      </c>
      <c r="AR121" s="2">
        <f>IF(AQ$4=$E121, $I121*AQ$57,0) + IF(AQ$4&gt;$E121,MIN(AQ121,$I121-SUM($J121:AQ121)))</f>
        <v>0</v>
      </c>
      <c r="AS121" s="2">
        <f>IF(AR$4=$E121, $I121*AR$57,0) + IF(AR$4&gt;$E121,MIN(AR121,$I121-SUM($J121:AR121)))</f>
        <v>0</v>
      </c>
      <c r="AT121" s="2">
        <f>IF(AS$4=$E121, $I121*AS$57,0) + IF(AS$4&gt;$E121,MIN(AS121,$I121-SUM($J121:AS121)))</f>
        <v>0</v>
      </c>
      <c r="AU121" s="2">
        <f>IF(AT$4=$E121, $I121*AT$57,0) + IF(AT$4&gt;$E121,MIN(AT121,$I121-SUM($J121:AT121)))</f>
        <v>0</v>
      </c>
      <c r="AV121" s="2">
        <f>IF(AU$4=$E121, $I121*AU$57,0) + IF(AU$4&gt;$E121,MIN(AU121,$I121-SUM($J121:AU121)))</f>
        <v>0</v>
      </c>
      <c r="AW121" s="2"/>
    </row>
    <row r="122" spans="5:49" ht="16.8" outlineLevel="1">
      <c r="E122" s="44">
        <f>INDEX($K$4:$AV$4,,COUNT(E$109:E121)+1)</f>
        <v>37711</v>
      </c>
      <c r="G122" s="2" t="s">
        <v>105</v>
      </c>
      <c r="I122" s="2">
        <f t="shared" si="64"/>
        <v>138.03795317256004</v>
      </c>
      <c r="K122" s="2">
        <f>IF(J$4=$E122, $I122*J$57,0) + IF(J$4&gt;$E122,MIN(J122,$I122-SUM($J122:J122)))</f>
        <v>0</v>
      </c>
      <c r="L122" s="2">
        <f>IF(K$4=$E122, $I122*K$57,0) + IF(K$4&gt;$E122,MIN(K122,$I122-SUM($J122:K122)))</f>
        <v>0</v>
      </c>
      <c r="M122" s="2">
        <f>IF(L$4=$E122, $I122*L$57,0) + IF(L$4&gt;$E122,MIN(L122,$I122-SUM($J122:L122)))</f>
        <v>0</v>
      </c>
      <c r="N122" s="2">
        <f>IF(M$4=$E122, $I122*M$57,0) + IF(M$4&gt;$E122,MIN(M122,$I122-SUM($J122:M122)))</f>
        <v>0</v>
      </c>
      <c r="O122" s="2">
        <f>IF(N$4=$E122, $I122*N$57,0) + IF(N$4&gt;$E122,MIN(N122,$I122-SUM($J122:N122)))</f>
        <v>0</v>
      </c>
      <c r="P122" s="2">
        <f>IF(O$4=$E122, $I122*O$57,0) + IF(O$4&gt;$E122,MIN(O122,$I122-SUM($J122:O122)))</f>
        <v>0</v>
      </c>
      <c r="Q122" s="2">
        <f>IF(P$4=$E122, $I122*P$57,0) + IF(P$4&gt;$E122,MIN(P122,$I122-SUM($J122:P122)))</f>
        <v>0</v>
      </c>
      <c r="R122" s="2">
        <f>IF(Q$4=$E122, $I122*Q$57,0) + IF(Q$4&gt;$E122,MIN(Q122,$I122-SUM($J122:Q122)))</f>
        <v>0</v>
      </c>
      <c r="S122" s="2">
        <f>IF(R$4=$E122, $I122*R$57,0) + IF(R$4&gt;$E122,MIN(R122,$I122-SUM($J122:R122)))</f>
        <v>0</v>
      </c>
      <c r="T122" s="2">
        <f>IF(S$4=$E122, $I122*S$57,0) + IF(S$4&gt;$E122,MIN(S122,$I122-SUM($J122:S122)))</f>
        <v>0</v>
      </c>
      <c r="U122" s="2">
        <f>IF(T$4=$E122, $I122*T$57,0) + IF(T$4&gt;$E122,MIN(T122,$I122-SUM($J122:T122)))</f>
        <v>0</v>
      </c>
      <c r="V122" s="2">
        <f>IF(U$4=$E122, $I122*U$57,0) + IF(U$4&gt;$E122,MIN(U122,$I122-SUM($J122:U122)))</f>
        <v>0</v>
      </c>
      <c r="W122" s="2">
        <f>IF(V$4=$E122, $I122*V$57,0) + IF(V$4&gt;$E122,MIN(V122,$I122-SUM($J122:V122)))</f>
        <v>0</v>
      </c>
      <c r="X122" s="2">
        <f>IF(W$4=$E122, $I122*W$57,0) + IF(W$4&gt;$E122,MIN(W122,$I122-SUM($J122:W122)))</f>
        <v>6.9018976586280019</v>
      </c>
      <c r="Y122" s="2">
        <f>IF(X$4=$E122, $I122*X$57,0) + IF(X$4&gt;$E122,MIN(X122,$I122-SUM($J122:X122)))</f>
        <v>6.9018976586280019</v>
      </c>
      <c r="Z122" s="2">
        <f>IF(Y$4=$E122, $I122*Y$57,0) + IF(Y$4&gt;$E122,MIN(Y122,$I122-SUM($J122:Y122)))</f>
        <v>6.9018976586280019</v>
      </c>
      <c r="AA122" s="2">
        <f>IF(Z$4=$E122, $I122*Z$57,0) + IF(Z$4&gt;$E122,MIN(Z122,$I122-SUM($J122:Z122)))</f>
        <v>6.9018976586280019</v>
      </c>
      <c r="AB122" s="2">
        <f>IF(AA$4=$E122, $I122*AA$57,0) + IF(AA$4&gt;$E122,MIN(AA122,$I122-SUM($J122:AA122)))</f>
        <v>6.9018976586280019</v>
      </c>
      <c r="AC122" s="2">
        <f>IF(AB$4=$E122, $I122*AB$57,0) + IF(AB$4&gt;$E122,MIN(AB122,$I122-SUM($J122:AB122)))</f>
        <v>6.9018976586280019</v>
      </c>
      <c r="AD122" s="2">
        <f>IF(AC$4=$E122, $I122*AC$57,0) + IF(AC$4&gt;$E122,MIN(AC122,$I122-SUM($J122:AC122)))</f>
        <v>6.9018976586280019</v>
      </c>
      <c r="AE122" s="2">
        <f>IF(AD$4=$E122, $I122*AD$57,0) + IF(AD$4&gt;$E122,MIN(AD122,$I122-SUM($J122:AD122)))</f>
        <v>6.9018976586280019</v>
      </c>
      <c r="AF122" s="2">
        <f>IF(AE$4=$E122, $I122*AE$57,0) + IF(AE$4&gt;$E122,MIN(AE122,$I122-SUM($J122:AE122)))</f>
        <v>6.9018976586280019</v>
      </c>
      <c r="AG122" s="2">
        <f>IF(AF$4=$E122, $I122*AF$57,0) + IF(AF$4&gt;$E122,MIN(AF122,$I122-SUM($J122:AF122)))</f>
        <v>6.9018976586280019</v>
      </c>
      <c r="AH122" s="2">
        <f>IF(AG$4=$E122, $I122*AG$57,0) + IF(AG$4&gt;$E122,MIN(AG122,$I122-SUM($J122:AG122)))</f>
        <v>6.9018976586280019</v>
      </c>
      <c r="AI122" s="2">
        <f>IF(AH$4=$E122, $I122*AH$57,0) + IF(AH$4&gt;$E122,MIN(AH122,$I122-SUM($J122:AH122)))</f>
        <v>6.9018976586280019</v>
      </c>
      <c r="AJ122" s="2">
        <f>IF(AI$4=$E122, $I122*AI$57,0) + IF(AI$4&gt;$E122,MIN(AI122,$I122-SUM($J122:AI122)))</f>
        <v>6.9018976586280019</v>
      </c>
      <c r="AK122" s="2">
        <f>IF(AJ$4=$E122, $I122*AJ$57,0) + IF(AJ$4&gt;$E122,MIN(AJ122,$I122-SUM($J122:AJ122)))</f>
        <v>6.9018976586280019</v>
      </c>
      <c r="AL122" s="2">
        <f>IF(AK$4=$E122, $I122*AK$57,0) + IF(AK$4&gt;$E122,MIN(AK122,$I122-SUM($J122:AK122)))</f>
        <v>6.9018976586280019</v>
      </c>
      <c r="AM122" s="2">
        <f>IF(AL$4=$E122, $I122*AL$57,0) + IF(AL$4&gt;$E122,MIN(AL122,$I122-SUM($J122:AL122)))</f>
        <v>6.9018976586280019</v>
      </c>
      <c r="AN122" s="2">
        <f>IF(AM$4=$E122, $I122*AM$57,0) + IF(AM$4&gt;$E122,MIN(AM122,$I122-SUM($J122:AM122)))</f>
        <v>6.9018976586280019</v>
      </c>
      <c r="AO122" s="2">
        <f>IF(AN$4=$E122, $I122*AN$57,0) + IF(AN$4&gt;$E122,MIN(AN122,$I122-SUM($J122:AN122)))</f>
        <v>6.9018976586280019</v>
      </c>
      <c r="AP122" s="2">
        <f>IF(AO$4=$E122, $I122*AO$57,0) + IF(AO$4&gt;$E122,MIN(AO122,$I122-SUM($J122:AO122)))</f>
        <v>6.9018976586280019</v>
      </c>
      <c r="AQ122" s="57">
        <f>IF(AP$4=$E122, $I122*AP$57,0) + IF(AP$4&gt;$E122,MIN(AP122,$I122-SUM($J122:AP122)))</f>
        <v>6.9018976586280019</v>
      </c>
      <c r="AR122" s="2">
        <f>IF(AQ$4=$E122, $I122*AQ$57,0) + IF(AQ$4&gt;$E122,MIN(AQ122,$I122-SUM($J122:AQ122)))</f>
        <v>0</v>
      </c>
      <c r="AS122" s="2">
        <f>IF(AR$4=$E122, $I122*AR$57,0) + IF(AR$4&gt;$E122,MIN(AR122,$I122-SUM($J122:AR122)))</f>
        <v>0</v>
      </c>
      <c r="AT122" s="2">
        <f>IF(AS$4=$E122, $I122*AS$57,0) + IF(AS$4&gt;$E122,MIN(AS122,$I122-SUM($J122:AS122)))</f>
        <v>0</v>
      </c>
      <c r="AU122" s="2">
        <f>IF(AT$4=$E122, $I122*AT$57,0) + IF(AT$4&gt;$E122,MIN(AT122,$I122-SUM($J122:AT122)))</f>
        <v>0</v>
      </c>
      <c r="AV122" s="2">
        <f>IF(AU$4=$E122, $I122*AU$57,0) + IF(AU$4&gt;$E122,MIN(AU122,$I122-SUM($J122:AU122)))</f>
        <v>0</v>
      </c>
      <c r="AW122" s="2"/>
    </row>
    <row r="123" spans="5:49" ht="16.8" outlineLevel="1">
      <c r="E123" s="44">
        <f>INDEX($K$4:$AV$4,,COUNT(E$109:E122)+1)</f>
        <v>38077</v>
      </c>
      <c r="G123" s="2" t="s">
        <v>105</v>
      </c>
      <c r="I123" s="2">
        <f t="shared" si="64"/>
        <v>161.85413526967167</v>
      </c>
      <c r="K123" s="2">
        <f>IF(J$4=$E123, $I123*J$57,0) + IF(J$4&gt;$E123,MIN(J123,$I123-SUM($J123:J123)))</f>
        <v>0</v>
      </c>
      <c r="L123" s="2">
        <f>IF(K$4=$E123, $I123*K$57,0) + IF(K$4&gt;$E123,MIN(K123,$I123-SUM($J123:K123)))</f>
        <v>0</v>
      </c>
      <c r="M123" s="2">
        <f>IF(L$4=$E123, $I123*L$57,0) + IF(L$4&gt;$E123,MIN(L123,$I123-SUM($J123:L123)))</f>
        <v>0</v>
      </c>
      <c r="N123" s="2">
        <f>IF(M$4=$E123, $I123*M$57,0) + IF(M$4&gt;$E123,MIN(M123,$I123-SUM($J123:M123)))</f>
        <v>0</v>
      </c>
      <c r="O123" s="2">
        <f>IF(N$4=$E123, $I123*N$57,0) + IF(N$4&gt;$E123,MIN(N123,$I123-SUM($J123:N123)))</f>
        <v>0</v>
      </c>
      <c r="P123" s="2">
        <f>IF(O$4=$E123, $I123*O$57,0) + IF(O$4&gt;$E123,MIN(O123,$I123-SUM($J123:O123)))</f>
        <v>0</v>
      </c>
      <c r="Q123" s="2">
        <f>IF(P$4=$E123, $I123*P$57,0) + IF(P$4&gt;$E123,MIN(P123,$I123-SUM($J123:P123)))</f>
        <v>0</v>
      </c>
      <c r="R123" s="2">
        <f>IF(Q$4=$E123, $I123*Q$57,0) + IF(Q$4&gt;$E123,MIN(Q123,$I123-SUM($J123:Q123)))</f>
        <v>0</v>
      </c>
      <c r="S123" s="2">
        <f>IF(R$4=$E123, $I123*R$57,0) + IF(R$4&gt;$E123,MIN(R123,$I123-SUM($J123:R123)))</f>
        <v>0</v>
      </c>
      <c r="T123" s="2">
        <f>IF(S$4=$E123, $I123*S$57,0) + IF(S$4&gt;$E123,MIN(S123,$I123-SUM($J123:S123)))</f>
        <v>0</v>
      </c>
      <c r="U123" s="2">
        <f>IF(T$4=$E123, $I123*T$57,0) + IF(T$4&gt;$E123,MIN(T123,$I123-SUM($J123:T123)))</f>
        <v>0</v>
      </c>
      <c r="V123" s="2">
        <f>IF(U$4=$E123, $I123*U$57,0) + IF(U$4&gt;$E123,MIN(U123,$I123-SUM($J123:U123)))</f>
        <v>0</v>
      </c>
      <c r="W123" s="2">
        <f>IF(V$4=$E123, $I123*V$57,0) + IF(V$4&gt;$E123,MIN(V123,$I123-SUM($J123:V123)))</f>
        <v>0</v>
      </c>
      <c r="X123" s="2">
        <f>IF(W$4=$E123, $I123*W$57,0) + IF(W$4&gt;$E123,MIN(W123,$I123-SUM($J123:W123)))</f>
        <v>0</v>
      </c>
      <c r="Y123" s="2">
        <f>IF(X$4=$E123, $I123*X$57,0) + IF(X$4&gt;$E123,MIN(X123,$I123-SUM($J123:X123)))</f>
        <v>8.0927067634835836</v>
      </c>
      <c r="Z123" s="2">
        <f>IF(Y$4=$E123, $I123*Y$57,0) + IF(Y$4&gt;$E123,MIN(Y123,$I123-SUM($J123:Y123)))</f>
        <v>8.0927067634835836</v>
      </c>
      <c r="AA123" s="2">
        <f>IF(Z$4=$E123, $I123*Z$57,0) + IF(Z$4&gt;$E123,MIN(Z123,$I123-SUM($J123:Z123)))</f>
        <v>8.0927067634835836</v>
      </c>
      <c r="AB123" s="2">
        <f>IF(AA$4=$E123, $I123*AA$57,0) + IF(AA$4&gt;$E123,MIN(AA123,$I123-SUM($J123:AA123)))</f>
        <v>8.0927067634835836</v>
      </c>
      <c r="AC123" s="2">
        <f>IF(AB$4=$E123, $I123*AB$57,0) + IF(AB$4&gt;$E123,MIN(AB123,$I123-SUM($J123:AB123)))</f>
        <v>8.0927067634835836</v>
      </c>
      <c r="AD123" s="2">
        <f>IF(AC$4=$E123, $I123*AC$57,0) + IF(AC$4&gt;$E123,MIN(AC123,$I123-SUM($J123:AC123)))</f>
        <v>8.0927067634835836</v>
      </c>
      <c r="AE123" s="2">
        <f>IF(AD$4=$E123, $I123*AD$57,0) + IF(AD$4&gt;$E123,MIN(AD123,$I123-SUM($J123:AD123)))</f>
        <v>8.0927067634835836</v>
      </c>
      <c r="AF123" s="2">
        <f>IF(AE$4=$E123, $I123*AE$57,0) + IF(AE$4&gt;$E123,MIN(AE123,$I123-SUM($J123:AE123)))</f>
        <v>8.0927067634835836</v>
      </c>
      <c r="AG123" s="2">
        <f>IF(AF$4=$E123, $I123*AF$57,0) + IF(AF$4&gt;$E123,MIN(AF123,$I123-SUM($J123:AF123)))</f>
        <v>8.0927067634835836</v>
      </c>
      <c r="AH123" s="2">
        <f>IF(AG$4=$E123, $I123*AG$57,0) + IF(AG$4&gt;$E123,MIN(AG123,$I123-SUM($J123:AG123)))</f>
        <v>8.0927067634835836</v>
      </c>
      <c r="AI123" s="2">
        <f>IF(AH$4=$E123, $I123*AH$57,0) + IF(AH$4&gt;$E123,MIN(AH123,$I123-SUM($J123:AH123)))</f>
        <v>8.0927067634835836</v>
      </c>
      <c r="AJ123" s="2">
        <f>IF(AI$4=$E123, $I123*AI$57,0) + IF(AI$4&gt;$E123,MIN(AI123,$I123-SUM($J123:AI123)))</f>
        <v>8.0927067634835836</v>
      </c>
      <c r="AK123" s="2">
        <f>IF(AJ$4=$E123, $I123*AJ$57,0) + IF(AJ$4&gt;$E123,MIN(AJ123,$I123-SUM($J123:AJ123)))</f>
        <v>8.0927067634835836</v>
      </c>
      <c r="AL123" s="2">
        <f>IF(AK$4=$E123, $I123*AK$57,0) + IF(AK$4&gt;$E123,MIN(AK123,$I123-SUM($J123:AK123)))</f>
        <v>8.0927067634835836</v>
      </c>
      <c r="AM123" s="2">
        <f>IF(AL$4=$E123, $I123*AL$57,0) + IF(AL$4&gt;$E123,MIN(AL123,$I123-SUM($J123:AL123)))</f>
        <v>8.0927067634835836</v>
      </c>
      <c r="AN123" s="2">
        <f>IF(AM$4=$E123, $I123*AM$57,0) + IF(AM$4&gt;$E123,MIN(AM123,$I123-SUM($J123:AM123)))</f>
        <v>8.0927067634835836</v>
      </c>
      <c r="AO123" s="2">
        <f>IF(AN$4=$E123, $I123*AN$57,0) + IF(AN$4&gt;$E123,MIN(AN123,$I123-SUM($J123:AN123)))</f>
        <v>8.0927067634835836</v>
      </c>
      <c r="AP123" s="2">
        <f>IF(AO$4=$E123, $I123*AO$57,0) + IF(AO$4&gt;$E123,MIN(AO123,$I123-SUM($J123:AO123)))</f>
        <v>8.0927067634835836</v>
      </c>
      <c r="AQ123" s="57">
        <f>IF(AP$4=$E123, $I123*AP$57,0) + IF(AP$4&gt;$E123,MIN(AP123,$I123-SUM($J123:AP123)))</f>
        <v>8.0927067634835836</v>
      </c>
      <c r="AR123" s="2">
        <f>IF(AQ$4=$E123, $I123*AQ$57,0) + IF(AQ$4&gt;$E123,MIN(AQ123,$I123-SUM($J123:AQ123)))</f>
        <v>8.0927067634835055</v>
      </c>
      <c r="AS123" s="2">
        <f>IF(AR$4=$E123, $I123*AR$57,0) + IF(AR$4&gt;$E123,MIN(AR123,$I123-SUM($J123:AR123)))</f>
        <v>0</v>
      </c>
      <c r="AT123" s="2">
        <f>IF(AS$4=$E123, $I123*AS$57,0) + IF(AS$4&gt;$E123,MIN(AS123,$I123-SUM($J123:AS123)))</f>
        <v>0</v>
      </c>
      <c r="AU123" s="2">
        <f>IF(AT$4=$E123, $I123*AT$57,0) + IF(AT$4&gt;$E123,MIN(AT123,$I123-SUM($J123:AT123)))</f>
        <v>0</v>
      </c>
      <c r="AV123" s="2">
        <f>IF(AU$4=$E123, $I123*AU$57,0) + IF(AU$4&gt;$E123,MIN(AU123,$I123-SUM($J123:AU123)))</f>
        <v>0</v>
      </c>
      <c r="AW123" s="2"/>
    </row>
    <row r="124" spans="5:49" ht="16.8" outlineLevel="1">
      <c r="E124" s="44">
        <f>INDEX($K$4:$AV$4,,COUNT(E$109:E123)+1)</f>
        <v>38442</v>
      </c>
      <c r="G124" s="2" t="s">
        <v>105</v>
      </c>
      <c r="I124" s="2">
        <f t="shared" si="64"/>
        <v>136.2979913393402</v>
      </c>
      <c r="K124" s="2">
        <f>IF(J$4=$E124, $I124*J$57,0) + IF(J$4&gt;$E124,MIN(J124,$I124-SUM($J124:J124)))</f>
        <v>0</v>
      </c>
      <c r="L124" s="2">
        <f>IF(K$4=$E124, $I124*K$57,0) + IF(K$4&gt;$E124,MIN(K124,$I124-SUM($J124:K124)))</f>
        <v>0</v>
      </c>
      <c r="M124" s="2">
        <f>IF(L$4=$E124, $I124*L$57,0) + IF(L$4&gt;$E124,MIN(L124,$I124-SUM($J124:L124)))</f>
        <v>0</v>
      </c>
      <c r="N124" s="2">
        <f>IF(M$4=$E124, $I124*M$57,0) + IF(M$4&gt;$E124,MIN(M124,$I124-SUM($J124:M124)))</f>
        <v>0</v>
      </c>
      <c r="O124" s="2">
        <f>IF(N$4=$E124, $I124*N$57,0) + IF(N$4&gt;$E124,MIN(N124,$I124-SUM($J124:N124)))</f>
        <v>0</v>
      </c>
      <c r="P124" s="2">
        <f>IF(O$4=$E124, $I124*O$57,0) + IF(O$4&gt;$E124,MIN(O124,$I124-SUM($J124:O124)))</f>
        <v>0</v>
      </c>
      <c r="Q124" s="2">
        <f>IF(P$4=$E124, $I124*P$57,0) + IF(P$4&gt;$E124,MIN(P124,$I124-SUM($J124:P124)))</f>
        <v>0</v>
      </c>
      <c r="R124" s="2">
        <f>IF(Q$4=$E124, $I124*Q$57,0) + IF(Q$4&gt;$E124,MIN(Q124,$I124-SUM($J124:Q124)))</f>
        <v>0</v>
      </c>
      <c r="S124" s="2">
        <f>IF(R$4=$E124, $I124*R$57,0) + IF(R$4&gt;$E124,MIN(R124,$I124-SUM($J124:R124)))</f>
        <v>0</v>
      </c>
      <c r="T124" s="2">
        <f>IF(S$4=$E124, $I124*S$57,0) + IF(S$4&gt;$E124,MIN(S124,$I124-SUM($J124:S124)))</f>
        <v>0</v>
      </c>
      <c r="U124" s="2">
        <f>IF(T$4=$E124, $I124*T$57,0) + IF(T$4&gt;$E124,MIN(T124,$I124-SUM($J124:T124)))</f>
        <v>0</v>
      </c>
      <c r="V124" s="2">
        <f>IF(U$4=$E124, $I124*U$57,0) + IF(U$4&gt;$E124,MIN(U124,$I124-SUM($J124:U124)))</f>
        <v>0</v>
      </c>
      <c r="W124" s="2">
        <f>IF(V$4=$E124, $I124*V$57,0) + IF(V$4&gt;$E124,MIN(V124,$I124-SUM($J124:V124)))</f>
        <v>0</v>
      </c>
      <c r="X124" s="2">
        <f>IF(W$4=$E124, $I124*W$57,0) + IF(W$4&gt;$E124,MIN(W124,$I124-SUM($J124:W124)))</f>
        <v>0</v>
      </c>
      <c r="Y124" s="2">
        <f>IF(X$4=$E124, $I124*X$57,0) + IF(X$4&gt;$E124,MIN(X124,$I124-SUM($J124:X124)))</f>
        <v>0</v>
      </c>
      <c r="Z124" s="2">
        <f>IF(Y$4=$E124, $I124*Y$57,0) + IF(Y$4&gt;$E124,MIN(Y124,$I124-SUM($J124:Y124)))</f>
        <v>6.8148995669670107</v>
      </c>
      <c r="AA124" s="2">
        <f>IF(Z$4=$E124, $I124*Z$57,0) + IF(Z$4&gt;$E124,MIN(Z124,$I124-SUM($J124:Z124)))</f>
        <v>6.8148995669670107</v>
      </c>
      <c r="AB124" s="2">
        <f>IF(AA$4=$E124, $I124*AA$57,0) + IF(AA$4&gt;$E124,MIN(AA124,$I124-SUM($J124:AA124)))</f>
        <v>6.8148995669670107</v>
      </c>
      <c r="AC124" s="2">
        <f>IF(AB$4=$E124, $I124*AB$57,0) + IF(AB$4&gt;$E124,MIN(AB124,$I124-SUM($J124:AB124)))</f>
        <v>6.8148995669670107</v>
      </c>
      <c r="AD124" s="2">
        <f>IF(AC$4=$E124, $I124*AC$57,0) + IF(AC$4&gt;$E124,MIN(AC124,$I124-SUM($J124:AC124)))</f>
        <v>6.8148995669670107</v>
      </c>
      <c r="AE124" s="2">
        <f>IF(AD$4=$E124, $I124*AD$57,0) + IF(AD$4&gt;$E124,MIN(AD124,$I124-SUM($J124:AD124)))</f>
        <v>6.8148995669670107</v>
      </c>
      <c r="AF124" s="2">
        <f>IF(AE$4=$E124, $I124*AE$57,0) + IF(AE$4&gt;$E124,MIN(AE124,$I124-SUM($J124:AE124)))</f>
        <v>6.8148995669670107</v>
      </c>
      <c r="AG124" s="2">
        <f>IF(AF$4=$E124, $I124*AF$57,0) + IF(AF$4&gt;$E124,MIN(AF124,$I124-SUM($J124:AF124)))</f>
        <v>6.8148995669670107</v>
      </c>
      <c r="AH124" s="2">
        <f>IF(AG$4=$E124, $I124*AG$57,0) + IF(AG$4&gt;$E124,MIN(AG124,$I124-SUM($J124:AG124)))</f>
        <v>6.8148995669670107</v>
      </c>
      <c r="AI124" s="2">
        <f>IF(AH$4=$E124, $I124*AH$57,0) + IF(AH$4&gt;$E124,MIN(AH124,$I124-SUM($J124:AH124)))</f>
        <v>6.8148995669670107</v>
      </c>
      <c r="AJ124" s="2">
        <f>IF(AI$4=$E124, $I124*AI$57,0) + IF(AI$4&gt;$E124,MIN(AI124,$I124-SUM($J124:AI124)))</f>
        <v>6.8148995669670107</v>
      </c>
      <c r="AK124" s="2">
        <f>IF(AJ$4=$E124, $I124*AJ$57,0) + IF(AJ$4&gt;$E124,MIN(AJ124,$I124-SUM($J124:AJ124)))</f>
        <v>6.8148995669670107</v>
      </c>
      <c r="AL124" s="2">
        <f>IF(AK$4=$E124, $I124*AK$57,0) + IF(AK$4&gt;$E124,MIN(AK124,$I124-SUM($J124:AK124)))</f>
        <v>6.8148995669670107</v>
      </c>
      <c r="AM124" s="2">
        <f>IF(AL$4=$E124, $I124*AL$57,0) + IF(AL$4&gt;$E124,MIN(AL124,$I124-SUM($J124:AL124)))</f>
        <v>6.8148995669670107</v>
      </c>
      <c r="AN124" s="2">
        <f>IF(AM$4=$E124, $I124*AM$57,0) + IF(AM$4&gt;$E124,MIN(AM124,$I124-SUM($J124:AM124)))</f>
        <v>6.8148995669670107</v>
      </c>
      <c r="AO124" s="2">
        <f>IF(AN$4=$E124, $I124*AN$57,0) + IF(AN$4&gt;$E124,MIN(AN124,$I124-SUM($J124:AN124)))</f>
        <v>6.8148995669670107</v>
      </c>
      <c r="AP124" s="2">
        <f>IF(AO$4=$E124, $I124*AO$57,0) + IF(AO$4&gt;$E124,MIN(AO124,$I124-SUM($J124:AO124)))</f>
        <v>6.8148995669670107</v>
      </c>
      <c r="AQ124" s="57">
        <f>IF(AP$4=$E124, $I124*AP$57,0) + IF(AP$4&gt;$E124,MIN(AP124,$I124-SUM($J124:AP124)))</f>
        <v>6.8148995669670107</v>
      </c>
      <c r="AR124" s="2">
        <f>IF(AQ$4=$E124, $I124*AQ$57,0) + IF(AQ$4&gt;$E124,MIN(AQ124,$I124-SUM($J124:AQ124)))</f>
        <v>6.8148995669670107</v>
      </c>
      <c r="AS124" s="2">
        <f>IF(AR$4=$E124, $I124*AR$57,0) + IF(AR$4&gt;$E124,MIN(AR124,$I124-SUM($J124:AR124)))</f>
        <v>6.8148995669669432</v>
      </c>
      <c r="AT124" s="2">
        <f>IF(AS$4=$E124, $I124*AS$57,0) + IF(AS$4&gt;$E124,MIN(AS124,$I124-SUM($J124:AS124)))</f>
        <v>0</v>
      </c>
      <c r="AU124" s="2">
        <f>IF(AT$4=$E124, $I124*AT$57,0) + IF(AT$4&gt;$E124,MIN(AT124,$I124-SUM($J124:AT124)))</f>
        <v>0</v>
      </c>
      <c r="AV124" s="2">
        <f>IF(AU$4=$E124, $I124*AU$57,0) + IF(AU$4&gt;$E124,MIN(AU124,$I124-SUM($J124:AU124)))</f>
        <v>0</v>
      </c>
      <c r="AW124" s="2"/>
    </row>
    <row r="125" spans="5:49" ht="16.8" outlineLevel="1">
      <c r="E125" s="44">
        <f>INDEX($K$4:$AV$4,,COUNT(E$109:E124)+1)</f>
        <v>38807</v>
      </c>
      <c r="G125" s="2" t="s">
        <v>105</v>
      </c>
      <c r="I125" s="2">
        <f t="shared" si="64"/>
        <v>209.45716298401811</v>
      </c>
      <c r="K125" s="2">
        <f>IF(J$4=$E125, $I125*J$57,0) + IF(J$4&gt;$E125,MIN(J125,$I125-SUM($J125:J125)))</f>
        <v>0</v>
      </c>
      <c r="L125" s="2">
        <f>IF(K$4=$E125, $I125*K$57,0) + IF(K$4&gt;$E125,MIN(K125,$I125-SUM($J125:K125)))</f>
        <v>0</v>
      </c>
      <c r="M125" s="2">
        <f>IF(L$4=$E125, $I125*L$57,0) + IF(L$4&gt;$E125,MIN(L125,$I125-SUM($J125:L125)))</f>
        <v>0</v>
      </c>
      <c r="N125" s="2">
        <f>IF(M$4=$E125, $I125*M$57,0) + IF(M$4&gt;$E125,MIN(M125,$I125-SUM($J125:M125)))</f>
        <v>0</v>
      </c>
      <c r="O125" s="2">
        <f>IF(N$4=$E125, $I125*N$57,0) + IF(N$4&gt;$E125,MIN(N125,$I125-SUM($J125:N125)))</f>
        <v>0</v>
      </c>
      <c r="P125" s="2">
        <f>IF(O$4=$E125, $I125*O$57,0) + IF(O$4&gt;$E125,MIN(O125,$I125-SUM($J125:O125)))</f>
        <v>0</v>
      </c>
      <c r="Q125" s="2">
        <f>IF(P$4=$E125, $I125*P$57,0) + IF(P$4&gt;$E125,MIN(P125,$I125-SUM($J125:P125)))</f>
        <v>0</v>
      </c>
      <c r="R125" s="2">
        <f>IF(Q$4=$E125, $I125*Q$57,0) + IF(Q$4&gt;$E125,MIN(Q125,$I125-SUM($J125:Q125)))</f>
        <v>0</v>
      </c>
      <c r="S125" s="2">
        <f>IF(R$4=$E125, $I125*R$57,0) + IF(R$4&gt;$E125,MIN(R125,$I125-SUM($J125:R125)))</f>
        <v>0</v>
      </c>
      <c r="T125" s="2">
        <f>IF(S$4=$E125, $I125*S$57,0) + IF(S$4&gt;$E125,MIN(S125,$I125-SUM($J125:S125)))</f>
        <v>0</v>
      </c>
      <c r="U125" s="2">
        <f>IF(T$4=$E125, $I125*T$57,0) + IF(T$4&gt;$E125,MIN(T125,$I125-SUM($J125:T125)))</f>
        <v>0</v>
      </c>
      <c r="V125" s="2">
        <f>IF(U$4=$E125, $I125*U$57,0) + IF(U$4&gt;$E125,MIN(U125,$I125-SUM($J125:U125)))</f>
        <v>0</v>
      </c>
      <c r="W125" s="2">
        <f>IF(V$4=$E125, $I125*V$57,0) + IF(V$4&gt;$E125,MIN(V125,$I125-SUM($J125:V125)))</f>
        <v>0</v>
      </c>
      <c r="X125" s="2">
        <f>IF(W$4=$E125, $I125*W$57,0) + IF(W$4&gt;$E125,MIN(W125,$I125-SUM($J125:W125)))</f>
        <v>0</v>
      </c>
      <c r="Y125" s="2">
        <f>IF(X$4=$E125, $I125*X$57,0) + IF(X$4&gt;$E125,MIN(X125,$I125-SUM($J125:X125)))</f>
        <v>0</v>
      </c>
      <c r="Z125" s="2">
        <f>IF(Y$4=$E125, $I125*Y$57,0) + IF(Y$4&gt;$E125,MIN(Y125,$I125-SUM($J125:Y125)))</f>
        <v>0</v>
      </c>
      <c r="AA125" s="2">
        <f>IF(Z$4=$E125, $I125*Z$57,0) + IF(Z$4&gt;$E125,MIN(Z125,$I125-SUM($J125:Z125)))</f>
        <v>10.472858149200906</v>
      </c>
      <c r="AB125" s="2">
        <f>IF(AA$4=$E125, $I125*AA$57,0) + IF(AA$4&gt;$E125,MIN(AA125,$I125-SUM($J125:AA125)))</f>
        <v>10.472858149200906</v>
      </c>
      <c r="AC125" s="2">
        <f>IF(AB$4=$E125, $I125*AB$57,0) + IF(AB$4&gt;$E125,MIN(AB125,$I125-SUM($J125:AB125)))</f>
        <v>10.472858149200906</v>
      </c>
      <c r="AD125" s="2">
        <f>IF(AC$4=$E125, $I125*AC$57,0) + IF(AC$4&gt;$E125,MIN(AC125,$I125-SUM($J125:AC125)))</f>
        <v>10.472858149200906</v>
      </c>
      <c r="AE125" s="2">
        <f>IF(AD$4=$E125, $I125*AD$57,0) + IF(AD$4&gt;$E125,MIN(AD125,$I125-SUM($J125:AD125)))</f>
        <v>10.472858149200906</v>
      </c>
      <c r="AF125" s="2">
        <f>IF(AE$4=$E125, $I125*AE$57,0) + IF(AE$4&gt;$E125,MIN(AE125,$I125-SUM($J125:AE125)))</f>
        <v>10.472858149200906</v>
      </c>
      <c r="AG125" s="2">
        <f>IF(AF$4=$E125, $I125*AF$57,0) + IF(AF$4&gt;$E125,MIN(AF125,$I125-SUM($J125:AF125)))</f>
        <v>10.472858149200906</v>
      </c>
      <c r="AH125" s="2">
        <f>IF(AG$4=$E125, $I125*AG$57,0) + IF(AG$4&gt;$E125,MIN(AG125,$I125-SUM($J125:AG125)))</f>
        <v>10.472858149200906</v>
      </c>
      <c r="AI125" s="2">
        <f>IF(AH$4=$E125, $I125*AH$57,0) + IF(AH$4&gt;$E125,MIN(AH125,$I125-SUM($J125:AH125)))</f>
        <v>10.472858149200906</v>
      </c>
      <c r="AJ125" s="2">
        <f>IF(AI$4=$E125, $I125*AI$57,0) + IF(AI$4&gt;$E125,MIN(AI125,$I125-SUM($J125:AI125)))</f>
        <v>10.472858149200906</v>
      </c>
      <c r="AK125" s="2">
        <f>IF(AJ$4=$E125, $I125*AJ$57,0) + IF(AJ$4&gt;$E125,MIN(AJ125,$I125-SUM($J125:AJ125)))</f>
        <v>10.472858149200906</v>
      </c>
      <c r="AL125" s="2">
        <f>IF(AK$4=$E125, $I125*AK$57,0) + IF(AK$4&gt;$E125,MIN(AK125,$I125-SUM($J125:AK125)))</f>
        <v>10.472858149200906</v>
      </c>
      <c r="AM125" s="2">
        <f>IF(AL$4=$E125, $I125*AL$57,0) + IF(AL$4&gt;$E125,MIN(AL125,$I125-SUM($J125:AL125)))</f>
        <v>10.472858149200906</v>
      </c>
      <c r="AN125" s="2">
        <f>IF(AM$4=$E125, $I125*AM$57,0) + IF(AM$4&gt;$E125,MIN(AM125,$I125-SUM($J125:AM125)))</f>
        <v>10.472858149200906</v>
      </c>
      <c r="AO125" s="2">
        <f>IF(AN$4=$E125, $I125*AN$57,0) + IF(AN$4&gt;$E125,MIN(AN125,$I125-SUM($J125:AN125)))</f>
        <v>10.472858149200906</v>
      </c>
      <c r="AP125" s="2">
        <f>IF(AO$4=$E125, $I125*AO$57,0) + IF(AO$4&gt;$E125,MIN(AO125,$I125-SUM($J125:AO125)))</f>
        <v>10.472858149200906</v>
      </c>
      <c r="AQ125" s="57">
        <f>IF(AP$4=$E125, $I125*AP$57,0) + IF(AP$4&gt;$E125,MIN(AP125,$I125-SUM($J125:AP125)))</f>
        <v>10.472858149200906</v>
      </c>
      <c r="AR125" s="2">
        <f>IF(AQ$4=$E125, $I125*AQ$57,0) + IF(AQ$4&gt;$E125,MIN(AQ125,$I125-SUM($J125:AQ125)))</f>
        <v>10.472858149200906</v>
      </c>
      <c r="AS125" s="2">
        <f>IF(AR$4=$E125, $I125*AR$57,0) + IF(AR$4&gt;$E125,MIN(AR125,$I125-SUM($J125:AR125)))</f>
        <v>10.472858149200906</v>
      </c>
      <c r="AT125" s="2">
        <f>IF(AS$4=$E125, $I125*AS$57,0) + IF(AS$4&gt;$E125,MIN(AS125,$I125-SUM($J125:AS125)))</f>
        <v>10.472858149200906</v>
      </c>
      <c r="AU125" s="2">
        <f>IF(AT$4=$E125, $I125*AT$57,0) + IF(AT$4&gt;$E125,MIN(AT125,$I125-SUM($J125:AT125)))</f>
        <v>2.8421709430404007E-14</v>
      </c>
      <c r="AV125" s="2">
        <f>IF(AU$4=$E125, $I125*AU$57,0) + IF(AU$4&gt;$E125,MIN(AU125,$I125-SUM($J125:AU125)))</f>
        <v>0</v>
      </c>
      <c r="AW125" s="2"/>
    </row>
    <row r="126" spans="5:49" ht="16.8" outlineLevel="1">
      <c r="E126" s="44">
        <f>INDEX($K$4:$AV$4,,COUNT(E$109:E125)+1)</f>
        <v>39172</v>
      </c>
      <c r="G126" s="2" t="s">
        <v>105</v>
      </c>
      <c r="I126" s="2">
        <f t="shared" si="64"/>
        <v>198.54227497424492</v>
      </c>
      <c r="K126" s="2">
        <f>IF(J$4=$E126, $I126*J$57,0) + IF(J$4&gt;$E126,MIN(J126,$I126-SUM($J126:J126)))</f>
        <v>0</v>
      </c>
      <c r="L126" s="2">
        <f>IF(K$4=$E126, $I126*K$57,0) + IF(K$4&gt;$E126,MIN(K126,$I126-SUM($J126:K126)))</f>
        <v>0</v>
      </c>
      <c r="M126" s="2">
        <f>IF(L$4=$E126, $I126*L$57,0) + IF(L$4&gt;$E126,MIN(L126,$I126-SUM($J126:L126)))</f>
        <v>0</v>
      </c>
      <c r="N126" s="2">
        <f>IF(M$4=$E126, $I126*M$57,0) + IF(M$4&gt;$E126,MIN(M126,$I126-SUM($J126:M126)))</f>
        <v>0</v>
      </c>
      <c r="O126" s="2">
        <f>IF(N$4=$E126, $I126*N$57,0) + IF(N$4&gt;$E126,MIN(N126,$I126-SUM($J126:N126)))</f>
        <v>0</v>
      </c>
      <c r="P126" s="2">
        <f>IF(O$4=$E126, $I126*O$57,0) + IF(O$4&gt;$E126,MIN(O126,$I126-SUM($J126:O126)))</f>
        <v>0</v>
      </c>
      <c r="Q126" s="2">
        <f>IF(P$4=$E126, $I126*P$57,0) + IF(P$4&gt;$E126,MIN(P126,$I126-SUM($J126:P126)))</f>
        <v>0</v>
      </c>
      <c r="R126" s="2">
        <f>IF(Q$4=$E126, $I126*Q$57,0) + IF(Q$4&gt;$E126,MIN(Q126,$I126-SUM($J126:Q126)))</f>
        <v>0</v>
      </c>
      <c r="S126" s="2">
        <f>IF(R$4=$E126, $I126*R$57,0) + IF(R$4&gt;$E126,MIN(R126,$I126-SUM($J126:R126)))</f>
        <v>0</v>
      </c>
      <c r="T126" s="2">
        <f>IF(S$4=$E126, $I126*S$57,0) + IF(S$4&gt;$E126,MIN(S126,$I126-SUM($J126:S126)))</f>
        <v>0</v>
      </c>
      <c r="U126" s="2">
        <f>IF(T$4=$E126, $I126*T$57,0) + IF(T$4&gt;$E126,MIN(T126,$I126-SUM($J126:T126)))</f>
        <v>0</v>
      </c>
      <c r="V126" s="2">
        <f>IF(U$4=$E126, $I126*U$57,0) + IF(U$4&gt;$E126,MIN(U126,$I126-SUM($J126:U126)))</f>
        <v>0</v>
      </c>
      <c r="W126" s="2">
        <f>IF(V$4=$E126, $I126*V$57,0) + IF(V$4&gt;$E126,MIN(V126,$I126-SUM($J126:V126)))</f>
        <v>0</v>
      </c>
      <c r="X126" s="2">
        <f>IF(W$4=$E126, $I126*W$57,0) + IF(W$4&gt;$E126,MIN(W126,$I126-SUM($J126:W126)))</f>
        <v>0</v>
      </c>
      <c r="Y126" s="2">
        <f>IF(X$4=$E126, $I126*X$57,0) + IF(X$4&gt;$E126,MIN(X126,$I126-SUM($J126:X126)))</f>
        <v>0</v>
      </c>
      <c r="Z126" s="2">
        <f>IF(Y$4=$E126, $I126*Y$57,0) + IF(Y$4&gt;$E126,MIN(Y126,$I126-SUM($J126:Y126)))</f>
        <v>0</v>
      </c>
      <c r="AA126" s="2">
        <f>IF(Z$4=$E126, $I126*Z$57,0) + IF(Z$4&gt;$E126,MIN(Z126,$I126-SUM($J126:Z126)))</f>
        <v>0</v>
      </c>
      <c r="AB126" s="2">
        <f>IF(AA$4=$E126, $I126*AA$57,0) + IF(AA$4&gt;$E126,MIN(AA126,$I126-SUM($J126:AA126)))</f>
        <v>9.9271137487122463</v>
      </c>
      <c r="AC126" s="2">
        <f>IF(AB$4=$E126, $I126*AB$57,0) + IF(AB$4&gt;$E126,MIN(AB126,$I126-SUM($J126:AB126)))</f>
        <v>9.9271137487122463</v>
      </c>
      <c r="AD126" s="2">
        <f>IF(AC$4=$E126, $I126*AC$57,0) + IF(AC$4&gt;$E126,MIN(AC126,$I126-SUM($J126:AC126)))</f>
        <v>9.9271137487122463</v>
      </c>
      <c r="AE126" s="2">
        <f>IF(AD$4=$E126, $I126*AD$57,0) + IF(AD$4&gt;$E126,MIN(AD126,$I126-SUM($J126:AD126)))</f>
        <v>9.9271137487122463</v>
      </c>
      <c r="AF126" s="2">
        <f>IF(AE$4=$E126, $I126*AE$57,0) + IF(AE$4&gt;$E126,MIN(AE126,$I126-SUM($J126:AE126)))</f>
        <v>9.9271137487122463</v>
      </c>
      <c r="AG126" s="2">
        <f>IF(AF$4=$E126, $I126*AF$57,0) + IF(AF$4&gt;$E126,MIN(AF126,$I126-SUM($J126:AF126)))</f>
        <v>9.9271137487122463</v>
      </c>
      <c r="AH126" s="2">
        <f>IF(AG$4=$E126, $I126*AG$57,0) + IF(AG$4&gt;$E126,MIN(AG126,$I126-SUM($J126:AG126)))</f>
        <v>9.9271137487122463</v>
      </c>
      <c r="AI126" s="2">
        <f>IF(AH$4=$E126, $I126*AH$57,0) + IF(AH$4&gt;$E126,MIN(AH126,$I126-SUM($J126:AH126)))</f>
        <v>9.9271137487122463</v>
      </c>
      <c r="AJ126" s="2">
        <f>IF(AI$4=$E126, $I126*AI$57,0) + IF(AI$4&gt;$E126,MIN(AI126,$I126-SUM($J126:AI126)))</f>
        <v>9.9271137487122463</v>
      </c>
      <c r="AK126" s="2">
        <f>IF(AJ$4=$E126, $I126*AJ$57,0) + IF(AJ$4&gt;$E126,MIN(AJ126,$I126-SUM($J126:AJ126)))</f>
        <v>9.9271137487122463</v>
      </c>
      <c r="AL126" s="2">
        <f>IF(AK$4=$E126, $I126*AK$57,0) + IF(AK$4&gt;$E126,MIN(AK126,$I126-SUM($J126:AK126)))</f>
        <v>9.9271137487122463</v>
      </c>
      <c r="AM126" s="2">
        <f>IF(AL$4=$E126, $I126*AL$57,0) + IF(AL$4&gt;$E126,MIN(AL126,$I126-SUM($J126:AL126)))</f>
        <v>9.9271137487122463</v>
      </c>
      <c r="AN126" s="2">
        <f>IF(AM$4=$E126, $I126*AM$57,0) + IF(AM$4&gt;$E126,MIN(AM126,$I126-SUM($J126:AM126)))</f>
        <v>9.9271137487122463</v>
      </c>
      <c r="AO126" s="2">
        <f>IF(AN$4=$E126, $I126*AN$57,0) + IF(AN$4&gt;$E126,MIN(AN126,$I126-SUM($J126:AN126)))</f>
        <v>9.9271137487122463</v>
      </c>
      <c r="AP126" s="2">
        <f>IF(AO$4=$E126, $I126*AO$57,0) + IF(AO$4&gt;$E126,MIN(AO126,$I126-SUM($J126:AO126)))</f>
        <v>9.9271137487122463</v>
      </c>
      <c r="AQ126" s="57">
        <f>IF(AP$4=$E126, $I126*AP$57,0) + IF(AP$4&gt;$E126,MIN(AP126,$I126-SUM($J126:AP126)))</f>
        <v>9.9271137487122463</v>
      </c>
      <c r="AR126" s="2">
        <f>IF(AQ$4=$E126, $I126*AQ$57,0) + IF(AQ$4&gt;$E126,MIN(AQ126,$I126-SUM($J126:AQ126)))</f>
        <v>9.9271137487122463</v>
      </c>
      <c r="AS126" s="2">
        <f>IF(AR$4=$E126, $I126*AR$57,0) + IF(AR$4&gt;$E126,MIN(AR126,$I126-SUM($J126:AR126)))</f>
        <v>9.9271137487122463</v>
      </c>
      <c r="AT126" s="2">
        <f>IF(AS$4=$E126, $I126*AS$57,0) + IF(AS$4&gt;$E126,MIN(AS126,$I126-SUM($J126:AS126)))</f>
        <v>9.9271137487122463</v>
      </c>
      <c r="AU126" s="2">
        <f>IF(AT$4=$E126, $I126*AT$57,0) + IF(AT$4&gt;$E126,MIN(AT126,$I126-SUM($J126:AT126)))</f>
        <v>9.9271137487121734</v>
      </c>
      <c r="AV126" s="2">
        <f>IF(AU$4=$E126, $I126*AU$57,0) + IF(AU$4&gt;$E126,MIN(AU126,$I126-SUM($J126:AU126)))</f>
        <v>0</v>
      </c>
      <c r="AW126" s="2"/>
    </row>
    <row r="127" spans="5:49" ht="16.8" outlineLevel="1">
      <c r="E127" s="44">
        <f>INDEX($K$4:$AV$4,,COUNT(E$109:E126)+1)</f>
        <v>39538</v>
      </c>
      <c r="G127" s="2" t="s">
        <v>105</v>
      </c>
      <c r="I127" s="2">
        <f t="shared" si="64"/>
        <v>207.02485605451545</v>
      </c>
      <c r="K127" s="2">
        <f>IF(J$4=$E127, $I127*J$57,0) + IF(J$4&gt;$E127,MIN(J127,$I127-SUM($J127:J127)))</f>
        <v>0</v>
      </c>
      <c r="L127" s="2">
        <f>IF(K$4=$E127, $I127*K$57,0) + IF(K$4&gt;$E127,MIN(K127,$I127-SUM($J127:K127)))</f>
        <v>0</v>
      </c>
      <c r="M127" s="2">
        <f>IF(L$4=$E127, $I127*L$57,0) + IF(L$4&gt;$E127,MIN(L127,$I127-SUM($J127:L127)))</f>
        <v>0</v>
      </c>
      <c r="N127" s="2">
        <f>IF(M$4=$E127, $I127*M$57,0) + IF(M$4&gt;$E127,MIN(M127,$I127-SUM($J127:M127)))</f>
        <v>0</v>
      </c>
      <c r="O127" s="2">
        <f>IF(N$4=$E127, $I127*N$57,0) + IF(N$4&gt;$E127,MIN(N127,$I127-SUM($J127:N127)))</f>
        <v>0</v>
      </c>
      <c r="P127" s="2">
        <f>IF(O$4=$E127, $I127*O$57,0) + IF(O$4&gt;$E127,MIN(O127,$I127-SUM($J127:O127)))</f>
        <v>0</v>
      </c>
      <c r="Q127" s="2">
        <f>IF(P$4=$E127, $I127*P$57,0) + IF(P$4&gt;$E127,MIN(P127,$I127-SUM($J127:P127)))</f>
        <v>0</v>
      </c>
      <c r="R127" s="2">
        <f>IF(Q$4=$E127, $I127*Q$57,0) + IF(Q$4&gt;$E127,MIN(Q127,$I127-SUM($J127:Q127)))</f>
        <v>0</v>
      </c>
      <c r="S127" s="2">
        <f>IF(R$4=$E127, $I127*R$57,0) + IF(R$4&gt;$E127,MIN(R127,$I127-SUM($J127:R127)))</f>
        <v>0</v>
      </c>
      <c r="T127" s="2">
        <f>IF(S$4=$E127, $I127*S$57,0) + IF(S$4&gt;$E127,MIN(S127,$I127-SUM($J127:S127)))</f>
        <v>0</v>
      </c>
      <c r="U127" s="2">
        <f>IF(T$4=$E127, $I127*T$57,0) + IF(T$4&gt;$E127,MIN(T127,$I127-SUM($J127:T127)))</f>
        <v>0</v>
      </c>
      <c r="V127" s="2">
        <f>IF(U$4=$E127, $I127*U$57,0) + IF(U$4&gt;$E127,MIN(U127,$I127-SUM($J127:U127)))</f>
        <v>0</v>
      </c>
      <c r="W127" s="2">
        <f>IF(V$4=$E127, $I127*V$57,0) + IF(V$4&gt;$E127,MIN(V127,$I127-SUM($J127:V127)))</f>
        <v>0</v>
      </c>
      <c r="X127" s="2">
        <f>IF(W$4=$E127, $I127*W$57,0) + IF(W$4&gt;$E127,MIN(W127,$I127-SUM($J127:W127)))</f>
        <v>0</v>
      </c>
      <c r="Y127" s="2">
        <f>IF(X$4=$E127, $I127*X$57,0) + IF(X$4&gt;$E127,MIN(X127,$I127-SUM($J127:X127)))</f>
        <v>0</v>
      </c>
      <c r="Z127" s="2">
        <f>IF(Y$4=$E127, $I127*Y$57,0) + IF(Y$4&gt;$E127,MIN(Y127,$I127-SUM($J127:Y127)))</f>
        <v>0</v>
      </c>
      <c r="AA127" s="2">
        <f>IF(Z$4=$E127, $I127*Z$57,0) + IF(Z$4&gt;$E127,MIN(Z127,$I127-SUM($J127:Z127)))</f>
        <v>0</v>
      </c>
      <c r="AB127" s="2">
        <f>IF(AA$4=$E127, $I127*AA$57,0) + IF(AA$4&gt;$E127,MIN(AA127,$I127-SUM($J127:AA127)))</f>
        <v>0</v>
      </c>
      <c r="AC127" s="2">
        <f>IF(AB$4=$E127, $I127*AB$57,0) + IF(AB$4&gt;$E127,MIN(AB127,$I127-SUM($J127:AB127)))</f>
        <v>10.351242802725773</v>
      </c>
      <c r="AD127" s="2">
        <f>IF(AC$4=$E127, $I127*AC$57,0) + IF(AC$4&gt;$E127,MIN(AC127,$I127-SUM($J127:AC127)))</f>
        <v>10.351242802725773</v>
      </c>
      <c r="AE127" s="2">
        <f>IF(AD$4=$E127, $I127*AD$57,0) + IF(AD$4&gt;$E127,MIN(AD127,$I127-SUM($J127:AD127)))</f>
        <v>10.351242802725773</v>
      </c>
      <c r="AF127" s="2">
        <f>IF(AE$4=$E127, $I127*AE$57,0) + IF(AE$4&gt;$E127,MIN(AE127,$I127-SUM($J127:AE127)))</f>
        <v>10.351242802725773</v>
      </c>
      <c r="AG127" s="2">
        <f>IF(AF$4=$E127, $I127*AF$57,0) + IF(AF$4&gt;$E127,MIN(AF127,$I127-SUM($J127:AF127)))</f>
        <v>10.351242802725773</v>
      </c>
      <c r="AH127" s="2">
        <f>IF(AG$4=$E127, $I127*AG$57,0) + IF(AG$4&gt;$E127,MIN(AG127,$I127-SUM($J127:AG127)))</f>
        <v>10.351242802725773</v>
      </c>
      <c r="AI127" s="2">
        <f>IF(AH$4=$E127, $I127*AH$57,0) + IF(AH$4&gt;$E127,MIN(AH127,$I127-SUM($J127:AH127)))</f>
        <v>10.351242802725773</v>
      </c>
      <c r="AJ127" s="2">
        <f>IF(AI$4=$E127, $I127*AI$57,0) + IF(AI$4&gt;$E127,MIN(AI127,$I127-SUM($J127:AI127)))</f>
        <v>10.351242802725773</v>
      </c>
      <c r="AK127" s="2">
        <f>IF(AJ$4=$E127, $I127*AJ$57,0) + IF(AJ$4&gt;$E127,MIN(AJ127,$I127-SUM($J127:AJ127)))</f>
        <v>10.351242802725773</v>
      </c>
      <c r="AL127" s="2">
        <f>IF(AK$4=$E127, $I127*AK$57,0) + IF(AK$4&gt;$E127,MIN(AK127,$I127-SUM($J127:AK127)))</f>
        <v>10.351242802725773</v>
      </c>
      <c r="AM127" s="2">
        <f>IF(AL$4=$E127, $I127*AL$57,0) + IF(AL$4&gt;$E127,MIN(AL127,$I127-SUM($J127:AL127)))</f>
        <v>10.351242802725773</v>
      </c>
      <c r="AN127" s="2">
        <f>IF(AM$4=$E127, $I127*AM$57,0) + IF(AM$4&gt;$E127,MIN(AM127,$I127-SUM($J127:AM127)))</f>
        <v>10.351242802725773</v>
      </c>
      <c r="AO127" s="2">
        <f>IF(AN$4=$E127, $I127*AN$57,0) + IF(AN$4&gt;$E127,MIN(AN127,$I127-SUM($J127:AN127)))</f>
        <v>10.351242802725773</v>
      </c>
      <c r="AP127" s="2">
        <f>IF(AO$4=$E127, $I127*AO$57,0) + IF(AO$4&gt;$E127,MIN(AO127,$I127-SUM($J127:AO127)))</f>
        <v>10.351242802725773</v>
      </c>
      <c r="AQ127" s="57">
        <f>IF(AP$4=$E127, $I127*AP$57,0) + IF(AP$4&gt;$E127,MIN(AP127,$I127-SUM($J127:AP127)))</f>
        <v>10.351242802725773</v>
      </c>
      <c r="AR127" s="2">
        <f>IF(AQ$4=$E127, $I127*AQ$57,0) + IF(AQ$4&gt;$E127,MIN(AQ127,$I127-SUM($J127:AQ127)))</f>
        <v>10.351242802725773</v>
      </c>
      <c r="AS127" s="2">
        <f>IF(AR$4=$E127, $I127*AR$57,0) + IF(AR$4&gt;$E127,MIN(AR127,$I127-SUM($J127:AR127)))</f>
        <v>10.351242802725773</v>
      </c>
      <c r="AT127" s="2">
        <f>IF(AS$4=$E127, $I127*AS$57,0) + IF(AS$4&gt;$E127,MIN(AS127,$I127-SUM($J127:AS127)))</f>
        <v>10.351242802725773</v>
      </c>
      <c r="AU127" s="2">
        <f>IF(AT$4=$E127, $I127*AT$57,0) + IF(AT$4&gt;$E127,MIN(AT127,$I127-SUM($J127:AT127)))</f>
        <v>10.351242802725773</v>
      </c>
      <c r="AV127" s="2">
        <f>IF(AU$4=$E127, $I127*AU$57,0) + IF(AU$4&gt;$E127,MIN(AU127,$I127-SUM($J127:AU127)))</f>
        <v>10.351242802725722</v>
      </c>
      <c r="AW127" s="2"/>
    </row>
    <row r="128" spans="5:49" ht="16.8" outlineLevel="1">
      <c r="E128" s="44">
        <f>INDEX($K$4:$AV$4,,COUNT(E$109:E127)+1)</f>
        <v>39903</v>
      </c>
      <c r="G128" s="2" t="s">
        <v>105</v>
      </c>
      <c r="I128" s="2">
        <f t="shared" si="64"/>
        <v>227.07922712811364</v>
      </c>
      <c r="K128" s="2">
        <f>IF(J$4=$E128, $I128*J$57,0) + IF(J$4&gt;$E128,MIN(J128,$I128-SUM($J128:J128)))</f>
        <v>0</v>
      </c>
      <c r="L128" s="2">
        <f>IF(K$4=$E128, $I128*K$57,0) + IF(K$4&gt;$E128,MIN(K128,$I128-SUM($J128:K128)))</f>
        <v>0</v>
      </c>
      <c r="M128" s="2">
        <f>IF(L$4=$E128, $I128*L$57,0) + IF(L$4&gt;$E128,MIN(L128,$I128-SUM($J128:L128)))</f>
        <v>0</v>
      </c>
      <c r="N128" s="2">
        <f>IF(M$4=$E128, $I128*M$57,0) + IF(M$4&gt;$E128,MIN(M128,$I128-SUM($J128:M128)))</f>
        <v>0</v>
      </c>
      <c r="O128" s="2">
        <f>IF(N$4=$E128, $I128*N$57,0) + IF(N$4&gt;$E128,MIN(N128,$I128-SUM($J128:N128)))</f>
        <v>0</v>
      </c>
      <c r="P128" s="2">
        <f>IF(O$4=$E128, $I128*O$57,0) + IF(O$4&gt;$E128,MIN(O128,$I128-SUM($J128:O128)))</f>
        <v>0</v>
      </c>
      <c r="Q128" s="2">
        <f>IF(P$4=$E128, $I128*P$57,0) + IF(P$4&gt;$E128,MIN(P128,$I128-SUM($J128:P128)))</f>
        <v>0</v>
      </c>
      <c r="R128" s="2">
        <f>IF(Q$4=$E128, $I128*Q$57,0) + IF(Q$4&gt;$E128,MIN(Q128,$I128-SUM($J128:Q128)))</f>
        <v>0</v>
      </c>
      <c r="S128" s="2">
        <f>IF(R$4=$E128, $I128*R$57,0) + IF(R$4&gt;$E128,MIN(R128,$I128-SUM($J128:R128)))</f>
        <v>0</v>
      </c>
      <c r="T128" s="2">
        <f>IF(S$4=$E128, $I128*S$57,0) + IF(S$4&gt;$E128,MIN(S128,$I128-SUM($J128:S128)))</f>
        <v>0</v>
      </c>
      <c r="U128" s="2">
        <f>IF(T$4=$E128, $I128*T$57,0) + IF(T$4&gt;$E128,MIN(T128,$I128-SUM($J128:T128)))</f>
        <v>0</v>
      </c>
      <c r="V128" s="2">
        <f>IF(U$4=$E128, $I128*U$57,0) + IF(U$4&gt;$E128,MIN(U128,$I128-SUM($J128:U128)))</f>
        <v>0</v>
      </c>
      <c r="W128" s="2">
        <f>IF(V$4=$E128, $I128*V$57,0) + IF(V$4&gt;$E128,MIN(V128,$I128-SUM($J128:V128)))</f>
        <v>0</v>
      </c>
      <c r="X128" s="2">
        <f>IF(W$4=$E128, $I128*W$57,0) + IF(W$4&gt;$E128,MIN(W128,$I128-SUM($J128:W128)))</f>
        <v>0</v>
      </c>
      <c r="Y128" s="2">
        <f>IF(X$4=$E128, $I128*X$57,0) + IF(X$4&gt;$E128,MIN(X128,$I128-SUM($J128:X128)))</f>
        <v>0</v>
      </c>
      <c r="Z128" s="2">
        <f>IF(Y$4=$E128, $I128*Y$57,0) + IF(Y$4&gt;$E128,MIN(Y128,$I128-SUM($J128:Y128)))</f>
        <v>0</v>
      </c>
      <c r="AA128" s="2">
        <f>IF(Z$4=$E128, $I128*Z$57,0) + IF(Z$4&gt;$E128,MIN(Z128,$I128-SUM($J128:Z128)))</f>
        <v>0</v>
      </c>
      <c r="AB128" s="2">
        <f>IF(AA$4=$E128, $I128*AA$57,0) + IF(AA$4&gt;$E128,MIN(AA128,$I128-SUM($J128:AA128)))</f>
        <v>0</v>
      </c>
      <c r="AC128" s="2">
        <f>IF(AB$4=$E128, $I128*AB$57,0) + IF(AB$4&gt;$E128,MIN(AB128,$I128-SUM($J128:AB128)))</f>
        <v>0</v>
      </c>
      <c r="AD128" s="2">
        <f>IF(AC$4=$E128, $I128*AC$57,0) + IF(AC$4&gt;$E128,MIN(AC128,$I128-SUM($J128:AC128)))</f>
        <v>11.353961356405684</v>
      </c>
      <c r="AE128" s="2">
        <f>IF(AD$4=$E128, $I128*AD$57,0) + IF(AD$4&gt;$E128,MIN(AD128,$I128-SUM($J128:AD128)))</f>
        <v>11.353961356405684</v>
      </c>
      <c r="AF128" s="2">
        <f>IF(AE$4=$E128, $I128*AE$57,0) + IF(AE$4&gt;$E128,MIN(AE128,$I128-SUM($J128:AE128)))</f>
        <v>11.353961356405684</v>
      </c>
      <c r="AG128" s="2">
        <f>IF(AF$4=$E128, $I128*AF$57,0) + IF(AF$4&gt;$E128,MIN(AF128,$I128-SUM($J128:AF128)))</f>
        <v>11.353961356405684</v>
      </c>
      <c r="AH128" s="2">
        <f>IF(AG$4=$E128, $I128*AG$57,0) + IF(AG$4&gt;$E128,MIN(AG128,$I128-SUM($J128:AG128)))</f>
        <v>11.353961356405684</v>
      </c>
      <c r="AI128" s="2">
        <f>IF(AH$4=$E128, $I128*AH$57,0) + IF(AH$4&gt;$E128,MIN(AH128,$I128-SUM($J128:AH128)))</f>
        <v>11.353961356405684</v>
      </c>
      <c r="AJ128" s="2">
        <f>IF(AI$4=$E128, $I128*AI$57,0) + IF(AI$4&gt;$E128,MIN(AI128,$I128-SUM($J128:AI128)))</f>
        <v>11.353961356405684</v>
      </c>
      <c r="AK128" s="2">
        <f>IF(AJ$4=$E128, $I128*AJ$57,0) + IF(AJ$4&gt;$E128,MIN(AJ128,$I128-SUM($J128:AJ128)))</f>
        <v>11.353961356405684</v>
      </c>
      <c r="AL128" s="2">
        <f>IF(AK$4=$E128, $I128*AK$57,0) + IF(AK$4&gt;$E128,MIN(AK128,$I128-SUM($J128:AK128)))</f>
        <v>11.353961356405684</v>
      </c>
      <c r="AM128" s="2">
        <f>IF(AL$4=$E128, $I128*AL$57,0) + IF(AL$4&gt;$E128,MIN(AL128,$I128-SUM($J128:AL128)))</f>
        <v>11.353961356405684</v>
      </c>
      <c r="AN128" s="2">
        <f>IF(AM$4=$E128, $I128*AM$57,0) + IF(AM$4&gt;$E128,MIN(AM128,$I128-SUM($J128:AM128)))</f>
        <v>11.353961356405684</v>
      </c>
      <c r="AO128" s="2">
        <f>IF(AN$4=$E128, $I128*AN$57,0) + IF(AN$4&gt;$E128,MIN(AN128,$I128-SUM($J128:AN128)))</f>
        <v>11.353961356405684</v>
      </c>
      <c r="AP128" s="2">
        <f>IF(AO$4=$E128, $I128*AO$57,0) + IF(AO$4&gt;$E128,MIN(AO128,$I128-SUM($J128:AO128)))</f>
        <v>11.353961356405684</v>
      </c>
      <c r="AQ128" s="57">
        <f>IF(AP$4=$E128, $I128*AP$57,0) + IF(AP$4&gt;$E128,MIN(AP128,$I128-SUM($J128:AP128)))</f>
        <v>11.353961356405684</v>
      </c>
      <c r="AR128" s="2">
        <f>IF(AQ$4=$E128, $I128*AQ$57,0) + IF(AQ$4&gt;$E128,MIN(AQ128,$I128-SUM($J128:AQ128)))</f>
        <v>11.353961356405684</v>
      </c>
      <c r="AS128" s="2">
        <f>IF(AR$4=$E128, $I128*AR$57,0) + IF(AR$4&gt;$E128,MIN(AR128,$I128-SUM($J128:AR128)))</f>
        <v>11.353961356405684</v>
      </c>
      <c r="AT128" s="2">
        <f>IF(AS$4=$E128, $I128*AS$57,0) + IF(AS$4&gt;$E128,MIN(AS128,$I128-SUM($J128:AS128)))</f>
        <v>11.353961356405684</v>
      </c>
      <c r="AU128" s="2">
        <f>IF(AT$4=$E128, $I128*AT$57,0) + IF(AT$4&gt;$E128,MIN(AT128,$I128-SUM($J128:AT128)))</f>
        <v>11.353961356405684</v>
      </c>
      <c r="AV128" s="2">
        <f>IF(AU$4=$E128, $I128*AU$57,0) + IF(AU$4&gt;$E128,MIN(AU128,$I128-SUM($J128:AU128)))</f>
        <v>11.353961356405684</v>
      </c>
      <c r="AW128" s="2"/>
    </row>
    <row r="129" spans="5:49" ht="16.8" outlineLevel="1">
      <c r="E129" s="44">
        <f>INDEX($K$4:$AV$4,,COUNT(E$109:E128)+1)</f>
        <v>40268</v>
      </c>
      <c r="G129" s="2" t="s">
        <v>105</v>
      </c>
      <c r="I129" s="2">
        <f t="shared" si="64"/>
        <v>216.11267757843652</v>
      </c>
      <c r="K129" s="2">
        <f>IF(J$4=$E129, $I129*J$57,0) + IF(J$4&gt;$E129,MIN(J129,$I129-SUM($J129:J129)))</f>
        <v>0</v>
      </c>
      <c r="L129" s="2">
        <f>IF(K$4=$E129, $I129*K$57,0) + IF(K$4&gt;$E129,MIN(K129,$I129-SUM($J129:K129)))</f>
        <v>0</v>
      </c>
      <c r="M129" s="2">
        <f>IF(L$4=$E129, $I129*L$57,0) + IF(L$4&gt;$E129,MIN(L129,$I129-SUM($J129:L129)))</f>
        <v>0</v>
      </c>
      <c r="N129" s="2">
        <f>IF(M$4=$E129, $I129*M$57,0) + IF(M$4&gt;$E129,MIN(M129,$I129-SUM($J129:M129)))</f>
        <v>0</v>
      </c>
      <c r="O129" s="2">
        <f>IF(N$4=$E129, $I129*N$57,0) + IF(N$4&gt;$E129,MIN(N129,$I129-SUM($J129:N129)))</f>
        <v>0</v>
      </c>
      <c r="P129" s="2">
        <f>IF(O$4=$E129, $I129*O$57,0) + IF(O$4&gt;$E129,MIN(O129,$I129-SUM($J129:O129)))</f>
        <v>0</v>
      </c>
      <c r="Q129" s="2">
        <f>IF(P$4=$E129, $I129*P$57,0) + IF(P$4&gt;$E129,MIN(P129,$I129-SUM($J129:P129)))</f>
        <v>0</v>
      </c>
      <c r="R129" s="2">
        <f>IF(Q$4=$E129, $I129*Q$57,0) + IF(Q$4&gt;$E129,MIN(Q129,$I129-SUM($J129:Q129)))</f>
        <v>0</v>
      </c>
      <c r="S129" s="2">
        <f>IF(R$4=$E129, $I129*R$57,0) + IF(R$4&gt;$E129,MIN(R129,$I129-SUM($J129:R129)))</f>
        <v>0</v>
      </c>
      <c r="T129" s="2">
        <f>IF(S$4=$E129, $I129*S$57,0) + IF(S$4&gt;$E129,MIN(S129,$I129-SUM($J129:S129)))</f>
        <v>0</v>
      </c>
      <c r="U129" s="2">
        <f>IF(T$4=$E129, $I129*T$57,0) + IF(T$4&gt;$E129,MIN(T129,$I129-SUM($J129:T129)))</f>
        <v>0</v>
      </c>
      <c r="V129" s="2">
        <f>IF(U$4=$E129, $I129*U$57,0) + IF(U$4&gt;$E129,MIN(U129,$I129-SUM($J129:U129)))</f>
        <v>0</v>
      </c>
      <c r="W129" s="2">
        <f>IF(V$4=$E129, $I129*V$57,0) + IF(V$4&gt;$E129,MIN(V129,$I129-SUM($J129:V129)))</f>
        <v>0</v>
      </c>
      <c r="X129" s="2">
        <f>IF(W$4=$E129, $I129*W$57,0) + IF(W$4&gt;$E129,MIN(W129,$I129-SUM($J129:W129)))</f>
        <v>0</v>
      </c>
      <c r="Y129" s="2">
        <f>IF(X$4=$E129, $I129*X$57,0) + IF(X$4&gt;$E129,MIN(X129,$I129-SUM($J129:X129)))</f>
        <v>0</v>
      </c>
      <c r="Z129" s="2">
        <f>IF(Y$4=$E129, $I129*Y$57,0) + IF(Y$4&gt;$E129,MIN(Y129,$I129-SUM($J129:Y129)))</f>
        <v>0</v>
      </c>
      <c r="AA129" s="2">
        <f>IF(Z$4=$E129, $I129*Z$57,0) + IF(Z$4&gt;$E129,MIN(Z129,$I129-SUM($J129:Z129)))</f>
        <v>0</v>
      </c>
      <c r="AB129" s="2">
        <f>IF(AA$4=$E129, $I129*AA$57,0) + IF(AA$4&gt;$E129,MIN(AA129,$I129-SUM($J129:AA129)))</f>
        <v>0</v>
      </c>
      <c r="AC129" s="2">
        <f>IF(AB$4=$E129, $I129*AB$57,0) + IF(AB$4&gt;$E129,MIN(AB129,$I129-SUM($J129:AB129)))</f>
        <v>0</v>
      </c>
      <c r="AD129" s="2">
        <f>IF(AC$4=$E129, $I129*AC$57,0) + IF(AC$4&gt;$E129,MIN(AC129,$I129-SUM($J129:AC129)))</f>
        <v>0</v>
      </c>
      <c r="AE129" s="2">
        <f>IF(AD$4=$E129, $I129*AD$57,0) + IF(AD$4&gt;$E129,MIN(AD129,$I129-SUM($J129:AD129)))</f>
        <v>10.805633878921826</v>
      </c>
      <c r="AF129" s="2">
        <f>IF(AE$4=$E129, $I129*AE$57,0) + IF(AE$4&gt;$E129,MIN(AE129,$I129-SUM($J129:AE129)))</f>
        <v>10.805633878921826</v>
      </c>
      <c r="AG129" s="2">
        <f>IF(AF$4=$E129, $I129*AF$57,0) + IF(AF$4&gt;$E129,MIN(AF129,$I129-SUM($J129:AF129)))</f>
        <v>10.805633878921826</v>
      </c>
      <c r="AH129" s="2">
        <f>IF(AG$4=$E129, $I129*AG$57,0) + IF(AG$4&gt;$E129,MIN(AG129,$I129-SUM($J129:AG129)))</f>
        <v>10.805633878921826</v>
      </c>
      <c r="AI129" s="2">
        <f>IF(AH$4=$E129, $I129*AH$57,0) + IF(AH$4&gt;$E129,MIN(AH129,$I129-SUM($J129:AH129)))</f>
        <v>10.805633878921826</v>
      </c>
      <c r="AJ129" s="2">
        <f>IF(AI$4=$E129, $I129*AI$57,0) + IF(AI$4&gt;$E129,MIN(AI129,$I129-SUM($J129:AI129)))</f>
        <v>10.805633878921826</v>
      </c>
      <c r="AK129" s="2">
        <f>IF(AJ$4=$E129, $I129*AJ$57,0) + IF(AJ$4&gt;$E129,MIN(AJ129,$I129-SUM($J129:AJ129)))</f>
        <v>10.805633878921826</v>
      </c>
      <c r="AL129" s="2">
        <f>IF(AK$4=$E129, $I129*AK$57,0) + IF(AK$4&gt;$E129,MIN(AK129,$I129-SUM($J129:AK129)))</f>
        <v>10.805633878921826</v>
      </c>
      <c r="AM129" s="2">
        <f>IF(AL$4=$E129, $I129*AL$57,0) + IF(AL$4&gt;$E129,MIN(AL129,$I129-SUM($J129:AL129)))</f>
        <v>10.805633878921826</v>
      </c>
      <c r="AN129" s="2">
        <f>IF(AM$4=$E129, $I129*AM$57,0) + IF(AM$4&gt;$E129,MIN(AM129,$I129-SUM($J129:AM129)))</f>
        <v>10.805633878921826</v>
      </c>
      <c r="AO129" s="2">
        <f>IF(AN$4=$E129, $I129*AN$57,0) + IF(AN$4&gt;$E129,MIN(AN129,$I129-SUM($J129:AN129)))</f>
        <v>10.805633878921826</v>
      </c>
      <c r="AP129" s="2">
        <f>IF(AO$4=$E129, $I129*AO$57,0) + IF(AO$4&gt;$E129,MIN(AO129,$I129-SUM($J129:AO129)))</f>
        <v>10.805633878921826</v>
      </c>
      <c r="AQ129" s="57">
        <f>IF(AP$4=$E129, $I129*AP$57,0) + IF(AP$4&gt;$E129,MIN(AP129,$I129-SUM($J129:AP129)))</f>
        <v>10.805633878921826</v>
      </c>
      <c r="AR129" s="2">
        <f>IF(AQ$4=$E129, $I129*AQ$57,0) + IF(AQ$4&gt;$E129,MIN(AQ129,$I129-SUM($J129:AQ129)))</f>
        <v>10.805633878921826</v>
      </c>
      <c r="AS129" s="2">
        <f>IF(AR$4=$E129, $I129*AR$57,0) + IF(AR$4&gt;$E129,MIN(AR129,$I129-SUM($J129:AR129)))</f>
        <v>10.805633878921826</v>
      </c>
      <c r="AT129" s="2">
        <f>IF(AS$4=$E129, $I129*AS$57,0) + IF(AS$4&gt;$E129,MIN(AS129,$I129-SUM($J129:AS129)))</f>
        <v>10.805633878921826</v>
      </c>
      <c r="AU129" s="2">
        <f>IF(AT$4=$E129, $I129*AT$57,0) + IF(AT$4&gt;$E129,MIN(AT129,$I129-SUM($J129:AT129)))</f>
        <v>10.805633878921826</v>
      </c>
      <c r="AV129" s="2">
        <f>IF(AU$4=$E129, $I129*AU$57,0) + IF(AU$4&gt;$E129,MIN(AU129,$I129-SUM($J129:AU129)))</f>
        <v>10.805633878921826</v>
      </c>
      <c r="AW129" s="2"/>
    </row>
    <row r="130" spans="5:49" ht="16.8" outlineLevel="1">
      <c r="E130" s="44">
        <f>INDEX($K$4:$AV$4,,COUNT(E$109:E129)+1)</f>
        <v>40633</v>
      </c>
      <c r="G130" s="2" t="s">
        <v>105</v>
      </c>
      <c r="I130" s="2">
        <f t="shared" si="64"/>
        <v>221.06207785565724</v>
      </c>
      <c r="K130" s="2">
        <f>IF(J$4=$E130, $I130*J$57,0) + IF(J$4&gt;$E130,MIN(J130,$I130-SUM($J130:J130)))</f>
        <v>0</v>
      </c>
      <c r="L130" s="2">
        <f>IF(K$4=$E130, $I130*K$57,0) + IF(K$4&gt;$E130,MIN(K130,$I130-SUM($J130:K130)))</f>
        <v>0</v>
      </c>
      <c r="M130" s="2">
        <f>IF(L$4=$E130, $I130*L$57,0) + IF(L$4&gt;$E130,MIN(L130,$I130-SUM($J130:L130)))</f>
        <v>0</v>
      </c>
      <c r="N130" s="2">
        <f>IF(M$4=$E130, $I130*M$57,0) + IF(M$4&gt;$E130,MIN(M130,$I130-SUM($J130:M130)))</f>
        <v>0</v>
      </c>
      <c r="O130" s="2">
        <f>IF(N$4=$E130, $I130*N$57,0) + IF(N$4&gt;$E130,MIN(N130,$I130-SUM($J130:N130)))</f>
        <v>0</v>
      </c>
      <c r="P130" s="2">
        <f>IF(O$4=$E130, $I130*O$57,0) + IF(O$4&gt;$E130,MIN(O130,$I130-SUM($J130:O130)))</f>
        <v>0</v>
      </c>
      <c r="Q130" s="2">
        <f>IF(P$4=$E130, $I130*P$57,0) + IF(P$4&gt;$E130,MIN(P130,$I130-SUM($J130:P130)))</f>
        <v>0</v>
      </c>
      <c r="R130" s="2">
        <f>IF(Q$4=$E130, $I130*Q$57,0) + IF(Q$4&gt;$E130,MIN(Q130,$I130-SUM($J130:Q130)))</f>
        <v>0</v>
      </c>
      <c r="S130" s="2">
        <f>IF(R$4=$E130, $I130*R$57,0) + IF(R$4&gt;$E130,MIN(R130,$I130-SUM($J130:R130)))</f>
        <v>0</v>
      </c>
      <c r="T130" s="2">
        <f>IF(S$4=$E130, $I130*S$57,0) + IF(S$4&gt;$E130,MIN(S130,$I130-SUM($J130:S130)))</f>
        <v>0</v>
      </c>
      <c r="U130" s="2">
        <f>IF(T$4=$E130, $I130*T$57,0) + IF(T$4&gt;$E130,MIN(T130,$I130-SUM($J130:T130)))</f>
        <v>0</v>
      </c>
      <c r="V130" s="2">
        <f>IF(U$4=$E130, $I130*U$57,0) + IF(U$4&gt;$E130,MIN(U130,$I130-SUM($J130:U130)))</f>
        <v>0</v>
      </c>
      <c r="W130" s="2">
        <f>IF(V$4=$E130, $I130*V$57,0) + IF(V$4&gt;$E130,MIN(V130,$I130-SUM($J130:V130)))</f>
        <v>0</v>
      </c>
      <c r="X130" s="2">
        <f>IF(W$4=$E130, $I130*W$57,0) + IF(W$4&gt;$E130,MIN(W130,$I130-SUM($J130:W130)))</f>
        <v>0</v>
      </c>
      <c r="Y130" s="2">
        <f>IF(X$4=$E130, $I130*X$57,0) + IF(X$4&gt;$E130,MIN(X130,$I130-SUM($J130:X130)))</f>
        <v>0</v>
      </c>
      <c r="Z130" s="2">
        <f>IF(Y$4=$E130, $I130*Y$57,0) + IF(Y$4&gt;$E130,MIN(Y130,$I130-SUM($J130:Y130)))</f>
        <v>0</v>
      </c>
      <c r="AA130" s="2">
        <f>IF(Z$4=$E130, $I130*Z$57,0) + IF(Z$4&gt;$E130,MIN(Z130,$I130-SUM($J130:Z130)))</f>
        <v>0</v>
      </c>
      <c r="AB130" s="2">
        <f>IF(AA$4=$E130, $I130*AA$57,0) + IF(AA$4&gt;$E130,MIN(AA130,$I130-SUM($J130:AA130)))</f>
        <v>0</v>
      </c>
      <c r="AC130" s="2">
        <f>IF(AB$4=$E130, $I130*AB$57,0) + IF(AB$4&gt;$E130,MIN(AB130,$I130-SUM($J130:AB130)))</f>
        <v>0</v>
      </c>
      <c r="AD130" s="2">
        <f>IF(AC$4=$E130, $I130*AC$57,0) + IF(AC$4&gt;$E130,MIN(AC130,$I130-SUM($J130:AC130)))</f>
        <v>0</v>
      </c>
      <c r="AE130" s="2">
        <f>IF(AD$4=$E130, $I130*AD$57,0) + IF(AD$4&gt;$E130,MIN(AD130,$I130-SUM($J130:AD130)))</f>
        <v>0</v>
      </c>
      <c r="AF130" s="2">
        <f>IF(AE$4=$E130, $I130*AE$57,0) + IF(AE$4&gt;$E130,MIN(AE130,$I130-SUM($J130:AE130)))</f>
        <v>11.053103892782863</v>
      </c>
      <c r="AG130" s="2">
        <f>IF(AF$4=$E130, $I130*AF$57,0) + IF(AF$4&gt;$E130,MIN(AF130,$I130-SUM($J130:AF130)))</f>
        <v>11.053103892782863</v>
      </c>
      <c r="AH130" s="2">
        <f>IF(AG$4=$E130, $I130*AG$57,0) + IF(AG$4&gt;$E130,MIN(AG130,$I130-SUM($J130:AG130)))</f>
        <v>11.053103892782863</v>
      </c>
      <c r="AI130" s="2">
        <f>IF(AH$4=$E130, $I130*AH$57,0) + IF(AH$4&gt;$E130,MIN(AH130,$I130-SUM($J130:AH130)))</f>
        <v>11.053103892782863</v>
      </c>
      <c r="AJ130" s="2">
        <f>IF(AI$4=$E130, $I130*AI$57,0) + IF(AI$4&gt;$E130,MIN(AI130,$I130-SUM($J130:AI130)))</f>
        <v>11.053103892782863</v>
      </c>
      <c r="AK130" s="2">
        <f>IF(AJ$4=$E130, $I130*AJ$57,0) + IF(AJ$4&gt;$E130,MIN(AJ130,$I130-SUM($J130:AJ130)))</f>
        <v>11.053103892782863</v>
      </c>
      <c r="AL130" s="2">
        <f>IF(AK$4=$E130, $I130*AK$57,0) + IF(AK$4&gt;$E130,MIN(AK130,$I130-SUM($J130:AK130)))</f>
        <v>11.053103892782863</v>
      </c>
      <c r="AM130" s="2">
        <f>IF(AL$4=$E130, $I130*AL$57,0) + IF(AL$4&gt;$E130,MIN(AL130,$I130-SUM($J130:AL130)))</f>
        <v>11.053103892782863</v>
      </c>
      <c r="AN130" s="2">
        <f>IF(AM$4=$E130, $I130*AM$57,0) + IF(AM$4&gt;$E130,MIN(AM130,$I130-SUM($J130:AM130)))</f>
        <v>11.053103892782863</v>
      </c>
      <c r="AO130" s="2">
        <f>IF(AN$4=$E130, $I130*AN$57,0) + IF(AN$4&gt;$E130,MIN(AN130,$I130-SUM($J130:AN130)))</f>
        <v>11.053103892782863</v>
      </c>
      <c r="AP130" s="2">
        <f>IF(AO$4=$E130, $I130*AO$57,0) + IF(AO$4&gt;$E130,MIN(AO130,$I130-SUM($J130:AO130)))</f>
        <v>11.053103892782863</v>
      </c>
      <c r="AQ130" s="57">
        <f>IF(AP$4=$E130, $I130*AP$57,0) + IF(AP$4&gt;$E130,MIN(AP130,$I130-SUM($J130:AP130)))</f>
        <v>11.053103892782863</v>
      </c>
      <c r="AR130" s="2">
        <f>IF(AQ$4=$E130, $I130*AQ$57,0) + IF(AQ$4&gt;$E130,MIN(AQ130,$I130-SUM($J130:AQ130)))</f>
        <v>11.053103892782863</v>
      </c>
      <c r="AS130" s="2">
        <f>IF(AR$4=$E130, $I130*AR$57,0) + IF(AR$4&gt;$E130,MIN(AR130,$I130-SUM($J130:AR130)))</f>
        <v>11.053103892782863</v>
      </c>
      <c r="AT130" s="2">
        <f>IF(AS$4=$E130, $I130*AS$57,0) + IF(AS$4&gt;$E130,MIN(AS130,$I130-SUM($J130:AS130)))</f>
        <v>11.053103892782863</v>
      </c>
      <c r="AU130" s="2">
        <f>IF(AT$4=$E130, $I130*AT$57,0) + IF(AT$4&gt;$E130,MIN(AT130,$I130-SUM($J130:AT130)))</f>
        <v>11.053103892782863</v>
      </c>
      <c r="AV130" s="2">
        <f>IF(AU$4=$E130, $I130*AU$57,0) + IF(AU$4&gt;$E130,MIN(AU130,$I130-SUM($J130:AU130)))</f>
        <v>11.053103892782863</v>
      </c>
      <c r="AW130" s="2"/>
    </row>
    <row r="131" spans="5:49" ht="16.8" outlineLevel="1">
      <c r="E131" s="44">
        <f>INDEX($K$4:$AV$4,,COUNT(E$109:E130)+1)</f>
        <v>40999</v>
      </c>
      <c r="G131" s="2" t="s">
        <v>105</v>
      </c>
      <c r="I131" s="2">
        <f t="shared" si="64"/>
        <v>244.10176718411765</v>
      </c>
      <c r="K131" s="2">
        <f>IF(J$4=$E131, $I131*J$57,0) + IF(J$4&gt;$E131,MIN(J131,$I131-SUM($J131:J131)))</f>
        <v>0</v>
      </c>
      <c r="L131" s="2">
        <f>IF(K$4=$E131, $I131*K$57,0) + IF(K$4&gt;$E131,MIN(K131,$I131-SUM($J131:K131)))</f>
        <v>0</v>
      </c>
      <c r="M131" s="2">
        <f>IF(L$4=$E131, $I131*L$57,0) + IF(L$4&gt;$E131,MIN(L131,$I131-SUM($J131:L131)))</f>
        <v>0</v>
      </c>
      <c r="N131" s="2">
        <f>IF(M$4=$E131, $I131*M$57,0) + IF(M$4&gt;$E131,MIN(M131,$I131-SUM($J131:M131)))</f>
        <v>0</v>
      </c>
      <c r="O131" s="2">
        <f>IF(N$4=$E131, $I131*N$57,0) + IF(N$4&gt;$E131,MIN(N131,$I131-SUM($J131:N131)))</f>
        <v>0</v>
      </c>
      <c r="P131" s="2">
        <f>IF(O$4=$E131, $I131*O$57,0) + IF(O$4&gt;$E131,MIN(O131,$I131-SUM($J131:O131)))</f>
        <v>0</v>
      </c>
      <c r="Q131" s="2">
        <f>IF(P$4=$E131, $I131*P$57,0) + IF(P$4&gt;$E131,MIN(P131,$I131-SUM($J131:P131)))</f>
        <v>0</v>
      </c>
      <c r="R131" s="2">
        <f>IF(Q$4=$E131, $I131*Q$57,0) + IF(Q$4&gt;$E131,MIN(Q131,$I131-SUM($J131:Q131)))</f>
        <v>0</v>
      </c>
      <c r="S131" s="2">
        <f>IF(R$4=$E131, $I131*R$57,0) + IF(R$4&gt;$E131,MIN(R131,$I131-SUM($J131:R131)))</f>
        <v>0</v>
      </c>
      <c r="T131" s="2">
        <f>IF(S$4=$E131, $I131*S$57,0) + IF(S$4&gt;$E131,MIN(S131,$I131-SUM($J131:S131)))</f>
        <v>0</v>
      </c>
      <c r="U131" s="2">
        <f>IF(T$4=$E131, $I131*T$57,0) + IF(T$4&gt;$E131,MIN(T131,$I131-SUM($J131:T131)))</f>
        <v>0</v>
      </c>
      <c r="V131" s="2">
        <f>IF(U$4=$E131, $I131*U$57,0) + IF(U$4&gt;$E131,MIN(U131,$I131-SUM($J131:U131)))</f>
        <v>0</v>
      </c>
      <c r="W131" s="2">
        <f>IF(V$4=$E131, $I131*V$57,0) + IF(V$4&gt;$E131,MIN(V131,$I131-SUM($J131:V131)))</f>
        <v>0</v>
      </c>
      <c r="X131" s="2">
        <f>IF(W$4=$E131, $I131*W$57,0) + IF(W$4&gt;$E131,MIN(W131,$I131-SUM($J131:W131)))</f>
        <v>0</v>
      </c>
      <c r="Y131" s="2">
        <f>IF(X$4=$E131, $I131*X$57,0) + IF(X$4&gt;$E131,MIN(X131,$I131-SUM($J131:X131)))</f>
        <v>0</v>
      </c>
      <c r="Z131" s="2">
        <f>IF(Y$4=$E131, $I131*Y$57,0) + IF(Y$4&gt;$E131,MIN(Y131,$I131-SUM($J131:Y131)))</f>
        <v>0</v>
      </c>
      <c r="AA131" s="2">
        <f>IF(Z$4=$E131, $I131*Z$57,0) + IF(Z$4&gt;$E131,MIN(Z131,$I131-SUM($J131:Z131)))</f>
        <v>0</v>
      </c>
      <c r="AB131" s="2">
        <f>IF(AA$4=$E131, $I131*AA$57,0) + IF(AA$4&gt;$E131,MIN(AA131,$I131-SUM($J131:AA131)))</f>
        <v>0</v>
      </c>
      <c r="AC131" s="2">
        <f>IF(AB$4=$E131, $I131*AB$57,0) + IF(AB$4&gt;$E131,MIN(AB131,$I131-SUM($J131:AB131)))</f>
        <v>0</v>
      </c>
      <c r="AD131" s="2">
        <f>IF(AC$4=$E131, $I131*AC$57,0) + IF(AC$4&gt;$E131,MIN(AC131,$I131-SUM($J131:AC131)))</f>
        <v>0</v>
      </c>
      <c r="AE131" s="2">
        <f>IF(AD$4=$E131, $I131*AD$57,0) + IF(AD$4&gt;$E131,MIN(AD131,$I131-SUM($J131:AD131)))</f>
        <v>0</v>
      </c>
      <c r="AF131" s="2">
        <f>IF(AE$4=$E131, $I131*AE$57,0) + IF(AE$4&gt;$E131,MIN(AE131,$I131-SUM($J131:AE131)))</f>
        <v>0</v>
      </c>
      <c r="AG131" s="2">
        <f>IF(AF$4=$E131, $I131*AF$57,0) + IF(AF$4&gt;$E131,MIN(AF131,$I131-SUM($J131:AF131)))</f>
        <v>12.205088359205883</v>
      </c>
      <c r="AH131" s="2">
        <f>IF(AG$4=$E131, $I131*AG$57,0) + IF(AG$4&gt;$E131,MIN(AG131,$I131-SUM($J131:AG131)))</f>
        <v>12.205088359205883</v>
      </c>
      <c r="AI131" s="2">
        <f>IF(AH$4=$E131, $I131*AH$57,0) + IF(AH$4&gt;$E131,MIN(AH131,$I131-SUM($J131:AH131)))</f>
        <v>12.205088359205883</v>
      </c>
      <c r="AJ131" s="2">
        <f>IF(AI$4=$E131, $I131*AI$57,0) + IF(AI$4&gt;$E131,MIN(AI131,$I131-SUM($J131:AI131)))</f>
        <v>12.205088359205883</v>
      </c>
      <c r="AK131" s="2">
        <f>IF(AJ$4=$E131, $I131*AJ$57,0) + IF(AJ$4&gt;$E131,MIN(AJ131,$I131-SUM($J131:AJ131)))</f>
        <v>12.205088359205883</v>
      </c>
      <c r="AL131" s="2">
        <f>IF(AK$4=$E131, $I131*AK$57,0) + IF(AK$4&gt;$E131,MIN(AK131,$I131-SUM($J131:AK131)))</f>
        <v>12.205088359205883</v>
      </c>
      <c r="AM131" s="2">
        <f>IF(AL$4=$E131, $I131*AL$57,0) + IF(AL$4&gt;$E131,MIN(AL131,$I131-SUM($J131:AL131)))</f>
        <v>12.205088359205883</v>
      </c>
      <c r="AN131" s="2">
        <f>IF(AM$4=$E131, $I131*AM$57,0) + IF(AM$4&gt;$E131,MIN(AM131,$I131-SUM($J131:AM131)))</f>
        <v>12.205088359205883</v>
      </c>
      <c r="AO131" s="2">
        <f>IF(AN$4=$E131, $I131*AN$57,0) + IF(AN$4&gt;$E131,MIN(AN131,$I131-SUM($J131:AN131)))</f>
        <v>12.205088359205883</v>
      </c>
      <c r="AP131" s="2">
        <f>IF(AO$4=$E131, $I131*AO$57,0) + IF(AO$4&gt;$E131,MIN(AO131,$I131-SUM($J131:AO131)))</f>
        <v>12.205088359205883</v>
      </c>
      <c r="AQ131" s="57">
        <f>IF(AP$4=$E131, $I131*AP$57,0) + IF(AP$4&gt;$E131,MIN(AP131,$I131-SUM($J131:AP131)))</f>
        <v>12.205088359205883</v>
      </c>
      <c r="AR131" s="2">
        <f>IF(AQ$4=$E131, $I131*AQ$57,0) + IF(AQ$4&gt;$E131,MIN(AQ131,$I131-SUM($J131:AQ131)))</f>
        <v>12.205088359205883</v>
      </c>
      <c r="AS131" s="2">
        <f>IF(AR$4=$E131, $I131*AR$57,0) + IF(AR$4&gt;$E131,MIN(AR131,$I131-SUM($J131:AR131)))</f>
        <v>12.205088359205883</v>
      </c>
      <c r="AT131" s="2">
        <f>IF(AS$4=$E131, $I131*AS$57,0) + IF(AS$4&gt;$E131,MIN(AS131,$I131-SUM($J131:AS131)))</f>
        <v>12.205088359205883</v>
      </c>
      <c r="AU131" s="2">
        <f>IF(AT$4=$E131, $I131*AT$57,0) + IF(AT$4&gt;$E131,MIN(AT131,$I131-SUM($J131:AT131)))</f>
        <v>12.205088359205883</v>
      </c>
      <c r="AV131" s="2">
        <f>IF(AU$4=$E131, $I131*AU$57,0) + IF(AU$4&gt;$E131,MIN(AU131,$I131-SUM($J131:AU131)))</f>
        <v>12.205088359205883</v>
      </c>
      <c r="AW131" s="2"/>
    </row>
    <row r="132" spans="5:49" ht="16.8" outlineLevel="1">
      <c r="E132" s="44">
        <f>INDEX($K$4:$AV$4,,COUNT(E$109:E131)+1)</f>
        <v>41364</v>
      </c>
      <c r="G132" s="2" t="s">
        <v>105</v>
      </c>
      <c r="I132" s="2">
        <f t="shared" si="64"/>
        <v>249.2434098100845</v>
      </c>
      <c r="K132" s="2">
        <f>IF(J$4=$E132, $I132*J$57,0) + IF(J$4&gt;$E132,MIN(J132,$I132-SUM($J132:J132)))</f>
        <v>0</v>
      </c>
      <c r="L132" s="2">
        <f>IF(K$4=$E132, $I132*K$57,0) + IF(K$4&gt;$E132,MIN(K132,$I132-SUM($J132:K132)))</f>
        <v>0</v>
      </c>
      <c r="M132" s="2">
        <f>IF(L$4=$E132, $I132*L$57,0) + IF(L$4&gt;$E132,MIN(L132,$I132-SUM($J132:L132)))</f>
        <v>0</v>
      </c>
      <c r="N132" s="2">
        <f>IF(M$4=$E132, $I132*M$57,0) + IF(M$4&gt;$E132,MIN(M132,$I132-SUM($J132:M132)))</f>
        <v>0</v>
      </c>
      <c r="O132" s="2">
        <f>IF(N$4=$E132, $I132*N$57,0) + IF(N$4&gt;$E132,MIN(N132,$I132-SUM($J132:N132)))</f>
        <v>0</v>
      </c>
      <c r="P132" s="2">
        <f>IF(O$4=$E132, $I132*O$57,0) + IF(O$4&gt;$E132,MIN(O132,$I132-SUM($J132:O132)))</f>
        <v>0</v>
      </c>
      <c r="Q132" s="2">
        <f>IF(P$4=$E132, $I132*P$57,0) + IF(P$4&gt;$E132,MIN(P132,$I132-SUM($J132:P132)))</f>
        <v>0</v>
      </c>
      <c r="R132" s="2">
        <f>IF(Q$4=$E132, $I132*Q$57,0) + IF(Q$4&gt;$E132,MIN(Q132,$I132-SUM($J132:Q132)))</f>
        <v>0</v>
      </c>
      <c r="S132" s="2">
        <f>IF(R$4=$E132, $I132*R$57,0) + IF(R$4&gt;$E132,MIN(R132,$I132-SUM($J132:R132)))</f>
        <v>0</v>
      </c>
      <c r="T132" s="2">
        <f>IF(S$4=$E132, $I132*S$57,0) + IF(S$4&gt;$E132,MIN(S132,$I132-SUM($J132:S132)))</f>
        <v>0</v>
      </c>
      <c r="U132" s="2">
        <f>IF(T$4=$E132, $I132*T$57,0) + IF(T$4&gt;$E132,MIN(T132,$I132-SUM($J132:T132)))</f>
        <v>0</v>
      </c>
      <c r="V132" s="2">
        <f>IF(U$4=$E132, $I132*U$57,0) + IF(U$4&gt;$E132,MIN(U132,$I132-SUM($J132:U132)))</f>
        <v>0</v>
      </c>
      <c r="W132" s="2">
        <f>IF(V$4=$E132, $I132*V$57,0) + IF(V$4&gt;$E132,MIN(V132,$I132-SUM($J132:V132)))</f>
        <v>0</v>
      </c>
      <c r="X132" s="2">
        <f>IF(W$4=$E132, $I132*W$57,0) + IF(W$4&gt;$E132,MIN(W132,$I132-SUM($J132:W132)))</f>
        <v>0</v>
      </c>
      <c r="Y132" s="2">
        <f>IF(X$4=$E132, $I132*X$57,0) + IF(X$4&gt;$E132,MIN(X132,$I132-SUM($J132:X132)))</f>
        <v>0</v>
      </c>
      <c r="Z132" s="2">
        <f>IF(Y$4=$E132, $I132*Y$57,0) + IF(Y$4&gt;$E132,MIN(Y132,$I132-SUM($J132:Y132)))</f>
        <v>0</v>
      </c>
      <c r="AA132" s="2">
        <f>IF(Z$4=$E132, $I132*Z$57,0) + IF(Z$4&gt;$E132,MIN(Z132,$I132-SUM($J132:Z132)))</f>
        <v>0</v>
      </c>
      <c r="AB132" s="2">
        <f>IF(AA$4=$E132, $I132*AA$57,0) + IF(AA$4&gt;$E132,MIN(AA132,$I132-SUM($J132:AA132)))</f>
        <v>0</v>
      </c>
      <c r="AC132" s="2">
        <f>IF(AB$4=$E132, $I132*AB$57,0) + IF(AB$4&gt;$E132,MIN(AB132,$I132-SUM($J132:AB132)))</f>
        <v>0</v>
      </c>
      <c r="AD132" s="2">
        <f>IF(AC$4=$E132, $I132*AC$57,0) + IF(AC$4&gt;$E132,MIN(AC132,$I132-SUM($J132:AC132)))</f>
        <v>0</v>
      </c>
      <c r="AE132" s="2">
        <f>IF(AD$4=$E132, $I132*AD$57,0) + IF(AD$4&gt;$E132,MIN(AD132,$I132-SUM($J132:AD132)))</f>
        <v>0</v>
      </c>
      <c r="AF132" s="2">
        <f>IF(AE$4=$E132, $I132*AE$57,0) + IF(AE$4&gt;$E132,MIN(AE132,$I132-SUM($J132:AE132)))</f>
        <v>0</v>
      </c>
      <c r="AG132" s="2">
        <f>IF(AF$4=$E132, $I132*AF$57,0) + IF(AF$4&gt;$E132,MIN(AF132,$I132-SUM($J132:AF132)))</f>
        <v>0</v>
      </c>
      <c r="AH132" s="2">
        <f>IF(AG$4=$E132, $I132*AG$57,0) + IF(AG$4&gt;$E132,MIN(AG132,$I132-SUM($J132:AG132)))</f>
        <v>12.462170490504226</v>
      </c>
      <c r="AI132" s="2">
        <f>IF(AH$4=$E132, $I132*AH$57,0) + IF(AH$4&gt;$E132,MIN(AH132,$I132-SUM($J132:AH132)))</f>
        <v>12.462170490504226</v>
      </c>
      <c r="AJ132" s="2">
        <f>IF(AI$4=$E132, $I132*AI$57,0) + IF(AI$4&gt;$E132,MIN(AI132,$I132-SUM($J132:AI132)))</f>
        <v>12.462170490504226</v>
      </c>
      <c r="AK132" s="2">
        <f>IF(AJ$4=$E132, $I132*AJ$57,0) + IF(AJ$4&gt;$E132,MIN(AJ132,$I132-SUM($J132:AJ132)))</f>
        <v>12.462170490504226</v>
      </c>
      <c r="AL132" s="2">
        <f>IF(AK$4=$E132, $I132*AK$57,0) + IF(AK$4&gt;$E132,MIN(AK132,$I132-SUM($J132:AK132)))</f>
        <v>12.462170490504226</v>
      </c>
      <c r="AM132" s="2">
        <f>IF(AL$4=$E132, $I132*AL$57,0) + IF(AL$4&gt;$E132,MIN(AL132,$I132-SUM($J132:AL132)))</f>
        <v>12.462170490504226</v>
      </c>
      <c r="AN132" s="2">
        <f>IF(AM$4=$E132, $I132*AM$57,0) + IF(AM$4&gt;$E132,MIN(AM132,$I132-SUM($J132:AM132)))</f>
        <v>12.462170490504226</v>
      </c>
      <c r="AO132" s="2">
        <f>IF(AN$4=$E132, $I132*AN$57,0) + IF(AN$4&gt;$E132,MIN(AN132,$I132-SUM($J132:AN132)))</f>
        <v>12.462170490504226</v>
      </c>
      <c r="AP132" s="2">
        <f>IF(AO$4=$E132, $I132*AO$57,0) + IF(AO$4&gt;$E132,MIN(AO132,$I132-SUM($J132:AO132)))</f>
        <v>12.462170490504226</v>
      </c>
      <c r="AQ132" s="57">
        <f>IF(AP$4=$E132, $I132*AP$57,0) + IF(AP$4&gt;$E132,MIN(AP132,$I132-SUM($J132:AP132)))</f>
        <v>12.462170490504226</v>
      </c>
      <c r="AR132" s="2">
        <f>IF(AQ$4=$E132, $I132*AQ$57,0) + IF(AQ$4&gt;$E132,MIN(AQ132,$I132-SUM($J132:AQ132)))</f>
        <v>12.462170490504226</v>
      </c>
      <c r="AS132" s="2">
        <f>IF(AR$4=$E132, $I132*AR$57,0) + IF(AR$4&gt;$E132,MIN(AR132,$I132-SUM($J132:AR132)))</f>
        <v>12.462170490504226</v>
      </c>
      <c r="AT132" s="2">
        <f>IF(AS$4=$E132, $I132*AS$57,0) + IF(AS$4&gt;$E132,MIN(AS132,$I132-SUM($J132:AS132)))</f>
        <v>12.462170490504226</v>
      </c>
      <c r="AU132" s="2">
        <f>IF(AT$4=$E132, $I132*AT$57,0) + IF(AT$4&gt;$E132,MIN(AT132,$I132-SUM($J132:AT132)))</f>
        <v>12.462170490504226</v>
      </c>
      <c r="AV132" s="2">
        <f>IF(AU$4=$E132, $I132*AU$57,0) + IF(AU$4&gt;$E132,MIN(AU132,$I132-SUM($J132:AU132)))</f>
        <v>12.462170490504226</v>
      </c>
      <c r="AW132" s="2"/>
    </row>
    <row r="133" spans="5:49" ht="16.8" outlineLevel="1">
      <c r="E133" s="44">
        <f>INDEX($K$4:$AV$4,,COUNT(E$109:E132)+1)</f>
        <v>41729</v>
      </c>
      <c r="G133" s="2" t="s">
        <v>105</v>
      </c>
      <c r="I133" s="2">
        <f t="shared" si="64"/>
        <v>299.94859359783908</v>
      </c>
      <c r="K133" s="2">
        <f>IF(J$4=$E133, $I133*J$57,0) + IF(J$4&gt;$E133,MIN(J133,$I133-SUM($J133:J133)))</f>
        <v>0</v>
      </c>
      <c r="L133" s="2">
        <f>IF(K$4=$E133, $I133*K$57,0) + IF(K$4&gt;$E133,MIN(K133,$I133-SUM($J133:K133)))</f>
        <v>0</v>
      </c>
      <c r="M133" s="2">
        <f>IF(L$4=$E133, $I133*L$57,0) + IF(L$4&gt;$E133,MIN(L133,$I133-SUM($J133:L133)))</f>
        <v>0</v>
      </c>
      <c r="N133" s="2">
        <f>IF(M$4=$E133, $I133*M$57,0) + IF(M$4&gt;$E133,MIN(M133,$I133-SUM($J133:M133)))</f>
        <v>0</v>
      </c>
      <c r="O133" s="2">
        <f>IF(N$4=$E133, $I133*N$57,0) + IF(N$4&gt;$E133,MIN(N133,$I133-SUM($J133:N133)))</f>
        <v>0</v>
      </c>
      <c r="P133" s="2">
        <f>IF(O$4=$E133, $I133*O$57,0) + IF(O$4&gt;$E133,MIN(O133,$I133-SUM($J133:O133)))</f>
        <v>0</v>
      </c>
      <c r="Q133" s="2">
        <f>IF(P$4=$E133, $I133*P$57,0) + IF(P$4&gt;$E133,MIN(P133,$I133-SUM($J133:P133)))</f>
        <v>0</v>
      </c>
      <c r="R133" s="2">
        <f>IF(Q$4=$E133, $I133*Q$57,0) + IF(Q$4&gt;$E133,MIN(Q133,$I133-SUM($J133:Q133)))</f>
        <v>0</v>
      </c>
      <c r="S133" s="2">
        <f>IF(R$4=$E133, $I133*R$57,0) + IF(R$4&gt;$E133,MIN(R133,$I133-SUM($J133:R133)))</f>
        <v>0</v>
      </c>
      <c r="T133" s="2">
        <f>IF(S$4=$E133, $I133*S$57,0) + IF(S$4&gt;$E133,MIN(S133,$I133-SUM($J133:S133)))</f>
        <v>0</v>
      </c>
      <c r="U133" s="2">
        <f>IF(T$4=$E133, $I133*T$57,0) + IF(T$4&gt;$E133,MIN(T133,$I133-SUM($J133:T133)))</f>
        <v>0</v>
      </c>
      <c r="V133" s="2">
        <f>IF(U$4=$E133, $I133*U$57,0) + IF(U$4&gt;$E133,MIN(U133,$I133-SUM($J133:U133)))</f>
        <v>0</v>
      </c>
      <c r="W133" s="2">
        <f>IF(V$4=$E133, $I133*V$57,0) + IF(V$4&gt;$E133,MIN(V133,$I133-SUM($J133:V133)))</f>
        <v>0</v>
      </c>
      <c r="X133" s="2">
        <f>IF(W$4=$E133, $I133*W$57,0) + IF(W$4&gt;$E133,MIN(W133,$I133-SUM($J133:W133)))</f>
        <v>0</v>
      </c>
      <c r="Y133" s="2">
        <f>IF(X$4=$E133, $I133*X$57,0) + IF(X$4&gt;$E133,MIN(X133,$I133-SUM($J133:X133)))</f>
        <v>0</v>
      </c>
      <c r="Z133" s="2">
        <f>IF(Y$4=$E133, $I133*Y$57,0) + IF(Y$4&gt;$E133,MIN(Y133,$I133-SUM($J133:Y133)))</f>
        <v>0</v>
      </c>
      <c r="AA133" s="2">
        <f>IF(Z$4=$E133, $I133*Z$57,0) + IF(Z$4&gt;$E133,MIN(Z133,$I133-SUM($J133:Z133)))</f>
        <v>0</v>
      </c>
      <c r="AB133" s="2">
        <f>IF(AA$4=$E133, $I133*AA$57,0) + IF(AA$4&gt;$E133,MIN(AA133,$I133-SUM($J133:AA133)))</f>
        <v>0</v>
      </c>
      <c r="AC133" s="2">
        <f>IF(AB$4=$E133, $I133*AB$57,0) + IF(AB$4&gt;$E133,MIN(AB133,$I133-SUM($J133:AB133)))</f>
        <v>0</v>
      </c>
      <c r="AD133" s="2">
        <f>IF(AC$4=$E133, $I133*AC$57,0) + IF(AC$4&gt;$E133,MIN(AC133,$I133-SUM($J133:AC133)))</f>
        <v>0</v>
      </c>
      <c r="AE133" s="2">
        <f>IF(AD$4=$E133, $I133*AD$57,0) + IF(AD$4&gt;$E133,MIN(AD133,$I133-SUM($J133:AD133)))</f>
        <v>0</v>
      </c>
      <c r="AF133" s="2">
        <f>IF(AE$4=$E133, $I133*AE$57,0) + IF(AE$4&gt;$E133,MIN(AE133,$I133-SUM($J133:AE133)))</f>
        <v>0</v>
      </c>
      <c r="AG133" s="2">
        <f>IF(AF$4=$E133, $I133*AF$57,0) + IF(AF$4&gt;$E133,MIN(AF133,$I133-SUM($J133:AF133)))</f>
        <v>0</v>
      </c>
      <c r="AH133" s="2">
        <f>IF(AG$4=$E133, $I133*AG$57,0) + IF(AG$4&gt;$E133,MIN(AG133,$I133-SUM($J133:AG133)))</f>
        <v>0</v>
      </c>
      <c r="AI133" s="2">
        <f>IF(AH$4=$E133, $I133*AH$57,0) + IF(AH$4&gt;$E133,MIN(AH133,$I133-SUM($J133:AH133)))</f>
        <v>14.997429679891955</v>
      </c>
      <c r="AJ133" s="2">
        <f>IF(AI$4=$E133, $I133*AI$57,0) + IF(AI$4&gt;$E133,MIN(AI133,$I133-SUM($J133:AI133)))</f>
        <v>14.997429679891955</v>
      </c>
      <c r="AK133" s="2">
        <f>IF(AJ$4=$E133, $I133*AJ$57,0) + IF(AJ$4&gt;$E133,MIN(AJ133,$I133-SUM($J133:AJ133)))</f>
        <v>14.997429679891955</v>
      </c>
      <c r="AL133" s="2">
        <f>IF(AK$4=$E133, $I133*AK$57,0) + IF(AK$4&gt;$E133,MIN(AK133,$I133-SUM($J133:AK133)))</f>
        <v>14.997429679891955</v>
      </c>
      <c r="AM133" s="2">
        <f>IF(AL$4=$E133, $I133*AL$57,0) + IF(AL$4&gt;$E133,MIN(AL133,$I133-SUM($J133:AL133)))</f>
        <v>14.997429679891955</v>
      </c>
      <c r="AN133" s="2">
        <f>IF(AM$4=$E133, $I133*AM$57,0) + IF(AM$4&gt;$E133,MIN(AM133,$I133-SUM($J133:AM133)))</f>
        <v>14.997429679891955</v>
      </c>
      <c r="AO133" s="2">
        <f>IF(AN$4=$E133, $I133*AN$57,0) + IF(AN$4&gt;$E133,MIN(AN133,$I133-SUM($J133:AN133)))</f>
        <v>14.997429679891955</v>
      </c>
      <c r="AP133" s="2">
        <f>IF(AO$4=$E133, $I133*AO$57,0) + IF(AO$4&gt;$E133,MIN(AO133,$I133-SUM($J133:AO133)))</f>
        <v>14.997429679891955</v>
      </c>
      <c r="AQ133" s="57">
        <f>IF(AP$4=$E133, $I133*AP$57,0) + IF(AP$4&gt;$E133,MIN(AP133,$I133-SUM($J133:AP133)))</f>
        <v>14.997429679891955</v>
      </c>
      <c r="AR133" s="2">
        <f>IF(AQ$4=$E133, $I133*AQ$57,0) + IF(AQ$4&gt;$E133,MIN(AQ133,$I133-SUM($J133:AQ133)))</f>
        <v>14.997429679891955</v>
      </c>
      <c r="AS133" s="2">
        <f>IF(AR$4=$E133, $I133*AR$57,0) + IF(AR$4&gt;$E133,MIN(AR133,$I133-SUM($J133:AR133)))</f>
        <v>14.997429679891955</v>
      </c>
      <c r="AT133" s="2">
        <f>IF(AS$4=$E133, $I133*AS$57,0) + IF(AS$4&gt;$E133,MIN(AS133,$I133-SUM($J133:AS133)))</f>
        <v>14.997429679891955</v>
      </c>
      <c r="AU133" s="2">
        <f>IF(AT$4=$E133, $I133*AT$57,0) + IF(AT$4&gt;$E133,MIN(AT133,$I133-SUM($J133:AT133)))</f>
        <v>14.997429679891955</v>
      </c>
      <c r="AV133" s="2">
        <f>IF(AU$4=$E133, $I133*AU$57,0) + IF(AU$4&gt;$E133,MIN(AU133,$I133-SUM($J133:AU133)))</f>
        <v>14.997429679891955</v>
      </c>
      <c r="AW133" s="2"/>
    </row>
    <row r="134" spans="5:49" ht="16.8" outlineLevel="1">
      <c r="E134" s="44">
        <f>INDEX($K$4:$AV$4,,COUNT(E$109:E133)+1)</f>
        <v>42094</v>
      </c>
      <c r="G134" s="2" t="s">
        <v>105</v>
      </c>
      <c r="I134" s="2">
        <f t="shared" si="64"/>
        <v>306.51821357582816</v>
      </c>
      <c r="K134" s="2">
        <f>IF(J$4=$E134, $I134*J$57,0) + IF(J$4&gt;$E134,MIN(J134,$I134-SUM($J134:J134)))</f>
        <v>0</v>
      </c>
      <c r="L134" s="2">
        <f>IF(K$4=$E134, $I134*K$57,0) + IF(K$4&gt;$E134,MIN(K134,$I134-SUM($J134:K134)))</f>
        <v>0</v>
      </c>
      <c r="M134" s="2">
        <f>IF(L$4=$E134, $I134*L$57,0) + IF(L$4&gt;$E134,MIN(L134,$I134-SUM($J134:L134)))</f>
        <v>0</v>
      </c>
      <c r="N134" s="2">
        <f>IF(M$4=$E134, $I134*M$57,0) + IF(M$4&gt;$E134,MIN(M134,$I134-SUM($J134:M134)))</f>
        <v>0</v>
      </c>
      <c r="O134" s="2">
        <f>IF(N$4=$E134, $I134*N$57,0) + IF(N$4&gt;$E134,MIN(N134,$I134-SUM($J134:N134)))</f>
        <v>0</v>
      </c>
      <c r="P134" s="2">
        <f>IF(O$4=$E134, $I134*O$57,0) + IF(O$4&gt;$E134,MIN(O134,$I134-SUM($J134:O134)))</f>
        <v>0</v>
      </c>
      <c r="Q134" s="2">
        <f>IF(P$4=$E134, $I134*P$57,0) + IF(P$4&gt;$E134,MIN(P134,$I134-SUM($J134:P134)))</f>
        <v>0</v>
      </c>
      <c r="R134" s="2">
        <f>IF(Q$4=$E134, $I134*Q$57,0) + IF(Q$4&gt;$E134,MIN(Q134,$I134-SUM($J134:Q134)))</f>
        <v>0</v>
      </c>
      <c r="S134" s="2">
        <f>IF(R$4=$E134, $I134*R$57,0) + IF(R$4&gt;$E134,MIN(R134,$I134-SUM($J134:R134)))</f>
        <v>0</v>
      </c>
      <c r="T134" s="2">
        <f>IF(S$4=$E134, $I134*S$57,0) + IF(S$4&gt;$E134,MIN(S134,$I134-SUM($J134:S134)))</f>
        <v>0</v>
      </c>
      <c r="U134" s="2">
        <f>IF(T$4=$E134, $I134*T$57,0) + IF(T$4&gt;$E134,MIN(T134,$I134-SUM($J134:T134)))</f>
        <v>0</v>
      </c>
      <c r="V134" s="2">
        <f>IF(U$4=$E134, $I134*U$57,0) + IF(U$4&gt;$E134,MIN(U134,$I134-SUM($J134:U134)))</f>
        <v>0</v>
      </c>
      <c r="W134" s="2">
        <f>IF(V$4=$E134, $I134*V$57,0) + IF(V$4&gt;$E134,MIN(V134,$I134-SUM($J134:V134)))</f>
        <v>0</v>
      </c>
      <c r="X134" s="2">
        <f>IF(W$4=$E134, $I134*W$57,0) + IF(W$4&gt;$E134,MIN(W134,$I134-SUM($J134:W134)))</f>
        <v>0</v>
      </c>
      <c r="Y134" s="2">
        <f>IF(X$4=$E134, $I134*X$57,0) + IF(X$4&gt;$E134,MIN(X134,$I134-SUM($J134:X134)))</f>
        <v>0</v>
      </c>
      <c r="Z134" s="2">
        <f>IF(Y$4=$E134, $I134*Y$57,0) + IF(Y$4&gt;$E134,MIN(Y134,$I134-SUM($J134:Y134)))</f>
        <v>0</v>
      </c>
      <c r="AA134" s="2">
        <f>IF(Z$4=$E134, $I134*Z$57,0) + IF(Z$4&gt;$E134,MIN(Z134,$I134-SUM($J134:Z134)))</f>
        <v>0</v>
      </c>
      <c r="AB134" s="2">
        <f>IF(AA$4=$E134, $I134*AA$57,0) + IF(AA$4&gt;$E134,MIN(AA134,$I134-SUM($J134:AA134)))</f>
        <v>0</v>
      </c>
      <c r="AC134" s="2">
        <f>IF(AB$4=$E134, $I134*AB$57,0) + IF(AB$4&gt;$E134,MIN(AB134,$I134-SUM($J134:AB134)))</f>
        <v>0</v>
      </c>
      <c r="AD134" s="2">
        <f>IF(AC$4=$E134, $I134*AC$57,0) + IF(AC$4&gt;$E134,MIN(AC134,$I134-SUM($J134:AC134)))</f>
        <v>0</v>
      </c>
      <c r="AE134" s="2">
        <f>IF(AD$4=$E134, $I134*AD$57,0) + IF(AD$4&gt;$E134,MIN(AD134,$I134-SUM($J134:AD134)))</f>
        <v>0</v>
      </c>
      <c r="AF134" s="2">
        <f>IF(AE$4=$E134, $I134*AE$57,0) + IF(AE$4&gt;$E134,MIN(AE134,$I134-SUM($J134:AE134)))</f>
        <v>0</v>
      </c>
      <c r="AG134" s="2">
        <f>IF(AF$4=$E134, $I134*AF$57,0) + IF(AF$4&gt;$E134,MIN(AF134,$I134-SUM($J134:AF134)))</f>
        <v>0</v>
      </c>
      <c r="AH134" s="2">
        <f>IF(AG$4=$E134, $I134*AG$57,0) + IF(AG$4&gt;$E134,MIN(AG134,$I134-SUM($J134:AG134)))</f>
        <v>0</v>
      </c>
      <c r="AI134" s="2">
        <f>IF(AH$4=$E134, $I134*AH$57,0) + IF(AH$4&gt;$E134,MIN(AH134,$I134-SUM($J134:AH134)))</f>
        <v>0</v>
      </c>
      <c r="AJ134" s="2">
        <f>IF(AI$4=$E134, $I134*AI$57,0) + IF(AI$4&gt;$E134,MIN(AI134,$I134-SUM($J134:AI134)))</f>
        <v>15.325910678791409</v>
      </c>
      <c r="AK134" s="2">
        <f>IF(AJ$4=$E134, $I134*AJ$57,0) + IF(AJ$4&gt;$E134,MIN(AJ134,$I134-SUM($J134:AJ134)))</f>
        <v>15.325910678791409</v>
      </c>
      <c r="AL134" s="2">
        <f>IF(AK$4=$E134, $I134*AK$57,0) + IF(AK$4&gt;$E134,MIN(AK134,$I134-SUM($J134:AK134)))</f>
        <v>15.325910678791409</v>
      </c>
      <c r="AM134" s="2">
        <f>IF(AL$4=$E134, $I134*AL$57,0) + IF(AL$4&gt;$E134,MIN(AL134,$I134-SUM($J134:AL134)))</f>
        <v>15.325910678791409</v>
      </c>
      <c r="AN134" s="2">
        <f>IF(AM$4=$E134, $I134*AM$57,0) + IF(AM$4&gt;$E134,MIN(AM134,$I134-SUM($J134:AM134)))</f>
        <v>15.325910678791409</v>
      </c>
      <c r="AO134" s="2">
        <f>IF(AN$4=$E134, $I134*AN$57,0) + IF(AN$4&gt;$E134,MIN(AN134,$I134-SUM($J134:AN134)))</f>
        <v>15.325910678791409</v>
      </c>
      <c r="AP134" s="2">
        <f>IF(AO$4=$E134, $I134*AO$57,0) + IF(AO$4&gt;$E134,MIN(AO134,$I134-SUM($J134:AO134)))</f>
        <v>15.325910678791409</v>
      </c>
      <c r="AQ134" s="57">
        <f>IF(AP$4=$E134, $I134*AP$57,0) + IF(AP$4&gt;$E134,MIN(AP134,$I134-SUM($J134:AP134)))</f>
        <v>15.325910678791409</v>
      </c>
      <c r="AR134" s="2">
        <f>IF(AQ$4=$E134, $I134*AQ$57,0) + IF(AQ$4&gt;$E134,MIN(AQ134,$I134-SUM($J134:AQ134)))</f>
        <v>15.325910678791409</v>
      </c>
      <c r="AS134" s="2">
        <f>IF(AR$4=$E134, $I134*AR$57,0) + IF(AR$4&gt;$E134,MIN(AR134,$I134-SUM($J134:AR134)))</f>
        <v>15.325910678791409</v>
      </c>
      <c r="AT134" s="2">
        <f>IF(AS$4=$E134, $I134*AS$57,0) + IF(AS$4&gt;$E134,MIN(AS134,$I134-SUM($J134:AS134)))</f>
        <v>15.325910678791409</v>
      </c>
      <c r="AU134" s="2">
        <f>IF(AT$4=$E134, $I134*AT$57,0) + IF(AT$4&gt;$E134,MIN(AT134,$I134-SUM($J134:AT134)))</f>
        <v>15.325910678791409</v>
      </c>
      <c r="AV134" s="2">
        <f>IF(AU$4=$E134, $I134*AU$57,0) + IF(AU$4&gt;$E134,MIN(AU134,$I134-SUM($J134:AU134)))</f>
        <v>15.325910678791409</v>
      </c>
      <c r="AW134" s="2"/>
    </row>
    <row r="135" spans="5:49" ht="16.8" outlineLevel="1">
      <c r="E135" s="44">
        <f>INDEX($K$4:$AV$4,,COUNT(E$109:E134)+1)</f>
        <v>42460</v>
      </c>
      <c r="G135" s="2" t="s">
        <v>105</v>
      </c>
      <c r="I135" s="2">
        <f t="shared" si="64"/>
        <v>0</v>
      </c>
      <c r="K135" s="2">
        <f>IF(J$4=$E135, $I135*J$57,0) + IF(J$4&gt;$E135,MIN(J135,$I135-SUM($J135:J135)))</f>
        <v>0</v>
      </c>
      <c r="L135" s="2">
        <f>IF(K$4=$E135, $I135*K$57,0) + IF(K$4&gt;$E135,MIN(K135,$I135-SUM($J135:K135)))</f>
        <v>0</v>
      </c>
      <c r="M135" s="2">
        <f>IF(L$4=$E135, $I135*L$57,0) + IF(L$4&gt;$E135,MIN(L135,$I135-SUM($J135:L135)))</f>
        <v>0</v>
      </c>
      <c r="N135" s="2">
        <f>IF(M$4=$E135, $I135*M$57,0) + IF(M$4&gt;$E135,MIN(M135,$I135-SUM($J135:M135)))</f>
        <v>0</v>
      </c>
      <c r="O135" s="2">
        <f>IF(N$4=$E135, $I135*N$57,0) + IF(N$4&gt;$E135,MIN(N135,$I135-SUM($J135:N135)))</f>
        <v>0</v>
      </c>
      <c r="P135" s="2">
        <f>IF(O$4=$E135, $I135*O$57,0) + IF(O$4&gt;$E135,MIN(O135,$I135-SUM($J135:O135)))</f>
        <v>0</v>
      </c>
      <c r="Q135" s="2">
        <f>IF(P$4=$E135, $I135*P$57,0) + IF(P$4&gt;$E135,MIN(P135,$I135-SUM($J135:P135)))</f>
        <v>0</v>
      </c>
      <c r="R135" s="2">
        <f>IF(Q$4=$E135, $I135*Q$57,0) + IF(Q$4&gt;$E135,MIN(Q135,$I135-SUM($J135:Q135)))</f>
        <v>0</v>
      </c>
      <c r="S135" s="2">
        <f>IF(R$4=$E135, $I135*R$57,0) + IF(R$4&gt;$E135,MIN(R135,$I135-SUM($J135:R135)))</f>
        <v>0</v>
      </c>
      <c r="T135" s="2">
        <f>IF(S$4=$E135, $I135*S$57,0) + IF(S$4&gt;$E135,MIN(S135,$I135-SUM($J135:S135)))</f>
        <v>0</v>
      </c>
      <c r="U135" s="2">
        <f>IF(T$4=$E135, $I135*T$57,0) + IF(T$4&gt;$E135,MIN(T135,$I135-SUM($J135:T135)))</f>
        <v>0</v>
      </c>
      <c r="V135" s="2">
        <f>IF(U$4=$E135, $I135*U$57,0) + IF(U$4&gt;$E135,MIN(U135,$I135-SUM($J135:U135)))</f>
        <v>0</v>
      </c>
      <c r="W135" s="2">
        <f>IF(V$4=$E135, $I135*V$57,0) + IF(V$4&gt;$E135,MIN(V135,$I135-SUM($J135:V135)))</f>
        <v>0</v>
      </c>
      <c r="X135" s="2">
        <f>IF(W$4=$E135, $I135*W$57,0) + IF(W$4&gt;$E135,MIN(W135,$I135-SUM($J135:W135)))</f>
        <v>0</v>
      </c>
      <c r="Y135" s="2">
        <f>IF(X$4=$E135, $I135*X$57,0) + IF(X$4&gt;$E135,MIN(X135,$I135-SUM($J135:X135)))</f>
        <v>0</v>
      </c>
      <c r="Z135" s="2">
        <f>IF(Y$4=$E135, $I135*Y$57,0) + IF(Y$4&gt;$E135,MIN(Y135,$I135-SUM($J135:Y135)))</f>
        <v>0</v>
      </c>
      <c r="AA135" s="2">
        <f>IF(Z$4=$E135, $I135*Z$57,0) + IF(Z$4&gt;$E135,MIN(Z135,$I135-SUM($J135:Z135)))</f>
        <v>0</v>
      </c>
      <c r="AB135" s="2">
        <f>IF(AA$4=$E135, $I135*AA$57,0) + IF(AA$4&gt;$E135,MIN(AA135,$I135-SUM($J135:AA135)))</f>
        <v>0</v>
      </c>
      <c r="AC135" s="2">
        <f>IF(AB$4=$E135, $I135*AB$57,0) + IF(AB$4&gt;$E135,MIN(AB135,$I135-SUM($J135:AB135)))</f>
        <v>0</v>
      </c>
      <c r="AD135" s="2">
        <f>IF(AC$4=$E135, $I135*AC$57,0) + IF(AC$4&gt;$E135,MIN(AC135,$I135-SUM($J135:AC135)))</f>
        <v>0</v>
      </c>
      <c r="AE135" s="2">
        <f>IF(AD$4=$E135, $I135*AD$57,0) + IF(AD$4&gt;$E135,MIN(AD135,$I135-SUM($J135:AD135)))</f>
        <v>0</v>
      </c>
      <c r="AF135" s="2">
        <f>IF(AE$4=$E135, $I135*AE$57,0) + IF(AE$4&gt;$E135,MIN(AE135,$I135-SUM($J135:AE135)))</f>
        <v>0</v>
      </c>
      <c r="AG135" s="2">
        <f>IF(AF$4=$E135, $I135*AF$57,0) + IF(AF$4&gt;$E135,MIN(AF135,$I135-SUM($J135:AF135)))</f>
        <v>0</v>
      </c>
      <c r="AH135" s="2">
        <f>IF(AG$4=$E135, $I135*AG$57,0) + IF(AG$4&gt;$E135,MIN(AG135,$I135-SUM($J135:AG135)))</f>
        <v>0</v>
      </c>
      <c r="AI135" s="2">
        <f>IF(AH$4=$E135, $I135*AH$57,0) + IF(AH$4&gt;$E135,MIN(AH135,$I135-SUM($J135:AH135)))</f>
        <v>0</v>
      </c>
      <c r="AJ135" s="2">
        <f>IF(AI$4=$E135, $I135*AI$57,0) + IF(AI$4&gt;$E135,MIN(AI135,$I135-SUM($J135:AI135)))</f>
        <v>0</v>
      </c>
      <c r="AK135" s="2">
        <f>IF(AJ$4=$E135, $I135*AJ$57,0) + IF(AJ$4&gt;$E135,MIN(AJ135,$I135-SUM($J135:AJ135)))</f>
        <v>0</v>
      </c>
      <c r="AL135" s="2">
        <f>IF(AK$4=$E135, $I135*AK$57,0) + IF(AK$4&gt;$E135,MIN(AK135,$I135-SUM($J135:AK135)))</f>
        <v>0</v>
      </c>
      <c r="AM135" s="2">
        <f>IF(AL$4=$E135, $I135*AL$57,0) + IF(AL$4&gt;$E135,MIN(AL135,$I135-SUM($J135:AL135)))</f>
        <v>0</v>
      </c>
      <c r="AN135" s="2">
        <f>IF(AM$4=$E135, $I135*AM$57,0) + IF(AM$4&gt;$E135,MIN(AM135,$I135-SUM($J135:AM135)))</f>
        <v>0</v>
      </c>
      <c r="AO135" s="2">
        <f>IF(AN$4=$E135, $I135*AN$57,0) + IF(AN$4&gt;$E135,MIN(AN135,$I135-SUM($J135:AN135)))</f>
        <v>0</v>
      </c>
      <c r="AP135" s="2">
        <f>IF(AO$4=$E135, $I135*AO$57,0) + IF(AO$4&gt;$E135,MIN(AO135,$I135-SUM($J135:AO135)))</f>
        <v>0</v>
      </c>
      <c r="AQ135" s="57">
        <f>IF(AP$4=$E135, $I135*AP$57,0) + IF(AP$4&gt;$E135,MIN(AP135,$I135-SUM($J135:AP135)))</f>
        <v>0</v>
      </c>
      <c r="AR135" s="2">
        <f>IF(AQ$4=$E135, $I135*AQ$57,0) + IF(AQ$4&gt;$E135,MIN(AQ135,$I135-SUM($J135:AQ135)))</f>
        <v>0</v>
      </c>
      <c r="AS135" s="2">
        <f>IF(AR$4=$E135, $I135*AR$57,0) + IF(AR$4&gt;$E135,MIN(AR135,$I135-SUM($J135:AR135)))</f>
        <v>0</v>
      </c>
      <c r="AT135" s="2">
        <f>IF(AS$4=$E135, $I135*AS$57,0) + IF(AS$4&gt;$E135,MIN(AS135,$I135-SUM($J135:AS135)))</f>
        <v>0</v>
      </c>
      <c r="AU135" s="2">
        <f>IF(AT$4=$E135, $I135*AT$57,0) + IF(AT$4&gt;$E135,MIN(AT135,$I135-SUM($J135:AT135)))</f>
        <v>0</v>
      </c>
      <c r="AV135" s="2">
        <f>IF(AU$4=$E135, $I135*AU$57,0) + IF(AU$4&gt;$E135,MIN(AU135,$I135-SUM($J135:AU135)))</f>
        <v>0</v>
      </c>
      <c r="AW135" s="2"/>
    </row>
    <row r="136" spans="5:49" ht="16.8" outlineLevel="1">
      <c r="E136" s="44">
        <f>INDEX($K$4:$AV$4,,COUNT(E$109:E135)+1)</f>
        <v>42825</v>
      </c>
      <c r="G136" s="2" t="s">
        <v>105</v>
      </c>
      <c r="I136" s="2">
        <f t="shared" si="64"/>
        <v>0</v>
      </c>
      <c r="K136" s="2">
        <f>IF(J$4=$E136, $I136*J$57,0) + IF(J$4&gt;$E136,MIN(J136,$I136-SUM($J136:J136)))</f>
        <v>0</v>
      </c>
      <c r="L136" s="2">
        <f>IF(K$4=$E136, $I136*K$57,0) + IF(K$4&gt;$E136,MIN(K136,$I136-SUM($J136:K136)))</f>
        <v>0</v>
      </c>
      <c r="M136" s="2">
        <f>IF(L$4=$E136, $I136*L$57,0) + IF(L$4&gt;$E136,MIN(L136,$I136-SUM($J136:L136)))</f>
        <v>0</v>
      </c>
      <c r="N136" s="2">
        <f>IF(M$4=$E136, $I136*M$57,0) + IF(M$4&gt;$E136,MIN(M136,$I136-SUM($J136:M136)))</f>
        <v>0</v>
      </c>
      <c r="O136" s="2">
        <f>IF(N$4=$E136, $I136*N$57,0) + IF(N$4&gt;$E136,MIN(N136,$I136-SUM($J136:N136)))</f>
        <v>0</v>
      </c>
      <c r="P136" s="2">
        <f>IF(O$4=$E136, $I136*O$57,0) + IF(O$4&gt;$E136,MIN(O136,$I136-SUM($J136:O136)))</f>
        <v>0</v>
      </c>
      <c r="Q136" s="2">
        <f>IF(P$4=$E136, $I136*P$57,0) + IF(P$4&gt;$E136,MIN(P136,$I136-SUM($J136:P136)))</f>
        <v>0</v>
      </c>
      <c r="R136" s="2">
        <f>IF(Q$4=$E136, $I136*Q$57,0) + IF(Q$4&gt;$E136,MIN(Q136,$I136-SUM($J136:Q136)))</f>
        <v>0</v>
      </c>
      <c r="S136" s="2">
        <f>IF(R$4=$E136, $I136*R$57,0) + IF(R$4&gt;$E136,MIN(R136,$I136-SUM($J136:R136)))</f>
        <v>0</v>
      </c>
      <c r="T136" s="2">
        <f>IF(S$4=$E136, $I136*S$57,0) + IF(S$4&gt;$E136,MIN(S136,$I136-SUM($J136:S136)))</f>
        <v>0</v>
      </c>
      <c r="U136" s="2">
        <f>IF(T$4=$E136, $I136*T$57,0) + IF(T$4&gt;$E136,MIN(T136,$I136-SUM($J136:T136)))</f>
        <v>0</v>
      </c>
      <c r="V136" s="2">
        <f>IF(U$4=$E136, $I136*U$57,0) + IF(U$4&gt;$E136,MIN(U136,$I136-SUM($J136:U136)))</f>
        <v>0</v>
      </c>
      <c r="W136" s="2">
        <f>IF(V$4=$E136, $I136*V$57,0) + IF(V$4&gt;$E136,MIN(V136,$I136-SUM($J136:V136)))</f>
        <v>0</v>
      </c>
      <c r="X136" s="2">
        <f>IF(W$4=$E136, $I136*W$57,0) + IF(W$4&gt;$E136,MIN(W136,$I136-SUM($J136:W136)))</f>
        <v>0</v>
      </c>
      <c r="Y136" s="2">
        <f>IF(X$4=$E136, $I136*X$57,0) + IF(X$4&gt;$E136,MIN(X136,$I136-SUM($J136:X136)))</f>
        <v>0</v>
      </c>
      <c r="Z136" s="2">
        <f>IF(Y$4=$E136, $I136*Y$57,0) + IF(Y$4&gt;$E136,MIN(Y136,$I136-SUM($J136:Y136)))</f>
        <v>0</v>
      </c>
      <c r="AA136" s="2">
        <f>IF(Z$4=$E136, $I136*Z$57,0) + IF(Z$4&gt;$E136,MIN(Z136,$I136-SUM($J136:Z136)))</f>
        <v>0</v>
      </c>
      <c r="AB136" s="2">
        <f>IF(AA$4=$E136, $I136*AA$57,0) + IF(AA$4&gt;$E136,MIN(AA136,$I136-SUM($J136:AA136)))</f>
        <v>0</v>
      </c>
      <c r="AC136" s="2">
        <f>IF(AB$4=$E136, $I136*AB$57,0) + IF(AB$4&gt;$E136,MIN(AB136,$I136-SUM($J136:AB136)))</f>
        <v>0</v>
      </c>
      <c r="AD136" s="2">
        <f>IF(AC$4=$E136, $I136*AC$57,0) + IF(AC$4&gt;$E136,MIN(AC136,$I136-SUM($J136:AC136)))</f>
        <v>0</v>
      </c>
      <c r="AE136" s="2">
        <f>IF(AD$4=$E136, $I136*AD$57,0) + IF(AD$4&gt;$E136,MIN(AD136,$I136-SUM($J136:AD136)))</f>
        <v>0</v>
      </c>
      <c r="AF136" s="2">
        <f>IF(AE$4=$E136, $I136*AE$57,0) + IF(AE$4&gt;$E136,MIN(AE136,$I136-SUM($J136:AE136)))</f>
        <v>0</v>
      </c>
      <c r="AG136" s="2">
        <f>IF(AF$4=$E136, $I136*AF$57,0) + IF(AF$4&gt;$E136,MIN(AF136,$I136-SUM($J136:AF136)))</f>
        <v>0</v>
      </c>
      <c r="AH136" s="2">
        <f>IF(AG$4=$E136, $I136*AG$57,0) + IF(AG$4&gt;$E136,MIN(AG136,$I136-SUM($J136:AG136)))</f>
        <v>0</v>
      </c>
      <c r="AI136" s="2">
        <f>IF(AH$4=$E136, $I136*AH$57,0) + IF(AH$4&gt;$E136,MIN(AH136,$I136-SUM($J136:AH136)))</f>
        <v>0</v>
      </c>
      <c r="AJ136" s="2">
        <f>IF(AI$4=$E136, $I136*AI$57,0) + IF(AI$4&gt;$E136,MIN(AI136,$I136-SUM($J136:AI136)))</f>
        <v>0</v>
      </c>
      <c r="AK136" s="2">
        <f>IF(AJ$4=$E136, $I136*AJ$57,0) + IF(AJ$4&gt;$E136,MIN(AJ136,$I136-SUM($J136:AJ136)))</f>
        <v>0</v>
      </c>
      <c r="AL136" s="2">
        <f>IF(AK$4=$E136, $I136*AK$57,0) + IF(AK$4&gt;$E136,MIN(AK136,$I136-SUM($J136:AK136)))</f>
        <v>0</v>
      </c>
      <c r="AM136" s="2">
        <f>IF(AL$4=$E136, $I136*AL$57,0) + IF(AL$4&gt;$E136,MIN(AL136,$I136-SUM($J136:AL136)))</f>
        <v>0</v>
      </c>
      <c r="AN136" s="2">
        <f>IF(AM$4=$E136, $I136*AM$57,0) + IF(AM$4&gt;$E136,MIN(AM136,$I136-SUM($J136:AM136)))</f>
        <v>0</v>
      </c>
      <c r="AO136" s="2">
        <f>IF(AN$4=$E136, $I136*AN$57,0) + IF(AN$4&gt;$E136,MIN(AN136,$I136-SUM($J136:AN136)))</f>
        <v>0</v>
      </c>
      <c r="AP136" s="2">
        <f>IF(AO$4=$E136, $I136*AO$57,0) + IF(AO$4&gt;$E136,MIN(AO136,$I136-SUM($J136:AO136)))</f>
        <v>0</v>
      </c>
      <c r="AQ136" s="57">
        <f>IF(AP$4=$E136, $I136*AP$57,0) + IF(AP$4&gt;$E136,MIN(AP136,$I136-SUM($J136:AP136)))</f>
        <v>0</v>
      </c>
      <c r="AR136" s="2">
        <f>IF(AQ$4=$E136, $I136*AQ$57,0) + IF(AQ$4&gt;$E136,MIN(AQ136,$I136-SUM($J136:AQ136)))</f>
        <v>0</v>
      </c>
      <c r="AS136" s="2">
        <f>IF(AR$4=$E136, $I136*AR$57,0) + IF(AR$4&gt;$E136,MIN(AR136,$I136-SUM($J136:AR136)))</f>
        <v>0</v>
      </c>
      <c r="AT136" s="2">
        <f>IF(AS$4=$E136, $I136*AS$57,0) + IF(AS$4&gt;$E136,MIN(AS136,$I136-SUM($J136:AS136)))</f>
        <v>0</v>
      </c>
      <c r="AU136" s="2">
        <f>IF(AT$4=$E136, $I136*AT$57,0) + IF(AT$4&gt;$E136,MIN(AT136,$I136-SUM($J136:AT136)))</f>
        <v>0</v>
      </c>
      <c r="AV136" s="2">
        <f>IF(AU$4=$E136, $I136*AU$57,0) + IF(AU$4&gt;$E136,MIN(AU136,$I136-SUM($J136:AU136)))</f>
        <v>0</v>
      </c>
      <c r="AW136" s="2"/>
    </row>
    <row r="137" spans="5:49" ht="16.8" outlineLevel="1">
      <c r="E137" s="44">
        <f>INDEX($K$4:$AV$4,,COUNT(E$109:E136)+1)</f>
        <v>43190</v>
      </c>
      <c r="G137" s="2" t="s">
        <v>105</v>
      </c>
      <c r="I137" s="2">
        <f t="shared" si="64"/>
        <v>0</v>
      </c>
      <c r="K137" s="2">
        <f>IF(J$4=$E137, $I137*J$57,0) + IF(J$4&gt;$E137,MIN(J137,$I137-SUM($J137:J137)))</f>
        <v>0</v>
      </c>
      <c r="L137" s="2">
        <f>IF(K$4=$E137, $I137*K$57,0) + IF(K$4&gt;$E137,MIN(K137,$I137-SUM($J137:K137)))</f>
        <v>0</v>
      </c>
      <c r="M137" s="2">
        <f>IF(L$4=$E137, $I137*L$57,0) + IF(L$4&gt;$E137,MIN(L137,$I137-SUM($J137:L137)))</f>
        <v>0</v>
      </c>
      <c r="N137" s="2">
        <f>IF(M$4=$E137, $I137*M$57,0) + IF(M$4&gt;$E137,MIN(M137,$I137-SUM($J137:M137)))</f>
        <v>0</v>
      </c>
      <c r="O137" s="2">
        <f>IF(N$4=$E137, $I137*N$57,0) + IF(N$4&gt;$E137,MIN(N137,$I137-SUM($J137:N137)))</f>
        <v>0</v>
      </c>
      <c r="P137" s="2">
        <f>IF(O$4=$E137, $I137*O$57,0) + IF(O$4&gt;$E137,MIN(O137,$I137-SUM($J137:O137)))</f>
        <v>0</v>
      </c>
      <c r="Q137" s="2">
        <f>IF(P$4=$E137, $I137*P$57,0) + IF(P$4&gt;$E137,MIN(P137,$I137-SUM($J137:P137)))</f>
        <v>0</v>
      </c>
      <c r="R137" s="2">
        <f>IF(Q$4=$E137, $I137*Q$57,0) + IF(Q$4&gt;$E137,MIN(Q137,$I137-SUM($J137:Q137)))</f>
        <v>0</v>
      </c>
      <c r="S137" s="2">
        <f>IF(R$4=$E137, $I137*R$57,0) + IF(R$4&gt;$E137,MIN(R137,$I137-SUM($J137:R137)))</f>
        <v>0</v>
      </c>
      <c r="T137" s="2">
        <f>IF(S$4=$E137, $I137*S$57,0) + IF(S$4&gt;$E137,MIN(S137,$I137-SUM($J137:S137)))</f>
        <v>0</v>
      </c>
      <c r="U137" s="2">
        <f>IF(T$4=$E137, $I137*T$57,0) + IF(T$4&gt;$E137,MIN(T137,$I137-SUM($J137:T137)))</f>
        <v>0</v>
      </c>
      <c r="V137" s="2">
        <f>IF(U$4=$E137, $I137*U$57,0) + IF(U$4&gt;$E137,MIN(U137,$I137-SUM($J137:U137)))</f>
        <v>0</v>
      </c>
      <c r="W137" s="2">
        <f>IF(V$4=$E137, $I137*V$57,0) + IF(V$4&gt;$E137,MIN(V137,$I137-SUM($J137:V137)))</f>
        <v>0</v>
      </c>
      <c r="X137" s="2">
        <f>IF(W$4=$E137, $I137*W$57,0) + IF(W$4&gt;$E137,MIN(W137,$I137-SUM($J137:W137)))</f>
        <v>0</v>
      </c>
      <c r="Y137" s="2">
        <f>IF(X$4=$E137, $I137*X$57,0) + IF(X$4&gt;$E137,MIN(X137,$I137-SUM($J137:X137)))</f>
        <v>0</v>
      </c>
      <c r="Z137" s="2">
        <f>IF(Y$4=$E137, $I137*Y$57,0) + IF(Y$4&gt;$E137,MIN(Y137,$I137-SUM($J137:Y137)))</f>
        <v>0</v>
      </c>
      <c r="AA137" s="2">
        <f>IF(Z$4=$E137, $I137*Z$57,0) + IF(Z$4&gt;$E137,MIN(Z137,$I137-SUM($J137:Z137)))</f>
        <v>0</v>
      </c>
      <c r="AB137" s="2">
        <f>IF(AA$4=$E137, $I137*AA$57,0) + IF(AA$4&gt;$E137,MIN(AA137,$I137-SUM($J137:AA137)))</f>
        <v>0</v>
      </c>
      <c r="AC137" s="2">
        <f>IF(AB$4=$E137, $I137*AB$57,0) + IF(AB$4&gt;$E137,MIN(AB137,$I137-SUM($J137:AB137)))</f>
        <v>0</v>
      </c>
      <c r="AD137" s="2">
        <f>IF(AC$4=$E137, $I137*AC$57,0) + IF(AC$4&gt;$E137,MIN(AC137,$I137-SUM($J137:AC137)))</f>
        <v>0</v>
      </c>
      <c r="AE137" s="2">
        <f>IF(AD$4=$E137, $I137*AD$57,0) + IF(AD$4&gt;$E137,MIN(AD137,$I137-SUM($J137:AD137)))</f>
        <v>0</v>
      </c>
      <c r="AF137" s="2">
        <f>IF(AE$4=$E137, $I137*AE$57,0) + IF(AE$4&gt;$E137,MIN(AE137,$I137-SUM($J137:AE137)))</f>
        <v>0</v>
      </c>
      <c r="AG137" s="2">
        <f>IF(AF$4=$E137, $I137*AF$57,0) + IF(AF$4&gt;$E137,MIN(AF137,$I137-SUM($J137:AF137)))</f>
        <v>0</v>
      </c>
      <c r="AH137" s="2">
        <f>IF(AG$4=$E137, $I137*AG$57,0) + IF(AG$4&gt;$E137,MIN(AG137,$I137-SUM($J137:AG137)))</f>
        <v>0</v>
      </c>
      <c r="AI137" s="2">
        <f>IF(AH$4=$E137, $I137*AH$57,0) + IF(AH$4&gt;$E137,MIN(AH137,$I137-SUM($J137:AH137)))</f>
        <v>0</v>
      </c>
      <c r="AJ137" s="2">
        <f>IF(AI$4=$E137, $I137*AI$57,0) + IF(AI$4&gt;$E137,MIN(AI137,$I137-SUM($J137:AI137)))</f>
        <v>0</v>
      </c>
      <c r="AK137" s="2">
        <f>IF(AJ$4=$E137, $I137*AJ$57,0) + IF(AJ$4&gt;$E137,MIN(AJ137,$I137-SUM($J137:AJ137)))</f>
        <v>0</v>
      </c>
      <c r="AL137" s="2">
        <f>IF(AK$4=$E137, $I137*AK$57,0) + IF(AK$4&gt;$E137,MIN(AK137,$I137-SUM($J137:AK137)))</f>
        <v>0</v>
      </c>
      <c r="AM137" s="2">
        <f>IF(AL$4=$E137, $I137*AL$57,0) + IF(AL$4&gt;$E137,MIN(AL137,$I137-SUM($J137:AL137)))</f>
        <v>0</v>
      </c>
      <c r="AN137" s="2">
        <f>IF(AM$4=$E137, $I137*AM$57,0) + IF(AM$4&gt;$E137,MIN(AM137,$I137-SUM($J137:AM137)))</f>
        <v>0</v>
      </c>
      <c r="AO137" s="2">
        <f>IF(AN$4=$E137, $I137*AN$57,0) + IF(AN$4&gt;$E137,MIN(AN137,$I137-SUM($J137:AN137)))</f>
        <v>0</v>
      </c>
      <c r="AP137" s="2">
        <f>IF(AO$4=$E137, $I137*AO$57,0) + IF(AO$4&gt;$E137,MIN(AO137,$I137-SUM($J137:AO137)))</f>
        <v>0</v>
      </c>
      <c r="AQ137" s="57">
        <f>IF(AP$4=$E137, $I137*AP$57,0) + IF(AP$4&gt;$E137,MIN(AP137,$I137-SUM($J137:AP137)))</f>
        <v>0</v>
      </c>
      <c r="AR137" s="2">
        <f>IF(AQ$4=$E137, $I137*AQ$57,0) + IF(AQ$4&gt;$E137,MIN(AQ137,$I137-SUM($J137:AQ137)))</f>
        <v>0</v>
      </c>
      <c r="AS137" s="2">
        <f>IF(AR$4=$E137, $I137*AR$57,0) + IF(AR$4&gt;$E137,MIN(AR137,$I137-SUM($J137:AR137)))</f>
        <v>0</v>
      </c>
      <c r="AT137" s="2">
        <f>IF(AS$4=$E137, $I137*AS$57,0) + IF(AS$4&gt;$E137,MIN(AS137,$I137-SUM($J137:AS137)))</f>
        <v>0</v>
      </c>
      <c r="AU137" s="2">
        <f>IF(AT$4=$E137, $I137*AT$57,0) + IF(AT$4&gt;$E137,MIN(AT137,$I137-SUM($J137:AT137)))</f>
        <v>0</v>
      </c>
      <c r="AV137" s="2">
        <f>IF(AU$4=$E137, $I137*AU$57,0) + IF(AU$4&gt;$E137,MIN(AU137,$I137-SUM($J137:AU137)))</f>
        <v>0</v>
      </c>
      <c r="AW137" s="2"/>
    </row>
    <row r="138" spans="5:49" ht="16.8" outlineLevel="1">
      <c r="E138" s="44">
        <f>INDEX($K$4:$AV$4,,COUNT(E$109:E137)+1)</f>
        <v>43555</v>
      </c>
      <c r="G138" s="2" t="s">
        <v>105</v>
      </c>
      <c r="I138" s="2">
        <f t="shared" si="64"/>
        <v>0</v>
      </c>
      <c r="K138" s="2">
        <f>IF(J$4=$E138, $I138*J$57,0) + IF(J$4&gt;$E138,MIN(J138,$I138-SUM($J138:J138)))</f>
        <v>0</v>
      </c>
      <c r="L138" s="2">
        <f>IF(K$4=$E138, $I138*K$57,0) + IF(K$4&gt;$E138,MIN(K138,$I138-SUM($J138:K138)))</f>
        <v>0</v>
      </c>
      <c r="M138" s="2">
        <f>IF(L$4=$E138, $I138*L$57,0) + IF(L$4&gt;$E138,MIN(L138,$I138-SUM($J138:L138)))</f>
        <v>0</v>
      </c>
      <c r="N138" s="2">
        <f>IF(M$4=$E138, $I138*M$57,0) + IF(M$4&gt;$E138,MIN(M138,$I138-SUM($J138:M138)))</f>
        <v>0</v>
      </c>
      <c r="O138" s="2">
        <f>IF(N$4=$E138, $I138*N$57,0) + IF(N$4&gt;$E138,MIN(N138,$I138-SUM($J138:N138)))</f>
        <v>0</v>
      </c>
      <c r="P138" s="2">
        <f>IF(O$4=$E138, $I138*O$57,0) + IF(O$4&gt;$E138,MIN(O138,$I138-SUM($J138:O138)))</f>
        <v>0</v>
      </c>
      <c r="Q138" s="2">
        <f>IF(P$4=$E138, $I138*P$57,0) + IF(P$4&gt;$E138,MIN(P138,$I138-SUM($J138:P138)))</f>
        <v>0</v>
      </c>
      <c r="R138" s="2">
        <f>IF(Q$4=$E138, $I138*Q$57,0) + IF(Q$4&gt;$E138,MIN(Q138,$I138-SUM($J138:Q138)))</f>
        <v>0</v>
      </c>
      <c r="S138" s="2">
        <f>IF(R$4=$E138, $I138*R$57,0) + IF(R$4&gt;$E138,MIN(R138,$I138-SUM($J138:R138)))</f>
        <v>0</v>
      </c>
      <c r="T138" s="2">
        <f>IF(S$4=$E138, $I138*S$57,0) + IF(S$4&gt;$E138,MIN(S138,$I138-SUM($J138:S138)))</f>
        <v>0</v>
      </c>
      <c r="U138" s="2">
        <f>IF(T$4=$E138, $I138*T$57,0) + IF(T$4&gt;$E138,MIN(T138,$I138-SUM($J138:T138)))</f>
        <v>0</v>
      </c>
      <c r="V138" s="2">
        <f>IF(U$4=$E138, $I138*U$57,0) + IF(U$4&gt;$E138,MIN(U138,$I138-SUM($J138:U138)))</f>
        <v>0</v>
      </c>
      <c r="W138" s="2">
        <f>IF(V$4=$E138, $I138*V$57,0) + IF(V$4&gt;$E138,MIN(V138,$I138-SUM($J138:V138)))</f>
        <v>0</v>
      </c>
      <c r="X138" s="2">
        <f>IF(W$4=$E138, $I138*W$57,0) + IF(W$4&gt;$E138,MIN(W138,$I138-SUM($J138:W138)))</f>
        <v>0</v>
      </c>
      <c r="Y138" s="2">
        <f>IF(X$4=$E138, $I138*X$57,0) + IF(X$4&gt;$E138,MIN(X138,$I138-SUM($J138:X138)))</f>
        <v>0</v>
      </c>
      <c r="Z138" s="2">
        <f>IF(Y$4=$E138, $I138*Y$57,0) + IF(Y$4&gt;$E138,MIN(Y138,$I138-SUM($J138:Y138)))</f>
        <v>0</v>
      </c>
      <c r="AA138" s="2">
        <f>IF(Z$4=$E138, $I138*Z$57,0) + IF(Z$4&gt;$E138,MIN(Z138,$I138-SUM($J138:Z138)))</f>
        <v>0</v>
      </c>
      <c r="AB138" s="2">
        <f>IF(AA$4=$E138, $I138*AA$57,0) + IF(AA$4&gt;$E138,MIN(AA138,$I138-SUM($J138:AA138)))</f>
        <v>0</v>
      </c>
      <c r="AC138" s="2">
        <f>IF(AB$4=$E138, $I138*AB$57,0) + IF(AB$4&gt;$E138,MIN(AB138,$I138-SUM($J138:AB138)))</f>
        <v>0</v>
      </c>
      <c r="AD138" s="2">
        <f>IF(AC$4=$E138, $I138*AC$57,0) + IF(AC$4&gt;$E138,MIN(AC138,$I138-SUM($J138:AC138)))</f>
        <v>0</v>
      </c>
      <c r="AE138" s="2">
        <f>IF(AD$4=$E138, $I138*AD$57,0) + IF(AD$4&gt;$E138,MIN(AD138,$I138-SUM($J138:AD138)))</f>
        <v>0</v>
      </c>
      <c r="AF138" s="2">
        <f>IF(AE$4=$E138, $I138*AE$57,0) + IF(AE$4&gt;$E138,MIN(AE138,$I138-SUM($J138:AE138)))</f>
        <v>0</v>
      </c>
      <c r="AG138" s="2">
        <f>IF(AF$4=$E138, $I138*AF$57,0) + IF(AF$4&gt;$E138,MIN(AF138,$I138-SUM($J138:AF138)))</f>
        <v>0</v>
      </c>
      <c r="AH138" s="2">
        <f>IF(AG$4=$E138, $I138*AG$57,0) + IF(AG$4&gt;$E138,MIN(AG138,$I138-SUM($J138:AG138)))</f>
        <v>0</v>
      </c>
      <c r="AI138" s="2">
        <f>IF(AH$4=$E138, $I138*AH$57,0) + IF(AH$4&gt;$E138,MIN(AH138,$I138-SUM($J138:AH138)))</f>
        <v>0</v>
      </c>
      <c r="AJ138" s="2">
        <f>IF(AI$4=$E138, $I138*AI$57,0) + IF(AI$4&gt;$E138,MIN(AI138,$I138-SUM($J138:AI138)))</f>
        <v>0</v>
      </c>
      <c r="AK138" s="2">
        <f>IF(AJ$4=$E138, $I138*AJ$57,0) + IF(AJ$4&gt;$E138,MIN(AJ138,$I138-SUM($J138:AJ138)))</f>
        <v>0</v>
      </c>
      <c r="AL138" s="2">
        <f>IF(AK$4=$E138, $I138*AK$57,0) + IF(AK$4&gt;$E138,MIN(AK138,$I138-SUM($J138:AK138)))</f>
        <v>0</v>
      </c>
      <c r="AM138" s="2">
        <f>IF(AL$4=$E138, $I138*AL$57,0) + IF(AL$4&gt;$E138,MIN(AL138,$I138-SUM($J138:AL138)))</f>
        <v>0</v>
      </c>
      <c r="AN138" s="2">
        <f>IF(AM$4=$E138, $I138*AM$57,0) + IF(AM$4&gt;$E138,MIN(AM138,$I138-SUM($J138:AM138)))</f>
        <v>0</v>
      </c>
      <c r="AO138" s="2">
        <f>IF(AN$4=$E138, $I138*AN$57,0) + IF(AN$4&gt;$E138,MIN(AN138,$I138-SUM($J138:AN138)))</f>
        <v>0</v>
      </c>
      <c r="AP138" s="2">
        <f>IF(AO$4=$E138, $I138*AO$57,0) + IF(AO$4&gt;$E138,MIN(AO138,$I138-SUM($J138:AO138)))</f>
        <v>0</v>
      </c>
      <c r="AQ138" s="57">
        <f>IF(AP$4=$E138, $I138*AP$57,0) + IF(AP$4&gt;$E138,MIN(AP138,$I138-SUM($J138:AP138)))</f>
        <v>0</v>
      </c>
      <c r="AR138" s="2">
        <f>IF(AQ$4=$E138, $I138*AQ$57,0) + IF(AQ$4&gt;$E138,MIN(AQ138,$I138-SUM($J138:AQ138)))</f>
        <v>0</v>
      </c>
      <c r="AS138" s="2">
        <f>IF(AR$4=$E138, $I138*AR$57,0) + IF(AR$4&gt;$E138,MIN(AR138,$I138-SUM($J138:AR138)))</f>
        <v>0</v>
      </c>
      <c r="AT138" s="2">
        <f>IF(AS$4=$E138, $I138*AS$57,0) + IF(AS$4&gt;$E138,MIN(AS138,$I138-SUM($J138:AS138)))</f>
        <v>0</v>
      </c>
      <c r="AU138" s="2">
        <f>IF(AT$4=$E138, $I138*AT$57,0) + IF(AT$4&gt;$E138,MIN(AT138,$I138-SUM($J138:AT138)))</f>
        <v>0</v>
      </c>
      <c r="AV138" s="2">
        <f>IF(AU$4=$E138, $I138*AU$57,0) + IF(AU$4&gt;$E138,MIN(AU138,$I138-SUM($J138:AU138)))</f>
        <v>0</v>
      </c>
      <c r="AW138" s="2"/>
    </row>
    <row r="139" spans="5:49" ht="16.8" outlineLevel="1">
      <c r="E139" s="44">
        <f>INDEX($K$4:$AV$4,,COUNT(E$109:E138)+1)</f>
        <v>43921</v>
      </c>
      <c r="G139" s="2" t="s">
        <v>105</v>
      </c>
      <c r="I139" s="2">
        <f t="shared" si="64"/>
        <v>0</v>
      </c>
      <c r="K139" s="2">
        <f>IF(J$4=$E139, $I139*J$57,0) + IF(J$4&gt;$E139,MIN(J139,$I139-SUM($J139:J139)))</f>
        <v>0</v>
      </c>
      <c r="L139" s="2">
        <f>IF(K$4=$E139, $I139*K$57,0) + IF(K$4&gt;$E139,MIN(K139,$I139-SUM($J139:K139)))</f>
        <v>0</v>
      </c>
      <c r="M139" s="2">
        <f>IF(L$4=$E139, $I139*L$57,0) + IF(L$4&gt;$E139,MIN(L139,$I139-SUM($J139:L139)))</f>
        <v>0</v>
      </c>
      <c r="N139" s="2">
        <f>IF(M$4=$E139, $I139*M$57,0) + IF(M$4&gt;$E139,MIN(M139,$I139-SUM($J139:M139)))</f>
        <v>0</v>
      </c>
      <c r="O139" s="2">
        <f>IF(N$4=$E139, $I139*N$57,0) + IF(N$4&gt;$E139,MIN(N139,$I139-SUM($J139:N139)))</f>
        <v>0</v>
      </c>
      <c r="P139" s="2">
        <f>IF(O$4=$E139, $I139*O$57,0) + IF(O$4&gt;$E139,MIN(O139,$I139-SUM($J139:O139)))</f>
        <v>0</v>
      </c>
      <c r="Q139" s="2">
        <f>IF(P$4=$E139, $I139*P$57,0) + IF(P$4&gt;$E139,MIN(P139,$I139-SUM($J139:P139)))</f>
        <v>0</v>
      </c>
      <c r="R139" s="2">
        <f>IF(Q$4=$E139, $I139*Q$57,0) + IF(Q$4&gt;$E139,MIN(Q139,$I139-SUM($J139:Q139)))</f>
        <v>0</v>
      </c>
      <c r="S139" s="2">
        <f>IF(R$4=$E139, $I139*R$57,0) + IF(R$4&gt;$E139,MIN(R139,$I139-SUM($J139:R139)))</f>
        <v>0</v>
      </c>
      <c r="T139" s="2">
        <f>IF(S$4=$E139, $I139*S$57,0) + IF(S$4&gt;$E139,MIN(S139,$I139-SUM($J139:S139)))</f>
        <v>0</v>
      </c>
      <c r="U139" s="2">
        <f>IF(T$4=$E139, $I139*T$57,0) + IF(T$4&gt;$E139,MIN(T139,$I139-SUM($J139:T139)))</f>
        <v>0</v>
      </c>
      <c r="V139" s="2">
        <f>IF(U$4=$E139, $I139*U$57,0) + IF(U$4&gt;$E139,MIN(U139,$I139-SUM($J139:U139)))</f>
        <v>0</v>
      </c>
      <c r="W139" s="2">
        <f>IF(V$4=$E139, $I139*V$57,0) + IF(V$4&gt;$E139,MIN(V139,$I139-SUM($J139:V139)))</f>
        <v>0</v>
      </c>
      <c r="X139" s="2">
        <f>IF(W$4=$E139, $I139*W$57,0) + IF(W$4&gt;$E139,MIN(W139,$I139-SUM($J139:W139)))</f>
        <v>0</v>
      </c>
      <c r="Y139" s="2">
        <f>IF(X$4=$E139, $I139*X$57,0) + IF(X$4&gt;$E139,MIN(X139,$I139-SUM($J139:X139)))</f>
        <v>0</v>
      </c>
      <c r="Z139" s="2">
        <f>IF(Y$4=$E139, $I139*Y$57,0) + IF(Y$4&gt;$E139,MIN(Y139,$I139-SUM($J139:Y139)))</f>
        <v>0</v>
      </c>
      <c r="AA139" s="2">
        <f>IF(Z$4=$E139, $I139*Z$57,0) + IF(Z$4&gt;$E139,MIN(Z139,$I139-SUM($J139:Z139)))</f>
        <v>0</v>
      </c>
      <c r="AB139" s="2">
        <f>IF(AA$4=$E139, $I139*AA$57,0) + IF(AA$4&gt;$E139,MIN(AA139,$I139-SUM($J139:AA139)))</f>
        <v>0</v>
      </c>
      <c r="AC139" s="2">
        <f>IF(AB$4=$E139, $I139*AB$57,0) + IF(AB$4&gt;$E139,MIN(AB139,$I139-SUM($J139:AB139)))</f>
        <v>0</v>
      </c>
      <c r="AD139" s="2">
        <f>IF(AC$4=$E139, $I139*AC$57,0) + IF(AC$4&gt;$E139,MIN(AC139,$I139-SUM($J139:AC139)))</f>
        <v>0</v>
      </c>
      <c r="AE139" s="2">
        <f>IF(AD$4=$E139, $I139*AD$57,0) + IF(AD$4&gt;$E139,MIN(AD139,$I139-SUM($J139:AD139)))</f>
        <v>0</v>
      </c>
      <c r="AF139" s="2">
        <f>IF(AE$4=$E139, $I139*AE$57,0) + IF(AE$4&gt;$E139,MIN(AE139,$I139-SUM($J139:AE139)))</f>
        <v>0</v>
      </c>
      <c r="AG139" s="2">
        <f>IF(AF$4=$E139, $I139*AF$57,0) + IF(AF$4&gt;$E139,MIN(AF139,$I139-SUM($J139:AF139)))</f>
        <v>0</v>
      </c>
      <c r="AH139" s="2">
        <f>IF(AG$4=$E139, $I139*AG$57,0) + IF(AG$4&gt;$E139,MIN(AG139,$I139-SUM($J139:AG139)))</f>
        <v>0</v>
      </c>
      <c r="AI139" s="2">
        <f>IF(AH$4=$E139, $I139*AH$57,0) + IF(AH$4&gt;$E139,MIN(AH139,$I139-SUM($J139:AH139)))</f>
        <v>0</v>
      </c>
      <c r="AJ139" s="2">
        <f>IF(AI$4=$E139, $I139*AI$57,0) + IF(AI$4&gt;$E139,MIN(AI139,$I139-SUM($J139:AI139)))</f>
        <v>0</v>
      </c>
      <c r="AK139" s="2">
        <f>IF(AJ$4=$E139, $I139*AJ$57,0) + IF(AJ$4&gt;$E139,MIN(AJ139,$I139-SUM($J139:AJ139)))</f>
        <v>0</v>
      </c>
      <c r="AL139" s="2">
        <f>IF(AK$4=$E139, $I139*AK$57,0) + IF(AK$4&gt;$E139,MIN(AK139,$I139-SUM($J139:AK139)))</f>
        <v>0</v>
      </c>
      <c r="AM139" s="2">
        <f>IF(AL$4=$E139, $I139*AL$57,0) + IF(AL$4&gt;$E139,MIN(AL139,$I139-SUM($J139:AL139)))</f>
        <v>0</v>
      </c>
      <c r="AN139" s="2">
        <f>IF(AM$4=$E139, $I139*AM$57,0) + IF(AM$4&gt;$E139,MIN(AM139,$I139-SUM($J139:AM139)))</f>
        <v>0</v>
      </c>
      <c r="AO139" s="2">
        <f>IF(AN$4=$E139, $I139*AN$57,0) + IF(AN$4&gt;$E139,MIN(AN139,$I139-SUM($J139:AN139)))</f>
        <v>0</v>
      </c>
      <c r="AP139" s="2">
        <f>IF(AO$4=$E139, $I139*AO$57,0) + IF(AO$4&gt;$E139,MIN(AO139,$I139-SUM($J139:AO139)))</f>
        <v>0</v>
      </c>
      <c r="AQ139" s="57">
        <f>IF(AP$4=$E139, $I139*AP$57,0) + IF(AP$4&gt;$E139,MIN(AP139,$I139-SUM($J139:AP139)))</f>
        <v>0</v>
      </c>
      <c r="AR139" s="2">
        <f>IF(AQ$4=$E139, $I139*AQ$57,0) + IF(AQ$4&gt;$E139,MIN(AQ139,$I139-SUM($J139:AQ139)))</f>
        <v>0</v>
      </c>
      <c r="AS139" s="2">
        <f>IF(AR$4=$E139, $I139*AR$57,0) + IF(AR$4&gt;$E139,MIN(AR139,$I139-SUM($J139:AR139)))</f>
        <v>0</v>
      </c>
      <c r="AT139" s="2">
        <f>IF(AS$4=$E139, $I139*AS$57,0) + IF(AS$4&gt;$E139,MIN(AS139,$I139-SUM($J139:AS139)))</f>
        <v>0</v>
      </c>
      <c r="AU139" s="2">
        <f>IF(AT$4=$E139, $I139*AT$57,0) + IF(AT$4&gt;$E139,MIN(AT139,$I139-SUM($J139:AT139)))</f>
        <v>0</v>
      </c>
      <c r="AV139" s="2">
        <f>IF(AU$4=$E139, $I139*AU$57,0) + IF(AU$4&gt;$E139,MIN(AU139,$I139-SUM($J139:AU139)))</f>
        <v>0</v>
      </c>
      <c r="AW139" s="2"/>
    </row>
    <row r="140" spans="5:49" ht="16.8" outlineLevel="1">
      <c r="E140" s="44">
        <f>INDEX($K$4:$AV$4,,COUNT(E$109:E139)+1)</f>
        <v>44286</v>
      </c>
      <c r="G140" s="2" t="s">
        <v>105</v>
      </c>
      <c r="I140" s="2">
        <f t="shared" si="64"/>
        <v>0</v>
      </c>
      <c r="K140" s="2">
        <f>IF(J$4=$E140, $I140*J$57,0) + IF(J$4&gt;$E140,MIN(J140,$I140-SUM($J140:J140)))</f>
        <v>0</v>
      </c>
      <c r="L140" s="2">
        <f>IF(K$4=$E140, $I140*K$57,0) + IF(K$4&gt;$E140,MIN(K140,$I140-SUM($J140:K140)))</f>
        <v>0</v>
      </c>
      <c r="M140" s="2">
        <f>IF(L$4=$E140, $I140*L$57,0) + IF(L$4&gt;$E140,MIN(L140,$I140-SUM($J140:L140)))</f>
        <v>0</v>
      </c>
      <c r="N140" s="2">
        <f>IF(M$4=$E140, $I140*M$57,0) + IF(M$4&gt;$E140,MIN(M140,$I140-SUM($J140:M140)))</f>
        <v>0</v>
      </c>
      <c r="O140" s="2">
        <f>IF(N$4=$E140, $I140*N$57,0) + IF(N$4&gt;$E140,MIN(N140,$I140-SUM($J140:N140)))</f>
        <v>0</v>
      </c>
      <c r="P140" s="2">
        <f>IF(O$4=$E140, $I140*O$57,0) + IF(O$4&gt;$E140,MIN(O140,$I140-SUM($J140:O140)))</f>
        <v>0</v>
      </c>
      <c r="Q140" s="2">
        <f>IF(P$4=$E140, $I140*P$57,0) + IF(P$4&gt;$E140,MIN(P140,$I140-SUM($J140:P140)))</f>
        <v>0</v>
      </c>
      <c r="R140" s="2">
        <f>IF(Q$4=$E140, $I140*Q$57,0) + IF(Q$4&gt;$E140,MIN(Q140,$I140-SUM($J140:Q140)))</f>
        <v>0</v>
      </c>
      <c r="S140" s="2">
        <f>IF(R$4=$E140, $I140*R$57,0) + IF(R$4&gt;$E140,MIN(R140,$I140-SUM($J140:R140)))</f>
        <v>0</v>
      </c>
      <c r="T140" s="2">
        <f>IF(S$4=$E140, $I140*S$57,0) + IF(S$4&gt;$E140,MIN(S140,$I140-SUM($J140:S140)))</f>
        <v>0</v>
      </c>
      <c r="U140" s="2">
        <f>IF(T$4=$E140, $I140*T$57,0) + IF(T$4&gt;$E140,MIN(T140,$I140-SUM($J140:T140)))</f>
        <v>0</v>
      </c>
      <c r="V140" s="2">
        <f>IF(U$4=$E140, $I140*U$57,0) + IF(U$4&gt;$E140,MIN(U140,$I140-SUM($J140:U140)))</f>
        <v>0</v>
      </c>
      <c r="W140" s="2">
        <f>IF(V$4=$E140, $I140*V$57,0) + IF(V$4&gt;$E140,MIN(V140,$I140-SUM($J140:V140)))</f>
        <v>0</v>
      </c>
      <c r="X140" s="2">
        <f>IF(W$4=$E140, $I140*W$57,0) + IF(W$4&gt;$E140,MIN(W140,$I140-SUM($J140:W140)))</f>
        <v>0</v>
      </c>
      <c r="Y140" s="2">
        <f>IF(X$4=$E140, $I140*X$57,0) + IF(X$4&gt;$E140,MIN(X140,$I140-SUM($J140:X140)))</f>
        <v>0</v>
      </c>
      <c r="Z140" s="2">
        <f>IF(Y$4=$E140, $I140*Y$57,0) + IF(Y$4&gt;$E140,MIN(Y140,$I140-SUM($J140:Y140)))</f>
        <v>0</v>
      </c>
      <c r="AA140" s="2">
        <f>IF(Z$4=$E140, $I140*Z$57,0) + IF(Z$4&gt;$E140,MIN(Z140,$I140-SUM($J140:Z140)))</f>
        <v>0</v>
      </c>
      <c r="AB140" s="2">
        <f>IF(AA$4=$E140, $I140*AA$57,0) + IF(AA$4&gt;$E140,MIN(AA140,$I140-SUM($J140:AA140)))</f>
        <v>0</v>
      </c>
      <c r="AC140" s="2">
        <f>IF(AB$4=$E140, $I140*AB$57,0) + IF(AB$4&gt;$E140,MIN(AB140,$I140-SUM($J140:AB140)))</f>
        <v>0</v>
      </c>
      <c r="AD140" s="2">
        <f>IF(AC$4=$E140, $I140*AC$57,0) + IF(AC$4&gt;$E140,MIN(AC140,$I140-SUM($J140:AC140)))</f>
        <v>0</v>
      </c>
      <c r="AE140" s="2">
        <f>IF(AD$4=$E140, $I140*AD$57,0) + IF(AD$4&gt;$E140,MIN(AD140,$I140-SUM($J140:AD140)))</f>
        <v>0</v>
      </c>
      <c r="AF140" s="2">
        <f>IF(AE$4=$E140, $I140*AE$57,0) + IF(AE$4&gt;$E140,MIN(AE140,$I140-SUM($J140:AE140)))</f>
        <v>0</v>
      </c>
      <c r="AG140" s="2">
        <f>IF(AF$4=$E140, $I140*AF$57,0) + IF(AF$4&gt;$E140,MIN(AF140,$I140-SUM($J140:AF140)))</f>
        <v>0</v>
      </c>
      <c r="AH140" s="2">
        <f>IF(AG$4=$E140, $I140*AG$57,0) + IF(AG$4&gt;$E140,MIN(AG140,$I140-SUM($J140:AG140)))</f>
        <v>0</v>
      </c>
      <c r="AI140" s="2">
        <f>IF(AH$4=$E140, $I140*AH$57,0) + IF(AH$4&gt;$E140,MIN(AH140,$I140-SUM($J140:AH140)))</f>
        <v>0</v>
      </c>
      <c r="AJ140" s="2">
        <f>IF(AI$4=$E140, $I140*AI$57,0) + IF(AI$4&gt;$E140,MIN(AI140,$I140-SUM($J140:AI140)))</f>
        <v>0</v>
      </c>
      <c r="AK140" s="2">
        <f>IF(AJ$4=$E140, $I140*AJ$57,0) + IF(AJ$4&gt;$E140,MIN(AJ140,$I140-SUM($J140:AJ140)))</f>
        <v>0</v>
      </c>
      <c r="AL140" s="2">
        <f>IF(AK$4=$E140, $I140*AK$57,0) + IF(AK$4&gt;$E140,MIN(AK140,$I140-SUM($J140:AK140)))</f>
        <v>0</v>
      </c>
      <c r="AM140" s="2">
        <f>IF(AL$4=$E140, $I140*AL$57,0) + IF(AL$4&gt;$E140,MIN(AL140,$I140-SUM($J140:AL140)))</f>
        <v>0</v>
      </c>
      <c r="AN140" s="2">
        <f>IF(AM$4=$E140, $I140*AM$57,0) + IF(AM$4&gt;$E140,MIN(AM140,$I140-SUM($J140:AM140)))</f>
        <v>0</v>
      </c>
      <c r="AO140" s="2">
        <f>IF(AN$4=$E140, $I140*AN$57,0) + IF(AN$4&gt;$E140,MIN(AN140,$I140-SUM($J140:AN140)))</f>
        <v>0</v>
      </c>
      <c r="AP140" s="2">
        <f>IF(AO$4=$E140, $I140*AO$57,0) + IF(AO$4&gt;$E140,MIN(AO140,$I140-SUM($J140:AO140)))</f>
        <v>0</v>
      </c>
      <c r="AQ140" s="57">
        <f>IF(AP$4=$E140, $I140*AP$57,0) + IF(AP$4&gt;$E140,MIN(AP140,$I140-SUM($J140:AP140)))</f>
        <v>0</v>
      </c>
      <c r="AR140" s="2">
        <f>IF(AQ$4=$E140, $I140*AQ$57,0) + IF(AQ$4&gt;$E140,MIN(AQ140,$I140-SUM($J140:AQ140)))</f>
        <v>0</v>
      </c>
      <c r="AS140" s="2">
        <f>IF(AR$4=$E140, $I140*AR$57,0) + IF(AR$4&gt;$E140,MIN(AR140,$I140-SUM($J140:AR140)))</f>
        <v>0</v>
      </c>
      <c r="AT140" s="2">
        <f>IF(AS$4=$E140, $I140*AS$57,0) + IF(AS$4&gt;$E140,MIN(AS140,$I140-SUM($J140:AS140)))</f>
        <v>0</v>
      </c>
      <c r="AU140" s="2">
        <f>IF(AT$4=$E140, $I140*AT$57,0) + IF(AT$4&gt;$E140,MIN(AT140,$I140-SUM($J140:AT140)))</f>
        <v>0</v>
      </c>
      <c r="AV140" s="2">
        <f>IF(AU$4=$E140, $I140*AU$57,0) + IF(AU$4&gt;$E140,MIN(AU140,$I140-SUM($J140:AU140)))</f>
        <v>0</v>
      </c>
      <c r="AW140" s="2"/>
    </row>
    <row r="141" spans="5:49" ht="16.8" outlineLevel="1">
      <c r="E141" s="44">
        <f>INDEX($K$4:$AV$4,,COUNT(E$109:E140)+1)</f>
        <v>44651</v>
      </c>
      <c r="G141" s="2" t="s">
        <v>105</v>
      </c>
      <c r="I141" s="2">
        <f t="shared" si="64"/>
        <v>0</v>
      </c>
      <c r="K141" s="2">
        <f>IF(J$4=$E141, $I141*J$57,0) + IF(J$4&gt;$E141,MIN(J141,$I141-SUM($J141:J141)))</f>
        <v>0</v>
      </c>
      <c r="L141" s="2">
        <f>IF(K$4=$E141, $I141*K$57,0) + IF(K$4&gt;$E141,MIN(K141,$I141-SUM($J141:K141)))</f>
        <v>0</v>
      </c>
      <c r="M141" s="2">
        <f>IF(L$4=$E141, $I141*L$57,0) + IF(L$4&gt;$E141,MIN(L141,$I141-SUM($J141:L141)))</f>
        <v>0</v>
      </c>
      <c r="N141" s="2">
        <f>IF(M$4=$E141, $I141*M$57,0) + IF(M$4&gt;$E141,MIN(M141,$I141-SUM($J141:M141)))</f>
        <v>0</v>
      </c>
      <c r="O141" s="2">
        <f>IF(N$4=$E141, $I141*N$57,0) + IF(N$4&gt;$E141,MIN(N141,$I141-SUM($J141:N141)))</f>
        <v>0</v>
      </c>
      <c r="P141" s="2">
        <f>IF(O$4=$E141, $I141*O$57,0) + IF(O$4&gt;$E141,MIN(O141,$I141-SUM($J141:O141)))</f>
        <v>0</v>
      </c>
      <c r="Q141" s="2">
        <f>IF(P$4=$E141, $I141*P$57,0) + IF(P$4&gt;$E141,MIN(P141,$I141-SUM($J141:P141)))</f>
        <v>0</v>
      </c>
      <c r="R141" s="2">
        <f>IF(Q$4=$E141, $I141*Q$57,0) + IF(Q$4&gt;$E141,MIN(Q141,$I141-SUM($J141:Q141)))</f>
        <v>0</v>
      </c>
      <c r="S141" s="2">
        <f>IF(R$4=$E141, $I141*R$57,0) + IF(R$4&gt;$E141,MIN(R141,$I141-SUM($J141:R141)))</f>
        <v>0</v>
      </c>
      <c r="T141" s="2">
        <f>IF(S$4=$E141, $I141*S$57,0) + IF(S$4&gt;$E141,MIN(S141,$I141-SUM($J141:S141)))</f>
        <v>0</v>
      </c>
      <c r="U141" s="2">
        <f>IF(T$4=$E141, $I141*T$57,0) + IF(T$4&gt;$E141,MIN(T141,$I141-SUM($J141:T141)))</f>
        <v>0</v>
      </c>
      <c r="V141" s="2">
        <f>IF(U$4=$E141, $I141*U$57,0) + IF(U$4&gt;$E141,MIN(U141,$I141-SUM($J141:U141)))</f>
        <v>0</v>
      </c>
      <c r="W141" s="2">
        <f>IF(V$4=$E141, $I141*V$57,0) + IF(V$4&gt;$E141,MIN(V141,$I141-SUM($J141:V141)))</f>
        <v>0</v>
      </c>
      <c r="X141" s="2">
        <f>IF(W$4=$E141, $I141*W$57,0) + IF(W$4&gt;$E141,MIN(W141,$I141-SUM($J141:W141)))</f>
        <v>0</v>
      </c>
      <c r="Y141" s="2">
        <f>IF(X$4=$E141, $I141*X$57,0) + IF(X$4&gt;$E141,MIN(X141,$I141-SUM($J141:X141)))</f>
        <v>0</v>
      </c>
      <c r="Z141" s="2">
        <f>IF(Y$4=$E141, $I141*Y$57,0) + IF(Y$4&gt;$E141,MIN(Y141,$I141-SUM($J141:Y141)))</f>
        <v>0</v>
      </c>
      <c r="AA141" s="2">
        <f>IF(Z$4=$E141, $I141*Z$57,0) + IF(Z$4&gt;$E141,MIN(Z141,$I141-SUM($J141:Z141)))</f>
        <v>0</v>
      </c>
      <c r="AB141" s="2">
        <f>IF(AA$4=$E141, $I141*AA$57,0) + IF(AA$4&gt;$E141,MIN(AA141,$I141-SUM($J141:AA141)))</f>
        <v>0</v>
      </c>
      <c r="AC141" s="2">
        <f>IF(AB$4=$E141, $I141*AB$57,0) + IF(AB$4&gt;$E141,MIN(AB141,$I141-SUM($J141:AB141)))</f>
        <v>0</v>
      </c>
      <c r="AD141" s="2">
        <f>IF(AC$4=$E141, $I141*AC$57,0) + IF(AC$4&gt;$E141,MIN(AC141,$I141-SUM($J141:AC141)))</f>
        <v>0</v>
      </c>
      <c r="AE141" s="2">
        <f>IF(AD$4=$E141, $I141*AD$57,0) + IF(AD$4&gt;$E141,MIN(AD141,$I141-SUM($J141:AD141)))</f>
        <v>0</v>
      </c>
      <c r="AF141" s="2">
        <f>IF(AE$4=$E141, $I141*AE$57,0) + IF(AE$4&gt;$E141,MIN(AE141,$I141-SUM($J141:AE141)))</f>
        <v>0</v>
      </c>
      <c r="AG141" s="2">
        <f>IF(AF$4=$E141, $I141*AF$57,0) + IF(AF$4&gt;$E141,MIN(AF141,$I141-SUM($J141:AF141)))</f>
        <v>0</v>
      </c>
      <c r="AH141" s="2">
        <f>IF(AG$4=$E141, $I141*AG$57,0) + IF(AG$4&gt;$E141,MIN(AG141,$I141-SUM($J141:AG141)))</f>
        <v>0</v>
      </c>
      <c r="AI141" s="2">
        <f>IF(AH$4=$E141, $I141*AH$57,0) + IF(AH$4&gt;$E141,MIN(AH141,$I141-SUM($J141:AH141)))</f>
        <v>0</v>
      </c>
      <c r="AJ141" s="2">
        <f>IF(AI$4=$E141, $I141*AI$57,0) + IF(AI$4&gt;$E141,MIN(AI141,$I141-SUM($J141:AI141)))</f>
        <v>0</v>
      </c>
      <c r="AK141" s="2">
        <f>IF(AJ$4=$E141, $I141*AJ$57,0) + IF(AJ$4&gt;$E141,MIN(AJ141,$I141-SUM($J141:AJ141)))</f>
        <v>0</v>
      </c>
      <c r="AL141" s="2">
        <f>IF(AK$4=$E141, $I141*AK$57,0) + IF(AK$4&gt;$E141,MIN(AK141,$I141-SUM($J141:AK141)))</f>
        <v>0</v>
      </c>
      <c r="AM141" s="2">
        <f>IF(AL$4=$E141, $I141*AL$57,0) + IF(AL$4&gt;$E141,MIN(AL141,$I141-SUM($J141:AL141)))</f>
        <v>0</v>
      </c>
      <c r="AN141" s="2">
        <f>IF(AM$4=$E141, $I141*AM$57,0) + IF(AM$4&gt;$E141,MIN(AM141,$I141-SUM($J141:AM141)))</f>
        <v>0</v>
      </c>
      <c r="AO141" s="2">
        <f>IF(AN$4=$E141, $I141*AN$57,0) + IF(AN$4&gt;$E141,MIN(AN141,$I141-SUM($J141:AN141)))</f>
        <v>0</v>
      </c>
      <c r="AP141" s="2">
        <f>IF(AO$4=$E141, $I141*AO$57,0) + IF(AO$4&gt;$E141,MIN(AO141,$I141-SUM($J141:AO141)))</f>
        <v>0</v>
      </c>
      <c r="AQ141" s="57">
        <f>IF(AP$4=$E141, $I141*AP$57,0) + IF(AP$4&gt;$E141,MIN(AP141,$I141-SUM($J141:AP141)))</f>
        <v>0</v>
      </c>
      <c r="AR141" s="2">
        <f>IF(AQ$4=$E141, $I141*AQ$57,0) + IF(AQ$4&gt;$E141,MIN(AQ141,$I141-SUM($J141:AQ141)))</f>
        <v>0</v>
      </c>
      <c r="AS141" s="2">
        <f>IF(AR$4=$E141, $I141*AR$57,0) + IF(AR$4&gt;$E141,MIN(AR141,$I141-SUM($J141:AR141)))</f>
        <v>0</v>
      </c>
      <c r="AT141" s="2">
        <f>IF(AS$4=$E141, $I141*AS$57,0) + IF(AS$4&gt;$E141,MIN(AS141,$I141-SUM($J141:AS141)))</f>
        <v>0</v>
      </c>
      <c r="AU141" s="2">
        <f>IF(AT$4=$E141, $I141*AT$57,0) + IF(AT$4&gt;$E141,MIN(AT141,$I141-SUM($J141:AT141)))</f>
        <v>0</v>
      </c>
      <c r="AV141" s="2">
        <f>IF(AU$4=$E141, $I141*AU$57,0) + IF(AU$4&gt;$E141,MIN(AU141,$I141-SUM($J141:AU141)))</f>
        <v>0</v>
      </c>
      <c r="AW141" s="2"/>
    </row>
    <row r="142" spans="5:49" ht="16.8" outlineLevel="1">
      <c r="E142" s="44">
        <f>INDEX($K$4:$AV$4,,COUNT(E$109:E141)+1)</f>
        <v>45016</v>
      </c>
      <c r="G142" s="2" t="s">
        <v>105</v>
      </c>
      <c r="I142" s="2">
        <f t="shared" si="64"/>
        <v>0</v>
      </c>
      <c r="K142" s="2">
        <f>IF(J$4=$E142, $I142*J$57,0) + IF(J$4&gt;$E142,MIN(J142,$I142-SUM($J142:J142)))</f>
        <v>0</v>
      </c>
      <c r="L142" s="2">
        <f>IF(K$4=$E142, $I142*K$57,0) + IF(K$4&gt;$E142,MIN(K142,$I142-SUM($J142:K142)))</f>
        <v>0</v>
      </c>
      <c r="M142" s="2">
        <f>IF(L$4=$E142, $I142*L$57,0) + IF(L$4&gt;$E142,MIN(L142,$I142-SUM($J142:L142)))</f>
        <v>0</v>
      </c>
      <c r="N142" s="2">
        <f>IF(M$4=$E142, $I142*M$57,0) + IF(M$4&gt;$E142,MIN(M142,$I142-SUM($J142:M142)))</f>
        <v>0</v>
      </c>
      <c r="O142" s="2">
        <f>IF(N$4=$E142, $I142*N$57,0) + IF(N$4&gt;$E142,MIN(N142,$I142-SUM($J142:N142)))</f>
        <v>0</v>
      </c>
      <c r="P142" s="2">
        <f>IF(O$4=$E142, $I142*O$57,0) + IF(O$4&gt;$E142,MIN(O142,$I142-SUM($J142:O142)))</f>
        <v>0</v>
      </c>
      <c r="Q142" s="2">
        <f>IF(P$4=$E142, $I142*P$57,0) + IF(P$4&gt;$E142,MIN(P142,$I142-SUM($J142:P142)))</f>
        <v>0</v>
      </c>
      <c r="R142" s="2">
        <f>IF(Q$4=$E142, $I142*Q$57,0) + IF(Q$4&gt;$E142,MIN(Q142,$I142-SUM($J142:Q142)))</f>
        <v>0</v>
      </c>
      <c r="S142" s="2">
        <f>IF(R$4=$E142, $I142*R$57,0) + IF(R$4&gt;$E142,MIN(R142,$I142-SUM($J142:R142)))</f>
        <v>0</v>
      </c>
      <c r="T142" s="2">
        <f>IF(S$4=$E142, $I142*S$57,0) + IF(S$4&gt;$E142,MIN(S142,$I142-SUM($J142:S142)))</f>
        <v>0</v>
      </c>
      <c r="U142" s="2">
        <f>IF(T$4=$E142, $I142*T$57,0) + IF(T$4&gt;$E142,MIN(T142,$I142-SUM($J142:T142)))</f>
        <v>0</v>
      </c>
      <c r="V142" s="2">
        <f>IF(U$4=$E142, $I142*U$57,0) + IF(U$4&gt;$E142,MIN(U142,$I142-SUM($J142:U142)))</f>
        <v>0</v>
      </c>
      <c r="W142" s="2">
        <f>IF(V$4=$E142, $I142*V$57,0) + IF(V$4&gt;$E142,MIN(V142,$I142-SUM($J142:V142)))</f>
        <v>0</v>
      </c>
      <c r="X142" s="2">
        <f>IF(W$4=$E142, $I142*W$57,0) + IF(W$4&gt;$E142,MIN(W142,$I142-SUM($J142:W142)))</f>
        <v>0</v>
      </c>
      <c r="Y142" s="2">
        <f>IF(X$4=$E142, $I142*X$57,0) + IF(X$4&gt;$E142,MIN(X142,$I142-SUM($J142:X142)))</f>
        <v>0</v>
      </c>
      <c r="Z142" s="2">
        <f>IF(Y$4=$E142, $I142*Y$57,0) + IF(Y$4&gt;$E142,MIN(Y142,$I142-SUM($J142:Y142)))</f>
        <v>0</v>
      </c>
      <c r="AA142" s="2">
        <f>IF(Z$4=$E142, $I142*Z$57,0) + IF(Z$4&gt;$E142,MIN(Z142,$I142-SUM($J142:Z142)))</f>
        <v>0</v>
      </c>
      <c r="AB142" s="2">
        <f>IF(AA$4=$E142, $I142*AA$57,0) + IF(AA$4&gt;$E142,MIN(AA142,$I142-SUM($J142:AA142)))</f>
        <v>0</v>
      </c>
      <c r="AC142" s="2">
        <f>IF(AB$4=$E142, $I142*AB$57,0) + IF(AB$4&gt;$E142,MIN(AB142,$I142-SUM($J142:AB142)))</f>
        <v>0</v>
      </c>
      <c r="AD142" s="2">
        <f>IF(AC$4=$E142, $I142*AC$57,0) + IF(AC$4&gt;$E142,MIN(AC142,$I142-SUM($J142:AC142)))</f>
        <v>0</v>
      </c>
      <c r="AE142" s="2">
        <f>IF(AD$4=$E142, $I142*AD$57,0) + IF(AD$4&gt;$E142,MIN(AD142,$I142-SUM($J142:AD142)))</f>
        <v>0</v>
      </c>
      <c r="AF142" s="2">
        <f>IF(AE$4=$E142, $I142*AE$57,0) + IF(AE$4&gt;$E142,MIN(AE142,$I142-SUM($J142:AE142)))</f>
        <v>0</v>
      </c>
      <c r="AG142" s="2">
        <f>IF(AF$4=$E142, $I142*AF$57,0) + IF(AF$4&gt;$E142,MIN(AF142,$I142-SUM($J142:AF142)))</f>
        <v>0</v>
      </c>
      <c r="AH142" s="2">
        <f>IF(AG$4=$E142, $I142*AG$57,0) + IF(AG$4&gt;$E142,MIN(AG142,$I142-SUM($J142:AG142)))</f>
        <v>0</v>
      </c>
      <c r="AI142" s="2">
        <f>IF(AH$4=$E142, $I142*AH$57,0) + IF(AH$4&gt;$E142,MIN(AH142,$I142-SUM($J142:AH142)))</f>
        <v>0</v>
      </c>
      <c r="AJ142" s="2">
        <f>IF(AI$4=$E142, $I142*AI$57,0) + IF(AI$4&gt;$E142,MIN(AI142,$I142-SUM($J142:AI142)))</f>
        <v>0</v>
      </c>
      <c r="AK142" s="2">
        <f>IF(AJ$4=$E142, $I142*AJ$57,0) + IF(AJ$4&gt;$E142,MIN(AJ142,$I142-SUM($J142:AJ142)))</f>
        <v>0</v>
      </c>
      <c r="AL142" s="2">
        <f>IF(AK$4=$E142, $I142*AK$57,0) + IF(AK$4&gt;$E142,MIN(AK142,$I142-SUM($J142:AK142)))</f>
        <v>0</v>
      </c>
      <c r="AM142" s="2">
        <f>IF(AL$4=$E142, $I142*AL$57,0) + IF(AL$4&gt;$E142,MIN(AL142,$I142-SUM($J142:AL142)))</f>
        <v>0</v>
      </c>
      <c r="AN142" s="2">
        <f>IF(AM$4=$E142, $I142*AM$57,0) + IF(AM$4&gt;$E142,MIN(AM142,$I142-SUM($J142:AM142)))</f>
        <v>0</v>
      </c>
      <c r="AO142" s="2">
        <f>IF(AN$4=$E142, $I142*AN$57,0) + IF(AN$4&gt;$E142,MIN(AN142,$I142-SUM($J142:AN142)))</f>
        <v>0</v>
      </c>
      <c r="AP142" s="2">
        <f>IF(AO$4=$E142, $I142*AO$57,0) + IF(AO$4&gt;$E142,MIN(AO142,$I142-SUM($J142:AO142)))</f>
        <v>0</v>
      </c>
      <c r="AQ142" s="57">
        <f>IF(AP$4=$E142, $I142*AP$57,0) + IF(AP$4&gt;$E142,MIN(AP142,$I142-SUM($J142:AP142)))</f>
        <v>0</v>
      </c>
      <c r="AR142" s="2">
        <f>IF(AQ$4=$E142, $I142*AQ$57,0) + IF(AQ$4&gt;$E142,MIN(AQ142,$I142-SUM($J142:AQ142)))</f>
        <v>0</v>
      </c>
      <c r="AS142" s="2">
        <f>IF(AR$4=$E142, $I142*AR$57,0) + IF(AR$4&gt;$E142,MIN(AR142,$I142-SUM($J142:AR142)))</f>
        <v>0</v>
      </c>
      <c r="AT142" s="2">
        <f>IF(AS$4=$E142, $I142*AS$57,0) + IF(AS$4&gt;$E142,MIN(AS142,$I142-SUM($J142:AS142)))</f>
        <v>0</v>
      </c>
      <c r="AU142" s="2">
        <f>IF(AT$4=$E142, $I142*AT$57,0) + IF(AT$4&gt;$E142,MIN(AT142,$I142-SUM($J142:AT142)))</f>
        <v>0</v>
      </c>
      <c r="AV142" s="2">
        <f>IF(AU$4=$E142, $I142*AU$57,0) + IF(AU$4&gt;$E142,MIN(AU142,$I142-SUM($J142:AU142)))</f>
        <v>0</v>
      </c>
      <c r="AW142" s="2"/>
    </row>
    <row r="143" spans="5:49" ht="16.8" outlineLevel="1">
      <c r="E143" s="44">
        <f>INDEX($K$4:$AV$4,,COUNT(E$109:E142)+1)</f>
        <v>45382</v>
      </c>
      <c r="G143" s="2" t="s">
        <v>105</v>
      </c>
      <c r="I143" s="2">
        <f t="shared" si="64"/>
        <v>0</v>
      </c>
      <c r="K143" s="2">
        <f>IF(J$4=$E143, $I143*J$57,0) + IF(J$4&gt;$E143,MIN(J143,$I143-SUM($J143:J143)))</f>
        <v>0</v>
      </c>
      <c r="L143" s="2">
        <f>IF(K$4=$E143, $I143*K$57,0) + IF(K$4&gt;$E143,MIN(K143,$I143-SUM($J143:K143)))</f>
        <v>0</v>
      </c>
      <c r="M143" s="2">
        <f>IF(L$4=$E143, $I143*L$57,0) + IF(L$4&gt;$E143,MIN(L143,$I143-SUM($J143:L143)))</f>
        <v>0</v>
      </c>
      <c r="N143" s="2">
        <f>IF(M$4=$E143, $I143*M$57,0) + IF(M$4&gt;$E143,MIN(M143,$I143-SUM($J143:M143)))</f>
        <v>0</v>
      </c>
      <c r="O143" s="2">
        <f>IF(N$4=$E143, $I143*N$57,0) + IF(N$4&gt;$E143,MIN(N143,$I143-SUM($J143:N143)))</f>
        <v>0</v>
      </c>
      <c r="P143" s="2">
        <f>IF(O$4=$E143, $I143*O$57,0) + IF(O$4&gt;$E143,MIN(O143,$I143-SUM($J143:O143)))</f>
        <v>0</v>
      </c>
      <c r="Q143" s="2">
        <f>IF(P$4=$E143, $I143*P$57,0) + IF(P$4&gt;$E143,MIN(P143,$I143-SUM($J143:P143)))</f>
        <v>0</v>
      </c>
      <c r="R143" s="2">
        <f>IF(Q$4=$E143, $I143*Q$57,0) + IF(Q$4&gt;$E143,MIN(Q143,$I143-SUM($J143:Q143)))</f>
        <v>0</v>
      </c>
      <c r="S143" s="2">
        <f>IF(R$4=$E143, $I143*R$57,0) + IF(R$4&gt;$E143,MIN(R143,$I143-SUM($J143:R143)))</f>
        <v>0</v>
      </c>
      <c r="T143" s="2">
        <f>IF(S$4=$E143, $I143*S$57,0) + IF(S$4&gt;$E143,MIN(S143,$I143-SUM($J143:S143)))</f>
        <v>0</v>
      </c>
      <c r="U143" s="2">
        <f>IF(T$4=$E143, $I143*T$57,0) + IF(T$4&gt;$E143,MIN(T143,$I143-SUM($J143:T143)))</f>
        <v>0</v>
      </c>
      <c r="V143" s="2">
        <f>IF(U$4=$E143, $I143*U$57,0) + IF(U$4&gt;$E143,MIN(U143,$I143-SUM($J143:U143)))</f>
        <v>0</v>
      </c>
      <c r="W143" s="2">
        <f>IF(V$4=$E143, $I143*V$57,0) + IF(V$4&gt;$E143,MIN(V143,$I143-SUM($J143:V143)))</f>
        <v>0</v>
      </c>
      <c r="X143" s="2">
        <f>IF(W$4=$E143, $I143*W$57,0) + IF(W$4&gt;$E143,MIN(W143,$I143-SUM($J143:W143)))</f>
        <v>0</v>
      </c>
      <c r="Y143" s="2">
        <f>IF(X$4=$E143, $I143*X$57,0) + IF(X$4&gt;$E143,MIN(X143,$I143-SUM($J143:X143)))</f>
        <v>0</v>
      </c>
      <c r="Z143" s="2">
        <f>IF(Y$4=$E143, $I143*Y$57,0) + IF(Y$4&gt;$E143,MIN(Y143,$I143-SUM($J143:Y143)))</f>
        <v>0</v>
      </c>
      <c r="AA143" s="2">
        <f>IF(Z$4=$E143, $I143*Z$57,0) + IF(Z$4&gt;$E143,MIN(Z143,$I143-SUM($J143:Z143)))</f>
        <v>0</v>
      </c>
      <c r="AB143" s="2">
        <f>IF(AA$4=$E143, $I143*AA$57,0) + IF(AA$4&gt;$E143,MIN(AA143,$I143-SUM($J143:AA143)))</f>
        <v>0</v>
      </c>
      <c r="AC143" s="2">
        <f>IF(AB$4=$E143, $I143*AB$57,0) + IF(AB$4&gt;$E143,MIN(AB143,$I143-SUM($J143:AB143)))</f>
        <v>0</v>
      </c>
      <c r="AD143" s="2">
        <f>IF(AC$4=$E143, $I143*AC$57,0) + IF(AC$4&gt;$E143,MIN(AC143,$I143-SUM($J143:AC143)))</f>
        <v>0</v>
      </c>
      <c r="AE143" s="2">
        <f>IF(AD$4=$E143, $I143*AD$57,0) + IF(AD$4&gt;$E143,MIN(AD143,$I143-SUM($J143:AD143)))</f>
        <v>0</v>
      </c>
      <c r="AF143" s="2">
        <f>IF(AE$4=$E143, $I143*AE$57,0) + IF(AE$4&gt;$E143,MIN(AE143,$I143-SUM($J143:AE143)))</f>
        <v>0</v>
      </c>
      <c r="AG143" s="2">
        <f>IF(AF$4=$E143, $I143*AF$57,0) + IF(AF$4&gt;$E143,MIN(AF143,$I143-SUM($J143:AF143)))</f>
        <v>0</v>
      </c>
      <c r="AH143" s="2">
        <f>IF(AG$4=$E143, $I143*AG$57,0) + IF(AG$4&gt;$E143,MIN(AG143,$I143-SUM($J143:AG143)))</f>
        <v>0</v>
      </c>
      <c r="AI143" s="2">
        <f>IF(AH$4=$E143, $I143*AH$57,0) + IF(AH$4&gt;$E143,MIN(AH143,$I143-SUM($J143:AH143)))</f>
        <v>0</v>
      </c>
      <c r="AJ143" s="2">
        <f>IF(AI$4=$E143, $I143*AI$57,0) + IF(AI$4&gt;$E143,MIN(AI143,$I143-SUM($J143:AI143)))</f>
        <v>0</v>
      </c>
      <c r="AK143" s="2">
        <f>IF(AJ$4=$E143, $I143*AJ$57,0) + IF(AJ$4&gt;$E143,MIN(AJ143,$I143-SUM($J143:AJ143)))</f>
        <v>0</v>
      </c>
      <c r="AL143" s="2">
        <f>IF(AK$4=$E143, $I143*AK$57,0) + IF(AK$4&gt;$E143,MIN(AK143,$I143-SUM($J143:AK143)))</f>
        <v>0</v>
      </c>
      <c r="AM143" s="2">
        <f>IF(AL$4=$E143, $I143*AL$57,0) + IF(AL$4&gt;$E143,MIN(AL143,$I143-SUM($J143:AL143)))</f>
        <v>0</v>
      </c>
      <c r="AN143" s="2">
        <f>IF(AM$4=$E143, $I143*AM$57,0) + IF(AM$4&gt;$E143,MIN(AM143,$I143-SUM($J143:AM143)))</f>
        <v>0</v>
      </c>
      <c r="AO143" s="2">
        <f>IF(AN$4=$E143, $I143*AN$57,0) + IF(AN$4&gt;$E143,MIN(AN143,$I143-SUM($J143:AN143)))</f>
        <v>0</v>
      </c>
      <c r="AP143" s="2">
        <f>IF(AO$4=$E143, $I143*AO$57,0) + IF(AO$4&gt;$E143,MIN(AO143,$I143-SUM($J143:AO143)))</f>
        <v>0</v>
      </c>
      <c r="AQ143" s="57">
        <f>IF(AP$4=$E143, $I143*AP$57,0) + IF(AP$4&gt;$E143,MIN(AP143,$I143-SUM($J143:AP143)))</f>
        <v>0</v>
      </c>
      <c r="AR143" s="2">
        <f>IF(AQ$4=$E143, $I143*AQ$57,0) + IF(AQ$4&gt;$E143,MIN(AQ143,$I143-SUM($J143:AQ143)))</f>
        <v>0</v>
      </c>
      <c r="AS143" s="2">
        <f>IF(AR$4=$E143, $I143*AR$57,0) + IF(AR$4&gt;$E143,MIN(AR143,$I143-SUM($J143:AR143)))</f>
        <v>0</v>
      </c>
      <c r="AT143" s="2">
        <f>IF(AS$4=$E143, $I143*AS$57,0) + IF(AS$4&gt;$E143,MIN(AS143,$I143-SUM($J143:AS143)))</f>
        <v>0</v>
      </c>
      <c r="AU143" s="2">
        <f>IF(AT$4=$E143, $I143*AT$57,0) + IF(AT$4&gt;$E143,MIN(AT143,$I143-SUM($J143:AT143)))</f>
        <v>0</v>
      </c>
      <c r="AV143" s="2">
        <f>IF(AU$4=$E143, $I143*AU$57,0) + IF(AU$4&gt;$E143,MIN(AU143,$I143-SUM($J143:AU143)))</f>
        <v>0</v>
      </c>
      <c r="AW143" s="2"/>
    </row>
    <row r="144" spans="5:49" ht="16.8" outlineLevel="1">
      <c r="E144" s="44">
        <f>INDEX($K$4:$AV$4,,COUNT(E$109:E143)+1)</f>
        <v>45747</v>
      </c>
      <c r="G144" s="2" t="s">
        <v>105</v>
      </c>
      <c r="I144" s="2">
        <f t="shared" si="64"/>
        <v>0</v>
      </c>
      <c r="K144" s="2">
        <f>IF(J$4=$E144, $I144*J$57,0) + IF(J$4&gt;$E144,MIN(J144,$I144-SUM($J144:J144)))</f>
        <v>0</v>
      </c>
      <c r="L144" s="2">
        <f>IF(K$4=$E144, $I144*K$57,0) + IF(K$4&gt;$E144,MIN(K144,$I144-SUM($J144:K144)))</f>
        <v>0</v>
      </c>
      <c r="M144" s="2">
        <f>IF(L$4=$E144, $I144*L$57,0) + IF(L$4&gt;$E144,MIN(L144,$I144-SUM($J144:L144)))</f>
        <v>0</v>
      </c>
      <c r="N144" s="2">
        <f>IF(M$4=$E144, $I144*M$57,0) + IF(M$4&gt;$E144,MIN(M144,$I144-SUM($J144:M144)))</f>
        <v>0</v>
      </c>
      <c r="O144" s="2">
        <f>IF(N$4=$E144, $I144*N$57,0) + IF(N$4&gt;$E144,MIN(N144,$I144-SUM($J144:N144)))</f>
        <v>0</v>
      </c>
      <c r="P144" s="2">
        <f>IF(O$4=$E144, $I144*O$57,0) + IF(O$4&gt;$E144,MIN(O144,$I144-SUM($J144:O144)))</f>
        <v>0</v>
      </c>
      <c r="Q144" s="2">
        <f>IF(P$4=$E144, $I144*P$57,0) + IF(P$4&gt;$E144,MIN(P144,$I144-SUM($J144:P144)))</f>
        <v>0</v>
      </c>
      <c r="R144" s="2">
        <f>IF(Q$4=$E144, $I144*Q$57,0) + IF(Q$4&gt;$E144,MIN(Q144,$I144-SUM($J144:Q144)))</f>
        <v>0</v>
      </c>
      <c r="S144" s="2">
        <f>IF(R$4=$E144, $I144*R$57,0) + IF(R$4&gt;$E144,MIN(R144,$I144-SUM($J144:R144)))</f>
        <v>0</v>
      </c>
      <c r="T144" s="2">
        <f>IF(S$4=$E144, $I144*S$57,0) + IF(S$4&gt;$E144,MIN(S144,$I144-SUM($J144:S144)))</f>
        <v>0</v>
      </c>
      <c r="U144" s="2">
        <f>IF(T$4=$E144, $I144*T$57,0) + IF(T$4&gt;$E144,MIN(T144,$I144-SUM($J144:T144)))</f>
        <v>0</v>
      </c>
      <c r="V144" s="2">
        <f>IF(U$4=$E144, $I144*U$57,0) + IF(U$4&gt;$E144,MIN(U144,$I144-SUM($J144:U144)))</f>
        <v>0</v>
      </c>
      <c r="W144" s="2">
        <f>IF(V$4=$E144, $I144*V$57,0) + IF(V$4&gt;$E144,MIN(V144,$I144-SUM($J144:V144)))</f>
        <v>0</v>
      </c>
      <c r="X144" s="2">
        <f>IF(W$4=$E144, $I144*W$57,0) + IF(W$4&gt;$E144,MIN(W144,$I144-SUM($J144:W144)))</f>
        <v>0</v>
      </c>
      <c r="Y144" s="2">
        <f>IF(X$4=$E144, $I144*X$57,0) + IF(X$4&gt;$E144,MIN(X144,$I144-SUM($J144:X144)))</f>
        <v>0</v>
      </c>
      <c r="Z144" s="2">
        <f>IF(Y$4=$E144, $I144*Y$57,0) + IF(Y$4&gt;$E144,MIN(Y144,$I144-SUM($J144:Y144)))</f>
        <v>0</v>
      </c>
      <c r="AA144" s="2">
        <f>IF(Z$4=$E144, $I144*Z$57,0) + IF(Z$4&gt;$E144,MIN(Z144,$I144-SUM($J144:Z144)))</f>
        <v>0</v>
      </c>
      <c r="AB144" s="2">
        <f>IF(AA$4=$E144, $I144*AA$57,0) + IF(AA$4&gt;$E144,MIN(AA144,$I144-SUM($J144:AA144)))</f>
        <v>0</v>
      </c>
      <c r="AC144" s="2">
        <f>IF(AB$4=$E144, $I144*AB$57,0) + IF(AB$4&gt;$E144,MIN(AB144,$I144-SUM($J144:AB144)))</f>
        <v>0</v>
      </c>
      <c r="AD144" s="2">
        <f>IF(AC$4=$E144, $I144*AC$57,0) + IF(AC$4&gt;$E144,MIN(AC144,$I144-SUM($J144:AC144)))</f>
        <v>0</v>
      </c>
      <c r="AE144" s="2">
        <f>IF(AD$4=$E144, $I144*AD$57,0) + IF(AD$4&gt;$E144,MIN(AD144,$I144-SUM($J144:AD144)))</f>
        <v>0</v>
      </c>
      <c r="AF144" s="2">
        <f>IF(AE$4=$E144, $I144*AE$57,0) + IF(AE$4&gt;$E144,MIN(AE144,$I144-SUM($J144:AE144)))</f>
        <v>0</v>
      </c>
      <c r="AG144" s="2">
        <f>IF(AF$4=$E144, $I144*AF$57,0) + IF(AF$4&gt;$E144,MIN(AF144,$I144-SUM($J144:AF144)))</f>
        <v>0</v>
      </c>
      <c r="AH144" s="2">
        <f>IF(AG$4=$E144, $I144*AG$57,0) + IF(AG$4&gt;$E144,MIN(AG144,$I144-SUM($J144:AG144)))</f>
        <v>0</v>
      </c>
      <c r="AI144" s="2">
        <f>IF(AH$4=$E144, $I144*AH$57,0) + IF(AH$4&gt;$E144,MIN(AH144,$I144-SUM($J144:AH144)))</f>
        <v>0</v>
      </c>
      <c r="AJ144" s="2">
        <f>IF(AI$4=$E144, $I144*AI$57,0) + IF(AI$4&gt;$E144,MIN(AI144,$I144-SUM($J144:AI144)))</f>
        <v>0</v>
      </c>
      <c r="AK144" s="2">
        <f>IF(AJ$4=$E144, $I144*AJ$57,0) + IF(AJ$4&gt;$E144,MIN(AJ144,$I144-SUM($J144:AJ144)))</f>
        <v>0</v>
      </c>
      <c r="AL144" s="2">
        <f>IF(AK$4=$E144, $I144*AK$57,0) + IF(AK$4&gt;$E144,MIN(AK144,$I144-SUM($J144:AK144)))</f>
        <v>0</v>
      </c>
      <c r="AM144" s="2">
        <f>IF(AL$4=$E144, $I144*AL$57,0) + IF(AL$4&gt;$E144,MIN(AL144,$I144-SUM($J144:AL144)))</f>
        <v>0</v>
      </c>
      <c r="AN144" s="2">
        <f>IF(AM$4=$E144, $I144*AM$57,0) + IF(AM$4&gt;$E144,MIN(AM144,$I144-SUM($J144:AM144)))</f>
        <v>0</v>
      </c>
      <c r="AO144" s="2">
        <f>IF(AN$4=$E144, $I144*AN$57,0) + IF(AN$4&gt;$E144,MIN(AN144,$I144-SUM($J144:AN144)))</f>
        <v>0</v>
      </c>
      <c r="AP144" s="2">
        <f>IF(AO$4=$E144, $I144*AO$57,0) + IF(AO$4&gt;$E144,MIN(AO144,$I144-SUM($J144:AO144)))</f>
        <v>0</v>
      </c>
      <c r="AQ144" s="57">
        <f>IF(AP$4=$E144, $I144*AP$57,0) + IF(AP$4&gt;$E144,MIN(AP144,$I144-SUM($J144:AP144)))</f>
        <v>0</v>
      </c>
      <c r="AR144" s="2">
        <f>IF(AQ$4=$E144, $I144*AQ$57,0) + IF(AQ$4&gt;$E144,MIN(AQ144,$I144-SUM($J144:AQ144)))</f>
        <v>0</v>
      </c>
      <c r="AS144" s="2">
        <f>IF(AR$4=$E144, $I144*AR$57,0) + IF(AR$4&gt;$E144,MIN(AR144,$I144-SUM($J144:AR144)))</f>
        <v>0</v>
      </c>
      <c r="AT144" s="2">
        <f>IF(AS$4=$E144, $I144*AS$57,0) + IF(AS$4&gt;$E144,MIN(AS144,$I144-SUM($J144:AS144)))</f>
        <v>0</v>
      </c>
      <c r="AU144" s="2">
        <f>IF(AT$4=$E144, $I144*AT$57,0) + IF(AT$4&gt;$E144,MIN(AT144,$I144-SUM($J144:AT144)))</f>
        <v>0</v>
      </c>
      <c r="AV144" s="2">
        <f>IF(AU$4=$E144, $I144*AU$57,0) + IF(AU$4&gt;$E144,MIN(AU144,$I144-SUM($J144:AU144)))</f>
        <v>0</v>
      </c>
      <c r="AW144" s="2"/>
    </row>
    <row r="145" spans="1:49" ht="16.8" outlineLevel="1">
      <c r="E145" s="44">
        <f>INDEX($K$4:$AV$4,,COUNT(E$109:E144)+1)</f>
        <v>46112</v>
      </c>
      <c r="G145" s="2" t="s">
        <v>105</v>
      </c>
      <c r="I145" s="2">
        <f t="shared" si="64"/>
        <v>0</v>
      </c>
      <c r="K145" s="2">
        <f>IF(J$4=$E145, $I145*J$57,0) + IF(J$4&gt;$E145,MIN(J145,$I145-SUM($J145:J145)))</f>
        <v>0</v>
      </c>
      <c r="L145" s="2">
        <f>IF(K$4=$E145, $I145*K$57,0) + IF(K$4&gt;$E145,MIN(K145,$I145-SUM($J145:K145)))</f>
        <v>0</v>
      </c>
      <c r="M145" s="2">
        <f>IF(L$4=$E145, $I145*L$57,0) + IF(L$4&gt;$E145,MIN(L145,$I145-SUM($J145:L145)))</f>
        <v>0</v>
      </c>
      <c r="N145" s="2">
        <f>IF(M$4=$E145, $I145*M$57,0) + IF(M$4&gt;$E145,MIN(M145,$I145-SUM($J145:M145)))</f>
        <v>0</v>
      </c>
      <c r="O145" s="2">
        <f>IF(N$4=$E145, $I145*N$57,0) + IF(N$4&gt;$E145,MIN(N145,$I145-SUM($J145:N145)))</f>
        <v>0</v>
      </c>
      <c r="P145" s="2">
        <f>IF(O$4=$E145, $I145*O$57,0) + IF(O$4&gt;$E145,MIN(O145,$I145-SUM($J145:O145)))</f>
        <v>0</v>
      </c>
      <c r="Q145" s="2">
        <f>IF(P$4=$E145, $I145*P$57,0) + IF(P$4&gt;$E145,MIN(P145,$I145-SUM($J145:P145)))</f>
        <v>0</v>
      </c>
      <c r="R145" s="2">
        <f>IF(Q$4=$E145, $I145*Q$57,0) + IF(Q$4&gt;$E145,MIN(Q145,$I145-SUM($J145:Q145)))</f>
        <v>0</v>
      </c>
      <c r="S145" s="2">
        <f>IF(R$4=$E145, $I145*R$57,0) + IF(R$4&gt;$E145,MIN(R145,$I145-SUM($J145:R145)))</f>
        <v>0</v>
      </c>
      <c r="T145" s="2">
        <f>IF(S$4=$E145, $I145*S$57,0) + IF(S$4&gt;$E145,MIN(S145,$I145-SUM($J145:S145)))</f>
        <v>0</v>
      </c>
      <c r="U145" s="2">
        <f>IF(T$4=$E145, $I145*T$57,0) + IF(T$4&gt;$E145,MIN(T145,$I145-SUM($J145:T145)))</f>
        <v>0</v>
      </c>
      <c r="V145" s="2">
        <f>IF(U$4=$E145, $I145*U$57,0) + IF(U$4&gt;$E145,MIN(U145,$I145-SUM($J145:U145)))</f>
        <v>0</v>
      </c>
      <c r="W145" s="2">
        <f>IF(V$4=$E145, $I145*V$57,0) + IF(V$4&gt;$E145,MIN(V145,$I145-SUM($J145:V145)))</f>
        <v>0</v>
      </c>
      <c r="X145" s="2">
        <f>IF(W$4=$E145, $I145*W$57,0) + IF(W$4&gt;$E145,MIN(W145,$I145-SUM($J145:W145)))</f>
        <v>0</v>
      </c>
      <c r="Y145" s="2">
        <f>IF(X$4=$E145, $I145*X$57,0) + IF(X$4&gt;$E145,MIN(X145,$I145-SUM($J145:X145)))</f>
        <v>0</v>
      </c>
      <c r="Z145" s="2">
        <f>IF(Y$4=$E145, $I145*Y$57,0) + IF(Y$4&gt;$E145,MIN(Y145,$I145-SUM($J145:Y145)))</f>
        <v>0</v>
      </c>
      <c r="AA145" s="2">
        <f>IF(Z$4=$E145, $I145*Z$57,0) + IF(Z$4&gt;$E145,MIN(Z145,$I145-SUM($J145:Z145)))</f>
        <v>0</v>
      </c>
      <c r="AB145" s="2">
        <f>IF(AA$4=$E145, $I145*AA$57,0) + IF(AA$4&gt;$E145,MIN(AA145,$I145-SUM($J145:AA145)))</f>
        <v>0</v>
      </c>
      <c r="AC145" s="2">
        <f>IF(AB$4=$E145, $I145*AB$57,0) + IF(AB$4&gt;$E145,MIN(AB145,$I145-SUM($J145:AB145)))</f>
        <v>0</v>
      </c>
      <c r="AD145" s="2">
        <f>IF(AC$4=$E145, $I145*AC$57,0) + IF(AC$4&gt;$E145,MIN(AC145,$I145-SUM($J145:AC145)))</f>
        <v>0</v>
      </c>
      <c r="AE145" s="2">
        <f>IF(AD$4=$E145, $I145*AD$57,0) + IF(AD$4&gt;$E145,MIN(AD145,$I145-SUM($J145:AD145)))</f>
        <v>0</v>
      </c>
      <c r="AF145" s="2">
        <f>IF(AE$4=$E145, $I145*AE$57,0) + IF(AE$4&gt;$E145,MIN(AE145,$I145-SUM($J145:AE145)))</f>
        <v>0</v>
      </c>
      <c r="AG145" s="2">
        <f>IF(AF$4=$E145, $I145*AF$57,0) + IF(AF$4&gt;$E145,MIN(AF145,$I145-SUM($J145:AF145)))</f>
        <v>0</v>
      </c>
      <c r="AH145" s="2">
        <f>IF(AG$4=$E145, $I145*AG$57,0) + IF(AG$4&gt;$E145,MIN(AG145,$I145-SUM($J145:AG145)))</f>
        <v>0</v>
      </c>
      <c r="AI145" s="2">
        <f>IF(AH$4=$E145, $I145*AH$57,0) + IF(AH$4&gt;$E145,MIN(AH145,$I145-SUM($J145:AH145)))</f>
        <v>0</v>
      </c>
      <c r="AJ145" s="2">
        <f>IF(AI$4=$E145, $I145*AI$57,0) + IF(AI$4&gt;$E145,MIN(AI145,$I145-SUM($J145:AI145)))</f>
        <v>0</v>
      </c>
      <c r="AK145" s="2">
        <f>IF(AJ$4=$E145, $I145*AJ$57,0) + IF(AJ$4&gt;$E145,MIN(AJ145,$I145-SUM($J145:AJ145)))</f>
        <v>0</v>
      </c>
      <c r="AL145" s="2">
        <f>IF(AK$4=$E145, $I145*AK$57,0) + IF(AK$4&gt;$E145,MIN(AK145,$I145-SUM($J145:AK145)))</f>
        <v>0</v>
      </c>
      <c r="AM145" s="2">
        <f>IF(AL$4=$E145, $I145*AL$57,0) + IF(AL$4&gt;$E145,MIN(AL145,$I145-SUM($J145:AL145)))</f>
        <v>0</v>
      </c>
      <c r="AN145" s="2">
        <f>IF(AM$4=$E145, $I145*AM$57,0) + IF(AM$4&gt;$E145,MIN(AM145,$I145-SUM($J145:AM145)))</f>
        <v>0</v>
      </c>
      <c r="AO145" s="2">
        <f>IF(AN$4=$E145, $I145*AN$57,0) + IF(AN$4&gt;$E145,MIN(AN145,$I145-SUM($J145:AN145)))</f>
        <v>0</v>
      </c>
      <c r="AP145" s="2">
        <f>IF(AO$4=$E145, $I145*AO$57,0) + IF(AO$4&gt;$E145,MIN(AO145,$I145-SUM($J145:AO145)))</f>
        <v>0</v>
      </c>
      <c r="AQ145" s="57">
        <f>IF(AP$4=$E145, $I145*AP$57,0) + IF(AP$4&gt;$E145,MIN(AP145,$I145-SUM($J145:AP145)))</f>
        <v>0</v>
      </c>
      <c r="AR145" s="2">
        <f>IF(AQ$4=$E145, $I145*AQ$57,0) + IF(AQ$4&gt;$E145,MIN(AQ145,$I145-SUM($J145:AQ145)))</f>
        <v>0</v>
      </c>
      <c r="AS145" s="2">
        <f>IF(AR$4=$E145, $I145*AR$57,0) + IF(AR$4&gt;$E145,MIN(AR145,$I145-SUM($J145:AR145)))</f>
        <v>0</v>
      </c>
      <c r="AT145" s="2">
        <f>IF(AS$4=$E145, $I145*AS$57,0) + IF(AS$4&gt;$E145,MIN(AS145,$I145-SUM($J145:AS145)))</f>
        <v>0</v>
      </c>
      <c r="AU145" s="2">
        <f>IF(AT$4=$E145, $I145*AT$57,0) + IF(AT$4&gt;$E145,MIN(AT145,$I145-SUM($J145:AT145)))</f>
        <v>0</v>
      </c>
      <c r="AV145" s="2">
        <f>IF(AU$4=$E145, $I145*AU$57,0) + IF(AU$4&gt;$E145,MIN(AU145,$I145-SUM($J145:AU145)))</f>
        <v>0</v>
      </c>
      <c r="AW145" s="2"/>
    </row>
    <row r="146" spans="1:49" ht="16.8" outlineLevel="1">
      <c r="E146" s="44">
        <f>INDEX($K$4:$AV$4,,COUNT(E$109:E145)+1)</f>
        <v>46477</v>
      </c>
      <c r="G146" s="2" t="s">
        <v>105</v>
      </c>
      <c r="I146" s="2">
        <f t="shared" si="64"/>
        <v>0</v>
      </c>
      <c r="K146" s="2">
        <f>IF(J$4=$E146, $I146*J$57,0) + IF(J$4&gt;$E146,MIN(J146,$I146-SUM($J146:J146)))</f>
        <v>0</v>
      </c>
      <c r="L146" s="2">
        <f>IF(K$4=$E146, $I146*K$57,0) + IF(K$4&gt;$E146,MIN(K146,$I146-SUM($J146:K146)))</f>
        <v>0</v>
      </c>
      <c r="M146" s="2">
        <f>IF(L$4=$E146, $I146*L$57,0) + IF(L$4&gt;$E146,MIN(L146,$I146-SUM($J146:L146)))</f>
        <v>0</v>
      </c>
      <c r="N146" s="2">
        <f>IF(M$4=$E146, $I146*M$57,0) + IF(M$4&gt;$E146,MIN(M146,$I146-SUM($J146:M146)))</f>
        <v>0</v>
      </c>
      <c r="O146" s="2">
        <f>IF(N$4=$E146, $I146*N$57,0) + IF(N$4&gt;$E146,MIN(N146,$I146-SUM($J146:N146)))</f>
        <v>0</v>
      </c>
      <c r="P146" s="2">
        <f>IF(O$4=$E146, $I146*O$57,0) + IF(O$4&gt;$E146,MIN(O146,$I146-SUM($J146:O146)))</f>
        <v>0</v>
      </c>
      <c r="Q146" s="2">
        <f>IF(P$4=$E146, $I146*P$57,0) + IF(P$4&gt;$E146,MIN(P146,$I146-SUM($J146:P146)))</f>
        <v>0</v>
      </c>
      <c r="R146" s="2">
        <f>IF(Q$4=$E146, $I146*Q$57,0) + IF(Q$4&gt;$E146,MIN(Q146,$I146-SUM($J146:Q146)))</f>
        <v>0</v>
      </c>
      <c r="S146" s="2">
        <f>IF(R$4=$E146, $I146*R$57,0) + IF(R$4&gt;$E146,MIN(R146,$I146-SUM($J146:R146)))</f>
        <v>0</v>
      </c>
      <c r="T146" s="2">
        <f>IF(S$4=$E146, $I146*S$57,0) + IF(S$4&gt;$E146,MIN(S146,$I146-SUM($J146:S146)))</f>
        <v>0</v>
      </c>
      <c r="U146" s="2">
        <f>IF(T$4=$E146, $I146*T$57,0) + IF(T$4&gt;$E146,MIN(T146,$I146-SUM($J146:T146)))</f>
        <v>0</v>
      </c>
      <c r="V146" s="2">
        <f>IF(U$4=$E146, $I146*U$57,0) + IF(U$4&gt;$E146,MIN(U146,$I146-SUM($J146:U146)))</f>
        <v>0</v>
      </c>
      <c r="W146" s="2">
        <f>IF(V$4=$E146, $I146*V$57,0) + IF(V$4&gt;$E146,MIN(V146,$I146-SUM($J146:V146)))</f>
        <v>0</v>
      </c>
      <c r="X146" s="2">
        <f>IF(W$4=$E146, $I146*W$57,0) + IF(W$4&gt;$E146,MIN(W146,$I146-SUM($J146:W146)))</f>
        <v>0</v>
      </c>
      <c r="Y146" s="2">
        <f>IF(X$4=$E146, $I146*X$57,0) + IF(X$4&gt;$E146,MIN(X146,$I146-SUM($J146:X146)))</f>
        <v>0</v>
      </c>
      <c r="Z146" s="2">
        <f>IF(Y$4=$E146, $I146*Y$57,0) + IF(Y$4&gt;$E146,MIN(Y146,$I146-SUM($J146:Y146)))</f>
        <v>0</v>
      </c>
      <c r="AA146" s="2">
        <f>IF(Z$4=$E146, $I146*Z$57,0) + IF(Z$4&gt;$E146,MIN(Z146,$I146-SUM($J146:Z146)))</f>
        <v>0</v>
      </c>
      <c r="AB146" s="2">
        <f>IF(AA$4=$E146, $I146*AA$57,0) + IF(AA$4&gt;$E146,MIN(AA146,$I146-SUM($J146:AA146)))</f>
        <v>0</v>
      </c>
      <c r="AC146" s="2">
        <f>IF(AB$4=$E146, $I146*AB$57,0) + IF(AB$4&gt;$E146,MIN(AB146,$I146-SUM($J146:AB146)))</f>
        <v>0</v>
      </c>
      <c r="AD146" s="2">
        <f>IF(AC$4=$E146, $I146*AC$57,0) + IF(AC$4&gt;$E146,MIN(AC146,$I146-SUM($J146:AC146)))</f>
        <v>0</v>
      </c>
      <c r="AE146" s="2">
        <f>IF(AD$4=$E146, $I146*AD$57,0) + IF(AD$4&gt;$E146,MIN(AD146,$I146-SUM($J146:AD146)))</f>
        <v>0</v>
      </c>
      <c r="AF146" s="2">
        <f>IF(AE$4=$E146, $I146*AE$57,0) + IF(AE$4&gt;$E146,MIN(AE146,$I146-SUM($J146:AE146)))</f>
        <v>0</v>
      </c>
      <c r="AG146" s="2">
        <f>IF(AF$4=$E146, $I146*AF$57,0) + IF(AF$4&gt;$E146,MIN(AF146,$I146-SUM($J146:AF146)))</f>
        <v>0</v>
      </c>
      <c r="AH146" s="2">
        <f>IF(AG$4=$E146, $I146*AG$57,0) + IF(AG$4&gt;$E146,MIN(AG146,$I146-SUM($J146:AG146)))</f>
        <v>0</v>
      </c>
      <c r="AI146" s="2">
        <f>IF(AH$4=$E146, $I146*AH$57,0) + IF(AH$4&gt;$E146,MIN(AH146,$I146-SUM($J146:AH146)))</f>
        <v>0</v>
      </c>
      <c r="AJ146" s="2">
        <f>IF(AI$4=$E146, $I146*AI$57,0) + IF(AI$4&gt;$E146,MIN(AI146,$I146-SUM($J146:AI146)))</f>
        <v>0</v>
      </c>
      <c r="AK146" s="2">
        <f>IF(AJ$4=$E146, $I146*AJ$57,0) + IF(AJ$4&gt;$E146,MIN(AJ146,$I146-SUM($J146:AJ146)))</f>
        <v>0</v>
      </c>
      <c r="AL146" s="2">
        <f>IF(AK$4=$E146, $I146*AK$57,0) + IF(AK$4&gt;$E146,MIN(AK146,$I146-SUM($J146:AK146)))</f>
        <v>0</v>
      </c>
      <c r="AM146" s="2">
        <f>IF(AL$4=$E146, $I146*AL$57,0) + IF(AL$4&gt;$E146,MIN(AL146,$I146-SUM($J146:AL146)))</f>
        <v>0</v>
      </c>
      <c r="AN146" s="2">
        <f>IF(AM$4=$E146, $I146*AM$57,0) + IF(AM$4&gt;$E146,MIN(AM146,$I146-SUM($J146:AM146)))</f>
        <v>0</v>
      </c>
      <c r="AO146" s="2">
        <f>IF(AN$4=$E146, $I146*AN$57,0) + IF(AN$4&gt;$E146,MIN(AN146,$I146-SUM($J146:AN146)))</f>
        <v>0</v>
      </c>
      <c r="AP146" s="2">
        <f>IF(AO$4=$E146, $I146*AO$57,0) + IF(AO$4&gt;$E146,MIN(AO146,$I146-SUM($J146:AO146)))</f>
        <v>0</v>
      </c>
      <c r="AQ146" s="57">
        <f>IF(AP$4=$E146, $I146*AP$57,0) + IF(AP$4&gt;$E146,MIN(AP146,$I146-SUM($J146:AP146)))</f>
        <v>0</v>
      </c>
      <c r="AR146" s="2">
        <f>IF(AQ$4=$E146, $I146*AQ$57,0) + IF(AQ$4&gt;$E146,MIN(AQ146,$I146-SUM($J146:AQ146)))</f>
        <v>0</v>
      </c>
      <c r="AS146" s="2">
        <f>IF(AR$4=$E146, $I146*AR$57,0) + IF(AR$4&gt;$E146,MIN(AR146,$I146-SUM($J146:AR146)))</f>
        <v>0</v>
      </c>
      <c r="AT146" s="2">
        <f>IF(AS$4=$E146, $I146*AS$57,0) + IF(AS$4&gt;$E146,MIN(AS146,$I146-SUM($J146:AS146)))</f>
        <v>0</v>
      </c>
      <c r="AU146" s="2">
        <f>IF(AT$4=$E146, $I146*AT$57,0) + IF(AT$4&gt;$E146,MIN(AT146,$I146-SUM($J146:AT146)))</f>
        <v>0</v>
      </c>
      <c r="AV146" s="2">
        <f>IF(AU$4=$E146, $I146*AU$57,0) + IF(AU$4&gt;$E146,MIN(AU146,$I146-SUM($J146:AU146)))</f>
        <v>0</v>
      </c>
      <c r="AW146" s="2"/>
    </row>
    <row r="147" spans="1:49" ht="16.8" outlineLevel="1">
      <c r="E147" s="44">
        <f>INDEX($K$4:$AV$4,,COUNT(E$109:E146)+1)</f>
        <v>46843</v>
      </c>
      <c r="G147" s="2" t="s">
        <v>105</v>
      </c>
      <c r="I147" s="2">
        <f t="shared" si="64"/>
        <v>0</v>
      </c>
      <c r="K147" s="2">
        <f>IF(J$4=$E147, $I147*J$57,0) + IF(J$4&gt;$E147,MIN(J147,$I147-SUM($J147:J147)))</f>
        <v>0</v>
      </c>
      <c r="L147" s="2">
        <f>IF(K$4=$E147, $I147*K$57,0) + IF(K$4&gt;$E147,MIN(K147,$I147-SUM($J147:K147)))</f>
        <v>0</v>
      </c>
      <c r="M147" s="2">
        <f>IF(L$4=$E147, $I147*L$57,0) + IF(L$4&gt;$E147,MIN(L147,$I147-SUM($J147:L147)))</f>
        <v>0</v>
      </c>
      <c r="N147" s="2">
        <f>IF(M$4=$E147, $I147*M$57,0) + IF(M$4&gt;$E147,MIN(M147,$I147-SUM($J147:M147)))</f>
        <v>0</v>
      </c>
      <c r="O147" s="2">
        <f>IF(N$4=$E147, $I147*N$57,0) + IF(N$4&gt;$E147,MIN(N147,$I147-SUM($J147:N147)))</f>
        <v>0</v>
      </c>
      <c r="P147" s="2">
        <f>IF(O$4=$E147, $I147*O$57,0) + IF(O$4&gt;$E147,MIN(O147,$I147-SUM($J147:O147)))</f>
        <v>0</v>
      </c>
      <c r="Q147" s="2">
        <f>IF(P$4=$E147, $I147*P$57,0) + IF(P$4&gt;$E147,MIN(P147,$I147-SUM($J147:P147)))</f>
        <v>0</v>
      </c>
      <c r="R147" s="2">
        <f>IF(Q$4=$E147, $I147*Q$57,0) + IF(Q$4&gt;$E147,MIN(Q147,$I147-SUM($J147:Q147)))</f>
        <v>0</v>
      </c>
      <c r="S147" s="2">
        <f>IF(R$4=$E147, $I147*R$57,0) + IF(R$4&gt;$E147,MIN(R147,$I147-SUM($J147:R147)))</f>
        <v>0</v>
      </c>
      <c r="T147" s="2">
        <f>IF(S$4=$E147, $I147*S$57,0) + IF(S$4&gt;$E147,MIN(S147,$I147-SUM($J147:S147)))</f>
        <v>0</v>
      </c>
      <c r="U147" s="2">
        <f>IF(T$4=$E147, $I147*T$57,0) + IF(T$4&gt;$E147,MIN(T147,$I147-SUM($J147:T147)))</f>
        <v>0</v>
      </c>
      <c r="V147" s="2">
        <f>IF(U$4=$E147, $I147*U$57,0) + IF(U$4&gt;$E147,MIN(U147,$I147-SUM($J147:U147)))</f>
        <v>0</v>
      </c>
      <c r="W147" s="2">
        <f>IF(V$4=$E147, $I147*V$57,0) + IF(V$4&gt;$E147,MIN(V147,$I147-SUM($J147:V147)))</f>
        <v>0</v>
      </c>
      <c r="X147" s="2">
        <f>IF(W$4=$E147, $I147*W$57,0) + IF(W$4&gt;$E147,MIN(W147,$I147-SUM($J147:W147)))</f>
        <v>0</v>
      </c>
      <c r="Y147" s="2">
        <f>IF(X$4=$E147, $I147*X$57,0) + IF(X$4&gt;$E147,MIN(X147,$I147-SUM($J147:X147)))</f>
        <v>0</v>
      </c>
      <c r="Z147" s="2">
        <f>IF(Y$4=$E147, $I147*Y$57,0) + IF(Y$4&gt;$E147,MIN(Y147,$I147-SUM($J147:Y147)))</f>
        <v>0</v>
      </c>
      <c r="AA147" s="2">
        <f>IF(Z$4=$E147, $I147*Z$57,0) + IF(Z$4&gt;$E147,MIN(Z147,$I147-SUM($J147:Z147)))</f>
        <v>0</v>
      </c>
      <c r="AB147" s="2">
        <f>IF(AA$4=$E147, $I147*AA$57,0) + IF(AA$4&gt;$E147,MIN(AA147,$I147-SUM($J147:AA147)))</f>
        <v>0</v>
      </c>
      <c r="AC147" s="2">
        <f>IF(AB$4=$E147, $I147*AB$57,0) + IF(AB$4&gt;$E147,MIN(AB147,$I147-SUM($J147:AB147)))</f>
        <v>0</v>
      </c>
      <c r="AD147" s="2">
        <f>IF(AC$4=$E147, $I147*AC$57,0) + IF(AC$4&gt;$E147,MIN(AC147,$I147-SUM($J147:AC147)))</f>
        <v>0</v>
      </c>
      <c r="AE147" s="2">
        <f>IF(AD$4=$E147, $I147*AD$57,0) + IF(AD$4&gt;$E147,MIN(AD147,$I147-SUM($J147:AD147)))</f>
        <v>0</v>
      </c>
      <c r="AF147" s="2">
        <f>IF(AE$4=$E147, $I147*AE$57,0) + IF(AE$4&gt;$E147,MIN(AE147,$I147-SUM($J147:AE147)))</f>
        <v>0</v>
      </c>
      <c r="AG147" s="2">
        <f>IF(AF$4=$E147, $I147*AF$57,0) + IF(AF$4&gt;$E147,MIN(AF147,$I147-SUM($J147:AF147)))</f>
        <v>0</v>
      </c>
      <c r="AH147" s="2">
        <f>IF(AG$4=$E147, $I147*AG$57,0) + IF(AG$4&gt;$E147,MIN(AG147,$I147-SUM($J147:AG147)))</f>
        <v>0</v>
      </c>
      <c r="AI147" s="2">
        <f>IF(AH$4=$E147, $I147*AH$57,0) + IF(AH$4&gt;$E147,MIN(AH147,$I147-SUM($J147:AH147)))</f>
        <v>0</v>
      </c>
      <c r="AJ147" s="2">
        <f>IF(AI$4=$E147, $I147*AI$57,0) + IF(AI$4&gt;$E147,MIN(AI147,$I147-SUM($J147:AI147)))</f>
        <v>0</v>
      </c>
      <c r="AK147" s="2">
        <f>IF(AJ$4=$E147, $I147*AJ$57,0) + IF(AJ$4&gt;$E147,MIN(AJ147,$I147-SUM($J147:AJ147)))</f>
        <v>0</v>
      </c>
      <c r="AL147" s="2">
        <f>IF(AK$4=$E147, $I147*AK$57,0) + IF(AK$4&gt;$E147,MIN(AK147,$I147-SUM($J147:AK147)))</f>
        <v>0</v>
      </c>
      <c r="AM147" s="2">
        <f>IF(AL$4=$E147, $I147*AL$57,0) + IF(AL$4&gt;$E147,MIN(AL147,$I147-SUM($J147:AL147)))</f>
        <v>0</v>
      </c>
      <c r="AN147" s="2">
        <f>IF(AM$4=$E147, $I147*AM$57,0) + IF(AM$4&gt;$E147,MIN(AM147,$I147-SUM($J147:AM147)))</f>
        <v>0</v>
      </c>
      <c r="AO147" s="2">
        <f>IF(AN$4=$E147, $I147*AN$57,0) + IF(AN$4&gt;$E147,MIN(AN147,$I147-SUM($J147:AN147)))</f>
        <v>0</v>
      </c>
      <c r="AP147" s="2">
        <f>IF(AO$4=$E147, $I147*AO$57,0) + IF(AO$4&gt;$E147,MIN(AO147,$I147-SUM($J147:AO147)))</f>
        <v>0</v>
      </c>
      <c r="AQ147" s="57">
        <f>IF(AP$4=$E147, $I147*AP$57,0) + IF(AP$4&gt;$E147,MIN(AP147,$I147-SUM($J147:AP147)))</f>
        <v>0</v>
      </c>
      <c r="AR147" s="2">
        <f>IF(AQ$4=$E147, $I147*AQ$57,0) + IF(AQ$4&gt;$E147,MIN(AQ147,$I147-SUM($J147:AQ147)))</f>
        <v>0</v>
      </c>
      <c r="AS147" s="2">
        <f>IF(AR$4=$E147, $I147*AR$57,0) + IF(AR$4&gt;$E147,MIN(AR147,$I147-SUM($J147:AR147)))</f>
        <v>0</v>
      </c>
      <c r="AT147" s="2">
        <f>IF(AS$4=$E147, $I147*AS$57,0) + IF(AS$4&gt;$E147,MIN(AS147,$I147-SUM($J147:AS147)))</f>
        <v>0</v>
      </c>
      <c r="AU147" s="2">
        <f>IF(AT$4=$E147, $I147*AT$57,0) + IF(AT$4&gt;$E147,MIN(AT147,$I147-SUM($J147:AT147)))</f>
        <v>0</v>
      </c>
      <c r="AV147" s="2">
        <f>IF(AU$4=$E147, $I147*AU$57,0) + IF(AU$4&gt;$E147,MIN(AU147,$I147-SUM($J147:AU147)))</f>
        <v>0</v>
      </c>
      <c r="AW147" s="2"/>
    </row>
    <row r="148" spans="1:49">
      <c r="AQ148" s="220"/>
    </row>
    <row r="149" spans="1:49" ht="16.8">
      <c r="A149" s="2"/>
      <c r="B149" s="2"/>
      <c r="C149" s="28" t="s">
        <v>900</v>
      </c>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39"/>
      <c r="AR149" s="20"/>
      <c r="AS149" s="20"/>
      <c r="AT149" s="20"/>
      <c r="AU149" s="20"/>
      <c r="AV149" s="20"/>
      <c r="AW149" s="2"/>
    </row>
    <row r="150" spans="1:49" ht="16.8">
      <c r="A150" s="2"/>
      <c r="B150" s="2"/>
      <c r="C150" s="4" t="s">
        <v>901</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5"/>
      <c r="AR150" s="12"/>
      <c r="AS150" s="4"/>
      <c r="AT150" s="4"/>
      <c r="AU150" s="4"/>
      <c r="AV150" s="4"/>
      <c r="AW150" s="2"/>
    </row>
    <row r="151" spans="1:49" outlineLevel="1">
      <c r="AQ151" s="220"/>
    </row>
    <row r="152" spans="1:49" ht="16.8" outlineLevel="1">
      <c r="E152" s="34" t="s">
        <v>902</v>
      </c>
      <c r="G152" s="34"/>
      <c r="H152" s="34"/>
      <c r="I152" s="34"/>
      <c r="K152" s="2">
        <f t="shared" ref="K152:AV152" si="65">K17*1</f>
        <v>1</v>
      </c>
      <c r="L152" s="2">
        <f t="shared" si="65"/>
        <v>1</v>
      </c>
      <c r="M152" s="2">
        <f t="shared" si="65"/>
        <v>1</v>
      </c>
      <c r="N152" s="2">
        <f t="shared" si="65"/>
        <v>1</v>
      </c>
      <c r="O152" s="2">
        <f t="shared" si="65"/>
        <v>1</v>
      </c>
      <c r="P152" s="2">
        <f t="shared" si="65"/>
        <v>1</v>
      </c>
      <c r="Q152" s="2">
        <f t="shared" si="65"/>
        <v>1</v>
      </c>
      <c r="R152" s="2">
        <f t="shared" si="65"/>
        <v>1</v>
      </c>
      <c r="S152" s="2">
        <f t="shared" si="65"/>
        <v>1</v>
      </c>
      <c r="T152" s="2">
        <f t="shared" si="65"/>
        <v>1</v>
      </c>
      <c r="U152" s="2">
        <f t="shared" si="65"/>
        <v>1</v>
      </c>
      <c r="V152" s="2">
        <f t="shared" si="65"/>
        <v>1</v>
      </c>
      <c r="W152" s="2">
        <f t="shared" si="65"/>
        <v>1</v>
      </c>
      <c r="X152" s="2">
        <f t="shared" si="65"/>
        <v>1</v>
      </c>
      <c r="Y152" s="2">
        <f t="shared" si="65"/>
        <v>1</v>
      </c>
      <c r="Z152" s="2">
        <f t="shared" si="65"/>
        <v>1</v>
      </c>
      <c r="AA152" s="2">
        <f t="shared" si="65"/>
        <v>0</v>
      </c>
      <c r="AB152" s="2">
        <f t="shared" si="65"/>
        <v>0</v>
      </c>
      <c r="AC152" s="2">
        <f t="shared" si="65"/>
        <v>0</v>
      </c>
      <c r="AD152" s="2">
        <f t="shared" si="65"/>
        <v>0</v>
      </c>
      <c r="AE152" s="2">
        <f t="shared" si="65"/>
        <v>0</v>
      </c>
      <c r="AF152" s="2">
        <f t="shared" si="65"/>
        <v>0</v>
      </c>
      <c r="AG152" s="2">
        <f t="shared" si="65"/>
        <v>0</v>
      </c>
      <c r="AH152" s="2">
        <f t="shared" si="65"/>
        <v>0</v>
      </c>
      <c r="AI152" s="2">
        <f t="shared" si="65"/>
        <v>0</v>
      </c>
      <c r="AJ152" s="2">
        <f t="shared" si="65"/>
        <v>0</v>
      </c>
      <c r="AK152" s="2">
        <f t="shared" si="65"/>
        <v>0</v>
      </c>
      <c r="AL152" s="2">
        <f t="shared" si="65"/>
        <v>0</v>
      </c>
      <c r="AM152" s="2">
        <f t="shared" si="65"/>
        <v>0</v>
      </c>
      <c r="AN152" s="2">
        <f t="shared" si="65"/>
        <v>0</v>
      </c>
      <c r="AO152" s="2">
        <f t="shared" si="65"/>
        <v>0</v>
      </c>
      <c r="AP152" s="2">
        <f t="shared" si="65"/>
        <v>0</v>
      </c>
      <c r="AQ152" s="57">
        <f t="shared" si="65"/>
        <v>0</v>
      </c>
      <c r="AR152" s="2">
        <f t="shared" si="65"/>
        <v>0</v>
      </c>
      <c r="AS152" s="2">
        <f t="shared" si="65"/>
        <v>0</v>
      </c>
      <c r="AT152" s="2">
        <f t="shared" si="65"/>
        <v>0</v>
      </c>
      <c r="AU152" s="2">
        <f t="shared" si="65"/>
        <v>0</v>
      </c>
      <c r="AV152" s="2">
        <f t="shared" si="65"/>
        <v>0</v>
      </c>
    </row>
    <row r="153" spans="1:49" ht="16.8" outlineLevel="1">
      <c r="E153" s="34" t="s">
        <v>903</v>
      </c>
      <c r="G153" s="34" t="s">
        <v>281</v>
      </c>
      <c r="H153" s="34"/>
      <c r="I153" s="34">
        <f>InputSummary!I228</f>
        <v>15</v>
      </c>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57"/>
      <c r="AR153" s="2"/>
      <c r="AS153" s="2"/>
      <c r="AT153" s="2"/>
      <c r="AU153" s="2"/>
      <c r="AV153" s="2"/>
    </row>
    <row r="154" spans="1:49" ht="16.8" outlineLevel="1">
      <c r="E154" s="34" t="s">
        <v>904</v>
      </c>
      <c r="G154" s="34" t="s">
        <v>209</v>
      </c>
      <c r="H154" s="34"/>
      <c r="I154" s="34"/>
      <c r="K154" s="201">
        <f>(1-K152) * IF(COUNTIF($J154:J154,"&gt;"&amp;0)&lt;=$I153-1,1,0) * (1/$I153)</f>
        <v>0</v>
      </c>
      <c r="L154" s="201">
        <f>(1-L152) * IF(COUNTIF($J154:K154,"&gt;"&amp;0)&lt;=$I153-1,1,0) * (1/$I153)</f>
        <v>0</v>
      </c>
      <c r="M154" s="201">
        <f>(1-M152) * IF(COUNTIF($J154:L154,"&gt;"&amp;0)&lt;=$I153-1,1,0) * (1/$I153)</f>
        <v>0</v>
      </c>
      <c r="N154" s="201">
        <f>(1-N152) * IF(COUNTIF($J154:M154,"&gt;"&amp;0)&lt;=$I153-1,1,0) * (1/$I153)</f>
        <v>0</v>
      </c>
      <c r="O154" s="201">
        <f>(1-O152) * IF(COUNTIF($J154:N154,"&gt;"&amp;0)&lt;=$I153-1,1,0) * (1/$I153)</f>
        <v>0</v>
      </c>
      <c r="P154" s="201">
        <f>(1-P152) * IF(COUNTIF($J154:O154,"&gt;"&amp;0)&lt;=$I153-1,1,0) * (1/$I153)</f>
        <v>0</v>
      </c>
      <c r="Q154" s="201">
        <f>(1-Q152) * IF(COUNTIF($J154:P154,"&gt;"&amp;0)&lt;=$I153-1,1,0) * (1/$I153)</f>
        <v>0</v>
      </c>
      <c r="R154" s="201">
        <f>(1-R152) * IF(COUNTIF($J154:Q154,"&gt;"&amp;0)&lt;=$I153-1,1,0) * (1/$I153)</f>
        <v>0</v>
      </c>
      <c r="S154" s="201">
        <f>(1-S152) * IF(COUNTIF($J154:R154,"&gt;"&amp;0)&lt;=$I153-1,1,0) * (1/$I153)</f>
        <v>0</v>
      </c>
      <c r="T154" s="201">
        <f>(1-T152) * IF(COUNTIF($J154:S154,"&gt;"&amp;0)&lt;=$I153-1,1,0) * (1/$I153)</f>
        <v>0</v>
      </c>
      <c r="U154" s="201">
        <f>(1-U152) * IF(COUNTIF($J154:T154,"&gt;"&amp;0)&lt;=$I153-1,1,0) * (1/$I153)</f>
        <v>0</v>
      </c>
      <c r="V154" s="201">
        <f>(1-V152) * IF(COUNTIF($J154:U154,"&gt;"&amp;0)&lt;=$I153-1,1,0) * (1/$I153)</f>
        <v>0</v>
      </c>
      <c r="W154" s="201">
        <f>(1-W152) * IF(COUNTIF($J154:V154,"&gt;"&amp;0)&lt;=$I153-1,1,0) * (1/$I153)</f>
        <v>0</v>
      </c>
      <c r="X154" s="201">
        <f>(1-X152) * IF(COUNTIF($J154:W154,"&gt;"&amp;0)&lt;=$I153-1,1,0) * (1/$I153)</f>
        <v>0</v>
      </c>
      <c r="Y154" s="201">
        <f>(1-Y152) * IF(COUNTIF($J154:X154,"&gt;"&amp;0)&lt;=$I153-1,1,0) * (1/$I153)</f>
        <v>0</v>
      </c>
      <c r="Z154" s="201">
        <f>(1-Z152) * IF(COUNTIF($J154:Y154,"&gt;"&amp;0)&lt;=$I153-1,1,0) * (1/$I153)</f>
        <v>0</v>
      </c>
      <c r="AA154" s="201">
        <f>(1-AA152) * IF(COUNTIF($J154:Z154,"&gt;"&amp;0)&lt;=$I153-1,1,0) * (1/$I153)</f>
        <v>6.6666666666666666E-2</v>
      </c>
      <c r="AB154" s="201">
        <f>(1-AB152) * IF(COUNTIF($J154:AA154,"&gt;"&amp;0)&lt;=$I153-1,1,0) * (1/$I153)</f>
        <v>6.6666666666666666E-2</v>
      </c>
      <c r="AC154" s="201">
        <f>(1-AC152) * IF(COUNTIF($J154:AB154,"&gt;"&amp;0)&lt;=$I153-1,1,0) * (1/$I153)</f>
        <v>6.6666666666666666E-2</v>
      </c>
      <c r="AD154" s="201">
        <f>(1-AD152) * IF(COUNTIF($J154:AC154,"&gt;"&amp;0)&lt;=$I153-1,1,0) * (1/$I153)</f>
        <v>6.6666666666666666E-2</v>
      </c>
      <c r="AE154" s="201">
        <f>(1-AE152) * IF(COUNTIF($J154:AD154,"&gt;"&amp;0)&lt;=$I153-1,1,0) * (1/$I153)</f>
        <v>6.6666666666666666E-2</v>
      </c>
      <c r="AF154" s="201">
        <f>(1-AF152) * IF(COUNTIF($J154:AE154,"&gt;"&amp;0)&lt;=$I153-1,1,0) * (1/$I153)</f>
        <v>6.6666666666666666E-2</v>
      </c>
      <c r="AG154" s="201">
        <f>(1-AG152) * IF(COUNTIF($J154:AF154,"&gt;"&amp;0)&lt;=$I153-1,1,0) * (1/$I153)</f>
        <v>6.6666666666666666E-2</v>
      </c>
      <c r="AH154" s="201">
        <f>(1-AH152) * IF(COUNTIF($J154:AG154,"&gt;"&amp;0)&lt;=$I153-1,1,0) * (1/$I153)</f>
        <v>6.6666666666666666E-2</v>
      </c>
      <c r="AI154" s="201">
        <f>(1-AI152) * IF(COUNTIF($J154:AH154,"&gt;"&amp;0)&lt;=$I153-1,1,0) * (1/$I153)</f>
        <v>6.6666666666666666E-2</v>
      </c>
      <c r="AJ154" s="294">
        <f>(1-AJ152) * IF(COUNTIF($J154:AI154,"&gt;"&amp;0)&lt;=$I153-1,1,0) * (1/$I153)</f>
        <v>6.6666666666666666E-2</v>
      </c>
      <c r="AK154" s="294">
        <f>(1-AK152) * IF(COUNTIF($J154:AJ154,"&gt;"&amp;0)&lt;=$I153-1,1,0) * (1/$I153)</f>
        <v>6.6666666666666666E-2</v>
      </c>
      <c r="AL154" s="294">
        <f>(1-AL152) * IF(COUNTIF($J154:AK154,"&gt;"&amp;0)&lt;=$I153-1,1,0) * (1/$I153)</f>
        <v>6.6666666666666666E-2</v>
      </c>
      <c r="AM154" s="294">
        <f>(1-AM152) * IF(COUNTIF($J154:AL154,"&gt;"&amp;0)&lt;=$I153-1,1,0) * (1/$I153)</f>
        <v>6.6666666666666666E-2</v>
      </c>
      <c r="AN154" s="294">
        <f>(1-AN152) * IF(COUNTIF($J154:AM154,"&gt;"&amp;0)&lt;=$I153-1,1,0) * (1/$I153)</f>
        <v>6.6666666666666666E-2</v>
      </c>
      <c r="AO154" s="294">
        <f>(1-AO152) * IF(COUNTIF($J154:AN154,"&gt;"&amp;0)&lt;=$I153-1,1,0) * (1/$I153)</f>
        <v>6.6666666666666666E-2</v>
      </c>
      <c r="AP154" s="294">
        <f>(1-AP152) * IF(COUNTIF($J154:AO154,"&gt;"&amp;0)&lt;=$I153-1,1,0) * (1/$I153)</f>
        <v>0</v>
      </c>
      <c r="AQ154" s="295">
        <f>(1-AQ152) * IF(COUNTIF($J154:AP154,"&gt;"&amp;0)&lt;=$I153-1,1,0) * (1/$I153)</f>
        <v>0</v>
      </c>
      <c r="AR154" s="294">
        <f>(1-AR152) * IF(COUNTIF($J154:AQ154,"&gt;"&amp;0)&lt;=$I153-1,1,0) * (1/$I153)</f>
        <v>0</v>
      </c>
      <c r="AS154" s="294">
        <f>(1-AS152) * IF(COUNTIF($J154:AR154,"&gt;"&amp;0)&lt;=$I153-1,1,0) * (1/$I153)</f>
        <v>0</v>
      </c>
      <c r="AT154" s="294">
        <f>(1-AT152) * IF(COUNTIF($J154:AS154,"&gt;"&amp;0)&lt;=$I153-1,1,0) * (1/$I153)</f>
        <v>0</v>
      </c>
      <c r="AU154" s="294">
        <f>(1-AU152) * IF(COUNTIF($J154:AT154,"&gt;"&amp;0)&lt;=$I153-1,1,0) * (1/$I153)</f>
        <v>0</v>
      </c>
      <c r="AV154" s="294">
        <f>(1-AV152) * IF(COUNTIF($J154:AU154,"&gt;"&amp;0)&lt;=$I153-1,1,0) * (1/$I153)</f>
        <v>0</v>
      </c>
    </row>
    <row r="155" spans="1:49" outlineLevel="1">
      <c r="AQ155" s="220"/>
    </row>
    <row r="156" spans="1:49" ht="16.8" outlineLevel="1">
      <c r="E156" s="44">
        <f t="shared" ref="E156:E191" si="66">E66</f>
        <v>33328</v>
      </c>
      <c r="G156" s="2" t="s">
        <v>105</v>
      </c>
      <c r="I156" s="2">
        <f>SUMPRODUCT(K110:AV110,$K$152:$AV$152) - SUMPRODUCT(K66:AV66,$K$152:$AV$152)</f>
        <v>10.597958377120889</v>
      </c>
      <c r="K156" s="2">
        <f t="shared" ref="K156:L171" si="67">K$154 * $I156</f>
        <v>0</v>
      </c>
      <c r="L156" s="2">
        <f t="shared" si="67"/>
        <v>0</v>
      </c>
      <c r="M156" s="2">
        <f>M$154 * $I156</f>
        <v>0</v>
      </c>
      <c r="N156" s="2">
        <f t="shared" ref="N156:AV159" si="68">N$154 * $I156</f>
        <v>0</v>
      </c>
      <c r="O156" s="2">
        <f t="shared" si="68"/>
        <v>0</v>
      </c>
      <c r="P156" s="2">
        <f t="shared" si="68"/>
        <v>0</v>
      </c>
      <c r="Q156" s="2">
        <f t="shared" si="68"/>
        <v>0</v>
      </c>
      <c r="R156" s="2">
        <f t="shared" si="68"/>
        <v>0</v>
      </c>
      <c r="S156" s="2">
        <f t="shared" si="68"/>
        <v>0</v>
      </c>
      <c r="T156" s="2">
        <f t="shared" si="68"/>
        <v>0</v>
      </c>
      <c r="U156" s="2">
        <f t="shared" si="68"/>
        <v>0</v>
      </c>
      <c r="V156" s="2">
        <f t="shared" si="68"/>
        <v>0</v>
      </c>
      <c r="W156" s="2">
        <f t="shared" si="68"/>
        <v>0</v>
      </c>
      <c r="X156" s="2">
        <f t="shared" si="68"/>
        <v>0</v>
      </c>
      <c r="Y156" s="2">
        <f t="shared" si="68"/>
        <v>0</v>
      </c>
      <c r="Z156" s="2">
        <f t="shared" si="68"/>
        <v>0</v>
      </c>
      <c r="AA156" s="2">
        <f t="shared" si="68"/>
        <v>0.7065305584747259</v>
      </c>
      <c r="AB156" s="2">
        <f t="shared" si="68"/>
        <v>0.7065305584747259</v>
      </c>
      <c r="AC156" s="2">
        <f t="shared" si="68"/>
        <v>0.7065305584747259</v>
      </c>
      <c r="AD156" s="2">
        <f t="shared" si="68"/>
        <v>0.7065305584747259</v>
      </c>
      <c r="AE156" s="2">
        <f t="shared" si="68"/>
        <v>0.7065305584747259</v>
      </c>
      <c r="AF156" s="2">
        <f t="shared" si="68"/>
        <v>0.7065305584747259</v>
      </c>
      <c r="AG156" s="2">
        <f t="shared" si="68"/>
        <v>0.7065305584747259</v>
      </c>
      <c r="AH156" s="2">
        <f t="shared" si="68"/>
        <v>0.7065305584747259</v>
      </c>
      <c r="AI156" s="2">
        <f t="shared" si="68"/>
        <v>0.7065305584747259</v>
      </c>
      <c r="AJ156" s="2">
        <f t="shared" si="68"/>
        <v>0.7065305584747259</v>
      </c>
      <c r="AK156" s="2">
        <f t="shared" si="68"/>
        <v>0.7065305584747259</v>
      </c>
      <c r="AL156" s="2">
        <f t="shared" si="68"/>
        <v>0.7065305584747259</v>
      </c>
      <c r="AM156" s="2">
        <f t="shared" si="68"/>
        <v>0.7065305584747259</v>
      </c>
      <c r="AN156" s="2">
        <f t="shared" si="68"/>
        <v>0.7065305584747259</v>
      </c>
      <c r="AO156" s="2">
        <f t="shared" si="68"/>
        <v>0.7065305584747259</v>
      </c>
      <c r="AP156" s="2">
        <f t="shared" si="68"/>
        <v>0</v>
      </c>
      <c r="AQ156" s="57">
        <f t="shared" si="68"/>
        <v>0</v>
      </c>
      <c r="AR156" s="2">
        <f t="shared" si="68"/>
        <v>0</v>
      </c>
      <c r="AS156" s="2">
        <f t="shared" si="68"/>
        <v>0</v>
      </c>
      <c r="AT156" s="2">
        <f t="shared" si="68"/>
        <v>0</v>
      </c>
      <c r="AU156" s="2">
        <f t="shared" si="68"/>
        <v>0</v>
      </c>
      <c r="AV156" s="2">
        <f t="shared" si="68"/>
        <v>0</v>
      </c>
      <c r="AW156" s="2"/>
    </row>
    <row r="157" spans="1:49" ht="16.8" outlineLevel="1">
      <c r="E157" s="44">
        <f t="shared" si="66"/>
        <v>33694</v>
      </c>
      <c r="G157" s="2" t="s">
        <v>105</v>
      </c>
      <c r="I157" s="2">
        <f>SUMPRODUCT(K111:AV111,$K$152:$AV$152) - SUMPRODUCT(K67:AV67,$K$152:$AV$152)</f>
        <v>34.801253895969758</v>
      </c>
      <c r="K157" s="2">
        <f t="shared" si="67"/>
        <v>0</v>
      </c>
      <c r="L157" s="2">
        <f t="shared" si="67"/>
        <v>0</v>
      </c>
      <c r="M157" s="2">
        <f t="shared" ref="M157:AB179" si="69">M$154 * $I157</f>
        <v>0</v>
      </c>
      <c r="N157" s="2">
        <f t="shared" si="68"/>
        <v>0</v>
      </c>
      <c r="O157" s="2">
        <f t="shared" si="68"/>
        <v>0</v>
      </c>
      <c r="P157" s="2">
        <f t="shared" si="68"/>
        <v>0</v>
      </c>
      <c r="Q157" s="2">
        <f t="shared" si="68"/>
        <v>0</v>
      </c>
      <c r="R157" s="2">
        <f t="shared" si="68"/>
        <v>0</v>
      </c>
      <c r="S157" s="2">
        <f t="shared" si="68"/>
        <v>0</v>
      </c>
      <c r="T157" s="2">
        <f t="shared" si="68"/>
        <v>0</v>
      </c>
      <c r="U157" s="2">
        <f t="shared" si="68"/>
        <v>0</v>
      </c>
      <c r="V157" s="2">
        <f t="shared" si="68"/>
        <v>0</v>
      </c>
      <c r="W157" s="2">
        <f t="shared" si="68"/>
        <v>0</v>
      </c>
      <c r="X157" s="2">
        <f t="shared" si="68"/>
        <v>0</v>
      </c>
      <c r="Y157" s="2">
        <f t="shared" si="68"/>
        <v>0</v>
      </c>
      <c r="Z157" s="2">
        <f t="shared" si="68"/>
        <v>0</v>
      </c>
      <c r="AA157" s="2">
        <f t="shared" si="68"/>
        <v>2.3200835930646506</v>
      </c>
      <c r="AB157" s="2">
        <f t="shared" si="68"/>
        <v>2.3200835930646506</v>
      </c>
      <c r="AC157" s="2">
        <f t="shared" si="68"/>
        <v>2.3200835930646506</v>
      </c>
      <c r="AD157" s="2">
        <f t="shared" si="68"/>
        <v>2.3200835930646506</v>
      </c>
      <c r="AE157" s="2">
        <f t="shared" si="68"/>
        <v>2.3200835930646506</v>
      </c>
      <c r="AF157" s="2">
        <f t="shared" si="68"/>
        <v>2.3200835930646506</v>
      </c>
      <c r="AG157" s="2">
        <f t="shared" si="68"/>
        <v>2.3200835930646506</v>
      </c>
      <c r="AH157" s="2">
        <f t="shared" si="68"/>
        <v>2.3200835930646506</v>
      </c>
      <c r="AI157" s="2">
        <f t="shared" si="68"/>
        <v>2.3200835930646506</v>
      </c>
      <c r="AJ157" s="2">
        <f t="shared" si="68"/>
        <v>2.3200835930646506</v>
      </c>
      <c r="AK157" s="2">
        <f t="shared" si="68"/>
        <v>2.3200835930646506</v>
      </c>
      <c r="AL157" s="2">
        <f t="shared" si="68"/>
        <v>2.3200835930646506</v>
      </c>
      <c r="AM157" s="2">
        <f t="shared" si="68"/>
        <v>2.3200835930646506</v>
      </c>
      <c r="AN157" s="2">
        <f t="shared" si="68"/>
        <v>2.3200835930646506</v>
      </c>
      <c r="AO157" s="2">
        <f t="shared" si="68"/>
        <v>2.3200835930646506</v>
      </c>
      <c r="AP157" s="2">
        <f t="shared" si="68"/>
        <v>0</v>
      </c>
      <c r="AQ157" s="57">
        <f t="shared" si="68"/>
        <v>0</v>
      </c>
      <c r="AR157" s="2">
        <f t="shared" si="68"/>
        <v>0</v>
      </c>
      <c r="AS157" s="2">
        <f t="shared" si="68"/>
        <v>0</v>
      </c>
      <c r="AT157" s="2">
        <f t="shared" si="68"/>
        <v>0</v>
      </c>
      <c r="AU157" s="2">
        <f t="shared" si="68"/>
        <v>0</v>
      </c>
      <c r="AV157" s="2">
        <f t="shared" si="68"/>
        <v>0</v>
      </c>
      <c r="AW157" s="2"/>
    </row>
    <row r="158" spans="1:49" ht="16.8" outlineLevel="1">
      <c r="E158" s="44">
        <f t="shared" si="66"/>
        <v>34059</v>
      </c>
      <c r="G158" s="2" t="s">
        <v>105</v>
      </c>
      <c r="I158" s="2">
        <f t="shared" ref="I158:I193" si="70">SUMPRODUCT(K112:AV112,$K$152:$AV$152) - SUMPRODUCT(K68:AV68,$K$152:$AV$152)</f>
        <v>32.50780391558061</v>
      </c>
      <c r="K158" s="2">
        <f t="shared" si="67"/>
        <v>0</v>
      </c>
      <c r="L158" s="2">
        <f t="shared" si="67"/>
        <v>0</v>
      </c>
      <c r="M158" s="2">
        <f t="shared" si="69"/>
        <v>0</v>
      </c>
      <c r="N158" s="2">
        <f t="shared" si="68"/>
        <v>0</v>
      </c>
      <c r="O158" s="2">
        <f t="shared" si="68"/>
        <v>0</v>
      </c>
      <c r="P158" s="2">
        <f t="shared" si="68"/>
        <v>0</v>
      </c>
      <c r="Q158" s="2">
        <f t="shared" si="68"/>
        <v>0</v>
      </c>
      <c r="R158" s="2">
        <f t="shared" si="68"/>
        <v>0</v>
      </c>
      <c r="S158" s="2">
        <f t="shared" si="68"/>
        <v>0</v>
      </c>
      <c r="T158" s="2">
        <f t="shared" si="68"/>
        <v>0</v>
      </c>
      <c r="U158" s="2">
        <f t="shared" si="68"/>
        <v>0</v>
      </c>
      <c r="V158" s="2">
        <f t="shared" si="68"/>
        <v>0</v>
      </c>
      <c r="W158" s="2">
        <f t="shared" si="68"/>
        <v>0</v>
      </c>
      <c r="X158" s="2">
        <f t="shared" si="68"/>
        <v>0</v>
      </c>
      <c r="Y158" s="2">
        <f t="shared" si="68"/>
        <v>0</v>
      </c>
      <c r="Z158" s="2">
        <f t="shared" si="68"/>
        <v>0</v>
      </c>
      <c r="AA158" s="2">
        <f t="shared" si="68"/>
        <v>2.1671869277053739</v>
      </c>
      <c r="AB158" s="2">
        <f t="shared" si="68"/>
        <v>2.1671869277053739</v>
      </c>
      <c r="AC158" s="2">
        <f t="shared" si="68"/>
        <v>2.1671869277053739</v>
      </c>
      <c r="AD158" s="2">
        <f t="shared" si="68"/>
        <v>2.1671869277053739</v>
      </c>
      <c r="AE158" s="2">
        <f t="shared" si="68"/>
        <v>2.1671869277053739</v>
      </c>
      <c r="AF158" s="2">
        <f t="shared" si="68"/>
        <v>2.1671869277053739</v>
      </c>
      <c r="AG158" s="2">
        <f t="shared" si="68"/>
        <v>2.1671869277053739</v>
      </c>
      <c r="AH158" s="2">
        <f t="shared" si="68"/>
        <v>2.1671869277053739</v>
      </c>
      <c r="AI158" s="2">
        <f t="shared" si="68"/>
        <v>2.1671869277053739</v>
      </c>
      <c r="AJ158" s="2">
        <f t="shared" si="68"/>
        <v>2.1671869277053739</v>
      </c>
      <c r="AK158" s="2">
        <f t="shared" si="68"/>
        <v>2.1671869277053739</v>
      </c>
      <c r="AL158" s="2">
        <f t="shared" si="68"/>
        <v>2.1671869277053739</v>
      </c>
      <c r="AM158" s="2">
        <f t="shared" si="68"/>
        <v>2.1671869277053739</v>
      </c>
      <c r="AN158" s="2">
        <f t="shared" si="68"/>
        <v>2.1671869277053739</v>
      </c>
      <c r="AO158" s="2">
        <f t="shared" si="68"/>
        <v>2.1671869277053739</v>
      </c>
      <c r="AP158" s="2">
        <f t="shared" si="68"/>
        <v>0</v>
      </c>
      <c r="AQ158" s="57">
        <f t="shared" si="68"/>
        <v>0</v>
      </c>
      <c r="AR158" s="2">
        <f t="shared" si="68"/>
        <v>0</v>
      </c>
      <c r="AS158" s="2">
        <f t="shared" si="68"/>
        <v>0</v>
      </c>
      <c r="AT158" s="2">
        <f t="shared" si="68"/>
        <v>0</v>
      </c>
      <c r="AU158" s="2">
        <f t="shared" si="68"/>
        <v>0</v>
      </c>
      <c r="AV158" s="2">
        <f t="shared" si="68"/>
        <v>0</v>
      </c>
      <c r="AW158" s="2"/>
    </row>
    <row r="159" spans="1:49" ht="16.8" outlineLevel="1">
      <c r="E159" s="44">
        <f t="shared" si="66"/>
        <v>34424</v>
      </c>
      <c r="G159" s="2" t="s">
        <v>105</v>
      </c>
      <c r="I159" s="2">
        <f t="shared" si="70"/>
        <v>30.806211994646681</v>
      </c>
      <c r="K159" s="2">
        <f t="shared" si="67"/>
        <v>0</v>
      </c>
      <c r="L159" s="2">
        <f t="shared" si="67"/>
        <v>0</v>
      </c>
      <c r="M159" s="2">
        <f t="shared" si="69"/>
        <v>0</v>
      </c>
      <c r="N159" s="2">
        <f t="shared" si="68"/>
        <v>0</v>
      </c>
      <c r="O159" s="2">
        <f t="shared" si="68"/>
        <v>0</v>
      </c>
      <c r="P159" s="2">
        <f t="shared" si="68"/>
        <v>0</v>
      </c>
      <c r="Q159" s="2">
        <f t="shared" si="68"/>
        <v>0</v>
      </c>
      <c r="R159" s="2">
        <f t="shared" si="68"/>
        <v>0</v>
      </c>
      <c r="S159" s="2">
        <f t="shared" si="68"/>
        <v>0</v>
      </c>
      <c r="T159" s="2">
        <f t="shared" si="68"/>
        <v>0</v>
      </c>
      <c r="U159" s="2">
        <f t="shared" si="68"/>
        <v>0</v>
      </c>
      <c r="V159" s="2">
        <f t="shared" si="68"/>
        <v>0</v>
      </c>
      <c r="W159" s="2">
        <f t="shared" si="68"/>
        <v>0</v>
      </c>
      <c r="X159" s="2">
        <f t="shared" si="68"/>
        <v>0</v>
      </c>
      <c r="Y159" s="2">
        <f t="shared" si="68"/>
        <v>0</v>
      </c>
      <c r="Z159" s="2">
        <f t="shared" si="68"/>
        <v>0</v>
      </c>
      <c r="AA159" s="2">
        <f t="shared" si="68"/>
        <v>2.0537474663097788</v>
      </c>
      <c r="AB159" s="2">
        <f t="shared" si="68"/>
        <v>2.0537474663097788</v>
      </c>
      <c r="AC159" s="2">
        <f t="shared" si="68"/>
        <v>2.0537474663097788</v>
      </c>
      <c r="AD159" s="2">
        <f t="shared" si="68"/>
        <v>2.0537474663097788</v>
      </c>
      <c r="AE159" s="2">
        <f t="shared" si="68"/>
        <v>2.0537474663097788</v>
      </c>
      <c r="AF159" s="2">
        <f t="shared" si="68"/>
        <v>2.0537474663097788</v>
      </c>
      <c r="AG159" s="2">
        <f t="shared" si="68"/>
        <v>2.0537474663097788</v>
      </c>
      <c r="AH159" s="2">
        <f t="shared" si="68"/>
        <v>2.0537474663097788</v>
      </c>
      <c r="AI159" s="2">
        <f t="shared" si="68"/>
        <v>2.0537474663097788</v>
      </c>
      <c r="AJ159" s="2">
        <f t="shared" si="68"/>
        <v>2.0537474663097788</v>
      </c>
      <c r="AK159" s="2">
        <f t="shared" si="68"/>
        <v>2.0537474663097788</v>
      </c>
      <c r="AL159" s="2">
        <f t="shared" si="68"/>
        <v>2.0537474663097788</v>
      </c>
      <c r="AM159" s="2">
        <f t="shared" si="68"/>
        <v>2.0537474663097788</v>
      </c>
      <c r="AN159" s="2">
        <f t="shared" si="68"/>
        <v>2.0537474663097788</v>
      </c>
      <c r="AO159" s="2">
        <f t="shared" si="68"/>
        <v>2.0537474663097788</v>
      </c>
      <c r="AP159" s="2">
        <f t="shared" si="68"/>
        <v>0</v>
      </c>
      <c r="AQ159" s="57">
        <f t="shared" si="68"/>
        <v>0</v>
      </c>
      <c r="AR159" s="2">
        <f t="shared" si="68"/>
        <v>0</v>
      </c>
      <c r="AS159" s="2">
        <f t="shared" si="68"/>
        <v>0</v>
      </c>
      <c r="AT159" s="2">
        <f t="shared" si="68"/>
        <v>0</v>
      </c>
      <c r="AU159" s="2">
        <f t="shared" si="68"/>
        <v>0</v>
      </c>
      <c r="AV159" s="2">
        <f t="shared" si="68"/>
        <v>0</v>
      </c>
      <c r="AW159" s="2"/>
    </row>
    <row r="160" spans="1:49" ht="16.8" outlineLevel="1">
      <c r="E160" s="44">
        <f t="shared" si="66"/>
        <v>34789</v>
      </c>
      <c r="G160" s="2" t="s">
        <v>105</v>
      </c>
      <c r="I160" s="2">
        <f t="shared" si="70"/>
        <v>31.982529887814039</v>
      </c>
      <c r="K160" s="2">
        <f t="shared" si="67"/>
        <v>0</v>
      </c>
      <c r="L160" s="2">
        <f t="shared" si="67"/>
        <v>0</v>
      </c>
      <c r="M160" s="2">
        <f t="shared" si="69"/>
        <v>0</v>
      </c>
      <c r="N160" s="2">
        <f t="shared" ref="N160:AV163" si="71">N$154 * $I160</f>
        <v>0</v>
      </c>
      <c r="O160" s="2">
        <f t="shared" si="71"/>
        <v>0</v>
      </c>
      <c r="P160" s="2">
        <f t="shared" si="71"/>
        <v>0</v>
      </c>
      <c r="Q160" s="2">
        <f t="shared" si="71"/>
        <v>0</v>
      </c>
      <c r="R160" s="2">
        <f t="shared" si="71"/>
        <v>0</v>
      </c>
      <c r="S160" s="2">
        <f t="shared" si="71"/>
        <v>0</v>
      </c>
      <c r="T160" s="2">
        <f t="shared" si="71"/>
        <v>0</v>
      </c>
      <c r="U160" s="2">
        <f t="shared" si="71"/>
        <v>0</v>
      </c>
      <c r="V160" s="2">
        <f t="shared" si="71"/>
        <v>0</v>
      </c>
      <c r="W160" s="2">
        <f t="shared" si="71"/>
        <v>0</v>
      </c>
      <c r="X160" s="2">
        <f t="shared" si="71"/>
        <v>0</v>
      </c>
      <c r="Y160" s="2">
        <f t="shared" si="71"/>
        <v>0</v>
      </c>
      <c r="Z160" s="2">
        <f t="shared" si="71"/>
        <v>0</v>
      </c>
      <c r="AA160" s="2">
        <f t="shared" si="71"/>
        <v>2.1321686591876023</v>
      </c>
      <c r="AB160" s="2">
        <f t="shared" si="71"/>
        <v>2.1321686591876023</v>
      </c>
      <c r="AC160" s="2">
        <f t="shared" si="71"/>
        <v>2.1321686591876023</v>
      </c>
      <c r="AD160" s="2">
        <f t="shared" si="71"/>
        <v>2.1321686591876023</v>
      </c>
      <c r="AE160" s="2">
        <f t="shared" si="71"/>
        <v>2.1321686591876023</v>
      </c>
      <c r="AF160" s="2">
        <f t="shared" si="71"/>
        <v>2.1321686591876023</v>
      </c>
      <c r="AG160" s="2">
        <f t="shared" si="71"/>
        <v>2.1321686591876023</v>
      </c>
      <c r="AH160" s="2">
        <f t="shared" si="71"/>
        <v>2.1321686591876023</v>
      </c>
      <c r="AI160" s="2">
        <f t="shared" si="71"/>
        <v>2.1321686591876023</v>
      </c>
      <c r="AJ160" s="2">
        <f t="shared" si="71"/>
        <v>2.1321686591876023</v>
      </c>
      <c r="AK160" s="2">
        <f t="shared" si="71"/>
        <v>2.1321686591876023</v>
      </c>
      <c r="AL160" s="2">
        <f t="shared" si="71"/>
        <v>2.1321686591876023</v>
      </c>
      <c r="AM160" s="2">
        <f t="shared" si="71"/>
        <v>2.1321686591876023</v>
      </c>
      <c r="AN160" s="2">
        <f t="shared" si="71"/>
        <v>2.1321686591876023</v>
      </c>
      <c r="AO160" s="2">
        <f t="shared" si="71"/>
        <v>2.1321686591876023</v>
      </c>
      <c r="AP160" s="2">
        <f t="shared" si="71"/>
        <v>0</v>
      </c>
      <c r="AQ160" s="57">
        <f t="shared" si="71"/>
        <v>0</v>
      </c>
      <c r="AR160" s="2">
        <f t="shared" si="71"/>
        <v>0</v>
      </c>
      <c r="AS160" s="2">
        <f t="shared" si="71"/>
        <v>0</v>
      </c>
      <c r="AT160" s="2">
        <f t="shared" si="71"/>
        <v>0</v>
      </c>
      <c r="AU160" s="2">
        <f t="shared" si="71"/>
        <v>0</v>
      </c>
      <c r="AV160" s="2">
        <f t="shared" si="71"/>
        <v>0</v>
      </c>
      <c r="AW160" s="2"/>
    </row>
    <row r="161" spans="5:49" ht="16.8" outlineLevel="1">
      <c r="E161" s="44">
        <f t="shared" si="66"/>
        <v>35155</v>
      </c>
      <c r="G161" s="2" t="s">
        <v>105</v>
      </c>
      <c r="I161" s="2">
        <f t="shared" si="70"/>
        <v>25.819807843736051</v>
      </c>
      <c r="K161" s="2">
        <f t="shared" si="67"/>
        <v>0</v>
      </c>
      <c r="L161" s="2">
        <f t="shared" si="67"/>
        <v>0</v>
      </c>
      <c r="M161" s="2">
        <f t="shared" si="69"/>
        <v>0</v>
      </c>
      <c r="N161" s="2">
        <f t="shared" si="71"/>
        <v>0</v>
      </c>
      <c r="O161" s="2">
        <f t="shared" si="71"/>
        <v>0</v>
      </c>
      <c r="P161" s="2">
        <f t="shared" si="71"/>
        <v>0</v>
      </c>
      <c r="Q161" s="2">
        <f t="shared" si="71"/>
        <v>0</v>
      </c>
      <c r="R161" s="2">
        <f t="shared" si="71"/>
        <v>0</v>
      </c>
      <c r="S161" s="2">
        <f t="shared" si="71"/>
        <v>0</v>
      </c>
      <c r="T161" s="2">
        <f t="shared" si="71"/>
        <v>0</v>
      </c>
      <c r="U161" s="2">
        <f t="shared" si="71"/>
        <v>0</v>
      </c>
      <c r="V161" s="2">
        <f t="shared" si="71"/>
        <v>0</v>
      </c>
      <c r="W161" s="2">
        <f t="shared" si="71"/>
        <v>0</v>
      </c>
      <c r="X161" s="2">
        <f t="shared" si="71"/>
        <v>0</v>
      </c>
      <c r="Y161" s="2">
        <f t="shared" si="71"/>
        <v>0</v>
      </c>
      <c r="Z161" s="2">
        <f t="shared" si="71"/>
        <v>0</v>
      </c>
      <c r="AA161" s="2">
        <f t="shared" si="71"/>
        <v>1.7213205229157367</v>
      </c>
      <c r="AB161" s="2">
        <f t="shared" si="71"/>
        <v>1.7213205229157367</v>
      </c>
      <c r="AC161" s="2">
        <f t="shared" si="71"/>
        <v>1.7213205229157367</v>
      </c>
      <c r="AD161" s="2">
        <f t="shared" si="71"/>
        <v>1.7213205229157367</v>
      </c>
      <c r="AE161" s="2">
        <f t="shared" si="71"/>
        <v>1.7213205229157367</v>
      </c>
      <c r="AF161" s="2">
        <f t="shared" si="71"/>
        <v>1.7213205229157367</v>
      </c>
      <c r="AG161" s="2">
        <f t="shared" si="71"/>
        <v>1.7213205229157367</v>
      </c>
      <c r="AH161" s="2">
        <f t="shared" si="71"/>
        <v>1.7213205229157367</v>
      </c>
      <c r="AI161" s="2">
        <f t="shared" si="71"/>
        <v>1.7213205229157367</v>
      </c>
      <c r="AJ161" s="2">
        <f t="shared" si="71"/>
        <v>1.7213205229157367</v>
      </c>
      <c r="AK161" s="2">
        <f t="shared" si="71"/>
        <v>1.7213205229157367</v>
      </c>
      <c r="AL161" s="2">
        <f t="shared" si="71"/>
        <v>1.7213205229157367</v>
      </c>
      <c r="AM161" s="2">
        <f t="shared" si="71"/>
        <v>1.7213205229157367</v>
      </c>
      <c r="AN161" s="2">
        <f t="shared" si="71"/>
        <v>1.7213205229157367</v>
      </c>
      <c r="AO161" s="2">
        <f t="shared" si="71"/>
        <v>1.7213205229157367</v>
      </c>
      <c r="AP161" s="2">
        <f t="shared" si="71"/>
        <v>0</v>
      </c>
      <c r="AQ161" s="57">
        <f t="shared" si="71"/>
        <v>0</v>
      </c>
      <c r="AR161" s="2">
        <f t="shared" si="71"/>
        <v>0</v>
      </c>
      <c r="AS161" s="2">
        <f t="shared" si="71"/>
        <v>0</v>
      </c>
      <c r="AT161" s="2">
        <f t="shared" si="71"/>
        <v>0</v>
      </c>
      <c r="AU161" s="2">
        <f t="shared" si="71"/>
        <v>0</v>
      </c>
      <c r="AV161" s="2">
        <f t="shared" si="71"/>
        <v>0</v>
      </c>
      <c r="AW161" s="2"/>
    </row>
    <row r="162" spans="5:49" ht="16.8" outlineLevel="1">
      <c r="E162" s="44">
        <f t="shared" si="66"/>
        <v>35520</v>
      </c>
      <c r="G162" s="2" t="s">
        <v>105</v>
      </c>
      <c r="I162" s="2">
        <f t="shared" si="70"/>
        <v>26.833364770553203</v>
      </c>
      <c r="K162" s="2">
        <f t="shared" si="67"/>
        <v>0</v>
      </c>
      <c r="L162" s="2">
        <f t="shared" si="67"/>
        <v>0</v>
      </c>
      <c r="M162" s="2">
        <f t="shared" si="69"/>
        <v>0</v>
      </c>
      <c r="N162" s="2">
        <f t="shared" si="71"/>
        <v>0</v>
      </c>
      <c r="O162" s="2">
        <f t="shared" si="71"/>
        <v>0</v>
      </c>
      <c r="P162" s="2">
        <f t="shared" si="71"/>
        <v>0</v>
      </c>
      <c r="Q162" s="2">
        <f t="shared" si="71"/>
        <v>0</v>
      </c>
      <c r="R162" s="2">
        <f t="shared" si="71"/>
        <v>0</v>
      </c>
      <c r="S162" s="2">
        <f t="shared" si="71"/>
        <v>0</v>
      </c>
      <c r="T162" s="2">
        <f t="shared" si="71"/>
        <v>0</v>
      </c>
      <c r="U162" s="2">
        <f t="shared" si="71"/>
        <v>0</v>
      </c>
      <c r="V162" s="2">
        <f t="shared" si="71"/>
        <v>0</v>
      </c>
      <c r="W162" s="2">
        <f t="shared" si="71"/>
        <v>0</v>
      </c>
      <c r="X162" s="2">
        <f t="shared" si="71"/>
        <v>0</v>
      </c>
      <c r="Y162" s="2">
        <f t="shared" si="71"/>
        <v>0</v>
      </c>
      <c r="Z162" s="2">
        <f t="shared" si="71"/>
        <v>0</v>
      </c>
      <c r="AA162" s="2">
        <f t="shared" si="71"/>
        <v>1.7888909847035468</v>
      </c>
      <c r="AB162" s="2">
        <f t="shared" si="71"/>
        <v>1.7888909847035468</v>
      </c>
      <c r="AC162" s="2">
        <f t="shared" si="71"/>
        <v>1.7888909847035468</v>
      </c>
      <c r="AD162" s="2">
        <f t="shared" si="71"/>
        <v>1.7888909847035468</v>
      </c>
      <c r="AE162" s="2">
        <f t="shared" si="71"/>
        <v>1.7888909847035468</v>
      </c>
      <c r="AF162" s="2">
        <f t="shared" si="71"/>
        <v>1.7888909847035468</v>
      </c>
      <c r="AG162" s="2">
        <f t="shared" si="71"/>
        <v>1.7888909847035468</v>
      </c>
      <c r="AH162" s="2">
        <f t="shared" si="71"/>
        <v>1.7888909847035468</v>
      </c>
      <c r="AI162" s="2">
        <f t="shared" si="71"/>
        <v>1.7888909847035468</v>
      </c>
      <c r="AJ162" s="2">
        <f t="shared" si="71"/>
        <v>1.7888909847035468</v>
      </c>
      <c r="AK162" s="2">
        <f t="shared" si="71"/>
        <v>1.7888909847035468</v>
      </c>
      <c r="AL162" s="2">
        <f t="shared" si="71"/>
        <v>1.7888909847035468</v>
      </c>
      <c r="AM162" s="2">
        <f t="shared" si="71"/>
        <v>1.7888909847035468</v>
      </c>
      <c r="AN162" s="2">
        <f t="shared" si="71"/>
        <v>1.7888909847035468</v>
      </c>
      <c r="AO162" s="2">
        <f t="shared" si="71"/>
        <v>1.7888909847035468</v>
      </c>
      <c r="AP162" s="2">
        <f t="shared" si="71"/>
        <v>0</v>
      </c>
      <c r="AQ162" s="57">
        <f t="shared" si="71"/>
        <v>0</v>
      </c>
      <c r="AR162" s="2">
        <f t="shared" si="71"/>
        <v>0</v>
      </c>
      <c r="AS162" s="2">
        <f t="shared" si="71"/>
        <v>0</v>
      </c>
      <c r="AT162" s="2">
        <f t="shared" si="71"/>
        <v>0</v>
      </c>
      <c r="AU162" s="2">
        <f t="shared" si="71"/>
        <v>0</v>
      </c>
      <c r="AV162" s="2">
        <f t="shared" si="71"/>
        <v>0</v>
      </c>
      <c r="AW162" s="2"/>
    </row>
    <row r="163" spans="5:49" ht="16.8" outlineLevel="1">
      <c r="E163" s="44">
        <f t="shared" si="66"/>
        <v>35885</v>
      </c>
      <c r="G163" s="2" t="s">
        <v>105</v>
      </c>
      <c r="I163" s="2">
        <f t="shared" si="70"/>
        <v>20.330324342288442</v>
      </c>
      <c r="K163" s="2">
        <f t="shared" si="67"/>
        <v>0</v>
      </c>
      <c r="L163" s="2">
        <f t="shared" si="67"/>
        <v>0</v>
      </c>
      <c r="M163" s="2">
        <f t="shared" si="69"/>
        <v>0</v>
      </c>
      <c r="N163" s="2">
        <f>N$154 * $I163</f>
        <v>0</v>
      </c>
      <c r="O163" s="2">
        <f t="shared" si="71"/>
        <v>0</v>
      </c>
      <c r="P163" s="2">
        <f t="shared" si="71"/>
        <v>0</v>
      </c>
      <c r="Q163" s="2">
        <f t="shared" si="71"/>
        <v>0</v>
      </c>
      <c r="R163" s="2">
        <f t="shared" si="71"/>
        <v>0</v>
      </c>
      <c r="S163" s="2">
        <f t="shared" si="71"/>
        <v>0</v>
      </c>
      <c r="T163" s="2">
        <f t="shared" si="71"/>
        <v>0</v>
      </c>
      <c r="U163" s="2">
        <f t="shared" si="71"/>
        <v>0</v>
      </c>
      <c r="V163" s="2">
        <f t="shared" si="71"/>
        <v>0</v>
      </c>
      <c r="W163" s="2">
        <f t="shared" si="71"/>
        <v>0</v>
      </c>
      <c r="X163" s="2">
        <f t="shared" si="71"/>
        <v>0</v>
      </c>
      <c r="Y163" s="2">
        <f t="shared" si="71"/>
        <v>0</v>
      </c>
      <c r="Z163" s="2">
        <f t="shared" si="71"/>
        <v>0</v>
      </c>
      <c r="AA163" s="2">
        <f t="shared" si="71"/>
        <v>1.3553549561525629</v>
      </c>
      <c r="AB163" s="2">
        <f t="shared" si="71"/>
        <v>1.3553549561525629</v>
      </c>
      <c r="AC163" s="2">
        <f t="shared" si="71"/>
        <v>1.3553549561525629</v>
      </c>
      <c r="AD163" s="2">
        <f t="shared" si="71"/>
        <v>1.3553549561525629</v>
      </c>
      <c r="AE163" s="2">
        <f t="shared" si="71"/>
        <v>1.3553549561525629</v>
      </c>
      <c r="AF163" s="2">
        <f t="shared" si="71"/>
        <v>1.3553549561525629</v>
      </c>
      <c r="AG163" s="2">
        <f t="shared" si="71"/>
        <v>1.3553549561525629</v>
      </c>
      <c r="AH163" s="2">
        <f t="shared" si="71"/>
        <v>1.3553549561525629</v>
      </c>
      <c r="AI163" s="2">
        <f t="shared" si="71"/>
        <v>1.3553549561525629</v>
      </c>
      <c r="AJ163" s="2">
        <f t="shared" si="71"/>
        <v>1.3553549561525629</v>
      </c>
      <c r="AK163" s="2">
        <f t="shared" si="71"/>
        <v>1.3553549561525629</v>
      </c>
      <c r="AL163" s="2">
        <f t="shared" si="71"/>
        <v>1.3553549561525629</v>
      </c>
      <c r="AM163" s="2">
        <f t="shared" si="71"/>
        <v>1.3553549561525629</v>
      </c>
      <c r="AN163" s="2">
        <f t="shared" si="71"/>
        <v>1.3553549561525629</v>
      </c>
      <c r="AO163" s="2">
        <f t="shared" si="71"/>
        <v>1.3553549561525629</v>
      </c>
      <c r="AP163" s="2">
        <f t="shared" si="71"/>
        <v>0</v>
      </c>
      <c r="AQ163" s="57">
        <f t="shared" si="71"/>
        <v>0</v>
      </c>
      <c r="AR163" s="2">
        <f t="shared" si="71"/>
        <v>0</v>
      </c>
      <c r="AS163" s="2">
        <f t="shared" si="71"/>
        <v>0</v>
      </c>
      <c r="AT163" s="2">
        <f t="shared" si="71"/>
        <v>0</v>
      </c>
      <c r="AU163" s="2">
        <f t="shared" si="71"/>
        <v>0</v>
      </c>
      <c r="AV163" s="2">
        <f t="shared" si="71"/>
        <v>0</v>
      </c>
      <c r="AW163" s="2"/>
    </row>
    <row r="164" spans="5:49" ht="16.8" outlineLevel="1">
      <c r="E164" s="44">
        <f t="shared" si="66"/>
        <v>36250</v>
      </c>
      <c r="G164" s="2" t="s">
        <v>105</v>
      </c>
      <c r="I164" s="2">
        <f t="shared" si="70"/>
        <v>18.833314766091725</v>
      </c>
      <c r="K164" s="2">
        <f t="shared" si="67"/>
        <v>0</v>
      </c>
      <c r="L164" s="2">
        <f t="shared" si="67"/>
        <v>0</v>
      </c>
      <c r="M164" s="2">
        <f t="shared" si="69"/>
        <v>0</v>
      </c>
      <c r="N164" s="2">
        <f t="shared" si="69"/>
        <v>0</v>
      </c>
      <c r="O164" s="2">
        <f t="shared" si="69"/>
        <v>0</v>
      </c>
      <c r="P164" s="2">
        <f t="shared" si="69"/>
        <v>0</v>
      </c>
      <c r="Q164" s="2">
        <f t="shared" si="69"/>
        <v>0</v>
      </c>
      <c r="R164" s="2">
        <f t="shared" si="69"/>
        <v>0</v>
      </c>
      <c r="S164" s="2">
        <f t="shared" si="69"/>
        <v>0</v>
      </c>
      <c r="T164" s="2">
        <f t="shared" si="69"/>
        <v>0</v>
      </c>
      <c r="U164" s="2">
        <f t="shared" si="69"/>
        <v>0</v>
      </c>
      <c r="V164" s="2">
        <f t="shared" si="69"/>
        <v>0</v>
      </c>
      <c r="W164" s="2">
        <f t="shared" si="69"/>
        <v>0</v>
      </c>
      <c r="X164" s="2">
        <f t="shared" si="69"/>
        <v>0</v>
      </c>
      <c r="Y164" s="2">
        <f t="shared" si="69"/>
        <v>0</v>
      </c>
      <c r="Z164" s="2">
        <f t="shared" si="69"/>
        <v>0</v>
      </c>
      <c r="AA164" s="2">
        <f t="shared" si="69"/>
        <v>1.2555543177394484</v>
      </c>
      <c r="AB164" s="2">
        <f t="shared" si="69"/>
        <v>1.2555543177394484</v>
      </c>
      <c r="AC164" s="2">
        <f t="shared" ref="AC164:AR180" si="72">AC$154 * $I164</f>
        <v>1.2555543177394484</v>
      </c>
      <c r="AD164" s="2">
        <f t="shared" si="72"/>
        <v>1.2555543177394484</v>
      </c>
      <c r="AE164" s="2">
        <f t="shared" si="72"/>
        <v>1.2555543177394484</v>
      </c>
      <c r="AF164" s="2">
        <f t="shared" si="72"/>
        <v>1.2555543177394484</v>
      </c>
      <c r="AG164" s="2">
        <f t="shared" si="72"/>
        <v>1.2555543177394484</v>
      </c>
      <c r="AH164" s="2">
        <f t="shared" si="72"/>
        <v>1.2555543177394484</v>
      </c>
      <c r="AI164" s="2">
        <f t="shared" si="72"/>
        <v>1.2555543177394484</v>
      </c>
      <c r="AJ164" s="2">
        <f t="shared" si="72"/>
        <v>1.2555543177394484</v>
      </c>
      <c r="AK164" s="2">
        <f t="shared" si="72"/>
        <v>1.2555543177394484</v>
      </c>
      <c r="AL164" s="2">
        <f t="shared" si="72"/>
        <v>1.2555543177394484</v>
      </c>
      <c r="AM164" s="2">
        <f t="shared" si="72"/>
        <v>1.2555543177394484</v>
      </c>
      <c r="AN164" s="2">
        <f t="shared" si="72"/>
        <v>1.2555543177394484</v>
      </c>
      <c r="AO164" s="2">
        <f t="shared" si="72"/>
        <v>1.2555543177394484</v>
      </c>
      <c r="AP164" s="2">
        <f t="shared" si="72"/>
        <v>0</v>
      </c>
      <c r="AQ164" s="57">
        <f t="shared" si="72"/>
        <v>0</v>
      </c>
      <c r="AR164" s="2">
        <f t="shared" si="72"/>
        <v>0</v>
      </c>
      <c r="AS164" s="2">
        <f t="shared" ref="AS164:AV179" si="73">AS$154 * $I164</f>
        <v>0</v>
      </c>
      <c r="AT164" s="2">
        <f t="shared" si="73"/>
        <v>0</v>
      </c>
      <c r="AU164" s="2">
        <f t="shared" si="73"/>
        <v>0</v>
      </c>
      <c r="AV164" s="2">
        <f t="shared" si="73"/>
        <v>0</v>
      </c>
      <c r="AW164" s="2"/>
    </row>
    <row r="165" spans="5:49" ht="16.8" outlineLevel="1">
      <c r="E165" s="44">
        <f t="shared" si="66"/>
        <v>36616</v>
      </c>
      <c r="G165" s="2" t="s">
        <v>105</v>
      </c>
      <c r="I165" s="2">
        <f t="shared" si="70"/>
        <v>14.454848726495957</v>
      </c>
      <c r="K165" s="2">
        <f t="shared" si="67"/>
        <v>0</v>
      </c>
      <c r="L165" s="2">
        <f t="shared" si="67"/>
        <v>0</v>
      </c>
      <c r="M165" s="2">
        <f t="shared" si="69"/>
        <v>0</v>
      </c>
      <c r="N165" s="2">
        <f t="shared" si="69"/>
        <v>0</v>
      </c>
      <c r="O165" s="2">
        <f t="shared" si="69"/>
        <v>0</v>
      </c>
      <c r="P165" s="2">
        <f t="shared" si="69"/>
        <v>0</v>
      </c>
      <c r="Q165" s="2">
        <f t="shared" si="69"/>
        <v>0</v>
      </c>
      <c r="R165" s="2">
        <f t="shared" si="69"/>
        <v>0</v>
      </c>
      <c r="S165" s="2">
        <f t="shared" si="69"/>
        <v>0</v>
      </c>
      <c r="T165" s="2">
        <f t="shared" si="69"/>
        <v>0</v>
      </c>
      <c r="U165" s="2">
        <f t="shared" si="69"/>
        <v>0</v>
      </c>
      <c r="V165" s="2">
        <f t="shared" si="69"/>
        <v>0</v>
      </c>
      <c r="W165" s="2">
        <f t="shared" si="69"/>
        <v>0</v>
      </c>
      <c r="X165" s="2">
        <f t="shared" si="69"/>
        <v>0</v>
      </c>
      <c r="Y165" s="2">
        <f t="shared" si="69"/>
        <v>0</v>
      </c>
      <c r="Z165" s="2">
        <f t="shared" si="69"/>
        <v>0</v>
      </c>
      <c r="AA165" s="2">
        <f t="shared" si="69"/>
        <v>0.96365658176639712</v>
      </c>
      <c r="AB165" s="2">
        <f t="shared" si="69"/>
        <v>0.96365658176639712</v>
      </c>
      <c r="AC165" s="2">
        <f t="shared" si="72"/>
        <v>0.96365658176639712</v>
      </c>
      <c r="AD165" s="2">
        <f t="shared" si="72"/>
        <v>0.96365658176639712</v>
      </c>
      <c r="AE165" s="2">
        <f t="shared" si="72"/>
        <v>0.96365658176639712</v>
      </c>
      <c r="AF165" s="2">
        <f t="shared" si="72"/>
        <v>0.96365658176639712</v>
      </c>
      <c r="AG165" s="2">
        <f t="shared" si="72"/>
        <v>0.96365658176639712</v>
      </c>
      <c r="AH165" s="2">
        <f t="shared" si="72"/>
        <v>0.96365658176639712</v>
      </c>
      <c r="AI165" s="2">
        <f t="shared" si="72"/>
        <v>0.96365658176639712</v>
      </c>
      <c r="AJ165" s="2">
        <f t="shared" si="72"/>
        <v>0.96365658176639712</v>
      </c>
      <c r="AK165" s="2">
        <f t="shared" si="72"/>
        <v>0.96365658176639712</v>
      </c>
      <c r="AL165" s="2">
        <f t="shared" si="72"/>
        <v>0.96365658176639712</v>
      </c>
      <c r="AM165" s="2">
        <f t="shared" si="72"/>
        <v>0.96365658176639712</v>
      </c>
      <c r="AN165" s="2">
        <f t="shared" si="72"/>
        <v>0.96365658176639712</v>
      </c>
      <c r="AO165" s="2">
        <f t="shared" si="72"/>
        <v>0.96365658176639712</v>
      </c>
      <c r="AP165" s="2">
        <f t="shared" si="72"/>
        <v>0</v>
      </c>
      <c r="AQ165" s="57">
        <f t="shared" si="72"/>
        <v>0</v>
      </c>
      <c r="AR165" s="2">
        <f t="shared" si="72"/>
        <v>0</v>
      </c>
      <c r="AS165" s="2">
        <f t="shared" si="73"/>
        <v>0</v>
      </c>
      <c r="AT165" s="2">
        <f t="shared" si="73"/>
        <v>0</v>
      </c>
      <c r="AU165" s="2">
        <f t="shared" si="73"/>
        <v>0</v>
      </c>
      <c r="AV165" s="2">
        <f t="shared" si="73"/>
        <v>0</v>
      </c>
      <c r="AW165" s="2"/>
    </row>
    <row r="166" spans="5:49" ht="16.8" outlineLevel="1">
      <c r="E166" s="44">
        <f t="shared" si="66"/>
        <v>36981</v>
      </c>
      <c r="G166" s="2" t="s">
        <v>105</v>
      </c>
      <c r="I166" s="2">
        <f t="shared" si="70"/>
        <v>12.211170284059083</v>
      </c>
      <c r="K166" s="2">
        <f t="shared" si="67"/>
        <v>0</v>
      </c>
      <c r="L166" s="2">
        <f t="shared" si="67"/>
        <v>0</v>
      </c>
      <c r="M166" s="2">
        <f t="shared" si="69"/>
        <v>0</v>
      </c>
      <c r="N166" s="2">
        <f t="shared" si="69"/>
        <v>0</v>
      </c>
      <c r="O166" s="2">
        <f t="shared" si="69"/>
        <v>0</v>
      </c>
      <c r="P166" s="2">
        <f t="shared" si="69"/>
        <v>0</v>
      </c>
      <c r="Q166" s="2">
        <f t="shared" si="69"/>
        <v>0</v>
      </c>
      <c r="R166" s="2">
        <f t="shared" si="69"/>
        <v>0</v>
      </c>
      <c r="S166" s="2">
        <f t="shared" si="69"/>
        <v>0</v>
      </c>
      <c r="T166" s="2">
        <f t="shared" si="69"/>
        <v>0</v>
      </c>
      <c r="U166" s="2">
        <f t="shared" si="69"/>
        <v>0</v>
      </c>
      <c r="V166" s="2">
        <f t="shared" si="69"/>
        <v>0</v>
      </c>
      <c r="W166" s="2">
        <f t="shared" si="69"/>
        <v>0</v>
      </c>
      <c r="X166" s="2">
        <f t="shared" si="69"/>
        <v>0</v>
      </c>
      <c r="Y166" s="2">
        <f t="shared" si="69"/>
        <v>0</v>
      </c>
      <c r="Z166" s="2">
        <f t="shared" si="69"/>
        <v>0</v>
      </c>
      <c r="AA166" s="2">
        <f t="shared" si="69"/>
        <v>0.81407801893727216</v>
      </c>
      <c r="AB166" s="2">
        <f t="shared" si="69"/>
        <v>0.81407801893727216</v>
      </c>
      <c r="AC166" s="2">
        <f t="shared" si="72"/>
        <v>0.81407801893727216</v>
      </c>
      <c r="AD166" s="2">
        <f t="shared" si="72"/>
        <v>0.81407801893727216</v>
      </c>
      <c r="AE166" s="2">
        <f t="shared" si="72"/>
        <v>0.81407801893727216</v>
      </c>
      <c r="AF166" s="2">
        <f t="shared" si="72"/>
        <v>0.81407801893727216</v>
      </c>
      <c r="AG166" s="2">
        <f t="shared" si="72"/>
        <v>0.81407801893727216</v>
      </c>
      <c r="AH166" s="2">
        <f t="shared" si="72"/>
        <v>0.81407801893727216</v>
      </c>
      <c r="AI166" s="2">
        <f t="shared" si="72"/>
        <v>0.81407801893727216</v>
      </c>
      <c r="AJ166" s="2">
        <f t="shared" si="72"/>
        <v>0.81407801893727216</v>
      </c>
      <c r="AK166" s="2">
        <f t="shared" si="72"/>
        <v>0.81407801893727216</v>
      </c>
      <c r="AL166" s="2">
        <f t="shared" si="72"/>
        <v>0.81407801893727216</v>
      </c>
      <c r="AM166" s="2">
        <f t="shared" si="72"/>
        <v>0.81407801893727216</v>
      </c>
      <c r="AN166" s="2">
        <f t="shared" si="72"/>
        <v>0.81407801893727216</v>
      </c>
      <c r="AO166" s="2">
        <f t="shared" si="72"/>
        <v>0.81407801893727216</v>
      </c>
      <c r="AP166" s="2">
        <f t="shared" si="72"/>
        <v>0</v>
      </c>
      <c r="AQ166" s="57">
        <f t="shared" si="72"/>
        <v>0</v>
      </c>
      <c r="AR166" s="2">
        <f t="shared" si="72"/>
        <v>0</v>
      </c>
      <c r="AS166" s="2">
        <f t="shared" si="73"/>
        <v>0</v>
      </c>
      <c r="AT166" s="2">
        <f t="shared" si="73"/>
        <v>0</v>
      </c>
      <c r="AU166" s="2">
        <f t="shared" si="73"/>
        <v>0</v>
      </c>
      <c r="AV166" s="2">
        <f t="shared" si="73"/>
        <v>0</v>
      </c>
      <c r="AW166" s="2"/>
    </row>
    <row r="167" spans="5:49" ht="16.8" outlineLevel="1">
      <c r="E167" s="44">
        <f t="shared" si="66"/>
        <v>37346</v>
      </c>
      <c r="G167" s="2" t="s">
        <v>105</v>
      </c>
      <c r="I167" s="2">
        <f t="shared" si="70"/>
        <v>11.807440534830025</v>
      </c>
      <c r="K167" s="2">
        <f t="shared" si="67"/>
        <v>0</v>
      </c>
      <c r="L167" s="2">
        <f t="shared" si="67"/>
        <v>0</v>
      </c>
      <c r="M167" s="2">
        <f t="shared" si="69"/>
        <v>0</v>
      </c>
      <c r="N167" s="2">
        <f t="shared" si="69"/>
        <v>0</v>
      </c>
      <c r="O167" s="2">
        <f t="shared" si="69"/>
        <v>0</v>
      </c>
      <c r="P167" s="2">
        <f t="shared" si="69"/>
        <v>0</v>
      </c>
      <c r="Q167" s="2">
        <f t="shared" si="69"/>
        <v>0</v>
      </c>
      <c r="R167" s="2">
        <f t="shared" si="69"/>
        <v>0</v>
      </c>
      <c r="S167" s="2">
        <f t="shared" si="69"/>
        <v>0</v>
      </c>
      <c r="T167" s="2">
        <f t="shared" si="69"/>
        <v>0</v>
      </c>
      <c r="U167" s="2">
        <f t="shared" si="69"/>
        <v>0</v>
      </c>
      <c r="V167" s="2">
        <f t="shared" si="69"/>
        <v>0</v>
      </c>
      <c r="W167" s="2">
        <f t="shared" si="69"/>
        <v>0</v>
      </c>
      <c r="X167" s="2">
        <f t="shared" si="69"/>
        <v>0</v>
      </c>
      <c r="Y167" s="2">
        <f t="shared" si="69"/>
        <v>0</v>
      </c>
      <c r="Z167" s="2">
        <f t="shared" si="69"/>
        <v>0</v>
      </c>
      <c r="AA167" s="2">
        <f t="shared" si="69"/>
        <v>0.78716270232200169</v>
      </c>
      <c r="AB167" s="2">
        <f t="shared" si="69"/>
        <v>0.78716270232200169</v>
      </c>
      <c r="AC167" s="2">
        <f t="shared" si="72"/>
        <v>0.78716270232200169</v>
      </c>
      <c r="AD167" s="2">
        <f t="shared" si="72"/>
        <v>0.78716270232200169</v>
      </c>
      <c r="AE167" s="2">
        <f t="shared" si="72"/>
        <v>0.78716270232200169</v>
      </c>
      <c r="AF167" s="2">
        <f t="shared" si="72"/>
        <v>0.78716270232200169</v>
      </c>
      <c r="AG167" s="2">
        <f t="shared" si="72"/>
        <v>0.78716270232200169</v>
      </c>
      <c r="AH167" s="2">
        <f t="shared" si="72"/>
        <v>0.78716270232200169</v>
      </c>
      <c r="AI167" s="2">
        <f t="shared" si="72"/>
        <v>0.78716270232200169</v>
      </c>
      <c r="AJ167" s="2">
        <f t="shared" si="72"/>
        <v>0.78716270232200169</v>
      </c>
      <c r="AK167" s="2">
        <f t="shared" si="72"/>
        <v>0.78716270232200169</v>
      </c>
      <c r="AL167" s="2">
        <f t="shared" si="72"/>
        <v>0.78716270232200169</v>
      </c>
      <c r="AM167" s="2">
        <f t="shared" si="72"/>
        <v>0.78716270232200169</v>
      </c>
      <c r="AN167" s="2">
        <f t="shared" si="72"/>
        <v>0.78716270232200169</v>
      </c>
      <c r="AO167" s="2">
        <f t="shared" si="72"/>
        <v>0.78716270232200169</v>
      </c>
      <c r="AP167" s="2">
        <f t="shared" si="72"/>
        <v>0</v>
      </c>
      <c r="AQ167" s="57">
        <f t="shared" si="72"/>
        <v>0</v>
      </c>
      <c r="AR167" s="2">
        <f t="shared" si="72"/>
        <v>0</v>
      </c>
      <c r="AS167" s="2">
        <f t="shared" si="73"/>
        <v>0</v>
      </c>
      <c r="AT167" s="2">
        <f t="shared" si="73"/>
        <v>0</v>
      </c>
      <c r="AU167" s="2">
        <f t="shared" si="73"/>
        <v>0</v>
      </c>
      <c r="AV167" s="2">
        <f t="shared" si="73"/>
        <v>0</v>
      </c>
      <c r="AW167" s="2"/>
    </row>
    <row r="168" spans="5:49" ht="16.8" outlineLevel="1">
      <c r="E168" s="44">
        <f t="shared" si="66"/>
        <v>37711</v>
      </c>
      <c r="G168" s="2" t="s">
        <v>105</v>
      </c>
      <c r="I168" s="2">
        <f t="shared" si="70"/>
        <v>8.2698413387164322</v>
      </c>
      <c r="K168" s="2">
        <f t="shared" si="67"/>
        <v>0</v>
      </c>
      <c r="L168" s="2">
        <f t="shared" si="67"/>
        <v>0</v>
      </c>
      <c r="M168" s="2">
        <f t="shared" si="69"/>
        <v>0</v>
      </c>
      <c r="N168" s="2">
        <f t="shared" si="69"/>
        <v>0</v>
      </c>
      <c r="O168" s="2">
        <f t="shared" si="69"/>
        <v>0</v>
      </c>
      <c r="P168" s="2">
        <f t="shared" si="69"/>
        <v>0</v>
      </c>
      <c r="Q168" s="2">
        <f t="shared" si="69"/>
        <v>0</v>
      </c>
      <c r="R168" s="2">
        <f t="shared" si="69"/>
        <v>0</v>
      </c>
      <c r="S168" s="2">
        <f t="shared" si="69"/>
        <v>0</v>
      </c>
      <c r="T168" s="2">
        <f t="shared" si="69"/>
        <v>0</v>
      </c>
      <c r="U168" s="2">
        <f t="shared" si="69"/>
        <v>0</v>
      </c>
      <c r="V168" s="2">
        <f t="shared" si="69"/>
        <v>0</v>
      </c>
      <c r="W168" s="2">
        <f t="shared" si="69"/>
        <v>0</v>
      </c>
      <c r="X168" s="2">
        <f t="shared" si="69"/>
        <v>0</v>
      </c>
      <c r="Y168" s="2">
        <f t="shared" si="69"/>
        <v>0</v>
      </c>
      <c r="Z168" s="2">
        <f t="shared" si="69"/>
        <v>0</v>
      </c>
      <c r="AA168" s="2">
        <f t="shared" si="69"/>
        <v>0.55132275591442881</v>
      </c>
      <c r="AB168" s="2">
        <f t="shared" si="69"/>
        <v>0.55132275591442881</v>
      </c>
      <c r="AC168" s="2">
        <f t="shared" si="72"/>
        <v>0.55132275591442881</v>
      </c>
      <c r="AD168" s="2">
        <f t="shared" si="72"/>
        <v>0.55132275591442881</v>
      </c>
      <c r="AE168" s="2">
        <f t="shared" si="72"/>
        <v>0.55132275591442881</v>
      </c>
      <c r="AF168" s="2">
        <f t="shared" si="72"/>
        <v>0.55132275591442881</v>
      </c>
      <c r="AG168" s="2">
        <f t="shared" si="72"/>
        <v>0.55132275591442881</v>
      </c>
      <c r="AH168" s="2">
        <f t="shared" si="72"/>
        <v>0.55132275591442881</v>
      </c>
      <c r="AI168" s="2">
        <f t="shared" si="72"/>
        <v>0.55132275591442881</v>
      </c>
      <c r="AJ168" s="2">
        <f t="shared" si="72"/>
        <v>0.55132275591442881</v>
      </c>
      <c r="AK168" s="2">
        <f t="shared" si="72"/>
        <v>0.55132275591442881</v>
      </c>
      <c r="AL168" s="2">
        <f t="shared" si="72"/>
        <v>0.55132275591442881</v>
      </c>
      <c r="AM168" s="2">
        <f t="shared" si="72"/>
        <v>0.55132275591442881</v>
      </c>
      <c r="AN168" s="2">
        <f t="shared" si="72"/>
        <v>0.55132275591442881</v>
      </c>
      <c r="AO168" s="2">
        <f t="shared" si="72"/>
        <v>0.55132275591442881</v>
      </c>
      <c r="AP168" s="2">
        <f t="shared" si="72"/>
        <v>0</v>
      </c>
      <c r="AQ168" s="57">
        <f t="shared" si="72"/>
        <v>0</v>
      </c>
      <c r="AR168" s="2">
        <f t="shared" si="72"/>
        <v>0</v>
      </c>
      <c r="AS168" s="2">
        <f t="shared" si="73"/>
        <v>0</v>
      </c>
      <c r="AT168" s="2">
        <f t="shared" si="73"/>
        <v>0</v>
      </c>
      <c r="AU168" s="2">
        <f t="shared" si="73"/>
        <v>0</v>
      </c>
      <c r="AV168" s="2">
        <f t="shared" si="73"/>
        <v>0</v>
      </c>
      <c r="AW168" s="2"/>
    </row>
    <row r="169" spans="5:49" ht="16.8" outlineLevel="1">
      <c r="E169" s="44">
        <f t="shared" si="66"/>
        <v>38077</v>
      </c>
      <c r="G169" s="2" t="s">
        <v>105</v>
      </c>
      <c r="I169" s="2">
        <f t="shared" si="70"/>
        <v>6.4644444417016</v>
      </c>
      <c r="K169" s="2">
        <f t="shared" si="67"/>
        <v>0</v>
      </c>
      <c r="L169" s="2">
        <f t="shared" si="67"/>
        <v>0</v>
      </c>
      <c r="M169" s="2">
        <f t="shared" si="69"/>
        <v>0</v>
      </c>
      <c r="N169" s="2">
        <f t="shared" si="69"/>
        <v>0</v>
      </c>
      <c r="O169" s="2">
        <f t="shared" si="69"/>
        <v>0</v>
      </c>
      <c r="P169" s="2">
        <f t="shared" si="69"/>
        <v>0</v>
      </c>
      <c r="Q169" s="2">
        <f t="shared" si="69"/>
        <v>0</v>
      </c>
      <c r="R169" s="2">
        <f t="shared" si="69"/>
        <v>0</v>
      </c>
      <c r="S169" s="2">
        <f t="shared" si="69"/>
        <v>0</v>
      </c>
      <c r="T169" s="2">
        <f t="shared" si="69"/>
        <v>0</v>
      </c>
      <c r="U169" s="2">
        <f t="shared" si="69"/>
        <v>0</v>
      </c>
      <c r="V169" s="2">
        <f t="shared" si="69"/>
        <v>0</v>
      </c>
      <c r="W169" s="2">
        <f t="shared" si="69"/>
        <v>0</v>
      </c>
      <c r="X169" s="2">
        <f t="shared" si="69"/>
        <v>0</v>
      </c>
      <c r="Y169" s="2">
        <f t="shared" si="69"/>
        <v>0</v>
      </c>
      <c r="Z169" s="2">
        <f t="shared" si="69"/>
        <v>0</v>
      </c>
      <c r="AA169" s="2">
        <f t="shared" si="69"/>
        <v>0.43096296278010665</v>
      </c>
      <c r="AB169" s="2">
        <f t="shared" si="69"/>
        <v>0.43096296278010665</v>
      </c>
      <c r="AC169" s="2">
        <f t="shared" si="72"/>
        <v>0.43096296278010665</v>
      </c>
      <c r="AD169" s="2">
        <f t="shared" si="72"/>
        <v>0.43096296278010665</v>
      </c>
      <c r="AE169" s="2">
        <f t="shared" si="72"/>
        <v>0.43096296278010665</v>
      </c>
      <c r="AF169" s="2">
        <f t="shared" si="72"/>
        <v>0.43096296278010665</v>
      </c>
      <c r="AG169" s="2">
        <f t="shared" si="72"/>
        <v>0.43096296278010665</v>
      </c>
      <c r="AH169" s="2">
        <f t="shared" si="72"/>
        <v>0.43096296278010665</v>
      </c>
      <c r="AI169" s="2">
        <f t="shared" si="72"/>
        <v>0.43096296278010665</v>
      </c>
      <c r="AJ169" s="2">
        <f t="shared" si="72"/>
        <v>0.43096296278010665</v>
      </c>
      <c r="AK169" s="2">
        <f t="shared" si="72"/>
        <v>0.43096296278010665</v>
      </c>
      <c r="AL169" s="2">
        <f t="shared" si="72"/>
        <v>0.43096296278010665</v>
      </c>
      <c r="AM169" s="2">
        <f t="shared" si="72"/>
        <v>0.43096296278010665</v>
      </c>
      <c r="AN169" s="2">
        <f t="shared" si="72"/>
        <v>0.43096296278010665</v>
      </c>
      <c r="AO169" s="2">
        <f t="shared" si="72"/>
        <v>0.43096296278010665</v>
      </c>
      <c r="AP169" s="2">
        <f t="shared" si="72"/>
        <v>0</v>
      </c>
      <c r="AQ169" s="57">
        <f t="shared" si="72"/>
        <v>0</v>
      </c>
      <c r="AR169" s="2">
        <f t="shared" si="72"/>
        <v>0</v>
      </c>
      <c r="AS169" s="2">
        <f t="shared" si="73"/>
        <v>0</v>
      </c>
      <c r="AT169" s="2">
        <f t="shared" si="73"/>
        <v>0</v>
      </c>
      <c r="AU169" s="2">
        <f t="shared" si="73"/>
        <v>0</v>
      </c>
      <c r="AV169" s="2">
        <f t="shared" si="73"/>
        <v>0</v>
      </c>
      <c r="AW169" s="2"/>
    </row>
    <row r="170" spans="5:49" ht="16.8" outlineLevel="1">
      <c r="E170" s="44">
        <f t="shared" si="66"/>
        <v>38442</v>
      </c>
      <c r="G170" s="2" t="s">
        <v>105</v>
      </c>
      <c r="I170" s="2">
        <f t="shared" si="70"/>
        <v>2.7218667940138515</v>
      </c>
      <c r="K170" s="2">
        <f t="shared" si="67"/>
        <v>0</v>
      </c>
      <c r="L170" s="2">
        <f t="shared" si="67"/>
        <v>0</v>
      </c>
      <c r="M170" s="2">
        <f t="shared" si="69"/>
        <v>0</v>
      </c>
      <c r="N170" s="2">
        <f t="shared" si="69"/>
        <v>0</v>
      </c>
      <c r="O170" s="2">
        <f t="shared" si="69"/>
        <v>0</v>
      </c>
      <c r="P170" s="2">
        <f t="shared" si="69"/>
        <v>0</v>
      </c>
      <c r="Q170" s="2">
        <f t="shared" si="69"/>
        <v>0</v>
      </c>
      <c r="R170" s="2">
        <f t="shared" si="69"/>
        <v>0</v>
      </c>
      <c r="S170" s="2">
        <f t="shared" si="69"/>
        <v>0</v>
      </c>
      <c r="T170" s="2">
        <f t="shared" si="69"/>
        <v>0</v>
      </c>
      <c r="U170" s="2">
        <f t="shared" si="69"/>
        <v>0</v>
      </c>
      <c r="V170" s="2">
        <f t="shared" si="69"/>
        <v>0</v>
      </c>
      <c r="W170" s="2">
        <f t="shared" si="69"/>
        <v>0</v>
      </c>
      <c r="X170" s="2">
        <f t="shared" si="69"/>
        <v>0</v>
      </c>
      <c r="Y170" s="2">
        <f t="shared" si="69"/>
        <v>0</v>
      </c>
      <c r="Z170" s="2">
        <f t="shared" si="69"/>
        <v>0</v>
      </c>
      <c r="AA170" s="2">
        <f t="shared" si="69"/>
        <v>0.1814577862675901</v>
      </c>
      <c r="AB170" s="2">
        <f t="shared" si="69"/>
        <v>0.1814577862675901</v>
      </c>
      <c r="AC170" s="2">
        <f t="shared" si="72"/>
        <v>0.1814577862675901</v>
      </c>
      <c r="AD170" s="2">
        <f t="shared" si="72"/>
        <v>0.1814577862675901</v>
      </c>
      <c r="AE170" s="2">
        <f t="shared" si="72"/>
        <v>0.1814577862675901</v>
      </c>
      <c r="AF170" s="2">
        <f t="shared" si="72"/>
        <v>0.1814577862675901</v>
      </c>
      <c r="AG170" s="2">
        <f t="shared" si="72"/>
        <v>0.1814577862675901</v>
      </c>
      <c r="AH170" s="2">
        <f t="shared" si="72"/>
        <v>0.1814577862675901</v>
      </c>
      <c r="AI170" s="2">
        <f t="shared" si="72"/>
        <v>0.1814577862675901</v>
      </c>
      <c r="AJ170" s="2">
        <f t="shared" si="72"/>
        <v>0.1814577862675901</v>
      </c>
      <c r="AK170" s="2">
        <f t="shared" si="72"/>
        <v>0.1814577862675901</v>
      </c>
      <c r="AL170" s="2">
        <f t="shared" si="72"/>
        <v>0.1814577862675901</v>
      </c>
      <c r="AM170" s="2">
        <f t="shared" si="72"/>
        <v>0.1814577862675901</v>
      </c>
      <c r="AN170" s="2">
        <f t="shared" si="72"/>
        <v>0.1814577862675901</v>
      </c>
      <c r="AO170" s="2">
        <f t="shared" si="72"/>
        <v>0.1814577862675901</v>
      </c>
      <c r="AP170" s="2">
        <f t="shared" si="72"/>
        <v>0</v>
      </c>
      <c r="AQ170" s="57">
        <f t="shared" si="72"/>
        <v>0</v>
      </c>
      <c r="AR170" s="2">
        <f t="shared" si="72"/>
        <v>0</v>
      </c>
      <c r="AS170" s="2">
        <f t="shared" si="73"/>
        <v>0</v>
      </c>
      <c r="AT170" s="2">
        <f t="shared" si="73"/>
        <v>0</v>
      </c>
      <c r="AU170" s="2">
        <f t="shared" si="73"/>
        <v>0</v>
      </c>
      <c r="AV170" s="2">
        <f t="shared" si="73"/>
        <v>0</v>
      </c>
      <c r="AW170" s="2"/>
    </row>
    <row r="171" spans="5:49" ht="16.8" outlineLevel="1">
      <c r="E171" s="44">
        <f t="shared" si="66"/>
        <v>38807</v>
      </c>
      <c r="G171" s="2" t="s">
        <v>105</v>
      </c>
      <c r="I171" s="2">
        <f t="shared" si="70"/>
        <v>0</v>
      </c>
      <c r="K171" s="2">
        <f t="shared" si="67"/>
        <v>0</v>
      </c>
      <c r="L171" s="2">
        <f t="shared" si="67"/>
        <v>0</v>
      </c>
      <c r="M171" s="2">
        <f t="shared" si="69"/>
        <v>0</v>
      </c>
      <c r="N171" s="2">
        <f t="shared" si="69"/>
        <v>0</v>
      </c>
      <c r="O171" s="2">
        <f t="shared" si="69"/>
        <v>0</v>
      </c>
      <c r="P171" s="2">
        <f t="shared" si="69"/>
        <v>0</v>
      </c>
      <c r="Q171" s="2">
        <f t="shared" si="69"/>
        <v>0</v>
      </c>
      <c r="R171" s="2">
        <f t="shared" si="69"/>
        <v>0</v>
      </c>
      <c r="S171" s="2">
        <f t="shared" si="69"/>
        <v>0</v>
      </c>
      <c r="T171" s="2">
        <f t="shared" si="69"/>
        <v>0</v>
      </c>
      <c r="U171" s="2">
        <f t="shared" si="69"/>
        <v>0</v>
      </c>
      <c r="V171" s="2">
        <f t="shared" si="69"/>
        <v>0</v>
      </c>
      <c r="W171" s="2">
        <f t="shared" si="69"/>
        <v>0</v>
      </c>
      <c r="X171" s="2">
        <f t="shared" si="69"/>
        <v>0</v>
      </c>
      <c r="Y171" s="2">
        <f t="shared" si="69"/>
        <v>0</v>
      </c>
      <c r="Z171" s="2">
        <f t="shared" si="69"/>
        <v>0</v>
      </c>
      <c r="AA171" s="2">
        <f t="shared" si="69"/>
        <v>0</v>
      </c>
      <c r="AB171" s="2">
        <f t="shared" si="69"/>
        <v>0</v>
      </c>
      <c r="AC171" s="2">
        <f t="shared" si="72"/>
        <v>0</v>
      </c>
      <c r="AD171" s="2">
        <f t="shared" si="72"/>
        <v>0</v>
      </c>
      <c r="AE171" s="2">
        <f t="shared" si="72"/>
        <v>0</v>
      </c>
      <c r="AF171" s="2">
        <f t="shared" si="72"/>
        <v>0</v>
      </c>
      <c r="AG171" s="2">
        <f t="shared" si="72"/>
        <v>0</v>
      </c>
      <c r="AH171" s="2">
        <f t="shared" si="72"/>
        <v>0</v>
      </c>
      <c r="AI171" s="2">
        <f t="shared" si="72"/>
        <v>0</v>
      </c>
      <c r="AJ171" s="2">
        <f t="shared" si="72"/>
        <v>0</v>
      </c>
      <c r="AK171" s="2">
        <f t="shared" si="72"/>
        <v>0</v>
      </c>
      <c r="AL171" s="2">
        <f t="shared" si="72"/>
        <v>0</v>
      </c>
      <c r="AM171" s="2">
        <f t="shared" si="72"/>
        <v>0</v>
      </c>
      <c r="AN171" s="2">
        <f t="shared" si="72"/>
        <v>0</v>
      </c>
      <c r="AO171" s="2">
        <f t="shared" si="72"/>
        <v>0</v>
      </c>
      <c r="AP171" s="2">
        <f t="shared" si="72"/>
        <v>0</v>
      </c>
      <c r="AQ171" s="57">
        <f t="shared" si="72"/>
        <v>0</v>
      </c>
      <c r="AR171" s="2">
        <f t="shared" si="72"/>
        <v>0</v>
      </c>
      <c r="AS171" s="2">
        <f t="shared" si="73"/>
        <v>0</v>
      </c>
      <c r="AT171" s="2">
        <f t="shared" si="73"/>
        <v>0</v>
      </c>
      <c r="AU171" s="2">
        <f t="shared" si="73"/>
        <v>0</v>
      </c>
      <c r="AV171" s="2">
        <f t="shared" si="73"/>
        <v>0</v>
      </c>
      <c r="AW171" s="2"/>
    </row>
    <row r="172" spans="5:49" ht="16.8" outlineLevel="1">
      <c r="E172" s="44">
        <f t="shared" si="66"/>
        <v>39172</v>
      </c>
      <c r="G172" s="2" t="s">
        <v>105</v>
      </c>
      <c r="I172" s="2">
        <f t="shared" si="70"/>
        <v>0</v>
      </c>
      <c r="K172" s="2">
        <f t="shared" ref="K172:L179" si="74">K$154 * $I172</f>
        <v>0</v>
      </c>
      <c r="L172" s="2">
        <f t="shared" si="74"/>
        <v>0</v>
      </c>
      <c r="M172" s="2">
        <f t="shared" si="69"/>
        <v>0</v>
      </c>
      <c r="N172" s="2">
        <f t="shared" si="69"/>
        <v>0</v>
      </c>
      <c r="O172" s="2">
        <f t="shared" si="69"/>
        <v>0</v>
      </c>
      <c r="P172" s="2">
        <f t="shared" si="69"/>
        <v>0</v>
      </c>
      <c r="Q172" s="2">
        <f t="shared" si="69"/>
        <v>0</v>
      </c>
      <c r="R172" s="2">
        <f t="shared" si="69"/>
        <v>0</v>
      </c>
      <c r="S172" s="2">
        <f t="shared" si="69"/>
        <v>0</v>
      </c>
      <c r="T172" s="2">
        <f t="shared" si="69"/>
        <v>0</v>
      </c>
      <c r="U172" s="2">
        <f t="shared" si="69"/>
        <v>0</v>
      </c>
      <c r="V172" s="2">
        <f t="shared" si="69"/>
        <v>0</v>
      </c>
      <c r="W172" s="2">
        <f t="shared" si="69"/>
        <v>0</v>
      </c>
      <c r="X172" s="2">
        <f t="shared" si="69"/>
        <v>0</v>
      </c>
      <c r="Y172" s="2">
        <f t="shared" si="69"/>
        <v>0</v>
      </c>
      <c r="Z172" s="2">
        <f t="shared" si="69"/>
        <v>0</v>
      </c>
      <c r="AA172" s="2">
        <f t="shared" si="69"/>
        <v>0</v>
      </c>
      <c r="AB172" s="2">
        <f t="shared" si="69"/>
        <v>0</v>
      </c>
      <c r="AC172" s="2">
        <f t="shared" si="72"/>
        <v>0</v>
      </c>
      <c r="AD172" s="2">
        <f t="shared" si="72"/>
        <v>0</v>
      </c>
      <c r="AE172" s="2">
        <f t="shared" si="72"/>
        <v>0</v>
      </c>
      <c r="AF172" s="2">
        <f t="shared" si="72"/>
        <v>0</v>
      </c>
      <c r="AG172" s="2">
        <f t="shared" si="72"/>
        <v>0</v>
      </c>
      <c r="AH172" s="2">
        <f t="shared" si="72"/>
        <v>0</v>
      </c>
      <c r="AI172" s="2">
        <f t="shared" si="72"/>
        <v>0</v>
      </c>
      <c r="AJ172" s="2">
        <f t="shared" si="72"/>
        <v>0</v>
      </c>
      <c r="AK172" s="2">
        <f t="shared" si="72"/>
        <v>0</v>
      </c>
      <c r="AL172" s="2">
        <f t="shared" si="72"/>
        <v>0</v>
      </c>
      <c r="AM172" s="2">
        <f t="shared" si="72"/>
        <v>0</v>
      </c>
      <c r="AN172" s="2">
        <f t="shared" si="72"/>
        <v>0</v>
      </c>
      <c r="AO172" s="2">
        <f t="shared" si="72"/>
        <v>0</v>
      </c>
      <c r="AP172" s="2">
        <f t="shared" si="72"/>
        <v>0</v>
      </c>
      <c r="AQ172" s="57">
        <f t="shared" si="72"/>
        <v>0</v>
      </c>
      <c r="AR172" s="2">
        <f t="shared" si="72"/>
        <v>0</v>
      </c>
      <c r="AS172" s="2">
        <f t="shared" si="73"/>
        <v>0</v>
      </c>
      <c r="AT172" s="2">
        <f t="shared" si="73"/>
        <v>0</v>
      </c>
      <c r="AU172" s="2">
        <f t="shared" si="73"/>
        <v>0</v>
      </c>
      <c r="AV172" s="2">
        <f t="shared" si="73"/>
        <v>0</v>
      </c>
      <c r="AW172" s="2"/>
    </row>
    <row r="173" spans="5:49" ht="16.8" outlineLevel="1">
      <c r="E173" s="44">
        <f t="shared" si="66"/>
        <v>39538</v>
      </c>
      <c r="G173" s="2" t="s">
        <v>105</v>
      </c>
      <c r="I173" s="2">
        <f t="shared" si="70"/>
        <v>0</v>
      </c>
      <c r="K173" s="2">
        <f t="shared" si="74"/>
        <v>0</v>
      </c>
      <c r="L173" s="2">
        <f t="shared" si="74"/>
        <v>0</v>
      </c>
      <c r="M173" s="2">
        <f t="shared" si="69"/>
        <v>0</v>
      </c>
      <c r="N173" s="2">
        <f t="shared" si="69"/>
        <v>0</v>
      </c>
      <c r="O173" s="2">
        <f t="shared" si="69"/>
        <v>0</v>
      </c>
      <c r="P173" s="2">
        <f t="shared" si="69"/>
        <v>0</v>
      </c>
      <c r="Q173" s="2">
        <f t="shared" si="69"/>
        <v>0</v>
      </c>
      <c r="R173" s="2">
        <f t="shared" si="69"/>
        <v>0</v>
      </c>
      <c r="S173" s="2">
        <f t="shared" si="69"/>
        <v>0</v>
      </c>
      <c r="T173" s="2">
        <f t="shared" si="69"/>
        <v>0</v>
      </c>
      <c r="U173" s="2">
        <f t="shared" si="69"/>
        <v>0</v>
      </c>
      <c r="V173" s="2">
        <f t="shared" si="69"/>
        <v>0</v>
      </c>
      <c r="W173" s="2">
        <f t="shared" si="69"/>
        <v>0</v>
      </c>
      <c r="X173" s="2">
        <f t="shared" si="69"/>
        <v>0</v>
      </c>
      <c r="Y173" s="2">
        <f t="shared" si="69"/>
        <v>0</v>
      </c>
      <c r="Z173" s="2">
        <f t="shared" si="69"/>
        <v>0</v>
      </c>
      <c r="AA173" s="2">
        <f t="shared" si="69"/>
        <v>0</v>
      </c>
      <c r="AB173" s="2">
        <f t="shared" si="69"/>
        <v>0</v>
      </c>
      <c r="AC173" s="2">
        <f t="shared" si="72"/>
        <v>0</v>
      </c>
      <c r="AD173" s="2">
        <f t="shared" si="72"/>
        <v>0</v>
      </c>
      <c r="AE173" s="2">
        <f t="shared" si="72"/>
        <v>0</v>
      </c>
      <c r="AF173" s="2">
        <f t="shared" si="72"/>
        <v>0</v>
      </c>
      <c r="AG173" s="2">
        <f t="shared" si="72"/>
        <v>0</v>
      </c>
      <c r="AH173" s="2">
        <f t="shared" si="72"/>
        <v>0</v>
      </c>
      <c r="AI173" s="2">
        <f t="shared" si="72"/>
        <v>0</v>
      </c>
      <c r="AJ173" s="2">
        <f t="shared" si="72"/>
        <v>0</v>
      </c>
      <c r="AK173" s="2">
        <f t="shared" si="72"/>
        <v>0</v>
      </c>
      <c r="AL173" s="2">
        <f t="shared" si="72"/>
        <v>0</v>
      </c>
      <c r="AM173" s="2">
        <f t="shared" si="72"/>
        <v>0</v>
      </c>
      <c r="AN173" s="2">
        <f t="shared" si="72"/>
        <v>0</v>
      </c>
      <c r="AO173" s="2">
        <f t="shared" si="72"/>
        <v>0</v>
      </c>
      <c r="AP173" s="2">
        <f t="shared" si="72"/>
        <v>0</v>
      </c>
      <c r="AQ173" s="57">
        <f t="shared" si="72"/>
        <v>0</v>
      </c>
      <c r="AR173" s="2">
        <f t="shared" si="72"/>
        <v>0</v>
      </c>
      <c r="AS173" s="2">
        <f t="shared" si="73"/>
        <v>0</v>
      </c>
      <c r="AT173" s="2">
        <f t="shared" si="73"/>
        <v>0</v>
      </c>
      <c r="AU173" s="2">
        <f t="shared" si="73"/>
        <v>0</v>
      </c>
      <c r="AV173" s="2">
        <f t="shared" si="73"/>
        <v>0</v>
      </c>
      <c r="AW173" s="2"/>
    </row>
    <row r="174" spans="5:49" ht="16.8" outlineLevel="1">
      <c r="E174" s="44">
        <f t="shared" si="66"/>
        <v>39903</v>
      </c>
      <c r="G174" s="2" t="s">
        <v>105</v>
      </c>
      <c r="I174" s="2">
        <f t="shared" si="70"/>
        <v>0</v>
      </c>
      <c r="K174" s="2">
        <f t="shared" si="74"/>
        <v>0</v>
      </c>
      <c r="L174" s="2">
        <f t="shared" si="74"/>
        <v>0</v>
      </c>
      <c r="M174" s="2">
        <f t="shared" si="69"/>
        <v>0</v>
      </c>
      <c r="N174" s="2">
        <f t="shared" si="69"/>
        <v>0</v>
      </c>
      <c r="O174" s="2">
        <f t="shared" si="69"/>
        <v>0</v>
      </c>
      <c r="P174" s="2">
        <f t="shared" si="69"/>
        <v>0</v>
      </c>
      <c r="Q174" s="2">
        <f t="shared" si="69"/>
        <v>0</v>
      </c>
      <c r="R174" s="2">
        <f t="shared" si="69"/>
        <v>0</v>
      </c>
      <c r="S174" s="2">
        <f t="shared" si="69"/>
        <v>0</v>
      </c>
      <c r="T174" s="2">
        <f t="shared" si="69"/>
        <v>0</v>
      </c>
      <c r="U174" s="2">
        <f t="shared" si="69"/>
        <v>0</v>
      </c>
      <c r="V174" s="2">
        <f t="shared" si="69"/>
        <v>0</v>
      </c>
      <c r="W174" s="2">
        <f t="shared" si="69"/>
        <v>0</v>
      </c>
      <c r="X174" s="2">
        <f t="shared" si="69"/>
        <v>0</v>
      </c>
      <c r="Y174" s="2">
        <f t="shared" si="69"/>
        <v>0</v>
      </c>
      <c r="Z174" s="2">
        <f t="shared" si="69"/>
        <v>0</v>
      </c>
      <c r="AA174" s="2">
        <f t="shared" si="69"/>
        <v>0</v>
      </c>
      <c r="AB174" s="2">
        <f t="shared" si="69"/>
        <v>0</v>
      </c>
      <c r="AC174" s="2">
        <f t="shared" si="72"/>
        <v>0</v>
      </c>
      <c r="AD174" s="2">
        <f t="shared" si="72"/>
        <v>0</v>
      </c>
      <c r="AE174" s="2">
        <f t="shared" si="72"/>
        <v>0</v>
      </c>
      <c r="AF174" s="2">
        <f t="shared" si="72"/>
        <v>0</v>
      </c>
      <c r="AG174" s="2">
        <f t="shared" si="72"/>
        <v>0</v>
      </c>
      <c r="AH174" s="2">
        <f t="shared" si="72"/>
        <v>0</v>
      </c>
      <c r="AI174" s="2">
        <f t="shared" si="72"/>
        <v>0</v>
      </c>
      <c r="AJ174" s="2">
        <f t="shared" si="72"/>
        <v>0</v>
      </c>
      <c r="AK174" s="2">
        <f t="shared" si="72"/>
        <v>0</v>
      </c>
      <c r="AL174" s="2">
        <f t="shared" si="72"/>
        <v>0</v>
      </c>
      <c r="AM174" s="2">
        <f t="shared" si="72"/>
        <v>0</v>
      </c>
      <c r="AN174" s="2">
        <f t="shared" si="72"/>
        <v>0</v>
      </c>
      <c r="AO174" s="2">
        <f t="shared" si="72"/>
        <v>0</v>
      </c>
      <c r="AP174" s="2">
        <f t="shared" si="72"/>
        <v>0</v>
      </c>
      <c r="AQ174" s="57">
        <f t="shared" si="72"/>
        <v>0</v>
      </c>
      <c r="AR174" s="2">
        <f t="shared" si="72"/>
        <v>0</v>
      </c>
      <c r="AS174" s="2">
        <f t="shared" si="73"/>
        <v>0</v>
      </c>
      <c r="AT174" s="2">
        <f t="shared" si="73"/>
        <v>0</v>
      </c>
      <c r="AU174" s="2">
        <f t="shared" si="73"/>
        <v>0</v>
      </c>
      <c r="AV174" s="2">
        <f t="shared" si="73"/>
        <v>0</v>
      </c>
      <c r="AW174" s="2"/>
    </row>
    <row r="175" spans="5:49" ht="16.8" outlineLevel="1">
      <c r="E175" s="44">
        <f t="shared" si="66"/>
        <v>40268</v>
      </c>
      <c r="G175" s="2" t="s">
        <v>105</v>
      </c>
      <c r="I175" s="2">
        <f t="shared" si="70"/>
        <v>0</v>
      </c>
      <c r="K175" s="2">
        <f t="shared" si="74"/>
        <v>0</v>
      </c>
      <c r="L175" s="2">
        <f t="shared" si="74"/>
        <v>0</v>
      </c>
      <c r="M175" s="2">
        <f t="shared" si="69"/>
        <v>0</v>
      </c>
      <c r="N175" s="2">
        <f t="shared" si="69"/>
        <v>0</v>
      </c>
      <c r="O175" s="2">
        <f t="shared" si="69"/>
        <v>0</v>
      </c>
      <c r="P175" s="2">
        <f t="shared" si="69"/>
        <v>0</v>
      </c>
      <c r="Q175" s="2">
        <f t="shared" si="69"/>
        <v>0</v>
      </c>
      <c r="R175" s="2">
        <f t="shared" si="69"/>
        <v>0</v>
      </c>
      <c r="S175" s="2">
        <f t="shared" si="69"/>
        <v>0</v>
      </c>
      <c r="T175" s="2">
        <f t="shared" si="69"/>
        <v>0</v>
      </c>
      <c r="U175" s="2">
        <f t="shared" si="69"/>
        <v>0</v>
      </c>
      <c r="V175" s="2">
        <f t="shared" si="69"/>
        <v>0</v>
      </c>
      <c r="W175" s="2">
        <f t="shared" si="69"/>
        <v>0</v>
      </c>
      <c r="X175" s="2">
        <f t="shared" si="69"/>
        <v>0</v>
      </c>
      <c r="Y175" s="2">
        <f t="shared" si="69"/>
        <v>0</v>
      </c>
      <c r="Z175" s="2">
        <f t="shared" si="69"/>
        <v>0</v>
      </c>
      <c r="AA175" s="2">
        <f t="shared" si="69"/>
        <v>0</v>
      </c>
      <c r="AB175" s="2">
        <f t="shared" si="69"/>
        <v>0</v>
      </c>
      <c r="AC175" s="2">
        <f t="shared" si="72"/>
        <v>0</v>
      </c>
      <c r="AD175" s="2">
        <f t="shared" si="72"/>
        <v>0</v>
      </c>
      <c r="AE175" s="2">
        <f t="shared" si="72"/>
        <v>0</v>
      </c>
      <c r="AF175" s="2">
        <f t="shared" si="72"/>
        <v>0</v>
      </c>
      <c r="AG175" s="2">
        <f t="shared" si="72"/>
        <v>0</v>
      </c>
      <c r="AH175" s="2">
        <f t="shared" si="72"/>
        <v>0</v>
      </c>
      <c r="AI175" s="2">
        <f t="shared" si="72"/>
        <v>0</v>
      </c>
      <c r="AJ175" s="2">
        <f t="shared" si="72"/>
        <v>0</v>
      </c>
      <c r="AK175" s="2">
        <f t="shared" si="72"/>
        <v>0</v>
      </c>
      <c r="AL175" s="2">
        <f t="shared" si="72"/>
        <v>0</v>
      </c>
      <c r="AM175" s="2">
        <f t="shared" si="72"/>
        <v>0</v>
      </c>
      <c r="AN175" s="2">
        <f t="shared" si="72"/>
        <v>0</v>
      </c>
      <c r="AO175" s="2">
        <f t="shared" si="72"/>
        <v>0</v>
      </c>
      <c r="AP175" s="2">
        <f t="shared" si="72"/>
        <v>0</v>
      </c>
      <c r="AQ175" s="57">
        <f t="shared" si="72"/>
        <v>0</v>
      </c>
      <c r="AR175" s="2">
        <f t="shared" si="72"/>
        <v>0</v>
      </c>
      <c r="AS175" s="2">
        <f t="shared" si="73"/>
        <v>0</v>
      </c>
      <c r="AT175" s="2">
        <f t="shared" si="73"/>
        <v>0</v>
      </c>
      <c r="AU175" s="2">
        <f t="shared" si="73"/>
        <v>0</v>
      </c>
      <c r="AV175" s="2">
        <f t="shared" si="73"/>
        <v>0</v>
      </c>
      <c r="AW175" s="2"/>
    </row>
    <row r="176" spans="5:49" ht="16.8" outlineLevel="1">
      <c r="E176" s="44">
        <f t="shared" si="66"/>
        <v>40633</v>
      </c>
      <c r="G176" s="2" t="s">
        <v>105</v>
      </c>
      <c r="I176" s="2">
        <f t="shared" si="70"/>
        <v>0</v>
      </c>
      <c r="K176" s="2">
        <f t="shared" si="74"/>
        <v>0</v>
      </c>
      <c r="L176" s="2">
        <f t="shared" si="74"/>
        <v>0</v>
      </c>
      <c r="M176" s="2">
        <f t="shared" si="69"/>
        <v>0</v>
      </c>
      <c r="N176" s="2">
        <f t="shared" si="69"/>
        <v>0</v>
      </c>
      <c r="O176" s="2">
        <f t="shared" si="69"/>
        <v>0</v>
      </c>
      <c r="P176" s="2">
        <f t="shared" si="69"/>
        <v>0</v>
      </c>
      <c r="Q176" s="2">
        <f t="shared" si="69"/>
        <v>0</v>
      </c>
      <c r="R176" s="2">
        <f t="shared" si="69"/>
        <v>0</v>
      </c>
      <c r="S176" s="2">
        <f t="shared" si="69"/>
        <v>0</v>
      </c>
      <c r="T176" s="2">
        <f t="shared" si="69"/>
        <v>0</v>
      </c>
      <c r="U176" s="2">
        <f t="shared" si="69"/>
        <v>0</v>
      </c>
      <c r="V176" s="2">
        <f t="shared" si="69"/>
        <v>0</v>
      </c>
      <c r="W176" s="2">
        <f t="shared" si="69"/>
        <v>0</v>
      </c>
      <c r="X176" s="2">
        <f t="shared" si="69"/>
        <v>0</v>
      </c>
      <c r="Y176" s="2">
        <f t="shared" si="69"/>
        <v>0</v>
      </c>
      <c r="Z176" s="2">
        <f t="shared" si="69"/>
        <v>0</v>
      </c>
      <c r="AA176" s="2">
        <f t="shared" si="69"/>
        <v>0</v>
      </c>
      <c r="AB176" s="2">
        <f t="shared" si="69"/>
        <v>0</v>
      </c>
      <c r="AC176" s="2">
        <f t="shared" si="72"/>
        <v>0</v>
      </c>
      <c r="AD176" s="2">
        <f t="shared" si="72"/>
        <v>0</v>
      </c>
      <c r="AE176" s="2">
        <f t="shared" si="72"/>
        <v>0</v>
      </c>
      <c r="AF176" s="2">
        <f t="shared" si="72"/>
        <v>0</v>
      </c>
      <c r="AG176" s="2">
        <f t="shared" si="72"/>
        <v>0</v>
      </c>
      <c r="AH176" s="2">
        <f t="shared" si="72"/>
        <v>0</v>
      </c>
      <c r="AI176" s="2">
        <f t="shared" si="72"/>
        <v>0</v>
      </c>
      <c r="AJ176" s="2">
        <f t="shared" si="72"/>
        <v>0</v>
      </c>
      <c r="AK176" s="2">
        <f t="shared" si="72"/>
        <v>0</v>
      </c>
      <c r="AL176" s="2">
        <f t="shared" si="72"/>
        <v>0</v>
      </c>
      <c r="AM176" s="2">
        <f t="shared" si="72"/>
        <v>0</v>
      </c>
      <c r="AN176" s="2">
        <f t="shared" si="72"/>
        <v>0</v>
      </c>
      <c r="AO176" s="2">
        <f t="shared" si="72"/>
        <v>0</v>
      </c>
      <c r="AP176" s="2">
        <f t="shared" si="72"/>
        <v>0</v>
      </c>
      <c r="AQ176" s="57">
        <f t="shared" si="72"/>
        <v>0</v>
      </c>
      <c r="AR176" s="2">
        <f t="shared" si="72"/>
        <v>0</v>
      </c>
      <c r="AS176" s="2">
        <f t="shared" si="73"/>
        <v>0</v>
      </c>
      <c r="AT176" s="2">
        <f t="shared" si="73"/>
        <v>0</v>
      </c>
      <c r="AU176" s="2">
        <f t="shared" si="73"/>
        <v>0</v>
      </c>
      <c r="AV176" s="2">
        <f t="shared" si="73"/>
        <v>0</v>
      </c>
      <c r="AW176" s="2"/>
    </row>
    <row r="177" spans="5:49" ht="16.8" outlineLevel="1">
      <c r="E177" s="44">
        <f t="shared" si="66"/>
        <v>40999</v>
      </c>
      <c r="G177" s="2" t="s">
        <v>105</v>
      </c>
      <c r="I177" s="2">
        <f t="shared" si="70"/>
        <v>0</v>
      </c>
      <c r="K177" s="2">
        <f t="shared" si="74"/>
        <v>0</v>
      </c>
      <c r="L177" s="2">
        <f t="shared" si="74"/>
        <v>0</v>
      </c>
      <c r="M177" s="2">
        <f t="shared" si="69"/>
        <v>0</v>
      </c>
      <c r="N177" s="2">
        <f t="shared" si="69"/>
        <v>0</v>
      </c>
      <c r="O177" s="2">
        <f t="shared" si="69"/>
        <v>0</v>
      </c>
      <c r="P177" s="2">
        <f t="shared" si="69"/>
        <v>0</v>
      </c>
      <c r="Q177" s="2">
        <f t="shared" si="69"/>
        <v>0</v>
      </c>
      <c r="R177" s="2">
        <f t="shared" si="69"/>
        <v>0</v>
      </c>
      <c r="S177" s="2">
        <f t="shared" si="69"/>
        <v>0</v>
      </c>
      <c r="T177" s="2">
        <f t="shared" si="69"/>
        <v>0</v>
      </c>
      <c r="U177" s="2">
        <f t="shared" si="69"/>
        <v>0</v>
      </c>
      <c r="V177" s="2">
        <f t="shared" si="69"/>
        <v>0</v>
      </c>
      <c r="W177" s="2">
        <f t="shared" si="69"/>
        <v>0</v>
      </c>
      <c r="X177" s="2">
        <f t="shared" si="69"/>
        <v>0</v>
      </c>
      <c r="Y177" s="2">
        <f t="shared" si="69"/>
        <v>0</v>
      </c>
      <c r="Z177" s="2">
        <f t="shared" si="69"/>
        <v>0</v>
      </c>
      <c r="AA177" s="2">
        <f t="shared" si="69"/>
        <v>0</v>
      </c>
      <c r="AB177" s="2">
        <f t="shared" si="69"/>
        <v>0</v>
      </c>
      <c r="AC177" s="2">
        <f t="shared" si="72"/>
        <v>0</v>
      </c>
      <c r="AD177" s="2">
        <f t="shared" si="72"/>
        <v>0</v>
      </c>
      <c r="AE177" s="2">
        <f t="shared" si="72"/>
        <v>0</v>
      </c>
      <c r="AF177" s="2">
        <f t="shared" si="72"/>
        <v>0</v>
      </c>
      <c r="AG177" s="2">
        <f t="shared" si="72"/>
        <v>0</v>
      </c>
      <c r="AH177" s="2">
        <f t="shared" si="72"/>
        <v>0</v>
      </c>
      <c r="AI177" s="2">
        <f t="shared" si="72"/>
        <v>0</v>
      </c>
      <c r="AJ177" s="2">
        <f t="shared" si="72"/>
        <v>0</v>
      </c>
      <c r="AK177" s="2">
        <f t="shared" si="72"/>
        <v>0</v>
      </c>
      <c r="AL177" s="2">
        <f t="shared" si="72"/>
        <v>0</v>
      </c>
      <c r="AM177" s="2">
        <f t="shared" si="72"/>
        <v>0</v>
      </c>
      <c r="AN177" s="2">
        <f t="shared" si="72"/>
        <v>0</v>
      </c>
      <c r="AO177" s="2">
        <f t="shared" si="72"/>
        <v>0</v>
      </c>
      <c r="AP177" s="2">
        <f t="shared" si="72"/>
        <v>0</v>
      </c>
      <c r="AQ177" s="57">
        <f t="shared" si="72"/>
        <v>0</v>
      </c>
      <c r="AR177" s="2">
        <f t="shared" si="72"/>
        <v>0</v>
      </c>
      <c r="AS177" s="2">
        <f t="shared" si="73"/>
        <v>0</v>
      </c>
      <c r="AT177" s="2">
        <f t="shared" si="73"/>
        <v>0</v>
      </c>
      <c r="AU177" s="2">
        <f t="shared" si="73"/>
        <v>0</v>
      </c>
      <c r="AV177" s="2">
        <f t="shared" si="73"/>
        <v>0</v>
      </c>
      <c r="AW177" s="2"/>
    </row>
    <row r="178" spans="5:49" ht="16.8" outlineLevel="1">
      <c r="E178" s="44">
        <f t="shared" si="66"/>
        <v>41364</v>
      </c>
      <c r="G178" s="2" t="s">
        <v>105</v>
      </c>
      <c r="I178" s="2">
        <f t="shared" si="70"/>
        <v>0</v>
      </c>
      <c r="K178" s="2">
        <f t="shared" si="74"/>
        <v>0</v>
      </c>
      <c r="L178" s="2">
        <f t="shared" si="74"/>
        <v>0</v>
      </c>
      <c r="M178" s="2">
        <f t="shared" si="69"/>
        <v>0</v>
      </c>
      <c r="N178" s="2">
        <f t="shared" si="69"/>
        <v>0</v>
      </c>
      <c r="O178" s="2">
        <f t="shared" si="69"/>
        <v>0</v>
      </c>
      <c r="P178" s="2">
        <f t="shared" si="69"/>
        <v>0</v>
      </c>
      <c r="Q178" s="2">
        <f t="shared" si="69"/>
        <v>0</v>
      </c>
      <c r="R178" s="2">
        <f t="shared" si="69"/>
        <v>0</v>
      </c>
      <c r="S178" s="2">
        <f t="shared" si="69"/>
        <v>0</v>
      </c>
      <c r="T178" s="2">
        <f t="shared" si="69"/>
        <v>0</v>
      </c>
      <c r="U178" s="2">
        <f t="shared" si="69"/>
        <v>0</v>
      </c>
      <c r="V178" s="2">
        <f t="shared" si="69"/>
        <v>0</v>
      </c>
      <c r="W178" s="2">
        <f t="shared" si="69"/>
        <v>0</v>
      </c>
      <c r="X178" s="2">
        <f t="shared" si="69"/>
        <v>0</v>
      </c>
      <c r="Y178" s="2">
        <f t="shared" si="69"/>
        <v>0</v>
      </c>
      <c r="Z178" s="2">
        <f t="shared" si="69"/>
        <v>0</v>
      </c>
      <c r="AA178" s="2">
        <f t="shared" si="69"/>
        <v>0</v>
      </c>
      <c r="AB178" s="2">
        <f t="shared" si="69"/>
        <v>0</v>
      </c>
      <c r="AC178" s="2">
        <f t="shared" si="72"/>
        <v>0</v>
      </c>
      <c r="AD178" s="2">
        <f t="shared" si="72"/>
        <v>0</v>
      </c>
      <c r="AE178" s="2">
        <f t="shared" si="72"/>
        <v>0</v>
      </c>
      <c r="AF178" s="2">
        <f t="shared" si="72"/>
        <v>0</v>
      </c>
      <c r="AG178" s="2">
        <f t="shared" si="72"/>
        <v>0</v>
      </c>
      <c r="AH178" s="2">
        <f t="shared" si="72"/>
        <v>0</v>
      </c>
      <c r="AI178" s="2">
        <f t="shared" si="72"/>
        <v>0</v>
      </c>
      <c r="AJ178" s="2">
        <f t="shared" si="72"/>
        <v>0</v>
      </c>
      <c r="AK178" s="2">
        <f t="shared" si="72"/>
        <v>0</v>
      </c>
      <c r="AL178" s="2">
        <f t="shared" si="72"/>
        <v>0</v>
      </c>
      <c r="AM178" s="2">
        <f t="shared" si="72"/>
        <v>0</v>
      </c>
      <c r="AN178" s="2">
        <f t="shared" si="72"/>
        <v>0</v>
      </c>
      <c r="AO178" s="2">
        <f t="shared" si="72"/>
        <v>0</v>
      </c>
      <c r="AP178" s="2">
        <f t="shared" si="72"/>
        <v>0</v>
      </c>
      <c r="AQ178" s="57">
        <f t="shared" si="72"/>
        <v>0</v>
      </c>
      <c r="AR178" s="2">
        <f t="shared" si="72"/>
        <v>0</v>
      </c>
      <c r="AS178" s="2">
        <f t="shared" si="73"/>
        <v>0</v>
      </c>
      <c r="AT178" s="2">
        <f t="shared" si="73"/>
        <v>0</v>
      </c>
      <c r="AU178" s="2">
        <f t="shared" si="73"/>
        <v>0</v>
      </c>
      <c r="AV178" s="2">
        <f t="shared" si="73"/>
        <v>0</v>
      </c>
      <c r="AW178" s="2"/>
    </row>
    <row r="179" spans="5:49" ht="16.8" outlineLevel="1">
      <c r="E179" s="44">
        <f t="shared" si="66"/>
        <v>41729</v>
      </c>
      <c r="G179" s="2" t="s">
        <v>105</v>
      </c>
      <c r="I179" s="2">
        <f t="shared" si="70"/>
        <v>0</v>
      </c>
      <c r="K179" s="2">
        <f t="shared" si="74"/>
        <v>0</v>
      </c>
      <c r="L179" s="2">
        <f t="shared" si="74"/>
        <v>0</v>
      </c>
      <c r="M179" s="2">
        <f t="shared" si="69"/>
        <v>0</v>
      </c>
      <c r="N179" s="2">
        <f t="shared" si="69"/>
        <v>0</v>
      </c>
      <c r="O179" s="2">
        <f t="shared" si="69"/>
        <v>0</v>
      </c>
      <c r="P179" s="2">
        <f t="shared" si="69"/>
        <v>0</v>
      </c>
      <c r="Q179" s="2">
        <f t="shared" si="69"/>
        <v>0</v>
      </c>
      <c r="R179" s="2">
        <f t="shared" si="69"/>
        <v>0</v>
      </c>
      <c r="S179" s="2">
        <f t="shared" si="69"/>
        <v>0</v>
      </c>
      <c r="T179" s="2">
        <f t="shared" si="69"/>
        <v>0</v>
      </c>
      <c r="U179" s="2">
        <f t="shared" ref="U179:AJ191" si="75">U$154 * $I179</f>
        <v>0</v>
      </c>
      <c r="V179" s="2">
        <f t="shared" si="75"/>
        <v>0</v>
      </c>
      <c r="W179" s="2">
        <f t="shared" si="75"/>
        <v>0</v>
      </c>
      <c r="X179" s="2">
        <f t="shared" si="75"/>
        <v>0</v>
      </c>
      <c r="Y179" s="2">
        <f t="shared" si="75"/>
        <v>0</v>
      </c>
      <c r="Z179" s="2">
        <f t="shared" si="75"/>
        <v>0</v>
      </c>
      <c r="AA179" s="2">
        <f t="shared" si="75"/>
        <v>0</v>
      </c>
      <c r="AB179" s="2">
        <f t="shared" si="75"/>
        <v>0</v>
      </c>
      <c r="AC179" s="2">
        <f t="shared" si="75"/>
        <v>0</v>
      </c>
      <c r="AD179" s="2">
        <f t="shared" si="75"/>
        <v>0</v>
      </c>
      <c r="AE179" s="2">
        <f t="shared" si="75"/>
        <v>0</v>
      </c>
      <c r="AF179" s="2">
        <f t="shared" si="75"/>
        <v>0</v>
      </c>
      <c r="AG179" s="2">
        <f t="shared" si="75"/>
        <v>0</v>
      </c>
      <c r="AH179" s="2">
        <f t="shared" si="75"/>
        <v>0</v>
      </c>
      <c r="AI179" s="2">
        <f t="shared" si="75"/>
        <v>0</v>
      </c>
      <c r="AJ179" s="2">
        <f t="shared" si="75"/>
        <v>0</v>
      </c>
      <c r="AK179" s="2">
        <f t="shared" si="72"/>
        <v>0</v>
      </c>
      <c r="AL179" s="2">
        <f t="shared" si="72"/>
        <v>0</v>
      </c>
      <c r="AM179" s="2">
        <f t="shared" si="72"/>
        <v>0</v>
      </c>
      <c r="AN179" s="2">
        <f t="shared" si="72"/>
        <v>0</v>
      </c>
      <c r="AO179" s="2">
        <f t="shared" si="72"/>
        <v>0</v>
      </c>
      <c r="AP179" s="2">
        <f t="shared" si="72"/>
        <v>0</v>
      </c>
      <c r="AQ179" s="57">
        <f t="shared" si="72"/>
        <v>0</v>
      </c>
      <c r="AR179" s="2">
        <f t="shared" si="72"/>
        <v>0</v>
      </c>
      <c r="AS179" s="2">
        <f t="shared" si="73"/>
        <v>0</v>
      </c>
      <c r="AT179" s="2">
        <f t="shared" si="73"/>
        <v>0</v>
      </c>
      <c r="AU179" s="2">
        <f t="shared" si="73"/>
        <v>0</v>
      </c>
      <c r="AV179" s="2">
        <f t="shared" si="73"/>
        <v>0</v>
      </c>
      <c r="AW179" s="2"/>
    </row>
    <row r="180" spans="5:49" ht="16.8" outlineLevel="1">
      <c r="E180" s="44">
        <f t="shared" si="66"/>
        <v>42094</v>
      </c>
      <c r="G180" s="2" t="s">
        <v>105</v>
      </c>
      <c r="I180" s="2">
        <f t="shared" si="70"/>
        <v>0</v>
      </c>
      <c r="K180" s="2">
        <f t="shared" ref="K180:T191" si="76">K$154 * $I180</f>
        <v>0</v>
      </c>
      <c r="L180" s="2">
        <f t="shared" si="76"/>
        <v>0</v>
      </c>
      <c r="M180" s="2">
        <f t="shared" si="76"/>
        <v>0</v>
      </c>
      <c r="N180" s="2">
        <f t="shared" si="76"/>
        <v>0</v>
      </c>
      <c r="O180" s="2">
        <f t="shared" si="76"/>
        <v>0</v>
      </c>
      <c r="P180" s="2">
        <f t="shared" si="76"/>
        <v>0</v>
      </c>
      <c r="Q180" s="2">
        <f t="shared" si="76"/>
        <v>0</v>
      </c>
      <c r="R180" s="2">
        <f t="shared" si="76"/>
        <v>0</v>
      </c>
      <c r="S180" s="2">
        <f t="shared" si="76"/>
        <v>0</v>
      </c>
      <c r="T180" s="2">
        <f t="shared" si="76"/>
        <v>0</v>
      </c>
      <c r="U180" s="2">
        <f t="shared" si="75"/>
        <v>0</v>
      </c>
      <c r="V180" s="2">
        <f t="shared" si="75"/>
        <v>0</v>
      </c>
      <c r="W180" s="2">
        <f t="shared" si="75"/>
        <v>0</v>
      </c>
      <c r="X180" s="2">
        <f t="shared" si="75"/>
        <v>0</v>
      </c>
      <c r="Y180" s="2">
        <f t="shared" si="75"/>
        <v>0</v>
      </c>
      <c r="Z180" s="2">
        <f t="shared" si="75"/>
        <v>0</v>
      </c>
      <c r="AA180" s="2">
        <f t="shared" si="75"/>
        <v>0</v>
      </c>
      <c r="AB180" s="2">
        <f t="shared" si="75"/>
        <v>0</v>
      </c>
      <c r="AC180" s="2">
        <f t="shared" si="75"/>
        <v>0</v>
      </c>
      <c r="AD180" s="2">
        <f t="shared" si="75"/>
        <v>0</v>
      </c>
      <c r="AE180" s="2">
        <f t="shared" si="75"/>
        <v>0</v>
      </c>
      <c r="AF180" s="2">
        <f t="shared" si="75"/>
        <v>0</v>
      </c>
      <c r="AG180" s="2">
        <f t="shared" si="75"/>
        <v>0</v>
      </c>
      <c r="AH180" s="2">
        <f t="shared" si="75"/>
        <v>0</v>
      </c>
      <c r="AI180" s="2">
        <f t="shared" si="75"/>
        <v>0</v>
      </c>
      <c r="AJ180" s="2">
        <f t="shared" si="75"/>
        <v>0</v>
      </c>
      <c r="AK180" s="2">
        <f t="shared" si="72"/>
        <v>0</v>
      </c>
      <c r="AL180" s="2">
        <f t="shared" si="72"/>
        <v>0</v>
      </c>
      <c r="AM180" s="2">
        <f t="shared" si="72"/>
        <v>0</v>
      </c>
      <c r="AN180" s="2">
        <f t="shared" si="72"/>
        <v>0</v>
      </c>
      <c r="AO180" s="2">
        <f t="shared" si="72"/>
        <v>0</v>
      </c>
      <c r="AP180" s="2">
        <f t="shared" si="72"/>
        <v>0</v>
      </c>
      <c r="AQ180" s="57">
        <f t="shared" si="72"/>
        <v>0</v>
      </c>
      <c r="AR180" s="2">
        <f t="shared" ref="AR180:AV193" si="77">AR$154 * $I180</f>
        <v>0</v>
      </c>
      <c r="AS180" s="2">
        <f t="shared" si="77"/>
        <v>0</v>
      </c>
      <c r="AT180" s="2">
        <f t="shared" si="77"/>
        <v>0</v>
      </c>
      <c r="AU180" s="2">
        <f t="shared" si="77"/>
        <v>0</v>
      </c>
      <c r="AV180" s="2">
        <f t="shared" si="77"/>
        <v>0</v>
      </c>
      <c r="AW180" s="2"/>
    </row>
    <row r="181" spans="5:49" ht="16.8" outlineLevel="1">
      <c r="E181" s="44">
        <f t="shared" si="66"/>
        <v>42460</v>
      </c>
      <c r="G181" s="2" t="s">
        <v>105</v>
      </c>
      <c r="I181" s="2">
        <f t="shared" si="70"/>
        <v>0</v>
      </c>
      <c r="K181" s="2">
        <f t="shared" si="76"/>
        <v>0</v>
      </c>
      <c r="L181" s="2">
        <f t="shared" si="76"/>
        <v>0</v>
      </c>
      <c r="M181" s="2">
        <f t="shared" si="76"/>
        <v>0</v>
      </c>
      <c r="N181" s="2">
        <f t="shared" si="76"/>
        <v>0</v>
      </c>
      <c r="O181" s="2">
        <f t="shared" si="76"/>
        <v>0</v>
      </c>
      <c r="P181" s="2">
        <f t="shared" si="76"/>
        <v>0</v>
      </c>
      <c r="Q181" s="2">
        <f t="shared" si="76"/>
        <v>0</v>
      </c>
      <c r="R181" s="2">
        <f t="shared" si="76"/>
        <v>0</v>
      </c>
      <c r="S181" s="2">
        <f t="shared" si="76"/>
        <v>0</v>
      </c>
      <c r="T181" s="2">
        <f t="shared" si="76"/>
        <v>0</v>
      </c>
      <c r="U181" s="2">
        <f t="shared" si="75"/>
        <v>0</v>
      </c>
      <c r="V181" s="2">
        <f t="shared" si="75"/>
        <v>0</v>
      </c>
      <c r="W181" s="2">
        <f t="shared" si="75"/>
        <v>0</v>
      </c>
      <c r="X181" s="2">
        <f t="shared" si="75"/>
        <v>0</v>
      </c>
      <c r="Y181" s="2">
        <f t="shared" si="75"/>
        <v>0</v>
      </c>
      <c r="Z181" s="2">
        <f t="shared" si="75"/>
        <v>0</v>
      </c>
      <c r="AA181" s="2">
        <f t="shared" si="75"/>
        <v>0</v>
      </c>
      <c r="AB181" s="2">
        <f t="shared" si="75"/>
        <v>0</v>
      </c>
      <c r="AC181" s="2">
        <f t="shared" si="75"/>
        <v>0</v>
      </c>
      <c r="AD181" s="2">
        <f t="shared" si="75"/>
        <v>0</v>
      </c>
      <c r="AE181" s="2">
        <f t="shared" si="75"/>
        <v>0</v>
      </c>
      <c r="AF181" s="2">
        <f t="shared" si="75"/>
        <v>0</v>
      </c>
      <c r="AG181" s="2">
        <f t="shared" si="75"/>
        <v>0</v>
      </c>
      <c r="AH181" s="2">
        <f t="shared" si="75"/>
        <v>0</v>
      </c>
      <c r="AI181" s="2">
        <f t="shared" si="75"/>
        <v>0</v>
      </c>
      <c r="AJ181" s="2">
        <f t="shared" si="75"/>
        <v>0</v>
      </c>
      <c r="AK181" s="2">
        <f t="shared" ref="AK181:AQ193" si="78">AK$154 * $I181</f>
        <v>0</v>
      </c>
      <c r="AL181" s="2">
        <f t="shared" si="78"/>
        <v>0</v>
      </c>
      <c r="AM181" s="2">
        <f t="shared" si="78"/>
        <v>0</v>
      </c>
      <c r="AN181" s="2">
        <f t="shared" si="78"/>
        <v>0</v>
      </c>
      <c r="AO181" s="2">
        <f t="shared" si="78"/>
        <v>0</v>
      </c>
      <c r="AP181" s="2">
        <f t="shared" si="78"/>
        <v>0</v>
      </c>
      <c r="AQ181" s="57">
        <f t="shared" si="78"/>
        <v>0</v>
      </c>
      <c r="AR181" s="2">
        <f t="shared" si="77"/>
        <v>0</v>
      </c>
      <c r="AS181" s="2">
        <f t="shared" si="77"/>
        <v>0</v>
      </c>
      <c r="AT181" s="2">
        <f t="shared" si="77"/>
        <v>0</v>
      </c>
      <c r="AU181" s="2">
        <f t="shared" si="77"/>
        <v>0</v>
      </c>
      <c r="AV181" s="2">
        <f t="shared" si="77"/>
        <v>0</v>
      </c>
      <c r="AW181" s="2"/>
    </row>
    <row r="182" spans="5:49" ht="16.8" outlineLevel="1">
      <c r="E182" s="44">
        <f t="shared" si="66"/>
        <v>42825</v>
      </c>
      <c r="G182" s="2" t="s">
        <v>105</v>
      </c>
      <c r="I182" s="2">
        <f t="shared" si="70"/>
        <v>0</v>
      </c>
      <c r="K182" s="2">
        <f t="shared" si="76"/>
        <v>0</v>
      </c>
      <c r="L182" s="2">
        <f t="shared" si="76"/>
        <v>0</v>
      </c>
      <c r="M182" s="2">
        <f t="shared" si="76"/>
        <v>0</v>
      </c>
      <c r="N182" s="2">
        <f t="shared" si="76"/>
        <v>0</v>
      </c>
      <c r="O182" s="2">
        <f t="shared" si="76"/>
        <v>0</v>
      </c>
      <c r="P182" s="2">
        <f t="shared" si="76"/>
        <v>0</v>
      </c>
      <c r="Q182" s="2">
        <f t="shared" si="76"/>
        <v>0</v>
      </c>
      <c r="R182" s="2">
        <f t="shared" si="76"/>
        <v>0</v>
      </c>
      <c r="S182" s="2">
        <f t="shared" si="76"/>
        <v>0</v>
      </c>
      <c r="T182" s="2">
        <f t="shared" si="76"/>
        <v>0</v>
      </c>
      <c r="U182" s="2">
        <f t="shared" si="75"/>
        <v>0</v>
      </c>
      <c r="V182" s="2">
        <f t="shared" si="75"/>
        <v>0</v>
      </c>
      <c r="W182" s="2">
        <f t="shared" si="75"/>
        <v>0</v>
      </c>
      <c r="X182" s="2">
        <f t="shared" si="75"/>
        <v>0</v>
      </c>
      <c r="Y182" s="2">
        <f t="shared" si="75"/>
        <v>0</v>
      </c>
      <c r="Z182" s="2">
        <f t="shared" si="75"/>
        <v>0</v>
      </c>
      <c r="AA182" s="2">
        <f t="shared" si="75"/>
        <v>0</v>
      </c>
      <c r="AB182" s="2">
        <f t="shared" si="75"/>
        <v>0</v>
      </c>
      <c r="AC182" s="2">
        <f t="shared" si="75"/>
        <v>0</v>
      </c>
      <c r="AD182" s="2">
        <f t="shared" si="75"/>
        <v>0</v>
      </c>
      <c r="AE182" s="2">
        <f t="shared" si="75"/>
        <v>0</v>
      </c>
      <c r="AF182" s="2">
        <f t="shared" si="75"/>
        <v>0</v>
      </c>
      <c r="AG182" s="2">
        <f t="shared" si="75"/>
        <v>0</v>
      </c>
      <c r="AH182" s="2">
        <f t="shared" si="75"/>
        <v>0</v>
      </c>
      <c r="AI182" s="2">
        <f t="shared" si="75"/>
        <v>0</v>
      </c>
      <c r="AJ182" s="2">
        <f t="shared" si="75"/>
        <v>0</v>
      </c>
      <c r="AK182" s="2">
        <f t="shared" si="78"/>
        <v>0</v>
      </c>
      <c r="AL182" s="2">
        <f t="shared" si="78"/>
        <v>0</v>
      </c>
      <c r="AM182" s="2">
        <f t="shared" si="78"/>
        <v>0</v>
      </c>
      <c r="AN182" s="2">
        <f t="shared" si="78"/>
        <v>0</v>
      </c>
      <c r="AO182" s="2">
        <f t="shared" si="78"/>
        <v>0</v>
      </c>
      <c r="AP182" s="2">
        <f t="shared" si="78"/>
        <v>0</v>
      </c>
      <c r="AQ182" s="57">
        <f t="shared" si="78"/>
        <v>0</v>
      </c>
      <c r="AR182" s="2">
        <f t="shared" si="77"/>
        <v>0</v>
      </c>
      <c r="AS182" s="2">
        <f t="shared" si="77"/>
        <v>0</v>
      </c>
      <c r="AT182" s="2">
        <f t="shared" si="77"/>
        <v>0</v>
      </c>
      <c r="AU182" s="2">
        <f t="shared" si="77"/>
        <v>0</v>
      </c>
      <c r="AV182" s="2">
        <f t="shared" si="77"/>
        <v>0</v>
      </c>
      <c r="AW182" s="2"/>
    </row>
    <row r="183" spans="5:49" ht="16.8" outlineLevel="1">
      <c r="E183" s="44">
        <f t="shared" si="66"/>
        <v>43190</v>
      </c>
      <c r="G183" s="2" t="s">
        <v>105</v>
      </c>
      <c r="I183" s="2">
        <f t="shared" si="70"/>
        <v>0</v>
      </c>
      <c r="K183" s="2">
        <f t="shared" si="76"/>
        <v>0</v>
      </c>
      <c r="L183" s="2">
        <f t="shared" si="76"/>
        <v>0</v>
      </c>
      <c r="M183" s="2">
        <f t="shared" si="76"/>
        <v>0</v>
      </c>
      <c r="N183" s="2">
        <f t="shared" si="76"/>
        <v>0</v>
      </c>
      <c r="O183" s="2">
        <f t="shared" si="76"/>
        <v>0</v>
      </c>
      <c r="P183" s="2">
        <f t="shared" si="76"/>
        <v>0</v>
      </c>
      <c r="Q183" s="2">
        <f t="shared" si="76"/>
        <v>0</v>
      </c>
      <c r="R183" s="2">
        <f t="shared" si="76"/>
        <v>0</v>
      </c>
      <c r="S183" s="2">
        <f t="shared" si="76"/>
        <v>0</v>
      </c>
      <c r="T183" s="2">
        <f t="shared" si="76"/>
        <v>0</v>
      </c>
      <c r="U183" s="2">
        <f t="shared" si="75"/>
        <v>0</v>
      </c>
      <c r="V183" s="2">
        <f t="shared" si="75"/>
        <v>0</v>
      </c>
      <c r="W183" s="2">
        <f t="shared" si="75"/>
        <v>0</v>
      </c>
      <c r="X183" s="2">
        <f t="shared" si="75"/>
        <v>0</v>
      </c>
      <c r="Y183" s="2">
        <f t="shared" si="75"/>
        <v>0</v>
      </c>
      <c r="Z183" s="2">
        <f t="shared" si="75"/>
        <v>0</v>
      </c>
      <c r="AA183" s="2">
        <f t="shared" si="75"/>
        <v>0</v>
      </c>
      <c r="AB183" s="2">
        <f t="shared" si="75"/>
        <v>0</v>
      </c>
      <c r="AC183" s="2">
        <f t="shared" si="75"/>
        <v>0</v>
      </c>
      <c r="AD183" s="2">
        <f t="shared" si="75"/>
        <v>0</v>
      </c>
      <c r="AE183" s="2">
        <f t="shared" si="75"/>
        <v>0</v>
      </c>
      <c r="AF183" s="2">
        <f t="shared" si="75"/>
        <v>0</v>
      </c>
      <c r="AG183" s="2">
        <f t="shared" si="75"/>
        <v>0</v>
      </c>
      <c r="AH183" s="2">
        <f t="shared" si="75"/>
        <v>0</v>
      </c>
      <c r="AI183" s="2">
        <f t="shared" si="75"/>
        <v>0</v>
      </c>
      <c r="AJ183" s="2">
        <f t="shared" si="75"/>
        <v>0</v>
      </c>
      <c r="AK183" s="2">
        <f t="shared" si="78"/>
        <v>0</v>
      </c>
      <c r="AL183" s="2">
        <f t="shared" si="78"/>
        <v>0</v>
      </c>
      <c r="AM183" s="2">
        <f t="shared" si="78"/>
        <v>0</v>
      </c>
      <c r="AN183" s="2">
        <f t="shared" si="78"/>
        <v>0</v>
      </c>
      <c r="AO183" s="2">
        <f t="shared" si="78"/>
        <v>0</v>
      </c>
      <c r="AP183" s="2">
        <f t="shared" si="78"/>
        <v>0</v>
      </c>
      <c r="AQ183" s="57">
        <f t="shared" si="78"/>
        <v>0</v>
      </c>
      <c r="AR183" s="2">
        <f t="shared" si="77"/>
        <v>0</v>
      </c>
      <c r="AS183" s="2">
        <f t="shared" si="77"/>
        <v>0</v>
      </c>
      <c r="AT183" s="2">
        <f t="shared" si="77"/>
        <v>0</v>
      </c>
      <c r="AU183" s="2">
        <f t="shared" si="77"/>
        <v>0</v>
      </c>
      <c r="AV183" s="2">
        <f t="shared" si="77"/>
        <v>0</v>
      </c>
      <c r="AW183" s="2"/>
    </row>
    <row r="184" spans="5:49" ht="16.8" outlineLevel="1">
      <c r="E184" s="44">
        <f t="shared" si="66"/>
        <v>43555</v>
      </c>
      <c r="G184" s="2" t="s">
        <v>105</v>
      </c>
      <c r="I184" s="2">
        <f t="shared" si="70"/>
        <v>0</v>
      </c>
      <c r="K184" s="2">
        <f t="shared" si="76"/>
        <v>0</v>
      </c>
      <c r="L184" s="2">
        <f t="shared" si="76"/>
        <v>0</v>
      </c>
      <c r="M184" s="2">
        <f t="shared" si="76"/>
        <v>0</v>
      </c>
      <c r="N184" s="2">
        <f t="shared" si="76"/>
        <v>0</v>
      </c>
      <c r="O184" s="2">
        <f t="shared" si="76"/>
        <v>0</v>
      </c>
      <c r="P184" s="2">
        <f t="shared" si="76"/>
        <v>0</v>
      </c>
      <c r="Q184" s="2">
        <f t="shared" si="76"/>
        <v>0</v>
      </c>
      <c r="R184" s="2">
        <f t="shared" si="76"/>
        <v>0</v>
      </c>
      <c r="S184" s="2">
        <f t="shared" si="76"/>
        <v>0</v>
      </c>
      <c r="T184" s="2">
        <f t="shared" si="76"/>
        <v>0</v>
      </c>
      <c r="U184" s="2">
        <f t="shared" si="75"/>
        <v>0</v>
      </c>
      <c r="V184" s="2">
        <f t="shared" si="75"/>
        <v>0</v>
      </c>
      <c r="W184" s="2">
        <f t="shared" si="75"/>
        <v>0</v>
      </c>
      <c r="X184" s="2">
        <f t="shared" si="75"/>
        <v>0</v>
      </c>
      <c r="Y184" s="2">
        <f t="shared" si="75"/>
        <v>0</v>
      </c>
      <c r="Z184" s="2">
        <f t="shared" si="75"/>
        <v>0</v>
      </c>
      <c r="AA184" s="2">
        <f t="shared" si="75"/>
        <v>0</v>
      </c>
      <c r="AB184" s="2">
        <f t="shared" si="75"/>
        <v>0</v>
      </c>
      <c r="AC184" s="2">
        <f t="shared" si="75"/>
        <v>0</v>
      </c>
      <c r="AD184" s="2">
        <f t="shared" si="75"/>
        <v>0</v>
      </c>
      <c r="AE184" s="2">
        <f t="shared" si="75"/>
        <v>0</v>
      </c>
      <c r="AF184" s="2">
        <f t="shared" si="75"/>
        <v>0</v>
      </c>
      <c r="AG184" s="2">
        <f t="shared" si="75"/>
        <v>0</v>
      </c>
      <c r="AH184" s="2">
        <f t="shared" si="75"/>
        <v>0</v>
      </c>
      <c r="AI184" s="2">
        <f t="shared" si="75"/>
        <v>0</v>
      </c>
      <c r="AJ184" s="2">
        <f t="shared" si="75"/>
        <v>0</v>
      </c>
      <c r="AK184" s="2">
        <f t="shared" si="78"/>
        <v>0</v>
      </c>
      <c r="AL184" s="2">
        <f t="shared" si="78"/>
        <v>0</v>
      </c>
      <c r="AM184" s="2">
        <f t="shared" si="78"/>
        <v>0</v>
      </c>
      <c r="AN184" s="2">
        <f t="shared" si="78"/>
        <v>0</v>
      </c>
      <c r="AO184" s="2">
        <f t="shared" si="78"/>
        <v>0</v>
      </c>
      <c r="AP184" s="2">
        <f t="shared" si="78"/>
        <v>0</v>
      </c>
      <c r="AQ184" s="57">
        <f t="shared" si="78"/>
        <v>0</v>
      </c>
      <c r="AR184" s="2">
        <f t="shared" si="77"/>
        <v>0</v>
      </c>
      <c r="AS184" s="2">
        <f t="shared" si="77"/>
        <v>0</v>
      </c>
      <c r="AT184" s="2">
        <f t="shared" si="77"/>
        <v>0</v>
      </c>
      <c r="AU184" s="2">
        <f t="shared" si="77"/>
        <v>0</v>
      </c>
      <c r="AV184" s="2">
        <f t="shared" si="77"/>
        <v>0</v>
      </c>
      <c r="AW184" s="2"/>
    </row>
    <row r="185" spans="5:49" ht="16.8" outlineLevel="1">
      <c r="E185" s="44">
        <f t="shared" si="66"/>
        <v>43921</v>
      </c>
      <c r="G185" s="2" t="s">
        <v>105</v>
      </c>
      <c r="I185" s="2">
        <f t="shared" si="70"/>
        <v>0</v>
      </c>
      <c r="K185" s="2">
        <f t="shared" si="76"/>
        <v>0</v>
      </c>
      <c r="L185" s="2">
        <f t="shared" si="76"/>
        <v>0</v>
      </c>
      <c r="M185" s="2">
        <f t="shared" si="76"/>
        <v>0</v>
      </c>
      <c r="N185" s="2">
        <f t="shared" si="76"/>
        <v>0</v>
      </c>
      <c r="O185" s="2">
        <f t="shared" si="76"/>
        <v>0</v>
      </c>
      <c r="P185" s="2">
        <f t="shared" si="76"/>
        <v>0</v>
      </c>
      <c r="Q185" s="2">
        <f t="shared" si="76"/>
        <v>0</v>
      </c>
      <c r="R185" s="2">
        <f t="shared" si="76"/>
        <v>0</v>
      </c>
      <c r="S185" s="2">
        <f t="shared" si="76"/>
        <v>0</v>
      </c>
      <c r="T185" s="2">
        <f t="shared" si="76"/>
        <v>0</v>
      </c>
      <c r="U185" s="2">
        <f t="shared" si="75"/>
        <v>0</v>
      </c>
      <c r="V185" s="2">
        <f t="shared" si="75"/>
        <v>0</v>
      </c>
      <c r="W185" s="2">
        <f t="shared" si="75"/>
        <v>0</v>
      </c>
      <c r="X185" s="2">
        <f t="shared" si="75"/>
        <v>0</v>
      </c>
      <c r="Y185" s="2">
        <f t="shared" si="75"/>
        <v>0</v>
      </c>
      <c r="Z185" s="2">
        <f t="shared" si="75"/>
        <v>0</v>
      </c>
      <c r="AA185" s="2">
        <f t="shared" si="75"/>
        <v>0</v>
      </c>
      <c r="AB185" s="2">
        <f t="shared" si="75"/>
        <v>0</v>
      </c>
      <c r="AC185" s="2">
        <f t="shared" si="75"/>
        <v>0</v>
      </c>
      <c r="AD185" s="2">
        <f t="shared" si="75"/>
        <v>0</v>
      </c>
      <c r="AE185" s="2">
        <f t="shared" si="75"/>
        <v>0</v>
      </c>
      <c r="AF185" s="2">
        <f t="shared" si="75"/>
        <v>0</v>
      </c>
      <c r="AG185" s="2">
        <f t="shared" si="75"/>
        <v>0</v>
      </c>
      <c r="AH185" s="2">
        <f t="shared" si="75"/>
        <v>0</v>
      </c>
      <c r="AI185" s="2">
        <f t="shared" si="75"/>
        <v>0</v>
      </c>
      <c r="AJ185" s="2">
        <f t="shared" si="75"/>
        <v>0</v>
      </c>
      <c r="AK185" s="2">
        <f t="shared" si="78"/>
        <v>0</v>
      </c>
      <c r="AL185" s="2">
        <f t="shared" si="78"/>
        <v>0</v>
      </c>
      <c r="AM185" s="2">
        <f t="shared" si="78"/>
        <v>0</v>
      </c>
      <c r="AN185" s="2">
        <f t="shared" si="78"/>
        <v>0</v>
      </c>
      <c r="AO185" s="2">
        <f t="shared" si="78"/>
        <v>0</v>
      </c>
      <c r="AP185" s="2">
        <f t="shared" si="78"/>
        <v>0</v>
      </c>
      <c r="AQ185" s="57">
        <f t="shared" si="78"/>
        <v>0</v>
      </c>
      <c r="AR185" s="2">
        <f t="shared" si="77"/>
        <v>0</v>
      </c>
      <c r="AS185" s="2">
        <f t="shared" si="77"/>
        <v>0</v>
      </c>
      <c r="AT185" s="2">
        <f t="shared" si="77"/>
        <v>0</v>
      </c>
      <c r="AU185" s="2">
        <f t="shared" si="77"/>
        <v>0</v>
      </c>
      <c r="AV185" s="2">
        <f t="shared" si="77"/>
        <v>0</v>
      </c>
      <c r="AW185" s="2"/>
    </row>
    <row r="186" spans="5:49" ht="16.8" outlineLevel="1">
      <c r="E186" s="44">
        <f t="shared" si="66"/>
        <v>44286</v>
      </c>
      <c r="G186" s="2" t="s">
        <v>105</v>
      </c>
      <c r="I186" s="2">
        <f t="shared" si="70"/>
        <v>0</v>
      </c>
      <c r="K186" s="2">
        <f t="shared" si="76"/>
        <v>0</v>
      </c>
      <c r="L186" s="2">
        <f t="shared" si="76"/>
        <v>0</v>
      </c>
      <c r="M186" s="2">
        <f t="shared" si="76"/>
        <v>0</v>
      </c>
      <c r="N186" s="2">
        <f t="shared" si="76"/>
        <v>0</v>
      </c>
      <c r="O186" s="2">
        <f t="shared" si="76"/>
        <v>0</v>
      </c>
      <c r="P186" s="2">
        <f t="shared" si="76"/>
        <v>0</v>
      </c>
      <c r="Q186" s="2">
        <f t="shared" si="76"/>
        <v>0</v>
      </c>
      <c r="R186" s="2">
        <f t="shared" si="76"/>
        <v>0</v>
      </c>
      <c r="S186" s="2">
        <f t="shared" si="76"/>
        <v>0</v>
      </c>
      <c r="T186" s="2">
        <f t="shared" si="76"/>
        <v>0</v>
      </c>
      <c r="U186" s="2">
        <f t="shared" si="75"/>
        <v>0</v>
      </c>
      <c r="V186" s="2">
        <f t="shared" si="75"/>
        <v>0</v>
      </c>
      <c r="W186" s="2">
        <f t="shared" si="75"/>
        <v>0</v>
      </c>
      <c r="X186" s="2">
        <f t="shared" si="75"/>
        <v>0</v>
      </c>
      <c r="Y186" s="2">
        <f t="shared" si="75"/>
        <v>0</v>
      </c>
      <c r="Z186" s="2">
        <f t="shared" si="75"/>
        <v>0</v>
      </c>
      <c r="AA186" s="2">
        <f t="shared" si="75"/>
        <v>0</v>
      </c>
      <c r="AB186" s="2">
        <f t="shared" si="75"/>
        <v>0</v>
      </c>
      <c r="AC186" s="2">
        <f t="shared" si="75"/>
        <v>0</v>
      </c>
      <c r="AD186" s="2">
        <f t="shared" si="75"/>
        <v>0</v>
      </c>
      <c r="AE186" s="2">
        <f t="shared" si="75"/>
        <v>0</v>
      </c>
      <c r="AF186" s="2">
        <f t="shared" si="75"/>
        <v>0</v>
      </c>
      <c r="AG186" s="2">
        <f t="shared" si="75"/>
        <v>0</v>
      </c>
      <c r="AH186" s="2">
        <f t="shared" si="75"/>
        <v>0</v>
      </c>
      <c r="AI186" s="2">
        <f t="shared" si="75"/>
        <v>0</v>
      </c>
      <c r="AJ186" s="2">
        <f t="shared" si="75"/>
        <v>0</v>
      </c>
      <c r="AK186" s="2">
        <f t="shared" si="78"/>
        <v>0</v>
      </c>
      <c r="AL186" s="2">
        <f t="shared" si="78"/>
        <v>0</v>
      </c>
      <c r="AM186" s="2">
        <f t="shared" si="78"/>
        <v>0</v>
      </c>
      <c r="AN186" s="2">
        <f t="shared" si="78"/>
        <v>0</v>
      </c>
      <c r="AO186" s="2">
        <f t="shared" si="78"/>
        <v>0</v>
      </c>
      <c r="AP186" s="2">
        <f t="shared" si="78"/>
        <v>0</v>
      </c>
      <c r="AQ186" s="57">
        <f t="shared" si="78"/>
        <v>0</v>
      </c>
      <c r="AR186" s="2">
        <f t="shared" si="77"/>
        <v>0</v>
      </c>
      <c r="AS186" s="2">
        <f t="shared" si="77"/>
        <v>0</v>
      </c>
      <c r="AT186" s="2">
        <f t="shared" si="77"/>
        <v>0</v>
      </c>
      <c r="AU186" s="2">
        <f t="shared" si="77"/>
        <v>0</v>
      </c>
      <c r="AV186" s="2">
        <f t="shared" si="77"/>
        <v>0</v>
      </c>
      <c r="AW186" s="2"/>
    </row>
    <row r="187" spans="5:49" ht="16.8" outlineLevel="1">
      <c r="E187" s="44">
        <f t="shared" si="66"/>
        <v>44651</v>
      </c>
      <c r="G187" s="2" t="s">
        <v>105</v>
      </c>
      <c r="I187" s="2">
        <f t="shared" si="70"/>
        <v>0</v>
      </c>
      <c r="K187" s="2">
        <f t="shared" si="76"/>
        <v>0</v>
      </c>
      <c r="L187" s="2">
        <f t="shared" si="76"/>
        <v>0</v>
      </c>
      <c r="M187" s="2">
        <f t="shared" si="76"/>
        <v>0</v>
      </c>
      <c r="N187" s="2">
        <f t="shared" si="76"/>
        <v>0</v>
      </c>
      <c r="O187" s="2">
        <f t="shared" si="76"/>
        <v>0</v>
      </c>
      <c r="P187" s="2">
        <f t="shared" si="76"/>
        <v>0</v>
      </c>
      <c r="Q187" s="2">
        <f t="shared" si="76"/>
        <v>0</v>
      </c>
      <c r="R187" s="2">
        <f t="shared" si="76"/>
        <v>0</v>
      </c>
      <c r="S187" s="2">
        <f t="shared" si="76"/>
        <v>0</v>
      </c>
      <c r="T187" s="2">
        <f t="shared" si="76"/>
        <v>0</v>
      </c>
      <c r="U187" s="2">
        <f t="shared" si="75"/>
        <v>0</v>
      </c>
      <c r="V187" s="2">
        <f t="shared" si="75"/>
        <v>0</v>
      </c>
      <c r="W187" s="2">
        <f t="shared" si="75"/>
        <v>0</v>
      </c>
      <c r="X187" s="2">
        <f t="shared" si="75"/>
        <v>0</v>
      </c>
      <c r="Y187" s="2">
        <f t="shared" si="75"/>
        <v>0</v>
      </c>
      <c r="Z187" s="2">
        <f t="shared" si="75"/>
        <v>0</v>
      </c>
      <c r="AA187" s="2">
        <f t="shared" si="75"/>
        <v>0</v>
      </c>
      <c r="AB187" s="2">
        <f t="shared" si="75"/>
        <v>0</v>
      </c>
      <c r="AC187" s="2">
        <f t="shared" si="75"/>
        <v>0</v>
      </c>
      <c r="AD187" s="2">
        <f t="shared" si="75"/>
        <v>0</v>
      </c>
      <c r="AE187" s="2">
        <f t="shared" si="75"/>
        <v>0</v>
      </c>
      <c r="AF187" s="2">
        <f t="shared" si="75"/>
        <v>0</v>
      </c>
      <c r="AG187" s="2">
        <f t="shared" si="75"/>
        <v>0</v>
      </c>
      <c r="AH187" s="2">
        <f t="shared" si="75"/>
        <v>0</v>
      </c>
      <c r="AI187" s="2">
        <f t="shared" si="75"/>
        <v>0</v>
      </c>
      <c r="AJ187" s="2">
        <f t="shared" si="75"/>
        <v>0</v>
      </c>
      <c r="AK187" s="2">
        <f t="shared" si="78"/>
        <v>0</v>
      </c>
      <c r="AL187" s="2">
        <f t="shared" si="78"/>
        <v>0</v>
      </c>
      <c r="AM187" s="2">
        <f t="shared" si="78"/>
        <v>0</v>
      </c>
      <c r="AN187" s="2">
        <f t="shared" si="78"/>
        <v>0</v>
      </c>
      <c r="AO187" s="2">
        <f t="shared" si="78"/>
        <v>0</v>
      </c>
      <c r="AP187" s="2">
        <f t="shared" si="78"/>
        <v>0</v>
      </c>
      <c r="AQ187" s="57">
        <f t="shared" si="78"/>
        <v>0</v>
      </c>
      <c r="AR187" s="2">
        <f t="shared" si="77"/>
        <v>0</v>
      </c>
      <c r="AS187" s="2">
        <f t="shared" si="77"/>
        <v>0</v>
      </c>
      <c r="AT187" s="2">
        <f t="shared" si="77"/>
        <v>0</v>
      </c>
      <c r="AU187" s="2">
        <f t="shared" si="77"/>
        <v>0</v>
      </c>
      <c r="AV187" s="2">
        <f t="shared" si="77"/>
        <v>0</v>
      </c>
      <c r="AW187" s="2"/>
    </row>
    <row r="188" spans="5:49" ht="16.8" outlineLevel="1">
      <c r="E188" s="44">
        <f t="shared" si="66"/>
        <v>45016</v>
      </c>
      <c r="G188" s="2" t="s">
        <v>105</v>
      </c>
      <c r="I188" s="2">
        <f t="shared" si="70"/>
        <v>0</v>
      </c>
      <c r="K188" s="2">
        <f t="shared" si="76"/>
        <v>0</v>
      </c>
      <c r="L188" s="2">
        <f t="shared" si="76"/>
        <v>0</v>
      </c>
      <c r="M188" s="2">
        <f t="shared" si="76"/>
        <v>0</v>
      </c>
      <c r="N188" s="2">
        <f t="shared" si="76"/>
        <v>0</v>
      </c>
      <c r="O188" s="2">
        <f t="shared" si="76"/>
        <v>0</v>
      </c>
      <c r="P188" s="2">
        <f t="shared" si="76"/>
        <v>0</v>
      </c>
      <c r="Q188" s="2">
        <f t="shared" si="76"/>
        <v>0</v>
      </c>
      <c r="R188" s="2">
        <f t="shared" si="76"/>
        <v>0</v>
      </c>
      <c r="S188" s="2">
        <f t="shared" si="76"/>
        <v>0</v>
      </c>
      <c r="T188" s="2">
        <f t="shared" si="76"/>
        <v>0</v>
      </c>
      <c r="U188" s="2">
        <f t="shared" si="75"/>
        <v>0</v>
      </c>
      <c r="V188" s="2">
        <f t="shared" si="75"/>
        <v>0</v>
      </c>
      <c r="W188" s="2">
        <f t="shared" si="75"/>
        <v>0</v>
      </c>
      <c r="X188" s="2">
        <f t="shared" si="75"/>
        <v>0</v>
      </c>
      <c r="Y188" s="2">
        <f t="shared" si="75"/>
        <v>0</v>
      </c>
      <c r="Z188" s="2">
        <f t="shared" si="75"/>
        <v>0</v>
      </c>
      <c r="AA188" s="2">
        <f t="shared" si="75"/>
        <v>0</v>
      </c>
      <c r="AB188" s="2">
        <f t="shared" si="75"/>
        <v>0</v>
      </c>
      <c r="AC188" s="2">
        <f t="shared" si="75"/>
        <v>0</v>
      </c>
      <c r="AD188" s="2">
        <f t="shared" si="75"/>
        <v>0</v>
      </c>
      <c r="AE188" s="2">
        <f t="shared" si="75"/>
        <v>0</v>
      </c>
      <c r="AF188" s="2">
        <f t="shared" si="75"/>
        <v>0</v>
      </c>
      <c r="AG188" s="2">
        <f t="shared" si="75"/>
        <v>0</v>
      </c>
      <c r="AH188" s="2">
        <f t="shared" si="75"/>
        <v>0</v>
      </c>
      <c r="AI188" s="2">
        <f t="shared" si="75"/>
        <v>0</v>
      </c>
      <c r="AJ188" s="2">
        <f t="shared" si="75"/>
        <v>0</v>
      </c>
      <c r="AK188" s="2">
        <f t="shared" si="78"/>
        <v>0</v>
      </c>
      <c r="AL188" s="2">
        <f t="shared" si="78"/>
        <v>0</v>
      </c>
      <c r="AM188" s="2">
        <f t="shared" si="78"/>
        <v>0</v>
      </c>
      <c r="AN188" s="2">
        <f t="shared" si="78"/>
        <v>0</v>
      </c>
      <c r="AO188" s="2">
        <f t="shared" si="78"/>
        <v>0</v>
      </c>
      <c r="AP188" s="2">
        <f t="shared" si="78"/>
        <v>0</v>
      </c>
      <c r="AQ188" s="57">
        <f t="shared" si="78"/>
        <v>0</v>
      </c>
      <c r="AR188" s="2">
        <f t="shared" si="77"/>
        <v>0</v>
      </c>
      <c r="AS188" s="2">
        <f t="shared" si="77"/>
        <v>0</v>
      </c>
      <c r="AT188" s="2">
        <f t="shared" si="77"/>
        <v>0</v>
      </c>
      <c r="AU188" s="2">
        <f t="shared" si="77"/>
        <v>0</v>
      </c>
      <c r="AV188" s="2">
        <f t="shared" si="77"/>
        <v>0</v>
      </c>
      <c r="AW188" s="2"/>
    </row>
    <row r="189" spans="5:49" ht="16.8" outlineLevel="1">
      <c r="E189" s="44">
        <f t="shared" si="66"/>
        <v>45382</v>
      </c>
      <c r="G189" s="2" t="s">
        <v>105</v>
      </c>
      <c r="I189" s="2">
        <f t="shared" si="70"/>
        <v>0</v>
      </c>
      <c r="K189" s="2">
        <f t="shared" si="76"/>
        <v>0</v>
      </c>
      <c r="L189" s="2">
        <f t="shared" si="76"/>
        <v>0</v>
      </c>
      <c r="M189" s="2">
        <f t="shared" si="76"/>
        <v>0</v>
      </c>
      <c r="N189" s="2">
        <f t="shared" si="76"/>
        <v>0</v>
      </c>
      <c r="O189" s="2">
        <f t="shared" si="76"/>
        <v>0</v>
      </c>
      <c r="P189" s="2">
        <f t="shared" si="76"/>
        <v>0</v>
      </c>
      <c r="Q189" s="2">
        <f t="shared" si="76"/>
        <v>0</v>
      </c>
      <c r="R189" s="2">
        <f t="shared" si="76"/>
        <v>0</v>
      </c>
      <c r="S189" s="2">
        <f t="shared" si="76"/>
        <v>0</v>
      </c>
      <c r="T189" s="2">
        <f t="shared" si="76"/>
        <v>0</v>
      </c>
      <c r="U189" s="2">
        <f t="shared" si="75"/>
        <v>0</v>
      </c>
      <c r="V189" s="2">
        <f t="shared" si="75"/>
        <v>0</v>
      </c>
      <c r="W189" s="2">
        <f t="shared" si="75"/>
        <v>0</v>
      </c>
      <c r="X189" s="2">
        <f t="shared" si="75"/>
        <v>0</v>
      </c>
      <c r="Y189" s="2">
        <f t="shared" si="75"/>
        <v>0</v>
      </c>
      <c r="Z189" s="2">
        <f t="shared" si="75"/>
        <v>0</v>
      </c>
      <c r="AA189" s="2">
        <f t="shared" si="75"/>
        <v>0</v>
      </c>
      <c r="AB189" s="2">
        <f t="shared" si="75"/>
        <v>0</v>
      </c>
      <c r="AC189" s="2">
        <f t="shared" si="75"/>
        <v>0</v>
      </c>
      <c r="AD189" s="2">
        <f t="shared" si="75"/>
        <v>0</v>
      </c>
      <c r="AE189" s="2">
        <f t="shared" si="75"/>
        <v>0</v>
      </c>
      <c r="AF189" s="2">
        <f t="shared" si="75"/>
        <v>0</v>
      </c>
      <c r="AG189" s="2">
        <f t="shared" si="75"/>
        <v>0</v>
      </c>
      <c r="AH189" s="2">
        <f t="shared" si="75"/>
        <v>0</v>
      </c>
      <c r="AI189" s="2">
        <f t="shared" si="75"/>
        <v>0</v>
      </c>
      <c r="AJ189" s="2">
        <f t="shared" si="75"/>
        <v>0</v>
      </c>
      <c r="AK189" s="2">
        <f t="shared" si="78"/>
        <v>0</v>
      </c>
      <c r="AL189" s="2">
        <f t="shared" si="78"/>
        <v>0</v>
      </c>
      <c r="AM189" s="2">
        <f t="shared" si="78"/>
        <v>0</v>
      </c>
      <c r="AN189" s="2">
        <f t="shared" si="78"/>
        <v>0</v>
      </c>
      <c r="AO189" s="2">
        <f t="shared" si="78"/>
        <v>0</v>
      </c>
      <c r="AP189" s="2">
        <f t="shared" si="78"/>
        <v>0</v>
      </c>
      <c r="AQ189" s="57">
        <f t="shared" si="78"/>
        <v>0</v>
      </c>
      <c r="AR189" s="2">
        <f t="shared" si="77"/>
        <v>0</v>
      </c>
      <c r="AS189" s="2">
        <f t="shared" si="77"/>
        <v>0</v>
      </c>
      <c r="AT189" s="2">
        <f t="shared" si="77"/>
        <v>0</v>
      </c>
      <c r="AU189" s="2">
        <f t="shared" si="77"/>
        <v>0</v>
      </c>
      <c r="AV189" s="2">
        <f t="shared" si="77"/>
        <v>0</v>
      </c>
      <c r="AW189" s="2"/>
    </row>
    <row r="190" spans="5:49" ht="16.8" outlineLevel="1">
      <c r="E190" s="44">
        <f t="shared" si="66"/>
        <v>45747</v>
      </c>
      <c r="G190" s="2" t="s">
        <v>105</v>
      </c>
      <c r="I190" s="2">
        <f t="shared" si="70"/>
        <v>0</v>
      </c>
      <c r="K190" s="2">
        <f t="shared" si="76"/>
        <v>0</v>
      </c>
      <c r="L190" s="2">
        <f t="shared" si="76"/>
        <v>0</v>
      </c>
      <c r="M190" s="2">
        <f t="shared" si="76"/>
        <v>0</v>
      </c>
      <c r="N190" s="2">
        <f t="shared" si="76"/>
        <v>0</v>
      </c>
      <c r="O190" s="2">
        <f t="shared" si="76"/>
        <v>0</v>
      </c>
      <c r="P190" s="2">
        <f t="shared" si="76"/>
        <v>0</v>
      </c>
      <c r="Q190" s="2">
        <f t="shared" si="76"/>
        <v>0</v>
      </c>
      <c r="R190" s="2">
        <f t="shared" si="76"/>
        <v>0</v>
      </c>
      <c r="S190" s="2">
        <f t="shared" si="76"/>
        <v>0</v>
      </c>
      <c r="T190" s="2">
        <f t="shared" si="76"/>
        <v>0</v>
      </c>
      <c r="U190" s="2">
        <f t="shared" si="75"/>
        <v>0</v>
      </c>
      <c r="V190" s="2">
        <f t="shared" si="75"/>
        <v>0</v>
      </c>
      <c r="W190" s="2">
        <f t="shared" si="75"/>
        <v>0</v>
      </c>
      <c r="X190" s="2">
        <f t="shared" si="75"/>
        <v>0</v>
      </c>
      <c r="Y190" s="2">
        <f t="shared" si="75"/>
        <v>0</v>
      </c>
      <c r="Z190" s="2">
        <f t="shared" si="75"/>
        <v>0</v>
      </c>
      <c r="AA190" s="2">
        <f t="shared" si="75"/>
        <v>0</v>
      </c>
      <c r="AB190" s="2">
        <f t="shared" si="75"/>
        <v>0</v>
      </c>
      <c r="AC190" s="2">
        <f t="shared" si="75"/>
        <v>0</v>
      </c>
      <c r="AD190" s="2">
        <f t="shared" si="75"/>
        <v>0</v>
      </c>
      <c r="AE190" s="2">
        <f t="shared" si="75"/>
        <v>0</v>
      </c>
      <c r="AF190" s="2">
        <f t="shared" si="75"/>
        <v>0</v>
      </c>
      <c r="AG190" s="2">
        <f t="shared" si="75"/>
        <v>0</v>
      </c>
      <c r="AH190" s="2">
        <f t="shared" si="75"/>
        <v>0</v>
      </c>
      <c r="AI190" s="2">
        <f t="shared" si="75"/>
        <v>0</v>
      </c>
      <c r="AJ190" s="2">
        <f t="shared" si="75"/>
        <v>0</v>
      </c>
      <c r="AK190" s="2">
        <f t="shared" si="78"/>
        <v>0</v>
      </c>
      <c r="AL190" s="2">
        <f t="shared" si="78"/>
        <v>0</v>
      </c>
      <c r="AM190" s="2">
        <f t="shared" si="78"/>
        <v>0</v>
      </c>
      <c r="AN190" s="2">
        <f t="shared" si="78"/>
        <v>0</v>
      </c>
      <c r="AO190" s="2">
        <f t="shared" si="78"/>
        <v>0</v>
      </c>
      <c r="AP190" s="2">
        <f t="shared" si="78"/>
        <v>0</v>
      </c>
      <c r="AQ190" s="57">
        <f t="shared" si="78"/>
        <v>0</v>
      </c>
      <c r="AR190" s="2">
        <f t="shared" si="77"/>
        <v>0</v>
      </c>
      <c r="AS190" s="2">
        <f t="shared" si="77"/>
        <v>0</v>
      </c>
      <c r="AT190" s="2">
        <f t="shared" si="77"/>
        <v>0</v>
      </c>
      <c r="AU190" s="2">
        <f t="shared" si="77"/>
        <v>0</v>
      </c>
      <c r="AV190" s="2">
        <f t="shared" si="77"/>
        <v>0</v>
      </c>
      <c r="AW190" s="2"/>
    </row>
    <row r="191" spans="5:49" ht="16.8" outlineLevel="1">
      <c r="E191" s="44">
        <f t="shared" si="66"/>
        <v>46112</v>
      </c>
      <c r="G191" s="2" t="s">
        <v>105</v>
      </c>
      <c r="I191" s="2">
        <f t="shared" si="70"/>
        <v>0</v>
      </c>
      <c r="K191" s="2">
        <f t="shared" si="76"/>
        <v>0</v>
      </c>
      <c r="L191" s="2">
        <f t="shared" si="76"/>
        <v>0</v>
      </c>
      <c r="M191" s="2">
        <f t="shared" si="76"/>
        <v>0</v>
      </c>
      <c r="N191" s="2">
        <f t="shared" si="76"/>
        <v>0</v>
      </c>
      <c r="O191" s="2">
        <f t="shared" si="76"/>
        <v>0</v>
      </c>
      <c r="P191" s="2">
        <f t="shared" si="76"/>
        <v>0</v>
      </c>
      <c r="Q191" s="2">
        <f t="shared" si="76"/>
        <v>0</v>
      </c>
      <c r="R191" s="2">
        <f t="shared" si="76"/>
        <v>0</v>
      </c>
      <c r="S191" s="2">
        <f t="shared" si="76"/>
        <v>0</v>
      </c>
      <c r="T191" s="2">
        <f t="shared" si="76"/>
        <v>0</v>
      </c>
      <c r="U191" s="2">
        <f t="shared" si="75"/>
        <v>0</v>
      </c>
      <c r="V191" s="2">
        <f t="shared" si="75"/>
        <v>0</v>
      </c>
      <c r="W191" s="2">
        <f t="shared" si="75"/>
        <v>0</v>
      </c>
      <c r="X191" s="2">
        <f t="shared" si="75"/>
        <v>0</v>
      </c>
      <c r="Y191" s="2">
        <f t="shared" si="75"/>
        <v>0</v>
      </c>
      <c r="Z191" s="2">
        <f t="shared" si="75"/>
        <v>0</v>
      </c>
      <c r="AA191" s="2">
        <f t="shared" si="75"/>
        <v>0</v>
      </c>
      <c r="AB191" s="2">
        <f t="shared" si="75"/>
        <v>0</v>
      </c>
      <c r="AC191" s="2">
        <f t="shared" si="75"/>
        <v>0</v>
      </c>
      <c r="AD191" s="2">
        <f t="shared" si="75"/>
        <v>0</v>
      </c>
      <c r="AE191" s="2">
        <f t="shared" si="75"/>
        <v>0</v>
      </c>
      <c r="AF191" s="2">
        <f t="shared" si="75"/>
        <v>0</v>
      </c>
      <c r="AG191" s="2">
        <f t="shared" si="75"/>
        <v>0</v>
      </c>
      <c r="AH191" s="2">
        <f t="shared" si="75"/>
        <v>0</v>
      </c>
      <c r="AI191" s="2">
        <f t="shared" si="75"/>
        <v>0</v>
      </c>
      <c r="AJ191" s="2">
        <f t="shared" si="75"/>
        <v>0</v>
      </c>
      <c r="AK191" s="2">
        <f t="shared" si="78"/>
        <v>0</v>
      </c>
      <c r="AL191" s="2">
        <f t="shared" si="78"/>
        <v>0</v>
      </c>
      <c r="AM191" s="2">
        <f t="shared" si="78"/>
        <v>0</v>
      </c>
      <c r="AN191" s="2">
        <f t="shared" si="78"/>
        <v>0</v>
      </c>
      <c r="AO191" s="2">
        <f t="shared" si="78"/>
        <v>0</v>
      </c>
      <c r="AP191" s="2">
        <f t="shared" si="78"/>
        <v>0</v>
      </c>
      <c r="AQ191" s="57">
        <f t="shared" si="78"/>
        <v>0</v>
      </c>
      <c r="AR191" s="2">
        <f t="shared" si="77"/>
        <v>0</v>
      </c>
      <c r="AS191" s="2">
        <f t="shared" si="77"/>
        <v>0</v>
      </c>
      <c r="AT191" s="2">
        <f t="shared" si="77"/>
        <v>0</v>
      </c>
      <c r="AU191" s="2">
        <f t="shared" si="77"/>
        <v>0</v>
      </c>
      <c r="AV191" s="2">
        <f t="shared" si="77"/>
        <v>0</v>
      </c>
      <c r="AW191" s="2"/>
    </row>
    <row r="192" spans="5:49" ht="16.8" outlineLevel="1">
      <c r="E192" s="44">
        <f t="shared" ref="E192:E193" si="79">E102</f>
        <v>46477</v>
      </c>
      <c r="G192" s="2" t="s">
        <v>105</v>
      </c>
      <c r="I192" s="2">
        <f t="shared" si="70"/>
        <v>0</v>
      </c>
      <c r="K192" s="2">
        <f t="shared" ref="K192:Z193" si="80">K$154 * $I192</f>
        <v>0</v>
      </c>
      <c r="L192" s="2">
        <f t="shared" si="80"/>
        <v>0</v>
      </c>
      <c r="M192" s="2">
        <f t="shared" si="80"/>
        <v>0</v>
      </c>
      <c r="N192" s="2">
        <f t="shared" si="80"/>
        <v>0</v>
      </c>
      <c r="O192" s="2">
        <f t="shared" si="80"/>
        <v>0</v>
      </c>
      <c r="P192" s="2">
        <f t="shared" si="80"/>
        <v>0</v>
      </c>
      <c r="Q192" s="2">
        <f t="shared" si="80"/>
        <v>0</v>
      </c>
      <c r="R192" s="2">
        <f t="shared" si="80"/>
        <v>0</v>
      </c>
      <c r="S192" s="2">
        <f t="shared" si="80"/>
        <v>0</v>
      </c>
      <c r="T192" s="2">
        <f t="shared" si="80"/>
        <v>0</v>
      </c>
      <c r="U192" s="2">
        <f t="shared" si="80"/>
        <v>0</v>
      </c>
      <c r="V192" s="2">
        <f t="shared" si="80"/>
        <v>0</v>
      </c>
      <c r="W192" s="2">
        <f t="shared" si="80"/>
        <v>0</v>
      </c>
      <c r="X192" s="2">
        <f t="shared" si="80"/>
        <v>0</v>
      </c>
      <c r="Y192" s="2">
        <f t="shared" si="80"/>
        <v>0</v>
      </c>
      <c r="Z192" s="2">
        <f t="shared" si="80"/>
        <v>0</v>
      </c>
      <c r="AA192" s="2">
        <f t="shared" ref="AA192:AB193" si="81">AA$154 * $I192</f>
        <v>0</v>
      </c>
      <c r="AB192" s="2">
        <f t="shared" si="81"/>
        <v>0</v>
      </c>
      <c r="AC192" s="2">
        <f t="shared" ref="AC192:AJ193" si="82">AC$154 * $I192</f>
        <v>0</v>
      </c>
      <c r="AD192" s="2">
        <f t="shared" si="82"/>
        <v>0</v>
      </c>
      <c r="AE192" s="2">
        <f t="shared" si="82"/>
        <v>0</v>
      </c>
      <c r="AF192" s="2">
        <f t="shared" si="82"/>
        <v>0</v>
      </c>
      <c r="AG192" s="2">
        <f t="shared" si="82"/>
        <v>0</v>
      </c>
      <c r="AH192" s="2">
        <f t="shared" si="82"/>
        <v>0</v>
      </c>
      <c r="AI192" s="2">
        <f t="shared" si="82"/>
        <v>0</v>
      </c>
      <c r="AJ192" s="2">
        <f t="shared" si="82"/>
        <v>0</v>
      </c>
      <c r="AK192" s="2">
        <f t="shared" si="78"/>
        <v>0</v>
      </c>
      <c r="AL192" s="2">
        <f t="shared" si="78"/>
        <v>0</v>
      </c>
      <c r="AM192" s="2">
        <f t="shared" si="78"/>
        <v>0</v>
      </c>
      <c r="AN192" s="2">
        <f t="shared" si="78"/>
        <v>0</v>
      </c>
      <c r="AO192" s="2">
        <f t="shared" si="78"/>
        <v>0</v>
      </c>
      <c r="AP192" s="2">
        <f t="shared" si="78"/>
        <v>0</v>
      </c>
      <c r="AQ192" s="57">
        <f t="shared" si="78"/>
        <v>0</v>
      </c>
      <c r="AR192" s="2">
        <f t="shared" si="77"/>
        <v>0</v>
      </c>
      <c r="AS192" s="2">
        <f t="shared" si="77"/>
        <v>0</v>
      </c>
      <c r="AT192" s="2">
        <f t="shared" si="77"/>
        <v>0</v>
      </c>
      <c r="AU192" s="2">
        <f t="shared" si="77"/>
        <v>0</v>
      </c>
      <c r="AV192" s="2">
        <f t="shared" si="77"/>
        <v>0</v>
      </c>
      <c r="AW192" s="2"/>
    </row>
    <row r="193" spans="1:49" ht="16.8" outlineLevel="1">
      <c r="E193" s="44">
        <f t="shared" si="79"/>
        <v>46843</v>
      </c>
      <c r="G193" s="2" t="s">
        <v>105</v>
      </c>
      <c r="I193" s="2">
        <f t="shared" si="70"/>
        <v>0</v>
      </c>
      <c r="K193" s="2">
        <f t="shared" si="80"/>
        <v>0</v>
      </c>
      <c r="L193" s="2">
        <f t="shared" si="80"/>
        <v>0</v>
      </c>
      <c r="M193" s="2">
        <f t="shared" si="80"/>
        <v>0</v>
      </c>
      <c r="N193" s="2">
        <f t="shared" si="80"/>
        <v>0</v>
      </c>
      <c r="O193" s="2">
        <f t="shared" si="80"/>
        <v>0</v>
      </c>
      <c r="P193" s="2">
        <f t="shared" si="80"/>
        <v>0</v>
      </c>
      <c r="Q193" s="2">
        <f t="shared" si="80"/>
        <v>0</v>
      </c>
      <c r="R193" s="2">
        <f t="shared" si="80"/>
        <v>0</v>
      </c>
      <c r="S193" s="2">
        <f t="shared" si="80"/>
        <v>0</v>
      </c>
      <c r="T193" s="2">
        <f t="shared" si="80"/>
        <v>0</v>
      </c>
      <c r="U193" s="2">
        <f t="shared" si="80"/>
        <v>0</v>
      </c>
      <c r="V193" s="2">
        <f t="shared" si="80"/>
        <v>0</v>
      </c>
      <c r="W193" s="2">
        <f t="shared" si="80"/>
        <v>0</v>
      </c>
      <c r="X193" s="2">
        <f t="shared" si="80"/>
        <v>0</v>
      </c>
      <c r="Y193" s="2">
        <f t="shared" si="80"/>
        <v>0</v>
      </c>
      <c r="Z193" s="2">
        <f t="shared" si="80"/>
        <v>0</v>
      </c>
      <c r="AA193" s="2">
        <f t="shared" si="81"/>
        <v>0</v>
      </c>
      <c r="AB193" s="2">
        <f t="shared" si="81"/>
        <v>0</v>
      </c>
      <c r="AC193" s="2">
        <f t="shared" si="82"/>
        <v>0</v>
      </c>
      <c r="AD193" s="2">
        <f t="shared" si="82"/>
        <v>0</v>
      </c>
      <c r="AE193" s="2">
        <f t="shared" si="82"/>
        <v>0</v>
      </c>
      <c r="AF193" s="2">
        <f t="shared" si="82"/>
        <v>0</v>
      </c>
      <c r="AG193" s="2">
        <f t="shared" si="82"/>
        <v>0</v>
      </c>
      <c r="AH193" s="2">
        <f t="shared" si="82"/>
        <v>0</v>
      </c>
      <c r="AI193" s="2">
        <f t="shared" si="82"/>
        <v>0</v>
      </c>
      <c r="AJ193" s="2">
        <f t="shared" si="82"/>
        <v>0</v>
      </c>
      <c r="AK193" s="2">
        <f t="shared" si="78"/>
        <v>0</v>
      </c>
      <c r="AL193" s="2">
        <f t="shared" si="78"/>
        <v>0</v>
      </c>
      <c r="AM193" s="2">
        <f t="shared" si="78"/>
        <v>0</v>
      </c>
      <c r="AN193" s="2">
        <f t="shared" si="78"/>
        <v>0</v>
      </c>
      <c r="AO193" s="2">
        <f t="shared" si="78"/>
        <v>0</v>
      </c>
      <c r="AP193" s="2">
        <f t="shared" si="78"/>
        <v>0</v>
      </c>
      <c r="AQ193" s="57">
        <f t="shared" si="78"/>
        <v>0</v>
      </c>
      <c r="AR193" s="2">
        <f t="shared" si="77"/>
        <v>0</v>
      </c>
      <c r="AS193" s="2">
        <f t="shared" si="77"/>
        <v>0</v>
      </c>
      <c r="AT193" s="2">
        <f t="shared" si="77"/>
        <v>0</v>
      </c>
      <c r="AU193" s="2">
        <f t="shared" si="77"/>
        <v>0</v>
      </c>
      <c r="AV193" s="2">
        <f t="shared" si="77"/>
        <v>0</v>
      </c>
      <c r="AW193" s="2"/>
    </row>
    <row r="194" spans="1:49" outlineLevel="1">
      <c r="AQ194" s="220"/>
    </row>
    <row r="195" spans="1:49">
      <c r="AQ195" s="220"/>
    </row>
    <row r="196" spans="1:49" ht="16.8">
      <c r="A196" s="2"/>
      <c r="B196" s="22" t="s">
        <v>905</v>
      </c>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197"/>
      <c r="AR196" s="22"/>
      <c r="AS196" s="22"/>
      <c r="AT196" s="22"/>
      <c r="AU196" s="22"/>
      <c r="AV196" s="22"/>
      <c r="AW196" s="2"/>
    </row>
    <row r="197" spans="1:49" ht="16.8">
      <c r="B197" s="4" t="s">
        <v>906</v>
      </c>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5"/>
      <c r="AR197" s="12"/>
      <c r="AS197" s="4"/>
      <c r="AT197" s="4"/>
      <c r="AU197" s="4"/>
      <c r="AV197" s="4"/>
    </row>
    <row r="198" spans="1:49" ht="16.8">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6"/>
      <c r="AR198" s="35"/>
      <c r="AS198" s="34"/>
      <c r="AT198" s="34"/>
      <c r="AU198" s="34"/>
      <c r="AV198" s="34"/>
    </row>
    <row r="199" spans="1:49" ht="16.8">
      <c r="B199" s="34"/>
      <c r="C199" s="20" t="s">
        <v>907</v>
      </c>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39"/>
      <c r="AR199" s="20"/>
      <c r="AS199" s="20"/>
      <c r="AT199" s="20"/>
      <c r="AU199" s="20"/>
      <c r="AV199" s="20"/>
      <c r="AW199" s="2"/>
    </row>
    <row r="200" spans="1:49" ht="16.8" outlineLevel="1">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6"/>
      <c r="AR200" s="35"/>
      <c r="AS200" s="34"/>
      <c r="AT200" s="34"/>
      <c r="AU200" s="34"/>
      <c r="AV200" s="34"/>
    </row>
    <row r="201" spans="1:49" ht="16.8" outlineLevel="1">
      <c r="B201" s="34"/>
      <c r="C201" s="34"/>
      <c r="D201" s="34"/>
      <c r="E201" s="34" t="s">
        <v>908</v>
      </c>
      <c r="F201" s="34"/>
      <c r="G201" s="7" t="s">
        <v>281</v>
      </c>
      <c r="H201" s="7"/>
      <c r="I201" s="46"/>
      <c r="J201" s="34"/>
      <c r="K201" s="34">
        <f t="shared" ref="K201:AV201" si="83">K$17 * K54 + K$18 * K56</f>
        <v>33.299999999999997</v>
      </c>
      <c r="L201" s="34">
        <f t="shared" si="83"/>
        <v>33.299999999999997</v>
      </c>
      <c r="M201" s="34">
        <f t="shared" si="83"/>
        <v>33.299999999999997</v>
      </c>
      <c r="N201" s="34">
        <f t="shared" si="83"/>
        <v>33.299999999999997</v>
      </c>
      <c r="O201" s="34">
        <f t="shared" si="83"/>
        <v>33.299999999999997</v>
      </c>
      <c r="P201" s="34">
        <f t="shared" si="83"/>
        <v>33.299999999999997</v>
      </c>
      <c r="Q201" s="34">
        <f t="shared" si="83"/>
        <v>33.299999999999997</v>
      </c>
      <c r="R201" s="34">
        <f t="shared" si="83"/>
        <v>33.299999999999997</v>
      </c>
      <c r="S201" s="34">
        <f t="shared" si="83"/>
        <v>33.299999999999997</v>
      </c>
      <c r="T201" s="34">
        <f t="shared" si="83"/>
        <v>33.299999999999997</v>
      </c>
      <c r="U201" s="34">
        <f t="shared" si="83"/>
        <v>33.299999999999997</v>
      </c>
      <c r="V201" s="34">
        <f t="shared" si="83"/>
        <v>33.299999999999997</v>
      </c>
      <c r="W201" s="34">
        <f t="shared" si="83"/>
        <v>33.299999999999997</v>
      </c>
      <c r="X201" s="34">
        <f t="shared" si="83"/>
        <v>33.299999999999997</v>
      </c>
      <c r="Y201" s="34">
        <f t="shared" si="83"/>
        <v>33.299999999999997</v>
      </c>
      <c r="Z201" s="34">
        <f t="shared" si="83"/>
        <v>33.299999999999997</v>
      </c>
      <c r="AA201" s="34">
        <f t="shared" si="83"/>
        <v>20</v>
      </c>
      <c r="AB201" s="34">
        <f t="shared" si="83"/>
        <v>20</v>
      </c>
      <c r="AC201" s="34">
        <f t="shared" si="83"/>
        <v>20</v>
      </c>
      <c r="AD201" s="34">
        <f t="shared" si="83"/>
        <v>20</v>
      </c>
      <c r="AE201" s="34">
        <f t="shared" si="83"/>
        <v>20</v>
      </c>
      <c r="AF201" s="34">
        <f t="shared" si="83"/>
        <v>20</v>
      </c>
      <c r="AG201" s="34">
        <f t="shared" si="83"/>
        <v>20</v>
      </c>
      <c r="AH201" s="34">
        <f t="shared" si="83"/>
        <v>20</v>
      </c>
      <c r="AI201" s="34">
        <f t="shared" si="83"/>
        <v>20</v>
      </c>
      <c r="AJ201" s="34">
        <f t="shared" si="83"/>
        <v>23.125</v>
      </c>
      <c r="AK201" s="34">
        <f>AK$17 * AK54 + AK$18 * AK56</f>
        <v>26.25</v>
      </c>
      <c r="AL201" s="34">
        <f t="shared" si="83"/>
        <v>29.375</v>
      </c>
      <c r="AM201" s="34">
        <f t="shared" si="83"/>
        <v>32.5</v>
      </c>
      <c r="AN201" s="34">
        <f t="shared" si="83"/>
        <v>35.625</v>
      </c>
      <c r="AO201" s="34">
        <f t="shared" si="83"/>
        <v>38.75</v>
      </c>
      <c r="AP201" s="34">
        <f t="shared" si="83"/>
        <v>41.875</v>
      </c>
      <c r="AQ201" s="36">
        <f t="shared" si="83"/>
        <v>45</v>
      </c>
      <c r="AR201" s="34">
        <f t="shared" si="83"/>
        <v>45</v>
      </c>
      <c r="AS201" s="34">
        <f t="shared" si="83"/>
        <v>45</v>
      </c>
      <c r="AT201" s="34">
        <f t="shared" si="83"/>
        <v>45</v>
      </c>
      <c r="AU201" s="34">
        <f t="shared" si="83"/>
        <v>45</v>
      </c>
      <c r="AV201" s="34">
        <f t="shared" si="83"/>
        <v>45</v>
      </c>
    </row>
    <row r="202" spans="1:49" ht="16.8" outlineLevel="1">
      <c r="B202" s="34"/>
      <c r="C202" s="34"/>
      <c r="D202" s="34"/>
      <c r="E202" s="34" t="s">
        <v>893</v>
      </c>
      <c r="F202" s="34"/>
      <c r="G202" s="7" t="s">
        <v>209</v>
      </c>
      <c r="H202" s="7"/>
      <c r="I202" s="46"/>
      <c r="J202" s="34"/>
      <c r="K202" s="142">
        <f t="shared" ref="K202:AV202" si="84">K$17 * K55 + K$18 * K57</f>
        <v>3.0030030030030033E-2</v>
      </c>
      <c r="L202" s="142">
        <f t="shared" si="84"/>
        <v>3.0030030030030033E-2</v>
      </c>
      <c r="M202" s="142">
        <f t="shared" si="84"/>
        <v>3.0030030030030033E-2</v>
      </c>
      <c r="N202" s="142">
        <f t="shared" si="84"/>
        <v>3.0030030030030033E-2</v>
      </c>
      <c r="O202" s="142">
        <f t="shared" si="84"/>
        <v>3.0030030030030033E-2</v>
      </c>
      <c r="P202" s="142">
        <f t="shared" si="84"/>
        <v>3.0030030030030033E-2</v>
      </c>
      <c r="Q202" s="142">
        <f t="shared" si="84"/>
        <v>3.0030030030030033E-2</v>
      </c>
      <c r="R202" s="142">
        <f t="shared" si="84"/>
        <v>3.0030030030030033E-2</v>
      </c>
      <c r="S202" s="142">
        <f t="shared" si="84"/>
        <v>3.0030030030030033E-2</v>
      </c>
      <c r="T202" s="142">
        <f t="shared" si="84"/>
        <v>3.0030030030030033E-2</v>
      </c>
      <c r="U202" s="142">
        <f t="shared" si="84"/>
        <v>3.0030030030030033E-2</v>
      </c>
      <c r="V202" s="142">
        <f t="shared" si="84"/>
        <v>3.0030030030030033E-2</v>
      </c>
      <c r="W202" s="142">
        <f t="shared" si="84"/>
        <v>3.0030030030030033E-2</v>
      </c>
      <c r="X202" s="142">
        <f t="shared" si="84"/>
        <v>3.0030030030030033E-2</v>
      </c>
      <c r="Y202" s="142">
        <f t="shared" si="84"/>
        <v>3.0030030030030033E-2</v>
      </c>
      <c r="Z202" s="142">
        <f t="shared" si="84"/>
        <v>3.0030030030030033E-2</v>
      </c>
      <c r="AA202" s="142">
        <f t="shared" si="84"/>
        <v>0.05</v>
      </c>
      <c r="AB202" s="142">
        <f t="shared" si="84"/>
        <v>0.05</v>
      </c>
      <c r="AC202" s="142">
        <f t="shared" si="84"/>
        <v>0.05</v>
      </c>
      <c r="AD202" s="142">
        <f t="shared" si="84"/>
        <v>0.05</v>
      </c>
      <c r="AE202" s="142">
        <f t="shared" si="84"/>
        <v>0.05</v>
      </c>
      <c r="AF202" s="142">
        <f t="shared" si="84"/>
        <v>0.05</v>
      </c>
      <c r="AG202" s="142">
        <f t="shared" si="84"/>
        <v>0.05</v>
      </c>
      <c r="AH202" s="142">
        <f t="shared" si="84"/>
        <v>0.05</v>
      </c>
      <c r="AI202" s="142">
        <f t="shared" si="84"/>
        <v>0.05</v>
      </c>
      <c r="AJ202" s="212">
        <f t="shared" si="84"/>
        <v>4.3243243243243246E-2</v>
      </c>
      <c r="AK202" s="212">
        <f t="shared" si="84"/>
        <v>3.8095238095238099E-2</v>
      </c>
      <c r="AL202" s="212">
        <f t="shared" si="84"/>
        <v>3.4042553191489362E-2</v>
      </c>
      <c r="AM202" s="212">
        <f t="shared" si="84"/>
        <v>3.0769230769230771E-2</v>
      </c>
      <c r="AN202" s="212">
        <f t="shared" si="84"/>
        <v>2.8070175438596492E-2</v>
      </c>
      <c r="AO202" s="212">
        <f>AO$17 * AO55 + AO$18 * AO57</f>
        <v>2.5806451612903226E-2</v>
      </c>
      <c r="AP202" s="212">
        <f t="shared" si="84"/>
        <v>2.3880597014925373E-2</v>
      </c>
      <c r="AQ202" s="227">
        <f t="shared" si="84"/>
        <v>2.2222222222222223E-2</v>
      </c>
      <c r="AR202" s="212">
        <f t="shared" si="84"/>
        <v>2.2222222222222223E-2</v>
      </c>
      <c r="AS202" s="212">
        <f t="shared" si="84"/>
        <v>2.2222222222222223E-2</v>
      </c>
      <c r="AT202" s="212">
        <f t="shared" si="84"/>
        <v>2.2222222222222223E-2</v>
      </c>
      <c r="AU202" s="212">
        <f t="shared" si="84"/>
        <v>2.2222222222222223E-2</v>
      </c>
      <c r="AV202" s="212">
        <f t="shared" si="84"/>
        <v>2.2222222222222223E-2</v>
      </c>
    </row>
    <row r="203" spans="1:49" ht="16.8" outlineLevel="1">
      <c r="B203" s="34"/>
      <c r="C203" s="34"/>
      <c r="D203" s="34"/>
      <c r="E203" s="34"/>
      <c r="F203" s="34"/>
      <c r="G203" s="7"/>
      <c r="H203" s="7"/>
      <c r="I203" s="46"/>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6"/>
      <c r="AR203" s="35"/>
      <c r="AS203" s="34"/>
      <c r="AT203" s="34"/>
      <c r="AU203" s="34"/>
      <c r="AV203" s="34"/>
    </row>
    <row r="204" spans="1:49" ht="16.8">
      <c r="B204" s="34"/>
      <c r="C204" s="34"/>
      <c r="D204" s="34"/>
      <c r="E204" s="34" t="s">
        <v>909</v>
      </c>
      <c r="F204" s="34"/>
      <c r="G204" s="2" t="s">
        <v>105</v>
      </c>
      <c r="H204" s="7"/>
      <c r="I204" s="46"/>
      <c r="J204" s="34"/>
      <c r="K204" s="34">
        <f>K208</f>
        <v>0</v>
      </c>
      <c r="L204" s="34">
        <f t="shared" ref="L204:AV204" si="85">L208</f>
        <v>0</v>
      </c>
      <c r="M204" s="34">
        <f t="shared" si="85"/>
        <v>0</v>
      </c>
      <c r="N204" s="34">
        <f t="shared" si="85"/>
        <v>0</v>
      </c>
      <c r="O204" s="34">
        <f t="shared" si="85"/>
        <v>0</v>
      </c>
      <c r="P204" s="34">
        <f t="shared" si="85"/>
        <v>0</v>
      </c>
      <c r="Q204" s="34">
        <f t="shared" si="85"/>
        <v>0</v>
      </c>
      <c r="R204" s="34">
        <f t="shared" si="85"/>
        <v>0</v>
      </c>
      <c r="S204" s="34">
        <f t="shared" si="85"/>
        <v>0</v>
      </c>
      <c r="T204" s="34">
        <f t="shared" si="85"/>
        <v>0</v>
      </c>
      <c r="U204" s="34">
        <f t="shared" si="85"/>
        <v>0</v>
      </c>
      <c r="V204" s="34">
        <f t="shared" si="85"/>
        <v>0</v>
      </c>
      <c r="W204" s="34">
        <f t="shared" si="85"/>
        <v>0</v>
      </c>
      <c r="X204" s="34">
        <f t="shared" si="85"/>
        <v>0</v>
      </c>
      <c r="Y204" s="34">
        <f t="shared" si="85"/>
        <v>0</v>
      </c>
      <c r="Z204" s="34">
        <f t="shared" si="85"/>
        <v>0</v>
      </c>
      <c r="AA204" s="34">
        <f t="shared" si="85"/>
        <v>0</v>
      </c>
      <c r="AB204" s="34">
        <f t="shared" si="85"/>
        <v>0</v>
      </c>
      <c r="AC204" s="34">
        <f t="shared" si="85"/>
        <v>0</v>
      </c>
      <c r="AD204" s="34">
        <f t="shared" si="85"/>
        <v>0</v>
      </c>
      <c r="AE204" s="34">
        <f t="shared" si="85"/>
        <v>0</v>
      </c>
      <c r="AF204" s="34">
        <f t="shared" si="85"/>
        <v>0</v>
      </c>
      <c r="AG204" s="34">
        <f t="shared" si="85"/>
        <v>0</v>
      </c>
      <c r="AH204" s="34">
        <f t="shared" si="85"/>
        <v>0</v>
      </c>
      <c r="AI204" s="34">
        <f t="shared" si="85"/>
        <v>0</v>
      </c>
      <c r="AJ204" s="34">
        <f t="shared" si="85"/>
        <v>0</v>
      </c>
      <c r="AK204" s="34">
        <f t="shared" si="85"/>
        <v>11.25601551543329</v>
      </c>
      <c r="AL204" s="34">
        <f t="shared" si="85"/>
        <v>21.222648187127568</v>
      </c>
      <c r="AM204" s="34">
        <f t="shared" si="85"/>
        <v>29.489085773398642</v>
      </c>
      <c r="AN204" s="34">
        <f t="shared" si="85"/>
        <v>36.843207566207603</v>
      </c>
      <c r="AO204" s="34">
        <f t="shared" si="85"/>
        <v>43.69826677647486</v>
      </c>
      <c r="AP204" s="34">
        <f t="shared" si="85"/>
        <v>50.255045678081444</v>
      </c>
      <c r="AQ204" s="36">
        <f t="shared" si="85"/>
        <v>56.398030161581488</v>
      </c>
      <c r="AR204" s="34">
        <f t="shared" si="85"/>
        <v>62.012763247157046</v>
      </c>
      <c r="AS204" s="34">
        <f t="shared" si="85"/>
        <v>62.012763247157046</v>
      </c>
      <c r="AT204" s="34">
        <f t="shared" si="85"/>
        <v>62.012763247157046</v>
      </c>
      <c r="AU204" s="34">
        <f t="shared" si="85"/>
        <v>62.012763247157046</v>
      </c>
      <c r="AV204" s="34">
        <f t="shared" si="85"/>
        <v>62.012763247157046</v>
      </c>
    </row>
    <row r="205" spans="1:49">
      <c r="AQ205" s="220"/>
    </row>
    <row r="206" spans="1:49" ht="16.8">
      <c r="A206" s="2"/>
      <c r="B206" s="2"/>
      <c r="C206" s="20" t="s">
        <v>910</v>
      </c>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39"/>
      <c r="AR206" s="20"/>
      <c r="AS206" s="20"/>
      <c r="AT206" s="20"/>
      <c r="AU206" s="20"/>
      <c r="AV206" s="20"/>
      <c r="AW206" s="2"/>
    </row>
    <row r="207" spans="1:49" outlineLevel="1">
      <c r="AQ207" s="220"/>
    </row>
    <row r="208" spans="1:49" ht="16.8" outlineLevel="1">
      <c r="E208" s="34" t="s">
        <v>911</v>
      </c>
      <c r="G208" s="2" t="s">
        <v>105</v>
      </c>
      <c r="K208" s="2">
        <f>SUM(K210:K247)</f>
        <v>0</v>
      </c>
      <c r="L208" s="2">
        <f t="shared" ref="L208:AV208" si="86">SUM(L210:L247)</f>
        <v>0</v>
      </c>
      <c r="M208" s="2">
        <f t="shared" si="86"/>
        <v>0</v>
      </c>
      <c r="N208" s="2">
        <f t="shared" si="86"/>
        <v>0</v>
      </c>
      <c r="O208" s="2">
        <f t="shared" si="86"/>
        <v>0</v>
      </c>
      <c r="P208" s="2">
        <f t="shared" si="86"/>
        <v>0</v>
      </c>
      <c r="Q208" s="2">
        <f t="shared" si="86"/>
        <v>0</v>
      </c>
      <c r="R208" s="2">
        <f t="shared" si="86"/>
        <v>0</v>
      </c>
      <c r="S208" s="2">
        <f t="shared" si="86"/>
        <v>0</v>
      </c>
      <c r="T208" s="2">
        <f t="shared" si="86"/>
        <v>0</v>
      </c>
      <c r="U208" s="2">
        <f t="shared" si="86"/>
        <v>0</v>
      </c>
      <c r="V208" s="2">
        <f t="shared" si="86"/>
        <v>0</v>
      </c>
      <c r="W208" s="2">
        <f t="shared" si="86"/>
        <v>0</v>
      </c>
      <c r="X208" s="2">
        <f t="shared" si="86"/>
        <v>0</v>
      </c>
      <c r="Y208" s="2">
        <f t="shared" si="86"/>
        <v>0</v>
      </c>
      <c r="Z208" s="2">
        <f t="shared" si="86"/>
        <v>0</v>
      </c>
      <c r="AA208" s="2">
        <f t="shared" si="86"/>
        <v>0</v>
      </c>
      <c r="AB208" s="2">
        <f t="shared" si="86"/>
        <v>0</v>
      </c>
      <c r="AC208" s="2">
        <f t="shared" si="86"/>
        <v>0</v>
      </c>
      <c r="AD208" s="2">
        <f t="shared" si="86"/>
        <v>0</v>
      </c>
      <c r="AE208" s="2">
        <f t="shared" si="86"/>
        <v>0</v>
      </c>
      <c r="AF208" s="2">
        <f t="shared" si="86"/>
        <v>0</v>
      </c>
      <c r="AG208" s="2">
        <f t="shared" si="86"/>
        <v>0</v>
      </c>
      <c r="AH208" s="2">
        <f t="shared" si="86"/>
        <v>0</v>
      </c>
      <c r="AI208" s="2">
        <f t="shared" si="86"/>
        <v>0</v>
      </c>
      <c r="AJ208" s="2">
        <f>SUM(AJ210:AJ247)</f>
        <v>0</v>
      </c>
      <c r="AK208" s="2">
        <f t="shared" si="86"/>
        <v>11.25601551543329</v>
      </c>
      <c r="AL208" s="2">
        <f t="shared" si="86"/>
        <v>21.222648187127568</v>
      </c>
      <c r="AM208" s="2">
        <f t="shared" si="86"/>
        <v>29.489085773398642</v>
      </c>
      <c r="AN208" s="2">
        <f t="shared" si="86"/>
        <v>36.843207566207603</v>
      </c>
      <c r="AO208" s="2">
        <f t="shared" si="86"/>
        <v>43.69826677647486</v>
      </c>
      <c r="AP208" s="2">
        <f t="shared" si="86"/>
        <v>50.255045678081444</v>
      </c>
      <c r="AQ208" s="57">
        <f t="shared" si="86"/>
        <v>56.398030161581488</v>
      </c>
      <c r="AR208" s="2">
        <f t="shared" si="86"/>
        <v>62.012763247157046</v>
      </c>
      <c r="AS208" s="2">
        <f t="shared" si="86"/>
        <v>62.012763247157046</v>
      </c>
      <c r="AT208" s="2">
        <f t="shared" si="86"/>
        <v>62.012763247157046</v>
      </c>
      <c r="AU208" s="2">
        <f t="shared" si="86"/>
        <v>62.012763247157046</v>
      </c>
      <c r="AV208" s="2">
        <f t="shared" si="86"/>
        <v>62.012763247157046</v>
      </c>
    </row>
    <row r="209" spans="5:49" outlineLevel="1">
      <c r="AQ209" s="220"/>
    </row>
    <row r="210" spans="5:49" ht="16.8" outlineLevel="1">
      <c r="E210" s="44">
        <f>INDEX($K$4:$AV$4,,COUNT(E$209:E209)+1)</f>
        <v>33328</v>
      </c>
      <c r="G210" s="2" t="s">
        <v>105</v>
      </c>
      <c r="I210" s="2" cm="1">
        <f t="array" ref="I210">INDEX($K$25:$AV$25,,MATCH(E210,$K$4:$AV$4,0))</f>
        <v>0</v>
      </c>
      <c r="K210" s="2">
        <f>IF(J$4=$E210, $I210*J$202,0) + IF(J$4&gt;$E210,MIN(J210,$I210-SUM($J210:J210)))</f>
        <v>0</v>
      </c>
      <c r="L210" s="2">
        <f>IF(K$4=$E210, $I210*K$202,0) + IF(K$4&gt;$E210,MIN(K210,$I210-SUM($J210:K210)))</f>
        <v>0</v>
      </c>
      <c r="M210" s="2">
        <f>IF(L$4=$E210, $I210*L$202,0) + IF(L$4&gt;$E210,MIN(L210,$I210-SUM($J210:L210)))</f>
        <v>0</v>
      </c>
      <c r="N210" s="2">
        <f>IF(M$4=$E210, $I210*M$202,0) + IF(M$4&gt;$E210,MIN(M210,$I210-SUM($J210:M210)))</f>
        <v>0</v>
      </c>
      <c r="O210" s="2">
        <f>IF(N$4=$E210, $I210*N$202,0) + IF(N$4&gt;$E210,MIN(N210,$I210-SUM($J210:N210)))</f>
        <v>0</v>
      </c>
      <c r="P210" s="2">
        <f>IF(O$4=$E210, $I210*O$202,0) + IF(O$4&gt;$E210,MIN(O210,$I210-SUM($J210:O210)))</f>
        <v>0</v>
      </c>
      <c r="Q210" s="2">
        <f>IF(P$4=$E210, $I210*P$202,0) + IF(P$4&gt;$E210,MIN(P210,$I210-SUM($J210:P210)))</f>
        <v>0</v>
      </c>
      <c r="R210" s="2">
        <f>IF(Q$4=$E210, $I210*Q$202,0) + IF(Q$4&gt;$E210,MIN(Q210,$I210-SUM($J210:Q210)))</f>
        <v>0</v>
      </c>
      <c r="S210" s="2">
        <f>IF(R$4=$E210, $I210*R$202,0) + IF(R$4&gt;$E210,MIN(R210,$I210-SUM($J210:R210)))</f>
        <v>0</v>
      </c>
      <c r="T210" s="2">
        <f>IF(S$4=$E210, $I210*S$202,0) + IF(S$4&gt;$E210,MIN(S210,$I210-SUM($J210:S210)))</f>
        <v>0</v>
      </c>
      <c r="U210" s="2">
        <f>IF(T$4=$E210, $I210*T$202,0) + IF(T$4&gt;$E210,MIN(T210,$I210-SUM($J210:T210)))</f>
        <v>0</v>
      </c>
      <c r="V210" s="2">
        <f>IF(U$4=$E210, $I210*U$202,0) + IF(U$4&gt;$E210,MIN(U210,$I210-SUM($J210:U210)))</f>
        <v>0</v>
      </c>
      <c r="W210" s="2">
        <f>IF(V$4=$E210, $I210*V$202,0) + IF(V$4&gt;$E210,MIN(V210,$I210-SUM($J210:V210)))</f>
        <v>0</v>
      </c>
      <c r="X210" s="2">
        <f>IF(W$4=$E210, $I210*W$202,0) + IF(W$4&gt;$E210,MIN(W210,$I210-SUM($J210:W210)))</f>
        <v>0</v>
      </c>
      <c r="Y210" s="2">
        <f>IF(X$4=$E210, $I210*X$202,0) + IF(X$4&gt;$E210,MIN(X210,$I210-SUM($J210:X210)))</f>
        <v>0</v>
      </c>
      <c r="Z210" s="2">
        <f>IF(Y$4=$E210, $I210*Y$202,0) + IF(Y$4&gt;$E210,MIN(Y210,$I210-SUM($J210:Y210)))</f>
        <v>0</v>
      </c>
      <c r="AA210" s="2">
        <f>IF(Z$4=$E210, $I210*Z$202,0) + IF(Z$4&gt;$E210,MIN(Z210,$I210-SUM($J210:Z210)))</f>
        <v>0</v>
      </c>
      <c r="AB210" s="2">
        <f>IF(AA$4=$E210, $I210*AA$202,0) + IF(AA$4&gt;$E210,MIN(AA210,$I210-SUM($J210:AA210)))</f>
        <v>0</v>
      </c>
      <c r="AC210" s="2">
        <f>IF(AB$4=$E210, $I210*AB$202,0) + IF(AB$4&gt;$E210,MIN(AB210,$I210-SUM($J210:AB210)))</f>
        <v>0</v>
      </c>
      <c r="AD210" s="2">
        <f>IF(AC$4=$E210, $I210*AC$202,0) + IF(AC$4&gt;$E210,MIN(AC210,$I210-SUM($J210:AC210)))</f>
        <v>0</v>
      </c>
      <c r="AE210" s="2">
        <f>IF(AD$4=$E210, $I210*AD$202,0) + IF(AD$4&gt;$E210,MIN(AD210,$I210-SUM($J210:AD210)))</f>
        <v>0</v>
      </c>
      <c r="AF210" s="2">
        <f>IF(AE$4=$E210, $I210*AE$202,0) + IF(AE$4&gt;$E210,MIN(AE210,$I210-SUM($J210:AE210)))</f>
        <v>0</v>
      </c>
      <c r="AG210" s="2">
        <f>IF(AF$4=$E210, $I210*AF$202,0) + IF(AF$4&gt;$E210,MIN(AF210,$I210-SUM($J210:AF210)))</f>
        <v>0</v>
      </c>
      <c r="AH210" s="2">
        <f>IF(AG$4=$E210, $I210*AG$202,0) + IF(AG$4&gt;$E210,MIN(AG210,$I210-SUM($J210:AG210)))</f>
        <v>0</v>
      </c>
      <c r="AI210" s="2">
        <f>IF(AH$4=$E210, $I210*AH$202,0) + IF(AH$4&gt;$E210,MIN(AH210,$I210-SUM($J210:AH210)))</f>
        <v>0</v>
      </c>
      <c r="AJ210" s="2">
        <f>IF(AI$4=$E210, $I210*AI$202,0) + IF(AI$4&gt;$E210,MIN(AI210,$I210-SUM($J210:AI210)))</f>
        <v>0</v>
      </c>
      <c r="AK210" s="2">
        <f>IF(AJ$4=$E210, $I210*AJ$202,0) + IF(AJ$4&gt;$E210,MIN(AJ210,$I210-SUM($J210:AJ210)))</f>
        <v>0</v>
      </c>
      <c r="AL210" s="2">
        <f>IF(AK$4=$E210, $I210*AK$202,0) + IF(AK$4&gt;$E210,MIN(AK210,$I210-SUM($J210:AK210)))</f>
        <v>0</v>
      </c>
      <c r="AM210" s="2">
        <f>IF(AL$4=$E210, $I210*AL$202,0) + IF(AL$4&gt;$E210,MIN(AL210,$I210-SUM($J210:AL210)))</f>
        <v>0</v>
      </c>
      <c r="AN210" s="2">
        <f>IF(AM$4=$E210, $I210*AM$202,0) + IF(AM$4&gt;$E210,MIN(AM210,$I210-SUM($J210:AM210)))</f>
        <v>0</v>
      </c>
      <c r="AO210" s="2">
        <f>IF(AN$4=$E210, $I210*AN$202,0) + IF(AN$4&gt;$E210,MIN(AN210,$I210-SUM($J210:AN210)))</f>
        <v>0</v>
      </c>
      <c r="AP210" s="2">
        <f>IF(AO$4=$E210, $I210*AO$202,0) + IF(AO$4&gt;$E210,MIN(AO210,$I210-SUM($J210:AO210)))</f>
        <v>0</v>
      </c>
      <c r="AQ210" s="57">
        <f>IF(AP$4=$E210, $I210*AP$202,0) + IF(AP$4&gt;$E210,MIN(AP210,$I210-SUM($J210:AP210)))</f>
        <v>0</v>
      </c>
      <c r="AR210" s="2">
        <f>IF(AQ$4=$E210, $I210*AQ$202,0) + IF(AQ$4&gt;$E210,MIN(AQ210,$I210-SUM($J210:AQ210)))</f>
        <v>0</v>
      </c>
      <c r="AS210" s="2">
        <f>IF(AR$4=$E210, $I210*AR$202,0) + IF(AR$4&gt;$E210,MIN(AR210,$I210-SUM($J210:AR210)))</f>
        <v>0</v>
      </c>
      <c r="AT210" s="2">
        <f>IF(AS$4=$E210, $I210*AS$202,0) + IF(AS$4&gt;$E210,MIN(AS210,$I210-SUM($J210:AS210)))</f>
        <v>0</v>
      </c>
      <c r="AU210" s="2">
        <f>IF(AT$4=$E210, $I210*AT$202,0) + IF(AT$4&gt;$E210,MIN(AT210,$I210-SUM($J210:AT210)))</f>
        <v>0</v>
      </c>
      <c r="AV210" s="2">
        <f>IF(AU$4=$E210, $I210*AU$202,0) + IF(AU$4&gt;$E210,MIN(AU210,$I210-SUM($J210:AU210)))</f>
        <v>0</v>
      </c>
      <c r="AW210" s="2"/>
    </row>
    <row r="211" spans="5:49" ht="16.8" outlineLevel="1">
      <c r="E211" s="44">
        <f>INDEX($K$4:$AV$4,,COUNT(E$209:E210)+1)</f>
        <v>33694</v>
      </c>
      <c r="G211" s="2" t="s">
        <v>105</v>
      </c>
      <c r="I211" s="2" cm="1">
        <f t="array" ref="I211">INDEX($K$25:$AV$25,,MATCH(E211,$K$4:$AV$4,0))</f>
        <v>0</v>
      </c>
      <c r="K211" s="2">
        <f>IF(J$4=$E211, $I211*J$202,0) + IF(J$4&gt;$E211,MIN(J211,$I211-SUM($J211:J211)))</f>
        <v>0</v>
      </c>
      <c r="L211" s="2">
        <f>IF(K$4=$E211, $I211*K$202,0) + IF(K$4&gt;$E211,MIN(K211,$I211-SUM($J211:K211)))</f>
        <v>0</v>
      </c>
      <c r="M211" s="2">
        <f>IF(L$4=$E211, $I211*L$202,0) + IF(L$4&gt;$E211,MIN(L211,$I211-SUM($J211:L211)))</f>
        <v>0</v>
      </c>
      <c r="N211" s="2">
        <f>IF(M$4=$E211, $I211*M$202,0) + IF(M$4&gt;$E211,MIN(M211,$I211-SUM($J211:M211)))</f>
        <v>0</v>
      </c>
      <c r="O211" s="2">
        <f>IF(N$4=$E211, $I211*N$202,0) + IF(N$4&gt;$E211,MIN(N211,$I211-SUM($J211:N211)))</f>
        <v>0</v>
      </c>
      <c r="P211" s="2">
        <f>IF(O$4=$E211, $I211*O$202,0) + IF(O$4&gt;$E211,MIN(O211,$I211-SUM($J211:O211)))</f>
        <v>0</v>
      </c>
      <c r="Q211" s="2">
        <f>IF(P$4=$E211, $I211*P$202,0) + IF(P$4&gt;$E211,MIN(P211,$I211-SUM($J211:P211)))</f>
        <v>0</v>
      </c>
      <c r="R211" s="2">
        <f>IF(Q$4=$E211, $I211*Q$202,0) + IF(Q$4&gt;$E211,MIN(Q211,$I211-SUM($J211:Q211)))</f>
        <v>0</v>
      </c>
      <c r="S211" s="2">
        <f>IF(R$4=$E211, $I211*R$202,0) + IF(R$4&gt;$E211,MIN(R211,$I211-SUM($J211:R211)))</f>
        <v>0</v>
      </c>
      <c r="T211" s="2">
        <f>IF(S$4=$E211, $I211*S$202,0) + IF(S$4&gt;$E211,MIN(S211,$I211-SUM($J211:S211)))</f>
        <v>0</v>
      </c>
      <c r="U211" s="2">
        <f>IF(T$4=$E211, $I211*T$202,0) + IF(T$4&gt;$E211,MIN(T211,$I211-SUM($J211:T211)))</f>
        <v>0</v>
      </c>
      <c r="V211" s="2">
        <f>IF(U$4=$E211, $I211*U$202,0) + IF(U$4&gt;$E211,MIN(U211,$I211-SUM($J211:U211)))</f>
        <v>0</v>
      </c>
      <c r="W211" s="2">
        <f>IF(V$4=$E211, $I211*V$202,0) + IF(V$4&gt;$E211,MIN(V211,$I211-SUM($J211:V211)))</f>
        <v>0</v>
      </c>
      <c r="X211" s="2">
        <f>IF(W$4=$E211, $I211*W$202,0) + IF(W$4&gt;$E211,MIN(W211,$I211-SUM($J211:W211)))</f>
        <v>0</v>
      </c>
      <c r="Y211" s="2">
        <f>IF(X$4=$E211, $I211*X$202,0) + IF(X$4&gt;$E211,MIN(X211,$I211-SUM($J211:X211)))</f>
        <v>0</v>
      </c>
      <c r="Z211" s="2">
        <f>IF(Y$4=$E211, $I211*Y$202,0) + IF(Y$4&gt;$E211,MIN(Y211,$I211-SUM($J211:Y211)))</f>
        <v>0</v>
      </c>
      <c r="AA211" s="2">
        <f>IF(Z$4=$E211, $I211*Z$202,0) + IF(Z$4&gt;$E211,MIN(Z211,$I211-SUM($J211:Z211)))</f>
        <v>0</v>
      </c>
      <c r="AB211" s="2">
        <f>IF(AA$4=$E211, $I211*AA$202,0) + IF(AA$4&gt;$E211,MIN(AA211,$I211-SUM($J211:AA211)))</f>
        <v>0</v>
      </c>
      <c r="AC211" s="2">
        <f>IF(AB$4=$E211, $I211*AB$202,0) + IF(AB$4&gt;$E211,MIN(AB211,$I211-SUM($J211:AB211)))</f>
        <v>0</v>
      </c>
      <c r="AD211" s="2">
        <f>IF(AC$4=$E211, $I211*AC$202,0) + IF(AC$4&gt;$E211,MIN(AC211,$I211-SUM($J211:AC211)))</f>
        <v>0</v>
      </c>
      <c r="AE211" s="2">
        <f>IF(AD$4=$E211, $I211*AD$202,0) + IF(AD$4&gt;$E211,MIN(AD211,$I211-SUM($J211:AD211)))</f>
        <v>0</v>
      </c>
      <c r="AF211" s="2">
        <f>IF(AE$4=$E211, $I211*AE$202,0) + IF(AE$4&gt;$E211,MIN(AE211,$I211-SUM($J211:AE211)))</f>
        <v>0</v>
      </c>
      <c r="AG211" s="2">
        <f>IF(AF$4=$E211, $I211*AF$202,0) + IF(AF$4&gt;$E211,MIN(AF211,$I211-SUM($J211:AF211)))</f>
        <v>0</v>
      </c>
      <c r="AH211" s="2">
        <f>IF(AG$4=$E211, $I211*AG$202,0) + IF(AG$4&gt;$E211,MIN(AG211,$I211-SUM($J211:AG211)))</f>
        <v>0</v>
      </c>
      <c r="AI211" s="2">
        <f>IF(AH$4=$E211, $I211*AH$202,0) + IF(AH$4&gt;$E211,MIN(AH211,$I211-SUM($J211:AH211)))</f>
        <v>0</v>
      </c>
      <c r="AJ211" s="2">
        <f>IF(AI$4=$E211, $I211*AI$202,0) + IF(AI$4&gt;$E211,MIN(AI211,$I211-SUM($J211:AI211)))</f>
        <v>0</v>
      </c>
      <c r="AK211" s="2">
        <f>IF(AJ$4=$E211, $I211*AJ$202,0) + IF(AJ$4&gt;$E211,MIN(AJ211,$I211-SUM($J211:AJ211)))</f>
        <v>0</v>
      </c>
      <c r="AL211" s="2">
        <f>IF(AK$4=$E211, $I211*AK$202,0) + IF(AK$4&gt;$E211,MIN(AK211,$I211-SUM($J211:AK211)))</f>
        <v>0</v>
      </c>
      <c r="AM211" s="2">
        <f>IF(AL$4=$E211, $I211*AL$202,0) + IF(AL$4&gt;$E211,MIN(AL211,$I211-SUM($J211:AL211)))</f>
        <v>0</v>
      </c>
      <c r="AN211" s="2">
        <f>IF(AM$4=$E211, $I211*AM$202,0) + IF(AM$4&gt;$E211,MIN(AM211,$I211-SUM($J211:AM211)))</f>
        <v>0</v>
      </c>
      <c r="AO211" s="2">
        <f>IF(AN$4=$E211, $I211*AN$202,0) + IF(AN$4&gt;$E211,MIN(AN211,$I211-SUM($J211:AN211)))</f>
        <v>0</v>
      </c>
      <c r="AP211" s="2">
        <f>IF(AO$4=$E211, $I211*AO$202,0) + IF(AO$4&gt;$E211,MIN(AO211,$I211-SUM($J211:AO211)))</f>
        <v>0</v>
      </c>
      <c r="AQ211" s="57">
        <f>IF(AP$4=$E211, $I211*AP$202,0) + IF(AP$4&gt;$E211,MIN(AP211,$I211-SUM($J211:AP211)))</f>
        <v>0</v>
      </c>
      <c r="AR211" s="2">
        <f>IF(AQ$4=$E211, $I211*AQ$202,0) + IF(AQ$4&gt;$E211,MIN(AQ211,$I211-SUM($J211:AQ211)))</f>
        <v>0</v>
      </c>
      <c r="AS211" s="2">
        <f>IF(AR$4=$E211, $I211*AR$202,0) + IF(AR$4&gt;$E211,MIN(AR211,$I211-SUM($J211:AR211)))</f>
        <v>0</v>
      </c>
      <c r="AT211" s="2">
        <f>IF(AS$4=$E211, $I211*AS$202,0) + IF(AS$4&gt;$E211,MIN(AS211,$I211-SUM($J211:AS211)))</f>
        <v>0</v>
      </c>
      <c r="AU211" s="2">
        <f>IF(AT$4=$E211, $I211*AT$202,0) + IF(AT$4&gt;$E211,MIN(AT211,$I211-SUM($J211:AT211)))</f>
        <v>0</v>
      </c>
      <c r="AV211" s="2">
        <f>IF(AU$4=$E211, $I211*AU$202,0) + IF(AU$4&gt;$E211,MIN(AU211,$I211-SUM($J211:AU211)))</f>
        <v>0</v>
      </c>
      <c r="AW211" s="2"/>
    </row>
    <row r="212" spans="5:49" ht="16.8" outlineLevel="1">
      <c r="E212" s="44">
        <f>INDEX($K$4:$AV$4,,COUNT(E$209:E211)+1)</f>
        <v>34059</v>
      </c>
      <c r="G212" s="2" t="s">
        <v>105</v>
      </c>
      <c r="I212" s="2" cm="1">
        <f t="array" ref="I212">INDEX($K$25:$AV$25,,MATCH(E212,$K$4:$AV$4,0))</f>
        <v>0</v>
      </c>
      <c r="K212" s="2">
        <f>IF(J$4=$E212, $I212*J$202,0) + IF(J$4&gt;$E212,MIN(J212,$I212-SUM($J212:J212)))</f>
        <v>0</v>
      </c>
      <c r="L212" s="2">
        <f>IF(K$4=$E212, $I212*K$202,0) + IF(K$4&gt;$E212,MIN(K212,$I212-SUM($J212:K212)))</f>
        <v>0</v>
      </c>
      <c r="M212" s="2">
        <f>IF(L$4=$E212, $I212*L$202,0) + IF(L$4&gt;$E212,MIN(L212,$I212-SUM($J212:L212)))</f>
        <v>0</v>
      </c>
      <c r="N212" s="2">
        <f>IF(M$4=$E212, $I212*M$202,0) + IF(M$4&gt;$E212,MIN(M212,$I212-SUM($J212:M212)))</f>
        <v>0</v>
      </c>
      <c r="O212" s="2">
        <f>IF(N$4=$E212, $I212*N$202,0) + IF(N$4&gt;$E212,MIN(N212,$I212-SUM($J212:N212)))</f>
        <v>0</v>
      </c>
      <c r="P212" s="2">
        <f>IF(O$4=$E212, $I212*O$202,0) + IF(O$4&gt;$E212,MIN(O212,$I212-SUM($J212:O212)))</f>
        <v>0</v>
      </c>
      <c r="Q212" s="2">
        <f>IF(P$4=$E212, $I212*P$202,0) + IF(P$4&gt;$E212,MIN(P212,$I212-SUM($J212:P212)))</f>
        <v>0</v>
      </c>
      <c r="R212" s="2">
        <f>IF(Q$4=$E212, $I212*Q$202,0) + IF(Q$4&gt;$E212,MIN(Q212,$I212-SUM($J212:Q212)))</f>
        <v>0</v>
      </c>
      <c r="S212" s="2">
        <f>IF(R$4=$E212, $I212*R$202,0) + IF(R$4&gt;$E212,MIN(R212,$I212-SUM($J212:R212)))</f>
        <v>0</v>
      </c>
      <c r="T212" s="2">
        <f>IF(S$4=$E212, $I212*S$202,0) + IF(S$4&gt;$E212,MIN(S212,$I212-SUM($J212:S212)))</f>
        <v>0</v>
      </c>
      <c r="U212" s="2">
        <f>IF(T$4=$E212, $I212*T$202,0) + IF(T$4&gt;$E212,MIN(T212,$I212-SUM($J212:T212)))</f>
        <v>0</v>
      </c>
      <c r="V212" s="2">
        <f>IF(U$4=$E212, $I212*U$202,0) + IF(U$4&gt;$E212,MIN(U212,$I212-SUM($J212:U212)))</f>
        <v>0</v>
      </c>
      <c r="W212" s="2">
        <f>IF(V$4=$E212, $I212*V$202,0) + IF(V$4&gt;$E212,MIN(V212,$I212-SUM($J212:V212)))</f>
        <v>0</v>
      </c>
      <c r="X212" s="2">
        <f>IF(W$4=$E212, $I212*W$202,0) + IF(W$4&gt;$E212,MIN(W212,$I212-SUM($J212:W212)))</f>
        <v>0</v>
      </c>
      <c r="Y212" s="2">
        <f>IF(X$4=$E212, $I212*X$202,0) + IF(X$4&gt;$E212,MIN(X212,$I212-SUM($J212:X212)))</f>
        <v>0</v>
      </c>
      <c r="Z212" s="2">
        <f>IF(Y$4=$E212, $I212*Y$202,0) + IF(Y$4&gt;$E212,MIN(Y212,$I212-SUM($J212:Y212)))</f>
        <v>0</v>
      </c>
      <c r="AA212" s="2">
        <f>IF(Z$4=$E212, $I212*Z$202,0) + IF(Z$4&gt;$E212,MIN(Z212,$I212-SUM($J212:Z212)))</f>
        <v>0</v>
      </c>
      <c r="AB212" s="2">
        <f>IF(AA$4=$E212, $I212*AA$202,0) + IF(AA$4&gt;$E212,MIN(AA212,$I212-SUM($J212:AA212)))</f>
        <v>0</v>
      </c>
      <c r="AC212" s="2">
        <f>IF(AB$4=$E212, $I212*AB$202,0) + IF(AB$4&gt;$E212,MIN(AB212,$I212-SUM($J212:AB212)))</f>
        <v>0</v>
      </c>
      <c r="AD212" s="2">
        <f>IF(AC$4=$E212, $I212*AC$202,0) + IF(AC$4&gt;$E212,MIN(AC212,$I212-SUM($J212:AC212)))</f>
        <v>0</v>
      </c>
      <c r="AE212" s="2">
        <f>IF(AD$4=$E212, $I212*AD$202,0) + IF(AD$4&gt;$E212,MIN(AD212,$I212-SUM($J212:AD212)))</f>
        <v>0</v>
      </c>
      <c r="AF212" s="2">
        <f>IF(AE$4=$E212, $I212*AE$202,0) + IF(AE$4&gt;$E212,MIN(AE212,$I212-SUM($J212:AE212)))</f>
        <v>0</v>
      </c>
      <c r="AG212" s="2">
        <f>IF(AF$4=$E212, $I212*AF$202,0) + IF(AF$4&gt;$E212,MIN(AF212,$I212-SUM($J212:AF212)))</f>
        <v>0</v>
      </c>
      <c r="AH212" s="2">
        <f>IF(AG$4=$E212, $I212*AG$202,0) + IF(AG$4&gt;$E212,MIN(AG212,$I212-SUM($J212:AG212)))</f>
        <v>0</v>
      </c>
      <c r="AI212" s="2">
        <f>IF(AH$4=$E212, $I212*AH$202,0) + IF(AH$4&gt;$E212,MIN(AH212,$I212-SUM($J212:AH212)))</f>
        <v>0</v>
      </c>
      <c r="AJ212" s="2">
        <f>IF(AI$4=$E212, $I212*AI$202,0) + IF(AI$4&gt;$E212,MIN(AI212,$I212-SUM($J212:AI212)))</f>
        <v>0</v>
      </c>
      <c r="AK212" s="2">
        <f>IF(AJ$4=$E212, $I212*AJ$202,0) + IF(AJ$4&gt;$E212,MIN(AJ212,$I212-SUM($J212:AJ212)))</f>
        <v>0</v>
      </c>
      <c r="AL212" s="2">
        <f>IF(AK$4=$E212, $I212*AK$202,0) + IF(AK$4&gt;$E212,MIN(AK212,$I212-SUM($J212:AK212)))</f>
        <v>0</v>
      </c>
      <c r="AM212" s="2">
        <f>IF(AL$4=$E212, $I212*AL$202,0) + IF(AL$4&gt;$E212,MIN(AL212,$I212-SUM($J212:AL212)))</f>
        <v>0</v>
      </c>
      <c r="AN212" s="2">
        <f>IF(AM$4=$E212, $I212*AM$202,0) + IF(AM$4&gt;$E212,MIN(AM212,$I212-SUM($J212:AM212)))</f>
        <v>0</v>
      </c>
      <c r="AO212" s="2">
        <f>IF(AN$4=$E212, $I212*AN$202,0) + IF(AN$4&gt;$E212,MIN(AN212,$I212-SUM($J212:AN212)))</f>
        <v>0</v>
      </c>
      <c r="AP212" s="2">
        <f>IF(AO$4=$E212, $I212*AO$202,0) + IF(AO$4&gt;$E212,MIN(AO212,$I212-SUM($J212:AO212)))</f>
        <v>0</v>
      </c>
      <c r="AQ212" s="57">
        <f>IF(AP$4=$E212, $I212*AP$202,0) + IF(AP$4&gt;$E212,MIN(AP212,$I212-SUM($J212:AP212)))</f>
        <v>0</v>
      </c>
      <c r="AR212" s="2">
        <f>IF(AQ$4=$E212, $I212*AQ$202,0) + IF(AQ$4&gt;$E212,MIN(AQ212,$I212-SUM($J212:AQ212)))</f>
        <v>0</v>
      </c>
      <c r="AS212" s="2">
        <f>IF(AR$4=$E212, $I212*AR$202,0) + IF(AR$4&gt;$E212,MIN(AR212,$I212-SUM($J212:AR212)))</f>
        <v>0</v>
      </c>
      <c r="AT212" s="2">
        <f>IF(AS$4=$E212, $I212*AS$202,0) + IF(AS$4&gt;$E212,MIN(AS212,$I212-SUM($J212:AS212)))</f>
        <v>0</v>
      </c>
      <c r="AU212" s="2">
        <f>IF(AT$4=$E212, $I212*AT$202,0) + IF(AT$4&gt;$E212,MIN(AT212,$I212-SUM($J212:AT212)))</f>
        <v>0</v>
      </c>
      <c r="AV212" s="2">
        <f>IF(AU$4=$E212, $I212*AU$202,0) + IF(AU$4&gt;$E212,MIN(AU212,$I212-SUM($J212:AU212)))</f>
        <v>0</v>
      </c>
      <c r="AW212" s="2"/>
    </row>
    <row r="213" spans="5:49" ht="16.8" outlineLevel="1">
      <c r="E213" s="44">
        <f>INDEX($K$4:$AV$4,,COUNT(E$209:E212)+1)</f>
        <v>34424</v>
      </c>
      <c r="G213" s="2" t="s">
        <v>105</v>
      </c>
      <c r="I213" s="2" cm="1">
        <f t="array" ref="I213">INDEX($K$25:$AV$25,,MATCH(E213,$K$4:$AV$4,0))</f>
        <v>0</v>
      </c>
      <c r="K213" s="2">
        <f>IF(J$4=$E213, $I213*J$202,0) + IF(J$4&gt;$E213,MIN(J213,$I213-SUM($J213:J213)))</f>
        <v>0</v>
      </c>
      <c r="L213" s="2">
        <f>IF(K$4=$E213, $I213*K$202,0) + IF(K$4&gt;$E213,MIN(K213,$I213-SUM($J213:K213)))</f>
        <v>0</v>
      </c>
      <c r="M213" s="2">
        <f>IF(L$4=$E213, $I213*L$202,0) + IF(L$4&gt;$E213,MIN(L213,$I213-SUM($J213:L213)))</f>
        <v>0</v>
      </c>
      <c r="N213" s="2">
        <f>IF(M$4=$E213, $I213*M$202,0) + IF(M$4&gt;$E213,MIN(M213,$I213-SUM($J213:M213)))</f>
        <v>0</v>
      </c>
      <c r="O213" s="2">
        <f>IF(N$4=$E213, $I213*N$202,0) + IF(N$4&gt;$E213,MIN(N213,$I213-SUM($J213:N213)))</f>
        <v>0</v>
      </c>
      <c r="P213" s="2">
        <f>IF(O$4=$E213, $I213*O$202,0) + IF(O$4&gt;$E213,MIN(O213,$I213-SUM($J213:O213)))</f>
        <v>0</v>
      </c>
      <c r="Q213" s="2">
        <f>IF(P$4=$E213, $I213*P$202,0) + IF(P$4&gt;$E213,MIN(P213,$I213-SUM($J213:P213)))</f>
        <v>0</v>
      </c>
      <c r="R213" s="2">
        <f>IF(Q$4=$E213, $I213*Q$202,0) + IF(Q$4&gt;$E213,MIN(Q213,$I213-SUM($J213:Q213)))</f>
        <v>0</v>
      </c>
      <c r="S213" s="2">
        <f>IF(R$4=$E213, $I213*R$202,0) + IF(R$4&gt;$E213,MIN(R213,$I213-SUM($J213:R213)))</f>
        <v>0</v>
      </c>
      <c r="T213" s="2">
        <f>IF(S$4=$E213, $I213*S$202,0) + IF(S$4&gt;$E213,MIN(S213,$I213-SUM($J213:S213)))</f>
        <v>0</v>
      </c>
      <c r="U213" s="2">
        <f>IF(T$4=$E213, $I213*T$202,0) + IF(T$4&gt;$E213,MIN(T213,$I213-SUM($J213:T213)))</f>
        <v>0</v>
      </c>
      <c r="V213" s="2">
        <f>IF(U$4=$E213, $I213*U$202,0) + IF(U$4&gt;$E213,MIN(U213,$I213-SUM($J213:U213)))</f>
        <v>0</v>
      </c>
      <c r="W213" s="2">
        <f>IF(V$4=$E213, $I213*V$202,0) + IF(V$4&gt;$E213,MIN(V213,$I213-SUM($J213:V213)))</f>
        <v>0</v>
      </c>
      <c r="X213" s="2">
        <f>IF(W$4=$E213, $I213*W$202,0) + IF(W$4&gt;$E213,MIN(W213,$I213-SUM($J213:W213)))</f>
        <v>0</v>
      </c>
      <c r="Y213" s="2">
        <f>IF(X$4=$E213, $I213*X$202,0) + IF(X$4&gt;$E213,MIN(X213,$I213-SUM($J213:X213)))</f>
        <v>0</v>
      </c>
      <c r="Z213" s="2">
        <f>IF(Y$4=$E213, $I213*Y$202,0) + IF(Y$4&gt;$E213,MIN(Y213,$I213-SUM($J213:Y213)))</f>
        <v>0</v>
      </c>
      <c r="AA213" s="2">
        <f>IF(Z$4=$E213, $I213*Z$202,0) + IF(Z$4&gt;$E213,MIN(Z213,$I213-SUM($J213:Z213)))</f>
        <v>0</v>
      </c>
      <c r="AB213" s="2">
        <f>IF(AA$4=$E213, $I213*AA$202,0) + IF(AA$4&gt;$E213,MIN(AA213,$I213-SUM($J213:AA213)))</f>
        <v>0</v>
      </c>
      <c r="AC213" s="2">
        <f>IF(AB$4=$E213, $I213*AB$202,0) + IF(AB$4&gt;$E213,MIN(AB213,$I213-SUM($J213:AB213)))</f>
        <v>0</v>
      </c>
      <c r="AD213" s="2">
        <f>IF(AC$4=$E213, $I213*AC$202,0) + IF(AC$4&gt;$E213,MIN(AC213,$I213-SUM($J213:AC213)))</f>
        <v>0</v>
      </c>
      <c r="AE213" s="2">
        <f>IF(AD$4=$E213, $I213*AD$202,0) + IF(AD$4&gt;$E213,MIN(AD213,$I213-SUM($J213:AD213)))</f>
        <v>0</v>
      </c>
      <c r="AF213" s="2">
        <f>IF(AE$4=$E213, $I213*AE$202,0) + IF(AE$4&gt;$E213,MIN(AE213,$I213-SUM($J213:AE213)))</f>
        <v>0</v>
      </c>
      <c r="AG213" s="2">
        <f>IF(AF$4=$E213, $I213*AF$202,0) + IF(AF$4&gt;$E213,MIN(AF213,$I213-SUM($J213:AF213)))</f>
        <v>0</v>
      </c>
      <c r="AH213" s="2">
        <f>IF(AG$4=$E213, $I213*AG$202,0) + IF(AG$4&gt;$E213,MIN(AG213,$I213-SUM($J213:AG213)))</f>
        <v>0</v>
      </c>
      <c r="AI213" s="2">
        <f>IF(AH$4=$E213, $I213*AH$202,0) + IF(AH$4&gt;$E213,MIN(AH213,$I213-SUM($J213:AH213)))</f>
        <v>0</v>
      </c>
      <c r="AJ213" s="2">
        <f>IF(AI$4=$E213, $I213*AI$202,0) + IF(AI$4&gt;$E213,MIN(AI213,$I213-SUM($J213:AI213)))</f>
        <v>0</v>
      </c>
      <c r="AK213" s="2">
        <f>IF(AJ$4=$E213, $I213*AJ$202,0) + IF(AJ$4&gt;$E213,MIN(AJ213,$I213-SUM($J213:AJ213)))</f>
        <v>0</v>
      </c>
      <c r="AL213" s="2">
        <f>IF(AK$4=$E213, $I213*AK$202,0) + IF(AK$4&gt;$E213,MIN(AK213,$I213-SUM($J213:AK213)))</f>
        <v>0</v>
      </c>
      <c r="AM213" s="2">
        <f>IF(AL$4=$E213, $I213*AL$202,0) + IF(AL$4&gt;$E213,MIN(AL213,$I213-SUM($J213:AL213)))</f>
        <v>0</v>
      </c>
      <c r="AN213" s="2">
        <f>IF(AM$4=$E213, $I213*AM$202,0) + IF(AM$4&gt;$E213,MIN(AM213,$I213-SUM($J213:AM213)))</f>
        <v>0</v>
      </c>
      <c r="AO213" s="2">
        <f>IF(AN$4=$E213, $I213*AN$202,0) + IF(AN$4&gt;$E213,MIN(AN213,$I213-SUM($J213:AN213)))</f>
        <v>0</v>
      </c>
      <c r="AP213" s="2">
        <f>IF(AO$4=$E213, $I213*AO$202,0) + IF(AO$4&gt;$E213,MIN(AO213,$I213-SUM($J213:AO213)))</f>
        <v>0</v>
      </c>
      <c r="AQ213" s="57">
        <f>IF(AP$4=$E213, $I213*AP$202,0) + IF(AP$4&gt;$E213,MIN(AP213,$I213-SUM($J213:AP213)))</f>
        <v>0</v>
      </c>
      <c r="AR213" s="2">
        <f>IF(AQ$4=$E213, $I213*AQ$202,0) + IF(AQ$4&gt;$E213,MIN(AQ213,$I213-SUM($J213:AQ213)))</f>
        <v>0</v>
      </c>
      <c r="AS213" s="2">
        <f>IF(AR$4=$E213, $I213*AR$202,0) + IF(AR$4&gt;$E213,MIN(AR213,$I213-SUM($J213:AR213)))</f>
        <v>0</v>
      </c>
      <c r="AT213" s="2">
        <f>IF(AS$4=$E213, $I213*AS$202,0) + IF(AS$4&gt;$E213,MIN(AS213,$I213-SUM($J213:AS213)))</f>
        <v>0</v>
      </c>
      <c r="AU213" s="2">
        <f>IF(AT$4=$E213, $I213*AT$202,0) + IF(AT$4&gt;$E213,MIN(AT213,$I213-SUM($J213:AT213)))</f>
        <v>0</v>
      </c>
      <c r="AV213" s="2">
        <f>IF(AU$4=$E213, $I213*AU$202,0) + IF(AU$4&gt;$E213,MIN(AU213,$I213-SUM($J213:AU213)))</f>
        <v>0</v>
      </c>
      <c r="AW213" s="2"/>
    </row>
    <row r="214" spans="5:49" ht="16.8" outlineLevel="1">
      <c r="E214" s="44">
        <f>INDEX($K$4:$AV$4,,COUNT(E$209:E213)+1)</f>
        <v>34789</v>
      </c>
      <c r="G214" s="2" t="s">
        <v>105</v>
      </c>
      <c r="I214" s="2" cm="1">
        <f t="array" ref="I214">INDEX($K$25:$AV$25,,MATCH(E214,$K$4:$AV$4,0))</f>
        <v>0</v>
      </c>
      <c r="K214" s="2">
        <f>IF(J$4=$E214, $I214*J$202,0) + IF(J$4&gt;$E214,MIN(J214,$I214-SUM($J214:J214)))</f>
        <v>0</v>
      </c>
      <c r="L214" s="2">
        <f>IF(K$4=$E214, $I214*K$202,0) + IF(K$4&gt;$E214,MIN(K214,$I214-SUM($J214:K214)))</f>
        <v>0</v>
      </c>
      <c r="M214" s="2">
        <f>IF(L$4=$E214, $I214*L$202,0) + IF(L$4&gt;$E214,MIN(L214,$I214-SUM($J214:L214)))</f>
        <v>0</v>
      </c>
      <c r="N214" s="2">
        <f>IF(M$4=$E214, $I214*M$202,0) + IF(M$4&gt;$E214,MIN(M214,$I214-SUM($J214:M214)))</f>
        <v>0</v>
      </c>
      <c r="O214" s="2">
        <f>IF(N$4=$E214, $I214*N$202,0) + IF(N$4&gt;$E214,MIN(N214,$I214-SUM($J214:N214)))</f>
        <v>0</v>
      </c>
      <c r="P214" s="2">
        <f>IF(O$4=$E214, $I214*O$202,0) + IF(O$4&gt;$E214,MIN(O214,$I214-SUM($J214:O214)))</f>
        <v>0</v>
      </c>
      <c r="Q214" s="2">
        <f>IF(P$4=$E214, $I214*P$202,0) + IF(P$4&gt;$E214,MIN(P214,$I214-SUM($J214:P214)))</f>
        <v>0</v>
      </c>
      <c r="R214" s="2">
        <f>IF(Q$4=$E214, $I214*Q$202,0) + IF(Q$4&gt;$E214,MIN(Q214,$I214-SUM($J214:Q214)))</f>
        <v>0</v>
      </c>
      <c r="S214" s="2">
        <f>IF(R$4=$E214, $I214*R$202,0) + IF(R$4&gt;$E214,MIN(R214,$I214-SUM($J214:R214)))</f>
        <v>0</v>
      </c>
      <c r="T214" s="2">
        <f>IF(S$4=$E214, $I214*S$202,0) + IF(S$4&gt;$E214,MIN(S214,$I214-SUM($J214:S214)))</f>
        <v>0</v>
      </c>
      <c r="U214" s="2">
        <f>IF(T$4=$E214, $I214*T$202,0) + IF(T$4&gt;$E214,MIN(T214,$I214-SUM($J214:T214)))</f>
        <v>0</v>
      </c>
      <c r="V214" s="2">
        <f>IF(U$4=$E214, $I214*U$202,0) + IF(U$4&gt;$E214,MIN(U214,$I214-SUM($J214:U214)))</f>
        <v>0</v>
      </c>
      <c r="W214" s="2">
        <f>IF(V$4=$E214, $I214*V$202,0) + IF(V$4&gt;$E214,MIN(V214,$I214-SUM($J214:V214)))</f>
        <v>0</v>
      </c>
      <c r="X214" s="2">
        <f>IF(W$4=$E214, $I214*W$202,0) + IF(W$4&gt;$E214,MIN(W214,$I214-SUM($J214:W214)))</f>
        <v>0</v>
      </c>
      <c r="Y214" s="2">
        <f>IF(X$4=$E214, $I214*X$202,0) + IF(X$4&gt;$E214,MIN(X214,$I214-SUM($J214:X214)))</f>
        <v>0</v>
      </c>
      <c r="Z214" s="2">
        <f>IF(Y$4=$E214, $I214*Y$202,0) + IF(Y$4&gt;$E214,MIN(Y214,$I214-SUM($J214:Y214)))</f>
        <v>0</v>
      </c>
      <c r="AA214" s="2">
        <f>IF(Z$4=$E214, $I214*Z$202,0) + IF(Z$4&gt;$E214,MIN(Z214,$I214-SUM($J214:Z214)))</f>
        <v>0</v>
      </c>
      <c r="AB214" s="2">
        <f>IF(AA$4=$E214, $I214*AA$202,0) + IF(AA$4&gt;$E214,MIN(AA214,$I214-SUM($J214:AA214)))</f>
        <v>0</v>
      </c>
      <c r="AC214" s="2">
        <f>IF(AB$4=$E214, $I214*AB$202,0) + IF(AB$4&gt;$E214,MIN(AB214,$I214-SUM($J214:AB214)))</f>
        <v>0</v>
      </c>
      <c r="AD214" s="2">
        <f>IF(AC$4=$E214, $I214*AC$202,0) + IF(AC$4&gt;$E214,MIN(AC214,$I214-SUM($J214:AC214)))</f>
        <v>0</v>
      </c>
      <c r="AE214" s="2">
        <f>IF(AD$4=$E214, $I214*AD$202,0) + IF(AD$4&gt;$E214,MIN(AD214,$I214-SUM($J214:AD214)))</f>
        <v>0</v>
      </c>
      <c r="AF214" s="2">
        <f>IF(AE$4=$E214, $I214*AE$202,0) + IF(AE$4&gt;$E214,MIN(AE214,$I214-SUM($J214:AE214)))</f>
        <v>0</v>
      </c>
      <c r="AG214" s="2">
        <f>IF(AF$4=$E214, $I214*AF$202,0) + IF(AF$4&gt;$E214,MIN(AF214,$I214-SUM($J214:AF214)))</f>
        <v>0</v>
      </c>
      <c r="AH214" s="2">
        <f>IF(AG$4=$E214, $I214*AG$202,0) + IF(AG$4&gt;$E214,MIN(AG214,$I214-SUM($J214:AG214)))</f>
        <v>0</v>
      </c>
      <c r="AI214" s="2">
        <f>IF(AH$4=$E214, $I214*AH$202,0) + IF(AH$4&gt;$E214,MIN(AH214,$I214-SUM($J214:AH214)))</f>
        <v>0</v>
      </c>
      <c r="AJ214" s="2">
        <f>IF(AI$4=$E214, $I214*AI$202,0) + IF(AI$4&gt;$E214,MIN(AI214,$I214-SUM($J214:AI214)))</f>
        <v>0</v>
      </c>
      <c r="AK214" s="2">
        <f>IF(AJ$4=$E214, $I214*AJ$202,0) + IF(AJ$4&gt;$E214,MIN(AJ214,$I214-SUM($J214:AJ214)))</f>
        <v>0</v>
      </c>
      <c r="AL214" s="2">
        <f>IF(AK$4=$E214, $I214*AK$202,0) + IF(AK$4&gt;$E214,MIN(AK214,$I214-SUM($J214:AK214)))</f>
        <v>0</v>
      </c>
      <c r="AM214" s="2">
        <f>IF(AL$4=$E214, $I214*AL$202,0) + IF(AL$4&gt;$E214,MIN(AL214,$I214-SUM($J214:AL214)))</f>
        <v>0</v>
      </c>
      <c r="AN214" s="2">
        <f>IF(AM$4=$E214, $I214*AM$202,0) + IF(AM$4&gt;$E214,MIN(AM214,$I214-SUM($J214:AM214)))</f>
        <v>0</v>
      </c>
      <c r="AO214" s="2">
        <f>IF(AN$4=$E214, $I214*AN$202,0) + IF(AN$4&gt;$E214,MIN(AN214,$I214-SUM($J214:AN214)))</f>
        <v>0</v>
      </c>
      <c r="AP214" s="2">
        <f>IF(AO$4=$E214, $I214*AO$202,0) + IF(AO$4&gt;$E214,MIN(AO214,$I214-SUM($J214:AO214)))</f>
        <v>0</v>
      </c>
      <c r="AQ214" s="57">
        <f>IF(AP$4=$E214, $I214*AP$202,0) + IF(AP$4&gt;$E214,MIN(AP214,$I214-SUM($J214:AP214)))</f>
        <v>0</v>
      </c>
      <c r="AR214" s="2">
        <f>IF(AQ$4=$E214, $I214*AQ$202,0) + IF(AQ$4&gt;$E214,MIN(AQ214,$I214-SUM($J214:AQ214)))</f>
        <v>0</v>
      </c>
      <c r="AS214" s="2">
        <f>IF(AR$4=$E214, $I214*AR$202,0) + IF(AR$4&gt;$E214,MIN(AR214,$I214-SUM($J214:AR214)))</f>
        <v>0</v>
      </c>
      <c r="AT214" s="2">
        <f>IF(AS$4=$E214, $I214*AS$202,0) + IF(AS$4&gt;$E214,MIN(AS214,$I214-SUM($J214:AS214)))</f>
        <v>0</v>
      </c>
      <c r="AU214" s="2">
        <f>IF(AT$4=$E214, $I214*AT$202,0) + IF(AT$4&gt;$E214,MIN(AT214,$I214-SUM($J214:AT214)))</f>
        <v>0</v>
      </c>
      <c r="AV214" s="2">
        <f>IF(AU$4=$E214, $I214*AU$202,0) + IF(AU$4&gt;$E214,MIN(AU214,$I214-SUM($J214:AU214)))</f>
        <v>0</v>
      </c>
      <c r="AW214" s="2"/>
    </row>
    <row r="215" spans="5:49" ht="16.8" outlineLevel="1">
      <c r="E215" s="44">
        <f>INDEX($K$4:$AV$4,,COUNT(E$209:E214)+1)</f>
        <v>35155</v>
      </c>
      <c r="G215" s="2" t="s">
        <v>105</v>
      </c>
      <c r="I215" s="2" cm="1">
        <f t="array" ref="I215">INDEX($K$25:$AV$25,,MATCH(E215,$K$4:$AV$4,0))</f>
        <v>0</v>
      </c>
      <c r="K215" s="2">
        <f>IF(J$4=$E215, $I215*J$202,0) + IF(J$4&gt;$E215,MIN(J215,$I215-SUM($J215:J215)))</f>
        <v>0</v>
      </c>
      <c r="L215" s="2">
        <f>IF(K$4=$E215, $I215*K$202,0) + IF(K$4&gt;$E215,MIN(K215,$I215-SUM($J215:K215)))</f>
        <v>0</v>
      </c>
      <c r="M215" s="2">
        <f>IF(L$4=$E215, $I215*L$202,0) + IF(L$4&gt;$E215,MIN(L215,$I215-SUM($J215:L215)))</f>
        <v>0</v>
      </c>
      <c r="N215" s="2">
        <f>IF(M$4=$E215, $I215*M$202,0) + IF(M$4&gt;$E215,MIN(M215,$I215-SUM($J215:M215)))</f>
        <v>0</v>
      </c>
      <c r="O215" s="2">
        <f>IF(N$4=$E215, $I215*N$202,0) + IF(N$4&gt;$E215,MIN(N215,$I215-SUM($J215:N215)))</f>
        <v>0</v>
      </c>
      <c r="P215" s="2">
        <f>IF(O$4=$E215, $I215*O$202,0) + IF(O$4&gt;$E215,MIN(O215,$I215-SUM($J215:O215)))</f>
        <v>0</v>
      </c>
      <c r="Q215" s="2">
        <f>IF(P$4=$E215, $I215*P$202,0) + IF(P$4&gt;$E215,MIN(P215,$I215-SUM($J215:P215)))</f>
        <v>0</v>
      </c>
      <c r="R215" s="2">
        <f>IF(Q$4=$E215, $I215*Q$202,0) + IF(Q$4&gt;$E215,MIN(Q215,$I215-SUM($J215:Q215)))</f>
        <v>0</v>
      </c>
      <c r="S215" s="2">
        <f>IF(R$4=$E215, $I215*R$202,0) + IF(R$4&gt;$E215,MIN(R215,$I215-SUM($J215:R215)))</f>
        <v>0</v>
      </c>
      <c r="T215" s="2">
        <f>IF(S$4=$E215, $I215*S$202,0) + IF(S$4&gt;$E215,MIN(S215,$I215-SUM($J215:S215)))</f>
        <v>0</v>
      </c>
      <c r="U215" s="2">
        <f>IF(T$4=$E215, $I215*T$202,0) + IF(T$4&gt;$E215,MIN(T215,$I215-SUM($J215:T215)))</f>
        <v>0</v>
      </c>
      <c r="V215" s="2">
        <f>IF(U$4=$E215, $I215*U$202,0) + IF(U$4&gt;$E215,MIN(U215,$I215-SUM($J215:U215)))</f>
        <v>0</v>
      </c>
      <c r="W215" s="2">
        <f>IF(V$4=$E215, $I215*V$202,0) + IF(V$4&gt;$E215,MIN(V215,$I215-SUM($J215:V215)))</f>
        <v>0</v>
      </c>
      <c r="X215" s="2">
        <f>IF(W$4=$E215, $I215*W$202,0) + IF(W$4&gt;$E215,MIN(W215,$I215-SUM($J215:W215)))</f>
        <v>0</v>
      </c>
      <c r="Y215" s="2">
        <f>IF(X$4=$E215, $I215*X$202,0) + IF(X$4&gt;$E215,MIN(X215,$I215-SUM($J215:X215)))</f>
        <v>0</v>
      </c>
      <c r="Z215" s="2">
        <f>IF(Y$4=$E215, $I215*Y$202,0) + IF(Y$4&gt;$E215,MIN(Y215,$I215-SUM($J215:Y215)))</f>
        <v>0</v>
      </c>
      <c r="AA215" s="2">
        <f>IF(Z$4=$E215, $I215*Z$202,0) + IF(Z$4&gt;$E215,MIN(Z215,$I215-SUM($J215:Z215)))</f>
        <v>0</v>
      </c>
      <c r="AB215" s="2">
        <f>IF(AA$4=$E215, $I215*AA$202,0) + IF(AA$4&gt;$E215,MIN(AA215,$I215-SUM($J215:AA215)))</f>
        <v>0</v>
      </c>
      <c r="AC215" s="2">
        <f>IF(AB$4=$E215, $I215*AB$202,0) + IF(AB$4&gt;$E215,MIN(AB215,$I215-SUM($J215:AB215)))</f>
        <v>0</v>
      </c>
      <c r="AD215" s="2">
        <f>IF(AC$4=$E215, $I215*AC$202,0) + IF(AC$4&gt;$E215,MIN(AC215,$I215-SUM($J215:AC215)))</f>
        <v>0</v>
      </c>
      <c r="AE215" s="2">
        <f>IF(AD$4=$E215, $I215*AD$202,0) + IF(AD$4&gt;$E215,MIN(AD215,$I215-SUM($J215:AD215)))</f>
        <v>0</v>
      </c>
      <c r="AF215" s="2">
        <f>IF(AE$4=$E215, $I215*AE$202,0) + IF(AE$4&gt;$E215,MIN(AE215,$I215-SUM($J215:AE215)))</f>
        <v>0</v>
      </c>
      <c r="AG215" s="2">
        <f>IF(AF$4=$E215, $I215*AF$202,0) + IF(AF$4&gt;$E215,MIN(AF215,$I215-SUM($J215:AF215)))</f>
        <v>0</v>
      </c>
      <c r="AH215" s="2">
        <f>IF(AG$4=$E215, $I215*AG$202,0) + IF(AG$4&gt;$E215,MIN(AG215,$I215-SUM($J215:AG215)))</f>
        <v>0</v>
      </c>
      <c r="AI215" s="2">
        <f>IF(AH$4=$E215, $I215*AH$202,0) + IF(AH$4&gt;$E215,MIN(AH215,$I215-SUM($J215:AH215)))</f>
        <v>0</v>
      </c>
      <c r="AJ215" s="2">
        <f>IF(AI$4=$E215, $I215*AI$202,0) + IF(AI$4&gt;$E215,MIN(AI215,$I215-SUM($J215:AI215)))</f>
        <v>0</v>
      </c>
      <c r="AK215" s="2">
        <f>IF(AJ$4=$E215, $I215*AJ$202,0) + IF(AJ$4&gt;$E215,MIN(AJ215,$I215-SUM($J215:AJ215)))</f>
        <v>0</v>
      </c>
      <c r="AL215" s="2">
        <f>IF(AK$4=$E215, $I215*AK$202,0) + IF(AK$4&gt;$E215,MIN(AK215,$I215-SUM($J215:AK215)))</f>
        <v>0</v>
      </c>
      <c r="AM215" s="2">
        <f>IF(AL$4=$E215, $I215*AL$202,0) + IF(AL$4&gt;$E215,MIN(AL215,$I215-SUM($J215:AL215)))</f>
        <v>0</v>
      </c>
      <c r="AN215" s="2">
        <f>IF(AM$4=$E215, $I215*AM$202,0) + IF(AM$4&gt;$E215,MIN(AM215,$I215-SUM($J215:AM215)))</f>
        <v>0</v>
      </c>
      <c r="AO215" s="2">
        <f>IF(AN$4=$E215, $I215*AN$202,0) + IF(AN$4&gt;$E215,MIN(AN215,$I215-SUM($J215:AN215)))</f>
        <v>0</v>
      </c>
      <c r="AP215" s="2">
        <f>IF(AO$4=$E215, $I215*AO$202,0) + IF(AO$4&gt;$E215,MIN(AO215,$I215-SUM($J215:AO215)))</f>
        <v>0</v>
      </c>
      <c r="AQ215" s="57">
        <f>IF(AP$4=$E215, $I215*AP$202,0) + IF(AP$4&gt;$E215,MIN(AP215,$I215-SUM($J215:AP215)))</f>
        <v>0</v>
      </c>
      <c r="AR215" s="2">
        <f>IF(AQ$4=$E215, $I215*AQ$202,0) + IF(AQ$4&gt;$E215,MIN(AQ215,$I215-SUM($J215:AQ215)))</f>
        <v>0</v>
      </c>
      <c r="AS215" s="2">
        <f>IF(AR$4=$E215, $I215*AR$202,0) + IF(AR$4&gt;$E215,MIN(AR215,$I215-SUM($J215:AR215)))</f>
        <v>0</v>
      </c>
      <c r="AT215" s="2">
        <f>IF(AS$4=$E215, $I215*AS$202,0) + IF(AS$4&gt;$E215,MIN(AS215,$I215-SUM($J215:AS215)))</f>
        <v>0</v>
      </c>
      <c r="AU215" s="2">
        <f>IF(AT$4=$E215, $I215*AT$202,0) + IF(AT$4&gt;$E215,MIN(AT215,$I215-SUM($J215:AT215)))</f>
        <v>0</v>
      </c>
      <c r="AV215" s="2">
        <f>IF(AU$4=$E215, $I215*AU$202,0) + IF(AU$4&gt;$E215,MIN(AU215,$I215-SUM($J215:AU215)))</f>
        <v>0</v>
      </c>
      <c r="AW215" s="2"/>
    </row>
    <row r="216" spans="5:49" ht="16.8" outlineLevel="1">
      <c r="E216" s="44">
        <f>INDEX($K$4:$AV$4,,COUNT(E$209:E215)+1)</f>
        <v>35520</v>
      </c>
      <c r="G216" s="2" t="s">
        <v>105</v>
      </c>
      <c r="I216" s="2" cm="1">
        <f t="array" ref="I216">INDEX($K$25:$AV$25,,MATCH(E216,$K$4:$AV$4,0))</f>
        <v>0</v>
      </c>
      <c r="K216" s="2">
        <f>IF(J$4=$E216, $I216*J$202,0) + IF(J$4&gt;$E216,MIN(J216,$I216-SUM($J216:J216)))</f>
        <v>0</v>
      </c>
      <c r="L216" s="2">
        <f>IF(K$4=$E216, $I216*K$202,0) + IF(K$4&gt;$E216,MIN(K216,$I216-SUM($J216:K216)))</f>
        <v>0</v>
      </c>
      <c r="M216" s="2">
        <f>IF(L$4=$E216, $I216*L$202,0) + IF(L$4&gt;$E216,MIN(L216,$I216-SUM($J216:L216)))</f>
        <v>0</v>
      </c>
      <c r="N216" s="2">
        <f>IF(M$4=$E216, $I216*M$202,0) + IF(M$4&gt;$E216,MIN(M216,$I216-SUM($J216:M216)))</f>
        <v>0</v>
      </c>
      <c r="O216" s="2">
        <f>IF(N$4=$E216, $I216*N$202,0) + IF(N$4&gt;$E216,MIN(N216,$I216-SUM($J216:N216)))</f>
        <v>0</v>
      </c>
      <c r="P216" s="2">
        <f>IF(O$4=$E216, $I216*O$202,0) + IF(O$4&gt;$E216,MIN(O216,$I216-SUM($J216:O216)))</f>
        <v>0</v>
      </c>
      <c r="Q216" s="2">
        <f>IF(P$4=$E216, $I216*P$202,0) + IF(P$4&gt;$E216,MIN(P216,$I216-SUM($J216:P216)))</f>
        <v>0</v>
      </c>
      <c r="R216" s="2">
        <f>IF(Q$4=$E216, $I216*Q$202,0) + IF(Q$4&gt;$E216,MIN(Q216,$I216-SUM($J216:Q216)))</f>
        <v>0</v>
      </c>
      <c r="S216" s="2">
        <f>IF(R$4=$E216, $I216*R$202,0) + IF(R$4&gt;$E216,MIN(R216,$I216-SUM($J216:R216)))</f>
        <v>0</v>
      </c>
      <c r="T216" s="2">
        <f>IF(S$4=$E216, $I216*S$202,0) + IF(S$4&gt;$E216,MIN(S216,$I216-SUM($J216:S216)))</f>
        <v>0</v>
      </c>
      <c r="U216" s="2">
        <f>IF(T$4=$E216, $I216*T$202,0) + IF(T$4&gt;$E216,MIN(T216,$I216-SUM($J216:T216)))</f>
        <v>0</v>
      </c>
      <c r="V216" s="2">
        <f>IF(U$4=$E216, $I216*U$202,0) + IF(U$4&gt;$E216,MIN(U216,$I216-SUM($J216:U216)))</f>
        <v>0</v>
      </c>
      <c r="W216" s="2">
        <f>IF(V$4=$E216, $I216*V$202,0) + IF(V$4&gt;$E216,MIN(V216,$I216-SUM($J216:V216)))</f>
        <v>0</v>
      </c>
      <c r="X216" s="2">
        <f>IF(W$4=$E216, $I216*W$202,0) + IF(W$4&gt;$E216,MIN(W216,$I216-SUM($J216:W216)))</f>
        <v>0</v>
      </c>
      <c r="Y216" s="2">
        <f>IF(X$4=$E216, $I216*X$202,0) + IF(X$4&gt;$E216,MIN(X216,$I216-SUM($J216:X216)))</f>
        <v>0</v>
      </c>
      <c r="Z216" s="2">
        <f>IF(Y$4=$E216, $I216*Y$202,0) + IF(Y$4&gt;$E216,MIN(Y216,$I216-SUM($J216:Y216)))</f>
        <v>0</v>
      </c>
      <c r="AA216" s="2">
        <f>IF(Z$4=$E216, $I216*Z$202,0) + IF(Z$4&gt;$E216,MIN(Z216,$I216-SUM($J216:Z216)))</f>
        <v>0</v>
      </c>
      <c r="AB216" s="2">
        <f>IF(AA$4=$E216, $I216*AA$202,0) + IF(AA$4&gt;$E216,MIN(AA216,$I216-SUM($J216:AA216)))</f>
        <v>0</v>
      </c>
      <c r="AC216" s="2">
        <f>IF(AB$4=$E216, $I216*AB$202,0) + IF(AB$4&gt;$E216,MIN(AB216,$I216-SUM($J216:AB216)))</f>
        <v>0</v>
      </c>
      <c r="AD216" s="2">
        <f>IF(AC$4=$E216, $I216*AC$202,0) + IF(AC$4&gt;$E216,MIN(AC216,$I216-SUM($J216:AC216)))</f>
        <v>0</v>
      </c>
      <c r="AE216" s="2">
        <f>IF(AD$4=$E216, $I216*AD$202,0) + IF(AD$4&gt;$E216,MIN(AD216,$I216-SUM($J216:AD216)))</f>
        <v>0</v>
      </c>
      <c r="AF216" s="2">
        <f>IF(AE$4=$E216, $I216*AE$202,0) + IF(AE$4&gt;$E216,MIN(AE216,$I216-SUM($J216:AE216)))</f>
        <v>0</v>
      </c>
      <c r="AG216" s="2">
        <f>IF(AF$4=$E216, $I216*AF$202,0) + IF(AF$4&gt;$E216,MIN(AF216,$I216-SUM($J216:AF216)))</f>
        <v>0</v>
      </c>
      <c r="AH216" s="2">
        <f>IF(AG$4=$E216, $I216*AG$202,0) + IF(AG$4&gt;$E216,MIN(AG216,$I216-SUM($J216:AG216)))</f>
        <v>0</v>
      </c>
      <c r="AI216" s="2">
        <f>IF(AH$4=$E216, $I216*AH$202,0) + IF(AH$4&gt;$E216,MIN(AH216,$I216-SUM($J216:AH216)))</f>
        <v>0</v>
      </c>
      <c r="AJ216" s="2">
        <f>IF(AI$4=$E216, $I216*AI$202,0) + IF(AI$4&gt;$E216,MIN(AI216,$I216-SUM($J216:AI216)))</f>
        <v>0</v>
      </c>
      <c r="AK216" s="2">
        <f>IF(AJ$4=$E216, $I216*AJ$202,0) + IF(AJ$4&gt;$E216,MIN(AJ216,$I216-SUM($J216:AJ216)))</f>
        <v>0</v>
      </c>
      <c r="AL216" s="2">
        <f>IF(AK$4=$E216, $I216*AK$202,0) + IF(AK$4&gt;$E216,MIN(AK216,$I216-SUM($J216:AK216)))</f>
        <v>0</v>
      </c>
      <c r="AM216" s="2">
        <f>IF(AL$4=$E216, $I216*AL$202,0) + IF(AL$4&gt;$E216,MIN(AL216,$I216-SUM($J216:AL216)))</f>
        <v>0</v>
      </c>
      <c r="AN216" s="2">
        <f>IF(AM$4=$E216, $I216*AM$202,0) + IF(AM$4&gt;$E216,MIN(AM216,$I216-SUM($J216:AM216)))</f>
        <v>0</v>
      </c>
      <c r="AO216" s="2">
        <f>IF(AN$4=$E216, $I216*AN$202,0) + IF(AN$4&gt;$E216,MIN(AN216,$I216-SUM($J216:AN216)))</f>
        <v>0</v>
      </c>
      <c r="AP216" s="2">
        <f>IF(AO$4=$E216, $I216*AO$202,0) + IF(AO$4&gt;$E216,MIN(AO216,$I216-SUM($J216:AO216)))</f>
        <v>0</v>
      </c>
      <c r="AQ216" s="57">
        <f>IF(AP$4=$E216, $I216*AP$202,0) + IF(AP$4&gt;$E216,MIN(AP216,$I216-SUM($J216:AP216)))</f>
        <v>0</v>
      </c>
      <c r="AR216" s="2">
        <f>IF(AQ$4=$E216, $I216*AQ$202,0) + IF(AQ$4&gt;$E216,MIN(AQ216,$I216-SUM($J216:AQ216)))</f>
        <v>0</v>
      </c>
      <c r="AS216" s="2">
        <f>IF(AR$4=$E216, $I216*AR$202,0) + IF(AR$4&gt;$E216,MIN(AR216,$I216-SUM($J216:AR216)))</f>
        <v>0</v>
      </c>
      <c r="AT216" s="2">
        <f>IF(AS$4=$E216, $I216*AS$202,0) + IF(AS$4&gt;$E216,MIN(AS216,$I216-SUM($J216:AS216)))</f>
        <v>0</v>
      </c>
      <c r="AU216" s="2">
        <f>IF(AT$4=$E216, $I216*AT$202,0) + IF(AT$4&gt;$E216,MIN(AT216,$I216-SUM($J216:AT216)))</f>
        <v>0</v>
      </c>
      <c r="AV216" s="2">
        <f>IF(AU$4=$E216, $I216*AU$202,0) + IF(AU$4&gt;$E216,MIN(AU216,$I216-SUM($J216:AU216)))</f>
        <v>0</v>
      </c>
      <c r="AW216" s="2"/>
    </row>
    <row r="217" spans="5:49" ht="16.8" outlineLevel="1">
      <c r="E217" s="44">
        <f>INDEX($K$4:$AV$4,,COUNT(E$209:E216)+1)</f>
        <v>35885</v>
      </c>
      <c r="G217" s="2" t="s">
        <v>105</v>
      </c>
      <c r="I217" s="2" cm="1">
        <f t="array" ref="I217">INDEX($K$25:$AV$25,,MATCH(E217,$K$4:$AV$4,0))</f>
        <v>0</v>
      </c>
      <c r="K217" s="2">
        <f>IF(J$4=$E217, $I217*J$202,0) + IF(J$4&gt;$E217,MIN(J217,$I217-SUM($J217:J217)))</f>
        <v>0</v>
      </c>
      <c r="L217" s="2">
        <f>IF(K$4=$E217, $I217*K$202,0) + IF(K$4&gt;$E217,MIN(K217,$I217-SUM($J217:K217)))</f>
        <v>0</v>
      </c>
      <c r="M217" s="2">
        <f>IF(L$4=$E217, $I217*L$202,0) + IF(L$4&gt;$E217,MIN(L217,$I217-SUM($J217:L217)))</f>
        <v>0</v>
      </c>
      <c r="N217" s="2">
        <f>IF(M$4=$E217, $I217*M$202,0) + IF(M$4&gt;$E217,MIN(M217,$I217-SUM($J217:M217)))</f>
        <v>0</v>
      </c>
      <c r="O217" s="2">
        <f>IF(N$4=$E217, $I217*N$202,0) + IF(N$4&gt;$E217,MIN(N217,$I217-SUM($J217:N217)))</f>
        <v>0</v>
      </c>
      <c r="P217" s="2">
        <f>IF(O$4=$E217, $I217*O$202,0) + IF(O$4&gt;$E217,MIN(O217,$I217-SUM($J217:O217)))</f>
        <v>0</v>
      </c>
      <c r="Q217" s="2">
        <f>IF(P$4=$E217, $I217*P$202,0) + IF(P$4&gt;$E217,MIN(P217,$I217-SUM($J217:P217)))</f>
        <v>0</v>
      </c>
      <c r="R217" s="2">
        <f>IF(Q$4=$E217, $I217*Q$202,0) + IF(Q$4&gt;$E217,MIN(Q217,$I217-SUM($J217:Q217)))</f>
        <v>0</v>
      </c>
      <c r="S217" s="2">
        <f>IF(R$4=$E217, $I217*R$202,0) + IF(R$4&gt;$E217,MIN(R217,$I217-SUM($J217:R217)))</f>
        <v>0</v>
      </c>
      <c r="T217" s="2">
        <f>IF(S$4=$E217, $I217*S$202,0) + IF(S$4&gt;$E217,MIN(S217,$I217-SUM($J217:S217)))</f>
        <v>0</v>
      </c>
      <c r="U217" s="2">
        <f>IF(T$4=$E217, $I217*T$202,0) + IF(T$4&gt;$E217,MIN(T217,$I217-SUM($J217:T217)))</f>
        <v>0</v>
      </c>
      <c r="V217" s="2">
        <f>IF(U$4=$E217, $I217*U$202,0) + IF(U$4&gt;$E217,MIN(U217,$I217-SUM($J217:U217)))</f>
        <v>0</v>
      </c>
      <c r="W217" s="2">
        <f>IF(V$4=$E217, $I217*V$202,0) + IF(V$4&gt;$E217,MIN(V217,$I217-SUM($J217:V217)))</f>
        <v>0</v>
      </c>
      <c r="X217" s="2">
        <f>IF(W$4=$E217, $I217*W$202,0) + IF(W$4&gt;$E217,MIN(W217,$I217-SUM($J217:W217)))</f>
        <v>0</v>
      </c>
      <c r="Y217" s="2">
        <f>IF(X$4=$E217, $I217*X$202,0) + IF(X$4&gt;$E217,MIN(X217,$I217-SUM($J217:X217)))</f>
        <v>0</v>
      </c>
      <c r="Z217" s="2">
        <f>IF(Y$4=$E217, $I217*Y$202,0) + IF(Y$4&gt;$E217,MIN(Y217,$I217-SUM($J217:Y217)))</f>
        <v>0</v>
      </c>
      <c r="AA217" s="2">
        <f>IF(Z$4=$E217, $I217*Z$202,0) + IF(Z$4&gt;$E217,MIN(Z217,$I217-SUM($J217:Z217)))</f>
        <v>0</v>
      </c>
      <c r="AB217" s="2">
        <f>IF(AA$4=$E217, $I217*AA$202,0) + IF(AA$4&gt;$E217,MIN(AA217,$I217-SUM($J217:AA217)))</f>
        <v>0</v>
      </c>
      <c r="AC217" s="2">
        <f>IF(AB$4=$E217, $I217*AB$202,0) + IF(AB$4&gt;$E217,MIN(AB217,$I217-SUM($J217:AB217)))</f>
        <v>0</v>
      </c>
      <c r="AD217" s="2">
        <f>IF(AC$4=$E217, $I217*AC$202,0) + IF(AC$4&gt;$E217,MIN(AC217,$I217-SUM($J217:AC217)))</f>
        <v>0</v>
      </c>
      <c r="AE217" s="2">
        <f>IF(AD$4=$E217, $I217*AD$202,0) + IF(AD$4&gt;$E217,MIN(AD217,$I217-SUM($J217:AD217)))</f>
        <v>0</v>
      </c>
      <c r="AF217" s="2">
        <f>IF(AE$4=$E217, $I217*AE$202,0) + IF(AE$4&gt;$E217,MIN(AE217,$I217-SUM($J217:AE217)))</f>
        <v>0</v>
      </c>
      <c r="AG217" s="2">
        <f>IF(AF$4=$E217, $I217*AF$202,0) + IF(AF$4&gt;$E217,MIN(AF217,$I217-SUM($J217:AF217)))</f>
        <v>0</v>
      </c>
      <c r="AH217" s="2">
        <f>IF(AG$4=$E217, $I217*AG$202,0) + IF(AG$4&gt;$E217,MIN(AG217,$I217-SUM($J217:AG217)))</f>
        <v>0</v>
      </c>
      <c r="AI217" s="2">
        <f>IF(AH$4=$E217, $I217*AH$202,0) + IF(AH$4&gt;$E217,MIN(AH217,$I217-SUM($J217:AH217)))</f>
        <v>0</v>
      </c>
      <c r="AJ217" s="2">
        <f>IF(AI$4=$E217, $I217*AI$202,0) + IF(AI$4&gt;$E217,MIN(AI217,$I217-SUM($J217:AI217)))</f>
        <v>0</v>
      </c>
      <c r="AK217" s="2">
        <f>IF(AJ$4=$E217, $I217*AJ$202,0) + IF(AJ$4&gt;$E217,MIN(AJ217,$I217-SUM($J217:AJ217)))</f>
        <v>0</v>
      </c>
      <c r="AL217" s="2">
        <f>IF(AK$4=$E217, $I217*AK$202,0) + IF(AK$4&gt;$E217,MIN(AK217,$I217-SUM($J217:AK217)))</f>
        <v>0</v>
      </c>
      <c r="AM217" s="2">
        <f>IF(AL$4=$E217, $I217*AL$202,0) + IF(AL$4&gt;$E217,MIN(AL217,$I217-SUM($J217:AL217)))</f>
        <v>0</v>
      </c>
      <c r="AN217" s="2">
        <f>IF(AM$4=$E217, $I217*AM$202,0) + IF(AM$4&gt;$E217,MIN(AM217,$I217-SUM($J217:AM217)))</f>
        <v>0</v>
      </c>
      <c r="AO217" s="2">
        <f>IF(AN$4=$E217, $I217*AN$202,0) + IF(AN$4&gt;$E217,MIN(AN217,$I217-SUM($J217:AN217)))</f>
        <v>0</v>
      </c>
      <c r="AP217" s="2">
        <f>IF(AO$4=$E217, $I217*AO$202,0) + IF(AO$4&gt;$E217,MIN(AO217,$I217-SUM($J217:AO217)))</f>
        <v>0</v>
      </c>
      <c r="AQ217" s="57">
        <f>IF(AP$4=$E217, $I217*AP$202,0) + IF(AP$4&gt;$E217,MIN(AP217,$I217-SUM($J217:AP217)))</f>
        <v>0</v>
      </c>
      <c r="AR217" s="2">
        <f>IF(AQ$4=$E217, $I217*AQ$202,0) + IF(AQ$4&gt;$E217,MIN(AQ217,$I217-SUM($J217:AQ217)))</f>
        <v>0</v>
      </c>
      <c r="AS217" s="2">
        <f>IF(AR$4=$E217, $I217*AR$202,0) + IF(AR$4&gt;$E217,MIN(AR217,$I217-SUM($J217:AR217)))</f>
        <v>0</v>
      </c>
      <c r="AT217" s="2">
        <f>IF(AS$4=$E217, $I217*AS$202,0) + IF(AS$4&gt;$E217,MIN(AS217,$I217-SUM($J217:AS217)))</f>
        <v>0</v>
      </c>
      <c r="AU217" s="2">
        <f>IF(AT$4=$E217, $I217*AT$202,0) + IF(AT$4&gt;$E217,MIN(AT217,$I217-SUM($J217:AT217)))</f>
        <v>0</v>
      </c>
      <c r="AV217" s="2">
        <f>IF(AU$4=$E217, $I217*AU$202,0) + IF(AU$4&gt;$E217,MIN(AU217,$I217-SUM($J217:AU217)))</f>
        <v>0</v>
      </c>
      <c r="AW217" s="2"/>
    </row>
    <row r="218" spans="5:49" ht="16.8" outlineLevel="1">
      <c r="E218" s="44">
        <f>INDEX($K$4:$AV$4,,COUNT(E$209:E217)+1)</f>
        <v>36250</v>
      </c>
      <c r="G218" s="2" t="s">
        <v>105</v>
      </c>
      <c r="I218" s="2" cm="1">
        <f t="array" ref="I218">INDEX($K$25:$AV$25,,MATCH(E218,$K$4:$AV$4,0))</f>
        <v>0</v>
      </c>
      <c r="K218" s="2">
        <f>IF(J$4=$E218, $I218*J$202,0) + IF(J$4&gt;$E218,MIN(J218,$I218-SUM($J218:J218)))</f>
        <v>0</v>
      </c>
      <c r="L218" s="2">
        <f>IF(K$4=$E218, $I218*K$202,0) + IF(K$4&gt;$E218,MIN(K218,$I218-SUM($J218:K218)))</f>
        <v>0</v>
      </c>
      <c r="M218" s="2">
        <f>IF(L$4=$E218, $I218*L$202,0) + IF(L$4&gt;$E218,MIN(L218,$I218-SUM($J218:L218)))</f>
        <v>0</v>
      </c>
      <c r="N218" s="2">
        <f>IF(M$4=$E218, $I218*M$202,0) + IF(M$4&gt;$E218,MIN(M218,$I218-SUM($J218:M218)))</f>
        <v>0</v>
      </c>
      <c r="O218" s="2">
        <f>IF(N$4=$E218, $I218*N$202,0) + IF(N$4&gt;$E218,MIN(N218,$I218-SUM($J218:N218)))</f>
        <v>0</v>
      </c>
      <c r="P218" s="2">
        <f>IF(O$4=$E218, $I218*O$202,0) + IF(O$4&gt;$E218,MIN(O218,$I218-SUM($J218:O218)))</f>
        <v>0</v>
      </c>
      <c r="Q218" s="2">
        <f>IF(P$4=$E218, $I218*P$202,0) + IF(P$4&gt;$E218,MIN(P218,$I218-SUM($J218:P218)))</f>
        <v>0</v>
      </c>
      <c r="R218" s="2">
        <f>IF(Q$4=$E218, $I218*Q$202,0) + IF(Q$4&gt;$E218,MIN(Q218,$I218-SUM($J218:Q218)))</f>
        <v>0</v>
      </c>
      <c r="S218" s="2">
        <f>IF(R$4=$E218, $I218*R$202,0) + IF(R$4&gt;$E218,MIN(R218,$I218-SUM($J218:R218)))</f>
        <v>0</v>
      </c>
      <c r="T218" s="2">
        <f>IF(S$4=$E218, $I218*S$202,0) + IF(S$4&gt;$E218,MIN(S218,$I218-SUM($J218:S218)))</f>
        <v>0</v>
      </c>
      <c r="U218" s="2">
        <f>IF(T$4=$E218, $I218*T$202,0) + IF(T$4&gt;$E218,MIN(T218,$I218-SUM($J218:T218)))</f>
        <v>0</v>
      </c>
      <c r="V218" s="2">
        <f>IF(U$4=$E218, $I218*U$202,0) + IF(U$4&gt;$E218,MIN(U218,$I218-SUM($J218:U218)))</f>
        <v>0</v>
      </c>
      <c r="W218" s="2">
        <f>IF(V$4=$E218, $I218*V$202,0) + IF(V$4&gt;$E218,MIN(V218,$I218-SUM($J218:V218)))</f>
        <v>0</v>
      </c>
      <c r="X218" s="2">
        <f>IF(W$4=$E218, $I218*W$202,0) + IF(W$4&gt;$E218,MIN(W218,$I218-SUM($J218:W218)))</f>
        <v>0</v>
      </c>
      <c r="Y218" s="2">
        <f>IF(X$4=$E218, $I218*X$202,0) + IF(X$4&gt;$E218,MIN(X218,$I218-SUM($J218:X218)))</f>
        <v>0</v>
      </c>
      <c r="Z218" s="2">
        <f>IF(Y$4=$E218, $I218*Y$202,0) + IF(Y$4&gt;$E218,MIN(Y218,$I218-SUM($J218:Y218)))</f>
        <v>0</v>
      </c>
      <c r="AA218" s="2">
        <f>IF(Z$4=$E218, $I218*Z$202,0) + IF(Z$4&gt;$E218,MIN(Z218,$I218-SUM($J218:Z218)))</f>
        <v>0</v>
      </c>
      <c r="AB218" s="2">
        <f>IF(AA$4=$E218, $I218*AA$202,0) + IF(AA$4&gt;$E218,MIN(AA218,$I218-SUM($J218:AA218)))</f>
        <v>0</v>
      </c>
      <c r="AC218" s="2">
        <f>IF(AB$4=$E218, $I218*AB$202,0) + IF(AB$4&gt;$E218,MIN(AB218,$I218-SUM($J218:AB218)))</f>
        <v>0</v>
      </c>
      <c r="AD218" s="2">
        <f>IF(AC$4=$E218, $I218*AC$202,0) + IF(AC$4&gt;$E218,MIN(AC218,$I218-SUM($J218:AC218)))</f>
        <v>0</v>
      </c>
      <c r="AE218" s="2">
        <f>IF(AD$4=$E218, $I218*AD$202,0) + IF(AD$4&gt;$E218,MIN(AD218,$I218-SUM($J218:AD218)))</f>
        <v>0</v>
      </c>
      <c r="AF218" s="2">
        <f>IF(AE$4=$E218, $I218*AE$202,0) + IF(AE$4&gt;$E218,MIN(AE218,$I218-SUM($J218:AE218)))</f>
        <v>0</v>
      </c>
      <c r="AG218" s="2">
        <f>IF(AF$4=$E218, $I218*AF$202,0) + IF(AF$4&gt;$E218,MIN(AF218,$I218-SUM($J218:AF218)))</f>
        <v>0</v>
      </c>
      <c r="AH218" s="2">
        <f>IF(AG$4=$E218, $I218*AG$202,0) + IF(AG$4&gt;$E218,MIN(AG218,$I218-SUM($J218:AG218)))</f>
        <v>0</v>
      </c>
      <c r="AI218" s="2">
        <f>IF(AH$4=$E218, $I218*AH$202,0) + IF(AH$4&gt;$E218,MIN(AH218,$I218-SUM($J218:AH218)))</f>
        <v>0</v>
      </c>
      <c r="AJ218" s="2">
        <f>IF(AI$4=$E218, $I218*AI$202,0) + IF(AI$4&gt;$E218,MIN(AI218,$I218-SUM($J218:AI218)))</f>
        <v>0</v>
      </c>
      <c r="AK218" s="2">
        <f>IF(AJ$4=$E218, $I218*AJ$202,0) + IF(AJ$4&gt;$E218,MIN(AJ218,$I218-SUM($J218:AJ218)))</f>
        <v>0</v>
      </c>
      <c r="AL218" s="2">
        <f>IF(AK$4=$E218, $I218*AK$202,0) + IF(AK$4&gt;$E218,MIN(AK218,$I218-SUM($J218:AK218)))</f>
        <v>0</v>
      </c>
      <c r="AM218" s="2">
        <f>IF(AL$4=$E218, $I218*AL$202,0) + IF(AL$4&gt;$E218,MIN(AL218,$I218-SUM($J218:AL218)))</f>
        <v>0</v>
      </c>
      <c r="AN218" s="2">
        <f>IF(AM$4=$E218, $I218*AM$202,0) + IF(AM$4&gt;$E218,MIN(AM218,$I218-SUM($J218:AM218)))</f>
        <v>0</v>
      </c>
      <c r="AO218" s="2">
        <f>IF(AN$4=$E218, $I218*AN$202,0) + IF(AN$4&gt;$E218,MIN(AN218,$I218-SUM($J218:AN218)))</f>
        <v>0</v>
      </c>
      <c r="AP218" s="2">
        <f>IF(AO$4=$E218, $I218*AO$202,0) + IF(AO$4&gt;$E218,MIN(AO218,$I218-SUM($J218:AO218)))</f>
        <v>0</v>
      </c>
      <c r="AQ218" s="57">
        <f>IF(AP$4=$E218, $I218*AP$202,0) + IF(AP$4&gt;$E218,MIN(AP218,$I218-SUM($J218:AP218)))</f>
        <v>0</v>
      </c>
      <c r="AR218" s="2">
        <f>IF(AQ$4=$E218, $I218*AQ$202,0) + IF(AQ$4&gt;$E218,MIN(AQ218,$I218-SUM($J218:AQ218)))</f>
        <v>0</v>
      </c>
      <c r="AS218" s="2">
        <f>IF(AR$4=$E218, $I218*AR$202,0) + IF(AR$4&gt;$E218,MIN(AR218,$I218-SUM($J218:AR218)))</f>
        <v>0</v>
      </c>
      <c r="AT218" s="2">
        <f>IF(AS$4=$E218, $I218*AS$202,0) + IF(AS$4&gt;$E218,MIN(AS218,$I218-SUM($J218:AS218)))</f>
        <v>0</v>
      </c>
      <c r="AU218" s="2">
        <f>IF(AT$4=$E218, $I218*AT$202,0) + IF(AT$4&gt;$E218,MIN(AT218,$I218-SUM($J218:AT218)))</f>
        <v>0</v>
      </c>
      <c r="AV218" s="2">
        <f>IF(AU$4=$E218, $I218*AU$202,0) + IF(AU$4&gt;$E218,MIN(AU218,$I218-SUM($J218:AU218)))</f>
        <v>0</v>
      </c>
      <c r="AW218" s="2"/>
    </row>
    <row r="219" spans="5:49" ht="16.8" outlineLevel="1">
      <c r="E219" s="44">
        <f>INDEX($K$4:$AV$4,,COUNT(E$209:E218)+1)</f>
        <v>36616</v>
      </c>
      <c r="G219" s="2" t="s">
        <v>105</v>
      </c>
      <c r="I219" s="2" cm="1">
        <f t="array" ref="I219">INDEX($K$25:$AV$25,,MATCH(E219,$K$4:$AV$4,0))</f>
        <v>0</v>
      </c>
      <c r="K219" s="2">
        <f>IF(J$4=$E219, $I219*J$202,0) + IF(J$4&gt;$E219,MIN(J219,$I219-SUM($J219:J219)))</f>
        <v>0</v>
      </c>
      <c r="L219" s="2">
        <f>IF(K$4=$E219, $I219*K$202,0) + IF(K$4&gt;$E219,MIN(K219,$I219-SUM($J219:K219)))</f>
        <v>0</v>
      </c>
      <c r="M219" s="2">
        <f>IF(L$4=$E219, $I219*L$202,0) + IF(L$4&gt;$E219,MIN(L219,$I219-SUM($J219:L219)))</f>
        <v>0</v>
      </c>
      <c r="N219" s="2">
        <f>IF(M$4=$E219, $I219*M$202,0) + IF(M$4&gt;$E219,MIN(M219,$I219-SUM($J219:M219)))</f>
        <v>0</v>
      </c>
      <c r="O219" s="2">
        <f>IF(N$4=$E219, $I219*N$202,0) + IF(N$4&gt;$E219,MIN(N219,$I219-SUM($J219:N219)))</f>
        <v>0</v>
      </c>
      <c r="P219" s="2">
        <f>IF(O$4=$E219, $I219*O$202,0) + IF(O$4&gt;$E219,MIN(O219,$I219-SUM($J219:O219)))</f>
        <v>0</v>
      </c>
      <c r="Q219" s="2">
        <f>IF(P$4=$E219, $I219*P$202,0) + IF(P$4&gt;$E219,MIN(P219,$I219-SUM($J219:P219)))</f>
        <v>0</v>
      </c>
      <c r="R219" s="2">
        <f>IF(Q$4=$E219, $I219*Q$202,0) + IF(Q$4&gt;$E219,MIN(Q219,$I219-SUM($J219:Q219)))</f>
        <v>0</v>
      </c>
      <c r="S219" s="2">
        <f>IF(R$4=$E219, $I219*R$202,0) + IF(R$4&gt;$E219,MIN(R219,$I219-SUM($J219:R219)))</f>
        <v>0</v>
      </c>
      <c r="T219" s="2">
        <f>IF(S$4=$E219, $I219*S$202,0) + IF(S$4&gt;$E219,MIN(S219,$I219-SUM($J219:S219)))</f>
        <v>0</v>
      </c>
      <c r="U219" s="2">
        <f>IF(T$4=$E219, $I219*T$202,0) + IF(T$4&gt;$E219,MIN(T219,$I219-SUM($J219:T219)))</f>
        <v>0</v>
      </c>
      <c r="V219" s="2">
        <f>IF(U$4=$E219, $I219*U$202,0) + IF(U$4&gt;$E219,MIN(U219,$I219-SUM($J219:U219)))</f>
        <v>0</v>
      </c>
      <c r="W219" s="2">
        <f>IF(V$4=$E219, $I219*V$202,0) + IF(V$4&gt;$E219,MIN(V219,$I219-SUM($J219:V219)))</f>
        <v>0</v>
      </c>
      <c r="X219" s="2">
        <f>IF(W$4=$E219, $I219*W$202,0) + IF(W$4&gt;$E219,MIN(W219,$I219-SUM($J219:W219)))</f>
        <v>0</v>
      </c>
      <c r="Y219" s="2">
        <f>IF(X$4=$E219, $I219*X$202,0) + IF(X$4&gt;$E219,MIN(X219,$I219-SUM($J219:X219)))</f>
        <v>0</v>
      </c>
      <c r="Z219" s="2">
        <f>IF(Y$4=$E219, $I219*Y$202,0) + IF(Y$4&gt;$E219,MIN(Y219,$I219-SUM($J219:Y219)))</f>
        <v>0</v>
      </c>
      <c r="AA219" s="2">
        <f>IF(Z$4=$E219, $I219*Z$202,0) + IF(Z$4&gt;$E219,MIN(Z219,$I219-SUM($J219:Z219)))</f>
        <v>0</v>
      </c>
      <c r="AB219" s="2">
        <f>IF(AA$4=$E219, $I219*AA$202,0) + IF(AA$4&gt;$E219,MIN(AA219,$I219-SUM($J219:AA219)))</f>
        <v>0</v>
      </c>
      <c r="AC219" s="2">
        <f>IF(AB$4=$E219, $I219*AB$202,0) + IF(AB$4&gt;$E219,MIN(AB219,$I219-SUM($J219:AB219)))</f>
        <v>0</v>
      </c>
      <c r="AD219" s="2">
        <f>IF(AC$4=$E219, $I219*AC$202,0) + IF(AC$4&gt;$E219,MIN(AC219,$I219-SUM($J219:AC219)))</f>
        <v>0</v>
      </c>
      <c r="AE219" s="2">
        <f>IF(AD$4=$E219, $I219*AD$202,0) + IF(AD$4&gt;$E219,MIN(AD219,$I219-SUM($J219:AD219)))</f>
        <v>0</v>
      </c>
      <c r="AF219" s="2">
        <f>IF(AE$4=$E219, $I219*AE$202,0) + IF(AE$4&gt;$E219,MIN(AE219,$I219-SUM($J219:AE219)))</f>
        <v>0</v>
      </c>
      <c r="AG219" s="2">
        <f>IF(AF$4=$E219, $I219*AF$202,0) + IF(AF$4&gt;$E219,MIN(AF219,$I219-SUM($J219:AF219)))</f>
        <v>0</v>
      </c>
      <c r="AH219" s="2">
        <f>IF(AG$4=$E219, $I219*AG$202,0) + IF(AG$4&gt;$E219,MIN(AG219,$I219-SUM($J219:AG219)))</f>
        <v>0</v>
      </c>
      <c r="AI219" s="2">
        <f>IF(AH$4=$E219, $I219*AH$202,0) + IF(AH$4&gt;$E219,MIN(AH219,$I219-SUM($J219:AH219)))</f>
        <v>0</v>
      </c>
      <c r="AJ219" s="2">
        <f>IF(AI$4=$E219, $I219*AI$202,0) + IF(AI$4&gt;$E219,MIN(AI219,$I219-SUM($J219:AI219)))</f>
        <v>0</v>
      </c>
      <c r="AK219" s="2">
        <f>IF(AJ$4=$E219, $I219*AJ$202,0) + IF(AJ$4&gt;$E219,MIN(AJ219,$I219-SUM($J219:AJ219)))</f>
        <v>0</v>
      </c>
      <c r="AL219" s="2">
        <f>IF(AK$4=$E219, $I219*AK$202,0) + IF(AK$4&gt;$E219,MIN(AK219,$I219-SUM($J219:AK219)))</f>
        <v>0</v>
      </c>
      <c r="AM219" s="2">
        <f>IF(AL$4=$E219, $I219*AL$202,0) + IF(AL$4&gt;$E219,MIN(AL219,$I219-SUM($J219:AL219)))</f>
        <v>0</v>
      </c>
      <c r="AN219" s="2">
        <f>IF(AM$4=$E219, $I219*AM$202,0) + IF(AM$4&gt;$E219,MIN(AM219,$I219-SUM($J219:AM219)))</f>
        <v>0</v>
      </c>
      <c r="AO219" s="2">
        <f>IF(AN$4=$E219, $I219*AN$202,0) + IF(AN$4&gt;$E219,MIN(AN219,$I219-SUM($J219:AN219)))</f>
        <v>0</v>
      </c>
      <c r="AP219" s="2">
        <f>IF(AO$4=$E219, $I219*AO$202,0) + IF(AO$4&gt;$E219,MIN(AO219,$I219-SUM($J219:AO219)))</f>
        <v>0</v>
      </c>
      <c r="AQ219" s="57">
        <f>IF(AP$4=$E219, $I219*AP$202,0) + IF(AP$4&gt;$E219,MIN(AP219,$I219-SUM($J219:AP219)))</f>
        <v>0</v>
      </c>
      <c r="AR219" s="2">
        <f>IF(AQ$4=$E219, $I219*AQ$202,0) + IF(AQ$4&gt;$E219,MIN(AQ219,$I219-SUM($J219:AQ219)))</f>
        <v>0</v>
      </c>
      <c r="AS219" s="2">
        <f>IF(AR$4=$E219, $I219*AR$202,0) + IF(AR$4&gt;$E219,MIN(AR219,$I219-SUM($J219:AR219)))</f>
        <v>0</v>
      </c>
      <c r="AT219" s="2">
        <f>IF(AS$4=$E219, $I219*AS$202,0) + IF(AS$4&gt;$E219,MIN(AS219,$I219-SUM($J219:AS219)))</f>
        <v>0</v>
      </c>
      <c r="AU219" s="2">
        <f>IF(AT$4=$E219, $I219*AT$202,0) + IF(AT$4&gt;$E219,MIN(AT219,$I219-SUM($J219:AT219)))</f>
        <v>0</v>
      </c>
      <c r="AV219" s="2">
        <f>IF(AU$4=$E219, $I219*AU$202,0) + IF(AU$4&gt;$E219,MIN(AU219,$I219-SUM($J219:AU219)))</f>
        <v>0</v>
      </c>
      <c r="AW219" s="2"/>
    </row>
    <row r="220" spans="5:49" ht="16.8" outlineLevel="1">
      <c r="E220" s="44">
        <f>INDEX($K$4:$AV$4,,COUNT(E$209:E219)+1)</f>
        <v>36981</v>
      </c>
      <c r="G220" s="2" t="s">
        <v>105</v>
      </c>
      <c r="I220" s="2" cm="1">
        <f t="array" ref="I220">INDEX($K$25:$AV$25,,MATCH(E220,$K$4:$AV$4,0))</f>
        <v>0</v>
      </c>
      <c r="K220" s="2">
        <f>IF(J$4=$E220, $I220*J$202,0) + IF(J$4&gt;$E220,MIN(J220,$I220-SUM($J220:J220)))</f>
        <v>0</v>
      </c>
      <c r="L220" s="2">
        <f>IF(K$4=$E220, $I220*K$202,0) + IF(K$4&gt;$E220,MIN(K220,$I220-SUM($J220:K220)))</f>
        <v>0</v>
      </c>
      <c r="M220" s="2">
        <f>IF(L$4=$E220, $I220*L$202,0) + IF(L$4&gt;$E220,MIN(L220,$I220-SUM($J220:L220)))</f>
        <v>0</v>
      </c>
      <c r="N220" s="2">
        <f>IF(M$4=$E220, $I220*M$202,0) + IF(M$4&gt;$E220,MIN(M220,$I220-SUM($J220:M220)))</f>
        <v>0</v>
      </c>
      <c r="O220" s="2">
        <f>IF(N$4=$E220, $I220*N$202,0) + IF(N$4&gt;$E220,MIN(N220,$I220-SUM($J220:N220)))</f>
        <v>0</v>
      </c>
      <c r="P220" s="2">
        <f>IF(O$4=$E220, $I220*O$202,0) + IF(O$4&gt;$E220,MIN(O220,$I220-SUM($J220:O220)))</f>
        <v>0</v>
      </c>
      <c r="Q220" s="2">
        <f>IF(P$4=$E220, $I220*P$202,0) + IF(P$4&gt;$E220,MIN(P220,$I220-SUM($J220:P220)))</f>
        <v>0</v>
      </c>
      <c r="R220" s="2">
        <f>IF(Q$4=$E220, $I220*Q$202,0) + IF(Q$4&gt;$E220,MIN(Q220,$I220-SUM($J220:Q220)))</f>
        <v>0</v>
      </c>
      <c r="S220" s="2">
        <f>IF(R$4=$E220, $I220*R$202,0) + IF(R$4&gt;$E220,MIN(R220,$I220-SUM($J220:R220)))</f>
        <v>0</v>
      </c>
      <c r="T220" s="2">
        <f>IF(S$4=$E220, $I220*S$202,0) + IF(S$4&gt;$E220,MIN(S220,$I220-SUM($J220:S220)))</f>
        <v>0</v>
      </c>
      <c r="U220" s="2">
        <f>IF(T$4=$E220, $I220*T$202,0) + IF(T$4&gt;$E220,MIN(T220,$I220-SUM($J220:T220)))</f>
        <v>0</v>
      </c>
      <c r="V220" s="2">
        <f>IF(U$4=$E220, $I220*U$202,0) + IF(U$4&gt;$E220,MIN(U220,$I220-SUM($J220:U220)))</f>
        <v>0</v>
      </c>
      <c r="W220" s="2">
        <f>IF(V$4=$E220, $I220*V$202,0) + IF(V$4&gt;$E220,MIN(V220,$I220-SUM($J220:V220)))</f>
        <v>0</v>
      </c>
      <c r="X220" s="2">
        <f>IF(W$4=$E220, $I220*W$202,0) + IF(W$4&gt;$E220,MIN(W220,$I220-SUM($J220:W220)))</f>
        <v>0</v>
      </c>
      <c r="Y220" s="2">
        <f>IF(X$4=$E220, $I220*X$202,0) + IF(X$4&gt;$E220,MIN(X220,$I220-SUM($J220:X220)))</f>
        <v>0</v>
      </c>
      <c r="Z220" s="2">
        <f>IF(Y$4=$E220, $I220*Y$202,0) + IF(Y$4&gt;$E220,MIN(Y220,$I220-SUM($J220:Y220)))</f>
        <v>0</v>
      </c>
      <c r="AA220" s="2">
        <f>IF(Z$4=$E220, $I220*Z$202,0) + IF(Z$4&gt;$E220,MIN(Z220,$I220-SUM($J220:Z220)))</f>
        <v>0</v>
      </c>
      <c r="AB220" s="2">
        <f>IF(AA$4=$E220, $I220*AA$202,0) + IF(AA$4&gt;$E220,MIN(AA220,$I220-SUM($J220:AA220)))</f>
        <v>0</v>
      </c>
      <c r="AC220" s="2">
        <f>IF(AB$4=$E220, $I220*AB$202,0) + IF(AB$4&gt;$E220,MIN(AB220,$I220-SUM($J220:AB220)))</f>
        <v>0</v>
      </c>
      <c r="AD220" s="2">
        <f>IF(AC$4=$E220, $I220*AC$202,0) + IF(AC$4&gt;$E220,MIN(AC220,$I220-SUM($J220:AC220)))</f>
        <v>0</v>
      </c>
      <c r="AE220" s="2">
        <f>IF(AD$4=$E220, $I220*AD$202,0) + IF(AD$4&gt;$E220,MIN(AD220,$I220-SUM($J220:AD220)))</f>
        <v>0</v>
      </c>
      <c r="AF220" s="2">
        <f>IF(AE$4=$E220, $I220*AE$202,0) + IF(AE$4&gt;$E220,MIN(AE220,$I220-SUM($J220:AE220)))</f>
        <v>0</v>
      </c>
      <c r="AG220" s="2">
        <f>IF(AF$4=$E220, $I220*AF$202,0) + IF(AF$4&gt;$E220,MIN(AF220,$I220-SUM($J220:AF220)))</f>
        <v>0</v>
      </c>
      <c r="AH220" s="2">
        <f>IF(AG$4=$E220, $I220*AG$202,0) + IF(AG$4&gt;$E220,MIN(AG220,$I220-SUM($J220:AG220)))</f>
        <v>0</v>
      </c>
      <c r="AI220" s="2">
        <f>IF(AH$4=$E220, $I220*AH$202,0) + IF(AH$4&gt;$E220,MIN(AH220,$I220-SUM($J220:AH220)))</f>
        <v>0</v>
      </c>
      <c r="AJ220" s="2">
        <f>IF(AI$4=$E220, $I220*AI$202,0) + IF(AI$4&gt;$E220,MIN(AI220,$I220-SUM($J220:AI220)))</f>
        <v>0</v>
      </c>
      <c r="AK220" s="2">
        <f>IF(AJ$4=$E220, $I220*AJ$202,0) + IF(AJ$4&gt;$E220,MIN(AJ220,$I220-SUM($J220:AJ220)))</f>
        <v>0</v>
      </c>
      <c r="AL220" s="2">
        <f>IF(AK$4=$E220, $I220*AK$202,0) + IF(AK$4&gt;$E220,MIN(AK220,$I220-SUM($J220:AK220)))</f>
        <v>0</v>
      </c>
      <c r="AM220" s="2">
        <f>IF(AL$4=$E220, $I220*AL$202,0) + IF(AL$4&gt;$E220,MIN(AL220,$I220-SUM($J220:AL220)))</f>
        <v>0</v>
      </c>
      <c r="AN220" s="2">
        <f>IF(AM$4=$E220, $I220*AM$202,0) + IF(AM$4&gt;$E220,MIN(AM220,$I220-SUM($J220:AM220)))</f>
        <v>0</v>
      </c>
      <c r="AO220" s="2">
        <f>IF(AN$4=$E220, $I220*AN$202,0) + IF(AN$4&gt;$E220,MIN(AN220,$I220-SUM($J220:AN220)))</f>
        <v>0</v>
      </c>
      <c r="AP220" s="2">
        <f>IF(AO$4=$E220, $I220*AO$202,0) + IF(AO$4&gt;$E220,MIN(AO220,$I220-SUM($J220:AO220)))</f>
        <v>0</v>
      </c>
      <c r="AQ220" s="57">
        <f>IF(AP$4=$E220, $I220*AP$202,0) + IF(AP$4&gt;$E220,MIN(AP220,$I220-SUM($J220:AP220)))</f>
        <v>0</v>
      </c>
      <c r="AR220" s="2">
        <f>IF(AQ$4=$E220, $I220*AQ$202,0) + IF(AQ$4&gt;$E220,MIN(AQ220,$I220-SUM($J220:AQ220)))</f>
        <v>0</v>
      </c>
      <c r="AS220" s="2">
        <f>IF(AR$4=$E220, $I220*AR$202,0) + IF(AR$4&gt;$E220,MIN(AR220,$I220-SUM($J220:AR220)))</f>
        <v>0</v>
      </c>
      <c r="AT220" s="2">
        <f>IF(AS$4=$E220, $I220*AS$202,0) + IF(AS$4&gt;$E220,MIN(AS220,$I220-SUM($J220:AS220)))</f>
        <v>0</v>
      </c>
      <c r="AU220" s="2">
        <f>IF(AT$4=$E220, $I220*AT$202,0) + IF(AT$4&gt;$E220,MIN(AT220,$I220-SUM($J220:AT220)))</f>
        <v>0</v>
      </c>
      <c r="AV220" s="2">
        <f>IF(AU$4=$E220, $I220*AU$202,0) + IF(AU$4&gt;$E220,MIN(AU220,$I220-SUM($J220:AU220)))</f>
        <v>0</v>
      </c>
      <c r="AW220" s="2"/>
    </row>
    <row r="221" spans="5:49" ht="16.8" outlineLevel="1">
      <c r="E221" s="44">
        <f>INDEX($K$4:$AV$4,,COUNT(E$209:E220)+1)</f>
        <v>37346</v>
      </c>
      <c r="G221" s="2" t="s">
        <v>105</v>
      </c>
      <c r="I221" s="2" cm="1">
        <f t="array" ref="I221">INDEX($K$25:$AV$25,,MATCH(E221,$K$4:$AV$4,0))</f>
        <v>0</v>
      </c>
      <c r="K221" s="2">
        <f>IF(J$4=$E221, $I221*J$202,0) + IF(J$4&gt;$E221,MIN(J221,$I221-SUM($J221:J221)))</f>
        <v>0</v>
      </c>
      <c r="L221" s="2">
        <f>IF(K$4=$E221, $I221*K$202,0) + IF(K$4&gt;$E221,MIN(K221,$I221-SUM($J221:K221)))</f>
        <v>0</v>
      </c>
      <c r="M221" s="2">
        <f>IF(L$4=$E221, $I221*L$202,0) + IF(L$4&gt;$E221,MIN(L221,$I221-SUM($J221:L221)))</f>
        <v>0</v>
      </c>
      <c r="N221" s="2">
        <f>IF(M$4=$E221, $I221*M$202,0) + IF(M$4&gt;$E221,MIN(M221,$I221-SUM($J221:M221)))</f>
        <v>0</v>
      </c>
      <c r="O221" s="2">
        <f>IF(N$4=$E221, $I221*N$202,0) + IF(N$4&gt;$E221,MIN(N221,$I221-SUM($J221:N221)))</f>
        <v>0</v>
      </c>
      <c r="P221" s="2">
        <f>IF(O$4=$E221, $I221*O$202,0) + IF(O$4&gt;$E221,MIN(O221,$I221-SUM($J221:O221)))</f>
        <v>0</v>
      </c>
      <c r="Q221" s="2">
        <f>IF(P$4=$E221, $I221*P$202,0) + IF(P$4&gt;$E221,MIN(P221,$I221-SUM($J221:P221)))</f>
        <v>0</v>
      </c>
      <c r="R221" s="2">
        <f>IF(Q$4=$E221, $I221*Q$202,0) + IF(Q$4&gt;$E221,MIN(Q221,$I221-SUM($J221:Q221)))</f>
        <v>0</v>
      </c>
      <c r="S221" s="2">
        <f>IF(R$4=$E221, $I221*R$202,0) + IF(R$4&gt;$E221,MIN(R221,$I221-SUM($J221:R221)))</f>
        <v>0</v>
      </c>
      <c r="T221" s="2">
        <f>IF(S$4=$E221, $I221*S$202,0) + IF(S$4&gt;$E221,MIN(S221,$I221-SUM($J221:S221)))</f>
        <v>0</v>
      </c>
      <c r="U221" s="2">
        <f>IF(T$4=$E221, $I221*T$202,0) + IF(T$4&gt;$E221,MIN(T221,$I221-SUM($J221:T221)))</f>
        <v>0</v>
      </c>
      <c r="V221" s="2">
        <f>IF(U$4=$E221, $I221*U$202,0) + IF(U$4&gt;$E221,MIN(U221,$I221-SUM($J221:U221)))</f>
        <v>0</v>
      </c>
      <c r="W221" s="2">
        <f>IF(V$4=$E221, $I221*V$202,0) + IF(V$4&gt;$E221,MIN(V221,$I221-SUM($J221:V221)))</f>
        <v>0</v>
      </c>
      <c r="X221" s="2">
        <f>IF(W$4=$E221, $I221*W$202,0) + IF(W$4&gt;$E221,MIN(W221,$I221-SUM($J221:W221)))</f>
        <v>0</v>
      </c>
      <c r="Y221" s="2">
        <f>IF(X$4=$E221, $I221*X$202,0) + IF(X$4&gt;$E221,MIN(X221,$I221-SUM($J221:X221)))</f>
        <v>0</v>
      </c>
      <c r="Z221" s="2">
        <f>IF(Y$4=$E221, $I221*Y$202,0) + IF(Y$4&gt;$E221,MIN(Y221,$I221-SUM($J221:Y221)))</f>
        <v>0</v>
      </c>
      <c r="AA221" s="2">
        <f>IF(Z$4=$E221, $I221*Z$202,0) + IF(Z$4&gt;$E221,MIN(Z221,$I221-SUM($J221:Z221)))</f>
        <v>0</v>
      </c>
      <c r="AB221" s="2">
        <f>IF(AA$4=$E221, $I221*AA$202,0) + IF(AA$4&gt;$E221,MIN(AA221,$I221-SUM($J221:AA221)))</f>
        <v>0</v>
      </c>
      <c r="AC221" s="2">
        <f>IF(AB$4=$E221, $I221*AB$202,0) + IF(AB$4&gt;$E221,MIN(AB221,$I221-SUM($J221:AB221)))</f>
        <v>0</v>
      </c>
      <c r="AD221" s="2">
        <f>IF(AC$4=$E221, $I221*AC$202,0) + IF(AC$4&gt;$E221,MIN(AC221,$I221-SUM($J221:AC221)))</f>
        <v>0</v>
      </c>
      <c r="AE221" s="2">
        <f>IF(AD$4=$E221, $I221*AD$202,0) + IF(AD$4&gt;$E221,MIN(AD221,$I221-SUM($J221:AD221)))</f>
        <v>0</v>
      </c>
      <c r="AF221" s="2">
        <f>IF(AE$4=$E221, $I221*AE$202,0) + IF(AE$4&gt;$E221,MIN(AE221,$I221-SUM($J221:AE221)))</f>
        <v>0</v>
      </c>
      <c r="AG221" s="2">
        <f>IF(AF$4=$E221, $I221*AF$202,0) + IF(AF$4&gt;$E221,MIN(AF221,$I221-SUM($J221:AF221)))</f>
        <v>0</v>
      </c>
      <c r="AH221" s="2">
        <f>IF(AG$4=$E221, $I221*AG$202,0) + IF(AG$4&gt;$E221,MIN(AG221,$I221-SUM($J221:AG221)))</f>
        <v>0</v>
      </c>
      <c r="AI221" s="2">
        <f>IF(AH$4=$E221, $I221*AH$202,0) + IF(AH$4&gt;$E221,MIN(AH221,$I221-SUM($J221:AH221)))</f>
        <v>0</v>
      </c>
      <c r="AJ221" s="2">
        <f>IF(AI$4=$E221, $I221*AI$202,0) + IF(AI$4&gt;$E221,MIN(AI221,$I221-SUM($J221:AI221)))</f>
        <v>0</v>
      </c>
      <c r="AK221" s="2">
        <f>IF(AJ$4=$E221, $I221*AJ$202,0) + IF(AJ$4&gt;$E221,MIN(AJ221,$I221-SUM($J221:AJ221)))</f>
        <v>0</v>
      </c>
      <c r="AL221" s="2">
        <f>IF(AK$4=$E221, $I221*AK$202,0) + IF(AK$4&gt;$E221,MIN(AK221,$I221-SUM($J221:AK221)))</f>
        <v>0</v>
      </c>
      <c r="AM221" s="2">
        <f>IF(AL$4=$E221, $I221*AL$202,0) + IF(AL$4&gt;$E221,MIN(AL221,$I221-SUM($J221:AL221)))</f>
        <v>0</v>
      </c>
      <c r="AN221" s="2">
        <f>IF(AM$4=$E221, $I221*AM$202,0) + IF(AM$4&gt;$E221,MIN(AM221,$I221-SUM($J221:AM221)))</f>
        <v>0</v>
      </c>
      <c r="AO221" s="2">
        <f>IF(AN$4=$E221, $I221*AN$202,0) + IF(AN$4&gt;$E221,MIN(AN221,$I221-SUM($J221:AN221)))</f>
        <v>0</v>
      </c>
      <c r="AP221" s="2">
        <f>IF(AO$4=$E221, $I221*AO$202,0) + IF(AO$4&gt;$E221,MIN(AO221,$I221-SUM($J221:AO221)))</f>
        <v>0</v>
      </c>
      <c r="AQ221" s="57">
        <f>IF(AP$4=$E221, $I221*AP$202,0) + IF(AP$4&gt;$E221,MIN(AP221,$I221-SUM($J221:AP221)))</f>
        <v>0</v>
      </c>
      <c r="AR221" s="2">
        <f>IF(AQ$4=$E221, $I221*AQ$202,0) + IF(AQ$4&gt;$E221,MIN(AQ221,$I221-SUM($J221:AQ221)))</f>
        <v>0</v>
      </c>
      <c r="AS221" s="2">
        <f>IF(AR$4=$E221, $I221*AR$202,0) + IF(AR$4&gt;$E221,MIN(AR221,$I221-SUM($J221:AR221)))</f>
        <v>0</v>
      </c>
      <c r="AT221" s="2">
        <f>IF(AS$4=$E221, $I221*AS$202,0) + IF(AS$4&gt;$E221,MIN(AS221,$I221-SUM($J221:AS221)))</f>
        <v>0</v>
      </c>
      <c r="AU221" s="2">
        <f>IF(AT$4=$E221, $I221*AT$202,0) + IF(AT$4&gt;$E221,MIN(AT221,$I221-SUM($J221:AT221)))</f>
        <v>0</v>
      </c>
      <c r="AV221" s="2">
        <f>IF(AU$4=$E221, $I221*AU$202,0) + IF(AU$4&gt;$E221,MIN(AU221,$I221-SUM($J221:AU221)))</f>
        <v>0</v>
      </c>
      <c r="AW221" s="2"/>
    </row>
    <row r="222" spans="5:49" ht="16.8" outlineLevel="1">
      <c r="E222" s="44">
        <f>INDEX($K$4:$AV$4,,COUNT(E$209:E221)+1)</f>
        <v>37711</v>
      </c>
      <c r="G222" s="2" t="s">
        <v>105</v>
      </c>
      <c r="I222" s="2" cm="1">
        <f t="array" ref="I222">INDEX($K$25:$AV$25,,MATCH(E222,$K$4:$AV$4,0))</f>
        <v>0</v>
      </c>
      <c r="K222" s="2">
        <f>IF(J$4=$E222, $I222*J$202,0) + IF(J$4&gt;$E222,MIN(J222,$I222-SUM($J222:J222)))</f>
        <v>0</v>
      </c>
      <c r="L222" s="2">
        <f>IF(K$4=$E222, $I222*K$202,0) + IF(K$4&gt;$E222,MIN(K222,$I222-SUM($J222:K222)))</f>
        <v>0</v>
      </c>
      <c r="M222" s="2">
        <f>IF(L$4=$E222, $I222*L$202,0) + IF(L$4&gt;$E222,MIN(L222,$I222-SUM($J222:L222)))</f>
        <v>0</v>
      </c>
      <c r="N222" s="2">
        <f>IF(M$4=$E222, $I222*M$202,0) + IF(M$4&gt;$E222,MIN(M222,$I222-SUM($J222:M222)))</f>
        <v>0</v>
      </c>
      <c r="O222" s="2">
        <f>IF(N$4=$E222, $I222*N$202,0) + IF(N$4&gt;$E222,MIN(N222,$I222-SUM($J222:N222)))</f>
        <v>0</v>
      </c>
      <c r="P222" s="2">
        <f>IF(O$4=$E222, $I222*O$202,0) + IF(O$4&gt;$E222,MIN(O222,$I222-SUM($J222:O222)))</f>
        <v>0</v>
      </c>
      <c r="Q222" s="2">
        <f>IF(P$4=$E222, $I222*P$202,0) + IF(P$4&gt;$E222,MIN(P222,$I222-SUM($J222:P222)))</f>
        <v>0</v>
      </c>
      <c r="R222" s="2">
        <f>IF(Q$4=$E222, $I222*Q$202,0) + IF(Q$4&gt;$E222,MIN(Q222,$I222-SUM($J222:Q222)))</f>
        <v>0</v>
      </c>
      <c r="S222" s="2">
        <f>IF(R$4=$E222, $I222*R$202,0) + IF(R$4&gt;$E222,MIN(R222,$I222-SUM($J222:R222)))</f>
        <v>0</v>
      </c>
      <c r="T222" s="2">
        <f>IF(S$4=$E222, $I222*S$202,0) + IF(S$4&gt;$E222,MIN(S222,$I222-SUM($J222:S222)))</f>
        <v>0</v>
      </c>
      <c r="U222" s="2">
        <f>IF(T$4=$E222, $I222*T$202,0) + IF(T$4&gt;$E222,MIN(T222,$I222-SUM($J222:T222)))</f>
        <v>0</v>
      </c>
      <c r="V222" s="2">
        <f>IF(U$4=$E222, $I222*U$202,0) + IF(U$4&gt;$E222,MIN(U222,$I222-SUM($J222:U222)))</f>
        <v>0</v>
      </c>
      <c r="W222" s="2">
        <f>IF(V$4=$E222, $I222*V$202,0) + IF(V$4&gt;$E222,MIN(V222,$I222-SUM($J222:V222)))</f>
        <v>0</v>
      </c>
      <c r="X222" s="2">
        <f>IF(W$4=$E222, $I222*W$202,0) + IF(W$4&gt;$E222,MIN(W222,$I222-SUM($J222:W222)))</f>
        <v>0</v>
      </c>
      <c r="Y222" s="2">
        <f>IF(X$4=$E222, $I222*X$202,0) + IF(X$4&gt;$E222,MIN(X222,$I222-SUM($J222:X222)))</f>
        <v>0</v>
      </c>
      <c r="Z222" s="2">
        <f>IF(Y$4=$E222, $I222*Y$202,0) + IF(Y$4&gt;$E222,MIN(Y222,$I222-SUM($J222:Y222)))</f>
        <v>0</v>
      </c>
      <c r="AA222" s="2">
        <f>IF(Z$4=$E222, $I222*Z$202,0) + IF(Z$4&gt;$E222,MIN(Z222,$I222-SUM($J222:Z222)))</f>
        <v>0</v>
      </c>
      <c r="AB222" s="2">
        <f>IF(AA$4=$E222, $I222*AA$202,0) + IF(AA$4&gt;$E222,MIN(AA222,$I222-SUM($J222:AA222)))</f>
        <v>0</v>
      </c>
      <c r="AC222" s="2">
        <f>IF(AB$4=$E222, $I222*AB$202,0) + IF(AB$4&gt;$E222,MIN(AB222,$I222-SUM($J222:AB222)))</f>
        <v>0</v>
      </c>
      <c r="AD222" s="2">
        <f>IF(AC$4=$E222, $I222*AC$202,0) + IF(AC$4&gt;$E222,MIN(AC222,$I222-SUM($J222:AC222)))</f>
        <v>0</v>
      </c>
      <c r="AE222" s="2">
        <f>IF(AD$4=$E222, $I222*AD$202,0) + IF(AD$4&gt;$E222,MIN(AD222,$I222-SUM($J222:AD222)))</f>
        <v>0</v>
      </c>
      <c r="AF222" s="2">
        <f>IF(AE$4=$E222, $I222*AE$202,0) + IF(AE$4&gt;$E222,MIN(AE222,$I222-SUM($J222:AE222)))</f>
        <v>0</v>
      </c>
      <c r="AG222" s="2">
        <f>IF(AF$4=$E222, $I222*AF$202,0) + IF(AF$4&gt;$E222,MIN(AF222,$I222-SUM($J222:AF222)))</f>
        <v>0</v>
      </c>
      <c r="AH222" s="2">
        <f>IF(AG$4=$E222, $I222*AG$202,0) + IF(AG$4&gt;$E222,MIN(AG222,$I222-SUM($J222:AG222)))</f>
        <v>0</v>
      </c>
      <c r="AI222" s="2">
        <f>IF(AH$4=$E222, $I222*AH$202,0) + IF(AH$4&gt;$E222,MIN(AH222,$I222-SUM($J222:AH222)))</f>
        <v>0</v>
      </c>
      <c r="AJ222" s="2">
        <f>IF(AI$4=$E222, $I222*AI$202,0) + IF(AI$4&gt;$E222,MIN(AI222,$I222-SUM($J222:AI222)))</f>
        <v>0</v>
      </c>
      <c r="AK222" s="2">
        <f>IF(AJ$4=$E222, $I222*AJ$202,0) + IF(AJ$4&gt;$E222,MIN(AJ222,$I222-SUM($J222:AJ222)))</f>
        <v>0</v>
      </c>
      <c r="AL222" s="2">
        <f>IF(AK$4=$E222, $I222*AK$202,0) + IF(AK$4&gt;$E222,MIN(AK222,$I222-SUM($J222:AK222)))</f>
        <v>0</v>
      </c>
      <c r="AM222" s="2">
        <f>IF(AL$4=$E222, $I222*AL$202,0) + IF(AL$4&gt;$E222,MIN(AL222,$I222-SUM($J222:AL222)))</f>
        <v>0</v>
      </c>
      <c r="AN222" s="2">
        <f>IF(AM$4=$E222, $I222*AM$202,0) + IF(AM$4&gt;$E222,MIN(AM222,$I222-SUM($J222:AM222)))</f>
        <v>0</v>
      </c>
      <c r="AO222" s="2">
        <f>IF(AN$4=$E222, $I222*AN$202,0) + IF(AN$4&gt;$E222,MIN(AN222,$I222-SUM($J222:AN222)))</f>
        <v>0</v>
      </c>
      <c r="AP222" s="2">
        <f>IF(AO$4=$E222, $I222*AO$202,0) + IF(AO$4&gt;$E222,MIN(AO222,$I222-SUM($J222:AO222)))</f>
        <v>0</v>
      </c>
      <c r="AQ222" s="57">
        <f>IF(AP$4=$E222, $I222*AP$202,0) + IF(AP$4&gt;$E222,MIN(AP222,$I222-SUM($J222:AP222)))</f>
        <v>0</v>
      </c>
      <c r="AR222" s="2">
        <f>IF(AQ$4=$E222, $I222*AQ$202,0) + IF(AQ$4&gt;$E222,MIN(AQ222,$I222-SUM($J222:AQ222)))</f>
        <v>0</v>
      </c>
      <c r="AS222" s="2">
        <f>IF(AR$4=$E222, $I222*AR$202,0) + IF(AR$4&gt;$E222,MIN(AR222,$I222-SUM($J222:AR222)))</f>
        <v>0</v>
      </c>
      <c r="AT222" s="2">
        <f>IF(AS$4=$E222, $I222*AS$202,0) + IF(AS$4&gt;$E222,MIN(AS222,$I222-SUM($J222:AS222)))</f>
        <v>0</v>
      </c>
      <c r="AU222" s="2">
        <f>IF(AT$4=$E222, $I222*AT$202,0) + IF(AT$4&gt;$E222,MIN(AT222,$I222-SUM($J222:AT222)))</f>
        <v>0</v>
      </c>
      <c r="AV222" s="2">
        <f>IF(AU$4=$E222, $I222*AU$202,0) + IF(AU$4&gt;$E222,MIN(AU222,$I222-SUM($J222:AU222)))</f>
        <v>0</v>
      </c>
      <c r="AW222" s="2"/>
    </row>
    <row r="223" spans="5:49" ht="16.8" outlineLevel="1">
      <c r="E223" s="44">
        <f>INDEX($K$4:$AV$4,,COUNT(E$209:E222)+1)</f>
        <v>38077</v>
      </c>
      <c r="G223" s="2" t="s">
        <v>105</v>
      </c>
      <c r="I223" s="2" cm="1">
        <f t="array" ref="I223">INDEX($K$25:$AV$25,,MATCH(E223,$K$4:$AV$4,0))</f>
        <v>0</v>
      </c>
      <c r="K223" s="2">
        <f>IF(J$4=$E223, $I223*J$202,0) + IF(J$4&gt;$E223,MIN(J223,$I223-SUM($J223:J223)))</f>
        <v>0</v>
      </c>
      <c r="L223" s="2">
        <f>IF(K$4=$E223, $I223*K$202,0) + IF(K$4&gt;$E223,MIN(K223,$I223-SUM($J223:K223)))</f>
        <v>0</v>
      </c>
      <c r="M223" s="2">
        <f>IF(L$4=$E223, $I223*L$202,0) + IF(L$4&gt;$E223,MIN(L223,$I223-SUM($J223:L223)))</f>
        <v>0</v>
      </c>
      <c r="N223" s="2">
        <f>IF(M$4=$E223, $I223*M$202,0) + IF(M$4&gt;$E223,MIN(M223,$I223-SUM($J223:M223)))</f>
        <v>0</v>
      </c>
      <c r="O223" s="2">
        <f>IF(N$4=$E223, $I223*N$202,0) + IF(N$4&gt;$E223,MIN(N223,$I223-SUM($J223:N223)))</f>
        <v>0</v>
      </c>
      <c r="P223" s="2">
        <f>IF(O$4=$E223, $I223*O$202,0) + IF(O$4&gt;$E223,MIN(O223,$I223-SUM($J223:O223)))</f>
        <v>0</v>
      </c>
      <c r="Q223" s="2">
        <f>IF(P$4=$E223, $I223*P$202,0) + IF(P$4&gt;$E223,MIN(P223,$I223-SUM($J223:P223)))</f>
        <v>0</v>
      </c>
      <c r="R223" s="2">
        <f>IF(Q$4=$E223, $I223*Q$202,0) + IF(Q$4&gt;$E223,MIN(Q223,$I223-SUM($J223:Q223)))</f>
        <v>0</v>
      </c>
      <c r="S223" s="2">
        <f>IF(R$4=$E223, $I223*R$202,0) + IF(R$4&gt;$E223,MIN(R223,$I223-SUM($J223:R223)))</f>
        <v>0</v>
      </c>
      <c r="T223" s="2">
        <f>IF(S$4=$E223, $I223*S$202,0) + IF(S$4&gt;$E223,MIN(S223,$I223-SUM($J223:S223)))</f>
        <v>0</v>
      </c>
      <c r="U223" s="2">
        <f>IF(T$4=$E223, $I223*T$202,0) + IF(T$4&gt;$E223,MIN(T223,$I223-SUM($J223:T223)))</f>
        <v>0</v>
      </c>
      <c r="V223" s="2">
        <f>IF(U$4=$E223, $I223*U$202,0) + IF(U$4&gt;$E223,MIN(U223,$I223-SUM($J223:U223)))</f>
        <v>0</v>
      </c>
      <c r="W223" s="2">
        <f>IF(V$4=$E223, $I223*V$202,0) + IF(V$4&gt;$E223,MIN(V223,$I223-SUM($J223:V223)))</f>
        <v>0</v>
      </c>
      <c r="X223" s="2">
        <f>IF(W$4=$E223, $I223*W$202,0) + IF(W$4&gt;$E223,MIN(W223,$I223-SUM($J223:W223)))</f>
        <v>0</v>
      </c>
      <c r="Y223" s="2">
        <f>IF(X$4=$E223, $I223*X$202,0) + IF(X$4&gt;$E223,MIN(X223,$I223-SUM($J223:X223)))</f>
        <v>0</v>
      </c>
      <c r="Z223" s="2">
        <f>IF(Y$4=$E223, $I223*Y$202,0) + IF(Y$4&gt;$E223,MIN(Y223,$I223-SUM($J223:Y223)))</f>
        <v>0</v>
      </c>
      <c r="AA223" s="2">
        <f>IF(Z$4=$E223, $I223*Z$202,0) + IF(Z$4&gt;$E223,MIN(Z223,$I223-SUM($J223:Z223)))</f>
        <v>0</v>
      </c>
      <c r="AB223" s="2">
        <f>IF(AA$4=$E223, $I223*AA$202,0) + IF(AA$4&gt;$E223,MIN(AA223,$I223-SUM($J223:AA223)))</f>
        <v>0</v>
      </c>
      <c r="AC223" s="2">
        <f>IF(AB$4=$E223, $I223*AB$202,0) + IF(AB$4&gt;$E223,MIN(AB223,$I223-SUM($J223:AB223)))</f>
        <v>0</v>
      </c>
      <c r="AD223" s="2">
        <f>IF(AC$4=$E223, $I223*AC$202,0) + IF(AC$4&gt;$E223,MIN(AC223,$I223-SUM($J223:AC223)))</f>
        <v>0</v>
      </c>
      <c r="AE223" s="2">
        <f>IF(AD$4=$E223, $I223*AD$202,0) + IF(AD$4&gt;$E223,MIN(AD223,$I223-SUM($J223:AD223)))</f>
        <v>0</v>
      </c>
      <c r="AF223" s="2">
        <f>IF(AE$4=$E223, $I223*AE$202,0) + IF(AE$4&gt;$E223,MIN(AE223,$I223-SUM($J223:AE223)))</f>
        <v>0</v>
      </c>
      <c r="AG223" s="2">
        <f>IF(AF$4=$E223, $I223*AF$202,0) + IF(AF$4&gt;$E223,MIN(AF223,$I223-SUM($J223:AF223)))</f>
        <v>0</v>
      </c>
      <c r="AH223" s="2">
        <f>IF(AG$4=$E223, $I223*AG$202,0) + IF(AG$4&gt;$E223,MIN(AG223,$I223-SUM($J223:AG223)))</f>
        <v>0</v>
      </c>
      <c r="AI223" s="2">
        <f>IF(AH$4=$E223, $I223*AH$202,0) + IF(AH$4&gt;$E223,MIN(AH223,$I223-SUM($J223:AH223)))</f>
        <v>0</v>
      </c>
      <c r="AJ223" s="2">
        <f>IF(AI$4=$E223, $I223*AI$202,0) + IF(AI$4&gt;$E223,MIN(AI223,$I223-SUM($J223:AI223)))</f>
        <v>0</v>
      </c>
      <c r="AK223" s="2">
        <f>IF(AJ$4=$E223, $I223*AJ$202,0) + IF(AJ$4&gt;$E223,MIN(AJ223,$I223-SUM($J223:AJ223)))</f>
        <v>0</v>
      </c>
      <c r="AL223" s="2">
        <f>IF(AK$4=$E223, $I223*AK$202,0) + IF(AK$4&gt;$E223,MIN(AK223,$I223-SUM($J223:AK223)))</f>
        <v>0</v>
      </c>
      <c r="AM223" s="2">
        <f>IF(AL$4=$E223, $I223*AL$202,0) + IF(AL$4&gt;$E223,MIN(AL223,$I223-SUM($J223:AL223)))</f>
        <v>0</v>
      </c>
      <c r="AN223" s="2">
        <f>IF(AM$4=$E223, $I223*AM$202,0) + IF(AM$4&gt;$E223,MIN(AM223,$I223-SUM($J223:AM223)))</f>
        <v>0</v>
      </c>
      <c r="AO223" s="2">
        <f>IF(AN$4=$E223, $I223*AN$202,0) + IF(AN$4&gt;$E223,MIN(AN223,$I223-SUM($J223:AN223)))</f>
        <v>0</v>
      </c>
      <c r="AP223" s="2">
        <f>IF(AO$4=$E223, $I223*AO$202,0) + IF(AO$4&gt;$E223,MIN(AO223,$I223-SUM($J223:AO223)))</f>
        <v>0</v>
      </c>
      <c r="AQ223" s="57">
        <f>IF(AP$4=$E223, $I223*AP$202,0) + IF(AP$4&gt;$E223,MIN(AP223,$I223-SUM($J223:AP223)))</f>
        <v>0</v>
      </c>
      <c r="AR223" s="2">
        <f>IF(AQ$4=$E223, $I223*AQ$202,0) + IF(AQ$4&gt;$E223,MIN(AQ223,$I223-SUM($J223:AQ223)))</f>
        <v>0</v>
      </c>
      <c r="AS223" s="2">
        <f>IF(AR$4=$E223, $I223*AR$202,0) + IF(AR$4&gt;$E223,MIN(AR223,$I223-SUM($J223:AR223)))</f>
        <v>0</v>
      </c>
      <c r="AT223" s="2">
        <f>IF(AS$4=$E223, $I223*AS$202,0) + IF(AS$4&gt;$E223,MIN(AS223,$I223-SUM($J223:AS223)))</f>
        <v>0</v>
      </c>
      <c r="AU223" s="2">
        <f>IF(AT$4=$E223, $I223*AT$202,0) + IF(AT$4&gt;$E223,MIN(AT223,$I223-SUM($J223:AT223)))</f>
        <v>0</v>
      </c>
      <c r="AV223" s="2">
        <f>IF(AU$4=$E223, $I223*AU$202,0) + IF(AU$4&gt;$E223,MIN(AU223,$I223-SUM($J223:AU223)))</f>
        <v>0</v>
      </c>
      <c r="AW223" s="2"/>
    </row>
    <row r="224" spans="5:49" ht="16.8" outlineLevel="1">
      <c r="E224" s="44">
        <f>INDEX($K$4:$AV$4,,COUNT(E$209:E223)+1)</f>
        <v>38442</v>
      </c>
      <c r="G224" s="2" t="s">
        <v>105</v>
      </c>
      <c r="I224" s="2" cm="1">
        <f t="array" ref="I224">INDEX($K$25:$AV$25,,MATCH(E224,$K$4:$AV$4,0))</f>
        <v>0</v>
      </c>
      <c r="K224" s="2">
        <f>IF(J$4=$E224, $I224*J$202,0) + IF(J$4&gt;$E224,MIN(J224,$I224-SUM($J224:J224)))</f>
        <v>0</v>
      </c>
      <c r="L224" s="2">
        <f>IF(K$4=$E224, $I224*K$202,0) + IF(K$4&gt;$E224,MIN(K224,$I224-SUM($J224:K224)))</f>
        <v>0</v>
      </c>
      <c r="M224" s="2">
        <f>IF(L$4=$E224, $I224*L$202,0) + IF(L$4&gt;$E224,MIN(L224,$I224-SUM($J224:L224)))</f>
        <v>0</v>
      </c>
      <c r="N224" s="2">
        <f>IF(M$4=$E224, $I224*M$202,0) + IF(M$4&gt;$E224,MIN(M224,$I224-SUM($J224:M224)))</f>
        <v>0</v>
      </c>
      <c r="O224" s="2">
        <f>IF(N$4=$E224, $I224*N$202,0) + IF(N$4&gt;$E224,MIN(N224,$I224-SUM($J224:N224)))</f>
        <v>0</v>
      </c>
      <c r="P224" s="2">
        <f>IF(O$4=$E224, $I224*O$202,0) + IF(O$4&gt;$E224,MIN(O224,$I224-SUM($J224:O224)))</f>
        <v>0</v>
      </c>
      <c r="Q224" s="2">
        <f>IF(P$4=$E224, $I224*P$202,0) + IF(P$4&gt;$E224,MIN(P224,$I224-SUM($J224:P224)))</f>
        <v>0</v>
      </c>
      <c r="R224" s="2">
        <f>IF(Q$4=$E224, $I224*Q$202,0) + IF(Q$4&gt;$E224,MIN(Q224,$I224-SUM($J224:Q224)))</f>
        <v>0</v>
      </c>
      <c r="S224" s="2">
        <f>IF(R$4=$E224, $I224*R$202,0) + IF(R$4&gt;$E224,MIN(R224,$I224-SUM($J224:R224)))</f>
        <v>0</v>
      </c>
      <c r="T224" s="2">
        <f>IF(S$4=$E224, $I224*S$202,0) + IF(S$4&gt;$E224,MIN(S224,$I224-SUM($J224:S224)))</f>
        <v>0</v>
      </c>
      <c r="U224" s="2">
        <f>IF(T$4=$E224, $I224*T$202,0) + IF(T$4&gt;$E224,MIN(T224,$I224-SUM($J224:T224)))</f>
        <v>0</v>
      </c>
      <c r="V224" s="2">
        <f>IF(U$4=$E224, $I224*U$202,0) + IF(U$4&gt;$E224,MIN(U224,$I224-SUM($J224:U224)))</f>
        <v>0</v>
      </c>
      <c r="W224" s="2">
        <f>IF(V$4=$E224, $I224*V$202,0) + IF(V$4&gt;$E224,MIN(V224,$I224-SUM($J224:V224)))</f>
        <v>0</v>
      </c>
      <c r="X224" s="2">
        <f>IF(W$4=$E224, $I224*W$202,0) + IF(W$4&gt;$E224,MIN(W224,$I224-SUM($J224:W224)))</f>
        <v>0</v>
      </c>
      <c r="Y224" s="2">
        <f>IF(X$4=$E224, $I224*X$202,0) + IF(X$4&gt;$E224,MIN(X224,$I224-SUM($J224:X224)))</f>
        <v>0</v>
      </c>
      <c r="Z224" s="2">
        <f>IF(Y$4=$E224, $I224*Y$202,0) + IF(Y$4&gt;$E224,MIN(Y224,$I224-SUM($J224:Y224)))</f>
        <v>0</v>
      </c>
      <c r="AA224" s="2">
        <f>IF(Z$4=$E224, $I224*Z$202,0) + IF(Z$4&gt;$E224,MIN(Z224,$I224-SUM($J224:Z224)))</f>
        <v>0</v>
      </c>
      <c r="AB224" s="2">
        <f>IF(AA$4=$E224, $I224*AA$202,0) + IF(AA$4&gt;$E224,MIN(AA224,$I224-SUM($J224:AA224)))</f>
        <v>0</v>
      </c>
      <c r="AC224" s="2">
        <f>IF(AB$4=$E224, $I224*AB$202,0) + IF(AB$4&gt;$E224,MIN(AB224,$I224-SUM($J224:AB224)))</f>
        <v>0</v>
      </c>
      <c r="AD224" s="2">
        <f>IF(AC$4=$E224, $I224*AC$202,0) + IF(AC$4&gt;$E224,MIN(AC224,$I224-SUM($J224:AC224)))</f>
        <v>0</v>
      </c>
      <c r="AE224" s="2">
        <f>IF(AD$4=$E224, $I224*AD$202,0) + IF(AD$4&gt;$E224,MIN(AD224,$I224-SUM($J224:AD224)))</f>
        <v>0</v>
      </c>
      <c r="AF224" s="2">
        <f>IF(AE$4=$E224, $I224*AE$202,0) + IF(AE$4&gt;$E224,MIN(AE224,$I224-SUM($J224:AE224)))</f>
        <v>0</v>
      </c>
      <c r="AG224" s="2">
        <f>IF(AF$4=$E224, $I224*AF$202,0) + IF(AF$4&gt;$E224,MIN(AF224,$I224-SUM($J224:AF224)))</f>
        <v>0</v>
      </c>
      <c r="AH224" s="2">
        <f>IF(AG$4=$E224, $I224*AG$202,0) + IF(AG$4&gt;$E224,MIN(AG224,$I224-SUM($J224:AG224)))</f>
        <v>0</v>
      </c>
      <c r="AI224" s="2">
        <f>IF(AH$4=$E224, $I224*AH$202,0) + IF(AH$4&gt;$E224,MIN(AH224,$I224-SUM($J224:AH224)))</f>
        <v>0</v>
      </c>
      <c r="AJ224" s="2">
        <f>IF(AI$4=$E224, $I224*AI$202,0) + IF(AI$4&gt;$E224,MIN(AI224,$I224-SUM($J224:AI224)))</f>
        <v>0</v>
      </c>
      <c r="AK224" s="2">
        <f>IF(AJ$4=$E224, $I224*AJ$202,0) + IF(AJ$4&gt;$E224,MIN(AJ224,$I224-SUM($J224:AJ224)))</f>
        <v>0</v>
      </c>
      <c r="AL224" s="2">
        <f>IF(AK$4=$E224, $I224*AK$202,0) + IF(AK$4&gt;$E224,MIN(AK224,$I224-SUM($J224:AK224)))</f>
        <v>0</v>
      </c>
      <c r="AM224" s="2">
        <f>IF(AL$4=$E224, $I224*AL$202,0) + IF(AL$4&gt;$E224,MIN(AL224,$I224-SUM($J224:AL224)))</f>
        <v>0</v>
      </c>
      <c r="AN224" s="2">
        <f>IF(AM$4=$E224, $I224*AM$202,0) + IF(AM$4&gt;$E224,MIN(AM224,$I224-SUM($J224:AM224)))</f>
        <v>0</v>
      </c>
      <c r="AO224" s="2">
        <f>IF(AN$4=$E224, $I224*AN$202,0) + IF(AN$4&gt;$E224,MIN(AN224,$I224-SUM($J224:AN224)))</f>
        <v>0</v>
      </c>
      <c r="AP224" s="2">
        <f>IF(AO$4=$E224, $I224*AO$202,0) + IF(AO$4&gt;$E224,MIN(AO224,$I224-SUM($J224:AO224)))</f>
        <v>0</v>
      </c>
      <c r="AQ224" s="57">
        <f>IF(AP$4=$E224, $I224*AP$202,0) + IF(AP$4&gt;$E224,MIN(AP224,$I224-SUM($J224:AP224)))</f>
        <v>0</v>
      </c>
      <c r="AR224" s="2">
        <f>IF(AQ$4=$E224, $I224*AQ$202,0) + IF(AQ$4&gt;$E224,MIN(AQ224,$I224-SUM($J224:AQ224)))</f>
        <v>0</v>
      </c>
      <c r="AS224" s="2">
        <f>IF(AR$4=$E224, $I224*AR$202,0) + IF(AR$4&gt;$E224,MIN(AR224,$I224-SUM($J224:AR224)))</f>
        <v>0</v>
      </c>
      <c r="AT224" s="2">
        <f>IF(AS$4=$E224, $I224*AS$202,0) + IF(AS$4&gt;$E224,MIN(AS224,$I224-SUM($J224:AS224)))</f>
        <v>0</v>
      </c>
      <c r="AU224" s="2">
        <f>IF(AT$4=$E224, $I224*AT$202,0) + IF(AT$4&gt;$E224,MIN(AT224,$I224-SUM($J224:AT224)))</f>
        <v>0</v>
      </c>
      <c r="AV224" s="2">
        <f>IF(AU$4=$E224, $I224*AU$202,0) + IF(AU$4&gt;$E224,MIN(AU224,$I224-SUM($J224:AU224)))</f>
        <v>0</v>
      </c>
      <c r="AW224" s="2"/>
    </row>
    <row r="225" spans="5:49" ht="16.8" outlineLevel="1">
      <c r="E225" s="44">
        <f>INDEX($K$4:$AV$4,,COUNT(E$209:E224)+1)</f>
        <v>38807</v>
      </c>
      <c r="G225" s="2" t="s">
        <v>105</v>
      </c>
      <c r="I225" s="2" cm="1">
        <f t="array" ref="I225">INDEX($K$25:$AV$25,,MATCH(E225,$K$4:$AV$4,0))</f>
        <v>0</v>
      </c>
      <c r="K225" s="2">
        <f>IF(J$4=$E225, $I225*J$202,0) + IF(J$4&gt;$E225,MIN(J225,$I225-SUM($J225:J225)))</f>
        <v>0</v>
      </c>
      <c r="L225" s="2">
        <f>IF(K$4=$E225, $I225*K$202,0) + IF(K$4&gt;$E225,MIN(K225,$I225-SUM($J225:K225)))</f>
        <v>0</v>
      </c>
      <c r="M225" s="2">
        <f>IF(L$4=$E225, $I225*L$202,0) + IF(L$4&gt;$E225,MIN(L225,$I225-SUM($J225:L225)))</f>
        <v>0</v>
      </c>
      <c r="N225" s="2">
        <f>IF(M$4=$E225, $I225*M$202,0) + IF(M$4&gt;$E225,MIN(M225,$I225-SUM($J225:M225)))</f>
        <v>0</v>
      </c>
      <c r="O225" s="2">
        <f>IF(N$4=$E225, $I225*N$202,0) + IF(N$4&gt;$E225,MIN(N225,$I225-SUM($J225:N225)))</f>
        <v>0</v>
      </c>
      <c r="P225" s="2">
        <f>IF(O$4=$E225, $I225*O$202,0) + IF(O$4&gt;$E225,MIN(O225,$I225-SUM($J225:O225)))</f>
        <v>0</v>
      </c>
      <c r="Q225" s="2">
        <f>IF(P$4=$E225, $I225*P$202,0) + IF(P$4&gt;$E225,MIN(P225,$I225-SUM($J225:P225)))</f>
        <v>0</v>
      </c>
      <c r="R225" s="2">
        <f>IF(Q$4=$E225, $I225*Q$202,0) + IF(Q$4&gt;$E225,MIN(Q225,$I225-SUM($J225:Q225)))</f>
        <v>0</v>
      </c>
      <c r="S225" s="2">
        <f>IF(R$4=$E225, $I225*R$202,0) + IF(R$4&gt;$E225,MIN(R225,$I225-SUM($J225:R225)))</f>
        <v>0</v>
      </c>
      <c r="T225" s="2">
        <f>IF(S$4=$E225, $I225*S$202,0) + IF(S$4&gt;$E225,MIN(S225,$I225-SUM($J225:S225)))</f>
        <v>0</v>
      </c>
      <c r="U225" s="2">
        <f>IF(T$4=$E225, $I225*T$202,0) + IF(T$4&gt;$E225,MIN(T225,$I225-SUM($J225:T225)))</f>
        <v>0</v>
      </c>
      <c r="V225" s="2">
        <f>IF(U$4=$E225, $I225*U$202,0) + IF(U$4&gt;$E225,MIN(U225,$I225-SUM($J225:U225)))</f>
        <v>0</v>
      </c>
      <c r="W225" s="2">
        <f>IF(V$4=$E225, $I225*V$202,0) + IF(V$4&gt;$E225,MIN(V225,$I225-SUM($J225:V225)))</f>
        <v>0</v>
      </c>
      <c r="X225" s="2">
        <f>IF(W$4=$E225, $I225*W$202,0) + IF(W$4&gt;$E225,MIN(W225,$I225-SUM($J225:W225)))</f>
        <v>0</v>
      </c>
      <c r="Y225" s="2">
        <f>IF(X$4=$E225, $I225*X$202,0) + IF(X$4&gt;$E225,MIN(X225,$I225-SUM($J225:X225)))</f>
        <v>0</v>
      </c>
      <c r="Z225" s="2">
        <f>IF(Y$4=$E225, $I225*Y$202,0) + IF(Y$4&gt;$E225,MIN(Y225,$I225-SUM($J225:Y225)))</f>
        <v>0</v>
      </c>
      <c r="AA225" s="2">
        <f>IF(Z$4=$E225, $I225*Z$202,0) + IF(Z$4&gt;$E225,MIN(Z225,$I225-SUM($J225:Z225)))</f>
        <v>0</v>
      </c>
      <c r="AB225" s="2">
        <f>IF(AA$4=$E225, $I225*AA$202,0) + IF(AA$4&gt;$E225,MIN(AA225,$I225-SUM($J225:AA225)))</f>
        <v>0</v>
      </c>
      <c r="AC225" s="2">
        <f>IF(AB$4=$E225, $I225*AB$202,0) + IF(AB$4&gt;$E225,MIN(AB225,$I225-SUM($J225:AB225)))</f>
        <v>0</v>
      </c>
      <c r="AD225" s="2">
        <f>IF(AC$4=$E225, $I225*AC$202,0) + IF(AC$4&gt;$E225,MIN(AC225,$I225-SUM($J225:AC225)))</f>
        <v>0</v>
      </c>
      <c r="AE225" s="2">
        <f>IF(AD$4=$E225, $I225*AD$202,0) + IF(AD$4&gt;$E225,MIN(AD225,$I225-SUM($J225:AD225)))</f>
        <v>0</v>
      </c>
      <c r="AF225" s="2">
        <f>IF(AE$4=$E225, $I225*AE$202,0) + IF(AE$4&gt;$E225,MIN(AE225,$I225-SUM($J225:AE225)))</f>
        <v>0</v>
      </c>
      <c r="AG225" s="2">
        <f>IF(AF$4=$E225, $I225*AF$202,0) + IF(AF$4&gt;$E225,MIN(AF225,$I225-SUM($J225:AF225)))</f>
        <v>0</v>
      </c>
      <c r="AH225" s="2">
        <f>IF(AG$4=$E225, $I225*AG$202,0) + IF(AG$4&gt;$E225,MIN(AG225,$I225-SUM($J225:AG225)))</f>
        <v>0</v>
      </c>
      <c r="AI225" s="2">
        <f>IF(AH$4=$E225, $I225*AH$202,0) + IF(AH$4&gt;$E225,MIN(AH225,$I225-SUM($J225:AH225)))</f>
        <v>0</v>
      </c>
      <c r="AJ225" s="2">
        <f>IF(AI$4=$E225, $I225*AI$202,0) + IF(AI$4&gt;$E225,MIN(AI225,$I225-SUM($J225:AI225)))</f>
        <v>0</v>
      </c>
      <c r="AK225" s="2">
        <f>IF(AJ$4=$E225, $I225*AJ$202,0) + IF(AJ$4&gt;$E225,MIN(AJ225,$I225-SUM($J225:AJ225)))</f>
        <v>0</v>
      </c>
      <c r="AL225" s="2">
        <f>IF(AK$4=$E225, $I225*AK$202,0) + IF(AK$4&gt;$E225,MIN(AK225,$I225-SUM($J225:AK225)))</f>
        <v>0</v>
      </c>
      <c r="AM225" s="2">
        <f>IF(AL$4=$E225, $I225*AL$202,0) + IF(AL$4&gt;$E225,MIN(AL225,$I225-SUM($J225:AL225)))</f>
        <v>0</v>
      </c>
      <c r="AN225" s="2">
        <f>IF(AM$4=$E225, $I225*AM$202,0) + IF(AM$4&gt;$E225,MIN(AM225,$I225-SUM($J225:AM225)))</f>
        <v>0</v>
      </c>
      <c r="AO225" s="2">
        <f>IF(AN$4=$E225, $I225*AN$202,0) + IF(AN$4&gt;$E225,MIN(AN225,$I225-SUM($J225:AN225)))</f>
        <v>0</v>
      </c>
      <c r="AP225" s="2">
        <f>IF(AO$4=$E225, $I225*AO$202,0) + IF(AO$4&gt;$E225,MIN(AO225,$I225-SUM($J225:AO225)))</f>
        <v>0</v>
      </c>
      <c r="AQ225" s="57">
        <f>IF(AP$4=$E225, $I225*AP$202,0) + IF(AP$4&gt;$E225,MIN(AP225,$I225-SUM($J225:AP225)))</f>
        <v>0</v>
      </c>
      <c r="AR225" s="2">
        <f>IF(AQ$4=$E225, $I225*AQ$202,0) + IF(AQ$4&gt;$E225,MIN(AQ225,$I225-SUM($J225:AQ225)))</f>
        <v>0</v>
      </c>
      <c r="AS225" s="2">
        <f>IF(AR$4=$E225, $I225*AR$202,0) + IF(AR$4&gt;$E225,MIN(AR225,$I225-SUM($J225:AR225)))</f>
        <v>0</v>
      </c>
      <c r="AT225" s="2">
        <f>IF(AS$4=$E225, $I225*AS$202,0) + IF(AS$4&gt;$E225,MIN(AS225,$I225-SUM($J225:AS225)))</f>
        <v>0</v>
      </c>
      <c r="AU225" s="2">
        <f>IF(AT$4=$E225, $I225*AT$202,0) + IF(AT$4&gt;$E225,MIN(AT225,$I225-SUM($J225:AT225)))</f>
        <v>0</v>
      </c>
      <c r="AV225" s="2">
        <f>IF(AU$4=$E225, $I225*AU$202,0) + IF(AU$4&gt;$E225,MIN(AU225,$I225-SUM($J225:AU225)))</f>
        <v>0</v>
      </c>
      <c r="AW225" s="2"/>
    </row>
    <row r="226" spans="5:49" ht="16.8" outlineLevel="1">
      <c r="E226" s="44">
        <f>INDEX($K$4:$AV$4,,COUNT(E$209:E225)+1)</f>
        <v>39172</v>
      </c>
      <c r="G226" s="2" t="s">
        <v>105</v>
      </c>
      <c r="I226" s="2" cm="1">
        <f t="array" ref="I226">INDEX($K$25:$AV$25,,MATCH(E226,$K$4:$AV$4,0))</f>
        <v>0</v>
      </c>
      <c r="K226" s="2">
        <f>IF(J$4=$E226, $I226*J$202,0) + IF(J$4&gt;$E226,MIN(J226,$I226-SUM($J226:J226)))</f>
        <v>0</v>
      </c>
      <c r="L226" s="2">
        <f>IF(K$4=$E226, $I226*K$202,0) + IF(K$4&gt;$E226,MIN(K226,$I226-SUM($J226:K226)))</f>
        <v>0</v>
      </c>
      <c r="M226" s="2">
        <f>IF(L$4=$E226, $I226*L$202,0) + IF(L$4&gt;$E226,MIN(L226,$I226-SUM($J226:L226)))</f>
        <v>0</v>
      </c>
      <c r="N226" s="2">
        <f>IF(M$4=$E226, $I226*M$202,0) + IF(M$4&gt;$E226,MIN(M226,$I226-SUM($J226:M226)))</f>
        <v>0</v>
      </c>
      <c r="O226" s="2">
        <f>IF(N$4=$E226, $I226*N$202,0) + IF(N$4&gt;$E226,MIN(N226,$I226-SUM($J226:N226)))</f>
        <v>0</v>
      </c>
      <c r="P226" s="2">
        <f>IF(O$4=$E226, $I226*O$202,0) + IF(O$4&gt;$E226,MIN(O226,$I226-SUM($J226:O226)))</f>
        <v>0</v>
      </c>
      <c r="Q226" s="2">
        <f>IF(P$4=$E226, $I226*P$202,0) + IF(P$4&gt;$E226,MIN(P226,$I226-SUM($J226:P226)))</f>
        <v>0</v>
      </c>
      <c r="R226" s="2">
        <f>IF(Q$4=$E226, $I226*Q$202,0) + IF(Q$4&gt;$E226,MIN(Q226,$I226-SUM($J226:Q226)))</f>
        <v>0</v>
      </c>
      <c r="S226" s="2">
        <f>IF(R$4=$E226, $I226*R$202,0) + IF(R$4&gt;$E226,MIN(R226,$I226-SUM($J226:R226)))</f>
        <v>0</v>
      </c>
      <c r="T226" s="2">
        <f>IF(S$4=$E226, $I226*S$202,0) + IF(S$4&gt;$E226,MIN(S226,$I226-SUM($J226:S226)))</f>
        <v>0</v>
      </c>
      <c r="U226" s="2">
        <f>IF(T$4=$E226, $I226*T$202,0) + IF(T$4&gt;$E226,MIN(T226,$I226-SUM($J226:T226)))</f>
        <v>0</v>
      </c>
      <c r="V226" s="2">
        <f>IF(U$4=$E226, $I226*U$202,0) + IF(U$4&gt;$E226,MIN(U226,$I226-SUM($J226:U226)))</f>
        <v>0</v>
      </c>
      <c r="W226" s="2">
        <f>IF(V$4=$E226, $I226*V$202,0) + IF(V$4&gt;$E226,MIN(V226,$I226-SUM($J226:V226)))</f>
        <v>0</v>
      </c>
      <c r="X226" s="2">
        <f>IF(W$4=$E226, $I226*W$202,0) + IF(W$4&gt;$E226,MIN(W226,$I226-SUM($J226:W226)))</f>
        <v>0</v>
      </c>
      <c r="Y226" s="2">
        <f>IF(X$4=$E226, $I226*X$202,0) + IF(X$4&gt;$E226,MIN(X226,$I226-SUM($J226:X226)))</f>
        <v>0</v>
      </c>
      <c r="Z226" s="2">
        <f>IF(Y$4=$E226, $I226*Y$202,0) + IF(Y$4&gt;$E226,MIN(Y226,$I226-SUM($J226:Y226)))</f>
        <v>0</v>
      </c>
      <c r="AA226" s="2">
        <f>IF(Z$4=$E226, $I226*Z$202,0) + IF(Z$4&gt;$E226,MIN(Z226,$I226-SUM($J226:Z226)))</f>
        <v>0</v>
      </c>
      <c r="AB226" s="2">
        <f>IF(AA$4=$E226, $I226*AA$202,0) + IF(AA$4&gt;$E226,MIN(AA226,$I226-SUM($J226:AA226)))</f>
        <v>0</v>
      </c>
      <c r="AC226" s="2">
        <f>IF(AB$4=$E226, $I226*AB$202,0) + IF(AB$4&gt;$E226,MIN(AB226,$I226-SUM($J226:AB226)))</f>
        <v>0</v>
      </c>
      <c r="AD226" s="2">
        <f>IF(AC$4=$E226, $I226*AC$202,0) + IF(AC$4&gt;$E226,MIN(AC226,$I226-SUM($J226:AC226)))</f>
        <v>0</v>
      </c>
      <c r="AE226" s="2">
        <f>IF(AD$4=$E226, $I226*AD$202,0) + IF(AD$4&gt;$E226,MIN(AD226,$I226-SUM($J226:AD226)))</f>
        <v>0</v>
      </c>
      <c r="AF226" s="2">
        <f>IF(AE$4=$E226, $I226*AE$202,0) + IF(AE$4&gt;$E226,MIN(AE226,$I226-SUM($J226:AE226)))</f>
        <v>0</v>
      </c>
      <c r="AG226" s="2">
        <f>IF(AF$4=$E226, $I226*AF$202,0) + IF(AF$4&gt;$E226,MIN(AF226,$I226-SUM($J226:AF226)))</f>
        <v>0</v>
      </c>
      <c r="AH226" s="2">
        <f>IF(AG$4=$E226, $I226*AG$202,0) + IF(AG$4&gt;$E226,MIN(AG226,$I226-SUM($J226:AG226)))</f>
        <v>0</v>
      </c>
      <c r="AI226" s="2">
        <f>IF(AH$4=$E226, $I226*AH$202,0) + IF(AH$4&gt;$E226,MIN(AH226,$I226-SUM($J226:AH226)))</f>
        <v>0</v>
      </c>
      <c r="AJ226" s="2">
        <f>IF(AI$4=$E226, $I226*AI$202,0) + IF(AI$4&gt;$E226,MIN(AI226,$I226-SUM($J226:AI226)))</f>
        <v>0</v>
      </c>
      <c r="AK226" s="2">
        <f>IF(AJ$4=$E226, $I226*AJ$202,0) + IF(AJ$4&gt;$E226,MIN(AJ226,$I226-SUM($J226:AJ226)))</f>
        <v>0</v>
      </c>
      <c r="AL226" s="2">
        <f>IF(AK$4=$E226, $I226*AK$202,0) + IF(AK$4&gt;$E226,MIN(AK226,$I226-SUM($J226:AK226)))</f>
        <v>0</v>
      </c>
      <c r="AM226" s="2">
        <f>IF(AL$4=$E226, $I226*AL$202,0) + IF(AL$4&gt;$E226,MIN(AL226,$I226-SUM($J226:AL226)))</f>
        <v>0</v>
      </c>
      <c r="AN226" s="2">
        <f>IF(AM$4=$E226, $I226*AM$202,0) + IF(AM$4&gt;$E226,MIN(AM226,$I226-SUM($J226:AM226)))</f>
        <v>0</v>
      </c>
      <c r="AO226" s="2">
        <f>IF(AN$4=$E226, $I226*AN$202,0) + IF(AN$4&gt;$E226,MIN(AN226,$I226-SUM($J226:AN226)))</f>
        <v>0</v>
      </c>
      <c r="AP226" s="2">
        <f>IF(AO$4=$E226, $I226*AO$202,0) + IF(AO$4&gt;$E226,MIN(AO226,$I226-SUM($J226:AO226)))</f>
        <v>0</v>
      </c>
      <c r="AQ226" s="57">
        <f>IF(AP$4=$E226, $I226*AP$202,0) + IF(AP$4&gt;$E226,MIN(AP226,$I226-SUM($J226:AP226)))</f>
        <v>0</v>
      </c>
      <c r="AR226" s="2">
        <f>IF(AQ$4=$E226, $I226*AQ$202,0) + IF(AQ$4&gt;$E226,MIN(AQ226,$I226-SUM($J226:AQ226)))</f>
        <v>0</v>
      </c>
      <c r="AS226" s="2">
        <f>IF(AR$4=$E226, $I226*AR$202,0) + IF(AR$4&gt;$E226,MIN(AR226,$I226-SUM($J226:AR226)))</f>
        <v>0</v>
      </c>
      <c r="AT226" s="2">
        <f>IF(AS$4=$E226, $I226*AS$202,0) + IF(AS$4&gt;$E226,MIN(AS226,$I226-SUM($J226:AS226)))</f>
        <v>0</v>
      </c>
      <c r="AU226" s="2">
        <f>IF(AT$4=$E226, $I226*AT$202,0) + IF(AT$4&gt;$E226,MIN(AT226,$I226-SUM($J226:AT226)))</f>
        <v>0</v>
      </c>
      <c r="AV226" s="2">
        <f>IF(AU$4=$E226, $I226*AU$202,0) + IF(AU$4&gt;$E226,MIN(AU226,$I226-SUM($J226:AU226)))</f>
        <v>0</v>
      </c>
      <c r="AW226" s="2"/>
    </row>
    <row r="227" spans="5:49" ht="16.8" outlineLevel="1">
      <c r="E227" s="44">
        <f>INDEX($K$4:$AV$4,,COUNT(E$209:E226)+1)</f>
        <v>39538</v>
      </c>
      <c r="G227" s="2" t="s">
        <v>105</v>
      </c>
      <c r="I227" s="2" cm="1">
        <f t="array" ref="I227">INDEX($K$25:$AV$25,,MATCH(E227,$K$4:$AV$4,0))</f>
        <v>0</v>
      </c>
      <c r="K227" s="2">
        <f>IF(J$4=$E227, $I227*J$202,0) + IF(J$4&gt;$E227,MIN(J227,$I227-SUM($J227:J227)))</f>
        <v>0</v>
      </c>
      <c r="L227" s="2">
        <f>IF(K$4=$E227, $I227*K$202,0) + IF(K$4&gt;$E227,MIN(K227,$I227-SUM($J227:K227)))</f>
        <v>0</v>
      </c>
      <c r="M227" s="2">
        <f>IF(L$4=$E227, $I227*L$202,0) + IF(L$4&gt;$E227,MIN(L227,$I227-SUM($J227:L227)))</f>
        <v>0</v>
      </c>
      <c r="N227" s="2">
        <f>IF(M$4=$E227, $I227*M$202,0) + IF(M$4&gt;$E227,MIN(M227,$I227-SUM($J227:M227)))</f>
        <v>0</v>
      </c>
      <c r="O227" s="2">
        <f>IF(N$4=$E227, $I227*N$202,0) + IF(N$4&gt;$E227,MIN(N227,$I227-SUM($J227:N227)))</f>
        <v>0</v>
      </c>
      <c r="P227" s="2">
        <f>IF(O$4=$E227, $I227*O$202,0) + IF(O$4&gt;$E227,MIN(O227,$I227-SUM($J227:O227)))</f>
        <v>0</v>
      </c>
      <c r="Q227" s="2">
        <f>IF(P$4=$E227, $I227*P$202,0) + IF(P$4&gt;$E227,MIN(P227,$I227-SUM($J227:P227)))</f>
        <v>0</v>
      </c>
      <c r="R227" s="2">
        <f>IF(Q$4=$E227, $I227*Q$202,0) + IF(Q$4&gt;$E227,MIN(Q227,$I227-SUM($J227:Q227)))</f>
        <v>0</v>
      </c>
      <c r="S227" s="2">
        <f>IF(R$4=$E227, $I227*R$202,0) + IF(R$4&gt;$E227,MIN(R227,$I227-SUM($J227:R227)))</f>
        <v>0</v>
      </c>
      <c r="T227" s="2">
        <f>IF(S$4=$E227, $I227*S$202,0) + IF(S$4&gt;$E227,MIN(S227,$I227-SUM($J227:S227)))</f>
        <v>0</v>
      </c>
      <c r="U227" s="2">
        <f>IF(T$4=$E227, $I227*T$202,0) + IF(T$4&gt;$E227,MIN(T227,$I227-SUM($J227:T227)))</f>
        <v>0</v>
      </c>
      <c r="V227" s="2">
        <f>IF(U$4=$E227, $I227*U$202,0) + IF(U$4&gt;$E227,MIN(U227,$I227-SUM($J227:U227)))</f>
        <v>0</v>
      </c>
      <c r="W227" s="2">
        <f>IF(V$4=$E227, $I227*V$202,0) + IF(V$4&gt;$E227,MIN(V227,$I227-SUM($J227:V227)))</f>
        <v>0</v>
      </c>
      <c r="X227" s="2">
        <f>IF(W$4=$E227, $I227*W$202,0) + IF(W$4&gt;$E227,MIN(W227,$I227-SUM($J227:W227)))</f>
        <v>0</v>
      </c>
      <c r="Y227" s="2">
        <f>IF(X$4=$E227, $I227*X$202,0) + IF(X$4&gt;$E227,MIN(X227,$I227-SUM($J227:X227)))</f>
        <v>0</v>
      </c>
      <c r="Z227" s="2">
        <f>IF(Y$4=$E227, $I227*Y$202,0) + IF(Y$4&gt;$E227,MIN(Y227,$I227-SUM($J227:Y227)))</f>
        <v>0</v>
      </c>
      <c r="AA227" s="2">
        <f>IF(Z$4=$E227, $I227*Z$202,0) + IF(Z$4&gt;$E227,MIN(Z227,$I227-SUM($J227:Z227)))</f>
        <v>0</v>
      </c>
      <c r="AB227" s="2">
        <f>IF(AA$4=$E227, $I227*AA$202,0) + IF(AA$4&gt;$E227,MIN(AA227,$I227-SUM($J227:AA227)))</f>
        <v>0</v>
      </c>
      <c r="AC227" s="2">
        <f>IF(AB$4=$E227, $I227*AB$202,0) + IF(AB$4&gt;$E227,MIN(AB227,$I227-SUM($J227:AB227)))</f>
        <v>0</v>
      </c>
      <c r="AD227" s="2">
        <f>IF(AC$4=$E227, $I227*AC$202,0) + IF(AC$4&gt;$E227,MIN(AC227,$I227-SUM($J227:AC227)))</f>
        <v>0</v>
      </c>
      <c r="AE227" s="2">
        <f>IF(AD$4=$E227, $I227*AD$202,0) + IF(AD$4&gt;$E227,MIN(AD227,$I227-SUM($J227:AD227)))</f>
        <v>0</v>
      </c>
      <c r="AF227" s="2">
        <f>IF(AE$4=$E227, $I227*AE$202,0) + IF(AE$4&gt;$E227,MIN(AE227,$I227-SUM($J227:AE227)))</f>
        <v>0</v>
      </c>
      <c r="AG227" s="2">
        <f>IF(AF$4=$E227, $I227*AF$202,0) + IF(AF$4&gt;$E227,MIN(AF227,$I227-SUM($J227:AF227)))</f>
        <v>0</v>
      </c>
      <c r="AH227" s="2">
        <f>IF(AG$4=$E227, $I227*AG$202,0) + IF(AG$4&gt;$E227,MIN(AG227,$I227-SUM($J227:AG227)))</f>
        <v>0</v>
      </c>
      <c r="AI227" s="2">
        <f>IF(AH$4=$E227, $I227*AH$202,0) + IF(AH$4&gt;$E227,MIN(AH227,$I227-SUM($J227:AH227)))</f>
        <v>0</v>
      </c>
      <c r="AJ227" s="2">
        <f>IF(AI$4=$E227, $I227*AI$202,0) + IF(AI$4&gt;$E227,MIN(AI227,$I227-SUM($J227:AI227)))</f>
        <v>0</v>
      </c>
      <c r="AK227" s="2">
        <f>IF(AJ$4=$E227, $I227*AJ$202,0) + IF(AJ$4&gt;$E227,MIN(AJ227,$I227-SUM($J227:AJ227)))</f>
        <v>0</v>
      </c>
      <c r="AL227" s="2">
        <f>IF(AK$4=$E227, $I227*AK$202,0) + IF(AK$4&gt;$E227,MIN(AK227,$I227-SUM($J227:AK227)))</f>
        <v>0</v>
      </c>
      <c r="AM227" s="2">
        <f>IF(AL$4=$E227, $I227*AL$202,0) + IF(AL$4&gt;$E227,MIN(AL227,$I227-SUM($J227:AL227)))</f>
        <v>0</v>
      </c>
      <c r="AN227" s="2">
        <f>IF(AM$4=$E227, $I227*AM$202,0) + IF(AM$4&gt;$E227,MIN(AM227,$I227-SUM($J227:AM227)))</f>
        <v>0</v>
      </c>
      <c r="AO227" s="2">
        <f>IF(AN$4=$E227, $I227*AN$202,0) + IF(AN$4&gt;$E227,MIN(AN227,$I227-SUM($J227:AN227)))</f>
        <v>0</v>
      </c>
      <c r="AP227" s="2">
        <f>IF(AO$4=$E227, $I227*AO$202,0) + IF(AO$4&gt;$E227,MIN(AO227,$I227-SUM($J227:AO227)))</f>
        <v>0</v>
      </c>
      <c r="AQ227" s="57">
        <f>IF(AP$4=$E227, $I227*AP$202,0) + IF(AP$4&gt;$E227,MIN(AP227,$I227-SUM($J227:AP227)))</f>
        <v>0</v>
      </c>
      <c r="AR227" s="2">
        <f>IF(AQ$4=$E227, $I227*AQ$202,0) + IF(AQ$4&gt;$E227,MIN(AQ227,$I227-SUM($J227:AQ227)))</f>
        <v>0</v>
      </c>
      <c r="AS227" s="2">
        <f>IF(AR$4=$E227, $I227*AR$202,0) + IF(AR$4&gt;$E227,MIN(AR227,$I227-SUM($J227:AR227)))</f>
        <v>0</v>
      </c>
      <c r="AT227" s="2">
        <f>IF(AS$4=$E227, $I227*AS$202,0) + IF(AS$4&gt;$E227,MIN(AS227,$I227-SUM($J227:AS227)))</f>
        <v>0</v>
      </c>
      <c r="AU227" s="2">
        <f>IF(AT$4=$E227, $I227*AT$202,0) + IF(AT$4&gt;$E227,MIN(AT227,$I227-SUM($J227:AT227)))</f>
        <v>0</v>
      </c>
      <c r="AV227" s="2">
        <f>IF(AU$4=$E227, $I227*AU$202,0) + IF(AU$4&gt;$E227,MIN(AU227,$I227-SUM($J227:AU227)))</f>
        <v>0</v>
      </c>
      <c r="AW227" s="2"/>
    </row>
    <row r="228" spans="5:49" ht="16.8" outlineLevel="1">
      <c r="E228" s="44">
        <f>INDEX($K$4:$AV$4,,COUNT(E$209:E227)+1)</f>
        <v>39903</v>
      </c>
      <c r="G228" s="2" t="s">
        <v>105</v>
      </c>
      <c r="I228" s="2" cm="1">
        <f t="array" ref="I228">INDEX($K$25:$AV$25,,MATCH(E228,$K$4:$AV$4,0))</f>
        <v>0</v>
      </c>
      <c r="K228" s="2">
        <f>IF(J$4=$E228, $I228*J$202,0) + IF(J$4&gt;$E228,MIN(J228,$I228-SUM($J228:J228)))</f>
        <v>0</v>
      </c>
      <c r="L228" s="2">
        <f>IF(K$4=$E228, $I228*K$202,0) + IF(K$4&gt;$E228,MIN(K228,$I228-SUM($J228:K228)))</f>
        <v>0</v>
      </c>
      <c r="M228" s="2">
        <f>IF(L$4=$E228, $I228*L$202,0) + IF(L$4&gt;$E228,MIN(L228,$I228-SUM($J228:L228)))</f>
        <v>0</v>
      </c>
      <c r="N228" s="2">
        <f>IF(M$4=$E228, $I228*M$202,0) + IF(M$4&gt;$E228,MIN(M228,$I228-SUM($J228:M228)))</f>
        <v>0</v>
      </c>
      <c r="O228" s="2">
        <f>IF(N$4=$E228, $I228*N$202,0) + IF(N$4&gt;$E228,MIN(N228,$I228-SUM($J228:N228)))</f>
        <v>0</v>
      </c>
      <c r="P228" s="2">
        <f>IF(O$4=$E228, $I228*O$202,0) + IF(O$4&gt;$E228,MIN(O228,$I228-SUM($J228:O228)))</f>
        <v>0</v>
      </c>
      <c r="Q228" s="2">
        <f>IF(P$4=$E228, $I228*P$202,0) + IF(P$4&gt;$E228,MIN(P228,$I228-SUM($J228:P228)))</f>
        <v>0</v>
      </c>
      <c r="R228" s="2">
        <f>IF(Q$4=$E228, $I228*Q$202,0) + IF(Q$4&gt;$E228,MIN(Q228,$I228-SUM($J228:Q228)))</f>
        <v>0</v>
      </c>
      <c r="S228" s="2">
        <f>IF(R$4=$E228, $I228*R$202,0) + IF(R$4&gt;$E228,MIN(R228,$I228-SUM($J228:R228)))</f>
        <v>0</v>
      </c>
      <c r="T228" s="2">
        <f>IF(S$4=$E228, $I228*S$202,0) + IF(S$4&gt;$E228,MIN(S228,$I228-SUM($J228:S228)))</f>
        <v>0</v>
      </c>
      <c r="U228" s="2">
        <f>IF(T$4=$E228, $I228*T$202,0) + IF(T$4&gt;$E228,MIN(T228,$I228-SUM($J228:T228)))</f>
        <v>0</v>
      </c>
      <c r="V228" s="2">
        <f>IF(U$4=$E228, $I228*U$202,0) + IF(U$4&gt;$E228,MIN(U228,$I228-SUM($J228:U228)))</f>
        <v>0</v>
      </c>
      <c r="W228" s="2">
        <f>IF(V$4=$E228, $I228*V$202,0) + IF(V$4&gt;$E228,MIN(V228,$I228-SUM($J228:V228)))</f>
        <v>0</v>
      </c>
      <c r="X228" s="2">
        <f>IF(W$4=$E228, $I228*W$202,0) + IF(W$4&gt;$E228,MIN(W228,$I228-SUM($J228:W228)))</f>
        <v>0</v>
      </c>
      <c r="Y228" s="2">
        <f>IF(X$4=$E228, $I228*X$202,0) + IF(X$4&gt;$E228,MIN(X228,$I228-SUM($J228:X228)))</f>
        <v>0</v>
      </c>
      <c r="Z228" s="2">
        <f>IF(Y$4=$E228, $I228*Y$202,0) + IF(Y$4&gt;$E228,MIN(Y228,$I228-SUM($J228:Y228)))</f>
        <v>0</v>
      </c>
      <c r="AA228" s="2">
        <f>IF(Z$4=$E228, $I228*Z$202,0) + IF(Z$4&gt;$E228,MIN(Z228,$I228-SUM($J228:Z228)))</f>
        <v>0</v>
      </c>
      <c r="AB228" s="2">
        <f>IF(AA$4=$E228, $I228*AA$202,0) + IF(AA$4&gt;$E228,MIN(AA228,$I228-SUM($J228:AA228)))</f>
        <v>0</v>
      </c>
      <c r="AC228" s="2">
        <f>IF(AB$4=$E228, $I228*AB$202,0) + IF(AB$4&gt;$E228,MIN(AB228,$I228-SUM($J228:AB228)))</f>
        <v>0</v>
      </c>
      <c r="AD228" s="2">
        <f>IF(AC$4=$E228, $I228*AC$202,0) + IF(AC$4&gt;$E228,MIN(AC228,$I228-SUM($J228:AC228)))</f>
        <v>0</v>
      </c>
      <c r="AE228" s="2">
        <f>IF(AD$4=$E228, $I228*AD$202,0) + IF(AD$4&gt;$E228,MIN(AD228,$I228-SUM($J228:AD228)))</f>
        <v>0</v>
      </c>
      <c r="AF228" s="2">
        <f>IF(AE$4=$E228, $I228*AE$202,0) + IF(AE$4&gt;$E228,MIN(AE228,$I228-SUM($J228:AE228)))</f>
        <v>0</v>
      </c>
      <c r="AG228" s="2">
        <f>IF(AF$4=$E228, $I228*AF$202,0) + IF(AF$4&gt;$E228,MIN(AF228,$I228-SUM($J228:AF228)))</f>
        <v>0</v>
      </c>
      <c r="AH228" s="2">
        <f>IF(AG$4=$E228, $I228*AG$202,0) + IF(AG$4&gt;$E228,MIN(AG228,$I228-SUM($J228:AG228)))</f>
        <v>0</v>
      </c>
      <c r="AI228" s="2">
        <f>IF(AH$4=$E228, $I228*AH$202,0) + IF(AH$4&gt;$E228,MIN(AH228,$I228-SUM($J228:AH228)))</f>
        <v>0</v>
      </c>
      <c r="AJ228" s="2">
        <f>IF(AI$4=$E228, $I228*AI$202,0) + IF(AI$4&gt;$E228,MIN(AI228,$I228-SUM($J228:AI228)))</f>
        <v>0</v>
      </c>
      <c r="AK228" s="2">
        <f>IF(AJ$4=$E228, $I228*AJ$202,0) + IF(AJ$4&gt;$E228,MIN(AJ228,$I228-SUM($J228:AJ228)))</f>
        <v>0</v>
      </c>
      <c r="AL228" s="2">
        <f>IF(AK$4=$E228, $I228*AK$202,0) + IF(AK$4&gt;$E228,MIN(AK228,$I228-SUM($J228:AK228)))</f>
        <v>0</v>
      </c>
      <c r="AM228" s="2">
        <f>IF(AL$4=$E228, $I228*AL$202,0) + IF(AL$4&gt;$E228,MIN(AL228,$I228-SUM($J228:AL228)))</f>
        <v>0</v>
      </c>
      <c r="AN228" s="2">
        <f>IF(AM$4=$E228, $I228*AM$202,0) + IF(AM$4&gt;$E228,MIN(AM228,$I228-SUM($J228:AM228)))</f>
        <v>0</v>
      </c>
      <c r="AO228" s="2">
        <f>IF(AN$4=$E228, $I228*AN$202,0) + IF(AN$4&gt;$E228,MIN(AN228,$I228-SUM($J228:AN228)))</f>
        <v>0</v>
      </c>
      <c r="AP228" s="2">
        <f>IF(AO$4=$E228, $I228*AO$202,0) + IF(AO$4&gt;$E228,MIN(AO228,$I228-SUM($J228:AO228)))</f>
        <v>0</v>
      </c>
      <c r="AQ228" s="57">
        <f>IF(AP$4=$E228, $I228*AP$202,0) + IF(AP$4&gt;$E228,MIN(AP228,$I228-SUM($J228:AP228)))</f>
        <v>0</v>
      </c>
      <c r="AR228" s="2">
        <f>IF(AQ$4=$E228, $I228*AQ$202,0) + IF(AQ$4&gt;$E228,MIN(AQ228,$I228-SUM($J228:AQ228)))</f>
        <v>0</v>
      </c>
      <c r="AS228" s="2">
        <f>IF(AR$4=$E228, $I228*AR$202,0) + IF(AR$4&gt;$E228,MIN(AR228,$I228-SUM($J228:AR228)))</f>
        <v>0</v>
      </c>
      <c r="AT228" s="2">
        <f>IF(AS$4=$E228, $I228*AS$202,0) + IF(AS$4&gt;$E228,MIN(AS228,$I228-SUM($J228:AS228)))</f>
        <v>0</v>
      </c>
      <c r="AU228" s="2">
        <f>IF(AT$4=$E228, $I228*AT$202,0) + IF(AT$4&gt;$E228,MIN(AT228,$I228-SUM($J228:AT228)))</f>
        <v>0</v>
      </c>
      <c r="AV228" s="2">
        <f>IF(AU$4=$E228, $I228*AU$202,0) + IF(AU$4&gt;$E228,MIN(AU228,$I228-SUM($J228:AU228)))</f>
        <v>0</v>
      </c>
      <c r="AW228" s="2"/>
    </row>
    <row r="229" spans="5:49" ht="16.8" outlineLevel="1">
      <c r="E229" s="44">
        <f>INDEX($K$4:$AV$4,,COUNT(E$209:E228)+1)</f>
        <v>40268</v>
      </c>
      <c r="G229" s="2" t="s">
        <v>105</v>
      </c>
      <c r="I229" s="2" cm="1">
        <f t="array" ref="I229">INDEX($K$25:$AV$25,,MATCH(E229,$K$4:$AV$4,0))</f>
        <v>0</v>
      </c>
      <c r="K229" s="2">
        <f>IF(J$4=$E229, $I229*J$202,0) + IF(J$4&gt;$E229,MIN(J229,$I229-SUM($J229:J229)))</f>
        <v>0</v>
      </c>
      <c r="L229" s="2">
        <f>IF(K$4=$E229, $I229*K$202,0) + IF(K$4&gt;$E229,MIN(K229,$I229-SUM($J229:K229)))</f>
        <v>0</v>
      </c>
      <c r="M229" s="2">
        <f>IF(L$4=$E229, $I229*L$202,0) + IF(L$4&gt;$E229,MIN(L229,$I229-SUM($J229:L229)))</f>
        <v>0</v>
      </c>
      <c r="N229" s="2">
        <f>IF(M$4=$E229, $I229*M$202,0) + IF(M$4&gt;$E229,MIN(M229,$I229-SUM($J229:M229)))</f>
        <v>0</v>
      </c>
      <c r="O229" s="2">
        <f>IF(N$4=$E229, $I229*N$202,0) + IF(N$4&gt;$E229,MIN(N229,$I229-SUM($J229:N229)))</f>
        <v>0</v>
      </c>
      <c r="P229" s="2">
        <f>IF(O$4=$E229, $I229*O$202,0) + IF(O$4&gt;$E229,MIN(O229,$I229-SUM($J229:O229)))</f>
        <v>0</v>
      </c>
      <c r="Q229" s="2">
        <f>IF(P$4=$E229, $I229*P$202,0) + IF(P$4&gt;$E229,MIN(P229,$I229-SUM($J229:P229)))</f>
        <v>0</v>
      </c>
      <c r="R229" s="2">
        <f>IF(Q$4=$E229, $I229*Q$202,0) + IF(Q$4&gt;$E229,MIN(Q229,$I229-SUM($J229:Q229)))</f>
        <v>0</v>
      </c>
      <c r="S229" s="2">
        <f>IF(R$4=$E229, $I229*R$202,0) + IF(R$4&gt;$E229,MIN(R229,$I229-SUM($J229:R229)))</f>
        <v>0</v>
      </c>
      <c r="T229" s="2">
        <f>IF(S$4=$E229, $I229*S$202,0) + IF(S$4&gt;$E229,MIN(S229,$I229-SUM($J229:S229)))</f>
        <v>0</v>
      </c>
      <c r="U229" s="2">
        <f>IF(T$4=$E229, $I229*T$202,0) + IF(T$4&gt;$E229,MIN(T229,$I229-SUM($J229:T229)))</f>
        <v>0</v>
      </c>
      <c r="V229" s="2">
        <f>IF(U$4=$E229, $I229*U$202,0) + IF(U$4&gt;$E229,MIN(U229,$I229-SUM($J229:U229)))</f>
        <v>0</v>
      </c>
      <c r="W229" s="2">
        <f>IF(V$4=$E229, $I229*V$202,0) + IF(V$4&gt;$E229,MIN(V229,$I229-SUM($J229:V229)))</f>
        <v>0</v>
      </c>
      <c r="X229" s="2">
        <f>IF(W$4=$E229, $I229*W$202,0) + IF(W$4&gt;$E229,MIN(W229,$I229-SUM($J229:W229)))</f>
        <v>0</v>
      </c>
      <c r="Y229" s="2">
        <f>IF(X$4=$E229, $I229*X$202,0) + IF(X$4&gt;$E229,MIN(X229,$I229-SUM($J229:X229)))</f>
        <v>0</v>
      </c>
      <c r="Z229" s="2">
        <f>IF(Y$4=$E229, $I229*Y$202,0) + IF(Y$4&gt;$E229,MIN(Y229,$I229-SUM($J229:Y229)))</f>
        <v>0</v>
      </c>
      <c r="AA229" s="2">
        <f>IF(Z$4=$E229, $I229*Z$202,0) + IF(Z$4&gt;$E229,MIN(Z229,$I229-SUM($J229:Z229)))</f>
        <v>0</v>
      </c>
      <c r="AB229" s="2">
        <f>IF(AA$4=$E229, $I229*AA$202,0) + IF(AA$4&gt;$E229,MIN(AA229,$I229-SUM($J229:AA229)))</f>
        <v>0</v>
      </c>
      <c r="AC229" s="2">
        <f>IF(AB$4=$E229, $I229*AB$202,0) + IF(AB$4&gt;$E229,MIN(AB229,$I229-SUM($J229:AB229)))</f>
        <v>0</v>
      </c>
      <c r="AD229" s="2">
        <f>IF(AC$4=$E229, $I229*AC$202,0) + IF(AC$4&gt;$E229,MIN(AC229,$I229-SUM($J229:AC229)))</f>
        <v>0</v>
      </c>
      <c r="AE229" s="2">
        <f>IF(AD$4=$E229, $I229*AD$202,0) + IF(AD$4&gt;$E229,MIN(AD229,$I229-SUM($J229:AD229)))</f>
        <v>0</v>
      </c>
      <c r="AF229" s="2">
        <f>IF(AE$4=$E229, $I229*AE$202,0) + IF(AE$4&gt;$E229,MIN(AE229,$I229-SUM($J229:AE229)))</f>
        <v>0</v>
      </c>
      <c r="AG229" s="2">
        <f>IF(AF$4=$E229, $I229*AF$202,0) + IF(AF$4&gt;$E229,MIN(AF229,$I229-SUM($J229:AF229)))</f>
        <v>0</v>
      </c>
      <c r="AH229" s="2">
        <f>IF(AG$4=$E229, $I229*AG$202,0) + IF(AG$4&gt;$E229,MIN(AG229,$I229-SUM($J229:AG229)))</f>
        <v>0</v>
      </c>
      <c r="AI229" s="2">
        <f>IF(AH$4=$E229, $I229*AH$202,0) + IF(AH$4&gt;$E229,MIN(AH229,$I229-SUM($J229:AH229)))</f>
        <v>0</v>
      </c>
      <c r="AJ229" s="2">
        <f>IF(AI$4=$E229, $I229*AI$202,0) + IF(AI$4&gt;$E229,MIN(AI229,$I229-SUM($J229:AI229)))</f>
        <v>0</v>
      </c>
      <c r="AK229" s="2">
        <f>IF(AJ$4=$E229, $I229*AJ$202,0) + IF(AJ$4&gt;$E229,MIN(AJ229,$I229-SUM($J229:AJ229)))</f>
        <v>0</v>
      </c>
      <c r="AL229" s="2">
        <f>IF(AK$4=$E229, $I229*AK$202,0) + IF(AK$4&gt;$E229,MIN(AK229,$I229-SUM($J229:AK229)))</f>
        <v>0</v>
      </c>
      <c r="AM229" s="2">
        <f>IF(AL$4=$E229, $I229*AL$202,0) + IF(AL$4&gt;$E229,MIN(AL229,$I229-SUM($J229:AL229)))</f>
        <v>0</v>
      </c>
      <c r="AN229" s="2">
        <f>IF(AM$4=$E229, $I229*AM$202,0) + IF(AM$4&gt;$E229,MIN(AM229,$I229-SUM($J229:AM229)))</f>
        <v>0</v>
      </c>
      <c r="AO229" s="2">
        <f>IF(AN$4=$E229, $I229*AN$202,0) + IF(AN$4&gt;$E229,MIN(AN229,$I229-SUM($J229:AN229)))</f>
        <v>0</v>
      </c>
      <c r="AP229" s="2">
        <f>IF(AO$4=$E229, $I229*AO$202,0) + IF(AO$4&gt;$E229,MIN(AO229,$I229-SUM($J229:AO229)))</f>
        <v>0</v>
      </c>
      <c r="AQ229" s="57">
        <f>IF(AP$4=$E229, $I229*AP$202,0) + IF(AP$4&gt;$E229,MIN(AP229,$I229-SUM($J229:AP229)))</f>
        <v>0</v>
      </c>
      <c r="AR229" s="2">
        <f>IF(AQ$4=$E229, $I229*AQ$202,0) + IF(AQ$4&gt;$E229,MIN(AQ229,$I229-SUM($J229:AQ229)))</f>
        <v>0</v>
      </c>
      <c r="AS229" s="2">
        <f>IF(AR$4=$E229, $I229*AR$202,0) + IF(AR$4&gt;$E229,MIN(AR229,$I229-SUM($J229:AR229)))</f>
        <v>0</v>
      </c>
      <c r="AT229" s="2">
        <f>IF(AS$4=$E229, $I229*AS$202,0) + IF(AS$4&gt;$E229,MIN(AS229,$I229-SUM($J229:AS229)))</f>
        <v>0</v>
      </c>
      <c r="AU229" s="2">
        <f>IF(AT$4=$E229, $I229*AT$202,0) + IF(AT$4&gt;$E229,MIN(AT229,$I229-SUM($J229:AT229)))</f>
        <v>0</v>
      </c>
      <c r="AV229" s="2">
        <f>IF(AU$4=$E229, $I229*AU$202,0) + IF(AU$4&gt;$E229,MIN(AU229,$I229-SUM($J229:AU229)))</f>
        <v>0</v>
      </c>
      <c r="AW229" s="2"/>
    </row>
    <row r="230" spans="5:49" ht="16.8" outlineLevel="1">
      <c r="E230" s="44">
        <f>INDEX($K$4:$AV$4,,COUNT(E$209:E229)+1)</f>
        <v>40633</v>
      </c>
      <c r="G230" s="2" t="s">
        <v>105</v>
      </c>
      <c r="I230" s="2" cm="1">
        <f t="array" ref="I230">INDEX($K$25:$AV$25,,MATCH(E230,$K$4:$AV$4,0))</f>
        <v>0</v>
      </c>
      <c r="K230" s="2">
        <f>IF(J$4=$E230, $I230*J$202,0) + IF(J$4&gt;$E230,MIN(J230,$I230-SUM($J230:J230)))</f>
        <v>0</v>
      </c>
      <c r="L230" s="2">
        <f>IF(K$4=$E230, $I230*K$202,0) + IF(K$4&gt;$E230,MIN(K230,$I230-SUM($J230:K230)))</f>
        <v>0</v>
      </c>
      <c r="M230" s="2">
        <f>IF(L$4=$E230, $I230*L$202,0) + IF(L$4&gt;$E230,MIN(L230,$I230-SUM($J230:L230)))</f>
        <v>0</v>
      </c>
      <c r="N230" s="2">
        <f>IF(M$4=$E230, $I230*M$202,0) + IF(M$4&gt;$E230,MIN(M230,$I230-SUM($J230:M230)))</f>
        <v>0</v>
      </c>
      <c r="O230" s="2">
        <f>IF(N$4=$E230, $I230*N$202,0) + IF(N$4&gt;$E230,MIN(N230,$I230-SUM($J230:N230)))</f>
        <v>0</v>
      </c>
      <c r="P230" s="2">
        <f>IF(O$4=$E230, $I230*O$202,0) + IF(O$4&gt;$E230,MIN(O230,$I230-SUM($J230:O230)))</f>
        <v>0</v>
      </c>
      <c r="Q230" s="2">
        <f>IF(P$4=$E230, $I230*P$202,0) + IF(P$4&gt;$E230,MIN(P230,$I230-SUM($J230:P230)))</f>
        <v>0</v>
      </c>
      <c r="R230" s="2">
        <f>IF(Q$4=$E230, $I230*Q$202,0) + IF(Q$4&gt;$E230,MIN(Q230,$I230-SUM($J230:Q230)))</f>
        <v>0</v>
      </c>
      <c r="S230" s="2">
        <f>IF(R$4=$E230, $I230*R$202,0) + IF(R$4&gt;$E230,MIN(R230,$I230-SUM($J230:R230)))</f>
        <v>0</v>
      </c>
      <c r="T230" s="2">
        <f>IF(S$4=$E230, $I230*S$202,0) + IF(S$4&gt;$E230,MIN(S230,$I230-SUM($J230:S230)))</f>
        <v>0</v>
      </c>
      <c r="U230" s="2">
        <f>IF(T$4=$E230, $I230*T$202,0) + IF(T$4&gt;$E230,MIN(T230,$I230-SUM($J230:T230)))</f>
        <v>0</v>
      </c>
      <c r="V230" s="2">
        <f>IF(U$4=$E230, $I230*U$202,0) + IF(U$4&gt;$E230,MIN(U230,$I230-SUM($J230:U230)))</f>
        <v>0</v>
      </c>
      <c r="W230" s="2">
        <f>IF(V$4=$E230, $I230*V$202,0) + IF(V$4&gt;$E230,MIN(V230,$I230-SUM($J230:V230)))</f>
        <v>0</v>
      </c>
      <c r="X230" s="2">
        <f>IF(W$4=$E230, $I230*W$202,0) + IF(W$4&gt;$E230,MIN(W230,$I230-SUM($J230:W230)))</f>
        <v>0</v>
      </c>
      <c r="Y230" s="2">
        <f>IF(X$4=$E230, $I230*X$202,0) + IF(X$4&gt;$E230,MIN(X230,$I230-SUM($J230:X230)))</f>
        <v>0</v>
      </c>
      <c r="Z230" s="2">
        <f>IF(Y$4=$E230, $I230*Y$202,0) + IF(Y$4&gt;$E230,MIN(Y230,$I230-SUM($J230:Y230)))</f>
        <v>0</v>
      </c>
      <c r="AA230" s="2">
        <f>IF(Z$4=$E230, $I230*Z$202,0) + IF(Z$4&gt;$E230,MIN(Z230,$I230-SUM($J230:Z230)))</f>
        <v>0</v>
      </c>
      <c r="AB230" s="2">
        <f>IF(AA$4=$E230, $I230*AA$202,0) + IF(AA$4&gt;$E230,MIN(AA230,$I230-SUM($J230:AA230)))</f>
        <v>0</v>
      </c>
      <c r="AC230" s="2">
        <f>IF(AB$4=$E230, $I230*AB$202,0) + IF(AB$4&gt;$E230,MIN(AB230,$I230-SUM($J230:AB230)))</f>
        <v>0</v>
      </c>
      <c r="AD230" s="2">
        <f>IF(AC$4=$E230, $I230*AC$202,0) + IF(AC$4&gt;$E230,MIN(AC230,$I230-SUM($J230:AC230)))</f>
        <v>0</v>
      </c>
      <c r="AE230" s="2">
        <f>IF(AD$4=$E230, $I230*AD$202,0) + IF(AD$4&gt;$E230,MIN(AD230,$I230-SUM($J230:AD230)))</f>
        <v>0</v>
      </c>
      <c r="AF230" s="2">
        <f>IF(AE$4=$E230, $I230*AE$202,0) + IF(AE$4&gt;$E230,MIN(AE230,$I230-SUM($J230:AE230)))</f>
        <v>0</v>
      </c>
      <c r="AG230" s="2">
        <f>IF(AF$4=$E230, $I230*AF$202,0) + IF(AF$4&gt;$E230,MIN(AF230,$I230-SUM($J230:AF230)))</f>
        <v>0</v>
      </c>
      <c r="AH230" s="2">
        <f>IF(AG$4=$E230, $I230*AG$202,0) + IF(AG$4&gt;$E230,MIN(AG230,$I230-SUM($J230:AG230)))</f>
        <v>0</v>
      </c>
      <c r="AI230" s="2">
        <f>IF(AH$4=$E230, $I230*AH$202,0) + IF(AH$4&gt;$E230,MIN(AH230,$I230-SUM($J230:AH230)))</f>
        <v>0</v>
      </c>
      <c r="AJ230" s="2">
        <f>IF(AI$4=$E230, $I230*AI$202,0) + IF(AI$4&gt;$E230,MIN(AI230,$I230-SUM($J230:AI230)))</f>
        <v>0</v>
      </c>
      <c r="AK230" s="2">
        <f>IF(AJ$4=$E230, $I230*AJ$202,0) + IF(AJ$4&gt;$E230,MIN(AJ230,$I230-SUM($J230:AJ230)))</f>
        <v>0</v>
      </c>
      <c r="AL230" s="2">
        <f>IF(AK$4=$E230, $I230*AK$202,0) + IF(AK$4&gt;$E230,MIN(AK230,$I230-SUM($J230:AK230)))</f>
        <v>0</v>
      </c>
      <c r="AM230" s="2">
        <f>IF(AL$4=$E230, $I230*AL$202,0) + IF(AL$4&gt;$E230,MIN(AL230,$I230-SUM($J230:AL230)))</f>
        <v>0</v>
      </c>
      <c r="AN230" s="2">
        <f>IF(AM$4=$E230, $I230*AM$202,0) + IF(AM$4&gt;$E230,MIN(AM230,$I230-SUM($J230:AM230)))</f>
        <v>0</v>
      </c>
      <c r="AO230" s="2">
        <f>IF(AN$4=$E230, $I230*AN$202,0) + IF(AN$4&gt;$E230,MIN(AN230,$I230-SUM($J230:AN230)))</f>
        <v>0</v>
      </c>
      <c r="AP230" s="2">
        <f>IF(AO$4=$E230, $I230*AO$202,0) + IF(AO$4&gt;$E230,MIN(AO230,$I230-SUM($J230:AO230)))</f>
        <v>0</v>
      </c>
      <c r="AQ230" s="57">
        <f>IF(AP$4=$E230, $I230*AP$202,0) + IF(AP$4&gt;$E230,MIN(AP230,$I230-SUM($J230:AP230)))</f>
        <v>0</v>
      </c>
      <c r="AR230" s="2">
        <f>IF(AQ$4=$E230, $I230*AQ$202,0) + IF(AQ$4&gt;$E230,MIN(AQ230,$I230-SUM($J230:AQ230)))</f>
        <v>0</v>
      </c>
      <c r="AS230" s="2">
        <f>IF(AR$4=$E230, $I230*AR$202,0) + IF(AR$4&gt;$E230,MIN(AR230,$I230-SUM($J230:AR230)))</f>
        <v>0</v>
      </c>
      <c r="AT230" s="2">
        <f>IF(AS$4=$E230, $I230*AS$202,0) + IF(AS$4&gt;$E230,MIN(AS230,$I230-SUM($J230:AS230)))</f>
        <v>0</v>
      </c>
      <c r="AU230" s="2">
        <f>IF(AT$4=$E230, $I230*AT$202,0) + IF(AT$4&gt;$E230,MIN(AT230,$I230-SUM($J230:AT230)))</f>
        <v>0</v>
      </c>
      <c r="AV230" s="2">
        <f>IF(AU$4=$E230, $I230*AU$202,0) + IF(AU$4&gt;$E230,MIN(AU230,$I230-SUM($J230:AU230)))</f>
        <v>0</v>
      </c>
      <c r="AW230" s="2"/>
    </row>
    <row r="231" spans="5:49" ht="16.8" outlineLevel="1">
      <c r="E231" s="44">
        <f>INDEX($K$4:$AV$4,,COUNT(E$209:E230)+1)</f>
        <v>40999</v>
      </c>
      <c r="G231" s="2" t="s">
        <v>105</v>
      </c>
      <c r="I231" s="2" cm="1">
        <f t="array" ref="I231">INDEX($K$25:$AV$25,,MATCH(E231,$K$4:$AV$4,0))</f>
        <v>0</v>
      </c>
      <c r="K231" s="2">
        <f>IF(J$4=$E231, $I231*J$202,0) + IF(J$4&gt;$E231,MIN(J231,$I231-SUM($J231:J231)))</f>
        <v>0</v>
      </c>
      <c r="L231" s="2">
        <f>IF(K$4=$E231, $I231*K$202,0) + IF(K$4&gt;$E231,MIN(K231,$I231-SUM($J231:K231)))</f>
        <v>0</v>
      </c>
      <c r="M231" s="2">
        <f>IF(L$4=$E231, $I231*L$202,0) + IF(L$4&gt;$E231,MIN(L231,$I231-SUM($J231:L231)))</f>
        <v>0</v>
      </c>
      <c r="N231" s="2">
        <f>IF(M$4=$E231, $I231*M$202,0) + IF(M$4&gt;$E231,MIN(M231,$I231-SUM($J231:M231)))</f>
        <v>0</v>
      </c>
      <c r="O231" s="2">
        <f>IF(N$4=$E231, $I231*N$202,0) + IF(N$4&gt;$E231,MIN(N231,$I231-SUM($J231:N231)))</f>
        <v>0</v>
      </c>
      <c r="P231" s="2">
        <f>IF(O$4=$E231, $I231*O$202,0) + IF(O$4&gt;$E231,MIN(O231,$I231-SUM($J231:O231)))</f>
        <v>0</v>
      </c>
      <c r="Q231" s="2">
        <f>IF(P$4=$E231, $I231*P$202,0) + IF(P$4&gt;$E231,MIN(P231,$I231-SUM($J231:P231)))</f>
        <v>0</v>
      </c>
      <c r="R231" s="2">
        <f>IF(Q$4=$E231, $I231*Q$202,0) + IF(Q$4&gt;$E231,MIN(Q231,$I231-SUM($J231:Q231)))</f>
        <v>0</v>
      </c>
      <c r="S231" s="2">
        <f>IF(R$4=$E231, $I231*R$202,0) + IF(R$4&gt;$E231,MIN(R231,$I231-SUM($J231:R231)))</f>
        <v>0</v>
      </c>
      <c r="T231" s="2">
        <f>IF(S$4=$E231, $I231*S$202,0) + IF(S$4&gt;$E231,MIN(S231,$I231-SUM($J231:S231)))</f>
        <v>0</v>
      </c>
      <c r="U231" s="2">
        <f>IF(T$4=$E231, $I231*T$202,0) + IF(T$4&gt;$E231,MIN(T231,$I231-SUM($J231:T231)))</f>
        <v>0</v>
      </c>
      <c r="V231" s="2">
        <f>IF(U$4=$E231, $I231*U$202,0) + IF(U$4&gt;$E231,MIN(U231,$I231-SUM($J231:U231)))</f>
        <v>0</v>
      </c>
      <c r="W231" s="2">
        <f>IF(V$4=$E231, $I231*V$202,0) + IF(V$4&gt;$E231,MIN(V231,$I231-SUM($J231:V231)))</f>
        <v>0</v>
      </c>
      <c r="X231" s="2">
        <f>IF(W$4=$E231, $I231*W$202,0) + IF(W$4&gt;$E231,MIN(W231,$I231-SUM($J231:W231)))</f>
        <v>0</v>
      </c>
      <c r="Y231" s="2">
        <f>IF(X$4=$E231, $I231*X$202,0) + IF(X$4&gt;$E231,MIN(X231,$I231-SUM($J231:X231)))</f>
        <v>0</v>
      </c>
      <c r="Z231" s="2">
        <f>IF(Y$4=$E231, $I231*Y$202,0) + IF(Y$4&gt;$E231,MIN(Y231,$I231-SUM($J231:Y231)))</f>
        <v>0</v>
      </c>
      <c r="AA231" s="2">
        <f>IF(Z$4=$E231, $I231*Z$202,0) + IF(Z$4&gt;$E231,MIN(Z231,$I231-SUM($J231:Z231)))</f>
        <v>0</v>
      </c>
      <c r="AB231" s="2">
        <f>IF(AA$4=$E231, $I231*AA$202,0) + IF(AA$4&gt;$E231,MIN(AA231,$I231-SUM($J231:AA231)))</f>
        <v>0</v>
      </c>
      <c r="AC231" s="2">
        <f>IF(AB$4=$E231, $I231*AB$202,0) + IF(AB$4&gt;$E231,MIN(AB231,$I231-SUM($J231:AB231)))</f>
        <v>0</v>
      </c>
      <c r="AD231" s="2">
        <f>IF(AC$4=$E231, $I231*AC$202,0) + IF(AC$4&gt;$E231,MIN(AC231,$I231-SUM($J231:AC231)))</f>
        <v>0</v>
      </c>
      <c r="AE231" s="2">
        <f>IF(AD$4=$E231, $I231*AD$202,0) + IF(AD$4&gt;$E231,MIN(AD231,$I231-SUM($J231:AD231)))</f>
        <v>0</v>
      </c>
      <c r="AF231" s="2">
        <f>IF(AE$4=$E231, $I231*AE$202,0) + IF(AE$4&gt;$E231,MIN(AE231,$I231-SUM($J231:AE231)))</f>
        <v>0</v>
      </c>
      <c r="AG231" s="2">
        <f>IF(AF$4=$E231, $I231*AF$202,0) + IF(AF$4&gt;$E231,MIN(AF231,$I231-SUM($J231:AF231)))</f>
        <v>0</v>
      </c>
      <c r="AH231" s="2">
        <f>IF(AG$4=$E231, $I231*AG$202,0) + IF(AG$4&gt;$E231,MIN(AG231,$I231-SUM($J231:AG231)))</f>
        <v>0</v>
      </c>
      <c r="AI231" s="2">
        <f>IF(AH$4=$E231, $I231*AH$202,0) + IF(AH$4&gt;$E231,MIN(AH231,$I231-SUM($J231:AH231)))</f>
        <v>0</v>
      </c>
      <c r="AJ231" s="2">
        <f>IF(AI$4=$E231, $I231*AI$202,0) + IF(AI$4&gt;$E231,MIN(AI231,$I231-SUM($J231:AI231)))</f>
        <v>0</v>
      </c>
      <c r="AK231" s="2">
        <f>IF(AJ$4=$E231, $I231*AJ$202,0) + IF(AJ$4&gt;$E231,MIN(AJ231,$I231-SUM($J231:AJ231)))</f>
        <v>0</v>
      </c>
      <c r="AL231" s="2">
        <f>IF(AK$4=$E231, $I231*AK$202,0) + IF(AK$4&gt;$E231,MIN(AK231,$I231-SUM($J231:AK231)))</f>
        <v>0</v>
      </c>
      <c r="AM231" s="2">
        <f>IF(AL$4=$E231, $I231*AL$202,0) + IF(AL$4&gt;$E231,MIN(AL231,$I231-SUM($J231:AL231)))</f>
        <v>0</v>
      </c>
      <c r="AN231" s="2">
        <f>IF(AM$4=$E231, $I231*AM$202,0) + IF(AM$4&gt;$E231,MIN(AM231,$I231-SUM($J231:AM231)))</f>
        <v>0</v>
      </c>
      <c r="AO231" s="2">
        <f>IF(AN$4=$E231, $I231*AN$202,0) + IF(AN$4&gt;$E231,MIN(AN231,$I231-SUM($J231:AN231)))</f>
        <v>0</v>
      </c>
      <c r="AP231" s="2">
        <f>IF(AO$4=$E231, $I231*AO$202,0) + IF(AO$4&gt;$E231,MIN(AO231,$I231-SUM($J231:AO231)))</f>
        <v>0</v>
      </c>
      <c r="AQ231" s="57">
        <f>IF(AP$4=$E231, $I231*AP$202,0) + IF(AP$4&gt;$E231,MIN(AP231,$I231-SUM($J231:AP231)))</f>
        <v>0</v>
      </c>
      <c r="AR231" s="2">
        <f>IF(AQ$4=$E231, $I231*AQ$202,0) + IF(AQ$4&gt;$E231,MIN(AQ231,$I231-SUM($J231:AQ231)))</f>
        <v>0</v>
      </c>
      <c r="AS231" s="2">
        <f>IF(AR$4=$E231, $I231*AR$202,0) + IF(AR$4&gt;$E231,MIN(AR231,$I231-SUM($J231:AR231)))</f>
        <v>0</v>
      </c>
      <c r="AT231" s="2">
        <f>IF(AS$4=$E231, $I231*AS$202,0) + IF(AS$4&gt;$E231,MIN(AS231,$I231-SUM($J231:AS231)))</f>
        <v>0</v>
      </c>
      <c r="AU231" s="2">
        <f>IF(AT$4=$E231, $I231*AT$202,0) + IF(AT$4&gt;$E231,MIN(AT231,$I231-SUM($J231:AT231)))</f>
        <v>0</v>
      </c>
      <c r="AV231" s="2">
        <f>IF(AU$4=$E231, $I231*AU$202,0) + IF(AU$4&gt;$E231,MIN(AU231,$I231-SUM($J231:AU231)))</f>
        <v>0</v>
      </c>
      <c r="AW231" s="2"/>
    </row>
    <row r="232" spans="5:49" ht="16.8" outlineLevel="1">
      <c r="E232" s="44">
        <f>INDEX($K$4:$AV$4,,COUNT(E$209:E231)+1)</f>
        <v>41364</v>
      </c>
      <c r="G232" s="2" t="s">
        <v>105</v>
      </c>
      <c r="I232" s="2" cm="1">
        <f t="array" ref="I232">INDEX($K$25:$AV$25,,MATCH(E232,$K$4:$AV$4,0))</f>
        <v>0</v>
      </c>
      <c r="K232" s="2">
        <f>IF(J$4=$E232, $I232*J$202,0) + IF(J$4&gt;$E232,MIN(J232,$I232-SUM($J232:J232)))</f>
        <v>0</v>
      </c>
      <c r="L232" s="2">
        <f>IF(K$4=$E232, $I232*K$202,0) + IF(K$4&gt;$E232,MIN(K232,$I232-SUM($J232:K232)))</f>
        <v>0</v>
      </c>
      <c r="M232" s="2">
        <f>IF(L$4=$E232, $I232*L$202,0) + IF(L$4&gt;$E232,MIN(L232,$I232-SUM($J232:L232)))</f>
        <v>0</v>
      </c>
      <c r="N232" s="2">
        <f>IF(M$4=$E232, $I232*M$202,0) + IF(M$4&gt;$E232,MIN(M232,$I232-SUM($J232:M232)))</f>
        <v>0</v>
      </c>
      <c r="O232" s="2">
        <f>IF(N$4=$E232, $I232*N$202,0) + IF(N$4&gt;$E232,MIN(N232,$I232-SUM($J232:N232)))</f>
        <v>0</v>
      </c>
      <c r="P232" s="2">
        <f>IF(O$4=$E232, $I232*O$202,0) + IF(O$4&gt;$E232,MIN(O232,$I232-SUM($J232:O232)))</f>
        <v>0</v>
      </c>
      <c r="Q232" s="2">
        <f>IF(P$4=$E232, $I232*P$202,0) + IF(P$4&gt;$E232,MIN(P232,$I232-SUM($J232:P232)))</f>
        <v>0</v>
      </c>
      <c r="R232" s="2">
        <f>IF(Q$4=$E232, $I232*Q$202,0) + IF(Q$4&gt;$E232,MIN(Q232,$I232-SUM($J232:Q232)))</f>
        <v>0</v>
      </c>
      <c r="S232" s="2">
        <f>IF(R$4=$E232, $I232*R$202,0) + IF(R$4&gt;$E232,MIN(R232,$I232-SUM($J232:R232)))</f>
        <v>0</v>
      </c>
      <c r="T232" s="2">
        <f>IF(S$4=$E232, $I232*S$202,0) + IF(S$4&gt;$E232,MIN(S232,$I232-SUM($J232:S232)))</f>
        <v>0</v>
      </c>
      <c r="U232" s="2">
        <f>IF(T$4=$E232, $I232*T$202,0) + IF(T$4&gt;$E232,MIN(T232,$I232-SUM($J232:T232)))</f>
        <v>0</v>
      </c>
      <c r="V232" s="2">
        <f>IF(U$4=$E232, $I232*U$202,0) + IF(U$4&gt;$E232,MIN(U232,$I232-SUM($J232:U232)))</f>
        <v>0</v>
      </c>
      <c r="W232" s="2">
        <f>IF(V$4=$E232, $I232*V$202,0) + IF(V$4&gt;$E232,MIN(V232,$I232-SUM($J232:V232)))</f>
        <v>0</v>
      </c>
      <c r="X232" s="2">
        <f>IF(W$4=$E232, $I232*W$202,0) + IF(W$4&gt;$E232,MIN(W232,$I232-SUM($J232:W232)))</f>
        <v>0</v>
      </c>
      <c r="Y232" s="2">
        <f>IF(X$4=$E232, $I232*X$202,0) + IF(X$4&gt;$E232,MIN(X232,$I232-SUM($J232:X232)))</f>
        <v>0</v>
      </c>
      <c r="Z232" s="2">
        <f>IF(Y$4=$E232, $I232*Y$202,0) + IF(Y$4&gt;$E232,MIN(Y232,$I232-SUM($J232:Y232)))</f>
        <v>0</v>
      </c>
      <c r="AA232" s="2">
        <f>IF(Z$4=$E232, $I232*Z$202,0) + IF(Z$4&gt;$E232,MIN(Z232,$I232-SUM($J232:Z232)))</f>
        <v>0</v>
      </c>
      <c r="AB232" s="2">
        <f>IF(AA$4=$E232, $I232*AA$202,0) + IF(AA$4&gt;$E232,MIN(AA232,$I232-SUM($J232:AA232)))</f>
        <v>0</v>
      </c>
      <c r="AC232" s="2">
        <f>IF(AB$4=$E232, $I232*AB$202,0) + IF(AB$4&gt;$E232,MIN(AB232,$I232-SUM($J232:AB232)))</f>
        <v>0</v>
      </c>
      <c r="AD232" s="2">
        <f>IF(AC$4=$E232, $I232*AC$202,0) + IF(AC$4&gt;$E232,MIN(AC232,$I232-SUM($J232:AC232)))</f>
        <v>0</v>
      </c>
      <c r="AE232" s="2">
        <f>IF(AD$4=$E232, $I232*AD$202,0) + IF(AD$4&gt;$E232,MIN(AD232,$I232-SUM($J232:AD232)))</f>
        <v>0</v>
      </c>
      <c r="AF232" s="2">
        <f>IF(AE$4=$E232, $I232*AE$202,0) + IF(AE$4&gt;$E232,MIN(AE232,$I232-SUM($J232:AE232)))</f>
        <v>0</v>
      </c>
      <c r="AG232" s="2">
        <f>IF(AF$4=$E232, $I232*AF$202,0) + IF(AF$4&gt;$E232,MIN(AF232,$I232-SUM($J232:AF232)))</f>
        <v>0</v>
      </c>
      <c r="AH232" s="2">
        <f>IF(AG$4=$E232, $I232*AG$202,0) + IF(AG$4&gt;$E232,MIN(AG232,$I232-SUM($J232:AG232)))</f>
        <v>0</v>
      </c>
      <c r="AI232" s="2">
        <f>IF(AH$4=$E232, $I232*AH$202,0) + IF(AH$4&gt;$E232,MIN(AH232,$I232-SUM($J232:AH232)))</f>
        <v>0</v>
      </c>
      <c r="AJ232" s="2">
        <f>IF(AI$4=$E232, $I232*AI$202,0) + IF(AI$4&gt;$E232,MIN(AI232,$I232-SUM($J232:AI232)))</f>
        <v>0</v>
      </c>
      <c r="AK232" s="2">
        <f>IF(AJ$4=$E232, $I232*AJ$202,0) + IF(AJ$4&gt;$E232,MIN(AJ232,$I232-SUM($J232:AJ232)))</f>
        <v>0</v>
      </c>
      <c r="AL232" s="2">
        <f>IF(AK$4=$E232, $I232*AK$202,0) + IF(AK$4&gt;$E232,MIN(AK232,$I232-SUM($J232:AK232)))</f>
        <v>0</v>
      </c>
      <c r="AM232" s="2">
        <f>IF(AL$4=$E232, $I232*AL$202,0) + IF(AL$4&gt;$E232,MIN(AL232,$I232-SUM($J232:AL232)))</f>
        <v>0</v>
      </c>
      <c r="AN232" s="2">
        <f>IF(AM$4=$E232, $I232*AM$202,0) + IF(AM$4&gt;$E232,MIN(AM232,$I232-SUM($J232:AM232)))</f>
        <v>0</v>
      </c>
      <c r="AO232" s="2">
        <f>IF(AN$4=$E232, $I232*AN$202,0) + IF(AN$4&gt;$E232,MIN(AN232,$I232-SUM($J232:AN232)))</f>
        <v>0</v>
      </c>
      <c r="AP232" s="2">
        <f>IF(AO$4=$E232, $I232*AO$202,0) + IF(AO$4&gt;$E232,MIN(AO232,$I232-SUM($J232:AO232)))</f>
        <v>0</v>
      </c>
      <c r="AQ232" s="57">
        <f>IF(AP$4=$E232, $I232*AP$202,0) + IF(AP$4&gt;$E232,MIN(AP232,$I232-SUM($J232:AP232)))</f>
        <v>0</v>
      </c>
      <c r="AR232" s="2">
        <f>IF(AQ$4=$E232, $I232*AQ$202,0) + IF(AQ$4&gt;$E232,MIN(AQ232,$I232-SUM($J232:AQ232)))</f>
        <v>0</v>
      </c>
      <c r="AS232" s="2">
        <f>IF(AR$4=$E232, $I232*AR$202,0) + IF(AR$4&gt;$E232,MIN(AR232,$I232-SUM($J232:AR232)))</f>
        <v>0</v>
      </c>
      <c r="AT232" s="2">
        <f>IF(AS$4=$E232, $I232*AS$202,0) + IF(AS$4&gt;$E232,MIN(AS232,$I232-SUM($J232:AS232)))</f>
        <v>0</v>
      </c>
      <c r="AU232" s="2">
        <f>IF(AT$4=$E232, $I232*AT$202,0) + IF(AT$4&gt;$E232,MIN(AT232,$I232-SUM($J232:AT232)))</f>
        <v>0</v>
      </c>
      <c r="AV232" s="2">
        <f>IF(AU$4=$E232, $I232*AU$202,0) + IF(AU$4&gt;$E232,MIN(AU232,$I232-SUM($J232:AU232)))</f>
        <v>0</v>
      </c>
      <c r="AW232" s="2"/>
    </row>
    <row r="233" spans="5:49" ht="16.8" outlineLevel="1">
      <c r="E233" s="44">
        <f>INDEX($K$4:$AV$4,,COUNT(E$209:E232)+1)</f>
        <v>41729</v>
      </c>
      <c r="G233" s="2" t="s">
        <v>105</v>
      </c>
      <c r="I233" s="2" cm="1">
        <f t="array" ref="I233">INDEX($K$25:$AV$25,,MATCH(E233,$K$4:$AV$4,0))</f>
        <v>0</v>
      </c>
      <c r="K233" s="2">
        <f>IF(J$4=$E233, $I233*J$202,0) + IF(J$4&gt;$E233,MIN(J233,$I233-SUM($J233:J233)))</f>
        <v>0</v>
      </c>
      <c r="L233" s="2">
        <f>IF(K$4=$E233, $I233*K$202,0) + IF(K$4&gt;$E233,MIN(K233,$I233-SUM($J233:K233)))</f>
        <v>0</v>
      </c>
      <c r="M233" s="2">
        <f>IF(L$4=$E233, $I233*L$202,0) + IF(L$4&gt;$E233,MIN(L233,$I233-SUM($J233:L233)))</f>
        <v>0</v>
      </c>
      <c r="N233" s="2">
        <f>IF(M$4=$E233, $I233*M$202,0) + IF(M$4&gt;$E233,MIN(M233,$I233-SUM($J233:M233)))</f>
        <v>0</v>
      </c>
      <c r="O233" s="2">
        <f>IF(N$4=$E233, $I233*N$202,0) + IF(N$4&gt;$E233,MIN(N233,$I233-SUM($J233:N233)))</f>
        <v>0</v>
      </c>
      <c r="P233" s="2">
        <f>IF(O$4=$E233, $I233*O$202,0) + IF(O$4&gt;$E233,MIN(O233,$I233-SUM($J233:O233)))</f>
        <v>0</v>
      </c>
      <c r="Q233" s="2">
        <f>IF(P$4=$E233, $I233*P$202,0) + IF(P$4&gt;$E233,MIN(P233,$I233-SUM($J233:P233)))</f>
        <v>0</v>
      </c>
      <c r="R233" s="2">
        <f>IF(Q$4=$E233, $I233*Q$202,0) + IF(Q$4&gt;$E233,MIN(Q233,$I233-SUM($J233:Q233)))</f>
        <v>0</v>
      </c>
      <c r="S233" s="2">
        <f>IF(R$4=$E233, $I233*R$202,0) + IF(R$4&gt;$E233,MIN(R233,$I233-SUM($J233:R233)))</f>
        <v>0</v>
      </c>
      <c r="T233" s="2">
        <f>IF(S$4=$E233, $I233*S$202,0) + IF(S$4&gt;$E233,MIN(S233,$I233-SUM($J233:S233)))</f>
        <v>0</v>
      </c>
      <c r="U233" s="2">
        <f>IF(T$4=$E233, $I233*T$202,0) + IF(T$4&gt;$E233,MIN(T233,$I233-SUM($J233:T233)))</f>
        <v>0</v>
      </c>
      <c r="V233" s="2">
        <f>IF(U$4=$E233, $I233*U$202,0) + IF(U$4&gt;$E233,MIN(U233,$I233-SUM($J233:U233)))</f>
        <v>0</v>
      </c>
      <c r="W233" s="2">
        <f>IF(V$4=$E233, $I233*V$202,0) + IF(V$4&gt;$E233,MIN(V233,$I233-SUM($J233:V233)))</f>
        <v>0</v>
      </c>
      <c r="X233" s="2">
        <f>IF(W$4=$E233, $I233*W$202,0) + IF(W$4&gt;$E233,MIN(W233,$I233-SUM($J233:W233)))</f>
        <v>0</v>
      </c>
      <c r="Y233" s="2">
        <f>IF(X$4=$E233, $I233*X$202,0) + IF(X$4&gt;$E233,MIN(X233,$I233-SUM($J233:X233)))</f>
        <v>0</v>
      </c>
      <c r="Z233" s="2">
        <f>IF(Y$4=$E233, $I233*Y$202,0) + IF(Y$4&gt;$E233,MIN(Y233,$I233-SUM($J233:Y233)))</f>
        <v>0</v>
      </c>
      <c r="AA233" s="2">
        <f>IF(Z$4=$E233, $I233*Z$202,0) + IF(Z$4&gt;$E233,MIN(Z233,$I233-SUM($J233:Z233)))</f>
        <v>0</v>
      </c>
      <c r="AB233" s="2">
        <f>IF(AA$4=$E233, $I233*AA$202,0) + IF(AA$4&gt;$E233,MIN(AA233,$I233-SUM($J233:AA233)))</f>
        <v>0</v>
      </c>
      <c r="AC233" s="2">
        <f>IF(AB$4=$E233, $I233*AB$202,0) + IF(AB$4&gt;$E233,MIN(AB233,$I233-SUM($J233:AB233)))</f>
        <v>0</v>
      </c>
      <c r="AD233" s="2">
        <f>IF(AC$4=$E233, $I233*AC$202,0) + IF(AC$4&gt;$E233,MIN(AC233,$I233-SUM($J233:AC233)))</f>
        <v>0</v>
      </c>
      <c r="AE233" s="2">
        <f>IF(AD$4=$E233, $I233*AD$202,0) + IF(AD$4&gt;$E233,MIN(AD233,$I233-SUM($J233:AD233)))</f>
        <v>0</v>
      </c>
      <c r="AF233" s="2">
        <f>IF(AE$4=$E233, $I233*AE$202,0) + IF(AE$4&gt;$E233,MIN(AE233,$I233-SUM($J233:AE233)))</f>
        <v>0</v>
      </c>
      <c r="AG233" s="2">
        <f>IF(AF$4=$E233, $I233*AF$202,0) + IF(AF$4&gt;$E233,MIN(AF233,$I233-SUM($J233:AF233)))</f>
        <v>0</v>
      </c>
      <c r="AH233" s="2">
        <f>IF(AG$4=$E233, $I233*AG$202,0) + IF(AG$4&gt;$E233,MIN(AG233,$I233-SUM($J233:AG233)))</f>
        <v>0</v>
      </c>
      <c r="AI233" s="2">
        <f>IF(AH$4=$E233, $I233*AH$202,0) + IF(AH$4&gt;$E233,MIN(AH233,$I233-SUM($J233:AH233)))</f>
        <v>0</v>
      </c>
      <c r="AJ233" s="2">
        <f>IF(AI$4=$E233, $I233*AI$202,0) + IF(AI$4&gt;$E233,MIN(AI233,$I233-SUM($J233:AI233)))</f>
        <v>0</v>
      </c>
      <c r="AK233" s="2">
        <f>IF(AJ$4=$E233, $I233*AJ$202,0) + IF(AJ$4&gt;$E233,MIN(AJ233,$I233-SUM($J233:AJ233)))</f>
        <v>0</v>
      </c>
      <c r="AL233" s="2">
        <f>IF(AK$4=$E233, $I233*AK$202,0) + IF(AK$4&gt;$E233,MIN(AK233,$I233-SUM($J233:AK233)))</f>
        <v>0</v>
      </c>
      <c r="AM233" s="2">
        <f>IF(AL$4=$E233, $I233*AL$202,0) + IF(AL$4&gt;$E233,MIN(AL233,$I233-SUM($J233:AL233)))</f>
        <v>0</v>
      </c>
      <c r="AN233" s="2">
        <f>IF(AM$4=$E233, $I233*AM$202,0) + IF(AM$4&gt;$E233,MIN(AM233,$I233-SUM($J233:AM233)))</f>
        <v>0</v>
      </c>
      <c r="AO233" s="2">
        <f>IF(AN$4=$E233, $I233*AN$202,0) + IF(AN$4&gt;$E233,MIN(AN233,$I233-SUM($J233:AN233)))</f>
        <v>0</v>
      </c>
      <c r="AP233" s="2">
        <f>IF(AO$4=$E233, $I233*AO$202,0) + IF(AO$4&gt;$E233,MIN(AO233,$I233-SUM($J233:AO233)))</f>
        <v>0</v>
      </c>
      <c r="AQ233" s="57">
        <f>IF(AP$4=$E233, $I233*AP$202,0) + IF(AP$4&gt;$E233,MIN(AP233,$I233-SUM($J233:AP233)))</f>
        <v>0</v>
      </c>
      <c r="AR233" s="2">
        <f>IF(AQ$4=$E233, $I233*AQ$202,0) + IF(AQ$4&gt;$E233,MIN(AQ233,$I233-SUM($J233:AQ233)))</f>
        <v>0</v>
      </c>
      <c r="AS233" s="2">
        <f>IF(AR$4=$E233, $I233*AR$202,0) + IF(AR$4&gt;$E233,MIN(AR233,$I233-SUM($J233:AR233)))</f>
        <v>0</v>
      </c>
      <c r="AT233" s="2">
        <f>IF(AS$4=$E233, $I233*AS$202,0) + IF(AS$4&gt;$E233,MIN(AS233,$I233-SUM($J233:AS233)))</f>
        <v>0</v>
      </c>
      <c r="AU233" s="2">
        <f>IF(AT$4=$E233, $I233*AT$202,0) + IF(AT$4&gt;$E233,MIN(AT233,$I233-SUM($J233:AT233)))</f>
        <v>0</v>
      </c>
      <c r="AV233" s="2">
        <f>IF(AU$4=$E233, $I233*AU$202,0) + IF(AU$4&gt;$E233,MIN(AU233,$I233-SUM($J233:AU233)))</f>
        <v>0</v>
      </c>
      <c r="AW233" s="2"/>
    </row>
    <row r="234" spans="5:49" ht="16.8" outlineLevel="1">
      <c r="E234" s="44">
        <f>INDEX($K$4:$AV$4,,COUNT(E$209:E233)+1)</f>
        <v>42094</v>
      </c>
      <c r="G234" s="2" t="s">
        <v>105</v>
      </c>
      <c r="I234" s="2" cm="1">
        <f t="array" ref="I234">INDEX($K$25:$AV$25,,MATCH(E234,$K$4:$AV$4,0))</f>
        <v>0</v>
      </c>
      <c r="K234" s="2">
        <f>IF(J$4=$E234, $I234*J$202,0) + IF(J$4&gt;$E234,MIN(J234,$I234-SUM($J234:J234)))</f>
        <v>0</v>
      </c>
      <c r="L234" s="2">
        <f>IF(K$4=$E234, $I234*K$202,0) + IF(K$4&gt;$E234,MIN(K234,$I234-SUM($J234:K234)))</f>
        <v>0</v>
      </c>
      <c r="M234" s="2">
        <f>IF(L$4=$E234, $I234*L$202,0) + IF(L$4&gt;$E234,MIN(L234,$I234-SUM($J234:L234)))</f>
        <v>0</v>
      </c>
      <c r="N234" s="2">
        <f>IF(M$4=$E234, $I234*M$202,0) + IF(M$4&gt;$E234,MIN(M234,$I234-SUM($J234:M234)))</f>
        <v>0</v>
      </c>
      <c r="O234" s="2">
        <f>IF(N$4=$E234, $I234*N$202,0) + IF(N$4&gt;$E234,MIN(N234,$I234-SUM($J234:N234)))</f>
        <v>0</v>
      </c>
      <c r="P234" s="2">
        <f>IF(O$4=$E234, $I234*O$202,0) + IF(O$4&gt;$E234,MIN(O234,$I234-SUM($J234:O234)))</f>
        <v>0</v>
      </c>
      <c r="Q234" s="2">
        <f>IF(P$4=$E234, $I234*P$202,0) + IF(P$4&gt;$E234,MIN(P234,$I234-SUM($J234:P234)))</f>
        <v>0</v>
      </c>
      <c r="R234" s="2">
        <f>IF(Q$4=$E234, $I234*Q$202,0) + IF(Q$4&gt;$E234,MIN(Q234,$I234-SUM($J234:Q234)))</f>
        <v>0</v>
      </c>
      <c r="S234" s="2">
        <f>IF(R$4=$E234, $I234*R$202,0) + IF(R$4&gt;$E234,MIN(R234,$I234-SUM($J234:R234)))</f>
        <v>0</v>
      </c>
      <c r="T234" s="2">
        <f>IF(S$4=$E234, $I234*S$202,0) + IF(S$4&gt;$E234,MIN(S234,$I234-SUM($J234:S234)))</f>
        <v>0</v>
      </c>
      <c r="U234" s="2">
        <f>IF(T$4=$E234, $I234*T$202,0) + IF(T$4&gt;$E234,MIN(T234,$I234-SUM($J234:T234)))</f>
        <v>0</v>
      </c>
      <c r="V234" s="2">
        <f>IF(U$4=$E234, $I234*U$202,0) + IF(U$4&gt;$E234,MIN(U234,$I234-SUM($J234:U234)))</f>
        <v>0</v>
      </c>
      <c r="W234" s="2">
        <f>IF(V$4=$E234, $I234*V$202,0) + IF(V$4&gt;$E234,MIN(V234,$I234-SUM($J234:V234)))</f>
        <v>0</v>
      </c>
      <c r="X234" s="2">
        <f>IF(W$4=$E234, $I234*W$202,0) + IF(W$4&gt;$E234,MIN(W234,$I234-SUM($J234:W234)))</f>
        <v>0</v>
      </c>
      <c r="Y234" s="2">
        <f>IF(X$4=$E234, $I234*X$202,0) + IF(X$4&gt;$E234,MIN(X234,$I234-SUM($J234:X234)))</f>
        <v>0</v>
      </c>
      <c r="Z234" s="2">
        <f>IF(Y$4=$E234, $I234*Y$202,0) + IF(Y$4&gt;$E234,MIN(Y234,$I234-SUM($J234:Y234)))</f>
        <v>0</v>
      </c>
      <c r="AA234" s="2">
        <f>IF(Z$4=$E234, $I234*Z$202,0) + IF(Z$4&gt;$E234,MIN(Z234,$I234-SUM($J234:Z234)))</f>
        <v>0</v>
      </c>
      <c r="AB234" s="2">
        <f>IF(AA$4=$E234, $I234*AA$202,0) + IF(AA$4&gt;$E234,MIN(AA234,$I234-SUM($J234:AA234)))</f>
        <v>0</v>
      </c>
      <c r="AC234" s="2">
        <f>IF(AB$4=$E234, $I234*AB$202,0) + IF(AB$4&gt;$E234,MIN(AB234,$I234-SUM($J234:AB234)))</f>
        <v>0</v>
      </c>
      <c r="AD234" s="2">
        <f>IF(AC$4=$E234, $I234*AC$202,0) + IF(AC$4&gt;$E234,MIN(AC234,$I234-SUM($J234:AC234)))</f>
        <v>0</v>
      </c>
      <c r="AE234" s="2">
        <f>IF(AD$4=$E234, $I234*AD$202,0) + IF(AD$4&gt;$E234,MIN(AD234,$I234-SUM($J234:AD234)))</f>
        <v>0</v>
      </c>
      <c r="AF234" s="2">
        <f>IF(AE$4=$E234, $I234*AE$202,0) + IF(AE$4&gt;$E234,MIN(AE234,$I234-SUM($J234:AE234)))</f>
        <v>0</v>
      </c>
      <c r="AG234" s="2">
        <f>IF(AF$4=$E234, $I234*AF$202,0) + IF(AF$4&gt;$E234,MIN(AF234,$I234-SUM($J234:AF234)))</f>
        <v>0</v>
      </c>
      <c r="AH234" s="2">
        <f>IF(AG$4=$E234, $I234*AG$202,0) + IF(AG$4&gt;$E234,MIN(AG234,$I234-SUM($J234:AG234)))</f>
        <v>0</v>
      </c>
      <c r="AI234" s="2">
        <f>IF(AH$4=$E234, $I234*AH$202,0) + IF(AH$4&gt;$E234,MIN(AH234,$I234-SUM($J234:AH234)))</f>
        <v>0</v>
      </c>
      <c r="AJ234" s="2">
        <f>IF(AI$4=$E234, $I234*AI$202,0) + IF(AI$4&gt;$E234,MIN(AI234,$I234-SUM($J234:AI234)))</f>
        <v>0</v>
      </c>
      <c r="AK234" s="2">
        <f>IF(AJ$4=$E234, $I234*AJ$202,0) + IF(AJ$4&gt;$E234,MIN(AJ234,$I234-SUM($J234:AJ234)))</f>
        <v>0</v>
      </c>
      <c r="AL234" s="2">
        <f>IF(AK$4=$E234, $I234*AK$202,0) + IF(AK$4&gt;$E234,MIN(AK234,$I234-SUM($J234:AK234)))</f>
        <v>0</v>
      </c>
      <c r="AM234" s="2">
        <f>IF(AL$4=$E234, $I234*AL$202,0) + IF(AL$4&gt;$E234,MIN(AL234,$I234-SUM($J234:AL234)))</f>
        <v>0</v>
      </c>
      <c r="AN234" s="2">
        <f>IF(AM$4=$E234, $I234*AM$202,0) + IF(AM$4&gt;$E234,MIN(AM234,$I234-SUM($J234:AM234)))</f>
        <v>0</v>
      </c>
      <c r="AO234" s="2">
        <f>IF(AN$4=$E234, $I234*AN$202,0) + IF(AN$4&gt;$E234,MIN(AN234,$I234-SUM($J234:AN234)))</f>
        <v>0</v>
      </c>
      <c r="AP234" s="2">
        <f>IF(AO$4=$E234, $I234*AO$202,0) + IF(AO$4&gt;$E234,MIN(AO234,$I234-SUM($J234:AO234)))</f>
        <v>0</v>
      </c>
      <c r="AQ234" s="57">
        <f>IF(AP$4=$E234, $I234*AP$202,0) + IF(AP$4&gt;$E234,MIN(AP234,$I234-SUM($J234:AP234)))</f>
        <v>0</v>
      </c>
      <c r="AR234" s="2">
        <f>IF(AQ$4=$E234, $I234*AQ$202,0) + IF(AQ$4&gt;$E234,MIN(AQ234,$I234-SUM($J234:AQ234)))</f>
        <v>0</v>
      </c>
      <c r="AS234" s="2">
        <f>IF(AR$4=$E234, $I234*AR$202,0) + IF(AR$4&gt;$E234,MIN(AR234,$I234-SUM($J234:AR234)))</f>
        <v>0</v>
      </c>
      <c r="AT234" s="2">
        <f>IF(AS$4=$E234, $I234*AS$202,0) + IF(AS$4&gt;$E234,MIN(AS234,$I234-SUM($J234:AS234)))</f>
        <v>0</v>
      </c>
      <c r="AU234" s="2">
        <f>IF(AT$4=$E234, $I234*AT$202,0) + IF(AT$4&gt;$E234,MIN(AT234,$I234-SUM($J234:AT234)))</f>
        <v>0</v>
      </c>
      <c r="AV234" s="2">
        <f>IF(AU$4=$E234, $I234*AU$202,0) + IF(AU$4&gt;$E234,MIN(AU234,$I234-SUM($J234:AU234)))</f>
        <v>0</v>
      </c>
      <c r="AW234" s="2"/>
    </row>
    <row r="235" spans="5:49" ht="16.8" outlineLevel="1">
      <c r="E235" s="44">
        <f>INDEX($K$4:$AV$4,,COUNT(E$209:E234)+1)</f>
        <v>42460</v>
      </c>
      <c r="G235" s="2" t="s">
        <v>105</v>
      </c>
      <c r="I235" s="2" cm="1">
        <f t="array" ref="I235">INDEX($K$25:$AV$25,,MATCH(E235,$K$4:$AV$4,0))</f>
        <v>260.29535879439482</v>
      </c>
      <c r="K235" s="2">
        <f>IF(J$4=$E235, $I235*J$202,0) + IF(J$4&gt;$E235,MIN(J235,$I235-SUM($J235:J235)))</f>
        <v>0</v>
      </c>
      <c r="L235" s="2">
        <f>IF(K$4=$E235, $I235*K$202,0) + IF(K$4&gt;$E235,MIN(K235,$I235-SUM($J235:K235)))</f>
        <v>0</v>
      </c>
      <c r="M235" s="2">
        <f>IF(L$4=$E235, $I235*L$202,0) + IF(L$4&gt;$E235,MIN(L235,$I235-SUM($J235:L235)))</f>
        <v>0</v>
      </c>
      <c r="N235" s="2">
        <f>IF(M$4=$E235, $I235*M$202,0) + IF(M$4&gt;$E235,MIN(M235,$I235-SUM($J235:M235)))</f>
        <v>0</v>
      </c>
      <c r="O235" s="2">
        <f>IF(N$4=$E235, $I235*N$202,0) + IF(N$4&gt;$E235,MIN(N235,$I235-SUM($J235:N235)))</f>
        <v>0</v>
      </c>
      <c r="P235" s="2">
        <f>IF(O$4=$E235, $I235*O$202,0) + IF(O$4&gt;$E235,MIN(O235,$I235-SUM($J235:O235)))</f>
        <v>0</v>
      </c>
      <c r="Q235" s="2">
        <f>IF(P$4=$E235, $I235*P$202,0) + IF(P$4&gt;$E235,MIN(P235,$I235-SUM($J235:P235)))</f>
        <v>0</v>
      </c>
      <c r="R235" s="2">
        <f>IF(Q$4=$E235, $I235*Q$202,0) + IF(Q$4&gt;$E235,MIN(Q235,$I235-SUM($J235:Q235)))</f>
        <v>0</v>
      </c>
      <c r="S235" s="2">
        <f>IF(R$4=$E235, $I235*R$202,0) + IF(R$4&gt;$E235,MIN(R235,$I235-SUM($J235:R235)))</f>
        <v>0</v>
      </c>
      <c r="T235" s="2">
        <f>IF(S$4=$E235, $I235*S$202,0) + IF(S$4&gt;$E235,MIN(S235,$I235-SUM($J235:S235)))</f>
        <v>0</v>
      </c>
      <c r="U235" s="2">
        <f>IF(T$4=$E235, $I235*T$202,0) + IF(T$4&gt;$E235,MIN(T235,$I235-SUM($J235:T235)))</f>
        <v>0</v>
      </c>
      <c r="V235" s="2">
        <f>IF(U$4=$E235, $I235*U$202,0) + IF(U$4&gt;$E235,MIN(U235,$I235-SUM($J235:U235)))</f>
        <v>0</v>
      </c>
      <c r="W235" s="2">
        <f>IF(V$4=$E235, $I235*V$202,0) + IF(V$4&gt;$E235,MIN(V235,$I235-SUM($J235:V235)))</f>
        <v>0</v>
      </c>
      <c r="X235" s="2">
        <f>IF(W$4=$E235, $I235*W$202,0) + IF(W$4&gt;$E235,MIN(W235,$I235-SUM($J235:W235)))</f>
        <v>0</v>
      </c>
      <c r="Y235" s="2">
        <f>IF(X$4=$E235, $I235*X$202,0) + IF(X$4&gt;$E235,MIN(X235,$I235-SUM($J235:X235)))</f>
        <v>0</v>
      </c>
      <c r="Z235" s="2">
        <f>IF(Y$4=$E235, $I235*Y$202,0) + IF(Y$4&gt;$E235,MIN(Y235,$I235-SUM($J235:Y235)))</f>
        <v>0</v>
      </c>
      <c r="AA235" s="2">
        <f>IF(Z$4=$E235, $I235*Z$202,0) + IF(Z$4&gt;$E235,MIN(Z235,$I235-SUM($J235:Z235)))</f>
        <v>0</v>
      </c>
      <c r="AB235" s="2">
        <f>IF(AA$4=$E235, $I235*AA$202,0) + IF(AA$4&gt;$E235,MIN(AA235,$I235-SUM($J235:AA235)))</f>
        <v>0</v>
      </c>
      <c r="AC235" s="2">
        <f>IF(AB$4=$E235, $I235*AB$202,0) + IF(AB$4&gt;$E235,MIN(AB235,$I235-SUM($J235:AB235)))</f>
        <v>0</v>
      </c>
      <c r="AD235" s="2">
        <f>IF(AC$4=$E235, $I235*AC$202,0) + IF(AC$4&gt;$E235,MIN(AC235,$I235-SUM($J235:AC235)))</f>
        <v>0</v>
      </c>
      <c r="AE235" s="2">
        <f>IF(AD$4=$E235, $I235*AD$202,0) + IF(AD$4&gt;$E235,MIN(AD235,$I235-SUM($J235:AD235)))</f>
        <v>0</v>
      </c>
      <c r="AF235" s="2">
        <f>IF(AE$4=$E235, $I235*AE$202,0) + IF(AE$4&gt;$E235,MIN(AE235,$I235-SUM($J235:AE235)))</f>
        <v>0</v>
      </c>
      <c r="AG235" s="2">
        <f>IF(AF$4=$E235, $I235*AF$202,0) + IF(AF$4&gt;$E235,MIN(AF235,$I235-SUM($J235:AF235)))</f>
        <v>0</v>
      </c>
      <c r="AH235" s="2">
        <f>IF(AG$4=$E235, $I235*AG$202,0) + IF(AG$4&gt;$E235,MIN(AG235,$I235-SUM($J235:AG235)))</f>
        <v>0</v>
      </c>
      <c r="AI235" s="2">
        <f>IF(AH$4=$E235, $I235*AH$202,0) + IF(AH$4&gt;$E235,MIN(AH235,$I235-SUM($J235:AH235)))</f>
        <v>0</v>
      </c>
      <c r="AJ235" s="2">
        <f>IF(AI$4=$E235, $I235*AI$202,0) + IF(AI$4&gt;$E235,MIN(AI235,$I235-SUM($J235:AI235)))</f>
        <v>0</v>
      </c>
      <c r="AK235" s="2">
        <f>IF(AJ$4=$E235, $I235*AJ$202,0) + IF(AJ$4&gt;$E235,MIN(AJ235,$I235-SUM($J235:AJ235)))</f>
        <v>11.25601551543329</v>
      </c>
      <c r="AL235" s="2">
        <f>IF(AK$4=$E235, $I235*AK$202,0) + IF(AK$4&gt;$E235,MIN(AK235,$I235-SUM($J235:AK235)))</f>
        <v>11.25601551543329</v>
      </c>
      <c r="AM235" s="2">
        <f>IF(AL$4=$E235, $I235*AL$202,0) + IF(AL$4&gt;$E235,MIN(AL235,$I235-SUM($J235:AL235)))</f>
        <v>11.25601551543329</v>
      </c>
      <c r="AN235" s="2">
        <f>IF(AM$4=$E235, $I235*AM$202,0) + IF(AM$4&gt;$E235,MIN(AM235,$I235-SUM($J235:AM235)))</f>
        <v>11.25601551543329</v>
      </c>
      <c r="AO235" s="2">
        <f>IF(AN$4=$E235, $I235*AN$202,0) + IF(AN$4&gt;$E235,MIN(AN235,$I235-SUM($J235:AN235)))</f>
        <v>11.25601551543329</v>
      </c>
      <c r="AP235" s="2">
        <f>IF(AO$4=$E235, $I235*AO$202,0) + IF(AO$4&gt;$E235,MIN(AO235,$I235-SUM($J235:AO235)))</f>
        <v>11.25601551543329</v>
      </c>
      <c r="AQ235" s="57">
        <f>IF(AP$4=$E235, $I235*AP$202,0) + IF(AP$4&gt;$E235,MIN(AP235,$I235-SUM($J235:AP235)))</f>
        <v>11.25601551543329</v>
      </c>
      <c r="AR235" s="2">
        <f>IF(AQ$4=$E235, $I235*AQ$202,0) + IF(AQ$4&gt;$E235,MIN(AQ235,$I235-SUM($J235:AQ235)))</f>
        <v>11.25601551543329</v>
      </c>
      <c r="AS235" s="2">
        <f>IF(AR$4=$E235, $I235*AR$202,0) + IF(AR$4&gt;$E235,MIN(AR235,$I235-SUM($J235:AR235)))</f>
        <v>11.25601551543329</v>
      </c>
      <c r="AT235" s="2">
        <f>IF(AS$4=$E235, $I235*AS$202,0) + IF(AS$4&gt;$E235,MIN(AS235,$I235-SUM($J235:AS235)))</f>
        <v>11.25601551543329</v>
      </c>
      <c r="AU235" s="2">
        <f>IF(AT$4=$E235, $I235*AT$202,0) + IF(AT$4&gt;$E235,MIN(AT235,$I235-SUM($J235:AT235)))</f>
        <v>11.25601551543329</v>
      </c>
      <c r="AV235" s="2">
        <f>IF(AU$4=$E235, $I235*AU$202,0) + IF(AU$4&gt;$E235,MIN(AU235,$I235-SUM($J235:AU235)))</f>
        <v>11.25601551543329</v>
      </c>
      <c r="AW235" s="2"/>
    </row>
    <row r="236" spans="5:49" ht="16.8" outlineLevel="1">
      <c r="E236" s="44">
        <f>INDEX($K$4:$AV$4,,COUNT(E$209:E235)+1)</f>
        <v>42825</v>
      </c>
      <c r="G236" s="2" t="s">
        <v>105</v>
      </c>
      <c r="I236" s="2" cm="1">
        <f t="array" ref="I236">INDEX($K$25:$AV$25,,MATCH(E236,$K$4:$AV$4,0))</f>
        <v>261.62410763197471</v>
      </c>
      <c r="K236" s="2">
        <f>IF(J$4=$E236, $I236*J$202,0) + IF(J$4&gt;$E236,MIN(J236,$I236-SUM($J236:J236)))</f>
        <v>0</v>
      </c>
      <c r="L236" s="2">
        <f>IF(K$4=$E236, $I236*K$202,0) + IF(K$4&gt;$E236,MIN(K236,$I236-SUM($J236:K236)))</f>
        <v>0</v>
      </c>
      <c r="M236" s="2">
        <f>IF(L$4=$E236, $I236*L$202,0) + IF(L$4&gt;$E236,MIN(L236,$I236-SUM($J236:L236)))</f>
        <v>0</v>
      </c>
      <c r="N236" s="2">
        <f>IF(M$4=$E236, $I236*M$202,0) + IF(M$4&gt;$E236,MIN(M236,$I236-SUM($J236:M236)))</f>
        <v>0</v>
      </c>
      <c r="O236" s="2">
        <f>IF(N$4=$E236, $I236*N$202,0) + IF(N$4&gt;$E236,MIN(N236,$I236-SUM($J236:N236)))</f>
        <v>0</v>
      </c>
      <c r="P236" s="2">
        <f>IF(O$4=$E236, $I236*O$202,0) + IF(O$4&gt;$E236,MIN(O236,$I236-SUM($J236:O236)))</f>
        <v>0</v>
      </c>
      <c r="Q236" s="2">
        <f>IF(P$4=$E236, $I236*P$202,0) + IF(P$4&gt;$E236,MIN(P236,$I236-SUM($J236:P236)))</f>
        <v>0</v>
      </c>
      <c r="R236" s="2">
        <f>IF(Q$4=$E236, $I236*Q$202,0) + IF(Q$4&gt;$E236,MIN(Q236,$I236-SUM($J236:Q236)))</f>
        <v>0</v>
      </c>
      <c r="S236" s="2">
        <f>IF(R$4=$E236, $I236*R$202,0) + IF(R$4&gt;$E236,MIN(R236,$I236-SUM($J236:R236)))</f>
        <v>0</v>
      </c>
      <c r="T236" s="2">
        <f>IF(S$4=$E236, $I236*S$202,0) + IF(S$4&gt;$E236,MIN(S236,$I236-SUM($J236:S236)))</f>
        <v>0</v>
      </c>
      <c r="U236" s="2">
        <f>IF(T$4=$E236, $I236*T$202,0) + IF(T$4&gt;$E236,MIN(T236,$I236-SUM($J236:T236)))</f>
        <v>0</v>
      </c>
      <c r="V236" s="2">
        <f>IF(U$4=$E236, $I236*U$202,0) + IF(U$4&gt;$E236,MIN(U236,$I236-SUM($J236:U236)))</f>
        <v>0</v>
      </c>
      <c r="W236" s="2">
        <f>IF(V$4=$E236, $I236*V$202,0) + IF(V$4&gt;$E236,MIN(V236,$I236-SUM($J236:V236)))</f>
        <v>0</v>
      </c>
      <c r="X236" s="2">
        <f>IF(W$4=$E236, $I236*W$202,0) + IF(W$4&gt;$E236,MIN(W236,$I236-SUM($J236:W236)))</f>
        <v>0</v>
      </c>
      <c r="Y236" s="2">
        <f>IF(X$4=$E236, $I236*X$202,0) + IF(X$4&gt;$E236,MIN(X236,$I236-SUM($J236:X236)))</f>
        <v>0</v>
      </c>
      <c r="Z236" s="2">
        <f>IF(Y$4=$E236, $I236*Y$202,0) + IF(Y$4&gt;$E236,MIN(Y236,$I236-SUM($J236:Y236)))</f>
        <v>0</v>
      </c>
      <c r="AA236" s="2">
        <f>IF(Z$4=$E236, $I236*Z$202,0) + IF(Z$4&gt;$E236,MIN(Z236,$I236-SUM($J236:Z236)))</f>
        <v>0</v>
      </c>
      <c r="AB236" s="2">
        <f>IF(AA$4=$E236, $I236*AA$202,0) + IF(AA$4&gt;$E236,MIN(AA236,$I236-SUM($J236:AA236)))</f>
        <v>0</v>
      </c>
      <c r="AC236" s="2">
        <f>IF(AB$4=$E236, $I236*AB$202,0) + IF(AB$4&gt;$E236,MIN(AB236,$I236-SUM($J236:AB236)))</f>
        <v>0</v>
      </c>
      <c r="AD236" s="2">
        <f>IF(AC$4=$E236, $I236*AC$202,0) + IF(AC$4&gt;$E236,MIN(AC236,$I236-SUM($J236:AC236)))</f>
        <v>0</v>
      </c>
      <c r="AE236" s="2">
        <f>IF(AD$4=$E236, $I236*AD$202,0) + IF(AD$4&gt;$E236,MIN(AD236,$I236-SUM($J236:AD236)))</f>
        <v>0</v>
      </c>
      <c r="AF236" s="2">
        <f>IF(AE$4=$E236, $I236*AE$202,0) + IF(AE$4&gt;$E236,MIN(AE236,$I236-SUM($J236:AE236)))</f>
        <v>0</v>
      </c>
      <c r="AG236" s="2">
        <f>IF(AF$4=$E236, $I236*AF$202,0) + IF(AF$4&gt;$E236,MIN(AF236,$I236-SUM($J236:AF236)))</f>
        <v>0</v>
      </c>
      <c r="AH236" s="2">
        <f>IF(AG$4=$E236, $I236*AG$202,0) + IF(AG$4&gt;$E236,MIN(AG236,$I236-SUM($J236:AG236)))</f>
        <v>0</v>
      </c>
      <c r="AI236" s="2">
        <f>IF(AH$4=$E236, $I236*AH$202,0) + IF(AH$4&gt;$E236,MIN(AH236,$I236-SUM($J236:AH236)))</f>
        <v>0</v>
      </c>
      <c r="AJ236" s="2">
        <f>IF(AI$4=$E236, $I236*AI$202,0) + IF(AI$4&gt;$E236,MIN(AI236,$I236-SUM($J236:AI236)))</f>
        <v>0</v>
      </c>
      <c r="AK236" s="2">
        <f>IF(AJ$4=$E236, $I236*AJ$202,0) + IF(AJ$4&gt;$E236,MIN(AJ236,$I236-SUM($J236:AJ236)))</f>
        <v>0</v>
      </c>
      <c r="AL236" s="2">
        <f>IF(AK$4=$E236, $I236*AK$202,0) + IF(AK$4&gt;$E236,MIN(AK236,$I236-SUM($J236:AK236)))</f>
        <v>9.9666326716942759</v>
      </c>
      <c r="AM236" s="2">
        <f>IF(AL$4=$E236, $I236*AL$202,0) + IF(AL$4&gt;$E236,MIN(AL236,$I236-SUM($J236:AL236)))</f>
        <v>9.9666326716942759</v>
      </c>
      <c r="AN236" s="2">
        <f>IF(AM$4=$E236, $I236*AM$202,0) + IF(AM$4&gt;$E236,MIN(AM236,$I236-SUM($J236:AM236)))</f>
        <v>9.9666326716942759</v>
      </c>
      <c r="AO236" s="2">
        <f>IF(AN$4=$E236, $I236*AN$202,0) + IF(AN$4&gt;$E236,MIN(AN236,$I236-SUM($J236:AN236)))</f>
        <v>9.9666326716942759</v>
      </c>
      <c r="AP236" s="2">
        <f>IF(AO$4=$E236, $I236*AO$202,0) + IF(AO$4&gt;$E236,MIN(AO236,$I236-SUM($J236:AO236)))</f>
        <v>9.9666326716942759</v>
      </c>
      <c r="AQ236" s="57">
        <f>IF(AP$4=$E236, $I236*AP$202,0) + IF(AP$4&gt;$E236,MIN(AP236,$I236-SUM($J236:AP236)))</f>
        <v>9.9666326716942759</v>
      </c>
      <c r="AR236" s="2">
        <f>IF(AQ$4=$E236, $I236*AQ$202,0) + IF(AQ$4&gt;$E236,MIN(AQ236,$I236-SUM($J236:AQ236)))</f>
        <v>9.9666326716942759</v>
      </c>
      <c r="AS236" s="2">
        <f>IF(AR$4=$E236, $I236*AR$202,0) + IF(AR$4&gt;$E236,MIN(AR236,$I236-SUM($J236:AR236)))</f>
        <v>9.9666326716942759</v>
      </c>
      <c r="AT236" s="2">
        <f>IF(AS$4=$E236, $I236*AS$202,0) + IF(AS$4&gt;$E236,MIN(AS236,$I236-SUM($J236:AS236)))</f>
        <v>9.9666326716942759</v>
      </c>
      <c r="AU236" s="2">
        <f>IF(AT$4=$E236, $I236*AT$202,0) + IF(AT$4&gt;$E236,MIN(AT236,$I236-SUM($J236:AT236)))</f>
        <v>9.9666326716942759</v>
      </c>
      <c r="AV236" s="2">
        <f>IF(AU$4=$E236, $I236*AU$202,0) + IF(AU$4&gt;$E236,MIN(AU236,$I236-SUM($J236:AU236)))</f>
        <v>9.9666326716942759</v>
      </c>
      <c r="AW236" s="2"/>
    </row>
    <row r="237" spans="5:49" ht="16.8" outlineLevel="1">
      <c r="E237" s="44">
        <f>INDEX($K$4:$AV$4,,COUNT(E$209:E236)+1)</f>
        <v>43190</v>
      </c>
      <c r="G237" s="2" t="s">
        <v>105</v>
      </c>
      <c r="I237" s="2" cm="1">
        <f t="array" ref="I237">INDEX($K$25:$AV$25,,MATCH(E237,$K$4:$AV$4,0))</f>
        <v>242.82660409671274</v>
      </c>
      <c r="K237" s="2">
        <f>IF(J$4=$E237, $I237*J$202,0) + IF(J$4&gt;$E237,MIN(J237,$I237-SUM($J237:J237)))</f>
        <v>0</v>
      </c>
      <c r="L237" s="2">
        <f>IF(K$4=$E237, $I237*K$202,0) + IF(K$4&gt;$E237,MIN(K237,$I237-SUM($J237:K237)))</f>
        <v>0</v>
      </c>
      <c r="M237" s="2">
        <f>IF(L$4=$E237, $I237*L$202,0) + IF(L$4&gt;$E237,MIN(L237,$I237-SUM($J237:L237)))</f>
        <v>0</v>
      </c>
      <c r="N237" s="2">
        <f>IF(M$4=$E237, $I237*M$202,0) + IF(M$4&gt;$E237,MIN(M237,$I237-SUM($J237:M237)))</f>
        <v>0</v>
      </c>
      <c r="O237" s="2">
        <f>IF(N$4=$E237, $I237*N$202,0) + IF(N$4&gt;$E237,MIN(N237,$I237-SUM($J237:N237)))</f>
        <v>0</v>
      </c>
      <c r="P237" s="2">
        <f>IF(O$4=$E237, $I237*O$202,0) + IF(O$4&gt;$E237,MIN(O237,$I237-SUM($J237:O237)))</f>
        <v>0</v>
      </c>
      <c r="Q237" s="2">
        <f>IF(P$4=$E237, $I237*P$202,0) + IF(P$4&gt;$E237,MIN(P237,$I237-SUM($J237:P237)))</f>
        <v>0</v>
      </c>
      <c r="R237" s="2">
        <f>IF(Q$4=$E237, $I237*Q$202,0) + IF(Q$4&gt;$E237,MIN(Q237,$I237-SUM($J237:Q237)))</f>
        <v>0</v>
      </c>
      <c r="S237" s="2">
        <f>IF(R$4=$E237, $I237*R$202,0) + IF(R$4&gt;$E237,MIN(R237,$I237-SUM($J237:R237)))</f>
        <v>0</v>
      </c>
      <c r="T237" s="2">
        <f>IF(S$4=$E237, $I237*S$202,0) + IF(S$4&gt;$E237,MIN(S237,$I237-SUM($J237:S237)))</f>
        <v>0</v>
      </c>
      <c r="U237" s="2">
        <f>IF(T$4=$E237, $I237*T$202,0) + IF(T$4&gt;$E237,MIN(T237,$I237-SUM($J237:T237)))</f>
        <v>0</v>
      </c>
      <c r="V237" s="2">
        <f>IF(U$4=$E237, $I237*U$202,0) + IF(U$4&gt;$E237,MIN(U237,$I237-SUM($J237:U237)))</f>
        <v>0</v>
      </c>
      <c r="W237" s="2">
        <f>IF(V$4=$E237, $I237*V$202,0) + IF(V$4&gt;$E237,MIN(V237,$I237-SUM($J237:V237)))</f>
        <v>0</v>
      </c>
      <c r="X237" s="2">
        <f>IF(W$4=$E237, $I237*W$202,0) + IF(W$4&gt;$E237,MIN(W237,$I237-SUM($J237:W237)))</f>
        <v>0</v>
      </c>
      <c r="Y237" s="2">
        <f>IF(X$4=$E237, $I237*X$202,0) + IF(X$4&gt;$E237,MIN(X237,$I237-SUM($J237:X237)))</f>
        <v>0</v>
      </c>
      <c r="Z237" s="2">
        <f>IF(Y$4=$E237, $I237*Y$202,0) + IF(Y$4&gt;$E237,MIN(Y237,$I237-SUM($J237:Y237)))</f>
        <v>0</v>
      </c>
      <c r="AA237" s="2">
        <f>IF(Z$4=$E237, $I237*Z$202,0) + IF(Z$4&gt;$E237,MIN(Z237,$I237-SUM($J237:Z237)))</f>
        <v>0</v>
      </c>
      <c r="AB237" s="2">
        <f>IF(AA$4=$E237, $I237*AA$202,0) + IF(AA$4&gt;$E237,MIN(AA237,$I237-SUM($J237:AA237)))</f>
        <v>0</v>
      </c>
      <c r="AC237" s="2">
        <f>IF(AB$4=$E237, $I237*AB$202,0) + IF(AB$4&gt;$E237,MIN(AB237,$I237-SUM($J237:AB237)))</f>
        <v>0</v>
      </c>
      <c r="AD237" s="2">
        <f>IF(AC$4=$E237, $I237*AC$202,0) + IF(AC$4&gt;$E237,MIN(AC237,$I237-SUM($J237:AC237)))</f>
        <v>0</v>
      </c>
      <c r="AE237" s="2">
        <f>IF(AD$4=$E237, $I237*AD$202,0) + IF(AD$4&gt;$E237,MIN(AD237,$I237-SUM($J237:AD237)))</f>
        <v>0</v>
      </c>
      <c r="AF237" s="2">
        <f>IF(AE$4=$E237, $I237*AE$202,0) + IF(AE$4&gt;$E237,MIN(AE237,$I237-SUM($J237:AE237)))</f>
        <v>0</v>
      </c>
      <c r="AG237" s="2">
        <f>IF(AF$4=$E237, $I237*AF$202,0) + IF(AF$4&gt;$E237,MIN(AF237,$I237-SUM($J237:AF237)))</f>
        <v>0</v>
      </c>
      <c r="AH237" s="2">
        <f>IF(AG$4=$E237, $I237*AG$202,0) + IF(AG$4&gt;$E237,MIN(AG237,$I237-SUM($J237:AG237)))</f>
        <v>0</v>
      </c>
      <c r="AI237" s="2">
        <f>IF(AH$4=$E237, $I237*AH$202,0) + IF(AH$4&gt;$E237,MIN(AH237,$I237-SUM($J237:AH237)))</f>
        <v>0</v>
      </c>
      <c r="AJ237" s="2">
        <f>IF(AI$4=$E237, $I237*AI$202,0) + IF(AI$4&gt;$E237,MIN(AI237,$I237-SUM($J237:AI237)))</f>
        <v>0</v>
      </c>
      <c r="AK237" s="2">
        <f>IF(AJ$4=$E237, $I237*AJ$202,0) + IF(AJ$4&gt;$E237,MIN(AJ237,$I237-SUM($J237:AJ237)))</f>
        <v>0</v>
      </c>
      <c r="AL237" s="2">
        <f>IF(AK$4=$E237, $I237*AK$202,0) + IF(AK$4&gt;$E237,MIN(AK237,$I237-SUM($J237:AK237)))</f>
        <v>0</v>
      </c>
      <c r="AM237" s="2">
        <f>IF(AL$4=$E237, $I237*AL$202,0) + IF(AL$4&gt;$E237,MIN(AL237,$I237-SUM($J237:AL237)))</f>
        <v>8.2664375862710724</v>
      </c>
      <c r="AN237" s="2">
        <f>IF(AM$4=$E237, $I237*AM$202,0) + IF(AM$4&gt;$E237,MIN(AM237,$I237-SUM($J237:AM237)))</f>
        <v>8.2664375862710724</v>
      </c>
      <c r="AO237" s="2">
        <f>IF(AN$4=$E237, $I237*AN$202,0) + IF(AN$4&gt;$E237,MIN(AN237,$I237-SUM($J237:AN237)))</f>
        <v>8.2664375862710724</v>
      </c>
      <c r="AP237" s="2">
        <f>IF(AO$4=$E237, $I237*AO$202,0) + IF(AO$4&gt;$E237,MIN(AO237,$I237-SUM($J237:AO237)))</f>
        <v>8.2664375862710724</v>
      </c>
      <c r="AQ237" s="57">
        <f>IF(AP$4=$E237, $I237*AP$202,0) + IF(AP$4&gt;$E237,MIN(AP237,$I237-SUM($J237:AP237)))</f>
        <v>8.2664375862710724</v>
      </c>
      <c r="AR237" s="2">
        <f>IF(AQ$4=$E237, $I237*AQ$202,0) + IF(AQ$4&gt;$E237,MIN(AQ237,$I237-SUM($J237:AQ237)))</f>
        <v>8.2664375862710724</v>
      </c>
      <c r="AS237" s="2">
        <f>IF(AR$4=$E237, $I237*AR$202,0) + IF(AR$4&gt;$E237,MIN(AR237,$I237-SUM($J237:AR237)))</f>
        <v>8.2664375862710724</v>
      </c>
      <c r="AT237" s="2">
        <f>IF(AS$4=$E237, $I237*AS$202,0) + IF(AS$4&gt;$E237,MIN(AS237,$I237-SUM($J237:AS237)))</f>
        <v>8.2664375862710724</v>
      </c>
      <c r="AU237" s="2">
        <f>IF(AT$4=$E237, $I237*AT$202,0) + IF(AT$4&gt;$E237,MIN(AT237,$I237-SUM($J237:AT237)))</f>
        <v>8.2664375862710724</v>
      </c>
      <c r="AV237" s="2">
        <f>IF(AU$4=$E237, $I237*AU$202,0) + IF(AU$4&gt;$E237,MIN(AU237,$I237-SUM($J237:AU237)))</f>
        <v>8.2664375862710724</v>
      </c>
      <c r="AW237" s="2"/>
    </row>
    <row r="238" spans="5:49" ht="16.8" outlineLevel="1">
      <c r="E238" s="44">
        <f>INDEX($K$4:$AV$4,,COUNT(E$209:E237)+1)</f>
        <v>43555</v>
      </c>
      <c r="G238" s="2" t="s">
        <v>105</v>
      </c>
      <c r="I238" s="2" cm="1">
        <f t="array" ref="I238">INDEX($K$25:$AV$25,,MATCH(E238,$K$4:$AV$4,0))</f>
        <v>239.0089582662913</v>
      </c>
      <c r="K238" s="2">
        <f>IF(J$4=$E238, $I238*J$202,0) + IF(J$4&gt;$E238,MIN(J238,$I238-SUM($J238:J238)))</f>
        <v>0</v>
      </c>
      <c r="L238" s="2">
        <f>IF(K$4=$E238, $I238*K$202,0) + IF(K$4&gt;$E238,MIN(K238,$I238-SUM($J238:K238)))</f>
        <v>0</v>
      </c>
      <c r="M238" s="2">
        <f>IF(L$4=$E238, $I238*L$202,0) + IF(L$4&gt;$E238,MIN(L238,$I238-SUM($J238:L238)))</f>
        <v>0</v>
      </c>
      <c r="N238" s="2">
        <f>IF(M$4=$E238, $I238*M$202,0) + IF(M$4&gt;$E238,MIN(M238,$I238-SUM($J238:M238)))</f>
        <v>0</v>
      </c>
      <c r="O238" s="2">
        <f>IF(N$4=$E238, $I238*N$202,0) + IF(N$4&gt;$E238,MIN(N238,$I238-SUM($J238:N238)))</f>
        <v>0</v>
      </c>
      <c r="P238" s="2">
        <f>IF(O$4=$E238, $I238*O$202,0) + IF(O$4&gt;$E238,MIN(O238,$I238-SUM($J238:O238)))</f>
        <v>0</v>
      </c>
      <c r="Q238" s="2">
        <f>IF(P$4=$E238, $I238*P$202,0) + IF(P$4&gt;$E238,MIN(P238,$I238-SUM($J238:P238)))</f>
        <v>0</v>
      </c>
      <c r="R238" s="2">
        <f>IF(Q$4=$E238, $I238*Q$202,0) + IF(Q$4&gt;$E238,MIN(Q238,$I238-SUM($J238:Q238)))</f>
        <v>0</v>
      </c>
      <c r="S238" s="2">
        <f>IF(R$4=$E238, $I238*R$202,0) + IF(R$4&gt;$E238,MIN(R238,$I238-SUM($J238:R238)))</f>
        <v>0</v>
      </c>
      <c r="T238" s="2">
        <f>IF(S$4=$E238, $I238*S$202,0) + IF(S$4&gt;$E238,MIN(S238,$I238-SUM($J238:S238)))</f>
        <v>0</v>
      </c>
      <c r="U238" s="2">
        <f>IF(T$4=$E238, $I238*T$202,0) + IF(T$4&gt;$E238,MIN(T238,$I238-SUM($J238:T238)))</f>
        <v>0</v>
      </c>
      <c r="V238" s="2">
        <f>IF(U$4=$E238, $I238*U$202,0) + IF(U$4&gt;$E238,MIN(U238,$I238-SUM($J238:U238)))</f>
        <v>0</v>
      </c>
      <c r="W238" s="2">
        <f>IF(V$4=$E238, $I238*V$202,0) + IF(V$4&gt;$E238,MIN(V238,$I238-SUM($J238:V238)))</f>
        <v>0</v>
      </c>
      <c r="X238" s="2">
        <f>IF(W$4=$E238, $I238*W$202,0) + IF(W$4&gt;$E238,MIN(W238,$I238-SUM($J238:W238)))</f>
        <v>0</v>
      </c>
      <c r="Y238" s="2">
        <f>IF(X$4=$E238, $I238*X$202,0) + IF(X$4&gt;$E238,MIN(X238,$I238-SUM($J238:X238)))</f>
        <v>0</v>
      </c>
      <c r="Z238" s="2">
        <f>IF(Y$4=$E238, $I238*Y$202,0) + IF(Y$4&gt;$E238,MIN(Y238,$I238-SUM($J238:Y238)))</f>
        <v>0</v>
      </c>
      <c r="AA238" s="2">
        <f>IF(Z$4=$E238, $I238*Z$202,0) + IF(Z$4&gt;$E238,MIN(Z238,$I238-SUM($J238:Z238)))</f>
        <v>0</v>
      </c>
      <c r="AB238" s="2">
        <f>IF(AA$4=$E238, $I238*AA$202,0) + IF(AA$4&gt;$E238,MIN(AA238,$I238-SUM($J238:AA238)))</f>
        <v>0</v>
      </c>
      <c r="AC238" s="2">
        <f>IF(AB$4=$E238, $I238*AB$202,0) + IF(AB$4&gt;$E238,MIN(AB238,$I238-SUM($J238:AB238)))</f>
        <v>0</v>
      </c>
      <c r="AD238" s="2">
        <f>IF(AC$4=$E238, $I238*AC$202,0) + IF(AC$4&gt;$E238,MIN(AC238,$I238-SUM($J238:AC238)))</f>
        <v>0</v>
      </c>
      <c r="AE238" s="2">
        <f>IF(AD$4=$E238, $I238*AD$202,0) + IF(AD$4&gt;$E238,MIN(AD238,$I238-SUM($J238:AD238)))</f>
        <v>0</v>
      </c>
      <c r="AF238" s="2">
        <f>IF(AE$4=$E238, $I238*AE$202,0) + IF(AE$4&gt;$E238,MIN(AE238,$I238-SUM($J238:AE238)))</f>
        <v>0</v>
      </c>
      <c r="AG238" s="2">
        <f>IF(AF$4=$E238, $I238*AF$202,0) + IF(AF$4&gt;$E238,MIN(AF238,$I238-SUM($J238:AF238)))</f>
        <v>0</v>
      </c>
      <c r="AH238" s="2">
        <f>IF(AG$4=$E238, $I238*AG$202,0) + IF(AG$4&gt;$E238,MIN(AG238,$I238-SUM($J238:AG238)))</f>
        <v>0</v>
      </c>
      <c r="AI238" s="2">
        <f>IF(AH$4=$E238, $I238*AH$202,0) + IF(AH$4&gt;$E238,MIN(AH238,$I238-SUM($J238:AH238)))</f>
        <v>0</v>
      </c>
      <c r="AJ238" s="2">
        <f>IF(AI$4=$E238, $I238*AI$202,0) + IF(AI$4&gt;$E238,MIN(AI238,$I238-SUM($J238:AI238)))</f>
        <v>0</v>
      </c>
      <c r="AK238" s="2">
        <f>IF(AJ$4=$E238, $I238*AJ$202,0) + IF(AJ$4&gt;$E238,MIN(AJ238,$I238-SUM($J238:AJ238)))</f>
        <v>0</v>
      </c>
      <c r="AL238" s="2">
        <f>IF(AK$4=$E238, $I238*AK$202,0) + IF(AK$4&gt;$E238,MIN(AK238,$I238-SUM($J238:AK238)))</f>
        <v>0</v>
      </c>
      <c r="AM238" s="2">
        <f>IF(AL$4=$E238, $I238*AL$202,0) + IF(AL$4&gt;$E238,MIN(AL238,$I238-SUM($J238:AL238)))</f>
        <v>0</v>
      </c>
      <c r="AN238" s="2">
        <f>IF(AM$4=$E238, $I238*AM$202,0) + IF(AM$4&gt;$E238,MIN(AM238,$I238-SUM($J238:AM238)))</f>
        <v>7.3541217928089635</v>
      </c>
      <c r="AO238" s="2">
        <f>IF(AN$4=$E238, $I238*AN$202,0) + IF(AN$4&gt;$E238,MIN(AN238,$I238-SUM($J238:AN238)))</f>
        <v>7.3541217928089635</v>
      </c>
      <c r="AP238" s="2">
        <f>IF(AO$4=$E238, $I238*AO$202,0) + IF(AO$4&gt;$E238,MIN(AO238,$I238-SUM($J238:AO238)))</f>
        <v>7.3541217928089635</v>
      </c>
      <c r="AQ238" s="57">
        <f>IF(AP$4=$E238, $I238*AP$202,0) + IF(AP$4&gt;$E238,MIN(AP238,$I238-SUM($J238:AP238)))</f>
        <v>7.3541217928089635</v>
      </c>
      <c r="AR238" s="2">
        <f>IF(AQ$4=$E238, $I238*AQ$202,0) + IF(AQ$4&gt;$E238,MIN(AQ238,$I238-SUM($J238:AQ238)))</f>
        <v>7.3541217928089635</v>
      </c>
      <c r="AS238" s="2">
        <f>IF(AR$4=$E238, $I238*AR$202,0) + IF(AR$4&gt;$E238,MIN(AR238,$I238-SUM($J238:AR238)))</f>
        <v>7.3541217928089635</v>
      </c>
      <c r="AT238" s="2">
        <f>IF(AS$4=$E238, $I238*AS$202,0) + IF(AS$4&gt;$E238,MIN(AS238,$I238-SUM($J238:AS238)))</f>
        <v>7.3541217928089635</v>
      </c>
      <c r="AU238" s="2">
        <f>IF(AT$4=$E238, $I238*AT$202,0) + IF(AT$4&gt;$E238,MIN(AT238,$I238-SUM($J238:AT238)))</f>
        <v>7.3541217928089635</v>
      </c>
      <c r="AV238" s="2">
        <f>IF(AU$4=$E238, $I238*AU$202,0) + IF(AU$4&gt;$E238,MIN(AU238,$I238-SUM($J238:AU238)))</f>
        <v>7.3541217928089635</v>
      </c>
      <c r="AW238" s="2"/>
    </row>
    <row r="239" spans="5:49" ht="16.8" outlineLevel="1">
      <c r="E239" s="44">
        <f>INDEX($K$4:$AV$4,,COUNT(E$209:E238)+1)</f>
        <v>43921</v>
      </c>
      <c r="G239" s="2" t="s">
        <v>105</v>
      </c>
      <c r="I239" s="2" cm="1">
        <f t="array" ref="I239">INDEX($K$25:$AV$25,,MATCH(E239,$K$4:$AV$4,0))</f>
        <v>244.21148436577093</v>
      </c>
      <c r="K239" s="2">
        <f>IF(J$4=$E239, $I239*J$202,0) + IF(J$4&gt;$E239,MIN(J239,$I239-SUM($J239:J239)))</f>
        <v>0</v>
      </c>
      <c r="L239" s="2">
        <f>IF(K$4=$E239, $I239*K$202,0) + IF(K$4&gt;$E239,MIN(K239,$I239-SUM($J239:K239)))</f>
        <v>0</v>
      </c>
      <c r="M239" s="2">
        <f>IF(L$4=$E239, $I239*L$202,0) + IF(L$4&gt;$E239,MIN(L239,$I239-SUM($J239:L239)))</f>
        <v>0</v>
      </c>
      <c r="N239" s="2">
        <f>IF(M$4=$E239, $I239*M$202,0) + IF(M$4&gt;$E239,MIN(M239,$I239-SUM($J239:M239)))</f>
        <v>0</v>
      </c>
      <c r="O239" s="2">
        <f>IF(N$4=$E239, $I239*N$202,0) + IF(N$4&gt;$E239,MIN(N239,$I239-SUM($J239:N239)))</f>
        <v>0</v>
      </c>
      <c r="P239" s="2">
        <f>IF(O$4=$E239, $I239*O$202,0) + IF(O$4&gt;$E239,MIN(O239,$I239-SUM($J239:O239)))</f>
        <v>0</v>
      </c>
      <c r="Q239" s="2">
        <f>IF(P$4=$E239, $I239*P$202,0) + IF(P$4&gt;$E239,MIN(P239,$I239-SUM($J239:P239)))</f>
        <v>0</v>
      </c>
      <c r="R239" s="2">
        <f>IF(Q$4=$E239, $I239*Q$202,0) + IF(Q$4&gt;$E239,MIN(Q239,$I239-SUM($J239:Q239)))</f>
        <v>0</v>
      </c>
      <c r="S239" s="2">
        <f>IF(R$4=$E239, $I239*R$202,0) + IF(R$4&gt;$E239,MIN(R239,$I239-SUM($J239:R239)))</f>
        <v>0</v>
      </c>
      <c r="T239" s="2">
        <f>IF(S$4=$E239, $I239*S$202,0) + IF(S$4&gt;$E239,MIN(S239,$I239-SUM($J239:S239)))</f>
        <v>0</v>
      </c>
      <c r="U239" s="2">
        <f>IF(T$4=$E239, $I239*T$202,0) + IF(T$4&gt;$E239,MIN(T239,$I239-SUM($J239:T239)))</f>
        <v>0</v>
      </c>
      <c r="V239" s="2">
        <f>IF(U$4=$E239, $I239*U$202,0) + IF(U$4&gt;$E239,MIN(U239,$I239-SUM($J239:U239)))</f>
        <v>0</v>
      </c>
      <c r="W239" s="2">
        <f>IF(V$4=$E239, $I239*V$202,0) + IF(V$4&gt;$E239,MIN(V239,$I239-SUM($J239:V239)))</f>
        <v>0</v>
      </c>
      <c r="X239" s="2">
        <f>IF(W$4=$E239, $I239*W$202,0) + IF(W$4&gt;$E239,MIN(W239,$I239-SUM($J239:W239)))</f>
        <v>0</v>
      </c>
      <c r="Y239" s="2">
        <f>IF(X$4=$E239, $I239*X$202,0) + IF(X$4&gt;$E239,MIN(X239,$I239-SUM($J239:X239)))</f>
        <v>0</v>
      </c>
      <c r="Z239" s="2">
        <f>IF(Y$4=$E239, $I239*Y$202,0) + IF(Y$4&gt;$E239,MIN(Y239,$I239-SUM($J239:Y239)))</f>
        <v>0</v>
      </c>
      <c r="AA239" s="2">
        <f>IF(Z$4=$E239, $I239*Z$202,0) + IF(Z$4&gt;$E239,MIN(Z239,$I239-SUM($J239:Z239)))</f>
        <v>0</v>
      </c>
      <c r="AB239" s="2">
        <f>IF(AA$4=$E239, $I239*AA$202,0) + IF(AA$4&gt;$E239,MIN(AA239,$I239-SUM($J239:AA239)))</f>
        <v>0</v>
      </c>
      <c r="AC239" s="2">
        <f>IF(AB$4=$E239, $I239*AB$202,0) + IF(AB$4&gt;$E239,MIN(AB239,$I239-SUM($J239:AB239)))</f>
        <v>0</v>
      </c>
      <c r="AD239" s="2">
        <f>IF(AC$4=$E239, $I239*AC$202,0) + IF(AC$4&gt;$E239,MIN(AC239,$I239-SUM($J239:AC239)))</f>
        <v>0</v>
      </c>
      <c r="AE239" s="2">
        <f>IF(AD$4=$E239, $I239*AD$202,0) + IF(AD$4&gt;$E239,MIN(AD239,$I239-SUM($J239:AD239)))</f>
        <v>0</v>
      </c>
      <c r="AF239" s="2">
        <f>IF(AE$4=$E239, $I239*AE$202,0) + IF(AE$4&gt;$E239,MIN(AE239,$I239-SUM($J239:AE239)))</f>
        <v>0</v>
      </c>
      <c r="AG239" s="2">
        <f>IF(AF$4=$E239, $I239*AF$202,0) + IF(AF$4&gt;$E239,MIN(AF239,$I239-SUM($J239:AF239)))</f>
        <v>0</v>
      </c>
      <c r="AH239" s="2">
        <f>IF(AG$4=$E239, $I239*AG$202,0) + IF(AG$4&gt;$E239,MIN(AG239,$I239-SUM($J239:AG239)))</f>
        <v>0</v>
      </c>
      <c r="AI239" s="2">
        <f>IF(AH$4=$E239, $I239*AH$202,0) + IF(AH$4&gt;$E239,MIN(AH239,$I239-SUM($J239:AH239)))</f>
        <v>0</v>
      </c>
      <c r="AJ239" s="2">
        <f>IF(AI$4=$E239, $I239*AI$202,0) + IF(AI$4&gt;$E239,MIN(AI239,$I239-SUM($J239:AI239)))</f>
        <v>0</v>
      </c>
      <c r="AK239" s="2">
        <f>IF(AJ$4=$E239, $I239*AJ$202,0) + IF(AJ$4&gt;$E239,MIN(AJ239,$I239-SUM($J239:AJ239)))</f>
        <v>0</v>
      </c>
      <c r="AL239" s="2">
        <f>IF(AK$4=$E239, $I239*AK$202,0) + IF(AK$4&gt;$E239,MIN(AK239,$I239-SUM($J239:AK239)))</f>
        <v>0</v>
      </c>
      <c r="AM239" s="2">
        <f>IF(AL$4=$E239, $I239*AL$202,0) + IF(AL$4&gt;$E239,MIN(AL239,$I239-SUM($J239:AL239)))</f>
        <v>0</v>
      </c>
      <c r="AN239" s="2">
        <f>IF(AM$4=$E239, $I239*AM$202,0) + IF(AM$4&gt;$E239,MIN(AM239,$I239-SUM($J239:AM239)))</f>
        <v>0</v>
      </c>
      <c r="AO239" s="2">
        <f>IF(AN$4=$E239, $I239*AN$202,0) + IF(AN$4&gt;$E239,MIN(AN239,$I239-SUM($J239:AN239)))</f>
        <v>6.8550592102672541</v>
      </c>
      <c r="AP239" s="2">
        <f>IF(AO$4=$E239, $I239*AO$202,0) + IF(AO$4&gt;$E239,MIN(AO239,$I239-SUM($J239:AO239)))</f>
        <v>6.8550592102672541</v>
      </c>
      <c r="AQ239" s="57">
        <f>IF(AP$4=$E239, $I239*AP$202,0) + IF(AP$4&gt;$E239,MIN(AP239,$I239-SUM($J239:AP239)))</f>
        <v>6.8550592102672541</v>
      </c>
      <c r="AR239" s="2">
        <f>IF(AQ$4=$E239, $I239*AQ$202,0) + IF(AQ$4&gt;$E239,MIN(AQ239,$I239-SUM($J239:AQ239)))</f>
        <v>6.8550592102672541</v>
      </c>
      <c r="AS239" s="2">
        <f>IF(AR$4=$E239, $I239*AR$202,0) + IF(AR$4&gt;$E239,MIN(AR239,$I239-SUM($J239:AR239)))</f>
        <v>6.8550592102672541</v>
      </c>
      <c r="AT239" s="2">
        <f>IF(AS$4=$E239, $I239*AS$202,0) + IF(AS$4&gt;$E239,MIN(AS239,$I239-SUM($J239:AS239)))</f>
        <v>6.8550592102672541</v>
      </c>
      <c r="AU239" s="2">
        <f>IF(AT$4=$E239, $I239*AT$202,0) + IF(AT$4&gt;$E239,MIN(AT239,$I239-SUM($J239:AT239)))</f>
        <v>6.8550592102672541</v>
      </c>
      <c r="AV239" s="2">
        <f>IF(AU$4=$E239, $I239*AU$202,0) + IF(AU$4&gt;$E239,MIN(AU239,$I239-SUM($J239:AU239)))</f>
        <v>6.8550592102672541</v>
      </c>
      <c r="AW239" s="2"/>
    </row>
    <row r="240" spans="5:49" ht="16.8" outlineLevel="1">
      <c r="E240" s="44">
        <f>INDEX($K$4:$AV$4,,COUNT(E$209:E239)+1)</f>
        <v>44286</v>
      </c>
      <c r="G240" s="2" t="s">
        <v>105</v>
      </c>
      <c r="I240" s="2" cm="1">
        <f t="array" ref="I240">INDEX($K$25:$AV$25,,MATCH(E240,$K$4:$AV$4,0))</f>
        <v>254.07518243725505</v>
      </c>
      <c r="K240" s="2">
        <f>IF(J$4=$E240, $I240*J$202,0) + IF(J$4&gt;$E240,MIN(J240,$I240-SUM($J240:J240)))</f>
        <v>0</v>
      </c>
      <c r="L240" s="2">
        <f>IF(K$4=$E240, $I240*K$202,0) + IF(K$4&gt;$E240,MIN(K240,$I240-SUM($J240:K240)))</f>
        <v>0</v>
      </c>
      <c r="M240" s="2">
        <f>IF(L$4=$E240, $I240*L$202,0) + IF(L$4&gt;$E240,MIN(L240,$I240-SUM($J240:L240)))</f>
        <v>0</v>
      </c>
      <c r="N240" s="2">
        <f>IF(M$4=$E240, $I240*M$202,0) + IF(M$4&gt;$E240,MIN(M240,$I240-SUM($J240:M240)))</f>
        <v>0</v>
      </c>
      <c r="O240" s="2">
        <f>IF(N$4=$E240, $I240*N$202,0) + IF(N$4&gt;$E240,MIN(N240,$I240-SUM($J240:N240)))</f>
        <v>0</v>
      </c>
      <c r="P240" s="2">
        <f>IF(O$4=$E240, $I240*O$202,0) + IF(O$4&gt;$E240,MIN(O240,$I240-SUM($J240:O240)))</f>
        <v>0</v>
      </c>
      <c r="Q240" s="2">
        <f>IF(P$4=$E240, $I240*P$202,0) + IF(P$4&gt;$E240,MIN(P240,$I240-SUM($J240:P240)))</f>
        <v>0</v>
      </c>
      <c r="R240" s="2">
        <f>IF(Q$4=$E240, $I240*Q$202,0) + IF(Q$4&gt;$E240,MIN(Q240,$I240-SUM($J240:Q240)))</f>
        <v>0</v>
      </c>
      <c r="S240" s="2">
        <f>IF(R$4=$E240, $I240*R$202,0) + IF(R$4&gt;$E240,MIN(R240,$I240-SUM($J240:R240)))</f>
        <v>0</v>
      </c>
      <c r="T240" s="2">
        <f>IF(S$4=$E240, $I240*S$202,0) + IF(S$4&gt;$E240,MIN(S240,$I240-SUM($J240:S240)))</f>
        <v>0</v>
      </c>
      <c r="U240" s="2">
        <f>IF(T$4=$E240, $I240*T$202,0) + IF(T$4&gt;$E240,MIN(T240,$I240-SUM($J240:T240)))</f>
        <v>0</v>
      </c>
      <c r="V240" s="2">
        <f>IF(U$4=$E240, $I240*U$202,0) + IF(U$4&gt;$E240,MIN(U240,$I240-SUM($J240:U240)))</f>
        <v>0</v>
      </c>
      <c r="W240" s="2">
        <f>IF(V$4=$E240, $I240*V$202,0) + IF(V$4&gt;$E240,MIN(V240,$I240-SUM($J240:V240)))</f>
        <v>0</v>
      </c>
      <c r="X240" s="2">
        <f>IF(W$4=$E240, $I240*W$202,0) + IF(W$4&gt;$E240,MIN(W240,$I240-SUM($J240:W240)))</f>
        <v>0</v>
      </c>
      <c r="Y240" s="2">
        <f>IF(X$4=$E240, $I240*X$202,0) + IF(X$4&gt;$E240,MIN(X240,$I240-SUM($J240:X240)))</f>
        <v>0</v>
      </c>
      <c r="Z240" s="2">
        <f>IF(Y$4=$E240, $I240*Y$202,0) + IF(Y$4&gt;$E240,MIN(Y240,$I240-SUM($J240:Y240)))</f>
        <v>0</v>
      </c>
      <c r="AA240" s="2">
        <f>IF(Z$4=$E240, $I240*Z$202,0) + IF(Z$4&gt;$E240,MIN(Z240,$I240-SUM($J240:Z240)))</f>
        <v>0</v>
      </c>
      <c r="AB240" s="2">
        <f>IF(AA$4=$E240, $I240*AA$202,0) + IF(AA$4&gt;$E240,MIN(AA240,$I240-SUM($J240:AA240)))</f>
        <v>0</v>
      </c>
      <c r="AC240" s="2">
        <f>IF(AB$4=$E240, $I240*AB$202,0) + IF(AB$4&gt;$E240,MIN(AB240,$I240-SUM($J240:AB240)))</f>
        <v>0</v>
      </c>
      <c r="AD240" s="2">
        <f>IF(AC$4=$E240, $I240*AC$202,0) + IF(AC$4&gt;$E240,MIN(AC240,$I240-SUM($J240:AC240)))</f>
        <v>0</v>
      </c>
      <c r="AE240" s="2">
        <f>IF(AD$4=$E240, $I240*AD$202,0) + IF(AD$4&gt;$E240,MIN(AD240,$I240-SUM($J240:AD240)))</f>
        <v>0</v>
      </c>
      <c r="AF240" s="2">
        <f>IF(AE$4=$E240, $I240*AE$202,0) + IF(AE$4&gt;$E240,MIN(AE240,$I240-SUM($J240:AE240)))</f>
        <v>0</v>
      </c>
      <c r="AG240" s="2">
        <f>IF(AF$4=$E240, $I240*AF$202,0) + IF(AF$4&gt;$E240,MIN(AF240,$I240-SUM($J240:AF240)))</f>
        <v>0</v>
      </c>
      <c r="AH240" s="2">
        <f>IF(AG$4=$E240, $I240*AG$202,0) + IF(AG$4&gt;$E240,MIN(AG240,$I240-SUM($J240:AG240)))</f>
        <v>0</v>
      </c>
      <c r="AI240" s="2">
        <f>IF(AH$4=$E240, $I240*AH$202,0) + IF(AH$4&gt;$E240,MIN(AH240,$I240-SUM($J240:AH240)))</f>
        <v>0</v>
      </c>
      <c r="AJ240" s="2">
        <f>IF(AI$4=$E240, $I240*AI$202,0) + IF(AI$4&gt;$E240,MIN(AI240,$I240-SUM($J240:AI240)))</f>
        <v>0</v>
      </c>
      <c r="AK240" s="2">
        <f>IF(AJ$4=$E240, $I240*AJ$202,0) + IF(AJ$4&gt;$E240,MIN(AJ240,$I240-SUM($J240:AJ240)))</f>
        <v>0</v>
      </c>
      <c r="AL240" s="2">
        <f>IF(AK$4=$E240, $I240*AK$202,0) + IF(AK$4&gt;$E240,MIN(AK240,$I240-SUM($J240:AK240)))</f>
        <v>0</v>
      </c>
      <c r="AM240" s="2">
        <f>IF(AL$4=$E240, $I240*AL$202,0) + IF(AL$4&gt;$E240,MIN(AL240,$I240-SUM($J240:AL240)))</f>
        <v>0</v>
      </c>
      <c r="AN240" s="2">
        <f>IF(AM$4=$E240, $I240*AM$202,0) + IF(AM$4&gt;$E240,MIN(AM240,$I240-SUM($J240:AM240)))</f>
        <v>0</v>
      </c>
      <c r="AO240" s="2">
        <f>IF(AN$4=$E240, $I240*AN$202,0) + IF(AN$4&gt;$E240,MIN(AN240,$I240-SUM($J240:AN240)))</f>
        <v>0</v>
      </c>
      <c r="AP240" s="2">
        <f>IF(AO$4=$E240, $I240*AO$202,0) + IF(AO$4&gt;$E240,MIN(AO240,$I240-SUM($J240:AO240)))</f>
        <v>6.5567789016065818</v>
      </c>
      <c r="AQ240" s="57">
        <f>IF(AP$4=$E240, $I240*AP$202,0) + IF(AP$4&gt;$E240,MIN(AP240,$I240-SUM($J240:AP240)))</f>
        <v>6.5567789016065818</v>
      </c>
      <c r="AR240" s="2">
        <f>IF(AQ$4=$E240, $I240*AQ$202,0) + IF(AQ$4&gt;$E240,MIN(AQ240,$I240-SUM($J240:AQ240)))</f>
        <v>6.5567789016065818</v>
      </c>
      <c r="AS240" s="2">
        <f>IF(AR$4=$E240, $I240*AR$202,0) + IF(AR$4&gt;$E240,MIN(AR240,$I240-SUM($J240:AR240)))</f>
        <v>6.5567789016065818</v>
      </c>
      <c r="AT240" s="2">
        <f>IF(AS$4=$E240, $I240*AS$202,0) + IF(AS$4&gt;$E240,MIN(AS240,$I240-SUM($J240:AS240)))</f>
        <v>6.5567789016065818</v>
      </c>
      <c r="AU240" s="2">
        <f>IF(AT$4=$E240, $I240*AT$202,0) + IF(AT$4&gt;$E240,MIN(AT240,$I240-SUM($J240:AT240)))</f>
        <v>6.5567789016065818</v>
      </c>
      <c r="AV240" s="2">
        <f>IF(AU$4=$E240, $I240*AU$202,0) + IF(AU$4&gt;$E240,MIN(AU240,$I240-SUM($J240:AU240)))</f>
        <v>6.5567789016065818</v>
      </c>
      <c r="AW240" s="2"/>
    </row>
    <row r="241" spans="1:49" ht="16.8" outlineLevel="1">
      <c r="E241" s="44">
        <f>INDEX($K$4:$AV$4,,COUNT(E$209:E240)+1)</f>
        <v>44651</v>
      </c>
      <c r="G241" s="2" t="s">
        <v>105</v>
      </c>
      <c r="I241" s="2" cm="1">
        <f t="array" ref="I241">INDEX($K$25:$AV$25,,MATCH(E241,$K$4:$AV$4,0))</f>
        <v>257.23747524656449</v>
      </c>
      <c r="K241" s="2">
        <f>IF(J$4=$E241, $I241*J$202,0) + IF(J$4&gt;$E241,MIN(J241,$I241-SUM($J241:J241)))</f>
        <v>0</v>
      </c>
      <c r="L241" s="2">
        <f>IF(K$4=$E241, $I241*K$202,0) + IF(K$4&gt;$E241,MIN(K241,$I241-SUM($J241:K241)))</f>
        <v>0</v>
      </c>
      <c r="M241" s="2">
        <f>IF(L$4=$E241, $I241*L$202,0) + IF(L$4&gt;$E241,MIN(L241,$I241-SUM($J241:L241)))</f>
        <v>0</v>
      </c>
      <c r="N241" s="2">
        <f>IF(M$4=$E241, $I241*M$202,0) + IF(M$4&gt;$E241,MIN(M241,$I241-SUM($J241:M241)))</f>
        <v>0</v>
      </c>
      <c r="O241" s="2">
        <f>IF(N$4=$E241, $I241*N$202,0) + IF(N$4&gt;$E241,MIN(N241,$I241-SUM($J241:N241)))</f>
        <v>0</v>
      </c>
      <c r="P241" s="2">
        <f>IF(O$4=$E241, $I241*O$202,0) + IF(O$4&gt;$E241,MIN(O241,$I241-SUM($J241:O241)))</f>
        <v>0</v>
      </c>
      <c r="Q241" s="2">
        <f>IF(P$4=$E241, $I241*P$202,0) + IF(P$4&gt;$E241,MIN(P241,$I241-SUM($J241:P241)))</f>
        <v>0</v>
      </c>
      <c r="R241" s="2">
        <f>IF(Q$4=$E241, $I241*Q$202,0) + IF(Q$4&gt;$E241,MIN(Q241,$I241-SUM($J241:Q241)))</f>
        <v>0</v>
      </c>
      <c r="S241" s="2">
        <f>IF(R$4=$E241, $I241*R$202,0) + IF(R$4&gt;$E241,MIN(R241,$I241-SUM($J241:R241)))</f>
        <v>0</v>
      </c>
      <c r="T241" s="2">
        <f>IF(S$4=$E241, $I241*S$202,0) + IF(S$4&gt;$E241,MIN(S241,$I241-SUM($J241:S241)))</f>
        <v>0</v>
      </c>
      <c r="U241" s="2">
        <f>IF(T$4=$E241, $I241*T$202,0) + IF(T$4&gt;$E241,MIN(T241,$I241-SUM($J241:T241)))</f>
        <v>0</v>
      </c>
      <c r="V241" s="2">
        <f>IF(U$4=$E241, $I241*U$202,0) + IF(U$4&gt;$E241,MIN(U241,$I241-SUM($J241:U241)))</f>
        <v>0</v>
      </c>
      <c r="W241" s="2">
        <f>IF(V$4=$E241, $I241*V$202,0) + IF(V$4&gt;$E241,MIN(V241,$I241-SUM($J241:V241)))</f>
        <v>0</v>
      </c>
      <c r="X241" s="2">
        <f>IF(W$4=$E241, $I241*W$202,0) + IF(W$4&gt;$E241,MIN(W241,$I241-SUM($J241:W241)))</f>
        <v>0</v>
      </c>
      <c r="Y241" s="2">
        <f>IF(X$4=$E241, $I241*X$202,0) + IF(X$4&gt;$E241,MIN(X241,$I241-SUM($J241:X241)))</f>
        <v>0</v>
      </c>
      <c r="Z241" s="2">
        <f>IF(Y$4=$E241, $I241*Y$202,0) + IF(Y$4&gt;$E241,MIN(Y241,$I241-SUM($J241:Y241)))</f>
        <v>0</v>
      </c>
      <c r="AA241" s="2">
        <f>IF(Z$4=$E241, $I241*Z$202,0) + IF(Z$4&gt;$E241,MIN(Z241,$I241-SUM($J241:Z241)))</f>
        <v>0</v>
      </c>
      <c r="AB241" s="2">
        <f>IF(AA$4=$E241, $I241*AA$202,0) + IF(AA$4&gt;$E241,MIN(AA241,$I241-SUM($J241:AA241)))</f>
        <v>0</v>
      </c>
      <c r="AC241" s="2">
        <f>IF(AB$4=$E241, $I241*AB$202,0) + IF(AB$4&gt;$E241,MIN(AB241,$I241-SUM($J241:AB241)))</f>
        <v>0</v>
      </c>
      <c r="AD241" s="2">
        <f>IF(AC$4=$E241, $I241*AC$202,0) + IF(AC$4&gt;$E241,MIN(AC241,$I241-SUM($J241:AC241)))</f>
        <v>0</v>
      </c>
      <c r="AE241" s="2">
        <f>IF(AD$4=$E241, $I241*AD$202,0) + IF(AD$4&gt;$E241,MIN(AD241,$I241-SUM($J241:AD241)))</f>
        <v>0</v>
      </c>
      <c r="AF241" s="2">
        <f>IF(AE$4=$E241, $I241*AE$202,0) + IF(AE$4&gt;$E241,MIN(AE241,$I241-SUM($J241:AE241)))</f>
        <v>0</v>
      </c>
      <c r="AG241" s="2">
        <f>IF(AF$4=$E241, $I241*AF$202,0) + IF(AF$4&gt;$E241,MIN(AF241,$I241-SUM($J241:AF241)))</f>
        <v>0</v>
      </c>
      <c r="AH241" s="2">
        <f>IF(AG$4=$E241, $I241*AG$202,0) + IF(AG$4&gt;$E241,MIN(AG241,$I241-SUM($J241:AG241)))</f>
        <v>0</v>
      </c>
      <c r="AI241" s="2">
        <f>IF(AH$4=$E241, $I241*AH$202,0) + IF(AH$4&gt;$E241,MIN(AH241,$I241-SUM($J241:AH241)))</f>
        <v>0</v>
      </c>
      <c r="AJ241" s="2">
        <f>IF(AI$4=$E241, $I241*AI$202,0) + IF(AI$4&gt;$E241,MIN(AI241,$I241-SUM($J241:AI241)))</f>
        <v>0</v>
      </c>
      <c r="AK241" s="2">
        <f>IF(AJ$4=$E241, $I241*AJ$202,0) + IF(AJ$4&gt;$E241,MIN(AJ241,$I241-SUM($J241:AJ241)))</f>
        <v>0</v>
      </c>
      <c r="AL241" s="2">
        <f>IF(AK$4=$E241, $I241*AK$202,0) + IF(AK$4&gt;$E241,MIN(AK241,$I241-SUM($J241:AK241)))</f>
        <v>0</v>
      </c>
      <c r="AM241" s="2">
        <f>IF(AL$4=$E241, $I241*AL$202,0) + IF(AL$4&gt;$E241,MIN(AL241,$I241-SUM($J241:AL241)))</f>
        <v>0</v>
      </c>
      <c r="AN241" s="2">
        <f>IF(AM$4=$E241, $I241*AM$202,0) + IF(AM$4&gt;$E241,MIN(AM241,$I241-SUM($J241:AM241)))</f>
        <v>0</v>
      </c>
      <c r="AO241" s="2">
        <f>IF(AN$4=$E241, $I241*AN$202,0) + IF(AN$4&gt;$E241,MIN(AN241,$I241-SUM($J241:AN241)))</f>
        <v>0</v>
      </c>
      <c r="AP241" s="2">
        <f>IF(AO$4=$E241, $I241*AO$202,0) + IF(AO$4&gt;$E241,MIN(AO241,$I241-SUM($J241:AO241)))</f>
        <v>0</v>
      </c>
      <c r="AQ241" s="57">
        <f>IF(AP$4=$E241, $I241*AP$202,0) + IF(AP$4&gt;$E241,MIN(AP241,$I241-SUM($J241:AP241)))</f>
        <v>6.1429844835000473</v>
      </c>
      <c r="AR241" s="2">
        <f>IF(AQ$4=$E241, $I241*AQ$202,0) + IF(AQ$4&gt;$E241,MIN(AQ241,$I241-SUM($J241:AQ241)))</f>
        <v>6.1429844835000473</v>
      </c>
      <c r="AS241" s="2">
        <f>IF(AR$4=$E241, $I241*AR$202,0) + IF(AR$4&gt;$E241,MIN(AR241,$I241-SUM($J241:AR241)))</f>
        <v>6.1429844835000473</v>
      </c>
      <c r="AT241" s="2">
        <f>IF(AS$4=$E241, $I241*AS$202,0) + IF(AS$4&gt;$E241,MIN(AS241,$I241-SUM($J241:AS241)))</f>
        <v>6.1429844835000473</v>
      </c>
      <c r="AU241" s="2">
        <f>IF(AT$4=$E241, $I241*AT$202,0) + IF(AT$4&gt;$E241,MIN(AT241,$I241-SUM($J241:AT241)))</f>
        <v>6.1429844835000473</v>
      </c>
      <c r="AV241" s="2">
        <f>IF(AU$4=$E241, $I241*AU$202,0) + IF(AU$4&gt;$E241,MIN(AU241,$I241-SUM($J241:AU241)))</f>
        <v>6.1429844835000473</v>
      </c>
      <c r="AW241" s="2"/>
    </row>
    <row r="242" spans="1:49" ht="16.8" outlineLevel="1">
      <c r="E242" s="44">
        <f>INDEX($K$4:$AV$4,,COUNT(E$209:E241)+1)</f>
        <v>45016</v>
      </c>
      <c r="G242" s="2" t="s">
        <v>105</v>
      </c>
      <c r="I242" s="2" cm="1">
        <f t="array" ref="I242">INDEX($K$25:$AV$25,,MATCH(E242,$K$4:$AV$4,0))</f>
        <v>252.66298885090012</v>
      </c>
      <c r="K242" s="2">
        <f>IF(J$4=$E242, $I242*J$202,0) + IF(J$4&gt;$E242,MIN(J242,$I242-SUM($J242:J242)))</f>
        <v>0</v>
      </c>
      <c r="L242" s="2">
        <f>IF(K$4=$E242, $I242*K$202,0) + IF(K$4&gt;$E242,MIN(K242,$I242-SUM($J242:K242)))</f>
        <v>0</v>
      </c>
      <c r="M242" s="2">
        <f>IF(L$4=$E242, $I242*L$202,0) + IF(L$4&gt;$E242,MIN(L242,$I242-SUM($J242:L242)))</f>
        <v>0</v>
      </c>
      <c r="N242" s="2">
        <f>IF(M$4=$E242, $I242*M$202,0) + IF(M$4&gt;$E242,MIN(M242,$I242-SUM($J242:M242)))</f>
        <v>0</v>
      </c>
      <c r="O242" s="2">
        <f>IF(N$4=$E242, $I242*N$202,0) + IF(N$4&gt;$E242,MIN(N242,$I242-SUM($J242:N242)))</f>
        <v>0</v>
      </c>
      <c r="P242" s="2">
        <f>IF(O$4=$E242, $I242*O$202,0) + IF(O$4&gt;$E242,MIN(O242,$I242-SUM($J242:O242)))</f>
        <v>0</v>
      </c>
      <c r="Q242" s="2">
        <f>IF(P$4=$E242, $I242*P$202,0) + IF(P$4&gt;$E242,MIN(P242,$I242-SUM($J242:P242)))</f>
        <v>0</v>
      </c>
      <c r="R242" s="2">
        <f>IF(Q$4=$E242, $I242*Q$202,0) + IF(Q$4&gt;$E242,MIN(Q242,$I242-SUM($J242:Q242)))</f>
        <v>0</v>
      </c>
      <c r="S242" s="2">
        <f>IF(R$4=$E242, $I242*R$202,0) + IF(R$4&gt;$E242,MIN(R242,$I242-SUM($J242:R242)))</f>
        <v>0</v>
      </c>
      <c r="T242" s="2">
        <f>IF(S$4=$E242, $I242*S$202,0) + IF(S$4&gt;$E242,MIN(S242,$I242-SUM($J242:S242)))</f>
        <v>0</v>
      </c>
      <c r="U242" s="2">
        <f>IF(T$4=$E242, $I242*T$202,0) + IF(T$4&gt;$E242,MIN(T242,$I242-SUM($J242:T242)))</f>
        <v>0</v>
      </c>
      <c r="V242" s="2">
        <f>IF(U$4=$E242, $I242*U$202,0) + IF(U$4&gt;$E242,MIN(U242,$I242-SUM($J242:U242)))</f>
        <v>0</v>
      </c>
      <c r="W242" s="2">
        <f>IF(V$4=$E242, $I242*V$202,0) + IF(V$4&gt;$E242,MIN(V242,$I242-SUM($J242:V242)))</f>
        <v>0</v>
      </c>
      <c r="X242" s="2">
        <f>IF(W$4=$E242, $I242*W$202,0) + IF(W$4&gt;$E242,MIN(W242,$I242-SUM($J242:W242)))</f>
        <v>0</v>
      </c>
      <c r="Y242" s="2">
        <f>IF(X$4=$E242, $I242*X$202,0) + IF(X$4&gt;$E242,MIN(X242,$I242-SUM($J242:X242)))</f>
        <v>0</v>
      </c>
      <c r="Z242" s="2">
        <f>IF(Y$4=$E242, $I242*Y$202,0) + IF(Y$4&gt;$E242,MIN(Y242,$I242-SUM($J242:Y242)))</f>
        <v>0</v>
      </c>
      <c r="AA242" s="2">
        <f>IF(Z$4=$E242, $I242*Z$202,0) + IF(Z$4&gt;$E242,MIN(Z242,$I242-SUM($J242:Z242)))</f>
        <v>0</v>
      </c>
      <c r="AB242" s="2">
        <f>IF(AA$4=$E242, $I242*AA$202,0) + IF(AA$4&gt;$E242,MIN(AA242,$I242-SUM($J242:AA242)))</f>
        <v>0</v>
      </c>
      <c r="AC242" s="2">
        <f>IF(AB$4=$E242, $I242*AB$202,0) + IF(AB$4&gt;$E242,MIN(AB242,$I242-SUM($J242:AB242)))</f>
        <v>0</v>
      </c>
      <c r="AD242" s="2">
        <f>IF(AC$4=$E242, $I242*AC$202,0) + IF(AC$4&gt;$E242,MIN(AC242,$I242-SUM($J242:AC242)))</f>
        <v>0</v>
      </c>
      <c r="AE242" s="2">
        <f>IF(AD$4=$E242, $I242*AD$202,0) + IF(AD$4&gt;$E242,MIN(AD242,$I242-SUM($J242:AD242)))</f>
        <v>0</v>
      </c>
      <c r="AF242" s="2">
        <f>IF(AE$4=$E242, $I242*AE$202,0) + IF(AE$4&gt;$E242,MIN(AE242,$I242-SUM($J242:AE242)))</f>
        <v>0</v>
      </c>
      <c r="AG242" s="2">
        <f>IF(AF$4=$E242, $I242*AF$202,0) + IF(AF$4&gt;$E242,MIN(AF242,$I242-SUM($J242:AF242)))</f>
        <v>0</v>
      </c>
      <c r="AH242" s="2">
        <f>IF(AG$4=$E242, $I242*AG$202,0) + IF(AG$4&gt;$E242,MIN(AG242,$I242-SUM($J242:AG242)))</f>
        <v>0</v>
      </c>
      <c r="AI242" s="2">
        <f>IF(AH$4=$E242, $I242*AH$202,0) + IF(AH$4&gt;$E242,MIN(AH242,$I242-SUM($J242:AH242)))</f>
        <v>0</v>
      </c>
      <c r="AJ242" s="2">
        <f>IF(AI$4=$E242, $I242*AI$202,0) + IF(AI$4&gt;$E242,MIN(AI242,$I242-SUM($J242:AI242)))</f>
        <v>0</v>
      </c>
      <c r="AK242" s="2">
        <f>IF(AJ$4=$E242, $I242*AJ$202,0) + IF(AJ$4&gt;$E242,MIN(AJ242,$I242-SUM($J242:AJ242)))</f>
        <v>0</v>
      </c>
      <c r="AL242" s="2">
        <f>IF(AK$4=$E242, $I242*AK$202,0) + IF(AK$4&gt;$E242,MIN(AK242,$I242-SUM($J242:AK242)))</f>
        <v>0</v>
      </c>
      <c r="AM242" s="2">
        <f>IF(AL$4=$E242, $I242*AL$202,0) + IF(AL$4&gt;$E242,MIN(AL242,$I242-SUM($J242:AL242)))</f>
        <v>0</v>
      </c>
      <c r="AN242" s="2">
        <f>IF(AM$4=$E242, $I242*AM$202,0) + IF(AM$4&gt;$E242,MIN(AM242,$I242-SUM($J242:AM242)))</f>
        <v>0</v>
      </c>
      <c r="AO242" s="2">
        <f>IF(AN$4=$E242, $I242*AN$202,0) + IF(AN$4&gt;$E242,MIN(AN242,$I242-SUM($J242:AN242)))</f>
        <v>0</v>
      </c>
      <c r="AP242" s="2">
        <f>IF(AO$4=$E242, $I242*AO$202,0) + IF(AO$4&gt;$E242,MIN(AO242,$I242-SUM($J242:AO242)))</f>
        <v>0</v>
      </c>
      <c r="AQ242" s="57">
        <f>IF(AP$4=$E242, $I242*AP$202,0) + IF(AP$4&gt;$E242,MIN(AP242,$I242-SUM($J242:AP242)))</f>
        <v>0</v>
      </c>
      <c r="AR242" s="2">
        <f>IF(AQ$4=$E242, $I242*AQ$202,0) + IF(AQ$4&gt;$E242,MIN(AQ242,$I242-SUM($J242:AQ242)))</f>
        <v>5.6147330855755584</v>
      </c>
      <c r="AS242" s="2">
        <f>IF(AR$4=$E242, $I242*AR$202,0) + IF(AR$4&gt;$E242,MIN(AR242,$I242-SUM($J242:AR242)))</f>
        <v>5.6147330855755584</v>
      </c>
      <c r="AT242" s="2">
        <f>IF(AS$4=$E242, $I242*AS$202,0) + IF(AS$4&gt;$E242,MIN(AS242,$I242-SUM($J242:AS242)))</f>
        <v>5.6147330855755584</v>
      </c>
      <c r="AU242" s="2">
        <f>IF(AT$4=$E242, $I242*AT$202,0) + IF(AT$4&gt;$E242,MIN(AT242,$I242-SUM($J242:AT242)))</f>
        <v>5.6147330855755584</v>
      </c>
      <c r="AV242" s="2">
        <f>IF(AU$4=$E242, $I242*AU$202,0) + IF(AU$4&gt;$E242,MIN(AU242,$I242-SUM($J242:AU242)))</f>
        <v>5.6147330855755584</v>
      </c>
      <c r="AW242" s="2"/>
    </row>
    <row r="243" spans="1:49" ht="16.8" outlineLevel="1">
      <c r="E243" s="44">
        <f>INDEX($K$4:$AV$4,,COUNT(E$209:E242)+1)</f>
        <v>45382</v>
      </c>
      <c r="G243" s="2" t="s">
        <v>105</v>
      </c>
      <c r="I243" s="2" cm="1">
        <f t="array" ref="I243">INDEX($K$25:$AV$25,,MATCH(E243,$K$4:$AV$4,0))</f>
        <v>0</v>
      </c>
      <c r="K243" s="2">
        <f>IF(J$4=$E243, $I243*J$202,0) + IF(J$4&gt;$E243,MIN(J243,$I243-SUM($J243:J243)))</f>
        <v>0</v>
      </c>
      <c r="L243" s="2">
        <f>IF(K$4=$E243, $I243*K$202,0) + IF(K$4&gt;$E243,MIN(K243,$I243-SUM($J243:K243)))</f>
        <v>0</v>
      </c>
      <c r="M243" s="2">
        <f>IF(L$4=$E243, $I243*L$202,0) + IF(L$4&gt;$E243,MIN(L243,$I243-SUM($J243:L243)))</f>
        <v>0</v>
      </c>
      <c r="N243" s="2">
        <f>IF(M$4=$E243, $I243*M$202,0) + IF(M$4&gt;$E243,MIN(M243,$I243-SUM($J243:M243)))</f>
        <v>0</v>
      </c>
      <c r="O243" s="2">
        <f>IF(N$4=$E243, $I243*N$202,0) + IF(N$4&gt;$E243,MIN(N243,$I243-SUM($J243:N243)))</f>
        <v>0</v>
      </c>
      <c r="P243" s="2">
        <f>IF(O$4=$E243, $I243*O$202,0) + IF(O$4&gt;$E243,MIN(O243,$I243-SUM($J243:O243)))</f>
        <v>0</v>
      </c>
      <c r="Q243" s="2">
        <f>IF(P$4=$E243, $I243*P$202,0) + IF(P$4&gt;$E243,MIN(P243,$I243-SUM($J243:P243)))</f>
        <v>0</v>
      </c>
      <c r="R243" s="2">
        <f>IF(Q$4=$E243, $I243*Q$202,0) + IF(Q$4&gt;$E243,MIN(Q243,$I243-SUM($J243:Q243)))</f>
        <v>0</v>
      </c>
      <c r="S243" s="2">
        <f>IF(R$4=$E243, $I243*R$202,0) + IF(R$4&gt;$E243,MIN(R243,$I243-SUM($J243:R243)))</f>
        <v>0</v>
      </c>
      <c r="T243" s="2">
        <f>IF(S$4=$E243, $I243*S$202,0) + IF(S$4&gt;$E243,MIN(S243,$I243-SUM($J243:S243)))</f>
        <v>0</v>
      </c>
      <c r="U243" s="2">
        <f>IF(T$4=$E243, $I243*T$202,0) + IF(T$4&gt;$E243,MIN(T243,$I243-SUM($J243:T243)))</f>
        <v>0</v>
      </c>
      <c r="V243" s="2">
        <f>IF(U$4=$E243, $I243*U$202,0) + IF(U$4&gt;$E243,MIN(U243,$I243-SUM($J243:U243)))</f>
        <v>0</v>
      </c>
      <c r="W243" s="2">
        <f>IF(V$4=$E243, $I243*V$202,0) + IF(V$4&gt;$E243,MIN(V243,$I243-SUM($J243:V243)))</f>
        <v>0</v>
      </c>
      <c r="X243" s="2">
        <f>IF(W$4=$E243, $I243*W$202,0) + IF(W$4&gt;$E243,MIN(W243,$I243-SUM($J243:W243)))</f>
        <v>0</v>
      </c>
      <c r="Y243" s="2">
        <f>IF(X$4=$E243, $I243*X$202,0) + IF(X$4&gt;$E243,MIN(X243,$I243-SUM($J243:X243)))</f>
        <v>0</v>
      </c>
      <c r="Z243" s="2">
        <f>IF(Y$4=$E243, $I243*Y$202,0) + IF(Y$4&gt;$E243,MIN(Y243,$I243-SUM($J243:Y243)))</f>
        <v>0</v>
      </c>
      <c r="AA243" s="2">
        <f>IF(Z$4=$E243, $I243*Z$202,0) + IF(Z$4&gt;$E243,MIN(Z243,$I243-SUM($J243:Z243)))</f>
        <v>0</v>
      </c>
      <c r="AB243" s="2">
        <f>IF(AA$4=$E243, $I243*AA$202,0) + IF(AA$4&gt;$E243,MIN(AA243,$I243-SUM($J243:AA243)))</f>
        <v>0</v>
      </c>
      <c r="AC243" s="2">
        <f>IF(AB$4=$E243, $I243*AB$202,0) + IF(AB$4&gt;$E243,MIN(AB243,$I243-SUM($J243:AB243)))</f>
        <v>0</v>
      </c>
      <c r="AD243" s="2">
        <f>IF(AC$4=$E243, $I243*AC$202,0) + IF(AC$4&gt;$E243,MIN(AC243,$I243-SUM($J243:AC243)))</f>
        <v>0</v>
      </c>
      <c r="AE243" s="2">
        <f>IF(AD$4=$E243, $I243*AD$202,0) + IF(AD$4&gt;$E243,MIN(AD243,$I243-SUM($J243:AD243)))</f>
        <v>0</v>
      </c>
      <c r="AF243" s="2">
        <f>IF(AE$4=$E243, $I243*AE$202,0) + IF(AE$4&gt;$E243,MIN(AE243,$I243-SUM($J243:AE243)))</f>
        <v>0</v>
      </c>
      <c r="AG243" s="2">
        <f>IF(AF$4=$E243, $I243*AF$202,0) + IF(AF$4&gt;$E243,MIN(AF243,$I243-SUM($J243:AF243)))</f>
        <v>0</v>
      </c>
      <c r="AH243" s="2">
        <f>IF(AG$4=$E243, $I243*AG$202,0) + IF(AG$4&gt;$E243,MIN(AG243,$I243-SUM($J243:AG243)))</f>
        <v>0</v>
      </c>
      <c r="AI243" s="2">
        <f>IF(AH$4=$E243, $I243*AH$202,0) + IF(AH$4&gt;$E243,MIN(AH243,$I243-SUM($J243:AH243)))</f>
        <v>0</v>
      </c>
      <c r="AJ243" s="2">
        <f>IF(AI$4=$E243, $I243*AI$202,0) + IF(AI$4&gt;$E243,MIN(AI243,$I243-SUM($J243:AI243)))</f>
        <v>0</v>
      </c>
      <c r="AK243" s="2">
        <f>IF(AJ$4=$E243, $I243*AJ$202,0) + IF(AJ$4&gt;$E243,MIN(AJ243,$I243-SUM($J243:AJ243)))</f>
        <v>0</v>
      </c>
      <c r="AL243" s="2">
        <f>IF(AK$4=$E243, $I243*AK$202,0) + IF(AK$4&gt;$E243,MIN(AK243,$I243-SUM($J243:AK243)))</f>
        <v>0</v>
      </c>
      <c r="AM243" s="2">
        <f>IF(AL$4=$E243, $I243*AL$202,0) + IF(AL$4&gt;$E243,MIN(AL243,$I243-SUM($J243:AL243)))</f>
        <v>0</v>
      </c>
      <c r="AN243" s="2">
        <f>IF(AM$4=$E243, $I243*AM$202,0) + IF(AM$4&gt;$E243,MIN(AM243,$I243-SUM($J243:AM243)))</f>
        <v>0</v>
      </c>
      <c r="AO243" s="2">
        <f>IF(AN$4=$E243, $I243*AN$202,0) + IF(AN$4&gt;$E243,MIN(AN243,$I243-SUM($J243:AN243)))</f>
        <v>0</v>
      </c>
      <c r="AP243" s="2">
        <f>IF(AO$4=$E243, $I243*AO$202,0) + IF(AO$4&gt;$E243,MIN(AO243,$I243-SUM($J243:AO243)))</f>
        <v>0</v>
      </c>
      <c r="AQ243" s="57">
        <f>IF(AP$4=$E243, $I243*AP$202,0) + IF(AP$4&gt;$E243,MIN(AP243,$I243-SUM($J243:AP243)))</f>
        <v>0</v>
      </c>
      <c r="AR243" s="2">
        <f>IF(AQ$4=$E243, $I243*AQ$202,0) + IF(AQ$4&gt;$E243,MIN(AQ243,$I243-SUM($J243:AQ243)))</f>
        <v>0</v>
      </c>
      <c r="AS243" s="2">
        <f>IF(AR$4=$E243, $I243*AR$202,0) + IF(AR$4&gt;$E243,MIN(AR243,$I243-SUM($J243:AR243)))</f>
        <v>0</v>
      </c>
      <c r="AT243" s="2">
        <f>IF(AS$4=$E243, $I243*AS$202,0) + IF(AS$4&gt;$E243,MIN(AS243,$I243-SUM($J243:AS243)))</f>
        <v>0</v>
      </c>
      <c r="AU243" s="2">
        <f>IF(AT$4=$E243, $I243*AT$202,0) + IF(AT$4&gt;$E243,MIN(AT243,$I243-SUM($J243:AT243)))</f>
        <v>0</v>
      </c>
      <c r="AV243" s="2">
        <f>IF(AU$4=$E243, $I243*AU$202,0) + IF(AU$4&gt;$E243,MIN(AU243,$I243-SUM($J243:AU243)))</f>
        <v>0</v>
      </c>
      <c r="AW243" s="2"/>
    </row>
    <row r="244" spans="1:49" ht="16.8" outlineLevel="1">
      <c r="E244" s="44">
        <f>INDEX($K$4:$AV$4,,COUNT(E$209:E243)+1)</f>
        <v>45747</v>
      </c>
      <c r="G244" s="2" t="s">
        <v>105</v>
      </c>
      <c r="I244" s="2" cm="1">
        <f t="array" ref="I244">INDEX($K$25:$AV$25,,MATCH(E244,$K$4:$AV$4,0))</f>
        <v>0</v>
      </c>
      <c r="K244" s="2">
        <f>IF(J$4=$E244, $I244*J$202,0) + IF(J$4&gt;$E244,MIN(J244,$I244-SUM($J244:J244)))</f>
        <v>0</v>
      </c>
      <c r="L244" s="2">
        <f>IF(K$4=$E244, $I244*K$202,0) + IF(K$4&gt;$E244,MIN(K244,$I244-SUM($J244:K244)))</f>
        <v>0</v>
      </c>
      <c r="M244" s="2">
        <f>IF(L$4=$E244, $I244*L$202,0) + IF(L$4&gt;$E244,MIN(L244,$I244-SUM($J244:L244)))</f>
        <v>0</v>
      </c>
      <c r="N244" s="2">
        <f>IF(M$4=$E244, $I244*M$202,0) + IF(M$4&gt;$E244,MIN(M244,$I244-SUM($J244:M244)))</f>
        <v>0</v>
      </c>
      <c r="O244" s="2">
        <f>IF(N$4=$E244, $I244*N$202,0) + IF(N$4&gt;$E244,MIN(N244,$I244-SUM($J244:N244)))</f>
        <v>0</v>
      </c>
      <c r="P244" s="2">
        <f>IF(O$4=$E244, $I244*O$202,0) + IF(O$4&gt;$E244,MIN(O244,$I244-SUM($J244:O244)))</f>
        <v>0</v>
      </c>
      <c r="Q244" s="2">
        <f>IF(P$4=$E244, $I244*P$202,0) + IF(P$4&gt;$E244,MIN(P244,$I244-SUM($J244:P244)))</f>
        <v>0</v>
      </c>
      <c r="R244" s="2">
        <f>IF(Q$4=$E244, $I244*Q$202,0) + IF(Q$4&gt;$E244,MIN(Q244,$I244-SUM($J244:Q244)))</f>
        <v>0</v>
      </c>
      <c r="S244" s="2">
        <f>IF(R$4=$E244, $I244*R$202,0) + IF(R$4&gt;$E244,MIN(R244,$I244-SUM($J244:R244)))</f>
        <v>0</v>
      </c>
      <c r="T244" s="2">
        <f>IF(S$4=$E244, $I244*S$202,0) + IF(S$4&gt;$E244,MIN(S244,$I244-SUM($J244:S244)))</f>
        <v>0</v>
      </c>
      <c r="U244" s="2">
        <f>IF(T$4=$E244, $I244*T$202,0) + IF(T$4&gt;$E244,MIN(T244,$I244-SUM($J244:T244)))</f>
        <v>0</v>
      </c>
      <c r="V244" s="2">
        <f>IF(U$4=$E244, $I244*U$202,0) + IF(U$4&gt;$E244,MIN(U244,$I244-SUM($J244:U244)))</f>
        <v>0</v>
      </c>
      <c r="W244" s="2">
        <f>IF(V$4=$E244, $I244*V$202,0) + IF(V$4&gt;$E244,MIN(V244,$I244-SUM($J244:V244)))</f>
        <v>0</v>
      </c>
      <c r="X244" s="2">
        <f>IF(W$4=$E244, $I244*W$202,0) + IF(W$4&gt;$E244,MIN(W244,$I244-SUM($J244:W244)))</f>
        <v>0</v>
      </c>
      <c r="Y244" s="2">
        <f>IF(X$4=$E244, $I244*X$202,0) + IF(X$4&gt;$E244,MIN(X244,$I244-SUM($J244:X244)))</f>
        <v>0</v>
      </c>
      <c r="Z244" s="2">
        <f>IF(Y$4=$E244, $I244*Y$202,0) + IF(Y$4&gt;$E244,MIN(Y244,$I244-SUM($J244:Y244)))</f>
        <v>0</v>
      </c>
      <c r="AA244" s="2">
        <f>IF(Z$4=$E244, $I244*Z$202,0) + IF(Z$4&gt;$E244,MIN(Z244,$I244-SUM($J244:Z244)))</f>
        <v>0</v>
      </c>
      <c r="AB244" s="2">
        <f>IF(AA$4=$E244, $I244*AA$202,0) + IF(AA$4&gt;$E244,MIN(AA244,$I244-SUM($J244:AA244)))</f>
        <v>0</v>
      </c>
      <c r="AC244" s="2">
        <f>IF(AB$4=$E244, $I244*AB$202,0) + IF(AB$4&gt;$E244,MIN(AB244,$I244-SUM($J244:AB244)))</f>
        <v>0</v>
      </c>
      <c r="AD244" s="2">
        <f>IF(AC$4=$E244, $I244*AC$202,0) + IF(AC$4&gt;$E244,MIN(AC244,$I244-SUM($J244:AC244)))</f>
        <v>0</v>
      </c>
      <c r="AE244" s="2">
        <f>IF(AD$4=$E244, $I244*AD$202,0) + IF(AD$4&gt;$E244,MIN(AD244,$I244-SUM($J244:AD244)))</f>
        <v>0</v>
      </c>
      <c r="AF244" s="2">
        <f>IF(AE$4=$E244, $I244*AE$202,0) + IF(AE$4&gt;$E244,MIN(AE244,$I244-SUM($J244:AE244)))</f>
        <v>0</v>
      </c>
      <c r="AG244" s="2">
        <f>IF(AF$4=$E244, $I244*AF$202,0) + IF(AF$4&gt;$E244,MIN(AF244,$I244-SUM($J244:AF244)))</f>
        <v>0</v>
      </c>
      <c r="AH244" s="2">
        <f>IF(AG$4=$E244, $I244*AG$202,0) + IF(AG$4&gt;$E244,MIN(AG244,$I244-SUM($J244:AG244)))</f>
        <v>0</v>
      </c>
      <c r="AI244" s="2">
        <f>IF(AH$4=$E244, $I244*AH$202,0) + IF(AH$4&gt;$E244,MIN(AH244,$I244-SUM($J244:AH244)))</f>
        <v>0</v>
      </c>
      <c r="AJ244" s="2">
        <f>IF(AI$4=$E244, $I244*AI$202,0) + IF(AI$4&gt;$E244,MIN(AI244,$I244-SUM($J244:AI244)))</f>
        <v>0</v>
      </c>
      <c r="AK244" s="2">
        <f>IF(AJ$4=$E244, $I244*AJ$202,0) + IF(AJ$4&gt;$E244,MIN(AJ244,$I244-SUM($J244:AJ244)))</f>
        <v>0</v>
      </c>
      <c r="AL244" s="2">
        <f>IF(AK$4=$E244, $I244*AK$202,0) + IF(AK$4&gt;$E244,MIN(AK244,$I244-SUM($J244:AK244)))</f>
        <v>0</v>
      </c>
      <c r="AM244" s="2">
        <f>IF(AL$4=$E244, $I244*AL$202,0) + IF(AL$4&gt;$E244,MIN(AL244,$I244-SUM($J244:AL244)))</f>
        <v>0</v>
      </c>
      <c r="AN244" s="2">
        <f>IF(AM$4=$E244, $I244*AM$202,0) + IF(AM$4&gt;$E244,MIN(AM244,$I244-SUM($J244:AM244)))</f>
        <v>0</v>
      </c>
      <c r="AO244" s="2">
        <f>IF(AN$4=$E244, $I244*AN$202,0) + IF(AN$4&gt;$E244,MIN(AN244,$I244-SUM($J244:AN244)))</f>
        <v>0</v>
      </c>
      <c r="AP244" s="2">
        <f>IF(AO$4=$E244, $I244*AO$202,0) + IF(AO$4&gt;$E244,MIN(AO244,$I244-SUM($J244:AO244)))</f>
        <v>0</v>
      </c>
      <c r="AQ244" s="57">
        <f>IF(AP$4=$E244, $I244*AP$202,0) + IF(AP$4&gt;$E244,MIN(AP244,$I244-SUM($J244:AP244)))</f>
        <v>0</v>
      </c>
      <c r="AR244" s="2">
        <f>IF(AQ$4=$E244, $I244*AQ$202,0) + IF(AQ$4&gt;$E244,MIN(AQ244,$I244-SUM($J244:AQ244)))</f>
        <v>0</v>
      </c>
      <c r="AS244" s="2">
        <f>IF(AR$4=$E244, $I244*AR$202,0) + IF(AR$4&gt;$E244,MIN(AR244,$I244-SUM($J244:AR244)))</f>
        <v>0</v>
      </c>
      <c r="AT244" s="2">
        <f>IF(AS$4=$E244, $I244*AS$202,0) + IF(AS$4&gt;$E244,MIN(AS244,$I244-SUM($J244:AS244)))</f>
        <v>0</v>
      </c>
      <c r="AU244" s="2">
        <f>IF(AT$4=$E244, $I244*AT$202,0) + IF(AT$4&gt;$E244,MIN(AT244,$I244-SUM($J244:AT244)))</f>
        <v>0</v>
      </c>
      <c r="AV244" s="2">
        <f>IF(AU$4=$E244, $I244*AU$202,0) + IF(AU$4&gt;$E244,MIN(AU244,$I244-SUM($J244:AU244)))</f>
        <v>0</v>
      </c>
      <c r="AW244" s="2"/>
    </row>
    <row r="245" spans="1:49" ht="16.8" outlineLevel="1">
      <c r="E245" s="44">
        <f>INDEX($K$4:$AV$4,,COUNT(E$209:E244)+1)</f>
        <v>46112</v>
      </c>
      <c r="G245" s="2" t="s">
        <v>105</v>
      </c>
      <c r="I245" s="2" cm="1">
        <f t="array" ref="I245">INDEX($K$25:$AV$25,,MATCH(E245,$K$4:$AV$4,0))</f>
        <v>0</v>
      </c>
      <c r="K245" s="2">
        <f>IF(J$4=$E245, $I245*J$202,0) + IF(J$4&gt;$E245,MIN(J245,$I245-SUM($J245:J245)))</f>
        <v>0</v>
      </c>
      <c r="L245" s="2">
        <f>IF(K$4=$E245, $I245*K$202,0) + IF(K$4&gt;$E245,MIN(K245,$I245-SUM($J245:K245)))</f>
        <v>0</v>
      </c>
      <c r="M245" s="2">
        <f>IF(L$4=$E245, $I245*L$202,0) + IF(L$4&gt;$E245,MIN(L245,$I245-SUM($J245:L245)))</f>
        <v>0</v>
      </c>
      <c r="N245" s="2">
        <f>IF(M$4=$E245, $I245*M$202,0) + IF(M$4&gt;$E245,MIN(M245,$I245-SUM($J245:M245)))</f>
        <v>0</v>
      </c>
      <c r="O245" s="2">
        <f>IF(N$4=$E245, $I245*N$202,0) + IF(N$4&gt;$E245,MIN(N245,$I245-SUM($J245:N245)))</f>
        <v>0</v>
      </c>
      <c r="P245" s="2">
        <f>IF(O$4=$E245, $I245*O$202,0) + IF(O$4&gt;$E245,MIN(O245,$I245-SUM($J245:O245)))</f>
        <v>0</v>
      </c>
      <c r="Q245" s="2">
        <f>IF(P$4=$E245, $I245*P$202,0) + IF(P$4&gt;$E245,MIN(P245,$I245-SUM($J245:P245)))</f>
        <v>0</v>
      </c>
      <c r="R245" s="2">
        <f>IF(Q$4=$E245, $I245*Q$202,0) + IF(Q$4&gt;$E245,MIN(Q245,$I245-SUM($J245:Q245)))</f>
        <v>0</v>
      </c>
      <c r="S245" s="2">
        <f>IF(R$4=$E245, $I245*R$202,0) + IF(R$4&gt;$E245,MIN(R245,$I245-SUM($J245:R245)))</f>
        <v>0</v>
      </c>
      <c r="T245" s="2">
        <f>IF(S$4=$E245, $I245*S$202,0) + IF(S$4&gt;$E245,MIN(S245,$I245-SUM($J245:S245)))</f>
        <v>0</v>
      </c>
      <c r="U245" s="2">
        <f>IF(T$4=$E245, $I245*T$202,0) + IF(T$4&gt;$E245,MIN(T245,$I245-SUM($J245:T245)))</f>
        <v>0</v>
      </c>
      <c r="V245" s="2">
        <f>IF(U$4=$E245, $I245*U$202,0) + IF(U$4&gt;$E245,MIN(U245,$I245-SUM($J245:U245)))</f>
        <v>0</v>
      </c>
      <c r="W245" s="2">
        <f>IF(V$4=$E245, $I245*V$202,0) + IF(V$4&gt;$E245,MIN(V245,$I245-SUM($J245:V245)))</f>
        <v>0</v>
      </c>
      <c r="X245" s="2">
        <f>IF(W$4=$E245, $I245*W$202,0) + IF(W$4&gt;$E245,MIN(W245,$I245-SUM($J245:W245)))</f>
        <v>0</v>
      </c>
      <c r="Y245" s="2">
        <f>IF(X$4=$E245, $I245*X$202,0) + IF(X$4&gt;$E245,MIN(X245,$I245-SUM($J245:X245)))</f>
        <v>0</v>
      </c>
      <c r="Z245" s="2">
        <f>IF(Y$4=$E245, $I245*Y$202,0) + IF(Y$4&gt;$E245,MIN(Y245,$I245-SUM($J245:Y245)))</f>
        <v>0</v>
      </c>
      <c r="AA245" s="2">
        <f>IF(Z$4=$E245, $I245*Z$202,0) + IF(Z$4&gt;$E245,MIN(Z245,$I245-SUM($J245:Z245)))</f>
        <v>0</v>
      </c>
      <c r="AB245" s="2">
        <f>IF(AA$4=$E245, $I245*AA$202,0) + IF(AA$4&gt;$E245,MIN(AA245,$I245-SUM($J245:AA245)))</f>
        <v>0</v>
      </c>
      <c r="AC245" s="2">
        <f>IF(AB$4=$E245, $I245*AB$202,0) + IF(AB$4&gt;$E245,MIN(AB245,$I245-SUM($J245:AB245)))</f>
        <v>0</v>
      </c>
      <c r="AD245" s="2">
        <f>IF(AC$4=$E245, $I245*AC$202,0) + IF(AC$4&gt;$E245,MIN(AC245,$I245-SUM($J245:AC245)))</f>
        <v>0</v>
      </c>
      <c r="AE245" s="2">
        <f>IF(AD$4=$E245, $I245*AD$202,0) + IF(AD$4&gt;$E245,MIN(AD245,$I245-SUM($J245:AD245)))</f>
        <v>0</v>
      </c>
      <c r="AF245" s="2">
        <f>IF(AE$4=$E245, $I245*AE$202,0) + IF(AE$4&gt;$E245,MIN(AE245,$I245-SUM($J245:AE245)))</f>
        <v>0</v>
      </c>
      <c r="AG245" s="2">
        <f>IF(AF$4=$E245, $I245*AF$202,0) + IF(AF$4&gt;$E245,MIN(AF245,$I245-SUM($J245:AF245)))</f>
        <v>0</v>
      </c>
      <c r="AH245" s="2">
        <f>IF(AG$4=$E245, $I245*AG$202,0) + IF(AG$4&gt;$E245,MIN(AG245,$I245-SUM($J245:AG245)))</f>
        <v>0</v>
      </c>
      <c r="AI245" s="2">
        <f>IF(AH$4=$E245, $I245*AH$202,0) + IF(AH$4&gt;$E245,MIN(AH245,$I245-SUM($J245:AH245)))</f>
        <v>0</v>
      </c>
      <c r="AJ245" s="2">
        <f>IF(AI$4=$E245, $I245*AI$202,0) + IF(AI$4&gt;$E245,MIN(AI245,$I245-SUM($J245:AI245)))</f>
        <v>0</v>
      </c>
      <c r="AK245" s="2">
        <f>IF(AJ$4=$E245, $I245*AJ$202,0) + IF(AJ$4&gt;$E245,MIN(AJ245,$I245-SUM($J245:AJ245)))</f>
        <v>0</v>
      </c>
      <c r="AL245" s="2">
        <f>IF(AK$4=$E245, $I245*AK$202,0) + IF(AK$4&gt;$E245,MIN(AK245,$I245-SUM($J245:AK245)))</f>
        <v>0</v>
      </c>
      <c r="AM245" s="2">
        <f>IF(AL$4=$E245, $I245*AL$202,0) + IF(AL$4&gt;$E245,MIN(AL245,$I245-SUM($J245:AL245)))</f>
        <v>0</v>
      </c>
      <c r="AN245" s="2">
        <f>IF(AM$4=$E245, $I245*AM$202,0) + IF(AM$4&gt;$E245,MIN(AM245,$I245-SUM($J245:AM245)))</f>
        <v>0</v>
      </c>
      <c r="AO245" s="2">
        <f>IF(AN$4=$E245, $I245*AN$202,0) + IF(AN$4&gt;$E245,MIN(AN245,$I245-SUM($J245:AN245)))</f>
        <v>0</v>
      </c>
      <c r="AP245" s="2">
        <f>IF(AO$4=$E245, $I245*AO$202,0) + IF(AO$4&gt;$E245,MIN(AO245,$I245-SUM($J245:AO245)))</f>
        <v>0</v>
      </c>
      <c r="AQ245" s="57">
        <f>IF(AP$4=$E245, $I245*AP$202,0) + IF(AP$4&gt;$E245,MIN(AP245,$I245-SUM($J245:AP245)))</f>
        <v>0</v>
      </c>
      <c r="AR245" s="2">
        <f>IF(AQ$4=$E245, $I245*AQ$202,0) + IF(AQ$4&gt;$E245,MIN(AQ245,$I245-SUM($J245:AQ245)))</f>
        <v>0</v>
      </c>
      <c r="AS245" s="2">
        <f>IF(AR$4=$E245, $I245*AR$202,0) + IF(AR$4&gt;$E245,MIN(AR245,$I245-SUM($J245:AR245)))</f>
        <v>0</v>
      </c>
      <c r="AT245" s="2">
        <f>IF(AS$4=$E245, $I245*AS$202,0) + IF(AS$4&gt;$E245,MIN(AS245,$I245-SUM($J245:AS245)))</f>
        <v>0</v>
      </c>
      <c r="AU245" s="2">
        <f>IF(AT$4=$E245, $I245*AT$202,0) + IF(AT$4&gt;$E245,MIN(AT245,$I245-SUM($J245:AT245)))</f>
        <v>0</v>
      </c>
      <c r="AV245" s="2">
        <f>IF(AU$4=$E245, $I245*AU$202,0) + IF(AU$4&gt;$E245,MIN(AU245,$I245-SUM($J245:AU245)))</f>
        <v>0</v>
      </c>
      <c r="AW245" s="2"/>
    </row>
    <row r="246" spans="1:49" ht="16.8" outlineLevel="1">
      <c r="E246" s="44">
        <f>INDEX($K$4:$AV$4,,COUNT(E$209:E245)+1)</f>
        <v>46477</v>
      </c>
      <c r="G246" s="2" t="s">
        <v>105</v>
      </c>
      <c r="I246" s="2" cm="1">
        <f t="array" ref="I246">INDEX($K$25:$AV$25,,MATCH(E246,$K$4:$AV$4,0))</f>
        <v>0</v>
      </c>
      <c r="K246" s="2">
        <f>IF(J$4=$E246, $I246*J$202,0) + IF(J$4&gt;$E246,MIN(J246,$I246-SUM($J246:J246)))</f>
        <v>0</v>
      </c>
      <c r="L246" s="2">
        <f>IF(K$4=$E246, $I246*K$202,0) + IF(K$4&gt;$E246,MIN(K246,$I246-SUM($J246:K246)))</f>
        <v>0</v>
      </c>
      <c r="M246" s="2">
        <f>IF(L$4=$E246, $I246*L$202,0) + IF(L$4&gt;$E246,MIN(L246,$I246-SUM($J246:L246)))</f>
        <v>0</v>
      </c>
      <c r="N246" s="2">
        <f>IF(M$4=$E246, $I246*M$202,0) + IF(M$4&gt;$E246,MIN(M246,$I246-SUM($J246:M246)))</f>
        <v>0</v>
      </c>
      <c r="O246" s="2">
        <f>IF(N$4=$E246, $I246*N$202,0) + IF(N$4&gt;$E246,MIN(N246,$I246-SUM($J246:N246)))</f>
        <v>0</v>
      </c>
      <c r="P246" s="2">
        <f>IF(O$4=$E246, $I246*O$202,0) + IF(O$4&gt;$E246,MIN(O246,$I246-SUM($J246:O246)))</f>
        <v>0</v>
      </c>
      <c r="Q246" s="2">
        <f>IF(P$4=$E246, $I246*P$202,0) + IF(P$4&gt;$E246,MIN(P246,$I246-SUM($J246:P246)))</f>
        <v>0</v>
      </c>
      <c r="R246" s="2">
        <f>IF(Q$4=$E246, $I246*Q$202,0) + IF(Q$4&gt;$E246,MIN(Q246,$I246-SUM($J246:Q246)))</f>
        <v>0</v>
      </c>
      <c r="S246" s="2">
        <f>IF(R$4=$E246, $I246*R$202,0) + IF(R$4&gt;$E246,MIN(R246,$I246-SUM($J246:R246)))</f>
        <v>0</v>
      </c>
      <c r="T246" s="2">
        <f>IF(S$4=$E246, $I246*S$202,0) + IF(S$4&gt;$E246,MIN(S246,$I246-SUM($J246:S246)))</f>
        <v>0</v>
      </c>
      <c r="U246" s="2">
        <f>IF(T$4=$E246, $I246*T$202,0) + IF(T$4&gt;$E246,MIN(T246,$I246-SUM($J246:T246)))</f>
        <v>0</v>
      </c>
      <c r="V246" s="2">
        <f>IF(U$4=$E246, $I246*U$202,0) + IF(U$4&gt;$E246,MIN(U246,$I246-SUM($J246:U246)))</f>
        <v>0</v>
      </c>
      <c r="W246" s="2">
        <f>IF(V$4=$E246, $I246*V$202,0) + IF(V$4&gt;$E246,MIN(V246,$I246-SUM($J246:V246)))</f>
        <v>0</v>
      </c>
      <c r="X246" s="2">
        <f>IF(W$4=$E246, $I246*W$202,0) + IF(W$4&gt;$E246,MIN(W246,$I246-SUM($J246:W246)))</f>
        <v>0</v>
      </c>
      <c r="Y246" s="2">
        <f>IF(X$4=$E246, $I246*X$202,0) + IF(X$4&gt;$E246,MIN(X246,$I246-SUM($J246:X246)))</f>
        <v>0</v>
      </c>
      <c r="Z246" s="2">
        <f>IF(Y$4=$E246, $I246*Y$202,0) + IF(Y$4&gt;$E246,MIN(Y246,$I246-SUM($J246:Y246)))</f>
        <v>0</v>
      </c>
      <c r="AA246" s="2">
        <f>IF(Z$4=$E246, $I246*Z$202,0) + IF(Z$4&gt;$E246,MIN(Z246,$I246-SUM($J246:Z246)))</f>
        <v>0</v>
      </c>
      <c r="AB246" s="2">
        <f>IF(AA$4=$E246, $I246*AA$202,0) + IF(AA$4&gt;$E246,MIN(AA246,$I246-SUM($J246:AA246)))</f>
        <v>0</v>
      </c>
      <c r="AC246" s="2">
        <f>IF(AB$4=$E246, $I246*AB$202,0) + IF(AB$4&gt;$E246,MIN(AB246,$I246-SUM($J246:AB246)))</f>
        <v>0</v>
      </c>
      <c r="AD246" s="2">
        <f>IF(AC$4=$E246, $I246*AC$202,0) + IF(AC$4&gt;$E246,MIN(AC246,$I246-SUM($J246:AC246)))</f>
        <v>0</v>
      </c>
      <c r="AE246" s="2">
        <f>IF(AD$4=$E246, $I246*AD$202,0) + IF(AD$4&gt;$E246,MIN(AD246,$I246-SUM($J246:AD246)))</f>
        <v>0</v>
      </c>
      <c r="AF246" s="2">
        <f>IF(AE$4=$E246, $I246*AE$202,0) + IF(AE$4&gt;$E246,MIN(AE246,$I246-SUM($J246:AE246)))</f>
        <v>0</v>
      </c>
      <c r="AG246" s="2">
        <f>IF(AF$4=$E246, $I246*AF$202,0) + IF(AF$4&gt;$E246,MIN(AF246,$I246-SUM($J246:AF246)))</f>
        <v>0</v>
      </c>
      <c r="AH246" s="2">
        <f>IF(AG$4=$E246, $I246*AG$202,0) + IF(AG$4&gt;$E246,MIN(AG246,$I246-SUM($J246:AG246)))</f>
        <v>0</v>
      </c>
      <c r="AI246" s="2">
        <f>IF(AH$4=$E246, $I246*AH$202,0) + IF(AH$4&gt;$E246,MIN(AH246,$I246-SUM($J246:AH246)))</f>
        <v>0</v>
      </c>
      <c r="AJ246" s="2">
        <f>IF(AI$4=$E246, $I246*AI$202,0) + IF(AI$4&gt;$E246,MIN(AI246,$I246-SUM($J246:AI246)))</f>
        <v>0</v>
      </c>
      <c r="AK246" s="2">
        <f>IF(AJ$4=$E246, $I246*AJ$202,0) + IF(AJ$4&gt;$E246,MIN(AJ246,$I246-SUM($J246:AJ246)))</f>
        <v>0</v>
      </c>
      <c r="AL246" s="2">
        <f>IF(AK$4=$E246, $I246*AK$202,0) + IF(AK$4&gt;$E246,MIN(AK246,$I246-SUM($J246:AK246)))</f>
        <v>0</v>
      </c>
      <c r="AM246" s="2">
        <f>IF(AL$4=$E246, $I246*AL$202,0) + IF(AL$4&gt;$E246,MIN(AL246,$I246-SUM($J246:AL246)))</f>
        <v>0</v>
      </c>
      <c r="AN246" s="2">
        <f>IF(AM$4=$E246, $I246*AM$202,0) + IF(AM$4&gt;$E246,MIN(AM246,$I246-SUM($J246:AM246)))</f>
        <v>0</v>
      </c>
      <c r="AO246" s="2">
        <f>IF(AN$4=$E246, $I246*AN$202,0) + IF(AN$4&gt;$E246,MIN(AN246,$I246-SUM($J246:AN246)))</f>
        <v>0</v>
      </c>
      <c r="AP246" s="2">
        <f>IF(AO$4=$E246, $I246*AO$202,0) + IF(AO$4&gt;$E246,MIN(AO246,$I246-SUM($J246:AO246)))</f>
        <v>0</v>
      </c>
      <c r="AQ246" s="57">
        <f>IF(AP$4=$E246, $I246*AP$202,0) + IF(AP$4&gt;$E246,MIN(AP246,$I246-SUM($J246:AP246)))</f>
        <v>0</v>
      </c>
      <c r="AR246" s="2">
        <f>IF(AQ$4=$E246, $I246*AQ$202,0) + IF(AQ$4&gt;$E246,MIN(AQ246,$I246-SUM($J246:AQ246)))</f>
        <v>0</v>
      </c>
      <c r="AS246" s="2">
        <f>IF(AR$4=$E246, $I246*AR$202,0) + IF(AR$4&gt;$E246,MIN(AR246,$I246-SUM($J246:AR246)))</f>
        <v>0</v>
      </c>
      <c r="AT246" s="2">
        <f>IF(AS$4=$E246, $I246*AS$202,0) + IF(AS$4&gt;$E246,MIN(AS246,$I246-SUM($J246:AS246)))</f>
        <v>0</v>
      </c>
      <c r="AU246" s="2">
        <f>IF(AT$4=$E246, $I246*AT$202,0) + IF(AT$4&gt;$E246,MIN(AT246,$I246-SUM($J246:AT246)))</f>
        <v>0</v>
      </c>
      <c r="AV246" s="2">
        <f>IF(AU$4=$E246, $I246*AU$202,0) + IF(AU$4&gt;$E246,MIN(AU246,$I246-SUM($J246:AU246)))</f>
        <v>0</v>
      </c>
      <c r="AW246" s="2"/>
    </row>
    <row r="247" spans="1:49" ht="16.8" outlineLevel="1">
      <c r="E247" s="44">
        <f>INDEX($K$4:$AV$4,,COUNT(E$209:E246)+1)</f>
        <v>46843</v>
      </c>
      <c r="G247" s="2" t="s">
        <v>105</v>
      </c>
      <c r="I247" s="2" cm="1">
        <f t="array" ref="I247">INDEX($K$25:$AV$25,,MATCH(E247,$K$4:$AV$4,0))</f>
        <v>0</v>
      </c>
      <c r="K247" s="2">
        <f>IF(J$4=$E247, $I247*J$202,0) + IF(J$4&gt;$E247,MIN(J247,$I247-SUM($J247:J247)))</f>
        <v>0</v>
      </c>
      <c r="L247" s="2">
        <f>IF(K$4=$E247, $I247*K$202,0) + IF(K$4&gt;$E247,MIN(K247,$I247-SUM($J247:K247)))</f>
        <v>0</v>
      </c>
      <c r="M247" s="2">
        <f>IF(L$4=$E247, $I247*L$202,0) + IF(L$4&gt;$E247,MIN(L247,$I247-SUM($J247:L247)))</f>
        <v>0</v>
      </c>
      <c r="N247" s="2">
        <f>IF(M$4=$E247, $I247*M$202,0) + IF(M$4&gt;$E247,MIN(M247,$I247-SUM($J247:M247)))</f>
        <v>0</v>
      </c>
      <c r="O247" s="2">
        <f>IF(N$4=$E247, $I247*N$202,0) + IF(N$4&gt;$E247,MIN(N247,$I247-SUM($J247:N247)))</f>
        <v>0</v>
      </c>
      <c r="P247" s="2">
        <f>IF(O$4=$E247, $I247*O$202,0) + IF(O$4&gt;$E247,MIN(O247,$I247-SUM($J247:O247)))</f>
        <v>0</v>
      </c>
      <c r="Q247" s="2">
        <f>IF(P$4=$E247, $I247*P$202,0) + IF(P$4&gt;$E247,MIN(P247,$I247-SUM($J247:P247)))</f>
        <v>0</v>
      </c>
      <c r="R247" s="2">
        <f>IF(Q$4=$E247, $I247*Q$202,0) + IF(Q$4&gt;$E247,MIN(Q247,$I247-SUM($J247:Q247)))</f>
        <v>0</v>
      </c>
      <c r="S247" s="2">
        <f>IF(R$4=$E247, $I247*R$202,0) + IF(R$4&gt;$E247,MIN(R247,$I247-SUM($J247:R247)))</f>
        <v>0</v>
      </c>
      <c r="T247" s="2">
        <f>IF(S$4=$E247, $I247*S$202,0) + IF(S$4&gt;$E247,MIN(S247,$I247-SUM($J247:S247)))</f>
        <v>0</v>
      </c>
      <c r="U247" s="2">
        <f>IF(T$4=$E247, $I247*T$202,0) + IF(T$4&gt;$E247,MIN(T247,$I247-SUM($J247:T247)))</f>
        <v>0</v>
      </c>
      <c r="V247" s="2">
        <f>IF(U$4=$E247, $I247*U$202,0) + IF(U$4&gt;$E247,MIN(U247,$I247-SUM($J247:U247)))</f>
        <v>0</v>
      </c>
      <c r="W247" s="2">
        <f>IF(V$4=$E247, $I247*V$202,0) + IF(V$4&gt;$E247,MIN(V247,$I247-SUM($J247:V247)))</f>
        <v>0</v>
      </c>
      <c r="X247" s="2">
        <f>IF(W$4=$E247, $I247*W$202,0) + IF(W$4&gt;$E247,MIN(W247,$I247-SUM($J247:W247)))</f>
        <v>0</v>
      </c>
      <c r="Y247" s="2">
        <f>IF(X$4=$E247, $I247*X$202,0) + IF(X$4&gt;$E247,MIN(X247,$I247-SUM($J247:X247)))</f>
        <v>0</v>
      </c>
      <c r="Z247" s="2">
        <f>IF(Y$4=$E247, $I247*Y$202,0) + IF(Y$4&gt;$E247,MIN(Y247,$I247-SUM($J247:Y247)))</f>
        <v>0</v>
      </c>
      <c r="AA247" s="2">
        <f>IF(Z$4=$E247, $I247*Z$202,0) + IF(Z$4&gt;$E247,MIN(Z247,$I247-SUM($J247:Z247)))</f>
        <v>0</v>
      </c>
      <c r="AB247" s="2">
        <f>IF(AA$4=$E247, $I247*AA$202,0) + IF(AA$4&gt;$E247,MIN(AA247,$I247-SUM($J247:AA247)))</f>
        <v>0</v>
      </c>
      <c r="AC247" s="2">
        <f>IF(AB$4=$E247, $I247*AB$202,0) + IF(AB$4&gt;$E247,MIN(AB247,$I247-SUM($J247:AB247)))</f>
        <v>0</v>
      </c>
      <c r="AD247" s="2">
        <f>IF(AC$4=$E247, $I247*AC$202,0) + IF(AC$4&gt;$E247,MIN(AC247,$I247-SUM($J247:AC247)))</f>
        <v>0</v>
      </c>
      <c r="AE247" s="2">
        <f>IF(AD$4=$E247, $I247*AD$202,0) + IF(AD$4&gt;$E247,MIN(AD247,$I247-SUM($J247:AD247)))</f>
        <v>0</v>
      </c>
      <c r="AF247" s="2">
        <f>IF(AE$4=$E247, $I247*AE$202,0) + IF(AE$4&gt;$E247,MIN(AE247,$I247-SUM($J247:AE247)))</f>
        <v>0</v>
      </c>
      <c r="AG247" s="2">
        <f>IF(AF$4=$E247, $I247*AF$202,0) + IF(AF$4&gt;$E247,MIN(AF247,$I247-SUM($J247:AF247)))</f>
        <v>0</v>
      </c>
      <c r="AH247" s="2">
        <f>IF(AG$4=$E247, $I247*AG$202,0) + IF(AG$4&gt;$E247,MIN(AG247,$I247-SUM($J247:AG247)))</f>
        <v>0</v>
      </c>
      <c r="AI247" s="2">
        <f>IF(AH$4=$E247, $I247*AH$202,0) + IF(AH$4&gt;$E247,MIN(AH247,$I247-SUM($J247:AH247)))</f>
        <v>0</v>
      </c>
      <c r="AJ247" s="2">
        <f>IF(AI$4=$E247, $I247*AI$202,0) + IF(AI$4&gt;$E247,MIN(AI247,$I247-SUM($J247:AI247)))</f>
        <v>0</v>
      </c>
      <c r="AK247" s="2">
        <f>IF(AJ$4=$E247, $I247*AJ$202,0) + IF(AJ$4&gt;$E247,MIN(AJ247,$I247-SUM($J247:AJ247)))</f>
        <v>0</v>
      </c>
      <c r="AL247" s="2">
        <f>IF(AK$4=$E247, $I247*AK$202,0) + IF(AK$4&gt;$E247,MIN(AK247,$I247-SUM($J247:AK247)))</f>
        <v>0</v>
      </c>
      <c r="AM247" s="2">
        <f>IF(AL$4=$E247, $I247*AL$202,0) + IF(AL$4&gt;$E247,MIN(AL247,$I247-SUM($J247:AL247)))</f>
        <v>0</v>
      </c>
      <c r="AN247" s="2">
        <f>IF(AM$4=$E247, $I247*AM$202,0) + IF(AM$4&gt;$E247,MIN(AM247,$I247-SUM($J247:AM247)))</f>
        <v>0</v>
      </c>
      <c r="AO247" s="2">
        <f>IF(AN$4=$E247, $I247*AN$202,0) + IF(AN$4&gt;$E247,MIN(AN247,$I247-SUM($J247:AN247)))</f>
        <v>0</v>
      </c>
      <c r="AP247" s="2">
        <f>IF(AO$4=$E247, $I247*AO$202,0) + IF(AO$4&gt;$E247,MIN(AO247,$I247-SUM($J247:AO247)))</f>
        <v>0</v>
      </c>
      <c r="AQ247" s="57">
        <f>IF(AP$4=$E247, $I247*AP$202,0) + IF(AP$4&gt;$E247,MIN(AP247,$I247-SUM($J247:AP247)))</f>
        <v>0</v>
      </c>
      <c r="AR247" s="2">
        <f>IF(AQ$4=$E247, $I247*AQ$202,0) + IF(AQ$4&gt;$E247,MIN(AQ247,$I247-SUM($J247:AQ247)))</f>
        <v>0</v>
      </c>
      <c r="AS247" s="2">
        <f>IF(AR$4=$E247, $I247*AR$202,0) + IF(AR$4&gt;$E247,MIN(AR247,$I247-SUM($J247:AR247)))</f>
        <v>0</v>
      </c>
      <c r="AT247" s="2">
        <f>IF(AS$4=$E247, $I247*AS$202,0) + IF(AS$4&gt;$E247,MIN(AS247,$I247-SUM($J247:AS247)))</f>
        <v>0</v>
      </c>
      <c r="AU247" s="2">
        <f>IF(AT$4=$E247, $I247*AT$202,0) + IF(AT$4&gt;$E247,MIN(AT247,$I247-SUM($J247:AT247)))</f>
        <v>0</v>
      </c>
      <c r="AV247" s="2">
        <f>IF(AU$4=$E247, $I247*AU$202,0) + IF(AU$4&gt;$E247,MIN(AU247,$I247-SUM($J247:AU247)))</f>
        <v>0</v>
      </c>
      <c r="AW247" s="2"/>
    </row>
    <row r="248" spans="1:49" ht="16.8" outlineLevel="1">
      <c r="E248" s="44"/>
      <c r="I248" s="2"/>
      <c r="AQ248" s="220"/>
    </row>
    <row r="249" spans="1:49">
      <c r="AQ249" s="220"/>
    </row>
    <row r="250" spans="1:49" ht="16.8">
      <c r="A250" s="2"/>
      <c r="B250" s="22" t="s">
        <v>912</v>
      </c>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197"/>
      <c r="AR250" s="22"/>
      <c r="AS250" s="22"/>
      <c r="AT250" s="22"/>
      <c r="AU250" s="22"/>
      <c r="AV250" s="22"/>
      <c r="AW250" s="2"/>
    </row>
    <row r="251" spans="1:49" outlineLevel="1">
      <c r="AQ251" s="220"/>
    </row>
    <row r="252" spans="1:49" ht="16.8" outlineLevel="1">
      <c r="E252" s="34" t="s">
        <v>913</v>
      </c>
      <c r="F252" s="34"/>
      <c r="G252" s="7" t="s">
        <v>281</v>
      </c>
      <c r="H252" s="7"/>
      <c r="I252" s="250">
        <f>InputSummary!I234</f>
        <v>45</v>
      </c>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57"/>
      <c r="AR252" s="2"/>
      <c r="AS252" s="2"/>
      <c r="AT252" s="2"/>
      <c r="AU252" s="2"/>
      <c r="AV252" s="2"/>
    </row>
    <row r="253" spans="1:49" ht="16.8" outlineLevel="1">
      <c r="E253" s="34" t="s">
        <v>914</v>
      </c>
      <c r="F253" s="34"/>
      <c r="G253" s="7" t="s">
        <v>209</v>
      </c>
      <c r="H253" s="7"/>
      <c r="I253" s="46"/>
      <c r="K253" s="145">
        <f t="shared" ref="K253:AV253" si="87">K18 * (1 / $I252)</f>
        <v>0</v>
      </c>
      <c r="L253" s="145">
        <f t="shared" si="87"/>
        <v>0</v>
      </c>
      <c r="M253" s="145">
        <f t="shared" si="87"/>
        <v>0</v>
      </c>
      <c r="N253" s="145">
        <f t="shared" si="87"/>
        <v>0</v>
      </c>
      <c r="O253" s="145">
        <f t="shared" si="87"/>
        <v>0</v>
      </c>
      <c r="P253" s="145">
        <f t="shared" si="87"/>
        <v>0</v>
      </c>
      <c r="Q253" s="145">
        <f t="shared" si="87"/>
        <v>0</v>
      </c>
      <c r="R253" s="145">
        <f t="shared" si="87"/>
        <v>0</v>
      </c>
      <c r="S253" s="145">
        <f t="shared" si="87"/>
        <v>0</v>
      </c>
      <c r="T253" s="145">
        <f t="shared" si="87"/>
        <v>0</v>
      </c>
      <c r="U253" s="145">
        <f t="shared" si="87"/>
        <v>0</v>
      </c>
      <c r="V253" s="145">
        <f t="shared" si="87"/>
        <v>0</v>
      </c>
      <c r="W253" s="145">
        <f t="shared" si="87"/>
        <v>0</v>
      </c>
      <c r="X253" s="145">
        <f t="shared" si="87"/>
        <v>0</v>
      </c>
      <c r="Y253" s="145">
        <f t="shared" si="87"/>
        <v>0</v>
      </c>
      <c r="Z253" s="145">
        <f t="shared" si="87"/>
        <v>0</v>
      </c>
      <c r="AA253" s="145">
        <f t="shared" si="87"/>
        <v>2.2222222222222223E-2</v>
      </c>
      <c r="AB253" s="145">
        <f t="shared" si="87"/>
        <v>2.2222222222222223E-2</v>
      </c>
      <c r="AC253" s="145">
        <f t="shared" si="87"/>
        <v>2.2222222222222223E-2</v>
      </c>
      <c r="AD253" s="145">
        <f t="shared" si="87"/>
        <v>2.2222222222222223E-2</v>
      </c>
      <c r="AE253" s="145">
        <f t="shared" si="87"/>
        <v>2.2222222222222223E-2</v>
      </c>
      <c r="AF253" s="145">
        <f t="shared" si="87"/>
        <v>2.2222222222222223E-2</v>
      </c>
      <c r="AG253" s="145">
        <f t="shared" si="87"/>
        <v>2.2222222222222223E-2</v>
      </c>
      <c r="AH253" s="145">
        <f t="shared" si="87"/>
        <v>2.2222222222222223E-2</v>
      </c>
      <c r="AI253" s="145">
        <f t="shared" si="87"/>
        <v>2.2222222222222223E-2</v>
      </c>
      <c r="AJ253" s="145">
        <f t="shared" si="87"/>
        <v>2.2222222222222223E-2</v>
      </c>
      <c r="AK253" s="145">
        <f t="shared" si="87"/>
        <v>2.2222222222222223E-2</v>
      </c>
      <c r="AL253" s="145">
        <f t="shared" si="87"/>
        <v>2.2222222222222223E-2</v>
      </c>
      <c r="AM253" s="145">
        <f t="shared" si="87"/>
        <v>2.2222222222222223E-2</v>
      </c>
      <c r="AN253" s="145">
        <f t="shared" si="87"/>
        <v>2.2222222222222223E-2</v>
      </c>
      <c r="AO253" s="145">
        <f t="shared" si="87"/>
        <v>2.2222222222222223E-2</v>
      </c>
      <c r="AP253" s="145">
        <f t="shared" si="87"/>
        <v>2.2222222222222223E-2</v>
      </c>
      <c r="AQ253" s="225">
        <f t="shared" si="87"/>
        <v>2.2222222222222223E-2</v>
      </c>
      <c r="AR253" s="145">
        <f t="shared" si="87"/>
        <v>2.2222222222222223E-2</v>
      </c>
      <c r="AS253" s="145">
        <f t="shared" si="87"/>
        <v>2.2222222222222223E-2</v>
      </c>
      <c r="AT253" s="145">
        <f t="shared" si="87"/>
        <v>2.2222222222222223E-2</v>
      </c>
      <c r="AU253" s="145">
        <f t="shared" si="87"/>
        <v>2.2222222222222223E-2</v>
      </c>
      <c r="AV253" s="145">
        <f t="shared" si="87"/>
        <v>2.2222222222222223E-2</v>
      </c>
    </row>
    <row r="254" spans="1:49" ht="16.8" outlineLevel="1">
      <c r="E254" s="44"/>
      <c r="G254" s="2"/>
      <c r="I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57"/>
      <c r="AR254" s="2"/>
      <c r="AS254" s="2"/>
      <c r="AT254" s="2"/>
      <c r="AU254" s="2"/>
      <c r="AV254" s="2"/>
    </row>
    <row r="255" spans="1:49" ht="16.8">
      <c r="E255" s="44" t="s">
        <v>915</v>
      </c>
      <c r="G255" s="2" t="s">
        <v>105</v>
      </c>
      <c r="I255" s="2"/>
      <c r="K255" s="2">
        <f>K261</f>
        <v>0</v>
      </c>
      <c r="L255" s="2">
        <f t="shared" ref="L255:AV255" si="88">L261</f>
        <v>0</v>
      </c>
      <c r="M255" s="2">
        <f t="shared" si="88"/>
        <v>0</v>
      </c>
      <c r="N255" s="2">
        <f t="shared" si="88"/>
        <v>0</v>
      </c>
      <c r="O255" s="2">
        <f t="shared" si="88"/>
        <v>0</v>
      </c>
      <c r="P255" s="2">
        <f t="shared" si="88"/>
        <v>0</v>
      </c>
      <c r="Q255" s="2">
        <f t="shared" si="88"/>
        <v>0</v>
      </c>
      <c r="R255" s="2">
        <f t="shared" si="88"/>
        <v>0</v>
      </c>
      <c r="S255" s="2">
        <f t="shared" si="88"/>
        <v>0</v>
      </c>
      <c r="T255" s="2">
        <f t="shared" si="88"/>
        <v>0</v>
      </c>
      <c r="U255" s="2">
        <f t="shared" si="88"/>
        <v>0</v>
      </c>
      <c r="V255" s="2">
        <f t="shared" si="88"/>
        <v>0</v>
      </c>
      <c r="W255" s="2">
        <f t="shared" si="88"/>
        <v>0</v>
      </c>
      <c r="X255" s="2">
        <f t="shared" si="88"/>
        <v>0</v>
      </c>
      <c r="Y255" s="2">
        <f t="shared" si="88"/>
        <v>0</v>
      </c>
      <c r="Z255" s="2">
        <f t="shared" si="88"/>
        <v>0</v>
      </c>
      <c r="AA255" s="2">
        <f t="shared" si="88"/>
        <v>0</v>
      </c>
      <c r="AB255" s="2">
        <f t="shared" si="88"/>
        <v>0</v>
      </c>
      <c r="AC255" s="2">
        <f t="shared" si="88"/>
        <v>0</v>
      </c>
      <c r="AD255" s="2">
        <f t="shared" si="88"/>
        <v>0</v>
      </c>
      <c r="AE255" s="2">
        <f t="shared" si="88"/>
        <v>0</v>
      </c>
      <c r="AF255" s="2">
        <f t="shared" si="88"/>
        <v>0</v>
      </c>
      <c r="AG255" s="2">
        <f t="shared" si="88"/>
        <v>0</v>
      </c>
      <c r="AH255" s="2">
        <f t="shared" si="88"/>
        <v>0</v>
      </c>
      <c r="AI255" s="2">
        <f t="shared" si="88"/>
        <v>0</v>
      </c>
      <c r="AJ255" s="2">
        <f t="shared" si="88"/>
        <v>0</v>
      </c>
      <c r="AK255" s="2">
        <f t="shared" si="88"/>
        <v>0</v>
      </c>
      <c r="AL255" s="2">
        <f t="shared" si="88"/>
        <v>0</v>
      </c>
      <c r="AM255" s="2">
        <f t="shared" si="88"/>
        <v>0</v>
      </c>
      <c r="AN255" s="2">
        <f t="shared" si="88"/>
        <v>0</v>
      </c>
      <c r="AO255" s="2">
        <f t="shared" si="88"/>
        <v>0</v>
      </c>
      <c r="AP255" s="2">
        <f t="shared" si="88"/>
        <v>0</v>
      </c>
      <c r="AQ255" s="57">
        <f t="shared" si="88"/>
        <v>0</v>
      </c>
      <c r="AR255" s="2">
        <f t="shared" si="88"/>
        <v>0</v>
      </c>
      <c r="AS255" s="2">
        <f t="shared" si="88"/>
        <v>5.5398416646603241</v>
      </c>
      <c r="AT255" s="2">
        <f t="shared" si="88"/>
        <v>11.242300805891901</v>
      </c>
      <c r="AU255" s="2">
        <f t="shared" si="88"/>
        <v>16.901578726988959</v>
      </c>
      <c r="AV255" s="2">
        <f t="shared" si="88"/>
        <v>22.466751392143411</v>
      </c>
    </row>
    <row r="256" spans="1:49">
      <c r="AQ256" s="220"/>
    </row>
    <row r="257" spans="1:49" ht="16.8">
      <c r="A257" s="2"/>
      <c r="B257" s="2"/>
      <c r="C257" s="28" t="s">
        <v>916</v>
      </c>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9"/>
      <c r="AR257" s="28"/>
      <c r="AS257" s="28"/>
      <c r="AT257" s="28"/>
      <c r="AU257" s="28"/>
      <c r="AV257" s="28"/>
      <c r="AW257" s="2"/>
    </row>
    <row r="258" spans="1:49" ht="16.8" outlineLevel="1">
      <c r="E258" s="34"/>
      <c r="I258" s="2"/>
      <c r="AQ258" s="220"/>
    </row>
    <row r="259" spans="1:49" ht="16.8" outlineLevel="1">
      <c r="E259" s="34" t="s">
        <v>917</v>
      </c>
      <c r="G259" s="34" t="s">
        <v>209</v>
      </c>
      <c r="I259" s="2"/>
      <c r="K259" s="145">
        <f t="shared" ref="K259:AV259" si="89">K253</f>
        <v>0</v>
      </c>
      <c r="L259" s="145">
        <f t="shared" si="89"/>
        <v>0</v>
      </c>
      <c r="M259" s="145">
        <f t="shared" si="89"/>
        <v>0</v>
      </c>
      <c r="N259" s="145">
        <f t="shared" si="89"/>
        <v>0</v>
      </c>
      <c r="O259" s="145">
        <f t="shared" si="89"/>
        <v>0</v>
      </c>
      <c r="P259" s="145">
        <f t="shared" si="89"/>
        <v>0</v>
      </c>
      <c r="Q259" s="145">
        <f t="shared" si="89"/>
        <v>0</v>
      </c>
      <c r="R259" s="145">
        <f t="shared" si="89"/>
        <v>0</v>
      </c>
      <c r="S259" s="145">
        <f t="shared" si="89"/>
        <v>0</v>
      </c>
      <c r="T259" s="145">
        <f t="shared" si="89"/>
        <v>0</v>
      </c>
      <c r="U259" s="145">
        <f t="shared" si="89"/>
        <v>0</v>
      </c>
      <c r="V259" s="145">
        <f t="shared" si="89"/>
        <v>0</v>
      </c>
      <c r="W259" s="145">
        <f t="shared" si="89"/>
        <v>0</v>
      </c>
      <c r="X259" s="145">
        <f t="shared" si="89"/>
        <v>0</v>
      </c>
      <c r="Y259" s="145">
        <f t="shared" si="89"/>
        <v>0</v>
      </c>
      <c r="Z259" s="145">
        <f t="shared" si="89"/>
        <v>0</v>
      </c>
      <c r="AA259" s="145">
        <f t="shared" si="89"/>
        <v>2.2222222222222223E-2</v>
      </c>
      <c r="AB259" s="145">
        <f t="shared" si="89"/>
        <v>2.2222222222222223E-2</v>
      </c>
      <c r="AC259" s="145">
        <f t="shared" si="89"/>
        <v>2.2222222222222223E-2</v>
      </c>
      <c r="AD259" s="145">
        <f t="shared" si="89"/>
        <v>2.2222222222222223E-2</v>
      </c>
      <c r="AE259" s="145">
        <f t="shared" si="89"/>
        <v>2.2222222222222223E-2</v>
      </c>
      <c r="AF259" s="145">
        <f t="shared" si="89"/>
        <v>2.2222222222222223E-2</v>
      </c>
      <c r="AG259" s="145">
        <f t="shared" si="89"/>
        <v>2.2222222222222223E-2</v>
      </c>
      <c r="AH259" s="145">
        <f t="shared" si="89"/>
        <v>2.2222222222222223E-2</v>
      </c>
      <c r="AI259" s="145">
        <f t="shared" si="89"/>
        <v>2.2222222222222223E-2</v>
      </c>
      <c r="AJ259" s="145">
        <f t="shared" si="89"/>
        <v>2.2222222222222223E-2</v>
      </c>
      <c r="AK259" s="145">
        <f t="shared" si="89"/>
        <v>2.2222222222222223E-2</v>
      </c>
      <c r="AL259" s="145">
        <f t="shared" si="89"/>
        <v>2.2222222222222223E-2</v>
      </c>
      <c r="AM259" s="145">
        <f t="shared" si="89"/>
        <v>2.2222222222222223E-2</v>
      </c>
      <c r="AN259" s="145">
        <f t="shared" si="89"/>
        <v>2.2222222222222223E-2</v>
      </c>
      <c r="AO259" s="145">
        <f t="shared" si="89"/>
        <v>2.2222222222222223E-2</v>
      </c>
      <c r="AP259" s="145">
        <f t="shared" si="89"/>
        <v>2.2222222222222223E-2</v>
      </c>
      <c r="AQ259" s="225">
        <f t="shared" si="89"/>
        <v>2.2222222222222223E-2</v>
      </c>
      <c r="AR259" s="145">
        <f t="shared" si="89"/>
        <v>2.2222222222222223E-2</v>
      </c>
      <c r="AS259" s="145">
        <f t="shared" si="89"/>
        <v>2.2222222222222223E-2</v>
      </c>
      <c r="AT259" s="145">
        <f t="shared" si="89"/>
        <v>2.2222222222222223E-2</v>
      </c>
      <c r="AU259" s="145">
        <f t="shared" si="89"/>
        <v>2.2222222222222223E-2</v>
      </c>
      <c r="AV259" s="145">
        <f t="shared" si="89"/>
        <v>2.2222222222222223E-2</v>
      </c>
    </row>
    <row r="260" spans="1:49" ht="16.8" outlineLevel="1">
      <c r="E260" s="34"/>
      <c r="I260" s="2"/>
      <c r="AQ260" s="220"/>
    </row>
    <row r="261" spans="1:49" ht="16.8" outlineLevel="1">
      <c r="E261" s="34" t="s">
        <v>911</v>
      </c>
      <c r="G261" s="2" t="s">
        <v>105</v>
      </c>
      <c r="K261" s="2">
        <f t="shared" ref="K261:AV261" si="90">SUM(K263:K300)</f>
        <v>0</v>
      </c>
      <c r="L261" s="2">
        <f t="shared" si="90"/>
        <v>0</v>
      </c>
      <c r="M261" s="2">
        <f t="shared" si="90"/>
        <v>0</v>
      </c>
      <c r="N261" s="2">
        <f t="shared" si="90"/>
        <v>0</v>
      </c>
      <c r="O261" s="2">
        <f t="shared" si="90"/>
        <v>0</v>
      </c>
      <c r="P261" s="2">
        <f t="shared" si="90"/>
        <v>0</v>
      </c>
      <c r="Q261" s="2">
        <f t="shared" si="90"/>
        <v>0</v>
      </c>
      <c r="R261" s="2">
        <f t="shared" si="90"/>
        <v>0</v>
      </c>
      <c r="S261" s="2">
        <f t="shared" si="90"/>
        <v>0</v>
      </c>
      <c r="T261" s="2">
        <f t="shared" si="90"/>
        <v>0</v>
      </c>
      <c r="U261" s="2">
        <f t="shared" si="90"/>
        <v>0</v>
      </c>
      <c r="V261" s="2">
        <f t="shared" si="90"/>
        <v>0</v>
      </c>
      <c r="W261" s="2">
        <f t="shared" si="90"/>
        <v>0</v>
      </c>
      <c r="X261" s="2">
        <f t="shared" si="90"/>
        <v>0</v>
      </c>
      <c r="Y261" s="2">
        <f t="shared" si="90"/>
        <v>0</v>
      </c>
      <c r="Z261" s="2">
        <f t="shared" si="90"/>
        <v>0</v>
      </c>
      <c r="AA261" s="2">
        <f t="shared" si="90"/>
        <v>0</v>
      </c>
      <c r="AB261" s="2">
        <f t="shared" si="90"/>
        <v>0</v>
      </c>
      <c r="AC261" s="2">
        <f t="shared" si="90"/>
        <v>0</v>
      </c>
      <c r="AD261" s="2">
        <f t="shared" si="90"/>
        <v>0</v>
      </c>
      <c r="AE261" s="2">
        <f t="shared" si="90"/>
        <v>0</v>
      </c>
      <c r="AF261" s="2">
        <f t="shared" si="90"/>
        <v>0</v>
      </c>
      <c r="AG261" s="2">
        <f t="shared" si="90"/>
        <v>0</v>
      </c>
      <c r="AH261" s="2">
        <f t="shared" si="90"/>
        <v>0</v>
      </c>
      <c r="AI261" s="2">
        <f t="shared" si="90"/>
        <v>0</v>
      </c>
      <c r="AJ261" s="2">
        <f t="shared" si="90"/>
        <v>0</v>
      </c>
      <c r="AK261" s="2">
        <f t="shared" si="90"/>
        <v>0</v>
      </c>
      <c r="AL261" s="2">
        <f t="shared" si="90"/>
        <v>0</v>
      </c>
      <c r="AM261" s="2">
        <f t="shared" si="90"/>
        <v>0</v>
      </c>
      <c r="AN261" s="2">
        <f t="shared" si="90"/>
        <v>0</v>
      </c>
      <c r="AO261" s="2">
        <f t="shared" si="90"/>
        <v>0</v>
      </c>
      <c r="AP261" s="2">
        <f t="shared" si="90"/>
        <v>0</v>
      </c>
      <c r="AQ261" s="57">
        <f t="shared" si="90"/>
        <v>0</v>
      </c>
      <c r="AR261" s="2">
        <f t="shared" si="90"/>
        <v>0</v>
      </c>
      <c r="AS261" s="2">
        <f t="shared" si="90"/>
        <v>5.5398416646603241</v>
      </c>
      <c r="AT261" s="2">
        <f t="shared" si="90"/>
        <v>11.242300805891901</v>
      </c>
      <c r="AU261" s="2">
        <f t="shared" si="90"/>
        <v>16.901578726988959</v>
      </c>
      <c r="AV261" s="2">
        <f t="shared" si="90"/>
        <v>22.466751392143411</v>
      </c>
    </row>
    <row r="262" spans="1:49" ht="16.8" outlineLevel="1">
      <c r="K262" s="2"/>
      <c r="AQ262" s="220"/>
    </row>
    <row r="263" spans="1:49" ht="16.8" outlineLevel="1">
      <c r="D263" s="45"/>
      <c r="E263" s="44">
        <f>INDEX($K$4:$AV$4,,COUNT(E$262:E262)+1)</f>
        <v>33328</v>
      </c>
      <c r="G263" s="2" t="s">
        <v>105</v>
      </c>
      <c r="I263" s="2" cm="1">
        <f t="array" ref="I263">INDEX($K$26:$AV$26,,MATCH(E263,$K$4:$AV$4,0))</f>
        <v>0</v>
      </c>
      <c r="K263" s="2">
        <f>IF(J$4=$E263, $I263*J$259,0) + IF(J$4&gt;$E263,MIN(J263,$I263-SUM($J263:J263)))</f>
        <v>0</v>
      </c>
      <c r="L263" s="2">
        <f>IF(K$4=$E263, $I263*K$259,0) + IF(K$4&gt;$E263,MIN(K263,$I263-SUM($J263:K263)))</f>
        <v>0</v>
      </c>
      <c r="M263" s="2">
        <f>IF(L$4=$E263, $I263*L$259,0) + IF(L$4&gt;$E263,MIN(L263,$I263-SUM($J263:L263)))</f>
        <v>0</v>
      </c>
      <c r="N263" s="2">
        <f>IF(M$4=$E263, $I263*M$259,0) + IF(M$4&gt;$E263,MIN(M263,$I263-SUM($J263:M263)))</f>
        <v>0</v>
      </c>
      <c r="O263" s="2">
        <f>IF(N$4=$E263, $I263*N$259,0) + IF(N$4&gt;$E263,MIN(N263,$I263-SUM($J263:N263)))</f>
        <v>0</v>
      </c>
      <c r="P263" s="2">
        <f>IF(O$4=$E263, $I263*O$259,0) + IF(O$4&gt;$E263,MIN(O263,$I263-SUM($J263:O263)))</f>
        <v>0</v>
      </c>
      <c r="Q263" s="2">
        <f>IF(P$4=$E263, $I263*P$259,0) + IF(P$4&gt;$E263,MIN(P263,$I263-SUM($J263:P263)))</f>
        <v>0</v>
      </c>
      <c r="R263" s="2">
        <f>IF(Q$4=$E263, $I263*Q$259,0) + IF(Q$4&gt;$E263,MIN(Q263,$I263-SUM($J263:Q263)))</f>
        <v>0</v>
      </c>
      <c r="S263" s="2">
        <f>IF(R$4=$E263, $I263*R$259,0) + IF(R$4&gt;$E263,MIN(R263,$I263-SUM($J263:R263)))</f>
        <v>0</v>
      </c>
      <c r="T263" s="2">
        <f>IF(S$4=$E263, $I263*S$259,0) + IF(S$4&gt;$E263,MIN(S263,$I263-SUM($J263:S263)))</f>
        <v>0</v>
      </c>
      <c r="U263" s="2">
        <f>IF(T$4=$E263, $I263*T$259,0) + IF(T$4&gt;$E263,MIN(T263,$I263-SUM($J263:T263)))</f>
        <v>0</v>
      </c>
      <c r="V263" s="2">
        <f>IF(U$4=$E263, $I263*U$259,0) + IF(U$4&gt;$E263,MIN(U263,$I263-SUM($J263:U263)))</f>
        <v>0</v>
      </c>
      <c r="W263" s="2">
        <f>IF(V$4=$E263, $I263*V$259,0) + IF(V$4&gt;$E263,MIN(V263,$I263-SUM($J263:V263)))</f>
        <v>0</v>
      </c>
      <c r="X263" s="2">
        <f>IF(W$4=$E263, $I263*W$259,0) + IF(W$4&gt;$E263,MIN(W263,$I263-SUM($J263:W263)))</f>
        <v>0</v>
      </c>
      <c r="Y263" s="2">
        <f>IF(X$4=$E263, $I263*X$259,0) + IF(X$4&gt;$E263,MIN(X263,$I263-SUM($J263:X263)))</f>
        <v>0</v>
      </c>
      <c r="Z263" s="2">
        <f>IF(Y$4=$E263, $I263*Y$259,0) + IF(Y$4&gt;$E263,MIN(Y263,$I263-SUM($J263:Y263)))</f>
        <v>0</v>
      </c>
      <c r="AA263" s="2">
        <f>IF(Z$4=$E263, $I263*Z$259,0) + IF(Z$4&gt;$E263,MIN(Z263,$I263-SUM($J263:Z263)))</f>
        <v>0</v>
      </c>
      <c r="AB263" s="2">
        <f>IF(AA$4=$E263, $I263*AA$259,0) + IF(AA$4&gt;$E263,MIN(AA263,$I263-SUM($J263:AA263)))</f>
        <v>0</v>
      </c>
      <c r="AC263" s="2">
        <f>IF(AB$4=$E263, $I263*AB$259,0) + IF(AB$4&gt;$E263,MIN(AB263,$I263-SUM($J263:AB263)))</f>
        <v>0</v>
      </c>
      <c r="AD263" s="2">
        <f>IF(AC$4=$E263, $I263*AC$259,0) + IF(AC$4&gt;$E263,MIN(AC263,$I263-SUM($J263:AC263)))</f>
        <v>0</v>
      </c>
      <c r="AE263" s="2">
        <f>IF(AD$4=$E263, $I263*AD$259,0) + IF(AD$4&gt;$E263,MIN(AD263,$I263-SUM($J263:AD263)))</f>
        <v>0</v>
      </c>
      <c r="AF263" s="2">
        <f>IF(AE$4=$E263, $I263*AE$259,0) + IF(AE$4&gt;$E263,MIN(AE263,$I263-SUM($J263:AE263)))</f>
        <v>0</v>
      </c>
      <c r="AG263" s="2">
        <f>IF(AF$4=$E263, $I263*AF$259,0) + IF(AF$4&gt;$E263,MIN(AF263,$I263-SUM($J263:AF263)))</f>
        <v>0</v>
      </c>
      <c r="AH263" s="2">
        <f>IF(AG$4=$E263, $I263*AG$259,0) + IF(AG$4&gt;$E263,MIN(AG263,$I263-SUM($J263:AG263)))</f>
        <v>0</v>
      </c>
      <c r="AI263" s="2">
        <f>IF(AH$4=$E263, $I263*AH$259,0) + IF(AH$4&gt;$E263,MIN(AH263,$I263-SUM($J263:AH263)))</f>
        <v>0</v>
      </c>
      <c r="AJ263" s="2">
        <f>IF(AI$4=$E263, $I263*AI$259,0) + IF(AI$4&gt;$E263,MIN(AI263,$I263-SUM($J263:AI263)))</f>
        <v>0</v>
      </c>
      <c r="AK263" s="2">
        <f>IF(AJ$4=$E263, $I263*AJ$259,0) + IF(AJ$4&gt;$E263,MIN(AJ263,$I263-SUM($J263:AJ263)))</f>
        <v>0</v>
      </c>
      <c r="AL263" s="2">
        <f>IF(AK$4=$E263, $I263*AK$259,0) + IF(AK$4&gt;$E263,MIN(AK263,$I263-SUM($J263:AK263)))</f>
        <v>0</v>
      </c>
      <c r="AM263" s="2">
        <f>IF(AL$4=$E263, $I263*AL$259,0) + IF(AL$4&gt;$E263,MIN(AL263,$I263-SUM($J263:AL263)))</f>
        <v>0</v>
      </c>
      <c r="AN263" s="2">
        <f>IF(AM$4=$E263, $I263*AM$259,0) + IF(AM$4&gt;$E263,MIN(AM263,$I263-SUM($J263:AM263)))</f>
        <v>0</v>
      </c>
      <c r="AO263" s="2">
        <f>IF(AN$4=$E263, $I263*AN$259,0) + IF(AN$4&gt;$E263,MIN(AN263,$I263-SUM($J263:AN263)))</f>
        <v>0</v>
      </c>
      <c r="AP263" s="2">
        <f>IF(AO$4=$E263, $I263*AO$259,0) + IF(AO$4&gt;$E263,MIN(AO263,$I263-SUM($J263:AO263)))</f>
        <v>0</v>
      </c>
      <c r="AQ263" s="57">
        <f>IF(AP$4=$E263, $I263*AP$259,0) + IF(AP$4&gt;$E263,MIN(AP263,$I263-SUM($J263:AP263)))</f>
        <v>0</v>
      </c>
      <c r="AR263" s="2">
        <f>IF(AQ$4=$E263, $I263*AQ$259,0) + IF(AQ$4&gt;$E263,MIN(AQ263,$I263-SUM($J263:AQ263)))</f>
        <v>0</v>
      </c>
      <c r="AS263" s="2">
        <f>IF(AR$4=$E263, $I263*AR$259,0) + IF(AR$4&gt;$E263,MIN(AR263,$I263-SUM($J263:AR263)))</f>
        <v>0</v>
      </c>
      <c r="AT263" s="2">
        <f>IF(AS$4=$E263, $I263*AS$259,0) + IF(AS$4&gt;$E263,MIN(AS263,$I263-SUM($J263:AS263)))</f>
        <v>0</v>
      </c>
      <c r="AU263" s="2">
        <f>IF(AT$4=$E263, $I263*AT$259,0) + IF(AT$4&gt;$E263,MIN(AT263,$I263-SUM($J263:AT263)))</f>
        <v>0</v>
      </c>
      <c r="AV263" s="2">
        <f>IF(AU$4=$E263, $I263*AU$259,0) + IF(AU$4&gt;$E263,MIN(AU263,$I263-SUM($J263:AU263)))</f>
        <v>0</v>
      </c>
      <c r="AW263" s="2"/>
    </row>
    <row r="264" spans="1:49" ht="16.8" outlineLevel="1">
      <c r="D264" s="45"/>
      <c r="E264" s="44">
        <f>INDEX($K$4:$AV$4,,COUNT(E$262:E263)+1)</f>
        <v>33694</v>
      </c>
      <c r="G264" s="2" t="s">
        <v>105</v>
      </c>
      <c r="I264" s="2" cm="1">
        <f t="array" ref="I264">INDEX($K$26:$AV$26,,MATCH(E264,$K$4:$AV$4,0))</f>
        <v>0</v>
      </c>
      <c r="K264" s="2">
        <f>IF(J$4=$E264, $I264*J$259,0) + IF(J$4&gt;$E264,MIN(J264,$I264-SUM($J264:J264)))</f>
        <v>0</v>
      </c>
      <c r="L264" s="2">
        <f>IF(K$4=$E264, $I264*K$259,0) + IF(K$4&gt;$E264,MIN(K264,$I264-SUM($J264:K264)))</f>
        <v>0</v>
      </c>
      <c r="M264" s="2">
        <f>IF(L$4=$E264, $I264*L$259,0) + IF(L$4&gt;$E264,MIN(L264,$I264-SUM($J264:L264)))</f>
        <v>0</v>
      </c>
      <c r="N264" s="2">
        <f>IF(M$4=$E264, $I264*M$259,0) + IF(M$4&gt;$E264,MIN(M264,$I264-SUM($J264:M264)))</f>
        <v>0</v>
      </c>
      <c r="O264" s="2">
        <f>IF(N$4=$E264, $I264*N$259,0) + IF(N$4&gt;$E264,MIN(N264,$I264-SUM($J264:N264)))</f>
        <v>0</v>
      </c>
      <c r="P264" s="2">
        <f>IF(O$4=$E264, $I264*O$259,0) + IF(O$4&gt;$E264,MIN(O264,$I264-SUM($J264:O264)))</f>
        <v>0</v>
      </c>
      <c r="Q264" s="2">
        <f>IF(P$4=$E264, $I264*P$259,0) + IF(P$4&gt;$E264,MIN(P264,$I264-SUM($J264:P264)))</f>
        <v>0</v>
      </c>
      <c r="R264" s="2">
        <f>IF(Q$4=$E264, $I264*Q$259,0) + IF(Q$4&gt;$E264,MIN(Q264,$I264-SUM($J264:Q264)))</f>
        <v>0</v>
      </c>
      <c r="S264" s="2">
        <f>IF(R$4=$E264, $I264*R$259,0) + IF(R$4&gt;$E264,MIN(R264,$I264-SUM($J264:R264)))</f>
        <v>0</v>
      </c>
      <c r="T264" s="2">
        <f>IF(S$4=$E264, $I264*S$259,0) + IF(S$4&gt;$E264,MIN(S264,$I264-SUM($J264:S264)))</f>
        <v>0</v>
      </c>
      <c r="U264" s="2">
        <f>IF(T$4=$E264, $I264*T$259,0) + IF(T$4&gt;$E264,MIN(T264,$I264-SUM($J264:T264)))</f>
        <v>0</v>
      </c>
      <c r="V264" s="2">
        <f>IF(U$4=$E264, $I264*U$259,0) + IF(U$4&gt;$E264,MIN(U264,$I264-SUM($J264:U264)))</f>
        <v>0</v>
      </c>
      <c r="W264" s="2">
        <f>IF(V$4=$E264, $I264*V$259,0) + IF(V$4&gt;$E264,MIN(V264,$I264-SUM($J264:V264)))</f>
        <v>0</v>
      </c>
      <c r="X264" s="2">
        <f>IF(W$4=$E264, $I264*W$259,0) + IF(W$4&gt;$E264,MIN(W264,$I264-SUM($J264:W264)))</f>
        <v>0</v>
      </c>
      <c r="Y264" s="2">
        <f>IF(X$4=$E264, $I264*X$259,0) + IF(X$4&gt;$E264,MIN(X264,$I264-SUM($J264:X264)))</f>
        <v>0</v>
      </c>
      <c r="Z264" s="2">
        <f>IF(Y$4=$E264, $I264*Y$259,0) + IF(Y$4&gt;$E264,MIN(Y264,$I264-SUM($J264:Y264)))</f>
        <v>0</v>
      </c>
      <c r="AA264" s="2">
        <f>IF(Z$4=$E264, $I264*Z$259,0) + IF(Z$4&gt;$E264,MIN(Z264,$I264-SUM($J264:Z264)))</f>
        <v>0</v>
      </c>
      <c r="AB264" s="2">
        <f>IF(AA$4=$E264, $I264*AA$259,0) + IF(AA$4&gt;$E264,MIN(AA264,$I264-SUM($J264:AA264)))</f>
        <v>0</v>
      </c>
      <c r="AC264" s="2">
        <f>IF(AB$4=$E264, $I264*AB$259,0) + IF(AB$4&gt;$E264,MIN(AB264,$I264-SUM($J264:AB264)))</f>
        <v>0</v>
      </c>
      <c r="AD264" s="2">
        <f>IF(AC$4=$E264, $I264*AC$259,0) + IF(AC$4&gt;$E264,MIN(AC264,$I264-SUM($J264:AC264)))</f>
        <v>0</v>
      </c>
      <c r="AE264" s="2">
        <f>IF(AD$4=$E264, $I264*AD$259,0) + IF(AD$4&gt;$E264,MIN(AD264,$I264-SUM($J264:AD264)))</f>
        <v>0</v>
      </c>
      <c r="AF264" s="2">
        <f>IF(AE$4=$E264, $I264*AE$259,0) + IF(AE$4&gt;$E264,MIN(AE264,$I264-SUM($J264:AE264)))</f>
        <v>0</v>
      </c>
      <c r="AG264" s="2">
        <f>IF(AF$4=$E264, $I264*AF$259,0) + IF(AF$4&gt;$E264,MIN(AF264,$I264-SUM($J264:AF264)))</f>
        <v>0</v>
      </c>
      <c r="AH264" s="2">
        <f>IF(AG$4=$E264, $I264*AG$259,0) + IF(AG$4&gt;$E264,MIN(AG264,$I264-SUM($J264:AG264)))</f>
        <v>0</v>
      </c>
      <c r="AI264" s="2">
        <f>IF(AH$4=$E264, $I264*AH$259,0) + IF(AH$4&gt;$E264,MIN(AH264,$I264-SUM($J264:AH264)))</f>
        <v>0</v>
      </c>
      <c r="AJ264" s="2">
        <f>IF(AI$4=$E264, $I264*AI$259,0) + IF(AI$4&gt;$E264,MIN(AI264,$I264-SUM($J264:AI264)))</f>
        <v>0</v>
      </c>
      <c r="AK264" s="2">
        <f>IF(AJ$4=$E264, $I264*AJ$259,0) + IF(AJ$4&gt;$E264,MIN(AJ264,$I264-SUM($J264:AJ264)))</f>
        <v>0</v>
      </c>
      <c r="AL264" s="2">
        <f>IF(AK$4=$E264, $I264*AK$259,0) + IF(AK$4&gt;$E264,MIN(AK264,$I264-SUM($J264:AK264)))</f>
        <v>0</v>
      </c>
      <c r="AM264" s="2">
        <f>IF(AL$4=$E264, $I264*AL$259,0) + IF(AL$4&gt;$E264,MIN(AL264,$I264-SUM($J264:AL264)))</f>
        <v>0</v>
      </c>
      <c r="AN264" s="2">
        <f>IF(AM$4=$E264, $I264*AM$259,0) + IF(AM$4&gt;$E264,MIN(AM264,$I264-SUM($J264:AM264)))</f>
        <v>0</v>
      </c>
      <c r="AO264" s="2">
        <f>IF(AN$4=$E264, $I264*AN$259,0) + IF(AN$4&gt;$E264,MIN(AN264,$I264-SUM($J264:AN264)))</f>
        <v>0</v>
      </c>
      <c r="AP264" s="2">
        <f>IF(AO$4=$E264, $I264*AO$259,0) + IF(AO$4&gt;$E264,MIN(AO264,$I264-SUM($J264:AO264)))</f>
        <v>0</v>
      </c>
      <c r="AQ264" s="57">
        <f>IF(AP$4=$E264, $I264*AP$259,0) + IF(AP$4&gt;$E264,MIN(AP264,$I264-SUM($J264:AP264)))</f>
        <v>0</v>
      </c>
      <c r="AR264" s="2">
        <f>IF(AQ$4=$E264, $I264*AQ$259,0) + IF(AQ$4&gt;$E264,MIN(AQ264,$I264-SUM($J264:AQ264)))</f>
        <v>0</v>
      </c>
      <c r="AS264" s="2">
        <f>IF(AR$4=$E264, $I264*AR$259,0) + IF(AR$4&gt;$E264,MIN(AR264,$I264-SUM($J264:AR264)))</f>
        <v>0</v>
      </c>
      <c r="AT264" s="2">
        <f>IF(AS$4=$E264, $I264*AS$259,0) + IF(AS$4&gt;$E264,MIN(AS264,$I264-SUM($J264:AS264)))</f>
        <v>0</v>
      </c>
      <c r="AU264" s="2">
        <f>IF(AT$4=$E264, $I264*AT$259,0) + IF(AT$4&gt;$E264,MIN(AT264,$I264-SUM($J264:AT264)))</f>
        <v>0</v>
      </c>
      <c r="AV264" s="2">
        <f>IF(AU$4=$E264, $I264*AU$259,0) + IF(AU$4&gt;$E264,MIN(AU264,$I264-SUM($J264:AU264)))</f>
        <v>0</v>
      </c>
      <c r="AW264" s="2"/>
    </row>
    <row r="265" spans="1:49" ht="16.8" outlineLevel="1">
      <c r="D265" s="45"/>
      <c r="E265" s="44">
        <f>INDEX($K$4:$AV$4,,COUNT(E$262:E264)+1)</f>
        <v>34059</v>
      </c>
      <c r="G265" s="2" t="s">
        <v>105</v>
      </c>
      <c r="I265" s="2" cm="1">
        <f t="array" ref="I265">INDEX($K$26:$AV$26,,MATCH(E265,$K$4:$AV$4,0))</f>
        <v>0</v>
      </c>
      <c r="K265" s="2">
        <f>IF(J$4=$E265, $I265*J$259,0) + IF(J$4&gt;$E265,MIN(J265,$I265-SUM($J265:J265)))</f>
        <v>0</v>
      </c>
      <c r="L265" s="2">
        <f>IF(K$4=$E265, $I265*K$259,0) + IF(K$4&gt;$E265,MIN(K265,$I265-SUM($J265:K265)))</f>
        <v>0</v>
      </c>
      <c r="M265" s="2">
        <f>IF(L$4=$E265, $I265*L$259,0) + IF(L$4&gt;$E265,MIN(L265,$I265-SUM($J265:L265)))</f>
        <v>0</v>
      </c>
      <c r="N265" s="2">
        <f>IF(M$4=$E265, $I265*M$259,0) + IF(M$4&gt;$E265,MIN(M265,$I265-SUM($J265:M265)))</f>
        <v>0</v>
      </c>
      <c r="O265" s="2">
        <f>IF(N$4=$E265, $I265*N$259,0) + IF(N$4&gt;$E265,MIN(N265,$I265-SUM($J265:N265)))</f>
        <v>0</v>
      </c>
      <c r="P265" s="2">
        <f>IF(O$4=$E265, $I265*O$259,0) + IF(O$4&gt;$E265,MIN(O265,$I265-SUM($J265:O265)))</f>
        <v>0</v>
      </c>
      <c r="Q265" s="2">
        <f>IF(P$4=$E265, $I265*P$259,0) + IF(P$4&gt;$E265,MIN(P265,$I265-SUM($J265:P265)))</f>
        <v>0</v>
      </c>
      <c r="R265" s="2">
        <f>IF(Q$4=$E265, $I265*Q$259,0) + IF(Q$4&gt;$E265,MIN(Q265,$I265-SUM($J265:Q265)))</f>
        <v>0</v>
      </c>
      <c r="S265" s="2">
        <f>IF(R$4=$E265, $I265*R$259,0) + IF(R$4&gt;$E265,MIN(R265,$I265-SUM($J265:R265)))</f>
        <v>0</v>
      </c>
      <c r="T265" s="2">
        <f>IF(S$4=$E265, $I265*S$259,0) + IF(S$4&gt;$E265,MIN(S265,$I265-SUM($J265:S265)))</f>
        <v>0</v>
      </c>
      <c r="U265" s="2">
        <f>IF(T$4=$E265, $I265*T$259,0) + IF(T$4&gt;$E265,MIN(T265,$I265-SUM($J265:T265)))</f>
        <v>0</v>
      </c>
      <c r="V265" s="2">
        <f>IF(U$4=$E265, $I265*U$259,0) + IF(U$4&gt;$E265,MIN(U265,$I265-SUM($J265:U265)))</f>
        <v>0</v>
      </c>
      <c r="W265" s="2">
        <f>IF(V$4=$E265, $I265*V$259,0) + IF(V$4&gt;$E265,MIN(V265,$I265-SUM($J265:V265)))</f>
        <v>0</v>
      </c>
      <c r="X265" s="2">
        <f>IF(W$4=$E265, $I265*W$259,0) + IF(W$4&gt;$E265,MIN(W265,$I265-SUM($J265:W265)))</f>
        <v>0</v>
      </c>
      <c r="Y265" s="2">
        <f>IF(X$4=$E265, $I265*X$259,0) + IF(X$4&gt;$E265,MIN(X265,$I265-SUM($J265:X265)))</f>
        <v>0</v>
      </c>
      <c r="Z265" s="2">
        <f>IF(Y$4=$E265, $I265*Y$259,0) + IF(Y$4&gt;$E265,MIN(Y265,$I265-SUM($J265:Y265)))</f>
        <v>0</v>
      </c>
      <c r="AA265" s="2">
        <f>IF(Z$4=$E265, $I265*Z$259,0) + IF(Z$4&gt;$E265,MIN(Z265,$I265-SUM($J265:Z265)))</f>
        <v>0</v>
      </c>
      <c r="AB265" s="2">
        <f>IF(AA$4=$E265, $I265*AA$259,0) + IF(AA$4&gt;$E265,MIN(AA265,$I265-SUM($J265:AA265)))</f>
        <v>0</v>
      </c>
      <c r="AC265" s="2">
        <f>IF(AB$4=$E265, $I265*AB$259,0) + IF(AB$4&gt;$E265,MIN(AB265,$I265-SUM($J265:AB265)))</f>
        <v>0</v>
      </c>
      <c r="AD265" s="2">
        <f>IF(AC$4=$E265, $I265*AC$259,0) + IF(AC$4&gt;$E265,MIN(AC265,$I265-SUM($J265:AC265)))</f>
        <v>0</v>
      </c>
      <c r="AE265" s="2">
        <f>IF(AD$4=$E265, $I265*AD$259,0) + IF(AD$4&gt;$E265,MIN(AD265,$I265-SUM($J265:AD265)))</f>
        <v>0</v>
      </c>
      <c r="AF265" s="2">
        <f>IF(AE$4=$E265, $I265*AE$259,0) + IF(AE$4&gt;$E265,MIN(AE265,$I265-SUM($J265:AE265)))</f>
        <v>0</v>
      </c>
      <c r="AG265" s="2">
        <f>IF(AF$4=$E265, $I265*AF$259,0) + IF(AF$4&gt;$E265,MIN(AF265,$I265-SUM($J265:AF265)))</f>
        <v>0</v>
      </c>
      <c r="AH265" s="2">
        <f>IF(AG$4=$E265, $I265*AG$259,0) + IF(AG$4&gt;$E265,MIN(AG265,$I265-SUM($J265:AG265)))</f>
        <v>0</v>
      </c>
      <c r="AI265" s="2">
        <f>IF(AH$4=$E265, $I265*AH$259,0) + IF(AH$4&gt;$E265,MIN(AH265,$I265-SUM($J265:AH265)))</f>
        <v>0</v>
      </c>
      <c r="AJ265" s="2">
        <f>IF(AI$4=$E265, $I265*AI$259,0) + IF(AI$4&gt;$E265,MIN(AI265,$I265-SUM($J265:AI265)))</f>
        <v>0</v>
      </c>
      <c r="AK265" s="2">
        <f>IF(AJ$4=$E265, $I265*AJ$259,0) + IF(AJ$4&gt;$E265,MIN(AJ265,$I265-SUM($J265:AJ265)))</f>
        <v>0</v>
      </c>
      <c r="AL265" s="2">
        <f>IF(AK$4=$E265, $I265*AK$259,0) + IF(AK$4&gt;$E265,MIN(AK265,$I265-SUM($J265:AK265)))</f>
        <v>0</v>
      </c>
      <c r="AM265" s="2">
        <f>IF(AL$4=$E265, $I265*AL$259,0) + IF(AL$4&gt;$E265,MIN(AL265,$I265-SUM($J265:AL265)))</f>
        <v>0</v>
      </c>
      <c r="AN265" s="2">
        <f>IF(AM$4=$E265, $I265*AM$259,0) + IF(AM$4&gt;$E265,MIN(AM265,$I265-SUM($J265:AM265)))</f>
        <v>0</v>
      </c>
      <c r="AO265" s="2">
        <f>IF(AN$4=$E265, $I265*AN$259,0) + IF(AN$4&gt;$E265,MIN(AN265,$I265-SUM($J265:AN265)))</f>
        <v>0</v>
      </c>
      <c r="AP265" s="2">
        <f>IF(AO$4=$E265, $I265*AO$259,0) + IF(AO$4&gt;$E265,MIN(AO265,$I265-SUM($J265:AO265)))</f>
        <v>0</v>
      </c>
      <c r="AQ265" s="57">
        <f>IF(AP$4=$E265, $I265*AP$259,0) + IF(AP$4&gt;$E265,MIN(AP265,$I265-SUM($J265:AP265)))</f>
        <v>0</v>
      </c>
      <c r="AR265" s="2">
        <f>IF(AQ$4=$E265, $I265*AQ$259,0) + IF(AQ$4&gt;$E265,MIN(AQ265,$I265-SUM($J265:AQ265)))</f>
        <v>0</v>
      </c>
      <c r="AS265" s="2">
        <f>IF(AR$4=$E265, $I265*AR$259,0) + IF(AR$4&gt;$E265,MIN(AR265,$I265-SUM($J265:AR265)))</f>
        <v>0</v>
      </c>
      <c r="AT265" s="2">
        <f>IF(AS$4=$E265, $I265*AS$259,0) + IF(AS$4&gt;$E265,MIN(AS265,$I265-SUM($J265:AS265)))</f>
        <v>0</v>
      </c>
      <c r="AU265" s="2">
        <f>IF(AT$4=$E265, $I265*AT$259,0) + IF(AT$4&gt;$E265,MIN(AT265,$I265-SUM($J265:AT265)))</f>
        <v>0</v>
      </c>
      <c r="AV265" s="2">
        <f>IF(AU$4=$E265, $I265*AU$259,0) + IF(AU$4&gt;$E265,MIN(AU265,$I265-SUM($J265:AU265)))</f>
        <v>0</v>
      </c>
      <c r="AW265" s="2"/>
    </row>
    <row r="266" spans="1:49" ht="16.8" outlineLevel="1">
      <c r="D266" s="45"/>
      <c r="E266" s="44">
        <f>INDEX($K$4:$AV$4,,COUNT(E$262:E265)+1)</f>
        <v>34424</v>
      </c>
      <c r="G266" s="2" t="s">
        <v>105</v>
      </c>
      <c r="I266" s="2" cm="1">
        <f t="array" ref="I266">INDEX($K$26:$AV$26,,MATCH(E266,$K$4:$AV$4,0))</f>
        <v>0</v>
      </c>
      <c r="K266" s="2">
        <f>IF(J$4=$E266, $I266*J$259,0) + IF(J$4&gt;$E266,MIN(J266,$I266-SUM($J266:J266)))</f>
        <v>0</v>
      </c>
      <c r="L266" s="2">
        <f>IF(K$4=$E266, $I266*K$259,0) + IF(K$4&gt;$E266,MIN(K266,$I266-SUM($J266:K266)))</f>
        <v>0</v>
      </c>
      <c r="M266" s="2">
        <f>IF(L$4=$E266, $I266*L$259,0) + IF(L$4&gt;$E266,MIN(L266,$I266-SUM($J266:L266)))</f>
        <v>0</v>
      </c>
      <c r="N266" s="2">
        <f>IF(M$4=$E266, $I266*M$259,0) + IF(M$4&gt;$E266,MIN(M266,$I266-SUM($J266:M266)))</f>
        <v>0</v>
      </c>
      <c r="O266" s="2">
        <f>IF(N$4=$E266, $I266*N$259,0) + IF(N$4&gt;$E266,MIN(N266,$I266-SUM($J266:N266)))</f>
        <v>0</v>
      </c>
      <c r="P266" s="2">
        <f>IF(O$4=$E266, $I266*O$259,0) + IF(O$4&gt;$E266,MIN(O266,$I266-SUM($J266:O266)))</f>
        <v>0</v>
      </c>
      <c r="Q266" s="2">
        <f>IF(P$4=$E266, $I266*P$259,0) + IF(P$4&gt;$E266,MIN(P266,$I266-SUM($J266:P266)))</f>
        <v>0</v>
      </c>
      <c r="R266" s="2">
        <f>IF(Q$4=$E266, $I266*Q$259,0) + IF(Q$4&gt;$E266,MIN(Q266,$I266-SUM($J266:Q266)))</f>
        <v>0</v>
      </c>
      <c r="S266" s="2">
        <f>IF(R$4=$E266, $I266*R$259,0) + IF(R$4&gt;$E266,MIN(R266,$I266-SUM($J266:R266)))</f>
        <v>0</v>
      </c>
      <c r="T266" s="2">
        <f>IF(S$4=$E266, $I266*S$259,0) + IF(S$4&gt;$E266,MIN(S266,$I266-SUM($J266:S266)))</f>
        <v>0</v>
      </c>
      <c r="U266" s="2">
        <f>IF(T$4=$E266, $I266*T$259,0) + IF(T$4&gt;$E266,MIN(T266,$I266-SUM($J266:T266)))</f>
        <v>0</v>
      </c>
      <c r="V266" s="2">
        <f>IF(U$4=$E266, $I266*U$259,0) + IF(U$4&gt;$E266,MIN(U266,$I266-SUM($J266:U266)))</f>
        <v>0</v>
      </c>
      <c r="W266" s="2">
        <f>IF(V$4=$E266, $I266*V$259,0) + IF(V$4&gt;$E266,MIN(V266,$I266-SUM($J266:V266)))</f>
        <v>0</v>
      </c>
      <c r="X266" s="2">
        <f>IF(W$4=$E266, $I266*W$259,0) + IF(W$4&gt;$E266,MIN(W266,$I266-SUM($J266:W266)))</f>
        <v>0</v>
      </c>
      <c r="Y266" s="2">
        <f>IF(X$4=$E266, $I266*X$259,0) + IF(X$4&gt;$E266,MIN(X266,$I266-SUM($J266:X266)))</f>
        <v>0</v>
      </c>
      <c r="Z266" s="2">
        <f>IF(Y$4=$E266, $I266*Y$259,0) + IF(Y$4&gt;$E266,MIN(Y266,$I266-SUM($J266:Y266)))</f>
        <v>0</v>
      </c>
      <c r="AA266" s="2">
        <f>IF(Z$4=$E266, $I266*Z$259,0) + IF(Z$4&gt;$E266,MIN(Z266,$I266-SUM($J266:Z266)))</f>
        <v>0</v>
      </c>
      <c r="AB266" s="2">
        <f>IF(AA$4=$E266, $I266*AA$259,0) + IF(AA$4&gt;$E266,MIN(AA266,$I266-SUM($J266:AA266)))</f>
        <v>0</v>
      </c>
      <c r="AC266" s="2">
        <f>IF(AB$4=$E266, $I266*AB$259,0) + IF(AB$4&gt;$E266,MIN(AB266,$I266-SUM($J266:AB266)))</f>
        <v>0</v>
      </c>
      <c r="AD266" s="2">
        <f>IF(AC$4=$E266, $I266*AC$259,0) + IF(AC$4&gt;$E266,MIN(AC266,$I266-SUM($J266:AC266)))</f>
        <v>0</v>
      </c>
      <c r="AE266" s="2">
        <f>IF(AD$4=$E266, $I266*AD$259,0) + IF(AD$4&gt;$E266,MIN(AD266,$I266-SUM($J266:AD266)))</f>
        <v>0</v>
      </c>
      <c r="AF266" s="2">
        <f>IF(AE$4=$E266, $I266*AE$259,0) + IF(AE$4&gt;$E266,MIN(AE266,$I266-SUM($J266:AE266)))</f>
        <v>0</v>
      </c>
      <c r="AG266" s="2">
        <f>IF(AF$4=$E266, $I266*AF$259,0) + IF(AF$4&gt;$E266,MIN(AF266,$I266-SUM($J266:AF266)))</f>
        <v>0</v>
      </c>
      <c r="AH266" s="2">
        <f>IF(AG$4=$E266, $I266*AG$259,0) + IF(AG$4&gt;$E266,MIN(AG266,$I266-SUM($J266:AG266)))</f>
        <v>0</v>
      </c>
      <c r="AI266" s="2">
        <f>IF(AH$4=$E266, $I266*AH$259,0) + IF(AH$4&gt;$E266,MIN(AH266,$I266-SUM($J266:AH266)))</f>
        <v>0</v>
      </c>
      <c r="AJ266" s="2">
        <f>IF(AI$4=$E266, $I266*AI$259,0) + IF(AI$4&gt;$E266,MIN(AI266,$I266-SUM($J266:AI266)))</f>
        <v>0</v>
      </c>
      <c r="AK266" s="2">
        <f>IF(AJ$4=$E266, $I266*AJ$259,0) + IF(AJ$4&gt;$E266,MIN(AJ266,$I266-SUM($J266:AJ266)))</f>
        <v>0</v>
      </c>
      <c r="AL266" s="2">
        <f>IF(AK$4=$E266, $I266*AK$259,0) + IF(AK$4&gt;$E266,MIN(AK266,$I266-SUM($J266:AK266)))</f>
        <v>0</v>
      </c>
      <c r="AM266" s="2">
        <f>IF(AL$4=$E266, $I266*AL$259,0) + IF(AL$4&gt;$E266,MIN(AL266,$I266-SUM($J266:AL266)))</f>
        <v>0</v>
      </c>
      <c r="AN266" s="2">
        <f>IF(AM$4=$E266, $I266*AM$259,0) + IF(AM$4&gt;$E266,MIN(AM266,$I266-SUM($J266:AM266)))</f>
        <v>0</v>
      </c>
      <c r="AO266" s="2">
        <f>IF(AN$4=$E266, $I266*AN$259,0) + IF(AN$4&gt;$E266,MIN(AN266,$I266-SUM($J266:AN266)))</f>
        <v>0</v>
      </c>
      <c r="AP266" s="2">
        <f>IF(AO$4=$E266, $I266*AO$259,0) + IF(AO$4&gt;$E266,MIN(AO266,$I266-SUM($J266:AO266)))</f>
        <v>0</v>
      </c>
      <c r="AQ266" s="57">
        <f>IF(AP$4=$E266, $I266*AP$259,0) + IF(AP$4&gt;$E266,MIN(AP266,$I266-SUM($J266:AP266)))</f>
        <v>0</v>
      </c>
      <c r="AR266" s="2">
        <f>IF(AQ$4=$E266, $I266*AQ$259,0) + IF(AQ$4&gt;$E266,MIN(AQ266,$I266-SUM($J266:AQ266)))</f>
        <v>0</v>
      </c>
      <c r="AS266" s="2">
        <f>IF(AR$4=$E266, $I266*AR$259,0) + IF(AR$4&gt;$E266,MIN(AR266,$I266-SUM($J266:AR266)))</f>
        <v>0</v>
      </c>
      <c r="AT266" s="2">
        <f>IF(AS$4=$E266, $I266*AS$259,0) + IF(AS$4&gt;$E266,MIN(AS266,$I266-SUM($J266:AS266)))</f>
        <v>0</v>
      </c>
      <c r="AU266" s="2">
        <f>IF(AT$4=$E266, $I266*AT$259,0) + IF(AT$4&gt;$E266,MIN(AT266,$I266-SUM($J266:AT266)))</f>
        <v>0</v>
      </c>
      <c r="AV266" s="2">
        <f>IF(AU$4=$E266, $I266*AU$259,0) + IF(AU$4&gt;$E266,MIN(AU266,$I266-SUM($J266:AU266)))</f>
        <v>0</v>
      </c>
      <c r="AW266" s="2"/>
    </row>
    <row r="267" spans="1:49" ht="16.8" outlineLevel="1">
      <c r="D267" s="45"/>
      <c r="E267" s="44">
        <f>INDEX($K$4:$AV$4,,COUNT(E$262:E266)+1)</f>
        <v>34789</v>
      </c>
      <c r="G267" s="2" t="s">
        <v>105</v>
      </c>
      <c r="I267" s="2" cm="1">
        <f t="array" ref="I267">INDEX($K$26:$AV$26,,MATCH(E267,$K$4:$AV$4,0))</f>
        <v>0</v>
      </c>
      <c r="K267" s="2">
        <f>IF(J$4=$E267, $I267*J$259,0) + IF(J$4&gt;$E267,MIN(J267,$I267-SUM($J267:J267)))</f>
        <v>0</v>
      </c>
      <c r="L267" s="2">
        <f>IF(K$4=$E267, $I267*K$259,0) + IF(K$4&gt;$E267,MIN(K267,$I267-SUM($J267:K267)))</f>
        <v>0</v>
      </c>
      <c r="M267" s="2">
        <f>IF(L$4=$E267, $I267*L$259,0) + IF(L$4&gt;$E267,MIN(L267,$I267-SUM($J267:L267)))</f>
        <v>0</v>
      </c>
      <c r="N267" s="2">
        <f>IF(M$4=$E267, $I267*M$259,0) + IF(M$4&gt;$E267,MIN(M267,$I267-SUM($J267:M267)))</f>
        <v>0</v>
      </c>
      <c r="O267" s="2">
        <f>IF(N$4=$E267, $I267*N$259,0) + IF(N$4&gt;$E267,MIN(N267,$I267-SUM($J267:N267)))</f>
        <v>0</v>
      </c>
      <c r="P267" s="2">
        <f>IF(O$4=$E267, $I267*O$259,0) + IF(O$4&gt;$E267,MIN(O267,$I267-SUM($J267:O267)))</f>
        <v>0</v>
      </c>
      <c r="Q267" s="2">
        <f>IF(P$4=$E267, $I267*P$259,0) + IF(P$4&gt;$E267,MIN(P267,$I267-SUM($J267:P267)))</f>
        <v>0</v>
      </c>
      <c r="R267" s="2">
        <f>IF(Q$4=$E267, $I267*Q$259,0) + IF(Q$4&gt;$E267,MIN(Q267,$I267-SUM($J267:Q267)))</f>
        <v>0</v>
      </c>
      <c r="S267" s="2">
        <f>IF(R$4=$E267, $I267*R$259,0) + IF(R$4&gt;$E267,MIN(R267,$I267-SUM($J267:R267)))</f>
        <v>0</v>
      </c>
      <c r="T267" s="2">
        <f>IF(S$4=$E267, $I267*S$259,0) + IF(S$4&gt;$E267,MIN(S267,$I267-SUM($J267:S267)))</f>
        <v>0</v>
      </c>
      <c r="U267" s="2">
        <f>IF(T$4=$E267, $I267*T$259,0) + IF(T$4&gt;$E267,MIN(T267,$I267-SUM($J267:T267)))</f>
        <v>0</v>
      </c>
      <c r="V267" s="2">
        <f>IF(U$4=$E267, $I267*U$259,0) + IF(U$4&gt;$E267,MIN(U267,$I267-SUM($J267:U267)))</f>
        <v>0</v>
      </c>
      <c r="W267" s="2">
        <f>IF(V$4=$E267, $I267*V$259,0) + IF(V$4&gt;$E267,MIN(V267,$I267-SUM($J267:V267)))</f>
        <v>0</v>
      </c>
      <c r="X267" s="2">
        <f>IF(W$4=$E267, $I267*W$259,0) + IF(W$4&gt;$E267,MIN(W267,$I267-SUM($J267:W267)))</f>
        <v>0</v>
      </c>
      <c r="Y267" s="2">
        <f>IF(X$4=$E267, $I267*X$259,0) + IF(X$4&gt;$E267,MIN(X267,$I267-SUM($J267:X267)))</f>
        <v>0</v>
      </c>
      <c r="Z267" s="2">
        <f>IF(Y$4=$E267, $I267*Y$259,0) + IF(Y$4&gt;$E267,MIN(Y267,$I267-SUM($J267:Y267)))</f>
        <v>0</v>
      </c>
      <c r="AA267" s="2">
        <f>IF(Z$4=$E267, $I267*Z$259,0) + IF(Z$4&gt;$E267,MIN(Z267,$I267-SUM($J267:Z267)))</f>
        <v>0</v>
      </c>
      <c r="AB267" s="2">
        <f>IF(AA$4=$E267, $I267*AA$259,0) + IF(AA$4&gt;$E267,MIN(AA267,$I267-SUM($J267:AA267)))</f>
        <v>0</v>
      </c>
      <c r="AC267" s="2">
        <f>IF(AB$4=$E267, $I267*AB$259,0) + IF(AB$4&gt;$E267,MIN(AB267,$I267-SUM($J267:AB267)))</f>
        <v>0</v>
      </c>
      <c r="AD267" s="2">
        <f>IF(AC$4=$E267, $I267*AC$259,0) + IF(AC$4&gt;$E267,MIN(AC267,$I267-SUM($J267:AC267)))</f>
        <v>0</v>
      </c>
      <c r="AE267" s="2">
        <f>IF(AD$4=$E267, $I267*AD$259,0) + IF(AD$4&gt;$E267,MIN(AD267,$I267-SUM($J267:AD267)))</f>
        <v>0</v>
      </c>
      <c r="AF267" s="2">
        <f>IF(AE$4=$E267, $I267*AE$259,0) + IF(AE$4&gt;$E267,MIN(AE267,$I267-SUM($J267:AE267)))</f>
        <v>0</v>
      </c>
      <c r="AG267" s="2">
        <f>IF(AF$4=$E267, $I267*AF$259,0) + IF(AF$4&gt;$E267,MIN(AF267,$I267-SUM($J267:AF267)))</f>
        <v>0</v>
      </c>
      <c r="AH267" s="2">
        <f>IF(AG$4=$E267, $I267*AG$259,0) + IF(AG$4&gt;$E267,MIN(AG267,$I267-SUM($J267:AG267)))</f>
        <v>0</v>
      </c>
      <c r="AI267" s="2">
        <f>IF(AH$4=$E267, $I267*AH$259,0) + IF(AH$4&gt;$E267,MIN(AH267,$I267-SUM($J267:AH267)))</f>
        <v>0</v>
      </c>
      <c r="AJ267" s="2">
        <f>IF(AI$4=$E267, $I267*AI$259,0) + IF(AI$4&gt;$E267,MIN(AI267,$I267-SUM($J267:AI267)))</f>
        <v>0</v>
      </c>
      <c r="AK267" s="2">
        <f>IF(AJ$4=$E267, $I267*AJ$259,0) + IF(AJ$4&gt;$E267,MIN(AJ267,$I267-SUM($J267:AJ267)))</f>
        <v>0</v>
      </c>
      <c r="AL267" s="2">
        <f>IF(AK$4=$E267, $I267*AK$259,0) + IF(AK$4&gt;$E267,MIN(AK267,$I267-SUM($J267:AK267)))</f>
        <v>0</v>
      </c>
      <c r="AM267" s="2">
        <f>IF(AL$4=$E267, $I267*AL$259,0) + IF(AL$4&gt;$E267,MIN(AL267,$I267-SUM($J267:AL267)))</f>
        <v>0</v>
      </c>
      <c r="AN267" s="2">
        <f>IF(AM$4=$E267, $I267*AM$259,0) + IF(AM$4&gt;$E267,MIN(AM267,$I267-SUM($J267:AM267)))</f>
        <v>0</v>
      </c>
      <c r="AO267" s="2">
        <f>IF(AN$4=$E267, $I267*AN$259,0) + IF(AN$4&gt;$E267,MIN(AN267,$I267-SUM($J267:AN267)))</f>
        <v>0</v>
      </c>
      <c r="AP267" s="2">
        <f>IF(AO$4=$E267, $I267*AO$259,0) + IF(AO$4&gt;$E267,MIN(AO267,$I267-SUM($J267:AO267)))</f>
        <v>0</v>
      </c>
      <c r="AQ267" s="57">
        <f>IF(AP$4=$E267, $I267*AP$259,0) + IF(AP$4&gt;$E267,MIN(AP267,$I267-SUM($J267:AP267)))</f>
        <v>0</v>
      </c>
      <c r="AR267" s="2">
        <f>IF(AQ$4=$E267, $I267*AQ$259,0) + IF(AQ$4&gt;$E267,MIN(AQ267,$I267-SUM($J267:AQ267)))</f>
        <v>0</v>
      </c>
      <c r="AS267" s="2">
        <f>IF(AR$4=$E267, $I267*AR$259,0) + IF(AR$4&gt;$E267,MIN(AR267,$I267-SUM($J267:AR267)))</f>
        <v>0</v>
      </c>
      <c r="AT267" s="2">
        <f>IF(AS$4=$E267, $I267*AS$259,0) + IF(AS$4&gt;$E267,MIN(AS267,$I267-SUM($J267:AS267)))</f>
        <v>0</v>
      </c>
      <c r="AU267" s="2">
        <f>IF(AT$4=$E267, $I267*AT$259,0) + IF(AT$4&gt;$E267,MIN(AT267,$I267-SUM($J267:AT267)))</f>
        <v>0</v>
      </c>
      <c r="AV267" s="2">
        <f>IF(AU$4=$E267, $I267*AU$259,0) + IF(AU$4&gt;$E267,MIN(AU267,$I267-SUM($J267:AU267)))</f>
        <v>0</v>
      </c>
      <c r="AW267" s="2"/>
    </row>
    <row r="268" spans="1:49" ht="16.8" outlineLevel="1">
      <c r="D268" s="45"/>
      <c r="E268" s="44">
        <f>INDEX($K$4:$AV$4,,COUNT(E$262:E267)+1)</f>
        <v>35155</v>
      </c>
      <c r="G268" s="2" t="s">
        <v>105</v>
      </c>
      <c r="I268" s="2" cm="1">
        <f t="array" ref="I268">INDEX($K$26:$AV$26,,MATCH(E268,$K$4:$AV$4,0))</f>
        <v>0</v>
      </c>
      <c r="K268" s="2">
        <f>IF(J$4=$E268, $I268*J$259,0) + IF(J$4&gt;$E268,MIN(J268,$I268-SUM($J268:J268)))</f>
        <v>0</v>
      </c>
      <c r="L268" s="2">
        <f>IF(K$4=$E268, $I268*K$259,0) + IF(K$4&gt;$E268,MIN(K268,$I268-SUM($J268:K268)))</f>
        <v>0</v>
      </c>
      <c r="M268" s="2">
        <f>IF(L$4=$E268, $I268*L$259,0) + IF(L$4&gt;$E268,MIN(L268,$I268-SUM($J268:L268)))</f>
        <v>0</v>
      </c>
      <c r="N268" s="2">
        <f>IF(M$4=$E268, $I268*M$259,0) + IF(M$4&gt;$E268,MIN(M268,$I268-SUM($J268:M268)))</f>
        <v>0</v>
      </c>
      <c r="O268" s="2">
        <f>IF(N$4=$E268, $I268*N$259,0) + IF(N$4&gt;$E268,MIN(N268,$I268-SUM($J268:N268)))</f>
        <v>0</v>
      </c>
      <c r="P268" s="2">
        <f>IF(O$4=$E268, $I268*O$259,0) + IF(O$4&gt;$E268,MIN(O268,$I268-SUM($J268:O268)))</f>
        <v>0</v>
      </c>
      <c r="Q268" s="2">
        <f>IF(P$4=$E268, $I268*P$259,0) + IF(P$4&gt;$E268,MIN(P268,$I268-SUM($J268:P268)))</f>
        <v>0</v>
      </c>
      <c r="R268" s="2">
        <f>IF(Q$4=$E268, $I268*Q$259,0) + IF(Q$4&gt;$E268,MIN(Q268,$I268-SUM($J268:Q268)))</f>
        <v>0</v>
      </c>
      <c r="S268" s="2">
        <f>IF(R$4=$E268, $I268*R$259,0) + IF(R$4&gt;$E268,MIN(R268,$I268-SUM($J268:R268)))</f>
        <v>0</v>
      </c>
      <c r="T268" s="2">
        <f>IF(S$4=$E268, $I268*S$259,0) + IF(S$4&gt;$E268,MIN(S268,$I268-SUM($J268:S268)))</f>
        <v>0</v>
      </c>
      <c r="U268" s="2">
        <f>IF(T$4=$E268, $I268*T$259,0) + IF(T$4&gt;$E268,MIN(T268,$I268-SUM($J268:T268)))</f>
        <v>0</v>
      </c>
      <c r="V268" s="2">
        <f>IF(U$4=$E268, $I268*U$259,0) + IF(U$4&gt;$E268,MIN(U268,$I268-SUM($J268:U268)))</f>
        <v>0</v>
      </c>
      <c r="W268" s="2">
        <f>IF(V$4=$E268, $I268*V$259,0) + IF(V$4&gt;$E268,MIN(V268,$I268-SUM($J268:V268)))</f>
        <v>0</v>
      </c>
      <c r="X268" s="2">
        <f>IF(W$4=$E268, $I268*W$259,0) + IF(W$4&gt;$E268,MIN(W268,$I268-SUM($J268:W268)))</f>
        <v>0</v>
      </c>
      <c r="Y268" s="2">
        <f>IF(X$4=$E268, $I268*X$259,0) + IF(X$4&gt;$E268,MIN(X268,$I268-SUM($J268:X268)))</f>
        <v>0</v>
      </c>
      <c r="Z268" s="2">
        <f>IF(Y$4=$E268, $I268*Y$259,0) + IF(Y$4&gt;$E268,MIN(Y268,$I268-SUM($J268:Y268)))</f>
        <v>0</v>
      </c>
      <c r="AA268" s="2">
        <f>IF(Z$4=$E268, $I268*Z$259,0) + IF(Z$4&gt;$E268,MIN(Z268,$I268-SUM($J268:Z268)))</f>
        <v>0</v>
      </c>
      <c r="AB268" s="2">
        <f>IF(AA$4=$E268, $I268*AA$259,0) + IF(AA$4&gt;$E268,MIN(AA268,$I268-SUM($J268:AA268)))</f>
        <v>0</v>
      </c>
      <c r="AC268" s="2">
        <f>IF(AB$4=$E268, $I268*AB$259,0) + IF(AB$4&gt;$E268,MIN(AB268,$I268-SUM($J268:AB268)))</f>
        <v>0</v>
      </c>
      <c r="AD268" s="2">
        <f>IF(AC$4=$E268, $I268*AC$259,0) + IF(AC$4&gt;$E268,MIN(AC268,$I268-SUM($J268:AC268)))</f>
        <v>0</v>
      </c>
      <c r="AE268" s="2">
        <f>IF(AD$4=$E268, $I268*AD$259,0) + IF(AD$4&gt;$E268,MIN(AD268,$I268-SUM($J268:AD268)))</f>
        <v>0</v>
      </c>
      <c r="AF268" s="2">
        <f>IF(AE$4=$E268, $I268*AE$259,0) + IF(AE$4&gt;$E268,MIN(AE268,$I268-SUM($J268:AE268)))</f>
        <v>0</v>
      </c>
      <c r="AG268" s="2">
        <f>IF(AF$4=$E268, $I268*AF$259,0) + IF(AF$4&gt;$E268,MIN(AF268,$I268-SUM($J268:AF268)))</f>
        <v>0</v>
      </c>
      <c r="AH268" s="2">
        <f>IF(AG$4=$E268, $I268*AG$259,0) + IF(AG$4&gt;$E268,MIN(AG268,$I268-SUM($J268:AG268)))</f>
        <v>0</v>
      </c>
      <c r="AI268" s="2">
        <f>IF(AH$4=$E268, $I268*AH$259,0) + IF(AH$4&gt;$E268,MIN(AH268,$I268-SUM($J268:AH268)))</f>
        <v>0</v>
      </c>
      <c r="AJ268" s="2">
        <f>IF(AI$4=$E268, $I268*AI$259,0) + IF(AI$4&gt;$E268,MIN(AI268,$I268-SUM($J268:AI268)))</f>
        <v>0</v>
      </c>
      <c r="AK268" s="2">
        <f>IF(AJ$4=$E268, $I268*AJ$259,0) + IF(AJ$4&gt;$E268,MIN(AJ268,$I268-SUM($J268:AJ268)))</f>
        <v>0</v>
      </c>
      <c r="AL268" s="2">
        <f>IF(AK$4=$E268, $I268*AK$259,0) + IF(AK$4&gt;$E268,MIN(AK268,$I268-SUM($J268:AK268)))</f>
        <v>0</v>
      </c>
      <c r="AM268" s="2">
        <f>IF(AL$4=$E268, $I268*AL$259,0) + IF(AL$4&gt;$E268,MIN(AL268,$I268-SUM($J268:AL268)))</f>
        <v>0</v>
      </c>
      <c r="AN268" s="2">
        <f>IF(AM$4=$E268, $I268*AM$259,0) + IF(AM$4&gt;$E268,MIN(AM268,$I268-SUM($J268:AM268)))</f>
        <v>0</v>
      </c>
      <c r="AO268" s="2">
        <f>IF(AN$4=$E268, $I268*AN$259,0) + IF(AN$4&gt;$E268,MIN(AN268,$I268-SUM($J268:AN268)))</f>
        <v>0</v>
      </c>
      <c r="AP268" s="2">
        <f>IF(AO$4=$E268, $I268*AO$259,0) + IF(AO$4&gt;$E268,MIN(AO268,$I268-SUM($J268:AO268)))</f>
        <v>0</v>
      </c>
      <c r="AQ268" s="57">
        <f>IF(AP$4=$E268, $I268*AP$259,0) + IF(AP$4&gt;$E268,MIN(AP268,$I268-SUM($J268:AP268)))</f>
        <v>0</v>
      </c>
      <c r="AR268" s="2">
        <f>IF(AQ$4=$E268, $I268*AQ$259,0) + IF(AQ$4&gt;$E268,MIN(AQ268,$I268-SUM($J268:AQ268)))</f>
        <v>0</v>
      </c>
      <c r="AS268" s="2">
        <f>IF(AR$4=$E268, $I268*AR$259,0) + IF(AR$4&gt;$E268,MIN(AR268,$I268-SUM($J268:AR268)))</f>
        <v>0</v>
      </c>
      <c r="AT268" s="2">
        <f>IF(AS$4=$E268, $I268*AS$259,0) + IF(AS$4&gt;$E268,MIN(AS268,$I268-SUM($J268:AS268)))</f>
        <v>0</v>
      </c>
      <c r="AU268" s="2">
        <f>IF(AT$4=$E268, $I268*AT$259,0) + IF(AT$4&gt;$E268,MIN(AT268,$I268-SUM($J268:AT268)))</f>
        <v>0</v>
      </c>
      <c r="AV268" s="2">
        <f>IF(AU$4=$E268, $I268*AU$259,0) + IF(AU$4&gt;$E268,MIN(AU268,$I268-SUM($J268:AU268)))</f>
        <v>0</v>
      </c>
      <c r="AW268" s="2"/>
    </row>
    <row r="269" spans="1:49" ht="16.8" outlineLevel="1">
      <c r="D269" s="45"/>
      <c r="E269" s="44">
        <f>INDEX($K$4:$AV$4,,COUNT(E$262:E268)+1)</f>
        <v>35520</v>
      </c>
      <c r="G269" s="2" t="s">
        <v>105</v>
      </c>
      <c r="I269" s="2" cm="1">
        <f t="array" ref="I269">INDEX($K$26:$AV$26,,MATCH(E269,$K$4:$AV$4,0))</f>
        <v>0</v>
      </c>
      <c r="K269" s="2">
        <f>IF(J$4=$E269, $I269*J$259,0) + IF(J$4&gt;$E269,MIN(J269,$I269-SUM($J269:J269)))</f>
        <v>0</v>
      </c>
      <c r="L269" s="2">
        <f>IF(K$4=$E269, $I269*K$259,0) + IF(K$4&gt;$E269,MIN(K269,$I269-SUM($J269:K269)))</f>
        <v>0</v>
      </c>
      <c r="M269" s="2">
        <f>IF(L$4=$E269, $I269*L$259,0) + IF(L$4&gt;$E269,MIN(L269,$I269-SUM($J269:L269)))</f>
        <v>0</v>
      </c>
      <c r="N269" s="2">
        <f>IF(M$4=$E269, $I269*M$259,0) + IF(M$4&gt;$E269,MIN(M269,$I269-SUM($J269:M269)))</f>
        <v>0</v>
      </c>
      <c r="O269" s="2">
        <f>IF(N$4=$E269, $I269*N$259,0) + IF(N$4&gt;$E269,MIN(N269,$I269-SUM($J269:N269)))</f>
        <v>0</v>
      </c>
      <c r="P269" s="2">
        <f>IF(O$4=$E269, $I269*O$259,0) + IF(O$4&gt;$E269,MIN(O269,$I269-SUM($J269:O269)))</f>
        <v>0</v>
      </c>
      <c r="Q269" s="2">
        <f>IF(P$4=$E269, $I269*P$259,0) + IF(P$4&gt;$E269,MIN(P269,$I269-SUM($J269:P269)))</f>
        <v>0</v>
      </c>
      <c r="R269" s="2">
        <f>IF(Q$4=$E269, $I269*Q$259,0) + IF(Q$4&gt;$E269,MIN(Q269,$I269-SUM($J269:Q269)))</f>
        <v>0</v>
      </c>
      <c r="S269" s="2">
        <f>IF(R$4=$E269, $I269*R$259,0) + IF(R$4&gt;$E269,MIN(R269,$I269-SUM($J269:R269)))</f>
        <v>0</v>
      </c>
      <c r="T269" s="2">
        <f>IF(S$4=$E269, $I269*S$259,0) + IF(S$4&gt;$E269,MIN(S269,$I269-SUM($J269:S269)))</f>
        <v>0</v>
      </c>
      <c r="U269" s="2">
        <f>IF(T$4=$E269, $I269*T$259,0) + IF(T$4&gt;$E269,MIN(T269,$I269-SUM($J269:T269)))</f>
        <v>0</v>
      </c>
      <c r="V269" s="2">
        <f>IF(U$4=$E269, $I269*U$259,0) + IF(U$4&gt;$E269,MIN(U269,$I269-SUM($J269:U269)))</f>
        <v>0</v>
      </c>
      <c r="W269" s="2">
        <f>IF(V$4=$E269, $I269*V$259,0) + IF(V$4&gt;$E269,MIN(V269,$I269-SUM($J269:V269)))</f>
        <v>0</v>
      </c>
      <c r="X269" s="2">
        <f>IF(W$4=$E269, $I269*W$259,0) + IF(W$4&gt;$E269,MIN(W269,$I269-SUM($J269:W269)))</f>
        <v>0</v>
      </c>
      <c r="Y269" s="2">
        <f>IF(X$4=$E269, $I269*X$259,0) + IF(X$4&gt;$E269,MIN(X269,$I269-SUM($J269:X269)))</f>
        <v>0</v>
      </c>
      <c r="Z269" s="2">
        <f>IF(Y$4=$E269, $I269*Y$259,0) + IF(Y$4&gt;$E269,MIN(Y269,$I269-SUM($J269:Y269)))</f>
        <v>0</v>
      </c>
      <c r="AA269" s="2">
        <f>IF(Z$4=$E269, $I269*Z$259,0) + IF(Z$4&gt;$E269,MIN(Z269,$I269-SUM($J269:Z269)))</f>
        <v>0</v>
      </c>
      <c r="AB269" s="2">
        <f>IF(AA$4=$E269, $I269*AA$259,0) + IF(AA$4&gt;$E269,MIN(AA269,$I269-SUM($J269:AA269)))</f>
        <v>0</v>
      </c>
      <c r="AC269" s="2">
        <f>IF(AB$4=$E269, $I269*AB$259,0) + IF(AB$4&gt;$E269,MIN(AB269,$I269-SUM($J269:AB269)))</f>
        <v>0</v>
      </c>
      <c r="AD269" s="2">
        <f>IF(AC$4=$E269, $I269*AC$259,0) + IF(AC$4&gt;$E269,MIN(AC269,$I269-SUM($J269:AC269)))</f>
        <v>0</v>
      </c>
      <c r="AE269" s="2">
        <f>IF(AD$4=$E269, $I269*AD$259,0) + IF(AD$4&gt;$E269,MIN(AD269,$I269-SUM($J269:AD269)))</f>
        <v>0</v>
      </c>
      <c r="AF269" s="2">
        <f>IF(AE$4=$E269, $I269*AE$259,0) + IF(AE$4&gt;$E269,MIN(AE269,$I269-SUM($J269:AE269)))</f>
        <v>0</v>
      </c>
      <c r="AG269" s="2">
        <f>IF(AF$4=$E269, $I269*AF$259,0) + IF(AF$4&gt;$E269,MIN(AF269,$I269-SUM($J269:AF269)))</f>
        <v>0</v>
      </c>
      <c r="AH269" s="2">
        <f>IF(AG$4=$E269, $I269*AG$259,0) + IF(AG$4&gt;$E269,MIN(AG269,$I269-SUM($J269:AG269)))</f>
        <v>0</v>
      </c>
      <c r="AI269" s="2">
        <f>IF(AH$4=$E269, $I269*AH$259,0) + IF(AH$4&gt;$E269,MIN(AH269,$I269-SUM($J269:AH269)))</f>
        <v>0</v>
      </c>
      <c r="AJ269" s="2">
        <f>IF(AI$4=$E269, $I269*AI$259,0) + IF(AI$4&gt;$E269,MIN(AI269,$I269-SUM($J269:AI269)))</f>
        <v>0</v>
      </c>
      <c r="AK269" s="2">
        <f>IF(AJ$4=$E269, $I269*AJ$259,0) + IF(AJ$4&gt;$E269,MIN(AJ269,$I269-SUM($J269:AJ269)))</f>
        <v>0</v>
      </c>
      <c r="AL269" s="2">
        <f>IF(AK$4=$E269, $I269*AK$259,0) + IF(AK$4&gt;$E269,MIN(AK269,$I269-SUM($J269:AK269)))</f>
        <v>0</v>
      </c>
      <c r="AM269" s="2">
        <f>IF(AL$4=$E269, $I269*AL$259,0) + IF(AL$4&gt;$E269,MIN(AL269,$I269-SUM($J269:AL269)))</f>
        <v>0</v>
      </c>
      <c r="AN269" s="2">
        <f>IF(AM$4=$E269, $I269*AM$259,0) + IF(AM$4&gt;$E269,MIN(AM269,$I269-SUM($J269:AM269)))</f>
        <v>0</v>
      </c>
      <c r="AO269" s="2">
        <f>IF(AN$4=$E269, $I269*AN$259,0) + IF(AN$4&gt;$E269,MIN(AN269,$I269-SUM($J269:AN269)))</f>
        <v>0</v>
      </c>
      <c r="AP269" s="2">
        <f>IF(AO$4=$E269, $I269*AO$259,0) + IF(AO$4&gt;$E269,MIN(AO269,$I269-SUM($J269:AO269)))</f>
        <v>0</v>
      </c>
      <c r="AQ269" s="57">
        <f>IF(AP$4=$E269, $I269*AP$259,0) + IF(AP$4&gt;$E269,MIN(AP269,$I269-SUM($J269:AP269)))</f>
        <v>0</v>
      </c>
      <c r="AR269" s="2">
        <f>IF(AQ$4=$E269, $I269*AQ$259,0) + IF(AQ$4&gt;$E269,MIN(AQ269,$I269-SUM($J269:AQ269)))</f>
        <v>0</v>
      </c>
      <c r="AS269" s="2">
        <f>IF(AR$4=$E269, $I269*AR$259,0) + IF(AR$4&gt;$E269,MIN(AR269,$I269-SUM($J269:AR269)))</f>
        <v>0</v>
      </c>
      <c r="AT269" s="2">
        <f>IF(AS$4=$E269, $I269*AS$259,0) + IF(AS$4&gt;$E269,MIN(AS269,$I269-SUM($J269:AS269)))</f>
        <v>0</v>
      </c>
      <c r="AU269" s="2">
        <f>IF(AT$4=$E269, $I269*AT$259,0) + IF(AT$4&gt;$E269,MIN(AT269,$I269-SUM($J269:AT269)))</f>
        <v>0</v>
      </c>
      <c r="AV269" s="2">
        <f>IF(AU$4=$E269, $I269*AU$259,0) + IF(AU$4&gt;$E269,MIN(AU269,$I269-SUM($J269:AU269)))</f>
        <v>0</v>
      </c>
      <c r="AW269" s="2"/>
    </row>
    <row r="270" spans="1:49" ht="16.8" outlineLevel="1">
      <c r="D270" s="45"/>
      <c r="E270" s="44">
        <f>INDEX($K$4:$AV$4,,COUNT(E$262:E269)+1)</f>
        <v>35885</v>
      </c>
      <c r="G270" s="2" t="s">
        <v>105</v>
      </c>
      <c r="I270" s="2" cm="1">
        <f t="array" ref="I270">INDEX($K$26:$AV$26,,MATCH(E270,$K$4:$AV$4,0))</f>
        <v>0</v>
      </c>
      <c r="K270" s="2">
        <f>IF(J$4=$E270, $I270*J$259,0) + IF(J$4&gt;$E270,MIN(J270,$I270-SUM($J270:J270)))</f>
        <v>0</v>
      </c>
      <c r="L270" s="2">
        <f>IF(K$4=$E270, $I270*K$259,0) + IF(K$4&gt;$E270,MIN(K270,$I270-SUM($J270:K270)))</f>
        <v>0</v>
      </c>
      <c r="M270" s="2">
        <f>IF(L$4=$E270, $I270*L$259,0) + IF(L$4&gt;$E270,MIN(L270,$I270-SUM($J270:L270)))</f>
        <v>0</v>
      </c>
      <c r="N270" s="2">
        <f>IF(M$4=$E270, $I270*M$259,0) + IF(M$4&gt;$E270,MIN(M270,$I270-SUM($J270:M270)))</f>
        <v>0</v>
      </c>
      <c r="O270" s="2">
        <f>IF(N$4=$E270, $I270*N$259,0) + IF(N$4&gt;$E270,MIN(N270,$I270-SUM($J270:N270)))</f>
        <v>0</v>
      </c>
      <c r="P270" s="2">
        <f>IF(O$4=$E270, $I270*O$259,0) + IF(O$4&gt;$E270,MIN(O270,$I270-SUM($J270:O270)))</f>
        <v>0</v>
      </c>
      <c r="Q270" s="2">
        <f>IF(P$4=$E270, $I270*P$259,0) + IF(P$4&gt;$E270,MIN(P270,$I270-SUM($J270:P270)))</f>
        <v>0</v>
      </c>
      <c r="R270" s="2">
        <f>IF(Q$4=$E270, $I270*Q$259,0) + IF(Q$4&gt;$E270,MIN(Q270,$I270-SUM($J270:Q270)))</f>
        <v>0</v>
      </c>
      <c r="S270" s="2">
        <f>IF(R$4=$E270, $I270*R$259,0) + IF(R$4&gt;$E270,MIN(R270,$I270-SUM($J270:R270)))</f>
        <v>0</v>
      </c>
      <c r="T270" s="2">
        <f>IF(S$4=$E270, $I270*S$259,0) + IF(S$4&gt;$E270,MIN(S270,$I270-SUM($J270:S270)))</f>
        <v>0</v>
      </c>
      <c r="U270" s="2">
        <f>IF(T$4=$E270, $I270*T$259,0) + IF(T$4&gt;$E270,MIN(T270,$I270-SUM($J270:T270)))</f>
        <v>0</v>
      </c>
      <c r="V270" s="2">
        <f>IF(U$4=$E270, $I270*U$259,0) + IF(U$4&gt;$E270,MIN(U270,$I270-SUM($J270:U270)))</f>
        <v>0</v>
      </c>
      <c r="W270" s="2">
        <f>IF(V$4=$E270, $I270*V$259,0) + IF(V$4&gt;$E270,MIN(V270,$I270-SUM($J270:V270)))</f>
        <v>0</v>
      </c>
      <c r="X270" s="2">
        <f>IF(W$4=$E270, $I270*W$259,0) + IF(W$4&gt;$E270,MIN(W270,$I270-SUM($J270:W270)))</f>
        <v>0</v>
      </c>
      <c r="Y270" s="2">
        <f>IF(X$4=$E270, $I270*X$259,0) + IF(X$4&gt;$E270,MIN(X270,$I270-SUM($J270:X270)))</f>
        <v>0</v>
      </c>
      <c r="Z270" s="2">
        <f>IF(Y$4=$E270, $I270*Y$259,0) + IF(Y$4&gt;$E270,MIN(Y270,$I270-SUM($J270:Y270)))</f>
        <v>0</v>
      </c>
      <c r="AA270" s="2">
        <f>IF(Z$4=$E270, $I270*Z$259,0) + IF(Z$4&gt;$E270,MIN(Z270,$I270-SUM($J270:Z270)))</f>
        <v>0</v>
      </c>
      <c r="AB270" s="2">
        <f>IF(AA$4=$E270, $I270*AA$259,0) + IF(AA$4&gt;$E270,MIN(AA270,$I270-SUM($J270:AA270)))</f>
        <v>0</v>
      </c>
      <c r="AC270" s="2">
        <f>IF(AB$4=$E270, $I270*AB$259,0) + IF(AB$4&gt;$E270,MIN(AB270,$I270-SUM($J270:AB270)))</f>
        <v>0</v>
      </c>
      <c r="AD270" s="2">
        <f>IF(AC$4=$E270, $I270*AC$259,0) + IF(AC$4&gt;$E270,MIN(AC270,$I270-SUM($J270:AC270)))</f>
        <v>0</v>
      </c>
      <c r="AE270" s="2">
        <f>IF(AD$4=$E270, $I270*AD$259,0) + IF(AD$4&gt;$E270,MIN(AD270,$I270-SUM($J270:AD270)))</f>
        <v>0</v>
      </c>
      <c r="AF270" s="2">
        <f>IF(AE$4=$E270, $I270*AE$259,0) + IF(AE$4&gt;$E270,MIN(AE270,$I270-SUM($J270:AE270)))</f>
        <v>0</v>
      </c>
      <c r="AG270" s="2">
        <f>IF(AF$4=$E270, $I270*AF$259,0) + IF(AF$4&gt;$E270,MIN(AF270,$I270-SUM($J270:AF270)))</f>
        <v>0</v>
      </c>
      <c r="AH270" s="2">
        <f>IF(AG$4=$E270, $I270*AG$259,0) + IF(AG$4&gt;$E270,MIN(AG270,$I270-SUM($J270:AG270)))</f>
        <v>0</v>
      </c>
      <c r="AI270" s="2">
        <f>IF(AH$4=$E270, $I270*AH$259,0) + IF(AH$4&gt;$E270,MIN(AH270,$I270-SUM($J270:AH270)))</f>
        <v>0</v>
      </c>
      <c r="AJ270" s="2">
        <f>IF(AI$4=$E270, $I270*AI$259,0) + IF(AI$4&gt;$E270,MIN(AI270,$I270-SUM($J270:AI270)))</f>
        <v>0</v>
      </c>
      <c r="AK270" s="2">
        <f>IF(AJ$4=$E270, $I270*AJ$259,0) + IF(AJ$4&gt;$E270,MIN(AJ270,$I270-SUM($J270:AJ270)))</f>
        <v>0</v>
      </c>
      <c r="AL270" s="2">
        <f>IF(AK$4=$E270, $I270*AK$259,0) + IF(AK$4&gt;$E270,MIN(AK270,$I270-SUM($J270:AK270)))</f>
        <v>0</v>
      </c>
      <c r="AM270" s="2">
        <f>IF(AL$4=$E270, $I270*AL$259,0) + IF(AL$4&gt;$E270,MIN(AL270,$I270-SUM($J270:AL270)))</f>
        <v>0</v>
      </c>
      <c r="AN270" s="2">
        <f>IF(AM$4=$E270, $I270*AM$259,0) + IF(AM$4&gt;$E270,MIN(AM270,$I270-SUM($J270:AM270)))</f>
        <v>0</v>
      </c>
      <c r="AO270" s="2">
        <f>IF(AN$4=$E270, $I270*AN$259,0) + IF(AN$4&gt;$E270,MIN(AN270,$I270-SUM($J270:AN270)))</f>
        <v>0</v>
      </c>
      <c r="AP270" s="2">
        <f>IF(AO$4=$E270, $I270*AO$259,0) + IF(AO$4&gt;$E270,MIN(AO270,$I270-SUM($J270:AO270)))</f>
        <v>0</v>
      </c>
      <c r="AQ270" s="57">
        <f>IF(AP$4=$E270, $I270*AP$259,0) + IF(AP$4&gt;$E270,MIN(AP270,$I270-SUM($J270:AP270)))</f>
        <v>0</v>
      </c>
      <c r="AR270" s="2">
        <f>IF(AQ$4=$E270, $I270*AQ$259,0) + IF(AQ$4&gt;$E270,MIN(AQ270,$I270-SUM($J270:AQ270)))</f>
        <v>0</v>
      </c>
      <c r="AS270" s="2">
        <f>IF(AR$4=$E270, $I270*AR$259,0) + IF(AR$4&gt;$E270,MIN(AR270,$I270-SUM($J270:AR270)))</f>
        <v>0</v>
      </c>
      <c r="AT270" s="2">
        <f>IF(AS$4=$E270, $I270*AS$259,0) + IF(AS$4&gt;$E270,MIN(AS270,$I270-SUM($J270:AS270)))</f>
        <v>0</v>
      </c>
      <c r="AU270" s="2">
        <f>IF(AT$4=$E270, $I270*AT$259,0) + IF(AT$4&gt;$E270,MIN(AT270,$I270-SUM($J270:AT270)))</f>
        <v>0</v>
      </c>
      <c r="AV270" s="2">
        <f>IF(AU$4=$E270, $I270*AU$259,0) + IF(AU$4&gt;$E270,MIN(AU270,$I270-SUM($J270:AU270)))</f>
        <v>0</v>
      </c>
      <c r="AW270" s="2"/>
    </row>
    <row r="271" spans="1:49" ht="16.8" outlineLevel="1">
      <c r="D271" s="45"/>
      <c r="E271" s="44">
        <f>INDEX($K$4:$AV$4,,COUNT(E$262:E270)+1)</f>
        <v>36250</v>
      </c>
      <c r="G271" s="2" t="s">
        <v>105</v>
      </c>
      <c r="I271" s="2" cm="1">
        <f t="array" ref="I271">INDEX($K$26:$AV$26,,MATCH(E271,$K$4:$AV$4,0))</f>
        <v>0</v>
      </c>
      <c r="K271" s="2">
        <f>IF(J$4=$E271, $I271*J$259,0) + IF(J$4&gt;$E271,MIN(J271,$I271-SUM($J271:J271)))</f>
        <v>0</v>
      </c>
      <c r="L271" s="2">
        <f>IF(K$4=$E271, $I271*K$259,0) + IF(K$4&gt;$E271,MIN(K271,$I271-SUM($J271:K271)))</f>
        <v>0</v>
      </c>
      <c r="M271" s="2">
        <f>IF(L$4=$E271, $I271*L$259,0) + IF(L$4&gt;$E271,MIN(L271,$I271-SUM($J271:L271)))</f>
        <v>0</v>
      </c>
      <c r="N271" s="2">
        <f>IF(M$4=$E271, $I271*M$259,0) + IF(M$4&gt;$E271,MIN(M271,$I271-SUM($J271:M271)))</f>
        <v>0</v>
      </c>
      <c r="O271" s="2">
        <f>IF(N$4=$E271, $I271*N$259,0) + IF(N$4&gt;$E271,MIN(N271,$I271-SUM($J271:N271)))</f>
        <v>0</v>
      </c>
      <c r="P271" s="2">
        <f>IF(O$4=$E271, $I271*O$259,0) + IF(O$4&gt;$E271,MIN(O271,$I271-SUM($J271:O271)))</f>
        <v>0</v>
      </c>
      <c r="Q271" s="2">
        <f>IF(P$4=$E271, $I271*P$259,0) + IF(P$4&gt;$E271,MIN(P271,$I271-SUM($J271:P271)))</f>
        <v>0</v>
      </c>
      <c r="R271" s="2">
        <f>IF(Q$4=$E271, $I271*Q$259,0) + IF(Q$4&gt;$E271,MIN(Q271,$I271-SUM($J271:Q271)))</f>
        <v>0</v>
      </c>
      <c r="S271" s="2">
        <f>IF(R$4=$E271, $I271*R$259,0) + IF(R$4&gt;$E271,MIN(R271,$I271-SUM($J271:R271)))</f>
        <v>0</v>
      </c>
      <c r="T271" s="2">
        <f>IF(S$4=$E271, $I271*S$259,0) + IF(S$4&gt;$E271,MIN(S271,$I271-SUM($J271:S271)))</f>
        <v>0</v>
      </c>
      <c r="U271" s="2">
        <f>IF(T$4=$E271, $I271*T$259,0) + IF(T$4&gt;$E271,MIN(T271,$I271-SUM($J271:T271)))</f>
        <v>0</v>
      </c>
      <c r="V271" s="2">
        <f>IF(U$4=$E271, $I271*U$259,0) + IF(U$4&gt;$E271,MIN(U271,$I271-SUM($J271:U271)))</f>
        <v>0</v>
      </c>
      <c r="W271" s="2">
        <f>IF(V$4=$E271, $I271*V$259,0) + IF(V$4&gt;$E271,MIN(V271,$I271-SUM($J271:V271)))</f>
        <v>0</v>
      </c>
      <c r="X271" s="2">
        <f>IF(W$4=$E271, $I271*W$259,0) + IF(W$4&gt;$E271,MIN(W271,$I271-SUM($J271:W271)))</f>
        <v>0</v>
      </c>
      <c r="Y271" s="2">
        <f>IF(X$4=$E271, $I271*X$259,0) + IF(X$4&gt;$E271,MIN(X271,$I271-SUM($J271:X271)))</f>
        <v>0</v>
      </c>
      <c r="Z271" s="2">
        <f>IF(Y$4=$E271, $I271*Y$259,0) + IF(Y$4&gt;$E271,MIN(Y271,$I271-SUM($J271:Y271)))</f>
        <v>0</v>
      </c>
      <c r="AA271" s="2">
        <f>IF(Z$4=$E271, $I271*Z$259,0) + IF(Z$4&gt;$E271,MIN(Z271,$I271-SUM($J271:Z271)))</f>
        <v>0</v>
      </c>
      <c r="AB271" s="2">
        <f>IF(AA$4=$E271, $I271*AA$259,0) + IF(AA$4&gt;$E271,MIN(AA271,$I271-SUM($J271:AA271)))</f>
        <v>0</v>
      </c>
      <c r="AC271" s="2">
        <f>IF(AB$4=$E271, $I271*AB$259,0) + IF(AB$4&gt;$E271,MIN(AB271,$I271-SUM($J271:AB271)))</f>
        <v>0</v>
      </c>
      <c r="AD271" s="2">
        <f>IF(AC$4=$E271, $I271*AC$259,0) + IF(AC$4&gt;$E271,MIN(AC271,$I271-SUM($J271:AC271)))</f>
        <v>0</v>
      </c>
      <c r="AE271" s="2">
        <f>IF(AD$4=$E271, $I271*AD$259,0) + IF(AD$4&gt;$E271,MIN(AD271,$I271-SUM($J271:AD271)))</f>
        <v>0</v>
      </c>
      <c r="AF271" s="2">
        <f>IF(AE$4=$E271, $I271*AE$259,0) + IF(AE$4&gt;$E271,MIN(AE271,$I271-SUM($J271:AE271)))</f>
        <v>0</v>
      </c>
      <c r="AG271" s="2">
        <f>IF(AF$4=$E271, $I271*AF$259,0) + IF(AF$4&gt;$E271,MIN(AF271,$I271-SUM($J271:AF271)))</f>
        <v>0</v>
      </c>
      <c r="AH271" s="2">
        <f>IF(AG$4=$E271, $I271*AG$259,0) + IF(AG$4&gt;$E271,MIN(AG271,$I271-SUM($J271:AG271)))</f>
        <v>0</v>
      </c>
      <c r="AI271" s="2">
        <f>IF(AH$4=$E271, $I271*AH$259,0) + IF(AH$4&gt;$E271,MIN(AH271,$I271-SUM($J271:AH271)))</f>
        <v>0</v>
      </c>
      <c r="AJ271" s="2">
        <f>IF(AI$4=$E271, $I271*AI$259,0) + IF(AI$4&gt;$E271,MIN(AI271,$I271-SUM($J271:AI271)))</f>
        <v>0</v>
      </c>
      <c r="AK271" s="2">
        <f>IF(AJ$4=$E271, $I271*AJ$259,0) + IF(AJ$4&gt;$E271,MIN(AJ271,$I271-SUM($J271:AJ271)))</f>
        <v>0</v>
      </c>
      <c r="AL271" s="2">
        <f>IF(AK$4=$E271, $I271*AK$259,0) + IF(AK$4&gt;$E271,MIN(AK271,$I271-SUM($J271:AK271)))</f>
        <v>0</v>
      </c>
      <c r="AM271" s="2">
        <f>IF(AL$4=$E271, $I271*AL$259,0) + IF(AL$4&gt;$E271,MIN(AL271,$I271-SUM($J271:AL271)))</f>
        <v>0</v>
      </c>
      <c r="AN271" s="2">
        <f>IF(AM$4=$E271, $I271*AM$259,0) + IF(AM$4&gt;$E271,MIN(AM271,$I271-SUM($J271:AM271)))</f>
        <v>0</v>
      </c>
      <c r="AO271" s="2">
        <f>IF(AN$4=$E271, $I271*AN$259,0) + IF(AN$4&gt;$E271,MIN(AN271,$I271-SUM($J271:AN271)))</f>
        <v>0</v>
      </c>
      <c r="AP271" s="2">
        <f>IF(AO$4=$E271, $I271*AO$259,0) + IF(AO$4&gt;$E271,MIN(AO271,$I271-SUM($J271:AO271)))</f>
        <v>0</v>
      </c>
      <c r="AQ271" s="57">
        <f>IF(AP$4=$E271, $I271*AP$259,0) + IF(AP$4&gt;$E271,MIN(AP271,$I271-SUM($J271:AP271)))</f>
        <v>0</v>
      </c>
      <c r="AR271" s="2">
        <f>IF(AQ$4=$E271, $I271*AQ$259,0) + IF(AQ$4&gt;$E271,MIN(AQ271,$I271-SUM($J271:AQ271)))</f>
        <v>0</v>
      </c>
      <c r="AS271" s="2">
        <f>IF(AR$4=$E271, $I271*AR$259,0) + IF(AR$4&gt;$E271,MIN(AR271,$I271-SUM($J271:AR271)))</f>
        <v>0</v>
      </c>
      <c r="AT271" s="2">
        <f>IF(AS$4=$E271, $I271*AS$259,0) + IF(AS$4&gt;$E271,MIN(AS271,$I271-SUM($J271:AS271)))</f>
        <v>0</v>
      </c>
      <c r="AU271" s="2">
        <f>IF(AT$4=$E271, $I271*AT$259,0) + IF(AT$4&gt;$E271,MIN(AT271,$I271-SUM($J271:AT271)))</f>
        <v>0</v>
      </c>
      <c r="AV271" s="2">
        <f>IF(AU$4=$E271, $I271*AU$259,0) + IF(AU$4&gt;$E271,MIN(AU271,$I271-SUM($J271:AU271)))</f>
        <v>0</v>
      </c>
      <c r="AW271" s="2"/>
    </row>
    <row r="272" spans="1:49" ht="16.8" outlineLevel="1">
      <c r="D272" s="45"/>
      <c r="E272" s="44">
        <f>INDEX($K$4:$AV$4,,COUNT(E$262:E271)+1)</f>
        <v>36616</v>
      </c>
      <c r="G272" s="2" t="s">
        <v>105</v>
      </c>
      <c r="I272" s="2" cm="1">
        <f t="array" ref="I272">INDEX($K$26:$AV$26,,MATCH(E272,$K$4:$AV$4,0))</f>
        <v>0</v>
      </c>
      <c r="K272" s="2">
        <f>IF(J$4=$E272, $I272*J$259,0) + IF(J$4&gt;$E272,MIN(J272,$I272-SUM($J272:J272)))</f>
        <v>0</v>
      </c>
      <c r="L272" s="2">
        <f>IF(K$4=$E272, $I272*K$259,0) + IF(K$4&gt;$E272,MIN(K272,$I272-SUM($J272:K272)))</f>
        <v>0</v>
      </c>
      <c r="M272" s="2">
        <f>IF(L$4=$E272, $I272*L$259,0) + IF(L$4&gt;$E272,MIN(L272,$I272-SUM($J272:L272)))</f>
        <v>0</v>
      </c>
      <c r="N272" s="2">
        <f>IF(M$4=$E272, $I272*M$259,0) + IF(M$4&gt;$E272,MIN(M272,$I272-SUM($J272:M272)))</f>
        <v>0</v>
      </c>
      <c r="O272" s="2">
        <f>IF(N$4=$E272, $I272*N$259,0) + IF(N$4&gt;$E272,MIN(N272,$I272-SUM($J272:N272)))</f>
        <v>0</v>
      </c>
      <c r="P272" s="2">
        <f>IF(O$4=$E272, $I272*O$259,0) + IF(O$4&gt;$E272,MIN(O272,$I272-SUM($J272:O272)))</f>
        <v>0</v>
      </c>
      <c r="Q272" s="2">
        <f>IF(P$4=$E272, $I272*P$259,0) + IF(P$4&gt;$E272,MIN(P272,$I272-SUM($J272:P272)))</f>
        <v>0</v>
      </c>
      <c r="R272" s="2">
        <f>IF(Q$4=$E272, $I272*Q$259,0) + IF(Q$4&gt;$E272,MIN(Q272,$I272-SUM($J272:Q272)))</f>
        <v>0</v>
      </c>
      <c r="S272" s="2">
        <f>IF(R$4=$E272, $I272*R$259,0) + IF(R$4&gt;$E272,MIN(R272,$I272-SUM($J272:R272)))</f>
        <v>0</v>
      </c>
      <c r="T272" s="2">
        <f>IF(S$4=$E272, $I272*S$259,0) + IF(S$4&gt;$E272,MIN(S272,$I272-SUM($J272:S272)))</f>
        <v>0</v>
      </c>
      <c r="U272" s="2">
        <f>IF(T$4=$E272, $I272*T$259,0) + IF(T$4&gt;$E272,MIN(T272,$I272-SUM($J272:T272)))</f>
        <v>0</v>
      </c>
      <c r="V272" s="2">
        <f>IF(U$4=$E272, $I272*U$259,0) + IF(U$4&gt;$E272,MIN(U272,$I272-SUM($J272:U272)))</f>
        <v>0</v>
      </c>
      <c r="W272" s="2">
        <f>IF(V$4=$E272, $I272*V$259,0) + IF(V$4&gt;$E272,MIN(V272,$I272-SUM($J272:V272)))</f>
        <v>0</v>
      </c>
      <c r="X272" s="2">
        <f>IF(W$4=$E272, $I272*W$259,0) + IF(W$4&gt;$E272,MIN(W272,$I272-SUM($J272:W272)))</f>
        <v>0</v>
      </c>
      <c r="Y272" s="2">
        <f>IF(X$4=$E272, $I272*X$259,0) + IF(X$4&gt;$E272,MIN(X272,$I272-SUM($J272:X272)))</f>
        <v>0</v>
      </c>
      <c r="Z272" s="2">
        <f>IF(Y$4=$E272, $I272*Y$259,0) + IF(Y$4&gt;$E272,MIN(Y272,$I272-SUM($J272:Y272)))</f>
        <v>0</v>
      </c>
      <c r="AA272" s="2">
        <f>IF(Z$4=$E272, $I272*Z$259,0) + IF(Z$4&gt;$E272,MIN(Z272,$I272-SUM($J272:Z272)))</f>
        <v>0</v>
      </c>
      <c r="AB272" s="2">
        <f>IF(AA$4=$E272, $I272*AA$259,0) + IF(AA$4&gt;$E272,MIN(AA272,$I272-SUM($J272:AA272)))</f>
        <v>0</v>
      </c>
      <c r="AC272" s="2">
        <f>IF(AB$4=$E272, $I272*AB$259,0) + IF(AB$4&gt;$E272,MIN(AB272,$I272-SUM($J272:AB272)))</f>
        <v>0</v>
      </c>
      <c r="AD272" s="2">
        <f>IF(AC$4=$E272, $I272*AC$259,0) + IF(AC$4&gt;$E272,MIN(AC272,$I272-SUM($J272:AC272)))</f>
        <v>0</v>
      </c>
      <c r="AE272" s="2">
        <f>IF(AD$4=$E272, $I272*AD$259,0) + IF(AD$4&gt;$E272,MIN(AD272,$I272-SUM($J272:AD272)))</f>
        <v>0</v>
      </c>
      <c r="AF272" s="2">
        <f>IF(AE$4=$E272, $I272*AE$259,0) + IF(AE$4&gt;$E272,MIN(AE272,$I272-SUM($J272:AE272)))</f>
        <v>0</v>
      </c>
      <c r="AG272" s="2">
        <f>IF(AF$4=$E272, $I272*AF$259,0) + IF(AF$4&gt;$E272,MIN(AF272,$I272-SUM($J272:AF272)))</f>
        <v>0</v>
      </c>
      <c r="AH272" s="2">
        <f>IF(AG$4=$E272, $I272*AG$259,0) + IF(AG$4&gt;$E272,MIN(AG272,$I272-SUM($J272:AG272)))</f>
        <v>0</v>
      </c>
      <c r="AI272" s="2">
        <f>IF(AH$4=$E272, $I272*AH$259,0) + IF(AH$4&gt;$E272,MIN(AH272,$I272-SUM($J272:AH272)))</f>
        <v>0</v>
      </c>
      <c r="AJ272" s="2">
        <f>IF(AI$4=$E272, $I272*AI$259,0) + IF(AI$4&gt;$E272,MIN(AI272,$I272-SUM($J272:AI272)))</f>
        <v>0</v>
      </c>
      <c r="AK272" s="2">
        <f>IF(AJ$4=$E272, $I272*AJ$259,0) + IF(AJ$4&gt;$E272,MIN(AJ272,$I272-SUM($J272:AJ272)))</f>
        <v>0</v>
      </c>
      <c r="AL272" s="2">
        <f>IF(AK$4=$E272, $I272*AK$259,0) + IF(AK$4&gt;$E272,MIN(AK272,$I272-SUM($J272:AK272)))</f>
        <v>0</v>
      </c>
      <c r="AM272" s="2">
        <f>IF(AL$4=$E272, $I272*AL$259,0) + IF(AL$4&gt;$E272,MIN(AL272,$I272-SUM($J272:AL272)))</f>
        <v>0</v>
      </c>
      <c r="AN272" s="2">
        <f>IF(AM$4=$E272, $I272*AM$259,0) + IF(AM$4&gt;$E272,MIN(AM272,$I272-SUM($J272:AM272)))</f>
        <v>0</v>
      </c>
      <c r="AO272" s="2">
        <f>IF(AN$4=$E272, $I272*AN$259,0) + IF(AN$4&gt;$E272,MIN(AN272,$I272-SUM($J272:AN272)))</f>
        <v>0</v>
      </c>
      <c r="AP272" s="2">
        <f>IF(AO$4=$E272, $I272*AO$259,0) + IF(AO$4&gt;$E272,MIN(AO272,$I272-SUM($J272:AO272)))</f>
        <v>0</v>
      </c>
      <c r="AQ272" s="57">
        <f>IF(AP$4=$E272, $I272*AP$259,0) + IF(AP$4&gt;$E272,MIN(AP272,$I272-SUM($J272:AP272)))</f>
        <v>0</v>
      </c>
      <c r="AR272" s="2">
        <f>IF(AQ$4=$E272, $I272*AQ$259,0) + IF(AQ$4&gt;$E272,MIN(AQ272,$I272-SUM($J272:AQ272)))</f>
        <v>0</v>
      </c>
      <c r="AS272" s="2">
        <f>IF(AR$4=$E272, $I272*AR$259,0) + IF(AR$4&gt;$E272,MIN(AR272,$I272-SUM($J272:AR272)))</f>
        <v>0</v>
      </c>
      <c r="AT272" s="2">
        <f>IF(AS$4=$E272, $I272*AS$259,0) + IF(AS$4&gt;$E272,MIN(AS272,$I272-SUM($J272:AS272)))</f>
        <v>0</v>
      </c>
      <c r="AU272" s="2">
        <f>IF(AT$4=$E272, $I272*AT$259,0) + IF(AT$4&gt;$E272,MIN(AT272,$I272-SUM($J272:AT272)))</f>
        <v>0</v>
      </c>
      <c r="AV272" s="2">
        <f>IF(AU$4=$E272, $I272*AU$259,0) + IF(AU$4&gt;$E272,MIN(AU272,$I272-SUM($J272:AU272)))</f>
        <v>0</v>
      </c>
      <c r="AW272" s="2"/>
    </row>
    <row r="273" spans="4:49" ht="16.8" outlineLevel="1">
      <c r="D273" s="45"/>
      <c r="E273" s="44">
        <f>INDEX($K$4:$AV$4,,COUNT(E$262:E272)+1)</f>
        <v>36981</v>
      </c>
      <c r="G273" s="2" t="s">
        <v>105</v>
      </c>
      <c r="I273" s="2" cm="1">
        <f t="array" ref="I273">INDEX($K$26:$AV$26,,MATCH(E273,$K$4:$AV$4,0))</f>
        <v>0</v>
      </c>
      <c r="K273" s="2">
        <f>IF(J$4=$E273, $I273*J$259,0) + IF(J$4&gt;$E273,MIN(J273,$I273-SUM($J273:J273)))</f>
        <v>0</v>
      </c>
      <c r="L273" s="2">
        <f>IF(K$4=$E273, $I273*K$259,0) + IF(K$4&gt;$E273,MIN(K273,$I273-SUM($J273:K273)))</f>
        <v>0</v>
      </c>
      <c r="M273" s="2">
        <f>IF(L$4=$E273, $I273*L$259,0) + IF(L$4&gt;$E273,MIN(L273,$I273-SUM($J273:L273)))</f>
        <v>0</v>
      </c>
      <c r="N273" s="2">
        <f>IF(M$4=$E273, $I273*M$259,0) + IF(M$4&gt;$E273,MIN(M273,$I273-SUM($J273:M273)))</f>
        <v>0</v>
      </c>
      <c r="O273" s="2">
        <f>IF(N$4=$E273, $I273*N$259,0) + IF(N$4&gt;$E273,MIN(N273,$I273-SUM($J273:N273)))</f>
        <v>0</v>
      </c>
      <c r="P273" s="2">
        <f>IF(O$4=$E273, $I273*O$259,0) + IF(O$4&gt;$E273,MIN(O273,$I273-SUM($J273:O273)))</f>
        <v>0</v>
      </c>
      <c r="Q273" s="2">
        <f>IF(P$4=$E273, $I273*P$259,0) + IF(P$4&gt;$E273,MIN(P273,$I273-SUM($J273:P273)))</f>
        <v>0</v>
      </c>
      <c r="R273" s="2">
        <f>IF(Q$4=$E273, $I273*Q$259,0) + IF(Q$4&gt;$E273,MIN(Q273,$I273-SUM($J273:Q273)))</f>
        <v>0</v>
      </c>
      <c r="S273" s="2">
        <f>IF(R$4=$E273, $I273*R$259,0) + IF(R$4&gt;$E273,MIN(R273,$I273-SUM($J273:R273)))</f>
        <v>0</v>
      </c>
      <c r="T273" s="2">
        <f>IF(S$4=$E273, $I273*S$259,0) + IF(S$4&gt;$E273,MIN(S273,$I273-SUM($J273:S273)))</f>
        <v>0</v>
      </c>
      <c r="U273" s="2">
        <f>IF(T$4=$E273, $I273*T$259,0) + IF(T$4&gt;$E273,MIN(T273,$I273-SUM($J273:T273)))</f>
        <v>0</v>
      </c>
      <c r="V273" s="2">
        <f>IF(U$4=$E273, $I273*U$259,0) + IF(U$4&gt;$E273,MIN(U273,$I273-SUM($J273:U273)))</f>
        <v>0</v>
      </c>
      <c r="W273" s="2">
        <f>IF(V$4=$E273, $I273*V$259,0) + IF(V$4&gt;$E273,MIN(V273,$I273-SUM($J273:V273)))</f>
        <v>0</v>
      </c>
      <c r="X273" s="2">
        <f>IF(W$4=$E273, $I273*W$259,0) + IF(W$4&gt;$E273,MIN(W273,$I273-SUM($J273:W273)))</f>
        <v>0</v>
      </c>
      <c r="Y273" s="2">
        <f>IF(X$4=$E273, $I273*X$259,0) + IF(X$4&gt;$E273,MIN(X273,$I273-SUM($J273:X273)))</f>
        <v>0</v>
      </c>
      <c r="Z273" s="2">
        <f>IF(Y$4=$E273, $I273*Y$259,0) + IF(Y$4&gt;$E273,MIN(Y273,$I273-SUM($J273:Y273)))</f>
        <v>0</v>
      </c>
      <c r="AA273" s="2">
        <f>IF(Z$4=$E273, $I273*Z$259,0) + IF(Z$4&gt;$E273,MIN(Z273,$I273-SUM($J273:Z273)))</f>
        <v>0</v>
      </c>
      <c r="AB273" s="2">
        <f>IF(AA$4=$E273, $I273*AA$259,0) + IF(AA$4&gt;$E273,MIN(AA273,$I273-SUM($J273:AA273)))</f>
        <v>0</v>
      </c>
      <c r="AC273" s="2">
        <f>IF(AB$4=$E273, $I273*AB$259,0) + IF(AB$4&gt;$E273,MIN(AB273,$I273-SUM($J273:AB273)))</f>
        <v>0</v>
      </c>
      <c r="AD273" s="2">
        <f>IF(AC$4=$E273, $I273*AC$259,0) + IF(AC$4&gt;$E273,MIN(AC273,$I273-SUM($J273:AC273)))</f>
        <v>0</v>
      </c>
      <c r="AE273" s="2">
        <f>IF(AD$4=$E273, $I273*AD$259,0) + IF(AD$4&gt;$E273,MIN(AD273,$I273-SUM($J273:AD273)))</f>
        <v>0</v>
      </c>
      <c r="AF273" s="2">
        <f>IF(AE$4=$E273, $I273*AE$259,0) + IF(AE$4&gt;$E273,MIN(AE273,$I273-SUM($J273:AE273)))</f>
        <v>0</v>
      </c>
      <c r="AG273" s="2">
        <f>IF(AF$4=$E273, $I273*AF$259,0) + IF(AF$4&gt;$E273,MIN(AF273,$I273-SUM($J273:AF273)))</f>
        <v>0</v>
      </c>
      <c r="AH273" s="2">
        <f>IF(AG$4=$E273, $I273*AG$259,0) + IF(AG$4&gt;$E273,MIN(AG273,$I273-SUM($J273:AG273)))</f>
        <v>0</v>
      </c>
      <c r="AI273" s="2">
        <f>IF(AH$4=$E273, $I273*AH$259,0) + IF(AH$4&gt;$E273,MIN(AH273,$I273-SUM($J273:AH273)))</f>
        <v>0</v>
      </c>
      <c r="AJ273" s="2">
        <f>IF(AI$4=$E273, $I273*AI$259,0) + IF(AI$4&gt;$E273,MIN(AI273,$I273-SUM($J273:AI273)))</f>
        <v>0</v>
      </c>
      <c r="AK273" s="2">
        <f>IF(AJ$4=$E273, $I273*AJ$259,0) + IF(AJ$4&gt;$E273,MIN(AJ273,$I273-SUM($J273:AJ273)))</f>
        <v>0</v>
      </c>
      <c r="AL273" s="2">
        <f>IF(AK$4=$E273, $I273*AK$259,0) + IF(AK$4&gt;$E273,MIN(AK273,$I273-SUM($J273:AK273)))</f>
        <v>0</v>
      </c>
      <c r="AM273" s="2">
        <f>IF(AL$4=$E273, $I273*AL$259,0) + IF(AL$4&gt;$E273,MIN(AL273,$I273-SUM($J273:AL273)))</f>
        <v>0</v>
      </c>
      <c r="AN273" s="2">
        <f>IF(AM$4=$E273, $I273*AM$259,0) + IF(AM$4&gt;$E273,MIN(AM273,$I273-SUM($J273:AM273)))</f>
        <v>0</v>
      </c>
      <c r="AO273" s="2">
        <f>IF(AN$4=$E273, $I273*AN$259,0) + IF(AN$4&gt;$E273,MIN(AN273,$I273-SUM($J273:AN273)))</f>
        <v>0</v>
      </c>
      <c r="AP273" s="2">
        <f>IF(AO$4=$E273, $I273*AO$259,0) + IF(AO$4&gt;$E273,MIN(AO273,$I273-SUM($J273:AO273)))</f>
        <v>0</v>
      </c>
      <c r="AQ273" s="57">
        <f>IF(AP$4=$E273, $I273*AP$259,0) + IF(AP$4&gt;$E273,MIN(AP273,$I273-SUM($J273:AP273)))</f>
        <v>0</v>
      </c>
      <c r="AR273" s="2">
        <f>IF(AQ$4=$E273, $I273*AQ$259,0) + IF(AQ$4&gt;$E273,MIN(AQ273,$I273-SUM($J273:AQ273)))</f>
        <v>0</v>
      </c>
      <c r="AS273" s="2">
        <f>IF(AR$4=$E273, $I273*AR$259,0) + IF(AR$4&gt;$E273,MIN(AR273,$I273-SUM($J273:AR273)))</f>
        <v>0</v>
      </c>
      <c r="AT273" s="2">
        <f>IF(AS$4=$E273, $I273*AS$259,0) + IF(AS$4&gt;$E273,MIN(AS273,$I273-SUM($J273:AS273)))</f>
        <v>0</v>
      </c>
      <c r="AU273" s="2">
        <f>IF(AT$4=$E273, $I273*AT$259,0) + IF(AT$4&gt;$E273,MIN(AT273,$I273-SUM($J273:AT273)))</f>
        <v>0</v>
      </c>
      <c r="AV273" s="2">
        <f>IF(AU$4=$E273, $I273*AU$259,0) + IF(AU$4&gt;$E273,MIN(AU273,$I273-SUM($J273:AU273)))</f>
        <v>0</v>
      </c>
      <c r="AW273" s="2"/>
    </row>
    <row r="274" spans="4:49" ht="16.8" outlineLevel="1">
      <c r="D274" s="45"/>
      <c r="E274" s="44">
        <f>INDEX($K$4:$AV$4,,COUNT(E$262:E273)+1)</f>
        <v>37346</v>
      </c>
      <c r="G274" s="2" t="s">
        <v>105</v>
      </c>
      <c r="I274" s="2" cm="1">
        <f t="array" ref="I274">INDEX($K$26:$AV$26,,MATCH(E274,$K$4:$AV$4,0))</f>
        <v>0</v>
      </c>
      <c r="K274" s="2">
        <f>IF(J$4=$E274, $I274*J$259,0) + IF(J$4&gt;$E274,MIN(J274,$I274-SUM($J274:J274)))</f>
        <v>0</v>
      </c>
      <c r="L274" s="2">
        <f>IF(K$4=$E274, $I274*K$259,0) + IF(K$4&gt;$E274,MIN(K274,$I274-SUM($J274:K274)))</f>
        <v>0</v>
      </c>
      <c r="M274" s="2">
        <f>IF(L$4=$E274, $I274*L$259,0) + IF(L$4&gt;$E274,MIN(L274,$I274-SUM($J274:L274)))</f>
        <v>0</v>
      </c>
      <c r="N274" s="2">
        <f>IF(M$4=$E274, $I274*M$259,0) + IF(M$4&gt;$E274,MIN(M274,$I274-SUM($J274:M274)))</f>
        <v>0</v>
      </c>
      <c r="O274" s="2">
        <f>IF(N$4=$E274, $I274*N$259,0) + IF(N$4&gt;$E274,MIN(N274,$I274-SUM($J274:N274)))</f>
        <v>0</v>
      </c>
      <c r="P274" s="2">
        <f>IF(O$4=$E274, $I274*O$259,0) + IF(O$4&gt;$E274,MIN(O274,$I274-SUM($J274:O274)))</f>
        <v>0</v>
      </c>
      <c r="Q274" s="2">
        <f>IF(P$4=$E274, $I274*P$259,0) + IF(P$4&gt;$E274,MIN(P274,$I274-SUM($J274:P274)))</f>
        <v>0</v>
      </c>
      <c r="R274" s="2">
        <f>IF(Q$4=$E274, $I274*Q$259,0) + IF(Q$4&gt;$E274,MIN(Q274,$I274-SUM($J274:Q274)))</f>
        <v>0</v>
      </c>
      <c r="S274" s="2">
        <f>IF(R$4=$E274, $I274*R$259,0) + IF(R$4&gt;$E274,MIN(R274,$I274-SUM($J274:R274)))</f>
        <v>0</v>
      </c>
      <c r="T274" s="2">
        <f>IF(S$4=$E274, $I274*S$259,0) + IF(S$4&gt;$E274,MIN(S274,$I274-SUM($J274:S274)))</f>
        <v>0</v>
      </c>
      <c r="U274" s="2">
        <f>IF(T$4=$E274, $I274*T$259,0) + IF(T$4&gt;$E274,MIN(T274,$I274-SUM($J274:T274)))</f>
        <v>0</v>
      </c>
      <c r="V274" s="2">
        <f>IF(U$4=$E274, $I274*U$259,0) + IF(U$4&gt;$E274,MIN(U274,$I274-SUM($J274:U274)))</f>
        <v>0</v>
      </c>
      <c r="W274" s="2">
        <f>IF(V$4=$E274, $I274*V$259,0) + IF(V$4&gt;$E274,MIN(V274,$I274-SUM($J274:V274)))</f>
        <v>0</v>
      </c>
      <c r="X274" s="2">
        <f>IF(W$4=$E274, $I274*W$259,0) + IF(W$4&gt;$E274,MIN(W274,$I274-SUM($J274:W274)))</f>
        <v>0</v>
      </c>
      <c r="Y274" s="2">
        <f>IF(X$4=$E274, $I274*X$259,0) + IF(X$4&gt;$E274,MIN(X274,$I274-SUM($J274:X274)))</f>
        <v>0</v>
      </c>
      <c r="Z274" s="2">
        <f>IF(Y$4=$E274, $I274*Y$259,0) + IF(Y$4&gt;$E274,MIN(Y274,$I274-SUM($J274:Y274)))</f>
        <v>0</v>
      </c>
      <c r="AA274" s="2">
        <f>IF(Z$4=$E274, $I274*Z$259,0) + IF(Z$4&gt;$E274,MIN(Z274,$I274-SUM($J274:Z274)))</f>
        <v>0</v>
      </c>
      <c r="AB274" s="2">
        <f>IF(AA$4=$E274, $I274*AA$259,0) + IF(AA$4&gt;$E274,MIN(AA274,$I274-SUM($J274:AA274)))</f>
        <v>0</v>
      </c>
      <c r="AC274" s="2">
        <f>IF(AB$4=$E274, $I274*AB$259,0) + IF(AB$4&gt;$E274,MIN(AB274,$I274-SUM($J274:AB274)))</f>
        <v>0</v>
      </c>
      <c r="AD274" s="2">
        <f>IF(AC$4=$E274, $I274*AC$259,0) + IF(AC$4&gt;$E274,MIN(AC274,$I274-SUM($J274:AC274)))</f>
        <v>0</v>
      </c>
      <c r="AE274" s="2">
        <f>IF(AD$4=$E274, $I274*AD$259,0) + IF(AD$4&gt;$E274,MIN(AD274,$I274-SUM($J274:AD274)))</f>
        <v>0</v>
      </c>
      <c r="AF274" s="2">
        <f>IF(AE$4=$E274, $I274*AE$259,0) + IF(AE$4&gt;$E274,MIN(AE274,$I274-SUM($J274:AE274)))</f>
        <v>0</v>
      </c>
      <c r="AG274" s="2">
        <f>IF(AF$4=$E274, $I274*AF$259,0) + IF(AF$4&gt;$E274,MIN(AF274,$I274-SUM($J274:AF274)))</f>
        <v>0</v>
      </c>
      <c r="AH274" s="2">
        <f>IF(AG$4=$E274, $I274*AG$259,0) + IF(AG$4&gt;$E274,MIN(AG274,$I274-SUM($J274:AG274)))</f>
        <v>0</v>
      </c>
      <c r="AI274" s="2">
        <f>IF(AH$4=$E274, $I274*AH$259,0) + IF(AH$4&gt;$E274,MIN(AH274,$I274-SUM($J274:AH274)))</f>
        <v>0</v>
      </c>
      <c r="AJ274" s="2">
        <f>IF(AI$4=$E274, $I274*AI$259,0) + IF(AI$4&gt;$E274,MIN(AI274,$I274-SUM($J274:AI274)))</f>
        <v>0</v>
      </c>
      <c r="AK274" s="2">
        <f>IF(AJ$4=$E274, $I274*AJ$259,0) + IF(AJ$4&gt;$E274,MIN(AJ274,$I274-SUM($J274:AJ274)))</f>
        <v>0</v>
      </c>
      <c r="AL274" s="2">
        <f>IF(AK$4=$E274, $I274*AK$259,0) + IF(AK$4&gt;$E274,MIN(AK274,$I274-SUM($J274:AK274)))</f>
        <v>0</v>
      </c>
      <c r="AM274" s="2">
        <f>IF(AL$4=$E274, $I274*AL$259,0) + IF(AL$4&gt;$E274,MIN(AL274,$I274-SUM($J274:AL274)))</f>
        <v>0</v>
      </c>
      <c r="AN274" s="2">
        <f>IF(AM$4=$E274, $I274*AM$259,0) + IF(AM$4&gt;$E274,MIN(AM274,$I274-SUM($J274:AM274)))</f>
        <v>0</v>
      </c>
      <c r="AO274" s="2">
        <f>IF(AN$4=$E274, $I274*AN$259,0) + IF(AN$4&gt;$E274,MIN(AN274,$I274-SUM($J274:AN274)))</f>
        <v>0</v>
      </c>
      <c r="AP274" s="2">
        <f>IF(AO$4=$E274, $I274*AO$259,0) + IF(AO$4&gt;$E274,MIN(AO274,$I274-SUM($J274:AO274)))</f>
        <v>0</v>
      </c>
      <c r="AQ274" s="57">
        <f>IF(AP$4=$E274, $I274*AP$259,0) + IF(AP$4&gt;$E274,MIN(AP274,$I274-SUM($J274:AP274)))</f>
        <v>0</v>
      </c>
      <c r="AR274" s="2">
        <f>IF(AQ$4=$E274, $I274*AQ$259,0) + IF(AQ$4&gt;$E274,MIN(AQ274,$I274-SUM($J274:AQ274)))</f>
        <v>0</v>
      </c>
      <c r="AS274" s="2">
        <f>IF(AR$4=$E274, $I274*AR$259,0) + IF(AR$4&gt;$E274,MIN(AR274,$I274-SUM($J274:AR274)))</f>
        <v>0</v>
      </c>
      <c r="AT274" s="2">
        <f>IF(AS$4=$E274, $I274*AS$259,0) + IF(AS$4&gt;$E274,MIN(AS274,$I274-SUM($J274:AS274)))</f>
        <v>0</v>
      </c>
      <c r="AU274" s="2">
        <f>IF(AT$4=$E274, $I274*AT$259,0) + IF(AT$4&gt;$E274,MIN(AT274,$I274-SUM($J274:AT274)))</f>
        <v>0</v>
      </c>
      <c r="AV274" s="2">
        <f>IF(AU$4=$E274, $I274*AU$259,0) + IF(AU$4&gt;$E274,MIN(AU274,$I274-SUM($J274:AU274)))</f>
        <v>0</v>
      </c>
      <c r="AW274" s="2"/>
    </row>
    <row r="275" spans="4:49" ht="16.8" outlineLevel="1">
      <c r="D275" s="45"/>
      <c r="E275" s="44">
        <f>INDEX($K$4:$AV$4,,COUNT(E$262:E274)+1)</f>
        <v>37711</v>
      </c>
      <c r="G275" s="2" t="s">
        <v>105</v>
      </c>
      <c r="I275" s="2" cm="1">
        <f t="array" ref="I275">INDEX($K$26:$AV$26,,MATCH(E275,$K$4:$AV$4,0))</f>
        <v>0</v>
      </c>
      <c r="K275" s="2">
        <f>IF(J$4=$E275, $I275*J$259,0) + IF(J$4&gt;$E275,MIN(J275,$I275-SUM($J275:J275)))</f>
        <v>0</v>
      </c>
      <c r="L275" s="2">
        <f>IF(K$4=$E275, $I275*K$259,0) + IF(K$4&gt;$E275,MIN(K275,$I275-SUM($J275:K275)))</f>
        <v>0</v>
      </c>
      <c r="M275" s="2">
        <f>IF(L$4=$E275, $I275*L$259,0) + IF(L$4&gt;$E275,MIN(L275,$I275-SUM($J275:L275)))</f>
        <v>0</v>
      </c>
      <c r="N275" s="2">
        <f>IF(M$4=$E275, $I275*M$259,0) + IF(M$4&gt;$E275,MIN(M275,$I275-SUM($J275:M275)))</f>
        <v>0</v>
      </c>
      <c r="O275" s="2">
        <f>IF(N$4=$E275, $I275*N$259,0) + IF(N$4&gt;$E275,MIN(N275,$I275-SUM($J275:N275)))</f>
        <v>0</v>
      </c>
      <c r="P275" s="2">
        <f>IF(O$4=$E275, $I275*O$259,0) + IF(O$4&gt;$E275,MIN(O275,$I275-SUM($J275:O275)))</f>
        <v>0</v>
      </c>
      <c r="Q275" s="2">
        <f>IF(P$4=$E275, $I275*P$259,0) + IF(P$4&gt;$E275,MIN(P275,$I275-SUM($J275:P275)))</f>
        <v>0</v>
      </c>
      <c r="R275" s="2">
        <f>IF(Q$4=$E275, $I275*Q$259,0) + IF(Q$4&gt;$E275,MIN(Q275,$I275-SUM($J275:Q275)))</f>
        <v>0</v>
      </c>
      <c r="S275" s="2">
        <f>IF(R$4=$E275, $I275*R$259,0) + IF(R$4&gt;$E275,MIN(R275,$I275-SUM($J275:R275)))</f>
        <v>0</v>
      </c>
      <c r="T275" s="2">
        <f>IF(S$4=$E275, $I275*S$259,0) + IF(S$4&gt;$E275,MIN(S275,$I275-SUM($J275:S275)))</f>
        <v>0</v>
      </c>
      <c r="U275" s="2">
        <f>IF(T$4=$E275, $I275*T$259,0) + IF(T$4&gt;$E275,MIN(T275,$I275-SUM($J275:T275)))</f>
        <v>0</v>
      </c>
      <c r="V275" s="2">
        <f>IF(U$4=$E275, $I275*U$259,0) + IF(U$4&gt;$E275,MIN(U275,$I275-SUM($J275:U275)))</f>
        <v>0</v>
      </c>
      <c r="W275" s="2">
        <f>IF(V$4=$E275, $I275*V$259,0) + IF(V$4&gt;$E275,MIN(V275,$I275-SUM($J275:V275)))</f>
        <v>0</v>
      </c>
      <c r="X275" s="2">
        <f>IF(W$4=$E275, $I275*W$259,0) + IF(W$4&gt;$E275,MIN(W275,$I275-SUM($J275:W275)))</f>
        <v>0</v>
      </c>
      <c r="Y275" s="2">
        <f>IF(X$4=$E275, $I275*X$259,0) + IF(X$4&gt;$E275,MIN(X275,$I275-SUM($J275:X275)))</f>
        <v>0</v>
      </c>
      <c r="Z275" s="2">
        <f>IF(Y$4=$E275, $I275*Y$259,0) + IF(Y$4&gt;$E275,MIN(Y275,$I275-SUM($J275:Y275)))</f>
        <v>0</v>
      </c>
      <c r="AA275" s="2">
        <f>IF(Z$4=$E275, $I275*Z$259,0) + IF(Z$4&gt;$E275,MIN(Z275,$I275-SUM($J275:Z275)))</f>
        <v>0</v>
      </c>
      <c r="AB275" s="2">
        <f>IF(AA$4=$E275, $I275*AA$259,0) + IF(AA$4&gt;$E275,MIN(AA275,$I275-SUM($J275:AA275)))</f>
        <v>0</v>
      </c>
      <c r="AC275" s="2">
        <f>IF(AB$4=$E275, $I275*AB$259,0) + IF(AB$4&gt;$E275,MIN(AB275,$I275-SUM($J275:AB275)))</f>
        <v>0</v>
      </c>
      <c r="AD275" s="2">
        <f>IF(AC$4=$E275, $I275*AC$259,0) + IF(AC$4&gt;$E275,MIN(AC275,$I275-SUM($J275:AC275)))</f>
        <v>0</v>
      </c>
      <c r="AE275" s="2">
        <f>IF(AD$4=$E275, $I275*AD$259,0) + IF(AD$4&gt;$E275,MIN(AD275,$I275-SUM($J275:AD275)))</f>
        <v>0</v>
      </c>
      <c r="AF275" s="2">
        <f>IF(AE$4=$E275, $I275*AE$259,0) + IF(AE$4&gt;$E275,MIN(AE275,$I275-SUM($J275:AE275)))</f>
        <v>0</v>
      </c>
      <c r="AG275" s="2">
        <f>IF(AF$4=$E275, $I275*AF$259,0) + IF(AF$4&gt;$E275,MIN(AF275,$I275-SUM($J275:AF275)))</f>
        <v>0</v>
      </c>
      <c r="AH275" s="2">
        <f>IF(AG$4=$E275, $I275*AG$259,0) + IF(AG$4&gt;$E275,MIN(AG275,$I275-SUM($J275:AG275)))</f>
        <v>0</v>
      </c>
      <c r="AI275" s="2">
        <f>IF(AH$4=$E275, $I275*AH$259,0) + IF(AH$4&gt;$E275,MIN(AH275,$I275-SUM($J275:AH275)))</f>
        <v>0</v>
      </c>
      <c r="AJ275" s="2">
        <f>IF(AI$4=$E275, $I275*AI$259,0) + IF(AI$4&gt;$E275,MIN(AI275,$I275-SUM($J275:AI275)))</f>
        <v>0</v>
      </c>
      <c r="AK275" s="2">
        <f>IF(AJ$4=$E275, $I275*AJ$259,0) + IF(AJ$4&gt;$E275,MIN(AJ275,$I275-SUM($J275:AJ275)))</f>
        <v>0</v>
      </c>
      <c r="AL275" s="2">
        <f>IF(AK$4=$E275, $I275*AK$259,0) + IF(AK$4&gt;$E275,MIN(AK275,$I275-SUM($J275:AK275)))</f>
        <v>0</v>
      </c>
      <c r="AM275" s="2">
        <f>IF(AL$4=$E275, $I275*AL$259,0) + IF(AL$4&gt;$E275,MIN(AL275,$I275-SUM($J275:AL275)))</f>
        <v>0</v>
      </c>
      <c r="AN275" s="2">
        <f>IF(AM$4=$E275, $I275*AM$259,0) + IF(AM$4&gt;$E275,MIN(AM275,$I275-SUM($J275:AM275)))</f>
        <v>0</v>
      </c>
      <c r="AO275" s="2">
        <f>IF(AN$4=$E275, $I275*AN$259,0) + IF(AN$4&gt;$E275,MIN(AN275,$I275-SUM($J275:AN275)))</f>
        <v>0</v>
      </c>
      <c r="AP275" s="2">
        <f>IF(AO$4=$E275, $I275*AO$259,0) + IF(AO$4&gt;$E275,MIN(AO275,$I275-SUM($J275:AO275)))</f>
        <v>0</v>
      </c>
      <c r="AQ275" s="57">
        <f>IF(AP$4=$E275, $I275*AP$259,0) + IF(AP$4&gt;$E275,MIN(AP275,$I275-SUM($J275:AP275)))</f>
        <v>0</v>
      </c>
      <c r="AR275" s="2">
        <f>IF(AQ$4=$E275, $I275*AQ$259,0) + IF(AQ$4&gt;$E275,MIN(AQ275,$I275-SUM($J275:AQ275)))</f>
        <v>0</v>
      </c>
      <c r="AS275" s="2">
        <f>IF(AR$4=$E275, $I275*AR$259,0) + IF(AR$4&gt;$E275,MIN(AR275,$I275-SUM($J275:AR275)))</f>
        <v>0</v>
      </c>
      <c r="AT275" s="2">
        <f>IF(AS$4=$E275, $I275*AS$259,0) + IF(AS$4&gt;$E275,MIN(AS275,$I275-SUM($J275:AS275)))</f>
        <v>0</v>
      </c>
      <c r="AU275" s="2">
        <f>IF(AT$4=$E275, $I275*AT$259,0) + IF(AT$4&gt;$E275,MIN(AT275,$I275-SUM($J275:AT275)))</f>
        <v>0</v>
      </c>
      <c r="AV275" s="2">
        <f>IF(AU$4=$E275, $I275*AU$259,0) + IF(AU$4&gt;$E275,MIN(AU275,$I275-SUM($J275:AU275)))</f>
        <v>0</v>
      </c>
      <c r="AW275" s="2"/>
    </row>
    <row r="276" spans="4:49" ht="16.8" outlineLevel="1">
      <c r="D276" s="45"/>
      <c r="E276" s="44">
        <f>INDEX($K$4:$AV$4,,COUNT(E$262:E275)+1)</f>
        <v>38077</v>
      </c>
      <c r="G276" s="2" t="s">
        <v>105</v>
      </c>
      <c r="I276" s="2" cm="1">
        <f t="array" ref="I276">INDEX($K$26:$AV$26,,MATCH(E276,$K$4:$AV$4,0))</f>
        <v>0</v>
      </c>
      <c r="K276" s="2">
        <f>IF(J$4=$E276, $I276*J$259,0) + IF(J$4&gt;$E276,MIN(J276,$I276-SUM($J276:J276)))</f>
        <v>0</v>
      </c>
      <c r="L276" s="2">
        <f>IF(K$4=$E276, $I276*K$259,0) + IF(K$4&gt;$E276,MIN(K276,$I276-SUM($J276:K276)))</f>
        <v>0</v>
      </c>
      <c r="M276" s="2">
        <f>IF(L$4=$E276, $I276*L$259,0) + IF(L$4&gt;$E276,MIN(L276,$I276-SUM($J276:L276)))</f>
        <v>0</v>
      </c>
      <c r="N276" s="2">
        <f>IF(M$4=$E276, $I276*M$259,0) + IF(M$4&gt;$E276,MIN(M276,$I276-SUM($J276:M276)))</f>
        <v>0</v>
      </c>
      <c r="O276" s="2">
        <f>IF(N$4=$E276, $I276*N$259,0) + IF(N$4&gt;$E276,MIN(N276,$I276-SUM($J276:N276)))</f>
        <v>0</v>
      </c>
      <c r="P276" s="2">
        <f>IF(O$4=$E276, $I276*O$259,0) + IF(O$4&gt;$E276,MIN(O276,$I276-SUM($J276:O276)))</f>
        <v>0</v>
      </c>
      <c r="Q276" s="2">
        <f>IF(P$4=$E276, $I276*P$259,0) + IF(P$4&gt;$E276,MIN(P276,$I276-SUM($J276:P276)))</f>
        <v>0</v>
      </c>
      <c r="R276" s="2">
        <f>IF(Q$4=$E276, $I276*Q$259,0) + IF(Q$4&gt;$E276,MIN(Q276,$I276-SUM($J276:Q276)))</f>
        <v>0</v>
      </c>
      <c r="S276" s="2">
        <f>IF(R$4=$E276, $I276*R$259,0) + IF(R$4&gt;$E276,MIN(R276,$I276-SUM($J276:R276)))</f>
        <v>0</v>
      </c>
      <c r="T276" s="2">
        <f>IF(S$4=$E276, $I276*S$259,0) + IF(S$4&gt;$E276,MIN(S276,$I276-SUM($J276:S276)))</f>
        <v>0</v>
      </c>
      <c r="U276" s="2">
        <f>IF(T$4=$E276, $I276*T$259,0) + IF(T$4&gt;$E276,MIN(T276,$I276-SUM($J276:T276)))</f>
        <v>0</v>
      </c>
      <c r="V276" s="2">
        <f>IF(U$4=$E276, $I276*U$259,0) + IF(U$4&gt;$E276,MIN(U276,$I276-SUM($J276:U276)))</f>
        <v>0</v>
      </c>
      <c r="W276" s="2">
        <f>IF(V$4=$E276, $I276*V$259,0) + IF(V$4&gt;$E276,MIN(V276,$I276-SUM($J276:V276)))</f>
        <v>0</v>
      </c>
      <c r="X276" s="2">
        <f>IF(W$4=$E276, $I276*W$259,0) + IF(W$4&gt;$E276,MIN(W276,$I276-SUM($J276:W276)))</f>
        <v>0</v>
      </c>
      <c r="Y276" s="2">
        <f>IF(X$4=$E276, $I276*X$259,0) + IF(X$4&gt;$E276,MIN(X276,$I276-SUM($J276:X276)))</f>
        <v>0</v>
      </c>
      <c r="Z276" s="2">
        <f>IF(Y$4=$E276, $I276*Y$259,0) + IF(Y$4&gt;$E276,MIN(Y276,$I276-SUM($J276:Y276)))</f>
        <v>0</v>
      </c>
      <c r="AA276" s="2">
        <f>IF(Z$4=$E276, $I276*Z$259,0) + IF(Z$4&gt;$E276,MIN(Z276,$I276-SUM($J276:Z276)))</f>
        <v>0</v>
      </c>
      <c r="AB276" s="2">
        <f>IF(AA$4=$E276, $I276*AA$259,0) + IF(AA$4&gt;$E276,MIN(AA276,$I276-SUM($J276:AA276)))</f>
        <v>0</v>
      </c>
      <c r="AC276" s="2">
        <f>IF(AB$4=$E276, $I276*AB$259,0) + IF(AB$4&gt;$E276,MIN(AB276,$I276-SUM($J276:AB276)))</f>
        <v>0</v>
      </c>
      <c r="AD276" s="2">
        <f>IF(AC$4=$E276, $I276*AC$259,0) + IF(AC$4&gt;$E276,MIN(AC276,$I276-SUM($J276:AC276)))</f>
        <v>0</v>
      </c>
      <c r="AE276" s="2">
        <f>IF(AD$4=$E276, $I276*AD$259,0) + IF(AD$4&gt;$E276,MIN(AD276,$I276-SUM($J276:AD276)))</f>
        <v>0</v>
      </c>
      <c r="AF276" s="2">
        <f>IF(AE$4=$E276, $I276*AE$259,0) + IF(AE$4&gt;$E276,MIN(AE276,$I276-SUM($J276:AE276)))</f>
        <v>0</v>
      </c>
      <c r="AG276" s="2">
        <f>IF(AF$4=$E276, $I276*AF$259,0) + IF(AF$4&gt;$E276,MIN(AF276,$I276-SUM($J276:AF276)))</f>
        <v>0</v>
      </c>
      <c r="AH276" s="2">
        <f>IF(AG$4=$E276, $I276*AG$259,0) + IF(AG$4&gt;$E276,MIN(AG276,$I276-SUM($J276:AG276)))</f>
        <v>0</v>
      </c>
      <c r="AI276" s="2">
        <f>IF(AH$4=$E276, $I276*AH$259,0) + IF(AH$4&gt;$E276,MIN(AH276,$I276-SUM($J276:AH276)))</f>
        <v>0</v>
      </c>
      <c r="AJ276" s="2">
        <f>IF(AI$4=$E276, $I276*AI$259,0) + IF(AI$4&gt;$E276,MIN(AI276,$I276-SUM($J276:AI276)))</f>
        <v>0</v>
      </c>
      <c r="AK276" s="2">
        <f>IF(AJ$4=$E276, $I276*AJ$259,0) + IF(AJ$4&gt;$E276,MIN(AJ276,$I276-SUM($J276:AJ276)))</f>
        <v>0</v>
      </c>
      <c r="AL276" s="2">
        <f>IF(AK$4=$E276, $I276*AK$259,0) + IF(AK$4&gt;$E276,MIN(AK276,$I276-SUM($J276:AK276)))</f>
        <v>0</v>
      </c>
      <c r="AM276" s="2">
        <f>IF(AL$4=$E276, $I276*AL$259,0) + IF(AL$4&gt;$E276,MIN(AL276,$I276-SUM($J276:AL276)))</f>
        <v>0</v>
      </c>
      <c r="AN276" s="2">
        <f>IF(AM$4=$E276, $I276*AM$259,0) + IF(AM$4&gt;$E276,MIN(AM276,$I276-SUM($J276:AM276)))</f>
        <v>0</v>
      </c>
      <c r="AO276" s="2">
        <f>IF(AN$4=$E276, $I276*AN$259,0) + IF(AN$4&gt;$E276,MIN(AN276,$I276-SUM($J276:AN276)))</f>
        <v>0</v>
      </c>
      <c r="AP276" s="2">
        <f>IF(AO$4=$E276, $I276*AO$259,0) + IF(AO$4&gt;$E276,MIN(AO276,$I276-SUM($J276:AO276)))</f>
        <v>0</v>
      </c>
      <c r="AQ276" s="57">
        <f>IF(AP$4=$E276, $I276*AP$259,0) + IF(AP$4&gt;$E276,MIN(AP276,$I276-SUM($J276:AP276)))</f>
        <v>0</v>
      </c>
      <c r="AR276" s="2">
        <f>IF(AQ$4=$E276, $I276*AQ$259,0) + IF(AQ$4&gt;$E276,MIN(AQ276,$I276-SUM($J276:AQ276)))</f>
        <v>0</v>
      </c>
      <c r="AS276" s="2">
        <f>IF(AR$4=$E276, $I276*AR$259,0) + IF(AR$4&gt;$E276,MIN(AR276,$I276-SUM($J276:AR276)))</f>
        <v>0</v>
      </c>
      <c r="AT276" s="2">
        <f>IF(AS$4=$E276, $I276*AS$259,0) + IF(AS$4&gt;$E276,MIN(AS276,$I276-SUM($J276:AS276)))</f>
        <v>0</v>
      </c>
      <c r="AU276" s="2">
        <f>IF(AT$4=$E276, $I276*AT$259,0) + IF(AT$4&gt;$E276,MIN(AT276,$I276-SUM($J276:AT276)))</f>
        <v>0</v>
      </c>
      <c r="AV276" s="2">
        <f>IF(AU$4=$E276, $I276*AU$259,0) + IF(AU$4&gt;$E276,MIN(AU276,$I276-SUM($J276:AU276)))</f>
        <v>0</v>
      </c>
      <c r="AW276" s="2"/>
    </row>
    <row r="277" spans="4:49" ht="16.8" outlineLevel="1">
      <c r="D277" s="45"/>
      <c r="E277" s="44">
        <f>INDEX($K$4:$AV$4,,COUNT(E$262:E276)+1)</f>
        <v>38442</v>
      </c>
      <c r="G277" s="2" t="s">
        <v>105</v>
      </c>
      <c r="I277" s="2" cm="1">
        <f t="array" ref="I277">INDEX($K$26:$AV$26,,MATCH(E277,$K$4:$AV$4,0))</f>
        <v>0</v>
      </c>
      <c r="K277" s="2">
        <f>IF(J$4=$E277, $I277*J$259,0) + IF(J$4&gt;$E277,MIN(J277,$I277-SUM($J277:J277)))</f>
        <v>0</v>
      </c>
      <c r="L277" s="2">
        <f>IF(K$4=$E277, $I277*K$259,0) + IF(K$4&gt;$E277,MIN(K277,$I277-SUM($J277:K277)))</f>
        <v>0</v>
      </c>
      <c r="M277" s="2">
        <f>IF(L$4=$E277, $I277*L$259,0) + IF(L$4&gt;$E277,MIN(L277,$I277-SUM($J277:L277)))</f>
        <v>0</v>
      </c>
      <c r="N277" s="2">
        <f>IF(M$4=$E277, $I277*M$259,0) + IF(M$4&gt;$E277,MIN(M277,$I277-SUM($J277:M277)))</f>
        <v>0</v>
      </c>
      <c r="O277" s="2">
        <f>IF(N$4=$E277, $I277*N$259,0) + IF(N$4&gt;$E277,MIN(N277,$I277-SUM($J277:N277)))</f>
        <v>0</v>
      </c>
      <c r="P277" s="2">
        <f>IF(O$4=$E277, $I277*O$259,0) + IF(O$4&gt;$E277,MIN(O277,$I277-SUM($J277:O277)))</f>
        <v>0</v>
      </c>
      <c r="Q277" s="2">
        <f>IF(P$4=$E277, $I277*P$259,0) + IF(P$4&gt;$E277,MIN(P277,$I277-SUM($J277:P277)))</f>
        <v>0</v>
      </c>
      <c r="R277" s="2">
        <f>IF(Q$4=$E277, $I277*Q$259,0) + IF(Q$4&gt;$E277,MIN(Q277,$I277-SUM($J277:Q277)))</f>
        <v>0</v>
      </c>
      <c r="S277" s="2">
        <f>IF(R$4=$E277, $I277*R$259,0) + IF(R$4&gt;$E277,MIN(R277,$I277-SUM($J277:R277)))</f>
        <v>0</v>
      </c>
      <c r="T277" s="2">
        <f>IF(S$4=$E277, $I277*S$259,0) + IF(S$4&gt;$E277,MIN(S277,$I277-SUM($J277:S277)))</f>
        <v>0</v>
      </c>
      <c r="U277" s="2">
        <f>IF(T$4=$E277, $I277*T$259,0) + IF(T$4&gt;$E277,MIN(T277,$I277-SUM($J277:T277)))</f>
        <v>0</v>
      </c>
      <c r="V277" s="2">
        <f>IF(U$4=$E277, $I277*U$259,0) + IF(U$4&gt;$E277,MIN(U277,$I277-SUM($J277:U277)))</f>
        <v>0</v>
      </c>
      <c r="W277" s="2">
        <f>IF(V$4=$E277, $I277*V$259,0) + IF(V$4&gt;$E277,MIN(V277,$I277-SUM($J277:V277)))</f>
        <v>0</v>
      </c>
      <c r="X277" s="2">
        <f>IF(W$4=$E277, $I277*W$259,0) + IF(W$4&gt;$E277,MIN(W277,$I277-SUM($J277:W277)))</f>
        <v>0</v>
      </c>
      <c r="Y277" s="2">
        <f>IF(X$4=$E277, $I277*X$259,0) + IF(X$4&gt;$E277,MIN(X277,$I277-SUM($J277:X277)))</f>
        <v>0</v>
      </c>
      <c r="Z277" s="2">
        <f>IF(Y$4=$E277, $I277*Y$259,0) + IF(Y$4&gt;$E277,MIN(Y277,$I277-SUM($J277:Y277)))</f>
        <v>0</v>
      </c>
      <c r="AA277" s="2">
        <f>IF(Z$4=$E277, $I277*Z$259,0) + IF(Z$4&gt;$E277,MIN(Z277,$I277-SUM($J277:Z277)))</f>
        <v>0</v>
      </c>
      <c r="AB277" s="2">
        <f>IF(AA$4=$E277, $I277*AA$259,0) + IF(AA$4&gt;$E277,MIN(AA277,$I277-SUM($J277:AA277)))</f>
        <v>0</v>
      </c>
      <c r="AC277" s="2">
        <f>IF(AB$4=$E277, $I277*AB$259,0) + IF(AB$4&gt;$E277,MIN(AB277,$I277-SUM($J277:AB277)))</f>
        <v>0</v>
      </c>
      <c r="AD277" s="2">
        <f>IF(AC$4=$E277, $I277*AC$259,0) + IF(AC$4&gt;$E277,MIN(AC277,$I277-SUM($J277:AC277)))</f>
        <v>0</v>
      </c>
      <c r="AE277" s="2">
        <f>IF(AD$4=$E277, $I277*AD$259,0) + IF(AD$4&gt;$E277,MIN(AD277,$I277-SUM($J277:AD277)))</f>
        <v>0</v>
      </c>
      <c r="AF277" s="2">
        <f>IF(AE$4=$E277, $I277*AE$259,0) + IF(AE$4&gt;$E277,MIN(AE277,$I277-SUM($J277:AE277)))</f>
        <v>0</v>
      </c>
      <c r="AG277" s="2">
        <f>IF(AF$4=$E277, $I277*AF$259,0) + IF(AF$4&gt;$E277,MIN(AF277,$I277-SUM($J277:AF277)))</f>
        <v>0</v>
      </c>
      <c r="AH277" s="2">
        <f>IF(AG$4=$E277, $I277*AG$259,0) + IF(AG$4&gt;$E277,MIN(AG277,$I277-SUM($J277:AG277)))</f>
        <v>0</v>
      </c>
      <c r="AI277" s="2">
        <f>IF(AH$4=$E277, $I277*AH$259,0) + IF(AH$4&gt;$E277,MIN(AH277,$I277-SUM($J277:AH277)))</f>
        <v>0</v>
      </c>
      <c r="AJ277" s="2">
        <f>IF(AI$4=$E277, $I277*AI$259,0) + IF(AI$4&gt;$E277,MIN(AI277,$I277-SUM($J277:AI277)))</f>
        <v>0</v>
      </c>
      <c r="AK277" s="2">
        <f>IF(AJ$4=$E277, $I277*AJ$259,0) + IF(AJ$4&gt;$E277,MIN(AJ277,$I277-SUM($J277:AJ277)))</f>
        <v>0</v>
      </c>
      <c r="AL277" s="2">
        <f>IF(AK$4=$E277, $I277*AK$259,0) + IF(AK$4&gt;$E277,MIN(AK277,$I277-SUM($J277:AK277)))</f>
        <v>0</v>
      </c>
      <c r="AM277" s="2">
        <f>IF(AL$4=$E277, $I277*AL$259,0) + IF(AL$4&gt;$E277,MIN(AL277,$I277-SUM($J277:AL277)))</f>
        <v>0</v>
      </c>
      <c r="AN277" s="2">
        <f>IF(AM$4=$E277, $I277*AM$259,0) + IF(AM$4&gt;$E277,MIN(AM277,$I277-SUM($J277:AM277)))</f>
        <v>0</v>
      </c>
      <c r="AO277" s="2">
        <f>IF(AN$4=$E277, $I277*AN$259,0) + IF(AN$4&gt;$E277,MIN(AN277,$I277-SUM($J277:AN277)))</f>
        <v>0</v>
      </c>
      <c r="AP277" s="2">
        <f>IF(AO$4=$E277, $I277*AO$259,0) + IF(AO$4&gt;$E277,MIN(AO277,$I277-SUM($J277:AO277)))</f>
        <v>0</v>
      </c>
      <c r="AQ277" s="57">
        <f>IF(AP$4=$E277, $I277*AP$259,0) + IF(AP$4&gt;$E277,MIN(AP277,$I277-SUM($J277:AP277)))</f>
        <v>0</v>
      </c>
      <c r="AR277" s="2">
        <f>IF(AQ$4=$E277, $I277*AQ$259,0) + IF(AQ$4&gt;$E277,MIN(AQ277,$I277-SUM($J277:AQ277)))</f>
        <v>0</v>
      </c>
      <c r="AS277" s="2">
        <f>IF(AR$4=$E277, $I277*AR$259,0) + IF(AR$4&gt;$E277,MIN(AR277,$I277-SUM($J277:AR277)))</f>
        <v>0</v>
      </c>
      <c r="AT277" s="2">
        <f>IF(AS$4=$E277, $I277*AS$259,0) + IF(AS$4&gt;$E277,MIN(AS277,$I277-SUM($J277:AS277)))</f>
        <v>0</v>
      </c>
      <c r="AU277" s="2">
        <f>IF(AT$4=$E277, $I277*AT$259,0) + IF(AT$4&gt;$E277,MIN(AT277,$I277-SUM($J277:AT277)))</f>
        <v>0</v>
      </c>
      <c r="AV277" s="2">
        <f>IF(AU$4=$E277, $I277*AU$259,0) + IF(AU$4&gt;$E277,MIN(AU277,$I277-SUM($J277:AU277)))</f>
        <v>0</v>
      </c>
      <c r="AW277" s="2"/>
    </row>
    <row r="278" spans="4:49" ht="16.8" outlineLevel="1">
      <c r="D278" s="45"/>
      <c r="E278" s="44">
        <f>INDEX($K$4:$AV$4,,COUNT(E$262:E277)+1)</f>
        <v>38807</v>
      </c>
      <c r="G278" s="2" t="s">
        <v>105</v>
      </c>
      <c r="I278" s="2" cm="1">
        <f t="array" ref="I278">INDEX($K$26:$AV$26,,MATCH(E278,$K$4:$AV$4,0))</f>
        <v>0</v>
      </c>
      <c r="K278" s="2">
        <f>IF(J$4=$E278, $I278*J$259,0) + IF(J$4&gt;$E278,MIN(J278,$I278-SUM($J278:J278)))</f>
        <v>0</v>
      </c>
      <c r="L278" s="2">
        <f>IF(K$4=$E278, $I278*K$259,0) + IF(K$4&gt;$E278,MIN(K278,$I278-SUM($J278:K278)))</f>
        <v>0</v>
      </c>
      <c r="M278" s="2">
        <f>IF(L$4=$E278, $I278*L$259,0) + IF(L$4&gt;$E278,MIN(L278,$I278-SUM($J278:L278)))</f>
        <v>0</v>
      </c>
      <c r="N278" s="2">
        <f>IF(M$4=$E278, $I278*M$259,0) + IF(M$4&gt;$E278,MIN(M278,$I278-SUM($J278:M278)))</f>
        <v>0</v>
      </c>
      <c r="O278" s="2">
        <f>IF(N$4=$E278, $I278*N$259,0) + IF(N$4&gt;$E278,MIN(N278,$I278-SUM($J278:N278)))</f>
        <v>0</v>
      </c>
      <c r="P278" s="2">
        <f>IF(O$4=$E278, $I278*O$259,0) + IF(O$4&gt;$E278,MIN(O278,$I278-SUM($J278:O278)))</f>
        <v>0</v>
      </c>
      <c r="Q278" s="2">
        <f>IF(P$4=$E278, $I278*P$259,0) + IF(P$4&gt;$E278,MIN(P278,$I278-SUM($J278:P278)))</f>
        <v>0</v>
      </c>
      <c r="R278" s="2">
        <f>IF(Q$4=$E278, $I278*Q$259,0) + IF(Q$4&gt;$E278,MIN(Q278,$I278-SUM($J278:Q278)))</f>
        <v>0</v>
      </c>
      <c r="S278" s="2">
        <f>IF(R$4=$E278, $I278*R$259,0) + IF(R$4&gt;$E278,MIN(R278,$I278-SUM($J278:R278)))</f>
        <v>0</v>
      </c>
      <c r="T278" s="2">
        <f>IF(S$4=$E278, $I278*S$259,0) + IF(S$4&gt;$E278,MIN(S278,$I278-SUM($J278:S278)))</f>
        <v>0</v>
      </c>
      <c r="U278" s="2">
        <f>IF(T$4=$E278, $I278*T$259,0) + IF(T$4&gt;$E278,MIN(T278,$I278-SUM($J278:T278)))</f>
        <v>0</v>
      </c>
      <c r="V278" s="2">
        <f>IF(U$4=$E278, $I278*U$259,0) + IF(U$4&gt;$E278,MIN(U278,$I278-SUM($J278:U278)))</f>
        <v>0</v>
      </c>
      <c r="W278" s="2">
        <f>IF(V$4=$E278, $I278*V$259,0) + IF(V$4&gt;$E278,MIN(V278,$I278-SUM($J278:V278)))</f>
        <v>0</v>
      </c>
      <c r="X278" s="2">
        <f>IF(W$4=$E278, $I278*W$259,0) + IF(W$4&gt;$E278,MIN(W278,$I278-SUM($J278:W278)))</f>
        <v>0</v>
      </c>
      <c r="Y278" s="2">
        <f>IF(X$4=$E278, $I278*X$259,0) + IF(X$4&gt;$E278,MIN(X278,$I278-SUM($J278:X278)))</f>
        <v>0</v>
      </c>
      <c r="Z278" s="2">
        <f>IF(Y$4=$E278, $I278*Y$259,0) + IF(Y$4&gt;$E278,MIN(Y278,$I278-SUM($J278:Y278)))</f>
        <v>0</v>
      </c>
      <c r="AA278" s="2">
        <f>IF(Z$4=$E278, $I278*Z$259,0) + IF(Z$4&gt;$E278,MIN(Z278,$I278-SUM($J278:Z278)))</f>
        <v>0</v>
      </c>
      <c r="AB278" s="2">
        <f>IF(AA$4=$E278, $I278*AA$259,0) + IF(AA$4&gt;$E278,MIN(AA278,$I278-SUM($J278:AA278)))</f>
        <v>0</v>
      </c>
      <c r="AC278" s="2">
        <f>IF(AB$4=$E278, $I278*AB$259,0) + IF(AB$4&gt;$E278,MIN(AB278,$I278-SUM($J278:AB278)))</f>
        <v>0</v>
      </c>
      <c r="AD278" s="2">
        <f>IF(AC$4=$E278, $I278*AC$259,0) + IF(AC$4&gt;$E278,MIN(AC278,$I278-SUM($J278:AC278)))</f>
        <v>0</v>
      </c>
      <c r="AE278" s="2">
        <f>IF(AD$4=$E278, $I278*AD$259,0) + IF(AD$4&gt;$E278,MIN(AD278,$I278-SUM($J278:AD278)))</f>
        <v>0</v>
      </c>
      <c r="AF278" s="2">
        <f>IF(AE$4=$E278, $I278*AE$259,0) + IF(AE$4&gt;$E278,MIN(AE278,$I278-SUM($J278:AE278)))</f>
        <v>0</v>
      </c>
      <c r="AG278" s="2">
        <f>IF(AF$4=$E278, $I278*AF$259,0) + IF(AF$4&gt;$E278,MIN(AF278,$I278-SUM($J278:AF278)))</f>
        <v>0</v>
      </c>
      <c r="AH278" s="2">
        <f>IF(AG$4=$E278, $I278*AG$259,0) + IF(AG$4&gt;$E278,MIN(AG278,$I278-SUM($J278:AG278)))</f>
        <v>0</v>
      </c>
      <c r="AI278" s="2">
        <f>IF(AH$4=$E278, $I278*AH$259,0) + IF(AH$4&gt;$E278,MIN(AH278,$I278-SUM($J278:AH278)))</f>
        <v>0</v>
      </c>
      <c r="AJ278" s="2">
        <f>IF(AI$4=$E278, $I278*AI$259,0) + IF(AI$4&gt;$E278,MIN(AI278,$I278-SUM($J278:AI278)))</f>
        <v>0</v>
      </c>
      <c r="AK278" s="2">
        <f>IF(AJ$4=$E278, $I278*AJ$259,0) + IF(AJ$4&gt;$E278,MIN(AJ278,$I278-SUM($J278:AJ278)))</f>
        <v>0</v>
      </c>
      <c r="AL278" s="2">
        <f>IF(AK$4=$E278, $I278*AK$259,0) + IF(AK$4&gt;$E278,MIN(AK278,$I278-SUM($J278:AK278)))</f>
        <v>0</v>
      </c>
      <c r="AM278" s="2">
        <f>IF(AL$4=$E278, $I278*AL$259,0) + IF(AL$4&gt;$E278,MIN(AL278,$I278-SUM($J278:AL278)))</f>
        <v>0</v>
      </c>
      <c r="AN278" s="2">
        <f>IF(AM$4=$E278, $I278*AM$259,0) + IF(AM$4&gt;$E278,MIN(AM278,$I278-SUM($J278:AM278)))</f>
        <v>0</v>
      </c>
      <c r="AO278" s="2">
        <f>IF(AN$4=$E278, $I278*AN$259,0) + IF(AN$4&gt;$E278,MIN(AN278,$I278-SUM($J278:AN278)))</f>
        <v>0</v>
      </c>
      <c r="AP278" s="2">
        <f>IF(AO$4=$E278, $I278*AO$259,0) + IF(AO$4&gt;$E278,MIN(AO278,$I278-SUM($J278:AO278)))</f>
        <v>0</v>
      </c>
      <c r="AQ278" s="57">
        <f>IF(AP$4=$E278, $I278*AP$259,0) + IF(AP$4&gt;$E278,MIN(AP278,$I278-SUM($J278:AP278)))</f>
        <v>0</v>
      </c>
      <c r="AR278" s="2">
        <f>IF(AQ$4=$E278, $I278*AQ$259,0) + IF(AQ$4&gt;$E278,MIN(AQ278,$I278-SUM($J278:AQ278)))</f>
        <v>0</v>
      </c>
      <c r="AS278" s="2">
        <f>IF(AR$4=$E278, $I278*AR$259,0) + IF(AR$4&gt;$E278,MIN(AR278,$I278-SUM($J278:AR278)))</f>
        <v>0</v>
      </c>
      <c r="AT278" s="2">
        <f>IF(AS$4=$E278, $I278*AS$259,0) + IF(AS$4&gt;$E278,MIN(AS278,$I278-SUM($J278:AS278)))</f>
        <v>0</v>
      </c>
      <c r="AU278" s="2">
        <f>IF(AT$4=$E278, $I278*AT$259,0) + IF(AT$4&gt;$E278,MIN(AT278,$I278-SUM($J278:AT278)))</f>
        <v>0</v>
      </c>
      <c r="AV278" s="2">
        <f>IF(AU$4=$E278, $I278*AU$259,0) + IF(AU$4&gt;$E278,MIN(AU278,$I278-SUM($J278:AU278)))</f>
        <v>0</v>
      </c>
      <c r="AW278" s="2"/>
    </row>
    <row r="279" spans="4:49" ht="16.8" outlineLevel="1">
      <c r="D279" s="45"/>
      <c r="E279" s="44">
        <f>INDEX($K$4:$AV$4,,COUNT(E$262:E278)+1)</f>
        <v>39172</v>
      </c>
      <c r="G279" s="2" t="s">
        <v>105</v>
      </c>
      <c r="I279" s="2" cm="1">
        <f t="array" ref="I279">INDEX($K$26:$AV$26,,MATCH(E279,$K$4:$AV$4,0))</f>
        <v>0</v>
      </c>
      <c r="K279" s="2">
        <f>IF(J$4=$E279, $I279*J$259,0) + IF(J$4&gt;$E279,MIN(J279,$I279-SUM($J279:J279)))</f>
        <v>0</v>
      </c>
      <c r="L279" s="2">
        <f>IF(K$4=$E279, $I279*K$259,0) + IF(K$4&gt;$E279,MIN(K279,$I279-SUM($J279:K279)))</f>
        <v>0</v>
      </c>
      <c r="M279" s="2">
        <f>IF(L$4=$E279, $I279*L$259,0) + IF(L$4&gt;$E279,MIN(L279,$I279-SUM($J279:L279)))</f>
        <v>0</v>
      </c>
      <c r="N279" s="2">
        <f>IF(M$4=$E279, $I279*M$259,0) + IF(M$4&gt;$E279,MIN(M279,$I279-SUM($J279:M279)))</f>
        <v>0</v>
      </c>
      <c r="O279" s="2">
        <f>IF(N$4=$E279, $I279*N$259,0) + IF(N$4&gt;$E279,MIN(N279,$I279-SUM($J279:N279)))</f>
        <v>0</v>
      </c>
      <c r="P279" s="2">
        <f>IF(O$4=$E279, $I279*O$259,0) + IF(O$4&gt;$E279,MIN(O279,$I279-SUM($J279:O279)))</f>
        <v>0</v>
      </c>
      <c r="Q279" s="2">
        <f>IF(P$4=$E279, $I279*P$259,0) + IF(P$4&gt;$E279,MIN(P279,$I279-SUM($J279:P279)))</f>
        <v>0</v>
      </c>
      <c r="R279" s="2">
        <f>IF(Q$4=$E279, $I279*Q$259,0) + IF(Q$4&gt;$E279,MIN(Q279,$I279-SUM($J279:Q279)))</f>
        <v>0</v>
      </c>
      <c r="S279" s="2">
        <f>IF(R$4=$E279, $I279*R$259,0) + IF(R$4&gt;$E279,MIN(R279,$I279-SUM($J279:R279)))</f>
        <v>0</v>
      </c>
      <c r="T279" s="2">
        <f>IF(S$4=$E279, $I279*S$259,0) + IF(S$4&gt;$E279,MIN(S279,$I279-SUM($J279:S279)))</f>
        <v>0</v>
      </c>
      <c r="U279" s="2">
        <f>IF(T$4=$E279, $I279*T$259,0) + IF(T$4&gt;$E279,MIN(T279,$I279-SUM($J279:T279)))</f>
        <v>0</v>
      </c>
      <c r="V279" s="2">
        <f>IF(U$4=$E279, $I279*U$259,0) + IF(U$4&gt;$E279,MIN(U279,$I279-SUM($J279:U279)))</f>
        <v>0</v>
      </c>
      <c r="W279" s="2">
        <f>IF(V$4=$E279, $I279*V$259,0) + IF(V$4&gt;$E279,MIN(V279,$I279-SUM($J279:V279)))</f>
        <v>0</v>
      </c>
      <c r="X279" s="2">
        <f>IF(W$4=$E279, $I279*W$259,0) + IF(W$4&gt;$E279,MIN(W279,$I279-SUM($J279:W279)))</f>
        <v>0</v>
      </c>
      <c r="Y279" s="2">
        <f>IF(X$4=$E279, $I279*X$259,0) + IF(X$4&gt;$E279,MIN(X279,$I279-SUM($J279:X279)))</f>
        <v>0</v>
      </c>
      <c r="Z279" s="2">
        <f>IF(Y$4=$E279, $I279*Y$259,0) + IF(Y$4&gt;$E279,MIN(Y279,$I279-SUM($J279:Y279)))</f>
        <v>0</v>
      </c>
      <c r="AA279" s="2">
        <f>IF(Z$4=$E279, $I279*Z$259,0) + IF(Z$4&gt;$E279,MIN(Z279,$I279-SUM($J279:Z279)))</f>
        <v>0</v>
      </c>
      <c r="AB279" s="2">
        <f>IF(AA$4=$E279, $I279*AA$259,0) + IF(AA$4&gt;$E279,MIN(AA279,$I279-SUM($J279:AA279)))</f>
        <v>0</v>
      </c>
      <c r="AC279" s="2">
        <f>IF(AB$4=$E279, $I279*AB$259,0) + IF(AB$4&gt;$E279,MIN(AB279,$I279-SUM($J279:AB279)))</f>
        <v>0</v>
      </c>
      <c r="AD279" s="2">
        <f>IF(AC$4=$E279, $I279*AC$259,0) + IF(AC$4&gt;$E279,MIN(AC279,$I279-SUM($J279:AC279)))</f>
        <v>0</v>
      </c>
      <c r="AE279" s="2">
        <f>IF(AD$4=$E279, $I279*AD$259,0) + IF(AD$4&gt;$E279,MIN(AD279,$I279-SUM($J279:AD279)))</f>
        <v>0</v>
      </c>
      <c r="AF279" s="2">
        <f>IF(AE$4=$E279, $I279*AE$259,0) + IF(AE$4&gt;$E279,MIN(AE279,$I279-SUM($J279:AE279)))</f>
        <v>0</v>
      </c>
      <c r="AG279" s="2">
        <f>IF(AF$4=$E279, $I279*AF$259,0) + IF(AF$4&gt;$E279,MIN(AF279,$I279-SUM($J279:AF279)))</f>
        <v>0</v>
      </c>
      <c r="AH279" s="2">
        <f>IF(AG$4=$E279, $I279*AG$259,0) + IF(AG$4&gt;$E279,MIN(AG279,$I279-SUM($J279:AG279)))</f>
        <v>0</v>
      </c>
      <c r="AI279" s="2">
        <f>IF(AH$4=$E279, $I279*AH$259,0) + IF(AH$4&gt;$E279,MIN(AH279,$I279-SUM($J279:AH279)))</f>
        <v>0</v>
      </c>
      <c r="AJ279" s="2">
        <f>IF(AI$4=$E279, $I279*AI$259,0) + IF(AI$4&gt;$E279,MIN(AI279,$I279-SUM($J279:AI279)))</f>
        <v>0</v>
      </c>
      <c r="AK279" s="2">
        <f>IF(AJ$4=$E279, $I279*AJ$259,0) + IF(AJ$4&gt;$E279,MIN(AJ279,$I279-SUM($J279:AJ279)))</f>
        <v>0</v>
      </c>
      <c r="AL279" s="2">
        <f>IF(AK$4=$E279, $I279*AK$259,0) + IF(AK$4&gt;$E279,MIN(AK279,$I279-SUM($J279:AK279)))</f>
        <v>0</v>
      </c>
      <c r="AM279" s="2">
        <f>IF(AL$4=$E279, $I279*AL$259,0) + IF(AL$4&gt;$E279,MIN(AL279,$I279-SUM($J279:AL279)))</f>
        <v>0</v>
      </c>
      <c r="AN279" s="2">
        <f>IF(AM$4=$E279, $I279*AM$259,0) + IF(AM$4&gt;$E279,MIN(AM279,$I279-SUM($J279:AM279)))</f>
        <v>0</v>
      </c>
      <c r="AO279" s="2">
        <f>IF(AN$4=$E279, $I279*AN$259,0) + IF(AN$4&gt;$E279,MIN(AN279,$I279-SUM($J279:AN279)))</f>
        <v>0</v>
      </c>
      <c r="AP279" s="2">
        <f>IF(AO$4=$E279, $I279*AO$259,0) + IF(AO$4&gt;$E279,MIN(AO279,$I279-SUM($J279:AO279)))</f>
        <v>0</v>
      </c>
      <c r="AQ279" s="57">
        <f>IF(AP$4=$E279, $I279*AP$259,0) + IF(AP$4&gt;$E279,MIN(AP279,$I279-SUM($J279:AP279)))</f>
        <v>0</v>
      </c>
      <c r="AR279" s="2">
        <f>IF(AQ$4=$E279, $I279*AQ$259,0) + IF(AQ$4&gt;$E279,MIN(AQ279,$I279-SUM($J279:AQ279)))</f>
        <v>0</v>
      </c>
      <c r="AS279" s="2">
        <f>IF(AR$4=$E279, $I279*AR$259,0) + IF(AR$4&gt;$E279,MIN(AR279,$I279-SUM($J279:AR279)))</f>
        <v>0</v>
      </c>
      <c r="AT279" s="2">
        <f>IF(AS$4=$E279, $I279*AS$259,0) + IF(AS$4&gt;$E279,MIN(AS279,$I279-SUM($J279:AS279)))</f>
        <v>0</v>
      </c>
      <c r="AU279" s="2">
        <f>IF(AT$4=$E279, $I279*AT$259,0) + IF(AT$4&gt;$E279,MIN(AT279,$I279-SUM($J279:AT279)))</f>
        <v>0</v>
      </c>
      <c r="AV279" s="2">
        <f>IF(AU$4=$E279, $I279*AU$259,0) + IF(AU$4&gt;$E279,MIN(AU279,$I279-SUM($J279:AU279)))</f>
        <v>0</v>
      </c>
      <c r="AW279" s="2"/>
    </row>
    <row r="280" spans="4:49" ht="16.8" outlineLevel="1">
      <c r="D280" s="45"/>
      <c r="E280" s="44">
        <f>INDEX($K$4:$AV$4,,COUNT(E$262:E279)+1)</f>
        <v>39538</v>
      </c>
      <c r="G280" s="2" t="s">
        <v>105</v>
      </c>
      <c r="I280" s="2" cm="1">
        <f t="array" ref="I280">INDEX($K$26:$AV$26,,MATCH(E280,$K$4:$AV$4,0))</f>
        <v>0</v>
      </c>
      <c r="K280" s="2">
        <f>IF(J$4=$E280, $I280*J$259,0) + IF(J$4&gt;$E280,MIN(J280,$I280-SUM($J280:J280)))</f>
        <v>0</v>
      </c>
      <c r="L280" s="2">
        <f>IF(K$4=$E280, $I280*K$259,0) + IF(K$4&gt;$E280,MIN(K280,$I280-SUM($J280:K280)))</f>
        <v>0</v>
      </c>
      <c r="M280" s="2">
        <f>IF(L$4=$E280, $I280*L$259,0) + IF(L$4&gt;$E280,MIN(L280,$I280-SUM($J280:L280)))</f>
        <v>0</v>
      </c>
      <c r="N280" s="2">
        <f>IF(M$4=$E280, $I280*M$259,0) + IF(M$4&gt;$E280,MIN(M280,$I280-SUM($J280:M280)))</f>
        <v>0</v>
      </c>
      <c r="O280" s="2">
        <f>IF(N$4=$E280, $I280*N$259,0) + IF(N$4&gt;$E280,MIN(N280,$I280-SUM($J280:N280)))</f>
        <v>0</v>
      </c>
      <c r="P280" s="2">
        <f>IF(O$4=$E280, $I280*O$259,0) + IF(O$4&gt;$E280,MIN(O280,$I280-SUM($J280:O280)))</f>
        <v>0</v>
      </c>
      <c r="Q280" s="2">
        <f>IF(P$4=$E280, $I280*P$259,0) + IF(P$4&gt;$E280,MIN(P280,$I280-SUM($J280:P280)))</f>
        <v>0</v>
      </c>
      <c r="R280" s="2">
        <f>IF(Q$4=$E280, $I280*Q$259,0) + IF(Q$4&gt;$E280,MIN(Q280,$I280-SUM($J280:Q280)))</f>
        <v>0</v>
      </c>
      <c r="S280" s="2">
        <f>IF(R$4=$E280, $I280*R$259,0) + IF(R$4&gt;$E280,MIN(R280,$I280-SUM($J280:R280)))</f>
        <v>0</v>
      </c>
      <c r="T280" s="2">
        <f>IF(S$4=$E280, $I280*S$259,0) + IF(S$4&gt;$E280,MIN(S280,$I280-SUM($J280:S280)))</f>
        <v>0</v>
      </c>
      <c r="U280" s="2">
        <f>IF(T$4=$E280, $I280*T$259,0) + IF(T$4&gt;$E280,MIN(T280,$I280-SUM($J280:T280)))</f>
        <v>0</v>
      </c>
      <c r="V280" s="2">
        <f>IF(U$4=$E280, $I280*U$259,0) + IF(U$4&gt;$E280,MIN(U280,$I280-SUM($J280:U280)))</f>
        <v>0</v>
      </c>
      <c r="W280" s="2">
        <f>IF(V$4=$E280, $I280*V$259,0) + IF(V$4&gt;$E280,MIN(V280,$I280-SUM($J280:V280)))</f>
        <v>0</v>
      </c>
      <c r="X280" s="2">
        <f>IF(W$4=$E280, $I280*W$259,0) + IF(W$4&gt;$E280,MIN(W280,$I280-SUM($J280:W280)))</f>
        <v>0</v>
      </c>
      <c r="Y280" s="2">
        <f>IF(X$4=$E280, $I280*X$259,0) + IF(X$4&gt;$E280,MIN(X280,$I280-SUM($J280:X280)))</f>
        <v>0</v>
      </c>
      <c r="Z280" s="2">
        <f>IF(Y$4=$E280, $I280*Y$259,0) + IF(Y$4&gt;$E280,MIN(Y280,$I280-SUM($J280:Y280)))</f>
        <v>0</v>
      </c>
      <c r="AA280" s="2">
        <f>IF(Z$4=$E280, $I280*Z$259,0) + IF(Z$4&gt;$E280,MIN(Z280,$I280-SUM($J280:Z280)))</f>
        <v>0</v>
      </c>
      <c r="AB280" s="2">
        <f>IF(AA$4=$E280, $I280*AA$259,0) + IF(AA$4&gt;$E280,MIN(AA280,$I280-SUM($J280:AA280)))</f>
        <v>0</v>
      </c>
      <c r="AC280" s="2">
        <f>IF(AB$4=$E280, $I280*AB$259,0) + IF(AB$4&gt;$E280,MIN(AB280,$I280-SUM($J280:AB280)))</f>
        <v>0</v>
      </c>
      <c r="AD280" s="2">
        <f>IF(AC$4=$E280, $I280*AC$259,0) + IF(AC$4&gt;$E280,MIN(AC280,$I280-SUM($J280:AC280)))</f>
        <v>0</v>
      </c>
      <c r="AE280" s="2">
        <f>IF(AD$4=$E280, $I280*AD$259,0) + IF(AD$4&gt;$E280,MIN(AD280,$I280-SUM($J280:AD280)))</f>
        <v>0</v>
      </c>
      <c r="AF280" s="2">
        <f>IF(AE$4=$E280, $I280*AE$259,0) + IF(AE$4&gt;$E280,MIN(AE280,$I280-SUM($J280:AE280)))</f>
        <v>0</v>
      </c>
      <c r="AG280" s="2">
        <f>IF(AF$4=$E280, $I280*AF$259,0) + IF(AF$4&gt;$E280,MIN(AF280,$I280-SUM($J280:AF280)))</f>
        <v>0</v>
      </c>
      <c r="AH280" s="2">
        <f>IF(AG$4=$E280, $I280*AG$259,0) + IF(AG$4&gt;$E280,MIN(AG280,$I280-SUM($J280:AG280)))</f>
        <v>0</v>
      </c>
      <c r="AI280" s="2">
        <f>IF(AH$4=$E280, $I280*AH$259,0) + IF(AH$4&gt;$E280,MIN(AH280,$I280-SUM($J280:AH280)))</f>
        <v>0</v>
      </c>
      <c r="AJ280" s="2">
        <f>IF(AI$4=$E280, $I280*AI$259,0) + IF(AI$4&gt;$E280,MIN(AI280,$I280-SUM($J280:AI280)))</f>
        <v>0</v>
      </c>
      <c r="AK280" s="2">
        <f>IF(AJ$4=$E280, $I280*AJ$259,0) + IF(AJ$4&gt;$E280,MIN(AJ280,$I280-SUM($J280:AJ280)))</f>
        <v>0</v>
      </c>
      <c r="AL280" s="2">
        <f>IF(AK$4=$E280, $I280*AK$259,0) + IF(AK$4&gt;$E280,MIN(AK280,$I280-SUM($J280:AK280)))</f>
        <v>0</v>
      </c>
      <c r="AM280" s="2">
        <f>IF(AL$4=$E280, $I280*AL$259,0) + IF(AL$4&gt;$E280,MIN(AL280,$I280-SUM($J280:AL280)))</f>
        <v>0</v>
      </c>
      <c r="AN280" s="2">
        <f>IF(AM$4=$E280, $I280*AM$259,0) + IF(AM$4&gt;$E280,MIN(AM280,$I280-SUM($J280:AM280)))</f>
        <v>0</v>
      </c>
      <c r="AO280" s="2">
        <f>IF(AN$4=$E280, $I280*AN$259,0) + IF(AN$4&gt;$E280,MIN(AN280,$I280-SUM($J280:AN280)))</f>
        <v>0</v>
      </c>
      <c r="AP280" s="2">
        <f>IF(AO$4=$E280, $I280*AO$259,0) + IF(AO$4&gt;$E280,MIN(AO280,$I280-SUM($J280:AO280)))</f>
        <v>0</v>
      </c>
      <c r="AQ280" s="57">
        <f>IF(AP$4=$E280, $I280*AP$259,0) + IF(AP$4&gt;$E280,MIN(AP280,$I280-SUM($J280:AP280)))</f>
        <v>0</v>
      </c>
      <c r="AR280" s="2">
        <f>IF(AQ$4=$E280, $I280*AQ$259,0) + IF(AQ$4&gt;$E280,MIN(AQ280,$I280-SUM($J280:AQ280)))</f>
        <v>0</v>
      </c>
      <c r="AS280" s="2">
        <f>IF(AR$4=$E280, $I280*AR$259,0) + IF(AR$4&gt;$E280,MIN(AR280,$I280-SUM($J280:AR280)))</f>
        <v>0</v>
      </c>
      <c r="AT280" s="2">
        <f>IF(AS$4=$E280, $I280*AS$259,0) + IF(AS$4&gt;$E280,MIN(AS280,$I280-SUM($J280:AS280)))</f>
        <v>0</v>
      </c>
      <c r="AU280" s="2">
        <f>IF(AT$4=$E280, $I280*AT$259,0) + IF(AT$4&gt;$E280,MIN(AT280,$I280-SUM($J280:AT280)))</f>
        <v>0</v>
      </c>
      <c r="AV280" s="2">
        <f>IF(AU$4=$E280, $I280*AU$259,0) + IF(AU$4&gt;$E280,MIN(AU280,$I280-SUM($J280:AU280)))</f>
        <v>0</v>
      </c>
      <c r="AW280" s="2"/>
    </row>
    <row r="281" spans="4:49" ht="16.8" outlineLevel="1">
      <c r="D281" s="45"/>
      <c r="E281" s="44">
        <f>INDEX($K$4:$AV$4,,COUNT(E$262:E280)+1)</f>
        <v>39903</v>
      </c>
      <c r="G281" s="2" t="s">
        <v>105</v>
      </c>
      <c r="I281" s="2" cm="1">
        <f t="array" ref="I281">INDEX($K$26:$AV$26,,MATCH(E281,$K$4:$AV$4,0))</f>
        <v>0</v>
      </c>
      <c r="K281" s="2">
        <f>IF(J$4=$E281, $I281*J$259,0) + IF(J$4&gt;$E281,MIN(J281,$I281-SUM($J281:J281)))</f>
        <v>0</v>
      </c>
      <c r="L281" s="2">
        <f>IF(K$4=$E281, $I281*K$259,0) + IF(K$4&gt;$E281,MIN(K281,$I281-SUM($J281:K281)))</f>
        <v>0</v>
      </c>
      <c r="M281" s="2">
        <f>IF(L$4=$E281, $I281*L$259,0) + IF(L$4&gt;$E281,MIN(L281,$I281-SUM($J281:L281)))</f>
        <v>0</v>
      </c>
      <c r="N281" s="2">
        <f>IF(M$4=$E281, $I281*M$259,0) + IF(M$4&gt;$E281,MIN(M281,$I281-SUM($J281:M281)))</f>
        <v>0</v>
      </c>
      <c r="O281" s="2">
        <f>IF(N$4=$E281, $I281*N$259,0) + IF(N$4&gt;$E281,MIN(N281,$I281-SUM($J281:N281)))</f>
        <v>0</v>
      </c>
      <c r="P281" s="2">
        <f>IF(O$4=$E281, $I281*O$259,0) + IF(O$4&gt;$E281,MIN(O281,$I281-SUM($J281:O281)))</f>
        <v>0</v>
      </c>
      <c r="Q281" s="2">
        <f>IF(P$4=$E281, $I281*P$259,0) + IF(P$4&gt;$E281,MIN(P281,$I281-SUM($J281:P281)))</f>
        <v>0</v>
      </c>
      <c r="R281" s="2">
        <f>IF(Q$4=$E281, $I281*Q$259,0) + IF(Q$4&gt;$E281,MIN(Q281,$I281-SUM($J281:Q281)))</f>
        <v>0</v>
      </c>
      <c r="S281" s="2">
        <f>IF(R$4=$E281, $I281*R$259,0) + IF(R$4&gt;$E281,MIN(R281,$I281-SUM($J281:R281)))</f>
        <v>0</v>
      </c>
      <c r="T281" s="2">
        <f>IF(S$4=$E281, $I281*S$259,0) + IF(S$4&gt;$E281,MIN(S281,$I281-SUM($J281:S281)))</f>
        <v>0</v>
      </c>
      <c r="U281" s="2">
        <f>IF(T$4=$E281, $I281*T$259,0) + IF(T$4&gt;$E281,MIN(T281,$I281-SUM($J281:T281)))</f>
        <v>0</v>
      </c>
      <c r="V281" s="2">
        <f>IF(U$4=$E281, $I281*U$259,0) + IF(U$4&gt;$E281,MIN(U281,$I281-SUM($J281:U281)))</f>
        <v>0</v>
      </c>
      <c r="W281" s="2">
        <f>IF(V$4=$E281, $I281*V$259,0) + IF(V$4&gt;$E281,MIN(V281,$I281-SUM($J281:V281)))</f>
        <v>0</v>
      </c>
      <c r="X281" s="2">
        <f>IF(W$4=$E281, $I281*W$259,0) + IF(W$4&gt;$E281,MIN(W281,$I281-SUM($J281:W281)))</f>
        <v>0</v>
      </c>
      <c r="Y281" s="2">
        <f>IF(X$4=$E281, $I281*X$259,0) + IF(X$4&gt;$E281,MIN(X281,$I281-SUM($J281:X281)))</f>
        <v>0</v>
      </c>
      <c r="Z281" s="2">
        <f>IF(Y$4=$E281, $I281*Y$259,0) + IF(Y$4&gt;$E281,MIN(Y281,$I281-SUM($J281:Y281)))</f>
        <v>0</v>
      </c>
      <c r="AA281" s="2">
        <f>IF(Z$4=$E281, $I281*Z$259,0) + IF(Z$4&gt;$E281,MIN(Z281,$I281-SUM($J281:Z281)))</f>
        <v>0</v>
      </c>
      <c r="AB281" s="2">
        <f>IF(AA$4=$E281, $I281*AA$259,0) + IF(AA$4&gt;$E281,MIN(AA281,$I281-SUM($J281:AA281)))</f>
        <v>0</v>
      </c>
      <c r="AC281" s="2">
        <f>IF(AB$4=$E281, $I281*AB$259,0) + IF(AB$4&gt;$E281,MIN(AB281,$I281-SUM($J281:AB281)))</f>
        <v>0</v>
      </c>
      <c r="AD281" s="2">
        <f>IF(AC$4=$E281, $I281*AC$259,0) + IF(AC$4&gt;$E281,MIN(AC281,$I281-SUM($J281:AC281)))</f>
        <v>0</v>
      </c>
      <c r="AE281" s="2">
        <f>IF(AD$4=$E281, $I281*AD$259,0) + IF(AD$4&gt;$E281,MIN(AD281,$I281-SUM($J281:AD281)))</f>
        <v>0</v>
      </c>
      <c r="AF281" s="2">
        <f>IF(AE$4=$E281, $I281*AE$259,0) + IF(AE$4&gt;$E281,MIN(AE281,$I281-SUM($J281:AE281)))</f>
        <v>0</v>
      </c>
      <c r="AG281" s="2">
        <f>IF(AF$4=$E281, $I281*AF$259,0) + IF(AF$4&gt;$E281,MIN(AF281,$I281-SUM($J281:AF281)))</f>
        <v>0</v>
      </c>
      <c r="AH281" s="2">
        <f>IF(AG$4=$E281, $I281*AG$259,0) + IF(AG$4&gt;$E281,MIN(AG281,$I281-SUM($J281:AG281)))</f>
        <v>0</v>
      </c>
      <c r="AI281" s="2">
        <f>IF(AH$4=$E281, $I281*AH$259,0) + IF(AH$4&gt;$E281,MIN(AH281,$I281-SUM($J281:AH281)))</f>
        <v>0</v>
      </c>
      <c r="AJ281" s="2">
        <f>IF(AI$4=$E281, $I281*AI$259,0) + IF(AI$4&gt;$E281,MIN(AI281,$I281-SUM($J281:AI281)))</f>
        <v>0</v>
      </c>
      <c r="AK281" s="2">
        <f>IF(AJ$4=$E281, $I281*AJ$259,0) + IF(AJ$4&gt;$E281,MIN(AJ281,$I281-SUM($J281:AJ281)))</f>
        <v>0</v>
      </c>
      <c r="AL281" s="2">
        <f>IF(AK$4=$E281, $I281*AK$259,0) + IF(AK$4&gt;$E281,MIN(AK281,$I281-SUM($J281:AK281)))</f>
        <v>0</v>
      </c>
      <c r="AM281" s="2">
        <f>IF(AL$4=$E281, $I281*AL$259,0) + IF(AL$4&gt;$E281,MIN(AL281,$I281-SUM($J281:AL281)))</f>
        <v>0</v>
      </c>
      <c r="AN281" s="2">
        <f>IF(AM$4=$E281, $I281*AM$259,0) + IF(AM$4&gt;$E281,MIN(AM281,$I281-SUM($J281:AM281)))</f>
        <v>0</v>
      </c>
      <c r="AO281" s="2">
        <f>IF(AN$4=$E281, $I281*AN$259,0) + IF(AN$4&gt;$E281,MIN(AN281,$I281-SUM($J281:AN281)))</f>
        <v>0</v>
      </c>
      <c r="AP281" s="2">
        <f>IF(AO$4=$E281, $I281*AO$259,0) + IF(AO$4&gt;$E281,MIN(AO281,$I281-SUM($J281:AO281)))</f>
        <v>0</v>
      </c>
      <c r="AQ281" s="57">
        <f>IF(AP$4=$E281, $I281*AP$259,0) + IF(AP$4&gt;$E281,MIN(AP281,$I281-SUM($J281:AP281)))</f>
        <v>0</v>
      </c>
      <c r="AR281" s="2">
        <f>IF(AQ$4=$E281, $I281*AQ$259,0) + IF(AQ$4&gt;$E281,MIN(AQ281,$I281-SUM($J281:AQ281)))</f>
        <v>0</v>
      </c>
      <c r="AS281" s="2">
        <f>IF(AR$4=$E281, $I281*AR$259,0) + IF(AR$4&gt;$E281,MIN(AR281,$I281-SUM($J281:AR281)))</f>
        <v>0</v>
      </c>
      <c r="AT281" s="2">
        <f>IF(AS$4=$E281, $I281*AS$259,0) + IF(AS$4&gt;$E281,MIN(AS281,$I281-SUM($J281:AS281)))</f>
        <v>0</v>
      </c>
      <c r="AU281" s="2">
        <f>IF(AT$4=$E281, $I281*AT$259,0) + IF(AT$4&gt;$E281,MIN(AT281,$I281-SUM($J281:AT281)))</f>
        <v>0</v>
      </c>
      <c r="AV281" s="2">
        <f>IF(AU$4=$E281, $I281*AU$259,0) + IF(AU$4&gt;$E281,MIN(AU281,$I281-SUM($J281:AU281)))</f>
        <v>0</v>
      </c>
      <c r="AW281" s="2"/>
    </row>
    <row r="282" spans="4:49" ht="16.8" outlineLevel="1">
      <c r="D282" s="45"/>
      <c r="E282" s="44">
        <f>INDEX($K$4:$AV$4,,COUNT(E$262:E281)+1)</f>
        <v>40268</v>
      </c>
      <c r="G282" s="2" t="s">
        <v>105</v>
      </c>
      <c r="I282" s="2" cm="1">
        <f t="array" ref="I282">INDEX($K$26:$AV$26,,MATCH(E282,$K$4:$AV$4,0))</f>
        <v>0</v>
      </c>
      <c r="K282" s="2">
        <f>IF(J$4=$E282, $I282*J$259,0) + IF(J$4&gt;$E282,MIN(J282,$I282-SUM($J282:J282)))</f>
        <v>0</v>
      </c>
      <c r="L282" s="2">
        <f>IF(K$4=$E282, $I282*K$259,0) + IF(K$4&gt;$E282,MIN(K282,$I282-SUM($J282:K282)))</f>
        <v>0</v>
      </c>
      <c r="M282" s="2">
        <f>IF(L$4=$E282, $I282*L$259,0) + IF(L$4&gt;$E282,MIN(L282,$I282-SUM($J282:L282)))</f>
        <v>0</v>
      </c>
      <c r="N282" s="2">
        <f>IF(M$4=$E282, $I282*M$259,0) + IF(M$4&gt;$E282,MIN(M282,$I282-SUM($J282:M282)))</f>
        <v>0</v>
      </c>
      <c r="O282" s="2">
        <f>IF(N$4=$E282, $I282*N$259,0) + IF(N$4&gt;$E282,MIN(N282,$I282-SUM($J282:N282)))</f>
        <v>0</v>
      </c>
      <c r="P282" s="2">
        <f>IF(O$4=$E282, $I282*O$259,0) + IF(O$4&gt;$E282,MIN(O282,$I282-SUM($J282:O282)))</f>
        <v>0</v>
      </c>
      <c r="Q282" s="2">
        <f>IF(P$4=$E282, $I282*P$259,0) + IF(P$4&gt;$E282,MIN(P282,$I282-SUM($J282:P282)))</f>
        <v>0</v>
      </c>
      <c r="R282" s="2">
        <f>IF(Q$4=$E282, $I282*Q$259,0) + IF(Q$4&gt;$E282,MIN(Q282,$I282-SUM($J282:Q282)))</f>
        <v>0</v>
      </c>
      <c r="S282" s="2">
        <f>IF(R$4=$E282, $I282*R$259,0) + IF(R$4&gt;$E282,MIN(R282,$I282-SUM($J282:R282)))</f>
        <v>0</v>
      </c>
      <c r="T282" s="2">
        <f>IF(S$4=$E282, $I282*S$259,0) + IF(S$4&gt;$E282,MIN(S282,$I282-SUM($J282:S282)))</f>
        <v>0</v>
      </c>
      <c r="U282" s="2">
        <f>IF(T$4=$E282, $I282*T$259,0) + IF(T$4&gt;$E282,MIN(T282,$I282-SUM($J282:T282)))</f>
        <v>0</v>
      </c>
      <c r="V282" s="2">
        <f>IF(U$4=$E282, $I282*U$259,0) + IF(U$4&gt;$E282,MIN(U282,$I282-SUM($J282:U282)))</f>
        <v>0</v>
      </c>
      <c r="W282" s="2">
        <f>IF(V$4=$E282, $I282*V$259,0) + IF(V$4&gt;$E282,MIN(V282,$I282-SUM($J282:V282)))</f>
        <v>0</v>
      </c>
      <c r="X282" s="2">
        <f>IF(W$4=$E282, $I282*W$259,0) + IF(W$4&gt;$E282,MIN(W282,$I282-SUM($J282:W282)))</f>
        <v>0</v>
      </c>
      <c r="Y282" s="2">
        <f>IF(X$4=$E282, $I282*X$259,0) + IF(X$4&gt;$E282,MIN(X282,$I282-SUM($J282:X282)))</f>
        <v>0</v>
      </c>
      <c r="Z282" s="2">
        <f>IF(Y$4=$E282, $I282*Y$259,0) + IF(Y$4&gt;$E282,MIN(Y282,$I282-SUM($J282:Y282)))</f>
        <v>0</v>
      </c>
      <c r="AA282" s="2">
        <f>IF(Z$4=$E282, $I282*Z$259,0) + IF(Z$4&gt;$E282,MIN(Z282,$I282-SUM($J282:Z282)))</f>
        <v>0</v>
      </c>
      <c r="AB282" s="2">
        <f>IF(AA$4=$E282, $I282*AA$259,0) + IF(AA$4&gt;$E282,MIN(AA282,$I282-SUM($J282:AA282)))</f>
        <v>0</v>
      </c>
      <c r="AC282" s="2">
        <f>IF(AB$4=$E282, $I282*AB$259,0) + IF(AB$4&gt;$E282,MIN(AB282,$I282-SUM($J282:AB282)))</f>
        <v>0</v>
      </c>
      <c r="AD282" s="2">
        <f>IF(AC$4=$E282, $I282*AC$259,0) + IF(AC$4&gt;$E282,MIN(AC282,$I282-SUM($J282:AC282)))</f>
        <v>0</v>
      </c>
      <c r="AE282" s="2">
        <f>IF(AD$4=$E282, $I282*AD$259,0) + IF(AD$4&gt;$E282,MIN(AD282,$I282-SUM($J282:AD282)))</f>
        <v>0</v>
      </c>
      <c r="AF282" s="2">
        <f>IF(AE$4=$E282, $I282*AE$259,0) + IF(AE$4&gt;$E282,MIN(AE282,$I282-SUM($J282:AE282)))</f>
        <v>0</v>
      </c>
      <c r="AG282" s="2">
        <f>IF(AF$4=$E282, $I282*AF$259,0) + IF(AF$4&gt;$E282,MIN(AF282,$I282-SUM($J282:AF282)))</f>
        <v>0</v>
      </c>
      <c r="AH282" s="2">
        <f>IF(AG$4=$E282, $I282*AG$259,0) + IF(AG$4&gt;$E282,MIN(AG282,$I282-SUM($J282:AG282)))</f>
        <v>0</v>
      </c>
      <c r="AI282" s="2">
        <f>IF(AH$4=$E282, $I282*AH$259,0) + IF(AH$4&gt;$E282,MIN(AH282,$I282-SUM($J282:AH282)))</f>
        <v>0</v>
      </c>
      <c r="AJ282" s="2">
        <f>IF(AI$4=$E282, $I282*AI$259,0) + IF(AI$4&gt;$E282,MIN(AI282,$I282-SUM($J282:AI282)))</f>
        <v>0</v>
      </c>
      <c r="AK282" s="2">
        <f>IF(AJ$4=$E282, $I282*AJ$259,0) + IF(AJ$4&gt;$E282,MIN(AJ282,$I282-SUM($J282:AJ282)))</f>
        <v>0</v>
      </c>
      <c r="AL282" s="2">
        <f>IF(AK$4=$E282, $I282*AK$259,0) + IF(AK$4&gt;$E282,MIN(AK282,$I282-SUM($J282:AK282)))</f>
        <v>0</v>
      </c>
      <c r="AM282" s="2">
        <f>IF(AL$4=$E282, $I282*AL$259,0) + IF(AL$4&gt;$E282,MIN(AL282,$I282-SUM($J282:AL282)))</f>
        <v>0</v>
      </c>
      <c r="AN282" s="2">
        <f>IF(AM$4=$E282, $I282*AM$259,0) + IF(AM$4&gt;$E282,MIN(AM282,$I282-SUM($J282:AM282)))</f>
        <v>0</v>
      </c>
      <c r="AO282" s="2">
        <f>IF(AN$4=$E282, $I282*AN$259,0) + IF(AN$4&gt;$E282,MIN(AN282,$I282-SUM($J282:AN282)))</f>
        <v>0</v>
      </c>
      <c r="AP282" s="2">
        <f>IF(AO$4=$E282, $I282*AO$259,0) + IF(AO$4&gt;$E282,MIN(AO282,$I282-SUM($J282:AO282)))</f>
        <v>0</v>
      </c>
      <c r="AQ282" s="57">
        <f>IF(AP$4=$E282, $I282*AP$259,0) + IF(AP$4&gt;$E282,MIN(AP282,$I282-SUM($J282:AP282)))</f>
        <v>0</v>
      </c>
      <c r="AR282" s="2">
        <f>IF(AQ$4=$E282, $I282*AQ$259,0) + IF(AQ$4&gt;$E282,MIN(AQ282,$I282-SUM($J282:AQ282)))</f>
        <v>0</v>
      </c>
      <c r="AS282" s="2">
        <f>IF(AR$4=$E282, $I282*AR$259,0) + IF(AR$4&gt;$E282,MIN(AR282,$I282-SUM($J282:AR282)))</f>
        <v>0</v>
      </c>
      <c r="AT282" s="2">
        <f>IF(AS$4=$E282, $I282*AS$259,0) + IF(AS$4&gt;$E282,MIN(AS282,$I282-SUM($J282:AS282)))</f>
        <v>0</v>
      </c>
      <c r="AU282" s="2">
        <f>IF(AT$4=$E282, $I282*AT$259,0) + IF(AT$4&gt;$E282,MIN(AT282,$I282-SUM($J282:AT282)))</f>
        <v>0</v>
      </c>
      <c r="AV282" s="2">
        <f>IF(AU$4=$E282, $I282*AU$259,0) + IF(AU$4&gt;$E282,MIN(AU282,$I282-SUM($J282:AU282)))</f>
        <v>0</v>
      </c>
      <c r="AW282" s="2"/>
    </row>
    <row r="283" spans="4:49" ht="16.8" outlineLevel="1">
      <c r="D283" s="45"/>
      <c r="E283" s="44">
        <f>INDEX($K$4:$AV$4,,COUNT(E$262:E282)+1)</f>
        <v>40633</v>
      </c>
      <c r="G283" s="2" t="s">
        <v>105</v>
      </c>
      <c r="I283" s="2" cm="1">
        <f t="array" ref="I283">INDEX($K$26:$AV$26,,MATCH(E283,$K$4:$AV$4,0))</f>
        <v>0</v>
      </c>
      <c r="K283" s="2">
        <f>IF(J$4=$E283, $I283*J$259,0) + IF(J$4&gt;$E283,MIN(J283,$I283-SUM($J283:J283)))</f>
        <v>0</v>
      </c>
      <c r="L283" s="2">
        <f>IF(K$4=$E283, $I283*K$259,0) + IF(K$4&gt;$E283,MIN(K283,$I283-SUM($J283:K283)))</f>
        <v>0</v>
      </c>
      <c r="M283" s="2">
        <f>IF(L$4=$E283, $I283*L$259,0) + IF(L$4&gt;$E283,MIN(L283,$I283-SUM($J283:L283)))</f>
        <v>0</v>
      </c>
      <c r="N283" s="2">
        <f>IF(M$4=$E283, $I283*M$259,0) + IF(M$4&gt;$E283,MIN(M283,$I283-SUM($J283:M283)))</f>
        <v>0</v>
      </c>
      <c r="O283" s="2">
        <f>IF(N$4=$E283, $I283*N$259,0) + IF(N$4&gt;$E283,MIN(N283,$I283-SUM($J283:N283)))</f>
        <v>0</v>
      </c>
      <c r="P283" s="2">
        <f>IF(O$4=$E283, $I283*O$259,0) + IF(O$4&gt;$E283,MIN(O283,$I283-SUM($J283:O283)))</f>
        <v>0</v>
      </c>
      <c r="Q283" s="2">
        <f>IF(P$4=$E283, $I283*P$259,0) + IF(P$4&gt;$E283,MIN(P283,$I283-SUM($J283:P283)))</f>
        <v>0</v>
      </c>
      <c r="R283" s="2">
        <f>IF(Q$4=$E283, $I283*Q$259,0) + IF(Q$4&gt;$E283,MIN(Q283,$I283-SUM($J283:Q283)))</f>
        <v>0</v>
      </c>
      <c r="S283" s="2">
        <f>IF(R$4=$E283, $I283*R$259,0) + IF(R$4&gt;$E283,MIN(R283,$I283-SUM($J283:R283)))</f>
        <v>0</v>
      </c>
      <c r="T283" s="2">
        <f>IF(S$4=$E283, $I283*S$259,0) + IF(S$4&gt;$E283,MIN(S283,$I283-SUM($J283:S283)))</f>
        <v>0</v>
      </c>
      <c r="U283" s="2">
        <f>IF(T$4=$E283, $I283*T$259,0) + IF(T$4&gt;$E283,MIN(T283,$I283-SUM($J283:T283)))</f>
        <v>0</v>
      </c>
      <c r="V283" s="2">
        <f>IF(U$4=$E283, $I283*U$259,0) + IF(U$4&gt;$E283,MIN(U283,$I283-SUM($J283:U283)))</f>
        <v>0</v>
      </c>
      <c r="W283" s="2">
        <f>IF(V$4=$E283, $I283*V$259,0) + IF(V$4&gt;$E283,MIN(V283,$I283-SUM($J283:V283)))</f>
        <v>0</v>
      </c>
      <c r="X283" s="2">
        <f>IF(W$4=$E283, $I283*W$259,0) + IF(W$4&gt;$E283,MIN(W283,$I283-SUM($J283:W283)))</f>
        <v>0</v>
      </c>
      <c r="Y283" s="2">
        <f>IF(X$4=$E283, $I283*X$259,0) + IF(X$4&gt;$E283,MIN(X283,$I283-SUM($J283:X283)))</f>
        <v>0</v>
      </c>
      <c r="Z283" s="2">
        <f>IF(Y$4=$E283, $I283*Y$259,0) + IF(Y$4&gt;$E283,MIN(Y283,$I283-SUM($J283:Y283)))</f>
        <v>0</v>
      </c>
      <c r="AA283" s="2">
        <f>IF(Z$4=$E283, $I283*Z$259,0) + IF(Z$4&gt;$E283,MIN(Z283,$I283-SUM($J283:Z283)))</f>
        <v>0</v>
      </c>
      <c r="AB283" s="2">
        <f>IF(AA$4=$E283, $I283*AA$259,0) + IF(AA$4&gt;$E283,MIN(AA283,$I283-SUM($J283:AA283)))</f>
        <v>0</v>
      </c>
      <c r="AC283" s="2">
        <f>IF(AB$4=$E283, $I283*AB$259,0) + IF(AB$4&gt;$E283,MIN(AB283,$I283-SUM($J283:AB283)))</f>
        <v>0</v>
      </c>
      <c r="AD283" s="2">
        <f>IF(AC$4=$E283, $I283*AC$259,0) + IF(AC$4&gt;$E283,MIN(AC283,$I283-SUM($J283:AC283)))</f>
        <v>0</v>
      </c>
      <c r="AE283" s="2">
        <f>IF(AD$4=$E283, $I283*AD$259,0) + IF(AD$4&gt;$E283,MIN(AD283,$I283-SUM($J283:AD283)))</f>
        <v>0</v>
      </c>
      <c r="AF283" s="2">
        <f>IF(AE$4=$E283, $I283*AE$259,0) + IF(AE$4&gt;$E283,MIN(AE283,$I283-SUM($J283:AE283)))</f>
        <v>0</v>
      </c>
      <c r="AG283" s="2">
        <f>IF(AF$4=$E283, $I283*AF$259,0) + IF(AF$4&gt;$E283,MIN(AF283,$I283-SUM($J283:AF283)))</f>
        <v>0</v>
      </c>
      <c r="AH283" s="2">
        <f>IF(AG$4=$E283, $I283*AG$259,0) + IF(AG$4&gt;$E283,MIN(AG283,$I283-SUM($J283:AG283)))</f>
        <v>0</v>
      </c>
      <c r="AI283" s="2">
        <f>IF(AH$4=$E283, $I283*AH$259,0) + IF(AH$4&gt;$E283,MIN(AH283,$I283-SUM($J283:AH283)))</f>
        <v>0</v>
      </c>
      <c r="AJ283" s="2">
        <f>IF(AI$4=$E283, $I283*AI$259,0) + IF(AI$4&gt;$E283,MIN(AI283,$I283-SUM($J283:AI283)))</f>
        <v>0</v>
      </c>
      <c r="AK283" s="2">
        <f>IF(AJ$4=$E283, $I283*AJ$259,0) + IF(AJ$4&gt;$E283,MIN(AJ283,$I283-SUM($J283:AJ283)))</f>
        <v>0</v>
      </c>
      <c r="AL283" s="2">
        <f>IF(AK$4=$E283, $I283*AK$259,0) + IF(AK$4&gt;$E283,MIN(AK283,$I283-SUM($J283:AK283)))</f>
        <v>0</v>
      </c>
      <c r="AM283" s="2">
        <f>IF(AL$4=$E283, $I283*AL$259,0) + IF(AL$4&gt;$E283,MIN(AL283,$I283-SUM($J283:AL283)))</f>
        <v>0</v>
      </c>
      <c r="AN283" s="2">
        <f>IF(AM$4=$E283, $I283*AM$259,0) + IF(AM$4&gt;$E283,MIN(AM283,$I283-SUM($J283:AM283)))</f>
        <v>0</v>
      </c>
      <c r="AO283" s="2">
        <f>IF(AN$4=$E283, $I283*AN$259,0) + IF(AN$4&gt;$E283,MIN(AN283,$I283-SUM($J283:AN283)))</f>
        <v>0</v>
      </c>
      <c r="AP283" s="2">
        <f>IF(AO$4=$E283, $I283*AO$259,0) + IF(AO$4&gt;$E283,MIN(AO283,$I283-SUM($J283:AO283)))</f>
        <v>0</v>
      </c>
      <c r="AQ283" s="57">
        <f>IF(AP$4=$E283, $I283*AP$259,0) + IF(AP$4&gt;$E283,MIN(AP283,$I283-SUM($J283:AP283)))</f>
        <v>0</v>
      </c>
      <c r="AR283" s="2">
        <f>IF(AQ$4=$E283, $I283*AQ$259,0) + IF(AQ$4&gt;$E283,MIN(AQ283,$I283-SUM($J283:AQ283)))</f>
        <v>0</v>
      </c>
      <c r="AS283" s="2">
        <f>IF(AR$4=$E283, $I283*AR$259,0) + IF(AR$4&gt;$E283,MIN(AR283,$I283-SUM($J283:AR283)))</f>
        <v>0</v>
      </c>
      <c r="AT283" s="2">
        <f>IF(AS$4=$E283, $I283*AS$259,0) + IF(AS$4&gt;$E283,MIN(AS283,$I283-SUM($J283:AS283)))</f>
        <v>0</v>
      </c>
      <c r="AU283" s="2">
        <f>IF(AT$4=$E283, $I283*AT$259,0) + IF(AT$4&gt;$E283,MIN(AT283,$I283-SUM($J283:AT283)))</f>
        <v>0</v>
      </c>
      <c r="AV283" s="2">
        <f>IF(AU$4=$E283, $I283*AU$259,0) + IF(AU$4&gt;$E283,MIN(AU283,$I283-SUM($J283:AU283)))</f>
        <v>0</v>
      </c>
      <c r="AW283" s="2"/>
    </row>
    <row r="284" spans="4:49" ht="16.8" outlineLevel="1">
      <c r="D284" s="45"/>
      <c r="E284" s="44">
        <f>INDEX($K$4:$AV$4,,COUNT(E$262:E283)+1)</f>
        <v>40999</v>
      </c>
      <c r="G284" s="2" t="s">
        <v>105</v>
      </c>
      <c r="I284" s="2" cm="1">
        <f t="array" ref="I284">INDEX($K$26:$AV$26,,MATCH(E284,$K$4:$AV$4,0))</f>
        <v>0</v>
      </c>
      <c r="K284" s="2">
        <f>IF(J$4=$E284, $I284*J$259,0) + IF(J$4&gt;$E284,MIN(J284,$I284-SUM($J284:J284)))</f>
        <v>0</v>
      </c>
      <c r="L284" s="2">
        <f>IF(K$4=$E284, $I284*K$259,0) + IF(K$4&gt;$E284,MIN(K284,$I284-SUM($J284:K284)))</f>
        <v>0</v>
      </c>
      <c r="M284" s="2">
        <f>IF(L$4=$E284, $I284*L$259,0) + IF(L$4&gt;$E284,MIN(L284,$I284-SUM($J284:L284)))</f>
        <v>0</v>
      </c>
      <c r="N284" s="2">
        <f>IF(M$4=$E284, $I284*M$259,0) + IF(M$4&gt;$E284,MIN(M284,$I284-SUM($J284:M284)))</f>
        <v>0</v>
      </c>
      <c r="O284" s="2">
        <f>IF(N$4=$E284, $I284*N$259,0) + IF(N$4&gt;$E284,MIN(N284,$I284-SUM($J284:N284)))</f>
        <v>0</v>
      </c>
      <c r="P284" s="2">
        <f>IF(O$4=$E284, $I284*O$259,0) + IF(O$4&gt;$E284,MIN(O284,$I284-SUM($J284:O284)))</f>
        <v>0</v>
      </c>
      <c r="Q284" s="2">
        <f>IF(P$4=$E284, $I284*P$259,0) + IF(P$4&gt;$E284,MIN(P284,$I284-SUM($J284:P284)))</f>
        <v>0</v>
      </c>
      <c r="R284" s="2">
        <f>IF(Q$4=$E284, $I284*Q$259,0) + IF(Q$4&gt;$E284,MIN(Q284,$I284-SUM($J284:Q284)))</f>
        <v>0</v>
      </c>
      <c r="S284" s="2">
        <f>IF(R$4=$E284, $I284*R$259,0) + IF(R$4&gt;$E284,MIN(R284,$I284-SUM($J284:R284)))</f>
        <v>0</v>
      </c>
      <c r="T284" s="2">
        <f>IF(S$4=$E284, $I284*S$259,0) + IF(S$4&gt;$E284,MIN(S284,$I284-SUM($J284:S284)))</f>
        <v>0</v>
      </c>
      <c r="U284" s="2">
        <f>IF(T$4=$E284, $I284*T$259,0) + IF(T$4&gt;$E284,MIN(T284,$I284-SUM($J284:T284)))</f>
        <v>0</v>
      </c>
      <c r="V284" s="2">
        <f>IF(U$4=$E284, $I284*U$259,0) + IF(U$4&gt;$E284,MIN(U284,$I284-SUM($J284:U284)))</f>
        <v>0</v>
      </c>
      <c r="W284" s="2">
        <f>IF(V$4=$E284, $I284*V$259,0) + IF(V$4&gt;$E284,MIN(V284,$I284-SUM($J284:V284)))</f>
        <v>0</v>
      </c>
      <c r="X284" s="2">
        <f>IF(W$4=$E284, $I284*W$259,0) + IF(W$4&gt;$E284,MIN(W284,$I284-SUM($J284:W284)))</f>
        <v>0</v>
      </c>
      <c r="Y284" s="2">
        <f>IF(X$4=$E284, $I284*X$259,0) + IF(X$4&gt;$E284,MIN(X284,$I284-SUM($J284:X284)))</f>
        <v>0</v>
      </c>
      <c r="Z284" s="2">
        <f>IF(Y$4=$E284, $I284*Y$259,0) + IF(Y$4&gt;$E284,MIN(Y284,$I284-SUM($J284:Y284)))</f>
        <v>0</v>
      </c>
      <c r="AA284" s="2">
        <f>IF(Z$4=$E284, $I284*Z$259,0) + IF(Z$4&gt;$E284,MIN(Z284,$I284-SUM($J284:Z284)))</f>
        <v>0</v>
      </c>
      <c r="AB284" s="2">
        <f>IF(AA$4=$E284, $I284*AA$259,0) + IF(AA$4&gt;$E284,MIN(AA284,$I284-SUM($J284:AA284)))</f>
        <v>0</v>
      </c>
      <c r="AC284" s="2">
        <f>IF(AB$4=$E284, $I284*AB$259,0) + IF(AB$4&gt;$E284,MIN(AB284,$I284-SUM($J284:AB284)))</f>
        <v>0</v>
      </c>
      <c r="AD284" s="2">
        <f>IF(AC$4=$E284, $I284*AC$259,0) + IF(AC$4&gt;$E284,MIN(AC284,$I284-SUM($J284:AC284)))</f>
        <v>0</v>
      </c>
      <c r="AE284" s="2">
        <f>IF(AD$4=$E284, $I284*AD$259,0) + IF(AD$4&gt;$E284,MIN(AD284,$I284-SUM($J284:AD284)))</f>
        <v>0</v>
      </c>
      <c r="AF284" s="2">
        <f>IF(AE$4=$E284, $I284*AE$259,0) + IF(AE$4&gt;$E284,MIN(AE284,$I284-SUM($J284:AE284)))</f>
        <v>0</v>
      </c>
      <c r="AG284" s="2">
        <f>IF(AF$4=$E284, $I284*AF$259,0) + IF(AF$4&gt;$E284,MIN(AF284,$I284-SUM($J284:AF284)))</f>
        <v>0</v>
      </c>
      <c r="AH284" s="2">
        <f>IF(AG$4=$E284, $I284*AG$259,0) + IF(AG$4&gt;$E284,MIN(AG284,$I284-SUM($J284:AG284)))</f>
        <v>0</v>
      </c>
      <c r="AI284" s="2">
        <f>IF(AH$4=$E284, $I284*AH$259,0) + IF(AH$4&gt;$E284,MIN(AH284,$I284-SUM($J284:AH284)))</f>
        <v>0</v>
      </c>
      <c r="AJ284" s="2">
        <f>IF(AI$4=$E284, $I284*AI$259,0) + IF(AI$4&gt;$E284,MIN(AI284,$I284-SUM($J284:AI284)))</f>
        <v>0</v>
      </c>
      <c r="AK284" s="2">
        <f>IF(AJ$4=$E284, $I284*AJ$259,0) + IF(AJ$4&gt;$E284,MIN(AJ284,$I284-SUM($J284:AJ284)))</f>
        <v>0</v>
      </c>
      <c r="AL284" s="2">
        <f>IF(AK$4=$E284, $I284*AK$259,0) + IF(AK$4&gt;$E284,MIN(AK284,$I284-SUM($J284:AK284)))</f>
        <v>0</v>
      </c>
      <c r="AM284" s="2">
        <f>IF(AL$4=$E284, $I284*AL$259,0) + IF(AL$4&gt;$E284,MIN(AL284,$I284-SUM($J284:AL284)))</f>
        <v>0</v>
      </c>
      <c r="AN284" s="2">
        <f>IF(AM$4=$E284, $I284*AM$259,0) + IF(AM$4&gt;$E284,MIN(AM284,$I284-SUM($J284:AM284)))</f>
        <v>0</v>
      </c>
      <c r="AO284" s="2">
        <f>IF(AN$4=$E284, $I284*AN$259,0) + IF(AN$4&gt;$E284,MIN(AN284,$I284-SUM($J284:AN284)))</f>
        <v>0</v>
      </c>
      <c r="AP284" s="2">
        <f>IF(AO$4=$E284, $I284*AO$259,0) + IF(AO$4&gt;$E284,MIN(AO284,$I284-SUM($J284:AO284)))</f>
        <v>0</v>
      </c>
      <c r="AQ284" s="57">
        <f>IF(AP$4=$E284, $I284*AP$259,0) + IF(AP$4&gt;$E284,MIN(AP284,$I284-SUM($J284:AP284)))</f>
        <v>0</v>
      </c>
      <c r="AR284" s="2">
        <f>IF(AQ$4=$E284, $I284*AQ$259,0) + IF(AQ$4&gt;$E284,MIN(AQ284,$I284-SUM($J284:AQ284)))</f>
        <v>0</v>
      </c>
      <c r="AS284" s="2">
        <f>IF(AR$4=$E284, $I284*AR$259,0) + IF(AR$4&gt;$E284,MIN(AR284,$I284-SUM($J284:AR284)))</f>
        <v>0</v>
      </c>
      <c r="AT284" s="2">
        <f>IF(AS$4=$E284, $I284*AS$259,0) + IF(AS$4&gt;$E284,MIN(AS284,$I284-SUM($J284:AS284)))</f>
        <v>0</v>
      </c>
      <c r="AU284" s="2">
        <f>IF(AT$4=$E284, $I284*AT$259,0) + IF(AT$4&gt;$E284,MIN(AT284,$I284-SUM($J284:AT284)))</f>
        <v>0</v>
      </c>
      <c r="AV284" s="2">
        <f>IF(AU$4=$E284, $I284*AU$259,0) + IF(AU$4&gt;$E284,MIN(AU284,$I284-SUM($J284:AU284)))</f>
        <v>0</v>
      </c>
      <c r="AW284" s="2"/>
    </row>
    <row r="285" spans="4:49" ht="16.8" outlineLevel="1">
      <c r="D285" s="45"/>
      <c r="E285" s="44">
        <f>INDEX($K$4:$AV$4,,COUNT(E$262:E284)+1)</f>
        <v>41364</v>
      </c>
      <c r="G285" s="2" t="s">
        <v>105</v>
      </c>
      <c r="I285" s="2" cm="1">
        <f t="array" ref="I285">INDEX($K$26:$AV$26,,MATCH(E285,$K$4:$AV$4,0))</f>
        <v>0</v>
      </c>
      <c r="K285" s="2">
        <f>IF(J$4=$E285, $I285*J$259,0) + IF(J$4&gt;$E285,MIN(J285,$I285-SUM($J285:J285)))</f>
        <v>0</v>
      </c>
      <c r="L285" s="2">
        <f>IF(K$4=$E285, $I285*K$259,0) + IF(K$4&gt;$E285,MIN(K285,$I285-SUM($J285:K285)))</f>
        <v>0</v>
      </c>
      <c r="M285" s="2">
        <f>IF(L$4=$E285, $I285*L$259,0) + IF(L$4&gt;$E285,MIN(L285,$I285-SUM($J285:L285)))</f>
        <v>0</v>
      </c>
      <c r="N285" s="2">
        <f>IF(M$4=$E285, $I285*M$259,0) + IF(M$4&gt;$E285,MIN(M285,$I285-SUM($J285:M285)))</f>
        <v>0</v>
      </c>
      <c r="O285" s="2">
        <f>IF(N$4=$E285, $I285*N$259,0) + IF(N$4&gt;$E285,MIN(N285,$I285-SUM($J285:N285)))</f>
        <v>0</v>
      </c>
      <c r="P285" s="2">
        <f>IF(O$4=$E285, $I285*O$259,0) + IF(O$4&gt;$E285,MIN(O285,$I285-SUM($J285:O285)))</f>
        <v>0</v>
      </c>
      <c r="Q285" s="2">
        <f>IF(P$4=$E285, $I285*P$259,0) + IF(P$4&gt;$E285,MIN(P285,$I285-SUM($J285:P285)))</f>
        <v>0</v>
      </c>
      <c r="R285" s="2">
        <f>IF(Q$4=$E285, $I285*Q$259,0) + IF(Q$4&gt;$E285,MIN(Q285,$I285-SUM($J285:Q285)))</f>
        <v>0</v>
      </c>
      <c r="S285" s="2">
        <f>IF(R$4=$E285, $I285*R$259,0) + IF(R$4&gt;$E285,MIN(R285,$I285-SUM($J285:R285)))</f>
        <v>0</v>
      </c>
      <c r="T285" s="2">
        <f>IF(S$4=$E285, $I285*S$259,0) + IF(S$4&gt;$E285,MIN(S285,$I285-SUM($J285:S285)))</f>
        <v>0</v>
      </c>
      <c r="U285" s="2">
        <f>IF(T$4=$E285, $I285*T$259,0) + IF(T$4&gt;$E285,MIN(T285,$I285-SUM($J285:T285)))</f>
        <v>0</v>
      </c>
      <c r="V285" s="2">
        <f>IF(U$4=$E285, $I285*U$259,0) + IF(U$4&gt;$E285,MIN(U285,$I285-SUM($J285:U285)))</f>
        <v>0</v>
      </c>
      <c r="W285" s="2">
        <f>IF(V$4=$E285, $I285*V$259,0) + IF(V$4&gt;$E285,MIN(V285,$I285-SUM($J285:V285)))</f>
        <v>0</v>
      </c>
      <c r="X285" s="2">
        <f>IF(W$4=$E285, $I285*W$259,0) + IF(W$4&gt;$E285,MIN(W285,$I285-SUM($J285:W285)))</f>
        <v>0</v>
      </c>
      <c r="Y285" s="2">
        <f>IF(X$4=$E285, $I285*X$259,0) + IF(X$4&gt;$E285,MIN(X285,$I285-SUM($J285:X285)))</f>
        <v>0</v>
      </c>
      <c r="Z285" s="2">
        <f>IF(Y$4=$E285, $I285*Y$259,0) + IF(Y$4&gt;$E285,MIN(Y285,$I285-SUM($J285:Y285)))</f>
        <v>0</v>
      </c>
      <c r="AA285" s="2">
        <f>IF(Z$4=$E285, $I285*Z$259,0) + IF(Z$4&gt;$E285,MIN(Z285,$I285-SUM($J285:Z285)))</f>
        <v>0</v>
      </c>
      <c r="AB285" s="2">
        <f>IF(AA$4=$E285, $I285*AA$259,0) + IF(AA$4&gt;$E285,MIN(AA285,$I285-SUM($J285:AA285)))</f>
        <v>0</v>
      </c>
      <c r="AC285" s="2">
        <f>IF(AB$4=$E285, $I285*AB$259,0) + IF(AB$4&gt;$E285,MIN(AB285,$I285-SUM($J285:AB285)))</f>
        <v>0</v>
      </c>
      <c r="AD285" s="2">
        <f>IF(AC$4=$E285, $I285*AC$259,0) + IF(AC$4&gt;$E285,MIN(AC285,$I285-SUM($J285:AC285)))</f>
        <v>0</v>
      </c>
      <c r="AE285" s="2">
        <f>IF(AD$4=$E285, $I285*AD$259,0) + IF(AD$4&gt;$E285,MIN(AD285,$I285-SUM($J285:AD285)))</f>
        <v>0</v>
      </c>
      <c r="AF285" s="2">
        <f>IF(AE$4=$E285, $I285*AE$259,0) + IF(AE$4&gt;$E285,MIN(AE285,$I285-SUM($J285:AE285)))</f>
        <v>0</v>
      </c>
      <c r="AG285" s="2">
        <f>IF(AF$4=$E285, $I285*AF$259,0) + IF(AF$4&gt;$E285,MIN(AF285,$I285-SUM($J285:AF285)))</f>
        <v>0</v>
      </c>
      <c r="AH285" s="2">
        <f>IF(AG$4=$E285, $I285*AG$259,0) + IF(AG$4&gt;$E285,MIN(AG285,$I285-SUM($J285:AG285)))</f>
        <v>0</v>
      </c>
      <c r="AI285" s="2">
        <f>IF(AH$4=$E285, $I285*AH$259,0) + IF(AH$4&gt;$E285,MIN(AH285,$I285-SUM($J285:AH285)))</f>
        <v>0</v>
      </c>
      <c r="AJ285" s="2">
        <f>IF(AI$4=$E285, $I285*AI$259,0) + IF(AI$4&gt;$E285,MIN(AI285,$I285-SUM($J285:AI285)))</f>
        <v>0</v>
      </c>
      <c r="AK285" s="2">
        <f>IF(AJ$4=$E285, $I285*AJ$259,0) + IF(AJ$4&gt;$E285,MIN(AJ285,$I285-SUM($J285:AJ285)))</f>
        <v>0</v>
      </c>
      <c r="AL285" s="2">
        <f>IF(AK$4=$E285, $I285*AK$259,0) + IF(AK$4&gt;$E285,MIN(AK285,$I285-SUM($J285:AK285)))</f>
        <v>0</v>
      </c>
      <c r="AM285" s="2">
        <f>IF(AL$4=$E285, $I285*AL$259,0) + IF(AL$4&gt;$E285,MIN(AL285,$I285-SUM($J285:AL285)))</f>
        <v>0</v>
      </c>
      <c r="AN285" s="2">
        <f>IF(AM$4=$E285, $I285*AM$259,0) + IF(AM$4&gt;$E285,MIN(AM285,$I285-SUM($J285:AM285)))</f>
        <v>0</v>
      </c>
      <c r="AO285" s="2">
        <f>IF(AN$4=$E285, $I285*AN$259,0) + IF(AN$4&gt;$E285,MIN(AN285,$I285-SUM($J285:AN285)))</f>
        <v>0</v>
      </c>
      <c r="AP285" s="2">
        <f>IF(AO$4=$E285, $I285*AO$259,0) + IF(AO$4&gt;$E285,MIN(AO285,$I285-SUM($J285:AO285)))</f>
        <v>0</v>
      </c>
      <c r="AQ285" s="57">
        <f>IF(AP$4=$E285, $I285*AP$259,0) + IF(AP$4&gt;$E285,MIN(AP285,$I285-SUM($J285:AP285)))</f>
        <v>0</v>
      </c>
      <c r="AR285" s="2">
        <f>IF(AQ$4=$E285, $I285*AQ$259,0) + IF(AQ$4&gt;$E285,MIN(AQ285,$I285-SUM($J285:AQ285)))</f>
        <v>0</v>
      </c>
      <c r="AS285" s="2">
        <f>IF(AR$4=$E285, $I285*AR$259,0) + IF(AR$4&gt;$E285,MIN(AR285,$I285-SUM($J285:AR285)))</f>
        <v>0</v>
      </c>
      <c r="AT285" s="2">
        <f>IF(AS$4=$E285, $I285*AS$259,0) + IF(AS$4&gt;$E285,MIN(AS285,$I285-SUM($J285:AS285)))</f>
        <v>0</v>
      </c>
      <c r="AU285" s="2">
        <f>IF(AT$4=$E285, $I285*AT$259,0) + IF(AT$4&gt;$E285,MIN(AT285,$I285-SUM($J285:AT285)))</f>
        <v>0</v>
      </c>
      <c r="AV285" s="2">
        <f>IF(AU$4=$E285, $I285*AU$259,0) + IF(AU$4&gt;$E285,MIN(AU285,$I285-SUM($J285:AU285)))</f>
        <v>0</v>
      </c>
      <c r="AW285" s="2"/>
    </row>
    <row r="286" spans="4:49" ht="16.8" outlineLevel="1">
      <c r="D286" s="45"/>
      <c r="E286" s="44">
        <f>INDEX($K$4:$AV$4,,COUNT(E$262:E285)+1)</f>
        <v>41729</v>
      </c>
      <c r="G286" s="2" t="s">
        <v>105</v>
      </c>
      <c r="I286" s="2" cm="1">
        <f t="array" ref="I286">INDEX($K$26:$AV$26,,MATCH(E286,$K$4:$AV$4,0))</f>
        <v>0</v>
      </c>
      <c r="K286" s="2">
        <f>IF(J$4=$E286, $I286*J$259,0) + IF(J$4&gt;$E286,MIN(J286,$I286-SUM($J286:J286)))</f>
        <v>0</v>
      </c>
      <c r="L286" s="2">
        <f>IF(K$4=$E286, $I286*K$259,0) + IF(K$4&gt;$E286,MIN(K286,$I286-SUM($J286:K286)))</f>
        <v>0</v>
      </c>
      <c r="M286" s="2">
        <f>IF(L$4=$E286, $I286*L$259,0) + IF(L$4&gt;$E286,MIN(L286,$I286-SUM($J286:L286)))</f>
        <v>0</v>
      </c>
      <c r="N286" s="2">
        <f>IF(M$4=$E286, $I286*M$259,0) + IF(M$4&gt;$E286,MIN(M286,$I286-SUM($J286:M286)))</f>
        <v>0</v>
      </c>
      <c r="O286" s="2">
        <f>IF(N$4=$E286, $I286*N$259,0) + IF(N$4&gt;$E286,MIN(N286,$I286-SUM($J286:N286)))</f>
        <v>0</v>
      </c>
      <c r="P286" s="2">
        <f>IF(O$4=$E286, $I286*O$259,0) + IF(O$4&gt;$E286,MIN(O286,$I286-SUM($J286:O286)))</f>
        <v>0</v>
      </c>
      <c r="Q286" s="2">
        <f>IF(P$4=$E286, $I286*P$259,0) + IF(P$4&gt;$E286,MIN(P286,$I286-SUM($J286:P286)))</f>
        <v>0</v>
      </c>
      <c r="R286" s="2">
        <f>IF(Q$4=$E286, $I286*Q$259,0) + IF(Q$4&gt;$E286,MIN(Q286,$I286-SUM($J286:Q286)))</f>
        <v>0</v>
      </c>
      <c r="S286" s="2">
        <f>IF(R$4=$E286, $I286*R$259,0) + IF(R$4&gt;$E286,MIN(R286,$I286-SUM($J286:R286)))</f>
        <v>0</v>
      </c>
      <c r="T286" s="2">
        <f>IF(S$4=$E286, $I286*S$259,0) + IF(S$4&gt;$E286,MIN(S286,$I286-SUM($J286:S286)))</f>
        <v>0</v>
      </c>
      <c r="U286" s="2">
        <f>IF(T$4=$E286, $I286*T$259,0) + IF(T$4&gt;$E286,MIN(T286,$I286-SUM($J286:T286)))</f>
        <v>0</v>
      </c>
      <c r="V286" s="2">
        <f>IF(U$4=$E286, $I286*U$259,0) + IF(U$4&gt;$E286,MIN(U286,$I286-SUM($J286:U286)))</f>
        <v>0</v>
      </c>
      <c r="W286" s="2">
        <f>IF(V$4=$E286, $I286*V$259,0) + IF(V$4&gt;$E286,MIN(V286,$I286-SUM($J286:V286)))</f>
        <v>0</v>
      </c>
      <c r="X286" s="2">
        <f>IF(W$4=$E286, $I286*W$259,0) + IF(W$4&gt;$E286,MIN(W286,$I286-SUM($J286:W286)))</f>
        <v>0</v>
      </c>
      <c r="Y286" s="2">
        <f>IF(X$4=$E286, $I286*X$259,0) + IF(X$4&gt;$E286,MIN(X286,$I286-SUM($J286:X286)))</f>
        <v>0</v>
      </c>
      <c r="Z286" s="2">
        <f>IF(Y$4=$E286, $I286*Y$259,0) + IF(Y$4&gt;$E286,MIN(Y286,$I286-SUM($J286:Y286)))</f>
        <v>0</v>
      </c>
      <c r="AA286" s="2">
        <f>IF(Z$4=$E286, $I286*Z$259,0) + IF(Z$4&gt;$E286,MIN(Z286,$I286-SUM($J286:Z286)))</f>
        <v>0</v>
      </c>
      <c r="AB286" s="2">
        <f>IF(AA$4=$E286, $I286*AA$259,0) + IF(AA$4&gt;$E286,MIN(AA286,$I286-SUM($J286:AA286)))</f>
        <v>0</v>
      </c>
      <c r="AC286" s="2">
        <f>IF(AB$4=$E286, $I286*AB$259,0) + IF(AB$4&gt;$E286,MIN(AB286,$I286-SUM($J286:AB286)))</f>
        <v>0</v>
      </c>
      <c r="AD286" s="2">
        <f>IF(AC$4=$E286, $I286*AC$259,0) + IF(AC$4&gt;$E286,MIN(AC286,$I286-SUM($J286:AC286)))</f>
        <v>0</v>
      </c>
      <c r="AE286" s="2">
        <f>IF(AD$4=$E286, $I286*AD$259,0) + IF(AD$4&gt;$E286,MIN(AD286,$I286-SUM($J286:AD286)))</f>
        <v>0</v>
      </c>
      <c r="AF286" s="2">
        <f>IF(AE$4=$E286, $I286*AE$259,0) + IF(AE$4&gt;$E286,MIN(AE286,$I286-SUM($J286:AE286)))</f>
        <v>0</v>
      </c>
      <c r="AG286" s="2">
        <f>IF(AF$4=$E286, $I286*AF$259,0) + IF(AF$4&gt;$E286,MIN(AF286,$I286-SUM($J286:AF286)))</f>
        <v>0</v>
      </c>
      <c r="AH286" s="2">
        <f>IF(AG$4=$E286, $I286*AG$259,0) + IF(AG$4&gt;$E286,MIN(AG286,$I286-SUM($J286:AG286)))</f>
        <v>0</v>
      </c>
      <c r="AI286" s="2">
        <f>IF(AH$4=$E286, $I286*AH$259,0) + IF(AH$4&gt;$E286,MIN(AH286,$I286-SUM($J286:AH286)))</f>
        <v>0</v>
      </c>
      <c r="AJ286" s="2">
        <f>IF(AI$4=$E286, $I286*AI$259,0) + IF(AI$4&gt;$E286,MIN(AI286,$I286-SUM($J286:AI286)))</f>
        <v>0</v>
      </c>
      <c r="AK286" s="2">
        <f>IF(AJ$4=$E286, $I286*AJ$259,0) + IF(AJ$4&gt;$E286,MIN(AJ286,$I286-SUM($J286:AJ286)))</f>
        <v>0</v>
      </c>
      <c r="AL286" s="2">
        <f>IF(AK$4=$E286, $I286*AK$259,0) + IF(AK$4&gt;$E286,MIN(AK286,$I286-SUM($J286:AK286)))</f>
        <v>0</v>
      </c>
      <c r="AM286" s="2">
        <f>IF(AL$4=$E286, $I286*AL$259,0) + IF(AL$4&gt;$E286,MIN(AL286,$I286-SUM($J286:AL286)))</f>
        <v>0</v>
      </c>
      <c r="AN286" s="2">
        <f>IF(AM$4=$E286, $I286*AM$259,0) + IF(AM$4&gt;$E286,MIN(AM286,$I286-SUM($J286:AM286)))</f>
        <v>0</v>
      </c>
      <c r="AO286" s="2">
        <f>IF(AN$4=$E286, $I286*AN$259,0) + IF(AN$4&gt;$E286,MIN(AN286,$I286-SUM($J286:AN286)))</f>
        <v>0</v>
      </c>
      <c r="AP286" s="2">
        <f>IF(AO$4=$E286, $I286*AO$259,0) + IF(AO$4&gt;$E286,MIN(AO286,$I286-SUM($J286:AO286)))</f>
        <v>0</v>
      </c>
      <c r="AQ286" s="57">
        <f>IF(AP$4=$E286, $I286*AP$259,0) + IF(AP$4&gt;$E286,MIN(AP286,$I286-SUM($J286:AP286)))</f>
        <v>0</v>
      </c>
      <c r="AR286" s="2">
        <f>IF(AQ$4=$E286, $I286*AQ$259,0) + IF(AQ$4&gt;$E286,MIN(AQ286,$I286-SUM($J286:AQ286)))</f>
        <v>0</v>
      </c>
      <c r="AS286" s="2">
        <f>IF(AR$4=$E286, $I286*AR$259,0) + IF(AR$4&gt;$E286,MIN(AR286,$I286-SUM($J286:AR286)))</f>
        <v>0</v>
      </c>
      <c r="AT286" s="2">
        <f>IF(AS$4=$E286, $I286*AS$259,0) + IF(AS$4&gt;$E286,MIN(AS286,$I286-SUM($J286:AS286)))</f>
        <v>0</v>
      </c>
      <c r="AU286" s="2">
        <f>IF(AT$4=$E286, $I286*AT$259,0) + IF(AT$4&gt;$E286,MIN(AT286,$I286-SUM($J286:AT286)))</f>
        <v>0</v>
      </c>
      <c r="AV286" s="2">
        <f>IF(AU$4=$E286, $I286*AU$259,0) + IF(AU$4&gt;$E286,MIN(AU286,$I286-SUM($J286:AU286)))</f>
        <v>0</v>
      </c>
      <c r="AW286" s="2"/>
    </row>
    <row r="287" spans="4:49" ht="16.8" outlineLevel="1">
      <c r="D287" s="45"/>
      <c r="E287" s="44">
        <f>INDEX($K$4:$AV$4,,COUNT(E$262:E286)+1)</f>
        <v>42094</v>
      </c>
      <c r="G287" s="2" t="s">
        <v>105</v>
      </c>
      <c r="I287" s="2" cm="1">
        <f t="array" ref="I287">INDEX($K$26:$AV$26,,MATCH(E287,$K$4:$AV$4,0))</f>
        <v>0</v>
      </c>
      <c r="K287" s="2">
        <f>IF(J$4=$E287, $I287*J$259,0) + IF(J$4&gt;$E287,MIN(J287,$I287-SUM($J287:J287)))</f>
        <v>0</v>
      </c>
      <c r="L287" s="2">
        <f>IF(K$4=$E287, $I287*K$259,0) + IF(K$4&gt;$E287,MIN(K287,$I287-SUM($J287:K287)))</f>
        <v>0</v>
      </c>
      <c r="M287" s="2">
        <f>IF(L$4=$E287, $I287*L$259,0) + IF(L$4&gt;$E287,MIN(L287,$I287-SUM($J287:L287)))</f>
        <v>0</v>
      </c>
      <c r="N287" s="2">
        <f>IF(M$4=$E287, $I287*M$259,0) + IF(M$4&gt;$E287,MIN(M287,$I287-SUM($J287:M287)))</f>
        <v>0</v>
      </c>
      <c r="O287" s="2">
        <f>IF(N$4=$E287, $I287*N$259,0) + IF(N$4&gt;$E287,MIN(N287,$I287-SUM($J287:N287)))</f>
        <v>0</v>
      </c>
      <c r="P287" s="2">
        <f>IF(O$4=$E287, $I287*O$259,0) + IF(O$4&gt;$E287,MIN(O287,$I287-SUM($J287:O287)))</f>
        <v>0</v>
      </c>
      <c r="Q287" s="2">
        <f>IF(P$4=$E287, $I287*P$259,0) + IF(P$4&gt;$E287,MIN(P287,$I287-SUM($J287:P287)))</f>
        <v>0</v>
      </c>
      <c r="R287" s="2">
        <f>IF(Q$4=$E287, $I287*Q$259,0) + IF(Q$4&gt;$E287,MIN(Q287,$I287-SUM($J287:Q287)))</f>
        <v>0</v>
      </c>
      <c r="S287" s="2">
        <f>IF(R$4=$E287, $I287*R$259,0) + IF(R$4&gt;$E287,MIN(R287,$I287-SUM($J287:R287)))</f>
        <v>0</v>
      </c>
      <c r="T287" s="2">
        <f>IF(S$4=$E287, $I287*S$259,0) + IF(S$4&gt;$E287,MIN(S287,$I287-SUM($J287:S287)))</f>
        <v>0</v>
      </c>
      <c r="U287" s="2">
        <f>IF(T$4=$E287, $I287*T$259,0) + IF(T$4&gt;$E287,MIN(T287,$I287-SUM($J287:T287)))</f>
        <v>0</v>
      </c>
      <c r="V287" s="2">
        <f>IF(U$4=$E287, $I287*U$259,0) + IF(U$4&gt;$E287,MIN(U287,$I287-SUM($J287:U287)))</f>
        <v>0</v>
      </c>
      <c r="W287" s="2">
        <f>IF(V$4=$E287, $I287*V$259,0) + IF(V$4&gt;$E287,MIN(V287,$I287-SUM($J287:V287)))</f>
        <v>0</v>
      </c>
      <c r="X287" s="2">
        <f>IF(W$4=$E287, $I287*W$259,0) + IF(W$4&gt;$E287,MIN(W287,$I287-SUM($J287:W287)))</f>
        <v>0</v>
      </c>
      <c r="Y287" s="2">
        <f>IF(X$4=$E287, $I287*X$259,0) + IF(X$4&gt;$E287,MIN(X287,$I287-SUM($J287:X287)))</f>
        <v>0</v>
      </c>
      <c r="Z287" s="2">
        <f>IF(Y$4=$E287, $I287*Y$259,0) + IF(Y$4&gt;$E287,MIN(Y287,$I287-SUM($J287:Y287)))</f>
        <v>0</v>
      </c>
      <c r="AA287" s="2">
        <f>IF(Z$4=$E287, $I287*Z$259,0) + IF(Z$4&gt;$E287,MIN(Z287,$I287-SUM($J287:Z287)))</f>
        <v>0</v>
      </c>
      <c r="AB287" s="2">
        <f>IF(AA$4=$E287, $I287*AA$259,0) + IF(AA$4&gt;$E287,MIN(AA287,$I287-SUM($J287:AA287)))</f>
        <v>0</v>
      </c>
      <c r="AC287" s="2">
        <f>IF(AB$4=$E287, $I287*AB$259,0) + IF(AB$4&gt;$E287,MIN(AB287,$I287-SUM($J287:AB287)))</f>
        <v>0</v>
      </c>
      <c r="AD287" s="2">
        <f>IF(AC$4=$E287, $I287*AC$259,0) + IF(AC$4&gt;$E287,MIN(AC287,$I287-SUM($J287:AC287)))</f>
        <v>0</v>
      </c>
      <c r="AE287" s="2">
        <f>IF(AD$4=$E287, $I287*AD$259,0) + IF(AD$4&gt;$E287,MIN(AD287,$I287-SUM($J287:AD287)))</f>
        <v>0</v>
      </c>
      <c r="AF287" s="2">
        <f>IF(AE$4=$E287, $I287*AE$259,0) + IF(AE$4&gt;$E287,MIN(AE287,$I287-SUM($J287:AE287)))</f>
        <v>0</v>
      </c>
      <c r="AG287" s="2">
        <f>IF(AF$4=$E287, $I287*AF$259,0) + IF(AF$4&gt;$E287,MIN(AF287,$I287-SUM($J287:AF287)))</f>
        <v>0</v>
      </c>
      <c r="AH287" s="2">
        <f>IF(AG$4=$E287, $I287*AG$259,0) + IF(AG$4&gt;$E287,MIN(AG287,$I287-SUM($J287:AG287)))</f>
        <v>0</v>
      </c>
      <c r="AI287" s="2">
        <f>IF(AH$4=$E287, $I287*AH$259,0) + IF(AH$4&gt;$E287,MIN(AH287,$I287-SUM($J287:AH287)))</f>
        <v>0</v>
      </c>
      <c r="AJ287" s="2">
        <f>IF(AI$4=$E287, $I287*AI$259,0) + IF(AI$4&gt;$E287,MIN(AI287,$I287-SUM($J287:AI287)))</f>
        <v>0</v>
      </c>
      <c r="AK287" s="2">
        <f>IF(AJ$4=$E287, $I287*AJ$259,0) + IF(AJ$4&gt;$E287,MIN(AJ287,$I287-SUM($J287:AJ287)))</f>
        <v>0</v>
      </c>
      <c r="AL287" s="2">
        <f>IF(AK$4=$E287, $I287*AK$259,0) + IF(AK$4&gt;$E287,MIN(AK287,$I287-SUM($J287:AK287)))</f>
        <v>0</v>
      </c>
      <c r="AM287" s="2">
        <f>IF(AL$4=$E287, $I287*AL$259,0) + IF(AL$4&gt;$E287,MIN(AL287,$I287-SUM($J287:AL287)))</f>
        <v>0</v>
      </c>
      <c r="AN287" s="2">
        <f>IF(AM$4=$E287, $I287*AM$259,0) + IF(AM$4&gt;$E287,MIN(AM287,$I287-SUM($J287:AM287)))</f>
        <v>0</v>
      </c>
      <c r="AO287" s="2">
        <f>IF(AN$4=$E287, $I287*AN$259,0) + IF(AN$4&gt;$E287,MIN(AN287,$I287-SUM($J287:AN287)))</f>
        <v>0</v>
      </c>
      <c r="AP287" s="2">
        <f>IF(AO$4=$E287, $I287*AO$259,0) + IF(AO$4&gt;$E287,MIN(AO287,$I287-SUM($J287:AO287)))</f>
        <v>0</v>
      </c>
      <c r="AQ287" s="57">
        <f>IF(AP$4=$E287, $I287*AP$259,0) + IF(AP$4&gt;$E287,MIN(AP287,$I287-SUM($J287:AP287)))</f>
        <v>0</v>
      </c>
      <c r="AR287" s="2">
        <f>IF(AQ$4=$E287, $I287*AQ$259,0) + IF(AQ$4&gt;$E287,MIN(AQ287,$I287-SUM($J287:AQ287)))</f>
        <v>0</v>
      </c>
      <c r="AS287" s="2">
        <f>IF(AR$4=$E287, $I287*AR$259,0) + IF(AR$4&gt;$E287,MIN(AR287,$I287-SUM($J287:AR287)))</f>
        <v>0</v>
      </c>
      <c r="AT287" s="2">
        <f>IF(AS$4=$E287, $I287*AS$259,0) + IF(AS$4&gt;$E287,MIN(AS287,$I287-SUM($J287:AS287)))</f>
        <v>0</v>
      </c>
      <c r="AU287" s="2">
        <f>IF(AT$4=$E287, $I287*AT$259,0) + IF(AT$4&gt;$E287,MIN(AT287,$I287-SUM($J287:AT287)))</f>
        <v>0</v>
      </c>
      <c r="AV287" s="2">
        <f>IF(AU$4=$E287, $I287*AU$259,0) + IF(AU$4&gt;$E287,MIN(AU287,$I287-SUM($J287:AU287)))</f>
        <v>0</v>
      </c>
      <c r="AW287" s="2"/>
    </row>
    <row r="288" spans="4:49" ht="16.8" outlineLevel="1">
      <c r="D288" s="45"/>
      <c r="E288" s="44">
        <f>INDEX($K$4:$AV$4,,COUNT(E$262:E287)+1)</f>
        <v>42460</v>
      </c>
      <c r="G288" s="2" t="s">
        <v>105</v>
      </c>
      <c r="I288" s="2" cm="1">
        <f t="array" ref="I288">INDEX($K$26:$AV$26,,MATCH(E288,$K$4:$AV$4,0))</f>
        <v>0</v>
      </c>
      <c r="K288" s="2">
        <f>IF(J$4=$E288, $I288*J$259,0) + IF(J$4&gt;$E288,MIN(J288,$I288-SUM($J288:J288)))</f>
        <v>0</v>
      </c>
      <c r="L288" s="2">
        <f>IF(K$4=$E288, $I288*K$259,0) + IF(K$4&gt;$E288,MIN(K288,$I288-SUM($J288:K288)))</f>
        <v>0</v>
      </c>
      <c r="M288" s="2">
        <f>IF(L$4=$E288, $I288*L$259,0) + IF(L$4&gt;$E288,MIN(L288,$I288-SUM($J288:L288)))</f>
        <v>0</v>
      </c>
      <c r="N288" s="2">
        <f>IF(M$4=$E288, $I288*M$259,0) + IF(M$4&gt;$E288,MIN(M288,$I288-SUM($J288:M288)))</f>
        <v>0</v>
      </c>
      <c r="O288" s="2">
        <f>IF(N$4=$E288, $I288*N$259,0) + IF(N$4&gt;$E288,MIN(N288,$I288-SUM($J288:N288)))</f>
        <v>0</v>
      </c>
      <c r="P288" s="2">
        <f>IF(O$4=$E288, $I288*O$259,0) + IF(O$4&gt;$E288,MIN(O288,$I288-SUM($J288:O288)))</f>
        <v>0</v>
      </c>
      <c r="Q288" s="2">
        <f>IF(P$4=$E288, $I288*P$259,0) + IF(P$4&gt;$E288,MIN(P288,$I288-SUM($J288:P288)))</f>
        <v>0</v>
      </c>
      <c r="R288" s="2">
        <f>IF(Q$4=$E288, $I288*Q$259,0) + IF(Q$4&gt;$E288,MIN(Q288,$I288-SUM($J288:Q288)))</f>
        <v>0</v>
      </c>
      <c r="S288" s="2">
        <f>IF(R$4=$E288, $I288*R$259,0) + IF(R$4&gt;$E288,MIN(R288,$I288-SUM($J288:R288)))</f>
        <v>0</v>
      </c>
      <c r="T288" s="2">
        <f>IF(S$4=$E288, $I288*S$259,0) + IF(S$4&gt;$E288,MIN(S288,$I288-SUM($J288:S288)))</f>
        <v>0</v>
      </c>
      <c r="U288" s="2">
        <f>IF(T$4=$E288, $I288*T$259,0) + IF(T$4&gt;$E288,MIN(T288,$I288-SUM($J288:T288)))</f>
        <v>0</v>
      </c>
      <c r="V288" s="2">
        <f>IF(U$4=$E288, $I288*U$259,0) + IF(U$4&gt;$E288,MIN(U288,$I288-SUM($J288:U288)))</f>
        <v>0</v>
      </c>
      <c r="W288" s="2">
        <f>IF(V$4=$E288, $I288*V$259,0) + IF(V$4&gt;$E288,MIN(V288,$I288-SUM($J288:V288)))</f>
        <v>0</v>
      </c>
      <c r="X288" s="2">
        <f>IF(W$4=$E288, $I288*W$259,0) + IF(W$4&gt;$E288,MIN(W288,$I288-SUM($J288:W288)))</f>
        <v>0</v>
      </c>
      <c r="Y288" s="2">
        <f>IF(X$4=$E288, $I288*X$259,0) + IF(X$4&gt;$E288,MIN(X288,$I288-SUM($J288:X288)))</f>
        <v>0</v>
      </c>
      <c r="Z288" s="2">
        <f>IF(Y$4=$E288, $I288*Y$259,0) + IF(Y$4&gt;$E288,MIN(Y288,$I288-SUM($J288:Y288)))</f>
        <v>0</v>
      </c>
      <c r="AA288" s="2">
        <f>IF(Z$4=$E288, $I288*Z$259,0) + IF(Z$4&gt;$E288,MIN(Z288,$I288-SUM($J288:Z288)))</f>
        <v>0</v>
      </c>
      <c r="AB288" s="2">
        <f>IF(AA$4=$E288, $I288*AA$259,0) + IF(AA$4&gt;$E288,MIN(AA288,$I288-SUM($J288:AA288)))</f>
        <v>0</v>
      </c>
      <c r="AC288" s="2">
        <f>IF(AB$4=$E288, $I288*AB$259,0) + IF(AB$4&gt;$E288,MIN(AB288,$I288-SUM($J288:AB288)))</f>
        <v>0</v>
      </c>
      <c r="AD288" s="2">
        <f>IF(AC$4=$E288, $I288*AC$259,0) + IF(AC$4&gt;$E288,MIN(AC288,$I288-SUM($J288:AC288)))</f>
        <v>0</v>
      </c>
      <c r="AE288" s="2">
        <f>IF(AD$4=$E288, $I288*AD$259,0) + IF(AD$4&gt;$E288,MIN(AD288,$I288-SUM($J288:AD288)))</f>
        <v>0</v>
      </c>
      <c r="AF288" s="2">
        <f>IF(AE$4=$E288, $I288*AE$259,0) + IF(AE$4&gt;$E288,MIN(AE288,$I288-SUM($J288:AE288)))</f>
        <v>0</v>
      </c>
      <c r="AG288" s="2">
        <f>IF(AF$4=$E288, $I288*AF$259,0) + IF(AF$4&gt;$E288,MIN(AF288,$I288-SUM($J288:AF288)))</f>
        <v>0</v>
      </c>
      <c r="AH288" s="2">
        <f>IF(AG$4=$E288, $I288*AG$259,0) + IF(AG$4&gt;$E288,MIN(AG288,$I288-SUM($J288:AG288)))</f>
        <v>0</v>
      </c>
      <c r="AI288" s="2">
        <f>IF(AH$4=$E288, $I288*AH$259,0) + IF(AH$4&gt;$E288,MIN(AH288,$I288-SUM($J288:AH288)))</f>
        <v>0</v>
      </c>
      <c r="AJ288" s="2">
        <f>IF(AI$4=$E288, $I288*AI$259,0) + IF(AI$4&gt;$E288,MIN(AI288,$I288-SUM($J288:AI288)))</f>
        <v>0</v>
      </c>
      <c r="AK288" s="2">
        <f>IF(AJ$4=$E288, $I288*AJ$259,0) + IF(AJ$4&gt;$E288,MIN(AJ288,$I288-SUM($J288:AJ288)))</f>
        <v>0</v>
      </c>
      <c r="AL288" s="2">
        <f>IF(AK$4=$E288, $I288*AK$259,0) + IF(AK$4&gt;$E288,MIN(AK288,$I288-SUM($J288:AK288)))</f>
        <v>0</v>
      </c>
      <c r="AM288" s="2">
        <f>IF(AL$4=$E288, $I288*AL$259,0) + IF(AL$4&gt;$E288,MIN(AL288,$I288-SUM($J288:AL288)))</f>
        <v>0</v>
      </c>
      <c r="AN288" s="2">
        <f>IF(AM$4=$E288, $I288*AM$259,0) + IF(AM$4&gt;$E288,MIN(AM288,$I288-SUM($J288:AM288)))</f>
        <v>0</v>
      </c>
      <c r="AO288" s="2">
        <f>IF(AN$4=$E288, $I288*AN$259,0) + IF(AN$4&gt;$E288,MIN(AN288,$I288-SUM($J288:AN288)))</f>
        <v>0</v>
      </c>
      <c r="AP288" s="2">
        <f>IF(AO$4=$E288, $I288*AO$259,0) + IF(AO$4&gt;$E288,MIN(AO288,$I288-SUM($J288:AO288)))</f>
        <v>0</v>
      </c>
      <c r="AQ288" s="57">
        <f>IF(AP$4=$E288, $I288*AP$259,0) + IF(AP$4&gt;$E288,MIN(AP288,$I288-SUM($J288:AP288)))</f>
        <v>0</v>
      </c>
      <c r="AR288" s="2">
        <f>IF(AQ$4=$E288, $I288*AQ$259,0) + IF(AQ$4&gt;$E288,MIN(AQ288,$I288-SUM($J288:AQ288)))</f>
        <v>0</v>
      </c>
      <c r="AS288" s="2">
        <f>IF(AR$4=$E288, $I288*AR$259,0) + IF(AR$4&gt;$E288,MIN(AR288,$I288-SUM($J288:AR288)))</f>
        <v>0</v>
      </c>
      <c r="AT288" s="2">
        <f>IF(AS$4=$E288, $I288*AS$259,0) + IF(AS$4&gt;$E288,MIN(AS288,$I288-SUM($J288:AS288)))</f>
        <v>0</v>
      </c>
      <c r="AU288" s="2">
        <f>IF(AT$4=$E288, $I288*AT$259,0) + IF(AT$4&gt;$E288,MIN(AT288,$I288-SUM($J288:AT288)))</f>
        <v>0</v>
      </c>
      <c r="AV288" s="2">
        <f>IF(AU$4=$E288, $I288*AU$259,0) + IF(AU$4&gt;$E288,MIN(AU288,$I288-SUM($J288:AU288)))</f>
        <v>0</v>
      </c>
      <c r="AW288" s="2"/>
    </row>
    <row r="289" spans="1:49" ht="16.8" outlineLevel="1">
      <c r="D289" s="45"/>
      <c r="E289" s="44">
        <f>INDEX($K$4:$AV$4,,COUNT(E$262:E288)+1)</f>
        <v>42825</v>
      </c>
      <c r="G289" s="2" t="s">
        <v>105</v>
      </c>
      <c r="I289" s="2" cm="1">
        <f t="array" ref="I289">INDEX($K$26:$AV$26,,MATCH(E289,$K$4:$AV$4,0))</f>
        <v>0</v>
      </c>
      <c r="K289" s="2">
        <f>IF(J$4=$E289, $I289*J$259,0) + IF(J$4&gt;$E289,MIN(J289,$I289-SUM($J289:J289)))</f>
        <v>0</v>
      </c>
      <c r="L289" s="2">
        <f>IF(K$4=$E289, $I289*K$259,0) + IF(K$4&gt;$E289,MIN(K289,$I289-SUM($J289:K289)))</f>
        <v>0</v>
      </c>
      <c r="M289" s="2">
        <f>IF(L$4=$E289, $I289*L$259,0) + IF(L$4&gt;$E289,MIN(L289,$I289-SUM($J289:L289)))</f>
        <v>0</v>
      </c>
      <c r="N289" s="2">
        <f>IF(M$4=$E289, $I289*M$259,0) + IF(M$4&gt;$E289,MIN(M289,$I289-SUM($J289:M289)))</f>
        <v>0</v>
      </c>
      <c r="O289" s="2">
        <f>IF(N$4=$E289, $I289*N$259,0) + IF(N$4&gt;$E289,MIN(N289,$I289-SUM($J289:N289)))</f>
        <v>0</v>
      </c>
      <c r="P289" s="2">
        <f>IF(O$4=$E289, $I289*O$259,0) + IF(O$4&gt;$E289,MIN(O289,$I289-SUM($J289:O289)))</f>
        <v>0</v>
      </c>
      <c r="Q289" s="2">
        <f>IF(P$4=$E289, $I289*P$259,0) + IF(P$4&gt;$E289,MIN(P289,$I289-SUM($J289:P289)))</f>
        <v>0</v>
      </c>
      <c r="R289" s="2">
        <f>IF(Q$4=$E289, $I289*Q$259,0) + IF(Q$4&gt;$E289,MIN(Q289,$I289-SUM($J289:Q289)))</f>
        <v>0</v>
      </c>
      <c r="S289" s="2">
        <f>IF(R$4=$E289, $I289*R$259,0) + IF(R$4&gt;$E289,MIN(R289,$I289-SUM($J289:R289)))</f>
        <v>0</v>
      </c>
      <c r="T289" s="2">
        <f>IF(S$4=$E289, $I289*S$259,0) + IF(S$4&gt;$E289,MIN(S289,$I289-SUM($J289:S289)))</f>
        <v>0</v>
      </c>
      <c r="U289" s="2">
        <f>IF(T$4=$E289, $I289*T$259,0) + IF(T$4&gt;$E289,MIN(T289,$I289-SUM($J289:T289)))</f>
        <v>0</v>
      </c>
      <c r="V289" s="2">
        <f>IF(U$4=$E289, $I289*U$259,0) + IF(U$4&gt;$E289,MIN(U289,$I289-SUM($J289:U289)))</f>
        <v>0</v>
      </c>
      <c r="W289" s="2">
        <f>IF(V$4=$E289, $I289*V$259,0) + IF(V$4&gt;$E289,MIN(V289,$I289-SUM($J289:V289)))</f>
        <v>0</v>
      </c>
      <c r="X289" s="2">
        <f>IF(W$4=$E289, $I289*W$259,0) + IF(W$4&gt;$E289,MIN(W289,$I289-SUM($J289:W289)))</f>
        <v>0</v>
      </c>
      <c r="Y289" s="2">
        <f>IF(X$4=$E289, $I289*X$259,0) + IF(X$4&gt;$E289,MIN(X289,$I289-SUM($J289:X289)))</f>
        <v>0</v>
      </c>
      <c r="Z289" s="2">
        <f>IF(Y$4=$E289, $I289*Y$259,0) + IF(Y$4&gt;$E289,MIN(Y289,$I289-SUM($J289:Y289)))</f>
        <v>0</v>
      </c>
      <c r="AA289" s="2">
        <f>IF(Z$4=$E289, $I289*Z$259,0) + IF(Z$4&gt;$E289,MIN(Z289,$I289-SUM($J289:Z289)))</f>
        <v>0</v>
      </c>
      <c r="AB289" s="2">
        <f>IF(AA$4=$E289, $I289*AA$259,0) + IF(AA$4&gt;$E289,MIN(AA289,$I289-SUM($J289:AA289)))</f>
        <v>0</v>
      </c>
      <c r="AC289" s="2">
        <f>IF(AB$4=$E289, $I289*AB$259,0) + IF(AB$4&gt;$E289,MIN(AB289,$I289-SUM($J289:AB289)))</f>
        <v>0</v>
      </c>
      <c r="AD289" s="2">
        <f>IF(AC$4=$E289, $I289*AC$259,0) + IF(AC$4&gt;$E289,MIN(AC289,$I289-SUM($J289:AC289)))</f>
        <v>0</v>
      </c>
      <c r="AE289" s="2">
        <f>IF(AD$4=$E289, $I289*AD$259,0) + IF(AD$4&gt;$E289,MIN(AD289,$I289-SUM($J289:AD289)))</f>
        <v>0</v>
      </c>
      <c r="AF289" s="2">
        <f>IF(AE$4=$E289, $I289*AE$259,0) + IF(AE$4&gt;$E289,MIN(AE289,$I289-SUM($J289:AE289)))</f>
        <v>0</v>
      </c>
      <c r="AG289" s="2">
        <f>IF(AF$4=$E289, $I289*AF$259,0) + IF(AF$4&gt;$E289,MIN(AF289,$I289-SUM($J289:AF289)))</f>
        <v>0</v>
      </c>
      <c r="AH289" s="2">
        <f>IF(AG$4=$E289, $I289*AG$259,0) + IF(AG$4&gt;$E289,MIN(AG289,$I289-SUM($J289:AG289)))</f>
        <v>0</v>
      </c>
      <c r="AI289" s="2">
        <f>IF(AH$4=$E289, $I289*AH$259,0) + IF(AH$4&gt;$E289,MIN(AH289,$I289-SUM($J289:AH289)))</f>
        <v>0</v>
      </c>
      <c r="AJ289" s="2">
        <f>IF(AI$4=$E289, $I289*AI$259,0) + IF(AI$4&gt;$E289,MIN(AI289,$I289-SUM($J289:AI289)))</f>
        <v>0</v>
      </c>
      <c r="AK289" s="2">
        <f>IF(AJ$4=$E289, $I289*AJ$259,0) + IF(AJ$4&gt;$E289,MIN(AJ289,$I289-SUM($J289:AJ289)))</f>
        <v>0</v>
      </c>
      <c r="AL289" s="2">
        <f>IF(AK$4=$E289, $I289*AK$259,0) + IF(AK$4&gt;$E289,MIN(AK289,$I289-SUM($J289:AK289)))</f>
        <v>0</v>
      </c>
      <c r="AM289" s="2">
        <f>IF(AL$4=$E289, $I289*AL$259,0) + IF(AL$4&gt;$E289,MIN(AL289,$I289-SUM($J289:AL289)))</f>
        <v>0</v>
      </c>
      <c r="AN289" s="2">
        <f>IF(AM$4=$E289, $I289*AM$259,0) + IF(AM$4&gt;$E289,MIN(AM289,$I289-SUM($J289:AM289)))</f>
        <v>0</v>
      </c>
      <c r="AO289" s="2">
        <f>IF(AN$4=$E289, $I289*AN$259,0) + IF(AN$4&gt;$E289,MIN(AN289,$I289-SUM($J289:AN289)))</f>
        <v>0</v>
      </c>
      <c r="AP289" s="2">
        <f>IF(AO$4=$E289, $I289*AO$259,0) + IF(AO$4&gt;$E289,MIN(AO289,$I289-SUM($J289:AO289)))</f>
        <v>0</v>
      </c>
      <c r="AQ289" s="57">
        <f>IF(AP$4=$E289, $I289*AP$259,0) + IF(AP$4&gt;$E289,MIN(AP289,$I289-SUM($J289:AP289)))</f>
        <v>0</v>
      </c>
      <c r="AR289" s="2">
        <f>IF(AQ$4=$E289, $I289*AQ$259,0) + IF(AQ$4&gt;$E289,MIN(AQ289,$I289-SUM($J289:AQ289)))</f>
        <v>0</v>
      </c>
      <c r="AS289" s="2">
        <f>IF(AR$4=$E289, $I289*AR$259,0) + IF(AR$4&gt;$E289,MIN(AR289,$I289-SUM($J289:AR289)))</f>
        <v>0</v>
      </c>
      <c r="AT289" s="2">
        <f>IF(AS$4=$E289, $I289*AS$259,0) + IF(AS$4&gt;$E289,MIN(AS289,$I289-SUM($J289:AS289)))</f>
        <v>0</v>
      </c>
      <c r="AU289" s="2">
        <f>IF(AT$4=$E289, $I289*AT$259,0) + IF(AT$4&gt;$E289,MIN(AT289,$I289-SUM($J289:AT289)))</f>
        <v>0</v>
      </c>
      <c r="AV289" s="2">
        <f>IF(AU$4=$E289, $I289*AU$259,0) + IF(AU$4&gt;$E289,MIN(AU289,$I289-SUM($J289:AU289)))</f>
        <v>0</v>
      </c>
      <c r="AW289" s="2"/>
    </row>
    <row r="290" spans="1:49" ht="16.8" outlineLevel="1">
      <c r="D290" s="45"/>
      <c r="E290" s="44">
        <f>INDEX($K$4:$AV$4,,COUNT(E$262:E289)+1)</f>
        <v>43190</v>
      </c>
      <c r="G290" s="2" t="s">
        <v>105</v>
      </c>
      <c r="I290" s="2" cm="1">
        <f t="array" ref="I290">INDEX($K$26:$AV$26,,MATCH(E290,$K$4:$AV$4,0))</f>
        <v>0</v>
      </c>
      <c r="K290" s="2">
        <f>IF(J$4=$E290, $I290*J$259,0) + IF(J$4&gt;$E290,MIN(J290,$I290-SUM($J290:J290)))</f>
        <v>0</v>
      </c>
      <c r="L290" s="2">
        <f>IF(K$4=$E290, $I290*K$259,0) + IF(K$4&gt;$E290,MIN(K290,$I290-SUM($J290:K290)))</f>
        <v>0</v>
      </c>
      <c r="M290" s="2">
        <f>IF(L$4=$E290, $I290*L$259,0) + IF(L$4&gt;$E290,MIN(L290,$I290-SUM($J290:L290)))</f>
        <v>0</v>
      </c>
      <c r="N290" s="2">
        <f>IF(M$4=$E290, $I290*M$259,0) + IF(M$4&gt;$E290,MIN(M290,$I290-SUM($J290:M290)))</f>
        <v>0</v>
      </c>
      <c r="O290" s="2">
        <f>IF(N$4=$E290, $I290*N$259,0) + IF(N$4&gt;$E290,MIN(N290,$I290-SUM($J290:N290)))</f>
        <v>0</v>
      </c>
      <c r="P290" s="2">
        <f>IF(O$4=$E290, $I290*O$259,0) + IF(O$4&gt;$E290,MIN(O290,$I290-SUM($J290:O290)))</f>
        <v>0</v>
      </c>
      <c r="Q290" s="2">
        <f>IF(P$4=$E290, $I290*P$259,0) + IF(P$4&gt;$E290,MIN(P290,$I290-SUM($J290:P290)))</f>
        <v>0</v>
      </c>
      <c r="R290" s="2">
        <f>IF(Q$4=$E290, $I290*Q$259,0) + IF(Q$4&gt;$E290,MIN(Q290,$I290-SUM($J290:Q290)))</f>
        <v>0</v>
      </c>
      <c r="S290" s="2">
        <f>IF(R$4=$E290, $I290*R$259,0) + IF(R$4&gt;$E290,MIN(R290,$I290-SUM($J290:R290)))</f>
        <v>0</v>
      </c>
      <c r="T290" s="2">
        <f>IF(S$4=$E290, $I290*S$259,0) + IF(S$4&gt;$E290,MIN(S290,$I290-SUM($J290:S290)))</f>
        <v>0</v>
      </c>
      <c r="U290" s="2">
        <f>IF(T$4=$E290, $I290*T$259,0) + IF(T$4&gt;$E290,MIN(T290,$I290-SUM($J290:T290)))</f>
        <v>0</v>
      </c>
      <c r="V290" s="2">
        <f>IF(U$4=$E290, $I290*U$259,0) + IF(U$4&gt;$E290,MIN(U290,$I290-SUM($J290:U290)))</f>
        <v>0</v>
      </c>
      <c r="W290" s="2">
        <f>IF(V$4=$E290, $I290*V$259,0) + IF(V$4&gt;$E290,MIN(V290,$I290-SUM($J290:V290)))</f>
        <v>0</v>
      </c>
      <c r="X290" s="2">
        <f>IF(W$4=$E290, $I290*W$259,0) + IF(W$4&gt;$E290,MIN(W290,$I290-SUM($J290:W290)))</f>
        <v>0</v>
      </c>
      <c r="Y290" s="2">
        <f>IF(X$4=$E290, $I290*X$259,0) + IF(X$4&gt;$E290,MIN(X290,$I290-SUM($J290:X290)))</f>
        <v>0</v>
      </c>
      <c r="Z290" s="2">
        <f>IF(Y$4=$E290, $I290*Y$259,0) + IF(Y$4&gt;$E290,MIN(Y290,$I290-SUM($J290:Y290)))</f>
        <v>0</v>
      </c>
      <c r="AA290" s="2">
        <f>IF(Z$4=$E290, $I290*Z$259,0) + IF(Z$4&gt;$E290,MIN(Z290,$I290-SUM($J290:Z290)))</f>
        <v>0</v>
      </c>
      <c r="AB290" s="2">
        <f>IF(AA$4=$E290, $I290*AA$259,0) + IF(AA$4&gt;$E290,MIN(AA290,$I290-SUM($J290:AA290)))</f>
        <v>0</v>
      </c>
      <c r="AC290" s="2">
        <f>IF(AB$4=$E290, $I290*AB$259,0) + IF(AB$4&gt;$E290,MIN(AB290,$I290-SUM($J290:AB290)))</f>
        <v>0</v>
      </c>
      <c r="AD290" s="2">
        <f>IF(AC$4=$E290, $I290*AC$259,0) + IF(AC$4&gt;$E290,MIN(AC290,$I290-SUM($J290:AC290)))</f>
        <v>0</v>
      </c>
      <c r="AE290" s="2">
        <f>IF(AD$4=$E290, $I290*AD$259,0) + IF(AD$4&gt;$E290,MIN(AD290,$I290-SUM($J290:AD290)))</f>
        <v>0</v>
      </c>
      <c r="AF290" s="2">
        <f>IF(AE$4=$E290, $I290*AE$259,0) + IF(AE$4&gt;$E290,MIN(AE290,$I290-SUM($J290:AE290)))</f>
        <v>0</v>
      </c>
      <c r="AG290" s="2">
        <f>IF(AF$4=$E290, $I290*AF$259,0) + IF(AF$4&gt;$E290,MIN(AF290,$I290-SUM($J290:AF290)))</f>
        <v>0</v>
      </c>
      <c r="AH290" s="2">
        <f>IF(AG$4=$E290, $I290*AG$259,0) + IF(AG$4&gt;$E290,MIN(AG290,$I290-SUM($J290:AG290)))</f>
        <v>0</v>
      </c>
      <c r="AI290" s="2">
        <f>IF(AH$4=$E290, $I290*AH$259,0) + IF(AH$4&gt;$E290,MIN(AH290,$I290-SUM($J290:AH290)))</f>
        <v>0</v>
      </c>
      <c r="AJ290" s="2">
        <f>IF(AI$4=$E290, $I290*AI$259,0) + IF(AI$4&gt;$E290,MIN(AI290,$I290-SUM($J290:AI290)))</f>
        <v>0</v>
      </c>
      <c r="AK290" s="2">
        <f>IF(AJ$4=$E290, $I290*AJ$259,0) + IF(AJ$4&gt;$E290,MIN(AJ290,$I290-SUM($J290:AJ290)))</f>
        <v>0</v>
      </c>
      <c r="AL290" s="2">
        <f>IF(AK$4=$E290, $I290*AK$259,0) + IF(AK$4&gt;$E290,MIN(AK290,$I290-SUM($J290:AK290)))</f>
        <v>0</v>
      </c>
      <c r="AM290" s="2">
        <f>IF(AL$4=$E290, $I290*AL$259,0) + IF(AL$4&gt;$E290,MIN(AL290,$I290-SUM($J290:AL290)))</f>
        <v>0</v>
      </c>
      <c r="AN290" s="2">
        <f>IF(AM$4=$E290, $I290*AM$259,0) + IF(AM$4&gt;$E290,MIN(AM290,$I290-SUM($J290:AM290)))</f>
        <v>0</v>
      </c>
      <c r="AO290" s="2">
        <f>IF(AN$4=$E290, $I290*AN$259,0) + IF(AN$4&gt;$E290,MIN(AN290,$I290-SUM($J290:AN290)))</f>
        <v>0</v>
      </c>
      <c r="AP290" s="2">
        <f>IF(AO$4=$E290, $I290*AO$259,0) + IF(AO$4&gt;$E290,MIN(AO290,$I290-SUM($J290:AO290)))</f>
        <v>0</v>
      </c>
      <c r="AQ290" s="57">
        <f>IF(AP$4=$E290, $I290*AP$259,0) + IF(AP$4&gt;$E290,MIN(AP290,$I290-SUM($J290:AP290)))</f>
        <v>0</v>
      </c>
      <c r="AR290" s="2">
        <f>IF(AQ$4=$E290, $I290*AQ$259,0) + IF(AQ$4&gt;$E290,MIN(AQ290,$I290-SUM($J290:AQ290)))</f>
        <v>0</v>
      </c>
      <c r="AS290" s="2">
        <f>IF(AR$4=$E290, $I290*AR$259,0) + IF(AR$4&gt;$E290,MIN(AR290,$I290-SUM($J290:AR290)))</f>
        <v>0</v>
      </c>
      <c r="AT290" s="2">
        <f>IF(AS$4=$E290, $I290*AS$259,0) + IF(AS$4&gt;$E290,MIN(AS290,$I290-SUM($J290:AS290)))</f>
        <v>0</v>
      </c>
      <c r="AU290" s="2">
        <f>IF(AT$4=$E290, $I290*AT$259,0) + IF(AT$4&gt;$E290,MIN(AT290,$I290-SUM($J290:AT290)))</f>
        <v>0</v>
      </c>
      <c r="AV290" s="2">
        <f>IF(AU$4=$E290, $I290*AU$259,0) + IF(AU$4&gt;$E290,MIN(AU290,$I290-SUM($J290:AU290)))</f>
        <v>0</v>
      </c>
      <c r="AW290" s="2"/>
    </row>
    <row r="291" spans="1:49" ht="16.8" outlineLevel="1">
      <c r="D291" s="45"/>
      <c r="E291" s="44">
        <f>INDEX($K$4:$AV$4,,COUNT(E$262:E290)+1)</f>
        <v>43555</v>
      </c>
      <c r="G291" s="2" t="s">
        <v>105</v>
      </c>
      <c r="I291" s="2" cm="1">
        <f t="array" ref="I291">INDEX($K$26:$AV$26,,MATCH(E291,$K$4:$AV$4,0))</f>
        <v>0</v>
      </c>
      <c r="K291" s="2">
        <f>IF(J$4=$E291, $I291*J$259,0) + IF(J$4&gt;$E291,MIN(J291,$I291-SUM($J291:J291)))</f>
        <v>0</v>
      </c>
      <c r="L291" s="2">
        <f>IF(K$4=$E291, $I291*K$259,0) + IF(K$4&gt;$E291,MIN(K291,$I291-SUM($J291:K291)))</f>
        <v>0</v>
      </c>
      <c r="M291" s="2">
        <f>IF(L$4=$E291, $I291*L$259,0) + IF(L$4&gt;$E291,MIN(L291,$I291-SUM($J291:L291)))</f>
        <v>0</v>
      </c>
      <c r="N291" s="2">
        <f>IF(M$4=$E291, $I291*M$259,0) + IF(M$4&gt;$E291,MIN(M291,$I291-SUM($J291:M291)))</f>
        <v>0</v>
      </c>
      <c r="O291" s="2">
        <f>IF(N$4=$E291, $I291*N$259,0) + IF(N$4&gt;$E291,MIN(N291,$I291-SUM($J291:N291)))</f>
        <v>0</v>
      </c>
      <c r="P291" s="2">
        <f>IF(O$4=$E291, $I291*O$259,0) + IF(O$4&gt;$E291,MIN(O291,$I291-SUM($J291:O291)))</f>
        <v>0</v>
      </c>
      <c r="Q291" s="2">
        <f>IF(P$4=$E291, $I291*P$259,0) + IF(P$4&gt;$E291,MIN(P291,$I291-SUM($J291:P291)))</f>
        <v>0</v>
      </c>
      <c r="R291" s="2">
        <f>IF(Q$4=$E291, $I291*Q$259,0) + IF(Q$4&gt;$E291,MIN(Q291,$I291-SUM($J291:Q291)))</f>
        <v>0</v>
      </c>
      <c r="S291" s="2">
        <f>IF(R$4=$E291, $I291*R$259,0) + IF(R$4&gt;$E291,MIN(R291,$I291-SUM($J291:R291)))</f>
        <v>0</v>
      </c>
      <c r="T291" s="2">
        <f>IF(S$4=$E291, $I291*S$259,0) + IF(S$4&gt;$E291,MIN(S291,$I291-SUM($J291:S291)))</f>
        <v>0</v>
      </c>
      <c r="U291" s="2">
        <f>IF(T$4=$E291, $I291*T$259,0) + IF(T$4&gt;$E291,MIN(T291,$I291-SUM($J291:T291)))</f>
        <v>0</v>
      </c>
      <c r="V291" s="2">
        <f>IF(U$4=$E291, $I291*U$259,0) + IF(U$4&gt;$E291,MIN(U291,$I291-SUM($J291:U291)))</f>
        <v>0</v>
      </c>
      <c r="W291" s="2">
        <f>IF(V$4=$E291, $I291*V$259,0) + IF(V$4&gt;$E291,MIN(V291,$I291-SUM($J291:V291)))</f>
        <v>0</v>
      </c>
      <c r="X291" s="2">
        <f>IF(W$4=$E291, $I291*W$259,0) + IF(W$4&gt;$E291,MIN(W291,$I291-SUM($J291:W291)))</f>
        <v>0</v>
      </c>
      <c r="Y291" s="2">
        <f>IF(X$4=$E291, $I291*X$259,0) + IF(X$4&gt;$E291,MIN(X291,$I291-SUM($J291:X291)))</f>
        <v>0</v>
      </c>
      <c r="Z291" s="2">
        <f>IF(Y$4=$E291, $I291*Y$259,0) + IF(Y$4&gt;$E291,MIN(Y291,$I291-SUM($J291:Y291)))</f>
        <v>0</v>
      </c>
      <c r="AA291" s="2">
        <f>IF(Z$4=$E291, $I291*Z$259,0) + IF(Z$4&gt;$E291,MIN(Z291,$I291-SUM($J291:Z291)))</f>
        <v>0</v>
      </c>
      <c r="AB291" s="2">
        <f>IF(AA$4=$E291, $I291*AA$259,0) + IF(AA$4&gt;$E291,MIN(AA291,$I291-SUM($J291:AA291)))</f>
        <v>0</v>
      </c>
      <c r="AC291" s="2">
        <f>IF(AB$4=$E291, $I291*AB$259,0) + IF(AB$4&gt;$E291,MIN(AB291,$I291-SUM($J291:AB291)))</f>
        <v>0</v>
      </c>
      <c r="AD291" s="2">
        <f>IF(AC$4=$E291, $I291*AC$259,0) + IF(AC$4&gt;$E291,MIN(AC291,$I291-SUM($J291:AC291)))</f>
        <v>0</v>
      </c>
      <c r="AE291" s="2">
        <f>IF(AD$4=$E291, $I291*AD$259,0) + IF(AD$4&gt;$E291,MIN(AD291,$I291-SUM($J291:AD291)))</f>
        <v>0</v>
      </c>
      <c r="AF291" s="2">
        <f>IF(AE$4=$E291, $I291*AE$259,0) + IF(AE$4&gt;$E291,MIN(AE291,$I291-SUM($J291:AE291)))</f>
        <v>0</v>
      </c>
      <c r="AG291" s="2">
        <f>IF(AF$4=$E291, $I291*AF$259,0) + IF(AF$4&gt;$E291,MIN(AF291,$I291-SUM($J291:AF291)))</f>
        <v>0</v>
      </c>
      <c r="AH291" s="2">
        <f>IF(AG$4=$E291, $I291*AG$259,0) + IF(AG$4&gt;$E291,MIN(AG291,$I291-SUM($J291:AG291)))</f>
        <v>0</v>
      </c>
      <c r="AI291" s="2">
        <f>IF(AH$4=$E291, $I291*AH$259,0) + IF(AH$4&gt;$E291,MIN(AH291,$I291-SUM($J291:AH291)))</f>
        <v>0</v>
      </c>
      <c r="AJ291" s="2">
        <f>IF(AI$4=$E291, $I291*AI$259,0) + IF(AI$4&gt;$E291,MIN(AI291,$I291-SUM($J291:AI291)))</f>
        <v>0</v>
      </c>
      <c r="AK291" s="2">
        <f>IF(AJ$4=$E291, $I291*AJ$259,0) + IF(AJ$4&gt;$E291,MIN(AJ291,$I291-SUM($J291:AJ291)))</f>
        <v>0</v>
      </c>
      <c r="AL291" s="2">
        <f>IF(AK$4=$E291, $I291*AK$259,0) + IF(AK$4&gt;$E291,MIN(AK291,$I291-SUM($J291:AK291)))</f>
        <v>0</v>
      </c>
      <c r="AM291" s="2">
        <f>IF(AL$4=$E291, $I291*AL$259,0) + IF(AL$4&gt;$E291,MIN(AL291,$I291-SUM($J291:AL291)))</f>
        <v>0</v>
      </c>
      <c r="AN291" s="2">
        <f>IF(AM$4=$E291, $I291*AM$259,0) + IF(AM$4&gt;$E291,MIN(AM291,$I291-SUM($J291:AM291)))</f>
        <v>0</v>
      </c>
      <c r="AO291" s="2">
        <f>IF(AN$4=$E291, $I291*AN$259,0) + IF(AN$4&gt;$E291,MIN(AN291,$I291-SUM($J291:AN291)))</f>
        <v>0</v>
      </c>
      <c r="AP291" s="2">
        <f>IF(AO$4=$E291, $I291*AO$259,0) + IF(AO$4&gt;$E291,MIN(AO291,$I291-SUM($J291:AO291)))</f>
        <v>0</v>
      </c>
      <c r="AQ291" s="57">
        <f>IF(AP$4=$E291, $I291*AP$259,0) + IF(AP$4&gt;$E291,MIN(AP291,$I291-SUM($J291:AP291)))</f>
        <v>0</v>
      </c>
      <c r="AR291" s="2">
        <f>IF(AQ$4=$E291, $I291*AQ$259,0) + IF(AQ$4&gt;$E291,MIN(AQ291,$I291-SUM($J291:AQ291)))</f>
        <v>0</v>
      </c>
      <c r="AS291" s="2">
        <f>IF(AR$4=$E291, $I291*AR$259,0) + IF(AR$4&gt;$E291,MIN(AR291,$I291-SUM($J291:AR291)))</f>
        <v>0</v>
      </c>
      <c r="AT291" s="2">
        <f>IF(AS$4=$E291, $I291*AS$259,0) + IF(AS$4&gt;$E291,MIN(AS291,$I291-SUM($J291:AS291)))</f>
        <v>0</v>
      </c>
      <c r="AU291" s="2">
        <f>IF(AT$4=$E291, $I291*AT$259,0) + IF(AT$4&gt;$E291,MIN(AT291,$I291-SUM($J291:AT291)))</f>
        <v>0</v>
      </c>
      <c r="AV291" s="2">
        <f>IF(AU$4=$E291, $I291*AU$259,0) + IF(AU$4&gt;$E291,MIN(AU291,$I291-SUM($J291:AU291)))</f>
        <v>0</v>
      </c>
      <c r="AW291" s="2"/>
    </row>
    <row r="292" spans="1:49" ht="16.8" outlineLevel="1">
      <c r="D292" s="45"/>
      <c r="E292" s="44">
        <f>INDEX($K$4:$AV$4,,COUNT(E$262:E291)+1)</f>
        <v>43921</v>
      </c>
      <c r="G292" s="2" t="s">
        <v>105</v>
      </c>
      <c r="I292" s="2" cm="1">
        <f t="array" ref="I292">INDEX($K$26:$AV$26,,MATCH(E292,$K$4:$AV$4,0))</f>
        <v>0</v>
      </c>
      <c r="K292" s="2">
        <f>IF(J$4=$E292, $I292*J$259,0) + IF(J$4&gt;$E292,MIN(J292,$I292-SUM($J292:J292)))</f>
        <v>0</v>
      </c>
      <c r="L292" s="2">
        <f>IF(K$4=$E292, $I292*K$259,0) + IF(K$4&gt;$E292,MIN(K292,$I292-SUM($J292:K292)))</f>
        <v>0</v>
      </c>
      <c r="M292" s="2">
        <f>IF(L$4=$E292, $I292*L$259,0) + IF(L$4&gt;$E292,MIN(L292,$I292-SUM($J292:L292)))</f>
        <v>0</v>
      </c>
      <c r="N292" s="2">
        <f>IF(M$4=$E292, $I292*M$259,0) + IF(M$4&gt;$E292,MIN(M292,$I292-SUM($J292:M292)))</f>
        <v>0</v>
      </c>
      <c r="O292" s="2">
        <f>IF(N$4=$E292, $I292*N$259,0) + IF(N$4&gt;$E292,MIN(N292,$I292-SUM($J292:N292)))</f>
        <v>0</v>
      </c>
      <c r="P292" s="2">
        <f>IF(O$4=$E292, $I292*O$259,0) + IF(O$4&gt;$E292,MIN(O292,$I292-SUM($J292:O292)))</f>
        <v>0</v>
      </c>
      <c r="Q292" s="2">
        <f>IF(P$4=$E292, $I292*P$259,0) + IF(P$4&gt;$E292,MIN(P292,$I292-SUM($J292:P292)))</f>
        <v>0</v>
      </c>
      <c r="R292" s="2">
        <f>IF(Q$4=$E292, $I292*Q$259,0) + IF(Q$4&gt;$E292,MIN(Q292,$I292-SUM($J292:Q292)))</f>
        <v>0</v>
      </c>
      <c r="S292" s="2">
        <f>IF(R$4=$E292, $I292*R$259,0) + IF(R$4&gt;$E292,MIN(R292,$I292-SUM($J292:R292)))</f>
        <v>0</v>
      </c>
      <c r="T292" s="2">
        <f>IF(S$4=$E292, $I292*S$259,0) + IF(S$4&gt;$E292,MIN(S292,$I292-SUM($J292:S292)))</f>
        <v>0</v>
      </c>
      <c r="U292" s="2">
        <f>IF(T$4=$E292, $I292*T$259,0) + IF(T$4&gt;$E292,MIN(T292,$I292-SUM($J292:T292)))</f>
        <v>0</v>
      </c>
      <c r="V292" s="2">
        <f>IF(U$4=$E292, $I292*U$259,0) + IF(U$4&gt;$E292,MIN(U292,$I292-SUM($J292:U292)))</f>
        <v>0</v>
      </c>
      <c r="W292" s="2">
        <f>IF(V$4=$E292, $I292*V$259,0) + IF(V$4&gt;$E292,MIN(V292,$I292-SUM($J292:V292)))</f>
        <v>0</v>
      </c>
      <c r="X292" s="2">
        <f>IF(W$4=$E292, $I292*W$259,0) + IF(W$4&gt;$E292,MIN(W292,$I292-SUM($J292:W292)))</f>
        <v>0</v>
      </c>
      <c r="Y292" s="2">
        <f>IF(X$4=$E292, $I292*X$259,0) + IF(X$4&gt;$E292,MIN(X292,$I292-SUM($J292:X292)))</f>
        <v>0</v>
      </c>
      <c r="Z292" s="2">
        <f>IF(Y$4=$E292, $I292*Y$259,0) + IF(Y$4&gt;$E292,MIN(Y292,$I292-SUM($J292:Y292)))</f>
        <v>0</v>
      </c>
      <c r="AA292" s="2">
        <f>IF(Z$4=$E292, $I292*Z$259,0) + IF(Z$4&gt;$E292,MIN(Z292,$I292-SUM($J292:Z292)))</f>
        <v>0</v>
      </c>
      <c r="AB292" s="2">
        <f>IF(AA$4=$E292, $I292*AA$259,0) + IF(AA$4&gt;$E292,MIN(AA292,$I292-SUM($J292:AA292)))</f>
        <v>0</v>
      </c>
      <c r="AC292" s="2">
        <f>IF(AB$4=$E292, $I292*AB$259,0) + IF(AB$4&gt;$E292,MIN(AB292,$I292-SUM($J292:AB292)))</f>
        <v>0</v>
      </c>
      <c r="AD292" s="2">
        <f>IF(AC$4=$E292, $I292*AC$259,0) + IF(AC$4&gt;$E292,MIN(AC292,$I292-SUM($J292:AC292)))</f>
        <v>0</v>
      </c>
      <c r="AE292" s="2">
        <f>IF(AD$4=$E292, $I292*AD$259,0) + IF(AD$4&gt;$E292,MIN(AD292,$I292-SUM($J292:AD292)))</f>
        <v>0</v>
      </c>
      <c r="AF292" s="2">
        <f>IF(AE$4=$E292, $I292*AE$259,0) + IF(AE$4&gt;$E292,MIN(AE292,$I292-SUM($J292:AE292)))</f>
        <v>0</v>
      </c>
      <c r="AG292" s="2">
        <f>IF(AF$4=$E292, $I292*AF$259,0) + IF(AF$4&gt;$E292,MIN(AF292,$I292-SUM($J292:AF292)))</f>
        <v>0</v>
      </c>
      <c r="AH292" s="2">
        <f>IF(AG$4=$E292, $I292*AG$259,0) + IF(AG$4&gt;$E292,MIN(AG292,$I292-SUM($J292:AG292)))</f>
        <v>0</v>
      </c>
      <c r="AI292" s="2">
        <f>IF(AH$4=$E292, $I292*AH$259,0) + IF(AH$4&gt;$E292,MIN(AH292,$I292-SUM($J292:AH292)))</f>
        <v>0</v>
      </c>
      <c r="AJ292" s="2">
        <f>IF(AI$4=$E292, $I292*AI$259,0) + IF(AI$4&gt;$E292,MIN(AI292,$I292-SUM($J292:AI292)))</f>
        <v>0</v>
      </c>
      <c r="AK292" s="2">
        <f>IF(AJ$4=$E292, $I292*AJ$259,0) + IF(AJ$4&gt;$E292,MIN(AJ292,$I292-SUM($J292:AJ292)))</f>
        <v>0</v>
      </c>
      <c r="AL292" s="2">
        <f>IF(AK$4=$E292, $I292*AK$259,0) + IF(AK$4&gt;$E292,MIN(AK292,$I292-SUM($J292:AK292)))</f>
        <v>0</v>
      </c>
      <c r="AM292" s="2">
        <f>IF(AL$4=$E292, $I292*AL$259,0) + IF(AL$4&gt;$E292,MIN(AL292,$I292-SUM($J292:AL292)))</f>
        <v>0</v>
      </c>
      <c r="AN292" s="2">
        <f>IF(AM$4=$E292, $I292*AM$259,0) + IF(AM$4&gt;$E292,MIN(AM292,$I292-SUM($J292:AM292)))</f>
        <v>0</v>
      </c>
      <c r="AO292" s="2">
        <f>IF(AN$4=$E292, $I292*AN$259,0) + IF(AN$4&gt;$E292,MIN(AN292,$I292-SUM($J292:AN292)))</f>
        <v>0</v>
      </c>
      <c r="AP292" s="2">
        <f>IF(AO$4=$E292, $I292*AO$259,0) + IF(AO$4&gt;$E292,MIN(AO292,$I292-SUM($J292:AO292)))</f>
        <v>0</v>
      </c>
      <c r="AQ292" s="57">
        <f>IF(AP$4=$E292, $I292*AP$259,0) + IF(AP$4&gt;$E292,MIN(AP292,$I292-SUM($J292:AP292)))</f>
        <v>0</v>
      </c>
      <c r="AR292" s="2">
        <f>IF(AQ$4=$E292, $I292*AQ$259,0) + IF(AQ$4&gt;$E292,MIN(AQ292,$I292-SUM($J292:AQ292)))</f>
        <v>0</v>
      </c>
      <c r="AS292" s="2">
        <f>IF(AR$4=$E292, $I292*AR$259,0) + IF(AR$4&gt;$E292,MIN(AR292,$I292-SUM($J292:AR292)))</f>
        <v>0</v>
      </c>
      <c r="AT292" s="2">
        <f>IF(AS$4=$E292, $I292*AS$259,0) + IF(AS$4&gt;$E292,MIN(AS292,$I292-SUM($J292:AS292)))</f>
        <v>0</v>
      </c>
      <c r="AU292" s="2">
        <f>IF(AT$4=$E292, $I292*AT$259,0) + IF(AT$4&gt;$E292,MIN(AT292,$I292-SUM($J292:AT292)))</f>
        <v>0</v>
      </c>
      <c r="AV292" s="2">
        <f>IF(AU$4=$E292, $I292*AU$259,0) + IF(AU$4&gt;$E292,MIN(AU292,$I292-SUM($J292:AU292)))</f>
        <v>0</v>
      </c>
      <c r="AW292" s="2"/>
    </row>
    <row r="293" spans="1:49" ht="16.8" outlineLevel="1">
      <c r="D293" s="45"/>
      <c r="E293" s="44">
        <f>INDEX($K$4:$AV$4,,COUNT(E$262:E292)+1)</f>
        <v>44286</v>
      </c>
      <c r="G293" s="2" t="s">
        <v>105</v>
      </c>
      <c r="I293" s="2" cm="1">
        <f t="array" ref="I293">INDEX($K$26:$AV$26,,MATCH(E293,$K$4:$AV$4,0))</f>
        <v>0</v>
      </c>
      <c r="K293" s="2">
        <f>IF(J$4=$E293, $I293*J$259,0) + IF(J$4&gt;$E293,MIN(J293,$I293-SUM($J293:J293)))</f>
        <v>0</v>
      </c>
      <c r="L293" s="2">
        <f>IF(K$4=$E293, $I293*K$259,0) + IF(K$4&gt;$E293,MIN(K293,$I293-SUM($J293:K293)))</f>
        <v>0</v>
      </c>
      <c r="M293" s="2">
        <f>IF(L$4=$E293, $I293*L$259,0) + IF(L$4&gt;$E293,MIN(L293,$I293-SUM($J293:L293)))</f>
        <v>0</v>
      </c>
      <c r="N293" s="2">
        <f>IF(M$4=$E293, $I293*M$259,0) + IF(M$4&gt;$E293,MIN(M293,$I293-SUM($J293:M293)))</f>
        <v>0</v>
      </c>
      <c r="O293" s="2">
        <f>IF(N$4=$E293, $I293*N$259,0) + IF(N$4&gt;$E293,MIN(N293,$I293-SUM($J293:N293)))</f>
        <v>0</v>
      </c>
      <c r="P293" s="2">
        <f>IF(O$4=$E293, $I293*O$259,0) + IF(O$4&gt;$E293,MIN(O293,$I293-SUM($J293:O293)))</f>
        <v>0</v>
      </c>
      <c r="Q293" s="2">
        <f>IF(P$4=$E293, $I293*P$259,0) + IF(P$4&gt;$E293,MIN(P293,$I293-SUM($J293:P293)))</f>
        <v>0</v>
      </c>
      <c r="R293" s="2">
        <f>IF(Q$4=$E293, $I293*Q$259,0) + IF(Q$4&gt;$E293,MIN(Q293,$I293-SUM($J293:Q293)))</f>
        <v>0</v>
      </c>
      <c r="S293" s="2">
        <f>IF(R$4=$E293, $I293*R$259,0) + IF(R$4&gt;$E293,MIN(R293,$I293-SUM($J293:R293)))</f>
        <v>0</v>
      </c>
      <c r="T293" s="2">
        <f>IF(S$4=$E293, $I293*S$259,0) + IF(S$4&gt;$E293,MIN(S293,$I293-SUM($J293:S293)))</f>
        <v>0</v>
      </c>
      <c r="U293" s="2">
        <f>IF(T$4=$E293, $I293*T$259,0) + IF(T$4&gt;$E293,MIN(T293,$I293-SUM($J293:T293)))</f>
        <v>0</v>
      </c>
      <c r="V293" s="2">
        <f>IF(U$4=$E293, $I293*U$259,0) + IF(U$4&gt;$E293,MIN(U293,$I293-SUM($J293:U293)))</f>
        <v>0</v>
      </c>
      <c r="W293" s="2">
        <f>IF(V$4=$E293, $I293*V$259,0) + IF(V$4&gt;$E293,MIN(V293,$I293-SUM($J293:V293)))</f>
        <v>0</v>
      </c>
      <c r="X293" s="2">
        <f>IF(W$4=$E293, $I293*W$259,0) + IF(W$4&gt;$E293,MIN(W293,$I293-SUM($J293:W293)))</f>
        <v>0</v>
      </c>
      <c r="Y293" s="2">
        <f>IF(X$4=$E293, $I293*X$259,0) + IF(X$4&gt;$E293,MIN(X293,$I293-SUM($J293:X293)))</f>
        <v>0</v>
      </c>
      <c r="Z293" s="2">
        <f>IF(Y$4=$E293, $I293*Y$259,0) + IF(Y$4&gt;$E293,MIN(Y293,$I293-SUM($J293:Y293)))</f>
        <v>0</v>
      </c>
      <c r="AA293" s="2">
        <f>IF(Z$4=$E293, $I293*Z$259,0) + IF(Z$4&gt;$E293,MIN(Z293,$I293-SUM($J293:Z293)))</f>
        <v>0</v>
      </c>
      <c r="AB293" s="2">
        <f>IF(AA$4=$E293, $I293*AA$259,0) + IF(AA$4&gt;$E293,MIN(AA293,$I293-SUM($J293:AA293)))</f>
        <v>0</v>
      </c>
      <c r="AC293" s="2">
        <f>IF(AB$4=$E293, $I293*AB$259,0) + IF(AB$4&gt;$E293,MIN(AB293,$I293-SUM($J293:AB293)))</f>
        <v>0</v>
      </c>
      <c r="AD293" s="2">
        <f>IF(AC$4=$E293, $I293*AC$259,0) + IF(AC$4&gt;$E293,MIN(AC293,$I293-SUM($J293:AC293)))</f>
        <v>0</v>
      </c>
      <c r="AE293" s="2">
        <f>IF(AD$4=$E293, $I293*AD$259,0) + IF(AD$4&gt;$E293,MIN(AD293,$I293-SUM($J293:AD293)))</f>
        <v>0</v>
      </c>
      <c r="AF293" s="2">
        <f>IF(AE$4=$E293, $I293*AE$259,0) + IF(AE$4&gt;$E293,MIN(AE293,$I293-SUM($J293:AE293)))</f>
        <v>0</v>
      </c>
      <c r="AG293" s="2">
        <f>IF(AF$4=$E293, $I293*AF$259,0) + IF(AF$4&gt;$E293,MIN(AF293,$I293-SUM($J293:AF293)))</f>
        <v>0</v>
      </c>
      <c r="AH293" s="2">
        <f>IF(AG$4=$E293, $I293*AG$259,0) + IF(AG$4&gt;$E293,MIN(AG293,$I293-SUM($J293:AG293)))</f>
        <v>0</v>
      </c>
      <c r="AI293" s="2">
        <f>IF(AH$4=$E293, $I293*AH$259,0) + IF(AH$4&gt;$E293,MIN(AH293,$I293-SUM($J293:AH293)))</f>
        <v>0</v>
      </c>
      <c r="AJ293" s="2">
        <f>IF(AI$4=$E293, $I293*AI$259,0) + IF(AI$4&gt;$E293,MIN(AI293,$I293-SUM($J293:AI293)))</f>
        <v>0</v>
      </c>
      <c r="AK293" s="2">
        <f>IF(AJ$4=$E293, $I293*AJ$259,0) + IF(AJ$4&gt;$E293,MIN(AJ293,$I293-SUM($J293:AJ293)))</f>
        <v>0</v>
      </c>
      <c r="AL293" s="2">
        <f>IF(AK$4=$E293, $I293*AK$259,0) + IF(AK$4&gt;$E293,MIN(AK293,$I293-SUM($J293:AK293)))</f>
        <v>0</v>
      </c>
      <c r="AM293" s="2">
        <f>IF(AL$4=$E293, $I293*AL$259,0) + IF(AL$4&gt;$E293,MIN(AL293,$I293-SUM($J293:AL293)))</f>
        <v>0</v>
      </c>
      <c r="AN293" s="2">
        <f>IF(AM$4=$E293, $I293*AM$259,0) + IF(AM$4&gt;$E293,MIN(AM293,$I293-SUM($J293:AM293)))</f>
        <v>0</v>
      </c>
      <c r="AO293" s="2">
        <f>IF(AN$4=$E293, $I293*AN$259,0) + IF(AN$4&gt;$E293,MIN(AN293,$I293-SUM($J293:AN293)))</f>
        <v>0</v>
      </c>
      <c r="AP293" s="2">
        <f>IF(AO$4=$E293, $I293*AO$259,0) + IF(AO$4&gt;$E293,MIN(AO293,$I293-SUM($J293:AO293)))</f>
        <v>0</v>
      </c>
      <c r="AQ293" s="57">
        <f>IF(AP$4=$E293, $I293*AP$259,0) + IF(AP$4&gt;$E293,MIN(AP293,$I293-SUM($J293:AP293)))</f>
        <v>0</v>
      </c>
      <c r="AR293" s="2">
        <f>IF(AQ$4=$E293, $I293*AQ$259,0) + IF(AQ$4&gt;$E293,MIN(AQ293,$I293-SUM($J293:AQ293)))</f>
        <v>0</v>
      </c>
      <c r="AS293" s="2">
        <f>IF(AR$4=$E293, $I293*AR$259,0) + IF(AR$4&gt;$E293,MIN(AR293,$I293-SUM($J293:AR293)))</f>
        <v>0</v>
      </c>
      <c r="AT293" s="2">
        <f>IF(AS$4=$E293, $I293*AS$259,0) + IF(AS$4&gt;$E293,MIN(AS293,$I293-SUM($J293:AS293)))</f>
        <v>0</v>
      </c>
      <c r="AU293" s="2">
        <f>IF(AT$4=$E293, $I293*AT$259,0) + IF(AT$4&gt;$E293,MIN(AT293,$I293-SUM($J293:AT293)))</f>
        <v>0</v>
      </c>
      <c r="AV293" s="2">
        <f>IF(AU$4=$E293, $I293*AU$259,0) + IF(AU$4&gt;$E293,MIN(AU293,$I293-SUM($J293:AU293)))</f>
        <v>0</v>
      </c>
      <c r="AW293" s="2"/>
    </row>
    <row r="294" spans="1:49" ht="16.8" outlineLevel="1">
      <c r="D294" s="45"/>
      <c r="E294" s="44">
        <f>INDEX($K$4:$AV$4,,COUNT(E$262:E293)+1)</f>
        <v>44651</v>
      </c>
      <c r="G294" s="2" t="s">
        <v>105</v>
      </c>
      <c r="I294" s="2" cm="1">
        <f t="array" ref="I294">INDEX($K$26:$AV$26,,MATCH(E294,$K$4:$AV$4,0))</f>
        <v>0</v>
      </c>
      <c r="K294" s="2">
        <f>IF(J$4=$E294, $I294*J$259,0) + IF(J$4&gt;$E294,MIN(J294,$I294-SUM($J294:J294)))</f>
        <v>0</v>
      </c>
      <c r="L294" s="2">
        <f>IF(K$4=$E294, $I294*K$259,0) + IF(K$4&gt;$E294,MIN(K294,$I294-SUM($J294:K294)))</f>
        <v>0</v>
      </c>
      <c r="M294" s="2">
        <f>IF(L$4=$E294, $I294*L$259,0) + IF(L$4&gt;$E294,MIN(L294,$I294-SUM($J294:L294)))</f>
        <v>0</v>
      </c>
      <c r="N294" s="2">
        <f>IF(M$4=$E294, $I294*M$259,0) + IF(M$4&gt;$E294,MIN(M294,$I294-SUM($J294:M294)))</f>
        <v>0</v>
      </c>
      <c r="O294" s="2">
        <f>IF(N$4=$E294, $I294*N$259,0) + IF(N$4&gt;$E294,MIN(N294,$I294-SUM($J294:N294)))</f>
        <v>0</v>
      </c>
      <c r="P294" s="2">
        <f>IF(O$4=$E294, $I294*O$259,0) + IF(O$4&gt;$E294,MIN(O294,$I294-SUM($J294:O294)))</f>
        <v>0</v>
      </c>
      <c r="Q294" s="2">
        <f>IF(P$4=$E294, $I294*P$259,0) + IF(P$4&gt;$E294,MIN(P294,$I294-SUM($J294:P294)))</f>
        <v>0</v>
      </c>
      <c r="R294" s="2">
        <f>IF(Q$4=$E294, $I294*Q$259,0) + IF(Q$4&gt;$E294,MIN(Q294,$I294-SUM($J294:Q294)))</f>
        <v>0</v>
      </c>
      <c r="S294" s="2">
        <f>IF(R$4=$E294, $I294*R$259,0) + IF(R$4&gt;$E294,MIN(R294,$I294-SUM($J294:R294)))</f>
        <v>0</v>
      </c>
      <c r="T294" s="2">
        <f>IF(S$4=$E294, $I294*S$259,0) + IF(S$4&gt;$E294,MIN(S294,$I294-SUM($J294:S294)))</f>
        <v>0</v>
      </c>
      <c r="U294" s="2">
        <f>IF(T$4=$E294, $I294*T$259,0) + IF(T$4&gt;$E294,MIN(T294,$I294-SUM($J294:T294)))</f>
        <v>0</v>
      </c>
      <c r="V294" s="2">
        <f>IF(U$4=$E294, $I294*U$259,0) + IF(U$4&gt;$E294,MIN(U294,$I294-SUM($J294:U294)))</f>
        <v>0</v>
      </c>
      <c r="W294" s="2">
        <f>IF(V$4=$E294, $I294*V$259,0) + IF(V$4&gt;$E294,MIN(V294,$I294-SUM($J294:V294)))</f>
        <v>0</v>
      </c>
      <c r="X294" s="2">
        <f>IF(W$4=$E294, $I294*W$259,0) + IF(W$4&gt;$E294,MIN(W294,$I294-SUM($J294:W294)))</f>
        <v>0</v>
      </c>
      <c r="Y294" s="2">
        <f>IF(X$4=$E294, $I294*X$259,0) + IF(X$4&gt;$E294,MIN(X294,$I294-SUM($J294:X294)))</f>
        <v>0</v>
      </c>
      <c r="Z294" s="2">
        <f>IF(Y$4=$E294, $I294*Y$259,0) + IF(Y$4&gt;$E294,MIN(Y294,$I294-SUM($J294:Y294)))</f>
        <v>0</v>
      </c>
      <c r="AA294" s="2">
        <f>IF(Z$4=$E294, $I294*Z$259,0) + IF(Z$4&gt;$E294,MIN(Z294,$I294-SUM($J294:Z294)))</f>
        <v>0</v>
      </c>
      <c r="AB294" s="2">
        <f>IF(AA$4=$E294, $I294*AA$259,0) + IF(AA$4&gt;$E294,MIN(AA294,$I294-SUM($J294:AA294)))</f>
        <v>0</v>
      </c>
      <c r="AC294" s="2">
        <f>IF(AB$4=$E294, $I294*AB$259,0) + IF(AB$4&gt;$E294,MIN(AB294,$I294-SUM($J294:AB294)))</f>
        <v>0</v>
      </c>
      <c r="AD294" s="2">
        <f>IF(AC$4=$E294, $I294*AC$259,0) + IF(AC$4&gt;$E294,MIN(AC294,$I294-SUM($J294:AC294)))</f>
        <v>0</v>
      </c>
      <c r="AE294" s="2">
        <f>IF(AD$4=$E294, $I294*AD$259,0) + IF(AD$4&gt;$E294,MIN(AD294,$I294-SUM($J294:AD294)))</f>
        <v>0</v>
      </c>
      <c r="AF294" s="2">
        <f>IF(AE$4=$E294, $I294*AE$259,0) + IF(AE$4&gt;$E294,MIN(AE294,$I294-SUM($J294:AE294)))</f>
        <v>0</v>
      </c>
      <c r="AG294" s="2">
        <f>IF(AF$4=$E294, $I294*AF$259,0) + IF(AF$4&gt;$E294,MIN(AF294,$I294-SUM($J294:AF294)))</f>
        <v>0</v>
      </c>
      <c r="AH294" s="2">
        <f>IF(AG$4=$E294, $I294*AG$259,0) + IF(AG$4&gt;$E294,MIN(AG294,$I294-SUM($J294:AG294)))</f>
        <v>0</v>
      </c>
      <c r="AI294" s="2">
        <f>IF(AH$4=$E294, $I294*AH$259,0) + IF(AH$4&gt;$E294,MIN(AH294,$I294-SUM($J294:AH294)))</f>
        <v>0</v>
      </c>
      <c r="AJ294" s="2">
        <f>IF(AI$4=$E294, $I294*AI$259,0) + IF(AI$4&gt;$E294,MIN(AI294,$I294-SUM($J294:AI294)))</f>
        <v>0</v>
      </c>
      <c r="AK294" s="2">
        <f>IF(AJ$4=$E294, $I294*AJ$259,0) + IF(AJ$4&gt;$E294,MIN(AJ294,$I294-SUM($J294:AJ294)))</f>
        <v>0</v>
      </c>
      <c r="AL294" s="2">
        <f>IF(AK$4=$E294, $I294*AK$259,0) + IF(AK$4&gt;$E294,MIN(AK294,$I294-SUM($J294:AK294)))</f>
        <v>0</v>
      </c>
      <c r="AM294" s="2">
        <f>IF(AL$4=$E294, $I294*AL$259,0) + IF(AL$4&gt;$E294,MIN(AL294,$I294-SUM($J294:AL294)))</f>
        <v>0</v>
      </c>
      <c r="AN294" s="2">
        <f>IF(AM$4=$E294, $I294*AM$259,0) + IF(AM$4&gt;$E294,MIN(AM294,$I294-SUM($J294:AM294)))</f>
        <v>0</v>
      </c>
      <c r="AO294" s="2">
        <f>IF(AN$4=$E294, $I294*AN$259,0) + IF(AN$4&gt;$E294,MIN(AN294,$I294-SUM($J294:AN294)))</f>
        <v>0</v>
      </c>
      <c r="AP294" s="2">
        <f>IF(AO$4=$E294, $I294*AO$259,0) + IF(AO$4&gt;$E294,MIN(AO294,$I294-SUM($J294:AO294)))</f>
        <v>0</v>
      </c>
      <c r="AQ294" s="57">
        <f>IF(AP$4=$E294, $I294*AP$259,0) + IF(AP$4&gt;$E294,MIN(AP294,$I294-SUM($J294:AP294)))</f>
        <v>0</v>
      </c>
      <c r="AR294" s="2">
        <f>IF(AQ$4=$E294, $I294*AQ$259,0) + IF(AQ$4&gt;$E294,MIN(AQ294,$I294-SUM($J294:AQ294)))</f>
        <v>0</v>
      </c>
      <c r="AS294" s="2">
        <f>IF(AR$4=$E294, $I294*AR$259,0) + IF(AR$4&gt;$E294,MIN(AR294,$I294-SUM($J294:AR294)))</f>
        <v>0</v>
      </c>
      <c r="AT294" s="2">
        <f>IF(AS$4=$E294, $I294*AS$259,0) + IF(AS$4&gt;$E294,MIN(AS294,$I294-SUM($J294:AS294)))</f>
        <v>0</v>
      </c>
      <c r="AU294" s="2">
        <f>IF(AT$4=$E294, $I294*AT$259,0) + IF(AT$4&gt;$E294,MIN(AT294,$I294-SUM($J294:AT294)))</f>
        <v>0</v>
      </c>
      <c r="AV294" s="2">
        <f>IF(AU$4=$E294, $I294*AU$259,0) + IF(AU$4&gt;$E294,MIN(AU294,$I294-SUM($J294:AU294)))</f>
        <v>0</v>
      </c>
      <c r="AW294" s="2"/>
    </row>
    <row r="295" spans="1:49" ht="16.8" outlineLevel="1">
      <c r="D295" s="45"/>
      <c r="E295" s="44">
        <f>INDEX($K$4:$AV$4,,COUNT(E$262:E294)+1)</f>
        <v>45016</v>
      </c>
      <c r="G295" s="2" t="s">
        <v>105</v>
      </c>
      <c r="I295" s="2" cm="1">
        <f t="array" ref="I295">INDEX($K$26:$AV$26,,MATCH(E295,$K$4:$AV$4,0))</f>
        <v>0</v>
      </c>
      <c r="K295" s="2">
        <f>IF(J$4=$E295, $I295*J$259,0) + IF(J$4&gt;$E295,MIN(J295,$I295-SUM($J295:J295)))</f>
        <v>0</v>
      </c>
      <c r="L295" s="2">
        <f>IF(K$4=$E295, $I295*K$259,0) + IF(K$4&gt;$E295,MIN(K295,$I295-SUM($J295:K295)))</f>
        <v>0</v>
      </c>
      <c r="M295" s="2">
        <f>IF(L$4=$E295, $I295*L$259,0) + IF(L$4&gt;$E295,MIN(L295,$I295-SUM($J295:L295)))</f>
        <v>0</v>
      </c>
      <c r="N295" s="2">
        <f>IF(M$4=$E295, $I295*M$259,0) + IF(M$4&gt;$E295,MIN(M295,$I295-SUM($J295:M295)))</f>
        <v>0</v>
      </c>
      <c r="O295" s="2">
        <f>IF(N$4=$E295, $I295*N$259,0) + IF(N$4&gt;$E295,MIN(N295,$I295-SUM($J295:N295)))</f>
        <v>0</v>
      </c>
      <c r="P295" s="2">
        <f>IF(O$4=$E295, $I295*O$259,0) + IF(O$4&gt;$E295,MIN(O295,$I295-SUM($J295:O295)))</f>
        <v>0</v>
      </c>
      <c r="Q295" s="2">
        <f>IF(P$4=$E295, $I295*P$259,0) + IF(P$4&gt;$E295,MIN(P295,$I295-SUM($J295:P295)))</f>
        <v>0</v>
      </c>
      <c r="R295" s="2">
        <f>IF(Q$4=$E295, $I295*Q$259,0) + IF(Q$4&gt;$E295,MIN(Q295,$I295-SUM($J295:Q295)))</f>
        <v>0</v>
      </c>
      <c r="S295" s="2">
        <f>IF(R$4=$E295, $I295*R$259,0) + IF(R$4&gt;$E295,MIN(R295,$I295-SUM($J295:R295)))</f>
        <v>0</v>
      </c>
      <c r="T295" s="2">
        <f>IF(S$4=$E295, $I295*S$259,0) + IF(S$4&gt;$E295,MIN(S295,$I295-SUM($J295:S295)))</f>
        <v>0</v>
      </c>
      <c r="U295" s="2">
        <f>IF(T$4=$E295, $I295*T$259,0) + IF(T$4&gt;$E295,MIN(T295,$I295-SUM($J295:T295)))</f>
        <v>0</v>
      </c>
      <c r="V295" s="2">
        <f>IF(U$4=$E295, $I295*U$259,0) + IF(U$4&gt;$E295,MIN(U295,$I295-SUM($J295:U295)))</f>
        <v>0</v>
      </c>
      <c r="W295" s="2">
        <f>IF(V$4=$E295, $I295*V$259,0) + IF(V$4&gt;$E295,MIN(V295,$I295-SUM($J295:V295)))</f>
        <v>0</v>
      </c>
      <c r="X295" s="2">
        <f>IF(W$4=$E295, $I295*W$259,0) + IF(W$4&gt;$E295,MIN(W295,$I295-SUM($J295:W295)))</f>
        <v>0</v>
      </c>
      <c r="Y295" s="2">
        <f>IF(X$4=$E295, $I295*X$259,0) + IF(X$4&gt;$E295,MIN(X295,$I295-SUM($J295:X295)))</f>
        <v>0</v>
      </c>
      <c r="Z295" s="2">
        <f>IF(Y$4=$E295, $I295*Y$259,0) + IF(Y$4&gt;$E295,MIN(Y295,$I295-SUM($J295:Y295)))</f>
        <v>0</v>
      </c>
      <c r="AA295" s="2">
        <f>IF(Z$4=$E295, $I295*Z$259,0) + IF(Z$4&gt;$E295,MIN(Z295,$I295-SUM($J295:Z295)))</f>
        <v>0</v>
      </c>
      <c r="AB295" s="2">
        <f>IF(AA$4=$E295, $I295*AA$259,0) + IF(AA$4&gt;$E295,MIN(AA295,$I295-SUM($J295:AA295)))</f>
        <v>0</v>
      </c>
      <c r="AC295" s="2">
        <f>IF(AB$4=$E295, $I295*AB$259,0) + IF(AB$4&gt;$E295,MIN(AB295,$I295-SUM($J295:AB295)))</f>
        <v>0</v>
      </c>
      <c r="AD295" s="2">
        <f>IF(AC$4=$E295, $I295*AC$259,0) + IF(AC$4&gt;$E295,MIN(AC295,$I295-SUM($J295:AC295)))</f>
        <v>0</v>
      </c>
      <c r="AE295" s="2">
        <f>IF(AD$4=$E295, $I295*AD$259,0) + IF(AD$4&gt;$E295,MIN(AD295,$I295-SUM($J295:AD295)))</f>
        <v>0</v>
      </c>
      <c r="AF295" s="2">
        <f>IF(AE$4=$E295, $I295*AE$259,0) + IF(AE$4&gt;$E295,MIN(AE295,$I295-SUM($J295:AE295)))</f>
        <v>0</v>
      </c>
      <c r="AG295" s="2">
        <f>IF(AF$4=$E295, $I295*AF$259,0) + IF(AF$4&gt;$E295,MIN(AF295,$I295-SUM($J295:AF295)))</f>
        <v>0</v>
      </c>
      <c r="AH295" s="2">
        <f>IF(AG$4=$E295, $I295*AG$259,0) + IF(AG$4&gt;$E295,MIN(AG295,$I295-SUM($J295:AG295)))</f>
        <v>0</v>
      </c>
      <c r="AI295" s="2">
        <f>IF(AH$4=$E295, $I295*AH$259,0) + IF(AH$4&gt;$E295,MIN(AH295,$I295-SUM($J295:AH295)))</f>
        <v>0</v>
      </c>
      <c r="AJ295" s="2">
        <f>IF(AI$4=$E295, $I295*AI$259,0) + IF(AI$4&gt;$E295,MIN(AI295,$I295-SUM($J295:AI295)))</f>
        <v>0</v>
      </c>
      <c r="AK295" s="2">
        <f>IF(AJ$4=$E295, $I295*AJ$259,0) + IF(AJ$4&gt;$E295,MIN(AJ295,$I295-SUM($J295:AJ295)))</f>
        <v>0</v>
      </c>
      <c r="AL295" s="2">
        <f>IF(AK$4=$E295, $I295*AK$259,0) + IF(AK$4&gt;$E295,MIN(AK295,$I295-SUM($J295:AK295)))</f>
        <v>0</v>
      </c>
      <c r="AM295" s="2">
        <f>IF(AL$4=$E295, $I295*AL$259,0) + IF(AL$4&gt;$E295,MIN(AL295,$I295-SUM($J295:AL295)))</f>
        <v>0</v>
      </c>
      <c r="AN295" s="2">
        <f>IF(AM$4=$E295, $I295*AM$259,0) + IF(AM$4&gt;$E295,MIN(AM295,$I295-SUM($J295:AM295)))</f>
        <v>0</v>
      </c>
      <c r="AO295" s="2">
        <f>IF(AN$4=$E295, $I295*AN$259,0) + IF(AN$4&gt;$E295,MIN(AN295,$I295-SUM($J295:AN295)))</f>
        <v>0</v>
      </c>
      <c r="AP295" s="2">
        <f>IF(AO$4=$E295, $I295*AO$259,0) + IF(AO$4&gt;$E295,MIN(AO295,$I295-SUM($J295:AO295)))</f>
        <v>0</v>
      </c>
      <c r="AQ295" s="57">
        <f>IF(AP$4=$E295, $I295*AP$259,0) + IF(AP$4&gt;$E295,MIN(AP295,$I295-SUM($J295:AP295)))</f>
        <v>0</v>
      </c>
      <c r="AR295" s="2">
        <f>IF(AQ$4=$E295, $I295*AQ$259,0) + IF(AQ$4&gt;$E295,MIN(AQ295,$I295-SUM($J295:AQ295)))</f>
        <v>0</v>
      </c>
      <c r="AS295" s="2">
        <f>IF(AR$4=$E295, $I295*AR$259,0) + IF(AR$4&gt;$E295,MIN(AR295,$I295-SUM($J295:AR295)))</f>
        <v>0</v>
      </c>
      <c r="AT295" s="2">
        <f>IF(AS$4=$E295, $I295*AS$259,0) + IF(AS$4&gt;$E295,MIN(AS295,$I295-SUM($J295:AS295)))</f>
        <v>0</v>
      </c>
      <c r="AU295" s="2">
        <f>IF(AT$4=$E295, $I295*AT$259,0) + IF(AT$4&gt;$E295,MIN(AT295,$I295-SUM($J295:AT295)))</f>
        <v>0</v>
      </c>
      <c r="AV295" s="2">
        <f>IF(AU$4=$E295, $I295*AU$259,0) + IF(AU$4&gt;$E295,MIN(AU295,$I295-SUM($J295:AU295)))</f>
        <v>0</v>
      </c>
      <c r="AW295" s="2"/>
    </row>
    <row r="296" spans="1:49" ht="16.8" outlineLevel="1">
      <c r="D296" s="45"/>
      <c r="E296" s="44">
        <f>INDEX($K$4:$AV$4,,COUNT(E$262:E295)+1)</f>
        <v>45382</v>
      </c>
      <c r="G296" s="2" t="s">
        <v>105</v>
      </c>
      <c r="I296" s="2" cm="1">
        <f t="array" ref="I296">INDEX($K$26:$AV$26,,MATCH(E296,$K$4:$AV$4,0))</f>
        <v>249.29287490971458</v>
      </c>
      <c r="K296" s="2">
        <f>IF(J$4=$E296, $I296*J$259,0) + IF(J$4&gt;$E296,MIN(J296,$I296-SUM($J296:J296)))</f>
        <v>0</v>
      </c>
      <c r="L296" s="2">
        <f>IF(K$4=$E296, $I296*K$259,0) + IF(K$4&gt;$E296,MIN(K296,$I296-SUM($J296:K296)))</f>
        <v>0</v>
      </c>
      <c r="M296" s="2">
        <f>IF(L$4=$E296, $I296*L$259,0) + IF(L$4&gt;$E296,MIN(L296,$I296-SUM($J296:L296)))</f>
        <v>0</v>
      </c>
      <c r="N296" s="2">
        <f>IF(M$4=$E296, $I296*M$259,0) + IF(M$4&gt;$E296,MIN(M296,$I296-SUM($J296:M296)))</f>
        <v>0</v>
      </c>
      <c r="O296" s="2">
        <f>IF(N$4=$E296, $I296*N$259,0) + IF(N$4&gt;$E296,MIN(N296,$I296-SUM($J296:N296)))</f>
        <v>0</v>
      </c>
      <c r="P296" s="2">
        <f>IF(O$4=$E296, $I296*O$259,0) + IF(O$4&gt;$E296,MIN(O296,$I296-SUM($J296:O296)))</f>
        <v>0</v>
      </c>
      <c r="Q296" s="2">
        <f>IF(P$4=$E296, $I296*P$259,0) + IF(P$4&gt;$E296,MIN(P296,$I296-SUM($J296:P296)))</f>
        <v>0</v>
      </c>
      <c r="R296" s="2">
        <f>IF(Q$4=$E296, $I296*Q$259,0) + IF(Q$4&gt;$E296,MIN(Q296,$I296-SUM($J296:Q296)))</f>
        <v>0</v>
      </c>
      <c r="S296" s="2">
        <f>IF(R$4=$E296, $I296*R$259,0) + IF(R$4&gt;$E296,MIN(R296,$I296-SUM($J296:R296)))</f>
        <v>0</v>
      </c>
      <c r="T296" s="2">
        <f>IF(S$4=$E296, $I296*S$259,0) + IF(S$4&gt;$E296,MIN(S296,$I296-SUM($J296:S296)))</f>
        <v>0</v>
      </c>
      <c r="U296" s="2">
        <f>IF(T$4=$E296, $I296*T$259,0) + IF(T$4&gt;$E296,MIN(T296,$I296-SUM($J296:T296)))</f>
        <v>0</v>
      </c>
      <c r="V296" s="2">
        <f>IF(U$4=$E296, $I296*U$259,0) + IF(U$4&gt;$E296,MIN(U296,$I296-SUM($J296:U296)))</f>
        <v>0</v>
      </c>
      <c r="W296" s="2">
        <f>IF(V$4=$E296, $I296*V$259,0) + IF(V$4&gt;$E296,MIN(V296,$I296-SUM($J296:V296)))</f>
        <v>0</v>
      </c>
      <c r="X296" s="2">
        <f>IF(W$4=$E296, $I296*W$259,0) + IF(W$4&gt;$E296,MIN(W296,$I296-SUM($J296:W296)))</f>
        <v>0</v>
      </c>
      <c r="Y296" s="2">
        <f>IF(X$4=$E296, $I296*X$259,0) + IF(X$4&gt;$E296,MIN(X296,$I296-SUM($J296:X296)))</f>
        <v>0</v>
      </c>
      <c r="Z296" s="2">
        <f>IF(Y$4=$E296, $I296*Y$259,0) + IF(Y$4&gt;$E296,MIN(Y296,$I296-SUM($J296:Y296)))</f>
        <v>0</v>
      </c>
      <c r="AA296" s="2">
        <f>IF(Z$4=$E296, $I296*Z$259,0) + IF(Z$4&gt;$E296,MIN(Z296,$I296-SUM($J296:Z296)))</f>
        <v>0</v>
      </c>
      <c r="AB296" s="2">
        <f>IF(AA$4=$E296, $I296*AA$259,0) + IF(AA$4&gt;$E296,MIN(AA296,$I296-SUM($J296:AA296)))</f>
        <v>0</v>
      </c>
      <c r="AC296" s="2">
        <f>IF(AB$4=$E296, $I296*AB$259,0) + IF(AB$4&gt;$E296,MIN(AB296,$I296-SUM($J296:AB296)))</f>
        <v>0</v>
      </c>
      <c r="AD296" s="2">
        <f>IF(AC$4=$E296, $I296*AC$259,0) + IF(AC$4&gt;$E296,MIN(AC296,$I296-SUM($J296:AC296)))</f>
        <v>0</v>
      </c>
      <c r="AE296" s="2">
        <f>IF(AD$4=$E296, $I296*AD$259,0) + IF(AD$4&gt;$E296,MIN(AD296,$I296-SUM($J296:AD296)))</f>
        <v>0</v>
      </c>
      <c r="AF296" s="2">
        <f>IF(AE$4=$E296, $I296*AE$259,0) + IF(AE$4&gt;$E296,MIN(AE296,$I296-SUM($J296:AE296)))</f>
        <v>0</v>
      </c>
      <c r="AG296" s="2">
        <f>IF(AF$4=$E296, $I296*AF$259,0) + IF(AF$4&gt;$E296,MIN(AF296,$I296-SUM($J296:AF296)))</f>
        <v>0</v>
      </c>
      <c r="AH296" s="2">
        <f>IF(AG$4=$E296, $I296*AG$259,0) + IF(AG$4&gt;$E296,MIN(AG296,$I296-SUM($J296:AG296)))</f>
        <v>0</v>
      </c>
      <c r="AI296" s="2">
        <f>IF(AH$4=$E296, $I296*AH$259,0) + IF(AH$4&gt;$E296,MIN(AH296,$I296-SUM($J296:AH296)))</f>
        <v>0</v>
      </c>
      <c r="AJ296" s="2">
        <f>IF(AI$4=$E296, $I296*AI$259,0) + IF(AI$4&gt;$E296,MIN(AI296,$I296-SUM($J296:AI296)))</f>
        <v>0</v>
      </c>
      <c r="AK296" s="2">
        <f>IF(AJ$4=$E296, $I296*AJ$259,0) + IF(AJ$4&gt;$E296,MIN(AJ296,$I296-SUM($J296:AJ296)))</f>
        <v>0</v>
      </c>
      <c r="AL296" s="2">
        <f>IF(AK$4=$E296, $I296*AK$259,0) + IF(AK$4&gt;$E296,MIN(AK296,$I296-SUM($J296:AK296)))</f>
        <v>0</v>
      </c>
      <c r="AM296" s="2">
        <f>IF(AL$4=$E296, $I296*AL$259,0) + IF(AL$4&gt;$E296,MIN(AL296,$I296-SUM($J296:AL296)))</f>
        <v>0</v>
      </c>
      <c r="AN296" s="2">
        <f>IF(AM$4=$E296, $I296*AM$259,0) + IF(AM$4&gt;$E296,MIN(AM296,$I296-SUM($J296:AM296)))</f>
        <v>0</v>
      </c>
      <c r="AO296" s="2">
        <f>IF(AN$4=$E296, $I296*AN$259,0) + IF(AN$4&gt;$E296,MIN(AN296,$I296-SUM($J296:AN296)))</f>
        <v>0</v>
      </c>
      <c r="AP296" s="2">
        <f>IF(AO$4=$E296, $I296*AO$259,0) + IF(AO$4&gt;$E296,MIN(AO296,$I296-SUM($J296:AO296)))</f>
        <v>0</v>
      </c>
      <c r="AQ296" s="57">
        <f>IF(AP$4=$E296, $I296*AP$259,0) + IF(AP$4&gt;$E296,MIN(AP296,$I296-SUM($J296:AP296)))</f>
        <v>0</v>
      </c>
      <c r="AR296" s="2">
        <f>IF(AQ$4=$E296, $I296*AQ$259,0) + IF(AQ$4&gt;$E296,MIN(AQ296,$I296-SUM($J296:AQ296)))</f>
        <v>0</v>
      </c>
      <c r="AS296" s="2">
        <f>IF(AR$4=$E296, $I296*AR$259,0) + IF(AR$4&gt;$E296,MIN(AR296,$I296-SUM($J296:AR296)))</f>
        <v>5.5398416646603241</v>
      </c>
      <c r="AT296" s="2">
        <f>IF(AS$4=$E296, $I296*AS$259,0) + IF(AS$4&gt;$E296,MIN(AS296,$I296-SUM($J296:AS296)))</f>
        <v>5.5398416646603241</v>
      </c>
      <c r="AU296" s="2">
        <f>IF(AT$4=$E296, $I296*AT$259,0) + IF(AT$4&gt;$E296,MIN(AT296,$I296-SUM($J296:AT296)))</f>
        <v>5.5398416646603241</v>
      </c>
      <c r="AV296" s="2">
        <f>IF(AU$4=$E296, $I296*AU$259,0) + IF(AU$4&gt;$E296,MIN(AU296,$I296-SUM($J296:AU296)))</f>
        <v>5.5398416646603241</v>
      </c>
      <c r="AW296" s="2"/>
    </row>
    <row r="297" spans="1:49" ht="16.8" outlineLevel="1">
      <c r="D297" s="45"/>
      <c r="E297" s="44">
        <f>INDEX($K$4:$AV$4,,COUNT(E$262:E296)+1)</f>
        <v>45747</v>
      </c>
      <c r="G297" s="2" t="s">
        <v>105</v>
      </c>
      <c r="I297" s="2" cm="1">
        <f t="array" ref="I297">INDEX($K$26:$AV$26,,MATCH(E297,$K$4:$AV$4,0))</f>
        <v>256.61066135542097</v>
      </c>
      <c r="K297" s="2">
        <f>IF(J$4=$E297, $I297*J$259,0) + IF(J$4&gt;$E297,MIN(J297,$I297-SUM($J297:J297)))</f>
        <v>0</v>
      </c>
      <c r="L297" s="2">
        <f>IF(K$4=$E297, $I297*K$259,0) + IF(K$4&gt;$E297,MIN(K297,$I297-SUM($J297:K297)))</f>
        <v>0</v>
      </c>
      <c r="M297" s="2">
        <f>IF(L$4=$E297, $I297*L$259,0) + IF(L$4&gt;$E297,MIN(L297,$I297-SUM($J297:L297)))</f>
        <v>0</v>
      </c>
      <c r="N297" s="2">
        <f>IF(M$4=$E297, $I297*M$259,0) + IF(M$4&gt;$E297,MIN(M297,$I297-SUM($J297:M297)))</f>
        <v>0</v>
      </c>
      <c r="O297" s="2">
        <f>IF(N$4=$E297, $I297*N$259,0) + IF(N$4&gt;$E297,MIN(N297,$I297-SUM($J297:N297)))</f>
        <v>0</v>
      </c>
      <c r="P297" s="2">
        <f>IF(O$4=$E297, $I297*O$259,0) + IF(O$4&gt;$E297,MIN(O297,$I297-SUM($J297:O297)))</f>
        <v>0</v>
      </c>
      <c r="Q297" s="2">
        <f>IF(P$4=$E297, $I297*P$259,0) + IF(P$4&gt;$E297,MIN(P297,$I297-SUM($J297:P297)))</f>
        <v>0</v>
      </c>
      <c r="R297" s="2">
        <f>IF(Q$4=$E297, $I297*Q$259,0) + IF(Q$4&gt;$E297,MIN(Q297,$I297-SUM($J297:Q297)))</f>
        <v>0</v>
      </c>
      <c r="S297" s="2">
        <f>IF(R$4=$E297, $I297*R$259,0) + IF(R$4&gt;$E297,MIN(R297,$I297-SUM($J297:R297)))</f>
        <v>0</v>
      </c>
      <c r="T297" s="2">
        <f>IF(S$4=$E297, $I297*S$259,0) + IF(S$4&gt;$E297,MIN(S297,$I297-SUM($J297:S297)))</f>
        <v>0</v>
      </c>
      <c r="U297" s="2">
        <f>IF(T$4=$E297, $I297*T$259,0) + IF(T$4&gt;$E297,MIN(T297,$I297-SUM($J297:T297)))</f>
        <v>0</v>
      </c>
      <c r="V297" s="2">
        <f>IF(U$4=$E297, $I297*U$259,0) + IF(U$4&gt;$E297,MIN(U297,$I297-SUM($J297:U297)))</f>
        <v>0</v>
      </c>
      <c r="W297" s="2">
        <f>IF(V$4=$E297, $I297*V$259,0) + IF(V$4&gt;$E297,MIN(V297,$I297-SUM($J297:V297)))</f>
        <v>0</v>
      </c>
      <c r="X297" s="2">
        <f>IF(W$4=$E297, $I297*W$259,0) + IF(W$4&gt;$E297,MIN(W297,$I297-SUM($J297:W297)))</f>
        <v>0</v>
      </c>
      <c r="Y297" s="2">
        <f>IF(X$4=$E297, $I297*X$259,0) + IF(X$4&gt;$E297,MIN(X297,$I297-SUM($J297:X297)))</f>
        <v>0</v>
      </c>
      <c r="Z297" s="2">
        <f>IF(Y$4=$E297, $I297*Y$259,0) + IF(Y$4&gt;$E297,MIN(Y297,$I297-SUM($J297:Y297)))</f>
        <v>0</v>
      </c>
      <c r="AA297" s="2">
        <f>IF(Z$4=$E297, $I297*Z$259,0) + IF(Z$4&gt;$E297,MIN(Z297,$I297-SUM($J297:Z297)))</f>
        <v>0</v>
      </c>
      <c r="AB297" s="2">
        <f>IF(AA$4=$E297, $I297*AA$259,0) + IF(AA$4&gt;$E297,MIN(AA297,$I297-SUM($J297:AA297)))</f>
        <v>0</v>
      </c>
      <c r="AC297" s="2">
        <f>IF(AB$4=$E297, $I297*AB$259,0) + IF(AB$4&gt;$E297,MIN(AB297,$I297-SUM($J297:AB297)))</f>
        <v>0</v>
      </c>
      <c r="AD297" s="2">
        <f>IF(AC$4=$E297, $I297*AC$259,0) + IF(AC$4&gt;$E297,MIN(AC297,$I297-SUM($J297:AC297)))</f>
        <v>0</v>
      </c>
      <c r="AE297" s="2">
        <f>IF(AD$4=$E297, $I297*AD$259,0) + IF(AD$4&gt;$E297,MIN(AD297,$I297-SUM($J297:AD297)))</f>
        <v>0</v>
      </c>
      <c r="AF297" s="2">
        <f>IF(AE$4=$E297, $I297*AE$259,0) + IF(AE$4&gt;$E297,MIN(AE297,$I297-SUM($J297:AE297)))</f>
        <v>0</v>
      </c>
      <c r="AG297" s="2">
        <f>IF(AF$4=$E297, $I297*AF$259,0) + IF(AF$4&gt;$E297,MIN(AF297,$I297-SUM($J297:AF297)))</f>
        <v>0</v>
      </c>
      <c r="AH297" s="2">
        <f>IF(AG$4=$E297, $I297*AG$259,0) + IF(AG$4&gt;$E297,MIN(AG297,$I297-SUM($J297:AG297)))</f>
        <v>0</v>
      </c>
      <c r="AI297" s="2">
        <f>IF(AH$4=$E297, $I297*AH$259,0) + IF(AH$4&gt;$E297,MIN(AH297,$I297-SUM($J297:AH297)))</f>
        <v>0</v>
      </c>
      <c r="AJ297" s="2">
        <f>IF(AI$4=$E297, $I297*AI$259,0) + IF(AI$4&gt;$E297,MIN(AI297,$I297-SUM($J297:AI297)))</f>
        <v>0</v>
      </c>
      <c r="AK297" s="2">
        <f>IF(AJ$4=$E297, $I297*AJ$259,0) + IF(AJ$4&gt;$E297,MIN(AJ297,$I297-SUM($J297:AJ297)))</f>
        <v>0</v>
      </c>
      <c r="AL297" s="2">
        <f>IF(AK$4=$E297, $I297*AK$259,0) + IF(AK$4&gt;$E297,MIN(AK297,$I297-SUM($J297:AK297)))</f>
        <v>0</v>
      </c>
      <c r="AM297" s="2">
        <f>IF(AL$4=$E297, $I297*AL$259,0) + IF(AL$4&gt;$E297,MIN(AL297,$I297-SUM($J297:AL297)))</f>
        <v>0</v>
      </c>
      <c r="AN297" s="2">
        <f>IF(AM$4=$E297, $I297*AM$259,0) + IF(AM$4&gt;$E297,MIN(AM297,$I297-SUM($J297:AM297)))</f>
        <v>0</v>
      </c>
      <c r="AO297" s="2">
        <f>IF(AN$4=$E297, $I297*AN$259,0) + IF(AN$4&gt;$E297,MIN(AN297,$I297-SUM($J297:AN297)))</f>
        <v>0</v>
      </c>
      <c r="AP297" s="2">
        <f>IF(AO$4=$E297, $I297*AO$259,0) + IF(AO$4&gt;$E297,MIN(AO297,$I297-SUM($J297:AO297)))</f>
        <v>0</v>
      </c>
      <c r="AQ297" s="57">
        <f>IF(AP$4=$E297, $I297*AP$259,0) + IF(AP$4&gt;$E297,MIN(AP297,$I297-SUM($J297:AP297)))</f>
        <v>0</v>
      </c>
      <c r="AR297" s="2">
        <f>IF(AQ$4=$E297, $I297*AQ$259,0) + IF(AQ$4&gt;$E297,MIN(AQ297,$I297-SUM($J297:AQ297)))</f>
        <v>0</v>
      </c>
      <c r="AS297" s="2">
        <f>IF(AR$4=$E297, $I297*AR$259,0) + IF(AR$4&gt;$E297,MIN(AR297,$I297-SUM($J297:AR297)))</f>
        <v>0</v>
      </c>
      <c r="AT297" s="2">
        <f>IF(AS$4=$E297, $I297*AS$259,0) + IF(AS$4&gt;$E297,MIN(AS297,$I297-SUM($J297:AS297)))</f>
        <v>5.7024591412315777</v>
      </c>
      <c r="AU297" s="2">
        <f>IF(AT$4=$E297, $I297*AT$259,0) + IF(AT$4&gt;$E297,MIN(AT297,$I297-SUM($J297:AT297)))</f>
        <v>5.7024591412315777</v>
      </c>
      <c r="AV297" s="2">
        <f>IF(AU$4=$E297, $I297*AU$259,0) + IF(AU$4&gt;$E297,MIN(AU297,$I297-SUM($J297:AU297)))</f>
        <v>5.7024591412315777</v>
      </c>
      <c r="AW297" s="2"/>
    </row>
    <row r="298" spans="1:49" ht="16.8" outlineLevel="1">
      <c r="D298" s="45"/>
      <c r="E298" s="44">
        <f>INDEX($K$4:$AV$4,,COUNT(E$262:E297)+1)</f>
        <v>46112</v>
      </c>
      <c r="G298" s="2" t="s">
        <v>105</v>
      </c>
      <c r="I298" s="2" cm="1">
        <f t="array" ref="I298">INDEX($K$26:$AV$26,,MATCH(E298,$K$4:$AV$4,0))</f>
        <v>254.66750644936749</v>
      </c>
      <c r="K298" s="2">
        <f>IF(J$4=$E298, $I298*J$259,0) + IF(J$4&gt;$E298,MIN(J298,$I298-SUM($J298:J298)))</f>
        <v>0</v>
      </c>
      <c r="L298" s="2">
        <f>IF(K$4=$E298, $I298*K$259,0) + IF(K$4&gt;$E298,MIN(K298,$I298-SUM($J298:K298)))</f>
        <v>0</v>
      </c>
      <c r="M298" s="2">
        <f>IF(L$4=$E298, $I298*L$259,0) + IF(L$4&gt;$E298,MIN(L298,$I298-SUM($J298:L298)))</f>
        <v>0</v>
      </c>
      <c r="N298" s="2">
        <f>IF(M$4=$E298, $I298*M$259,0) + IF(M$4&gt;$E298,MIN(M298,$I298-SUM($J298:M298)))</f>
        <v>0</v>
      </c>
      <c r="O298" s="2">
        <f>IF(N$4=$E298, $I298*N$259,0) + IF(N$4&gt;$E298,MIN(N298,$I298-SUM($J298:N298)))</f>
        <v>0</v>
      </c>
      <c r="P298" s="2">
        <f>IF(O$4=$E298, $I298*O$259,0) + IF(O$4&gt;$E298,MIN(O298,$I298-SUM($J298:O298)))</f>
        <v>0</v>
      </c>
      <c r="Q298" s="2">
        <f>IF(P$4=$E298, $I298*P$259,0) + IF(P$4&gt;$E298,MIN(P298,$I298-SUM($J298:P298)))</f>
        <v>0</v>
      </c>
      <c r="R298" s="2">
        <f>IF(Q$4=$E298, $I298*Q$259,0) + IF(Q$4&gt;$E298,MIN(Q298,$I298-SUM($J298:Q298)))</f>
        <v>0</v>
      </c>
      <c r="S298" s="2">
        <f>IF(R$4=$E298, $I298*R$259,0) + IF(R$4&gt;$E298,MIN(R298,$I298-SUM($J298:R298)))</f>
        <v>0</v>
      </c>
      <c r="T298" s="2">
        <f>IF(S$4=$E298, $I298*S$259,0) + IF(S$4&gt;$E298,MIN(S298,$I298-SUM($J298:S298)))</f>
        <v>0</v>
      </c>
      <c r="U298" s="2">
        <f>IF(T$4=$E298, $I298*T$259,0) + IF(T$4&gt;$E298,MIN(T298,$I298-SUM($J298:T298)))</f>
        <v>0</v>
      </c>
      <c r="V298" s="2">
        <f>IF(U$4=$E298, $I298*U$259,0) + IF(U$4&gt;$E298,MIN(U298,$I298-SUM($J298:U298)))</f>
        <v>0</v>
      </c>
      <c r="W298" s="2">
        <f>IF(V$4=$E298, $I298*V$259,0) + IF(V$4&gt;$E298,MIN(V298,$I298-SUM($J298:V298)))</f>
        <v>0</v>
      </c>
      <c r="X298" s="2">
        <f>IF(W$4=$E298, $I298*W$259,0) + IF(W$4&gt;$E298,MIN(W298,$I298-SUM($J298:W298)))</f>
        <v>0</v>
      </c>
      <c r="Y298" s="2">
        <f>IF(X$4=$E298, $I298*X$259,0) + IF(X$4&gt;$E298,MIN(X298,$I298-SUM($J298:X298)))</f>
        <v>0</v>
      </c>
      <c r="Z298" s="2">
        <f>IF(Y$4=$E298, $I298*Y$259,0) + IF(Y$4&gt;$E298,MIN(Y298,$I298-SUM($J298:Y298)))</f>
        <v>0</v>
      </c>
      <c r="AA298" s="2">
        <f>IF(Z$4=$E298, $I298*Z$259,0) + IF(Z$4&gt;$E298,MIN(Z298,$I298-SUM($J298:Z298)))</f>
        <v>0</v>
      </c>
      <c r="AB298" s="2">
        <f>IF(AA$4=$E298, $I298*AA$259,0) + IF(AA$4&gt;$E298,MIN(AA298,$I298-SUM($J298:AA298)))</f>
        <v>0</v>
      </c>
      <c r="AC298" s="2">
        <f>IF(AB$4=$E298, $I298*AB$259,0) + IF(AB$4&gt;$E298,MIN(AB298,$I298-SUM($J298:AB298)))</f>
        <v>0</v>
      </c>
      <c r="AD298" s="2">
        <f>IF(AC$4=$E298, $I298*AC$259,0) + IF(AC$4&gt;$E298,MIN(AC298,$I298-SUM($J298:AC298)))</f>
        <v>0</v>
      </c>
      <c r="AE298" s="2">
        <f>IF(AD$4=$E298, $I298*AD$259,0) + IF(AD$4&gt;$E298,MIN(AD298,$I298-SUM($J298:AD298)))</f>
        <v>0</v>
      </c>
      <c r="AF298" s="2">
        <f>IF(AE$4=$E298, $I298*AE$259,0) + IF(AE$4&gt;$E298,MIN(AE298,$I298-SUM($J298:AE298)))</f>
        <v>0</v>
      </c>
      <c r="AG298" s="2">
        <f>IF(AF$4=$E298, $I298*AF$259,0) + IF(AF$4&gt;$E298,MIN(AF298,$I298-SUM($J298:AF298)))</f>
        <v>0</v>
      </c>
      <c r="AH298" s="2">
        <f>IF(AG$4=$E298, $I298*AG$259,0) + IF(AG$4&gt;$E298,MIN(AG298,$I298-SUM($J298:AG298)))</f>
        <v>0</v>
      </c>
      <c r="AI298" s="2">
        <f>IF(AH$4=$E298, $I298*AH$259,0) + IF(AH$4&gt;$E298,MIN(AH298,$I298-SUM($J298:AH298)))</f>
        <v>0</v>
      </c>
      <c r="AJ298" s="2">
        <f>IF(AI$4=$E298, $I298*AI$259,0) + IF(AI$4&gt;$E298,MIN(AI298,$I298-SUM($J298:AI298)))</f>
        <v>0</v>
      </c>
      <c r="AK298" s="2">
        <f>IF(AJ$4=$E298, $I298*AJ$259,0) + IF(AJ$4&gt;$E298,MIN(AJ298,$I298-SUM($J298:AJ298)))</f>
        <v>0</v>
      </c>
      <c r="AL298" s="2">
        <f>IF(AK$4=$E298, $I298*AK$259,0) + IF(AK$4&gt;$E298,MIN(AK298,$I298-SUM($J298:AK298)))</f>
        <v>0</v>
      </c>
      <c r="AM298" s="2">
        <f>IF(AL$4=$E298, $I298*AL$259,0) + IF(AL$4&gt;$E298,MIN(AL298,$I298-SUM($J298:AL298)))</f>
        <v>0</v>
      </c>
      <c r="AN298" s="2">
        <f>IF(AM$4=$E298, $I298*AM$259,0) + IF(AM$4&gt;$E298,MIN(AM298,$I298-SUM($J298:AM298)))</f>
        <v>0</v>
      </c>
      <c r="AO298" s="2">
        <f>IF(AN$4=$E298, $I298*AN$259,0) + IF(AN$4&gt;$E298,MIN(AN298,$I298-SUM($J298:AN298)))</f>
        <v>0</v>
      </c>
      <c r="AP298" s="2">
        <f>IF(AO$4=$E298, $I298*AO$259,0) + IF(AO$4&gt;$E298,MIN(AO298,$I298-SUM($J298:AO298)))</f>
        <v>0</v>
      </c>
      <c r="AQ298" s="57">
        <f>IF(AP$4=$E298, $I298*AP$259,0) + IF(AP$4&gt;$E298,MIN(AP298,$I298-SUM($J298:AP298)))</f>
        <v>0</v>
      </c>
      <c r="AR298" s="2">
        <f>IF(AQ$4=$E298, $I298*AQ$259,0) + IF(AQ$4&gt;$E298,MIN(AQ298,$I298-SUM($J298:AQ298)))</f>
        <v>0</v>
      </c>
      <c r="AS298" s="2">
        <f>IF(AR$4=$E298, $I298*AR$259,0) + IF(AR$4&gt;$E298,MIN(AR298,$I298-SUM($J298:AR298)))</f>
        <v>0</v>
      </c>
      <c r="AT298" s="2">
        <f>IF(AS$4=$E298, $I298*AS$259,0) + IF(AS$4&gt;$E298,MIN(AS298,$I298-SUM($J298:AS298)))</f>
        <v>0</v>
      </c>
      <c r="AU298" s="2">
        <f>IF(AT$4=$E298, $I298*AT$259,0) + IF(AT$4&gt;$E298,MIN(AT298,$I298-SUM($J298:AT298)))</f>
        <v>5.6592779210970559</v>
      </c>
      <c r="AV298" s="2">
        <f>IF(AU$4=$E298, $I298*AU$259,0) + IF(AU$4&gt;$E298,MIN(AU298,$I298-SUM($J298:AU298)))</f>
        <v>5.6592779210970559</v>
      </c>
      <c r="AW298" s="2"/>
    </row>
    <row r="299" spans="1:49" ht="16.8" outlineLevel="1">
      <c r="D299" s="45"/>
      <c r="E299" s="44">
        <f>INDEX($K$4:$AV$4,,COUNT(E$262:E298)+1)</f>
        <v>46477</v>
      </c>
      <c r="G299" s="2" t="s">
        <v>105</v>
      </c>
      <c r="I299" s="2" cm="1">
        <f t="array" ref="I299">INDEX($K$26:$AV$26,,MATCH(E299,$K$4:$AV$4,0))</f>
        <v>250.43276993195033</v>
      </c>
      <c r="K299" s="2">
        <f>IF(J$4=$E299, $I299*J$259,0) + IF(J$4&gt;$E299,MIN(J299,$I299-SUM($J299:J299)))</f>
        <v>0</v>
      </c>
      <c r="L299" s="2">
        <f>IF(K$4=$E299, $I299*K$259,0) + IF(K$4&gt;$E299,MIN(K299,$I299-SUM($J299:K299)))</f>
        <v>0</v>
      </c>
      <c r="M299" s="2">
        <f>IF(L$4=$E299, $I299*L$259,0) + IF(L$4&gt;$E299,MIN(L299,$I299-SUM($J299:L299)))</f>
        <v>0</v>
      </c>
      <c r="N299" s="2">
        <f>IF(M$4=$E299, $I299*M$259,0) + IF(M$4&gt;$E299,MIN(M299,$I299-SUM($J299:M299)))</f>
        <v>0</v>
      </c>
      <c r="O299" s="2">
        <f>IF(N$4=$E299, $I299*N$259,0) + IF(N$4&gt;$E299,MIN(N299,$I299-SUM($J299:N299)))</f>
        <v>0</v>
      </c>
      <c r="P299" s="2">
        <f>IF(O$4=$E299, $I299*O$259,0) + IF(O$4&gt;$E299,MIN(O299,$I299-SUM($J299:O299)))</f>
        <v>0</v>
      </c>
      <c r="Q299" s="2">
        <f>IF(P$4=$E299, $I299*P$259,0) + IF(P$4&gt;$E299,MIN(P299,$I299-SUM($J299:P299)))</f>
        <v>0</v>
      </c>
      <c r="R299" s="2">
        <f>IF(Q$4=$E299, $I299*Q$259,0) + IF(Q$4&gt;$E299,MIN(Q299,$I299-SUM($J299:Q299)))</f>
        <v>0</v>
      </c>
      <c r="S299" s="2">
        <f>IF(R$4=$E299, $I299*R$259,0) + IF(R$4&gt;$E299,MIN(R299,$I299-SUM($J299:R299)))</f>
        <v>0</v>
      </c>
      <c r="T299" s="2">
        <f>IF(S$4=$E299, $I299*S$259,0) + IF(S$4&gt;$E299,MIN(S299,$I299-SUM($J299:S299)))</f>
        <v>0</v>
      </c>
      <c r="U299" s="2">
        <f>IF(T$4=$E299, $I299*T$259,0) + IF(T$4&gt;$E299,MIN(T299,$I299-SUM($J299:T299)))</f>
        <v>0</v>
      </c>
      <c r="V299" s="2">
        <f>IF(U$4=$E299, $I299*U$259,0) + IF(U$4&gt;$E299,MIN(U299,$I299-SUM($J299:U299)))</f>
        <v>0</v>
      </c>
      <c r="W299" s="2">
        <f>IF(V$4=$E299, $I299*V$259,0) + IF(V$4&gt;$E299,MIN(V299,$I299-SUM($J299:V299)))</f>
        <v>0</v>
      </c>
      <c r="X299" s="2">
        <f>IF(W$4=$E299, $I299*W$259,0) + IF(W$4&gt;$E299,MIN(W299,$I299-SUM($J299:W299)))</f>
        <v>0</v>
      </c>
      <c r="Y299" s="2">
        <f>IF(X$4=$E299, $I299*X$259,0) + IF(X$4&gt;$E299,MIN(X299,$I299-SUM($J299:X299)))</f>
        <v>0</v>
      </c>
      <c r="Z299" s="2">
        <f>IF(Y$4=$E299, $I299*Y$259,0) + IF(Y$4&gt;$E299,MIN(Y299,$I299-SUM($J299:Y299)))</f>
        <v>0</v>
      </c>
      <c r="AA299" s="2">
        <f>IF(Z$4=$E299, $I299*Z$259,0) + IF(Z$4&gt;$E299,MIN(Z299,$I299-SUM($J299:Z299)))</f>
        <v>0</v>
      </c>
      <c r="AB299" s="2">
        <f>IF(AA$4=$E299, $I299*AA$259,0) + IF(AA$4&gt;$E299,MIN(AA299,$I299-SUM($J299:AA299)))</f>
        <v>0</v>
      </c>
      <c r="AC299" s="2">
        <f>IF(AB$4=$E299, $I299*AB$259,0) + IF(AB$4&gt;$E299,MIN(AB299,$I299-SUM($J299:AB299)))</f>
        <v>0</v>
      </c>
      <c r="AD299" s="2">
        <f>IF(AC$4=$E299, $I299*AC$259,0) + IF(AC$4&gt;$E299,MIN(AC299,$I299-SUM($J299:AC299)))</f>
        <v>0</v>
      </c>
      <c r="AE299" s="2">
        <f>IF(AD$4=$E299, $I299*AD$259,0) + IF(AD$4&gt;$E299,MIN(AD299,$I299-SUM($J299:AD299)))</f>
        <v>0</v>
      </c>
      <c r="AF299" s="2">
        <f>IF(AE$4=$E299, $I299*AE$259,0) + IF(AE$4&gt;$E299,MIN(AE299,$I299-SUM($J299:AE299)))</f>
        <v>0</v>
      </c>
      <c r="AG299" s="2">
        <f>IF(AF$4=$E299, $I299*AF$259,0) + IF(AF$4&gt;$E299,MIN(AF299,$I299-SUM($J299:AF299)))</f>
        <v>0</v>
      </c>
      <c r="AH299" s="2">
        <f>IF(AG$4=$E299, $I299*AG$259,0) + IF(AG$4&gt;$E299,MIN(AG299,$I299-SUM($J299:AG299)))</f>
        <v>0</v>
      </c>
      <c r="AI299" s="2">
        <f>IF(AH$4=$E299, $I299*AH$259,0) + IF(AH$4&gt;$E299,MIN(AH299,$I299-SUM($J299:AH299)))</f>
        <v>0</v>
      </c>
      <c r="AJ299" s="2">
        <f>IF(AI$4=$E299, $I299*AI$259,0) + IF(AI$4&gt;$E299,MIN(AI299,$I299-SUM($J299:AI299)))</f>
        <v>0</v>
      </c>
      <c r="AK299" s="2">
        <f>IF(AJ$4=$E299, $I299*AJ$259,0) + IF(AJ$4&gt;$E299,MIN(AJ299,$I299-SUM($J299:AJ299)))</f>
        <v>0</v>
      </c>
      <c r="AL299" s="2">
        <f>IF(AK$4=$E299, $I299*AK$259,0) + IF(AK$4&gt;$E299,MIN(AK299,$I299-SUM($J299:AK299)))</f>
        <v>0</v>
      </c>
      <c r="AM299" s="2">
        <f>IF(AL$4=$E299, $I299*AL$259,0) + IF(AL$4&gt;$E299,MIN(AL299,$I299-SUM($J299:AL299)))</f>
        <v>0</v>
      </c>
      <c r="AN299" s="2">
        <f>IF(AM$4=$E299, $I299*AM$259,0) + IF(AM$4&gt;$E299,MIN(AM299,$I299-SUM($J299:AM299)))</f>
        <v>0</v>
      </c>
      <c r="AO299" s="2">
        <f>IF(AN$4=$E299, $I299*AN$259,0) + IF(AN$4&gt;$E299,MIN(AN299,$I299-SUM($J299:AN299)))</f>
        <v>0</v>
      </c>
      <c r="AP299" s="2">
        <f>IF(AO$4=$E299, $I299*AO$259,0) + IF(AO$4&gt;$E299,MIN(AO299,$I299-SUM($J299:AO299)))</f>
        <v>0</v>
      </c>
      <c r="AQ299" s="57">
        <f>IF(AP$4=$E299, $I299*AP$259,0) + IF(AP$4&gt;$E299,MIN(AP299,$I299-SUM($J299:AP299)))</f>
        <v>0</v>
      </c>
      <c r="AR299" s="2">
        <f>IF(AQ$4=$E299, $I299*AQ$259,0) + IF(AQ$4&gt;$E299,MIN(AQ299,$I299-SUM($J299:AQ299)))</f>
        <v>0</v>
      </c>
      <c r="AS299" s="2">
        <f>IF(AR$4=$E299, $I299*AR$259,0) + IF(AR$4&gt;$E299,MIN(AR299,$I299-SUM($J299:AR299)))</f>
        <v>0</v>
      </c>
      <c r="AT299" s="2">
        <f>IF(AS$4=$E299, $I299*AS$259,0) + IF(AS$4&gt;$E299,MIN(AS299,$I299-SUM($J299:AS299)))</f>
        <v>0</v>
      </c>
      <c r="AU299" s="2">
        <f>IF(AT$4=$E299, $I299*AT$259,0) + IF(AT$4&gt;$E299,MIN(AT299,$I299-SUM($J299:AT299)))</f>
        <v>0</v>
      </c>
      <c r="AV299" s="2">
        <f>IF(AU$4=$E299, $I299*AU$259,0) + IF(AU$4&gt;$E299,MIN(AU299,$I299-SUM($J299:AU299)))</f>
        <v>5.565172665154452</v>
      </c>
      <c r="AW299" s="2"/>
    </row>
    <row r="300" spans="1:49" ht="16.8" outlineLevel="1">
      <c r="D300" s="45"/>
      <c r="E300" s="44">
        <f>INDEX($K$4:$AV$4,,COUNT(E$262:E299)+1)</f>
        <v>46843</v>
      </c>
      <c r="G300" s="2" t="s">
        <v>105</v>
      </c>
      <c r="I300" s="2" cm="1">
        <f t="array" ref="I300">INDEX($K$26:$AV$26,,MATCH(E300,$K$4:$AV$4,0))</f>
        <v>251.06434245848206</v>
      </c>
      <c r="K300" s="2">
        <f>IF(J$4=$E300, $I300*J$259,0) + IF(J$4&gt;$E300,MIN(J300,$I300-SUM($J300:J300)))</f>
        <v>0</v>
      </c>
      <c r="L300" s="2">
        <f>IF(K$4=$E300, $I300*K$259,0) + IF(K$4&gt;$E300,MIN(K300,$I300-SUM($J300:K300)))</f>
        <v>0</v>
      </c>
      <c r="M300" s="2">
        <f>IF(L$4=$E300, $I300*L$259,0) + IF(L$4&gt;$E300,MIN(L300,$I300-SUM($J300:L300)))</f>
        <v>0</v>
      </c>
      <c r="N300" s="2">
        <f>IF(M$4=$E300, $I300*M$259,0) + IF(M$4&gt;$E300,MIN(M300,$I300-SUM($J300:M300)))</f>
        <v>0</v>
      </c>
      <c r="O300" s="2">
        <f>IF(N$4=$E300, $I300*N$259,0) + IF(N$4&gt;$E300,MIN(N300,$I300-SUM($J300:N300)))</f>
        <v>0</v>
      </c>
      <c r="P300" s="2">
        <f>IF(O$4=$E300, $I300*O$259,0) + IF(O$4&gt;$E300,MIN(O300,$I300-SUM($J300:O300)))</f>
        <v>0</v>
      </c>
      <c r="Q300" s="2">
        <f>IF(P$4=$E300, $I300*P$259,0) + IF(P$4&gt;$E300,MIN(P300,$I300-SUM($J300:P300)))</f>
        <v>0</v>
      </c>
      <c r="R300" s="2">
        <f>IF(Q$4=$E300, $I300*Q$259,0) + IF(Q$4&gt;$E300,MIN(Q300,$I300-SUM($J300:Q300)))</f>
        <v>0</v>
      </c>
      <c r="S300" s="2">
        <f>IF(R$4=$E300, $I300*R$259,0) + IF(R$4&gt;$E300,MIN(R300,$I300-SUM($J300:R300)))</f>
        <v>0</v>
      </c>
      <c r="T300" s="2">
        <f>IF(S$4=$E300, $I300*S$259,0) + IF(S$4&gt;$E300,MIN(S300,$I300-SUM($J300:S300)))</f>
        <v>0</v>
      </c>
      <c r="U300" s="2">
        <f>IF(T$4=$E300, $I300*T$259,0) + IF(T$4&gt;$E300,MIN(T300,$I300-SUM($J300:T300)))</f>
        <v>0</v>
      </c>
      <c r="V300" s="2">
        <f>IF(U$4=$E300, $I300*U$259,0) + IF(U$4&gt;$E300,MIN(U300,$I300-SUM($J300:U300)))</f>
        <v>0</v>
      </c>
      <c r="W300" s="2">
        <f>IF(V$4=$E300, $I300*V$259,0) + IF(V$4&gt;$E300,MIN(V300,$I300-SUM($J300:V300)))</f>
        <v>0</v>
      </c>
      <c r="X300" s="2">
        <f>IF(W$4=$E300, $I300*W$259,0) + IF(W$4&gt;$E300,MIN(W300,$I300-SUM($J300:W300)))</f>
        <v>0</v>
      </c>
      <c r="Y300" s="2">
        <f>IF(X$4=$E300, $I300*X$259,0) + IF(X$4&gt;$E300,MIN(X300,$I300-SUM($J300:X300)))</f>
        <v>0</v>
      </c>
      <c r="Z300" s="2">
        <f>IF(Y$4=$E300, $I300*Y$259,0) + IF(Y$4&gt;$E300,MIN(Y300,$I300-SUM($J300:Y300)))</f>
        <v>0</v>
      </c>
      <c r="AA300" s="2">
        <f>IF(Z$4=$E300, $I300*Z$259,0) + IF(Z$4&gt;$E300,MIN(Z300,$I300-SUM($J300:Z300)))</f>
        <v>0</v>
      </c>
      <c r="AB300" s="2">
        <f>IF(AA$4=$E300, $I300*AA$259,0) + IF(AA$4&gt;$E300,MIN(AA300,$I300-SUM($J300:AA300)))</f>
        <v>0</v>
      </c>
      <c r="AC300" s="2">
        <f>IF(AB$4=$E300, $I300*AB$259,0) + IF(AB$4&gt;$E300,MIN(AB300,$I300-SUM($J300:AB300)))</f>
        <v>0</v>
      </c>
      <c r="AD300" s="2">
        <f>IF(AC$4=$E300, $I300*AC$259,0) + IF(AC$4&gt;$E300,MIN(AC300,$I300-SUM($J300:AC300)))</f>
        <v>0</v>
      </c>
      <c r="AE300" s="2">
        <f>IF(AD$4=$E300, $I300*AD$259,0) + IF(AD$4&gt;$E300,MIN(AD300,$I300-SUM($J300:AD300)))</f>
        <v>0</v>
      </c>
      <c r="AF300" s="2">
        <f>IF(AE$4=$E300, $I300*AE$259,0) + IF(AE$4&gt;$E300,MIN(AE300,$I300-SUM($J300:AE300)))</f>
        <v>0</v>
      </c>
      <c r="AG300" s="2">
        <f>IF(AF$4=$E300, $I300*AF$259,0) + IF(AF$4&gt;$E300,MIN(AF300,$I300-SUM($J300:AF300)))</f>
        <v>0</v>
      </c>
      <c r="AH300" s="2">
        <f>IF(AG$4=$E300, $I300*AG$259,0) + IF(AG$4&gt;$E300,MIN(AG300,$I300-SUM($J300:AG300)))</f>
        <v>0</v>
      </c>
      <c r="AI300" s="2">
        <f>IF(AH$4=$E300, $I300*AH$259,0) + IF(AH$4&gt;$E300,MIN(AH300,$I300-SUM($J300:AH300)))</f>
        <v>0</v>
      </c>
      <c r="AJ300" s="2">
        <f>IF(AI$4=$E300, $I300*AI$259,0) + IF(AI$4&gt;$E300,MIN(AI300,$I300-SUM($J300:AI300)))</f>
        <v>0</v>
      </c>
      <c r="AK300" s="2">
        <f>IF(AJ$4=$E300, $I300*AJ$259,0) + IF(AJ$4&gt;$E300,MIN(AJ300,$I300-SUM($J300:AJ300)))</f>
        <v>0</v>
      </c>
      <c r="AL300" s="2">
        <f>IF(AK$4=$E300, $I300*AK$259,0) + IF(AK$4&gt;$E300,MIN(AK300,$I300-SUM($J300:AK300)))</f>
        <v>0</v>
      </c>
      <c r="AM300" s="2">
        <f>IF(AL$4=$E300, $I300*AL$259,0) + IF(AL$4&gt;$E300,MIN(AL300,$I300-SUM($J300:AL300)))</f>
        <v>0</v>
      </c>
      <c r="AN300" s="2">
        <f>IF(AM$4=$E300, $I300*AM$259,0) + IF(AM$4&gt;$E300,MIN(AM300,$I300-SUM($J300:AM300)))</f>
        <v>0</v>
      </c>
      <c r="AO300" s="2">
        <f>IF(AN$4=$E300, $I300*AN$259,0) + IF(AN$4&gt;$E300,MIN(AN300,$I300-SUM($J300:AN300)))</f>
        <v>0</v>
      </c>
      <c r="AP300" s="2">
        <f>IF(AO$4=$E300, $I300*AO$259,0) + IF(AO$4&gt;$E300,MIN(AO300,$I300-SUM($J300:AO300)))</f>
        <v>0</v>
      </c>
      <c r="AQ300" s="57">
        <f>IF(AP$4=$E300, $I300*AP$259,0) + IF(AP$4&gt;$E300,MIN(AP300,$I300-SUM($J300:AP300)))</f>
        <v>0</v>
      </c>
      <c r="AR300" s="2">
        <f>IF(AQ$4=$E300, $I300*AQ$259,0) + IF(AQ$4&gt;$E300,MIN(AQ300,$I300-SUM($J300:AQ300)))</f>
        <v>0</v>
      </c>
      <c r="AS300" s="2">
        <f>IF(AR$4=$E300, $I300*AR$259,0) + IF(AR$4&gt;$E300,MIN(AR300,$I300-SUM($J300:AR300)))</f>
        <v>0</v>
      </c>
      <c r="AT300" s="2">
        <f>IF(AS$4=$E300, $I300*AS$259,0) + IF(AS$4&gt;$E300,MIN(AS300,$I300-SUM($J300:AS300)))</f>
        <v>0</v>
      </c>
      <c r="AU300" s="2">
        <f>IF(AT$4=$E300, $I300*AT$259,0) + IF(AT$4&gt;$E300,MIN(AT300,$I300-SUM($J300:AT300)))</f>
        <v>0</v>
      </c>
      <c r="AV300" s="2">
        <f>IF(AU$4=$E300, $I300*AU$259,0) + IF(AU$4&gt;$E300,MIN(AU300,$I300-SUM($J300:AU300)))</f>
        <v>0</v>
      </c>
      <c r="AW300" s="2"/>
    </row>
    <row r="301" spans="1:49" ht="16.8">
      <c r="E301" s="44"/>
      <c r="G301" s="2"/>
      <c r="I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9" ht="16.8">
      <c r="A302" s="2"/>
      <c r="B302" s="37" t="s">
        <v>79</v>
      </c>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c r="AA302" s="37"/>
      <c r="AB302" s="37"/>
      <c r="AC302" s="37"/>
      <c r="AD302" s="37"/>
      <c r="AE302" s="37"/>
      <c r="AF302" s="37"/>
      <c r="AG302" s="37"/>
      <c r="AH302" s="37"/>
      <c r="AI302" s="37"/>
      <c r="AJ302" s="37"/>
      <c r="AK302" s="37"/>
      <c r="AL302" s="37"/>
      <c r="AM302" s="37"/>
      <c r="AN302" s="37"/>
      <c r="AO302" s="37"/>
      <c r="AP302" s="37"/>
      <c r="AQ302" s="37"/>
      <c r="AR302" s="37"/>
      <c r="AS302" s="37"/>
      <c r="AT302" s="37"/>
      <c r="AU302" s="37"/>
      <c r="AV302" s="37"/>
    </row>
    <row r="303" spans="1:49" ht="16.8">
      <c r="E303" s="44"/>
      <c r="G303" s="2"/>
      <c r="I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9" ht="16.8">
      <c r="E304" s="44"/>
      <c r="G304" s="2"/>
      <c r="I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sheetData>
  <conditionalFormatting sqref="K14:AV19 I258:I260">
    <cfRule type="cellIs" dxfId="129" priority="18" operator="equal">
      <formula>FALSE()</formula>
    </cfRule>
  </conditionalFormatting>
  <conditionalFormatting sqref="K252:AV255">
    <cfRule type="cellIs" dxfId="128" priority="7" operator="equal">
      <formula>FALSE()</formula>
    </cfRule>
  </conditionalFormatting>
  <conditionalFormatting sqref="K259:AV259">
    <cfRule type="cellIs" dxfId="127" priority="1" operator="equal">
      <formula>FALSE()</formula>
    </cfRule>
  </conditionalFormatting>
  <conditionalFormatting sqref="AM2">
    <cfRule type="expression" dxfId="126" priority="2">
      <formula>mac_sensitivity=2</formula>
    </cfRule>
    <cfRule type="expression" dxfId="125" priority="3">
      <formula>mac_sensitivity=1</formula>
    </cfRule>
  </conditionalFormatting>
  <conditionalFormatting sqref="AM3">
    <cfRule type="expression" dxfId="124" priority="4">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805" r:id="rId4" name="Drop Down 3253">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tabColor rgb="FFCCC0DA"/>
    <outlinePr summaryBelow="0" summaryRight="0"/>
    <pageSetUpPr autoPageBreaks="0"/>
  </sheetPr>
  <dimension ref="A1:AW77"/>
  <sheetViews>
    <sheetView zoomScale="85" zoomScaleNormal="85" workbookViewId="0">
      <pane xSplit="10" ySplit="4" topLeftCell="AJ5" activePane="bottomRight" state="frozen"/>
      <selection pane="topRight" activeCell="K1" sqref="K1"/>
      <selection pane="bottomLeft" activeCell="A5" sqref="A5"/>
      <selection pane="bottomRight" activeCell="AJ5" sqref="AJ5"/>
    </sheetView>
  </sheetViews>
  <sheetFormatPr defaultColWidth="0" defaultRowHeight="12.6" zeroHeight="1" outlineLevelCol="1"/>
  <cols>
    <col min="1" max="4" width="1.453125" customWidth="1"/>
    <col min="5" max="5" width="65" customWidth="1"/>
    <col min="6" max="6" width="3" customWidth="1"/>
    <col min="7" max="7" width="12" customWidth="1"/>
    <col min="8" max="8" width="2.36328125" customWidth="1"/>
    <col min="9" max="9" width="11" customWidth="1"/>
    <col min="10" max="10" width="1.453125" customWidth="1" collapsed="1"/>
    <col min="11" max="35" width="9.6328125" hidden="1" customWidth="1" outlineLevel="1"/>
    <col min="36" max="36" width="10" bestFit="1" customWidth="1"/>
    <col min="37" max="48" width="9.6328125" customWidth="1"/>
    <col min="49" max="49" width="3" customWidth="1"/>
    <col min="50" max="16384" width="9" hidden="1"/>
  </cols>
  <sheetData>
    <row r="1" spans="1:49" ht="19.2">
      <c r="A1" s="195" t="s">
        <v>918</v>
      </c>
      <c r="B1" s="181"/>
      <c r="C1" s="181"/>
      <c r="D1" s="181"/>
      <c r="E1" s="181"/>
      <c r="F1" s="275" t="s">
        <v>89</v>
      </c>
      <c r="G1" s="181"/>
      <c r="H1" s="181"/>
      <c r="I1" s="181"/>
      <c r="J1" s="196"/>
      <c r="K1" s="196"/>
      <c r="L1" s="196"/>
      <c r="M1" s="196"/>
      <c r="N1" s="196"/>
      <c r="O1" s="196"/>
      <c r="P1" s="196"/>
      <c r="Q1" s="196"/>
      <c r="R1" s="196"/>
      <c r="S1" s="196"/>
      <c r="T1" s="196"/>
      <c r="U1" s="196"/>
      <c r="V1" s="196"/>
      <c r="W1" s="196"/>
      <c r="X1" s="196"/>
      <c r="Y1" s="196"/>
      <c r="Z1" s="196"/>
      <c r="AA1" s="181"/>
      <c r="AB1" s="181"/>
      <c r="AC1" s="181"/>
      <c r="AD1" s="181"/>
      <c r="AE1" s="181"/>
      <c r="AF1" s="181"/>
      <c r="AG1" s="181"/>
      <c r="AH1" s="181"/>
      <c r="AI1" s="181"/>
      <c r="AJ1" s="275"/>
      <c r="AK1" s="275"/>
      <c r="AL1" s="275" t="s">
        <v>90</v>
      </c>
      <c r="AM1" s="282">
        <f>m_baseyear</f>
        <v>2021</v>
      </c>
      <c r="AN1" s="171"/>
      <c r="AO1" s="170"/>
      <c r="AP1" s="170"/>
      <c r="AQ1" s="16"/>
      <c r="AR1" s="171"/>
      <c r="AS1" s="171"/>
      <c r="AT1" s="181"/>
      <c r="AU1" s="181"/>
      <c r="AV1" s="181"/>
      <c r="AW1" s="181"/>
    </row>
    <row r="2" spans="1:49" ht="16.8">
      <c r="A2" s="181"/>
      <c r="B2" s="157" t="str">
        <f>UserInterface!E30</f>
        <v>WMID</v>
      </c>
      <c r="C2" s="181"/>
      <c r="D2" s="181"/>
      <c r="E2" s="181"/>
      <c r="F2" s="275"/>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275"/>
      <c r="AK2" s="275"/>
      <c r="AL2" s="181"/>
      <c r="AM2" s="181"/>
      <c r="AN2" s="181"/>
      <c r="AO2" s="181"/>
      <c r="AP2" s="181"/>
      <c r="AQ2" s="17"/>
      <c r="AR2" s="181"/>
      <c r="AS2" s="181"/>
      <c r="AT2" s="181"/>
      <c r="AU2" s="181"/>
      <c r="AV2" s="181"/>
      <c r="AW2" s="181"/>
    </row>
    <row r="3" spans="1:49" ht="16.8">
      <c r="A3" s="181"/>
      <c r="B3" s="181"/>
      <c r="C3" s="181"/>
      <c r="D3" s="181"/>
      <c r="E3" s="179" t="s">
        <v>91</v>
      </c>
      <c r="F3" s="179"/>
      <c r="G3" s="179" t="s">
        <v>93</v>
      </c>
      <c r="H3" s="179"/>
      <c r="I3" s="179" t="s">
        <v>95</v>
      </c>
      <c r="J3" s="172"/>
      <c r="K3" s="172"/>
      <c r="L3" s="172"/>
      <c r="M3" s="172"/>
      <c r="N3" s="172"/>
      <c r="O3" s="172"/>
      <c r="P3" s="172"/>
      <c r="Q3" s="172"/>
      <c r="R3" s="172"/>
      <c r="S3" s="172"/>
      <c r="T3" s="172"/>
      <c r="U3" s="172"/>
      <c r="V3" s="172"/>
      <c r="W3" s="172"/>
      <c r="X3" s="172"/>
      <c r="Y3" s="172"/>
      <c r="Z3" s="172"/>
      <c r="AA3" s="172"/>
      <c r="AB3" s="172"/>
      <c r="AC3" s="172"/>
      <c r="AD3" s="172"/>
      <c r="AE3" s="172"/>
      <c r="AF3" s="172"/>
      <c r="AG3" s="172"/>
      <c r="AH3" s="172"/>
      <c r="AI3" s="172"/>
      <c r="AJ3" s="179" t="s">
        <v>96</v>
      </c>
      <c r="AK3" s="181"/>
      <c r="AL3" s="275" t="s">
        <v>82</v>
      </c>
      <c r="AM3" s="342" t="str">
        <f>Checks!I6</f>
        <v>OK</v>
      </c>
      <c r="AN3" s="181"/>
      <c r="AO3" s="181"/>
      <c r="AP3" s="181"/>
      <c r="AQ3" s="17"/>
      <c r="AR3" s="181"/>
      <c r="AS3" s="181"/>
      <c r="AT3" s="181"/>
      <c r="AU3" s="181"/>
      <c r="AV3" s="181"/>
      <c r="AW3" s="181"/>
    </row>
    <row r="4" spans="1:49" ht="16.8">
      <c r="A4" s="181"/>
      <c r="B4" s="181"/>
      <c r="C4" s="181"/>
      <c r="D4" s="181"/>
      <c r="E4" s="181" t="s">
        <v>97</v>
      </c>
      <c r="F4" s="181"/>
      <c r="G4" s="158"/>
      <c r="H4" s="158"/>
      <c r="I4" s="169">
        <v>46843</v>
      </c>
      <c r="J4" s="158"/>
      <c r="K4" s="168">
        <v>33328</v>
      </c>
      <c r="L4" s="168">
        <v>33694</v>
      </c>
      <c r="M4" s="168">
        <v>34059</v>
      </c>
      <c r="N4" s="168">
        <v>34424</v>
      </c>
      <c r="O4" s="168">
        <v>34789</v>
      </c>
      <c r="P4" s="168">
        <v>35155</v>
      </c>
      <c r="Q4" s="168">
        <v>35520</v>
      </c>
      <c r="R4" s="168">
        <v>35885</v>
      </c>
      <c r="S4" s="168">
        <v>36250</v>
      </c>
      <c r="T4" s="168">
        <v>36616</v>
      </c>
      <c r="U4" s="168">
        <v>36981</v>
      </c>
      <c r="V4" s="168">
        <v>37346</v>
      </c>
      <c r="W4" s="168">
        <v>37711</v>
      </c>
      <c r="X4" s="168">
        <v>38077</v>
      </c>
      <c r="Y4" s="168">
        <v>38442</v>
      </c>
      <c r="Z4" s="168">
        <v>38807</v>
      </c>
      <c r="AA4" s="168">
        <v>39172</v>
      </c>
      <c r="AB4" s="168">
        <v>39538</v>
      </c>
      <c r="AC4" s="168">
        <v>39903</v>
      </c>
      <c r="AD4" s="168">
        <v>40268</v>
      </c>
      <c r="AE4" s="168">
        <v>40633</v>
      </c>
      <c r="AF4" s="168">
        <v>40999</v>
      </c>
      <c r="AG4" s="168">
        <v>41364</v>
      </c>
      <c r="AH4" s="168">
        <v>41729</v>
      </c>
      <c r="AI4" s="168">
        <v>42094</v>
      </c>
      <c r="AJ4" s="168">
        <v>42460</v>
      </c>
      <c r="AK4" s="168">
        <v>42825</v>
      </c>
      <c r="AL4" s="168">
        <v>43190</v>
      </c>
      <c r="AM4" s="168">
        <v>43555</v>
      </c>
      <c r="AN4" s="168">
        <v>43921</v>
      </c>
      <c r="AO4" s="168">
        <v>44286</v>
      </c>
      <c r="AP4" s="168">
        <v>44651</v>
      </c>
      <c r="AQ4" s="1">
        <v>45016</v>
      </c>
      <c r="AR4" s="168">
        <v>45382</v>
      </c>
      <c r="AS4" s="168">
        <v>45747</v>
      </c>
      <c r="AT4" s="168">
        <v>46112</v>
      </c>
      <c r="AU4" s="168">
        <v>46477</v>
      </c>
      <c r="AV4" s="168">
        <v>46843</v>
      </c>
      <c r="AW4" s="168"/>
    </row>
    <row r="5" spans="1:49" ht="16.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57"/>
      <c r="AR5" s="2"/>
      <c r="AS5" s="2"/>
      <c r="AT5" s="2"/>
      <c r="AU5" s="2"/>
      <c r="AV5" s="2"/>
      <c r="AW5" s="2"/>
    </row>
    <row r="6" spans="1:49" ht="16.8">
      <c r="A6" s="2"/>
      <c r="B6" s="22" t="s">
        <v>530</v>
      </c>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197"/>
      <c r="AR6" s="22"/>
      <c r="AS6" s="22"/>
      <c r="AT6" s="22"/>
      <c r="AU6" s="22"/>
      <c r="AV6" s="22"/>
      <c r="AW6" s="2"/>
    </row>
    <row r="7" spans="1:49" ht="16.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165"/>
      <c r="AK7" s="165"/>
      <c r="AL7" s="165"/>
      <c r="AM7" s="165"/>
      <c r="AN7" s="165"/>
      <c r="AO7" s="165"/>
      <c r="AP7" s="165"/>
      <c r="AQ7" s="3"/>
      <c r="AR7" s="165"/>
      <c r="AS7" s="165"/>
      <c r="AT7" s="165"/>
      <c r="AU7" s="165"/>
      <c r="AV7" s="210"/>
      <c r="AW7" s="2"/>
    </row>
    <row r="8" spans="1:49" ht="16.8">
      <c r="A8" s="2"/>
      <c r="B8" s="2"/>
      <c r="C8" s="20" t="s">
        <v>919</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39"/>
      <c r="AR8" s="20"/>
      <c r="AS8" s="20"/>
      <c r="AT8" s="20"/>
      <c r="AU8" s="20"/>
      <c r="AV8" s="394"/>
      <c r="AW8" s="2"/>
    </row>
    <row r="9" spans="1:49" ht="16.8">
      <c r="A9" s="2"/>
      <c r="B9" s="2"/>
      <c r="C9" s="4" t="s">
        <v>920</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5"/>
      <c r="AR9" s="12"/>
      <c r="AS9" s="4"/>
      <c r="AT9" s="4"/>
      <c r="AU9" s="4"/>
      <c r="AV9" s="4"/>
      <c r="AW9" s="2"/>
    </row>
    <row r="10" spans="1:49" ht="16.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165"/>
      <c r="AK10" s="165"/>
      <c r="AL10" s="165"/>
      <c r="AM10" s="165"/>
      <c r="AN10" s="165"/>
      <c r="AO10" s="165"/>
      <c r="AP10" s="165"/>
      <c r="AQ10" s="3"/>
      <c r="AR10" s="165"/>
      <c r="AS10" s="165"/>
      <c r="AT10" s="165"/>
      <c r="AU10" s="165"/>
      <c r="AV10" s="165"/>
      <c r="AW10" s="2"/>
    </row>
    <row r="11" spans="1:49" ht="16.8">
      <c r="A11" s="2"/>
      <c r="B11" s="2"/>
      <c r="C11" s="2"/>
      <c r="D11" s="10" t="s">
        <v>921</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1"/>
      <c r="AR11" s="10"/>
      <c r="AS11" s="10"/>
      <c r="AT11" s="10"/>
      <c r="AU11" s="10"/>
      <c r="AV11" s="10"/>
      <c r="AW11" s="2"/>
    </row>
    <row r="12" spans="1:49" s="21" customFormat="1" ht="16.8">
      <c r="E12" s="47" t="s">
        <v>599</v>
      </c>
      <c r="G12" s="21" t="s">
        <v>249</v>
      </c>
      <c r="H12" s="48"/>
      <c r="AJ12" s="49"/>
      <c r="AK12" s="49"/>
      <c r="AL12" s="49"/>
      <c r="AM12" s="49"/>
      <c r="AN12" s="49"/>
      <c r="AO12" s="49"/>
      <c r="AP12" s="49"/>
      <c r="AQ12" s="214"/>
      <c r="AR12" s="49">
        <f>InputSummary!AR182</f>
        <v>3.97335776E-2</v>
      </c>
      <c r="AS12" s="49">
        <f>InputSummary!AS182</f>
        <v>4.1370183200000001E-2</v>
      </c>
      <c r="AT12" s="49">
        <f>InputSummary!AT182</f>
        <v>4.1450170800000005E-2</v>
      </c>
      <c r="AU12" s="49">
        <f>InputSummary!AU182</f>
        <v>4.15681044E-2</v>
      </c>
      <c r="AV12" s="49">
        <f>InputSummary!AV182</f>
        <v>4.1755693600000005E-2</v>
      </c>
      <c r="AW12" s="48"/>
    </row>
    <row r="13" spans="1:49" s="21" customFormat="1" ht="16.8">
      <c r="E13" s="41" t="s">
        <v>922</v>
      </c>
      <c r="G13" s="21" t="s">
        <v>100</v>
      </c>
      <c r="H13" s="48"/>
      <c r="AJ13" s="121"/>
      <c r="AK13" s="121"/>
      <c r="AL13" s="121"/>
      <c r="AM13" s="121"/>
      <c r="AN13" s="121"/>
      <c r="AO13" s="121"/>
      <c r="AP13" s="121"/>
      <c r="AQ13" s="231"/>
      <c r="AR13" s="121">
        <f t="shared" ref="AR13:AU13" si="0">1 / (1 + AR12)</f>
        <v>0.96178484714159518</v>
      </c>
      <c r="AS13" s="121">
        <f t="shared" si="0"/>
        <v>0.96027331695548013</v>
      </c>
      <c r="AT13" s="121">
        <f t="shared" si="0"/>
        <v>0.96019956406732399</v>
      </c>
      <c r="AU13" s="121">
        <f t="shared" si="0"/>
        <v>0.96009084358055918</v>
      </c>
      <c r="AV13" s="121">
        <f>1 / (1 + AV12)</f>
        <v>0.95991795978987671</v>
      </c>
      <c r="AW13" s="48"/>
    </row>
    <row r="14" spans="1:49" s="21" customFormat="1" ht="16.8">
      <c r="E14" s="41"/>
      <c r="H14" s="48"/>
      <c r="AJ14" s="13"/>
      <c r="AK14" s="13"/>
      <c r="AL14" s="13"/>
      <c r="AM14" s="13"/>
      <c r="AN14" s="13"/>
      <c r="AO14" s="13"/>
      <c r="AP14" s="13"/>
      <c r="AQ14" s="50"/>
      <c r="AR14" s="13"/>
      <c r="AS14" s="13"/>
      <c r="AT14" s="13"/>
      <c r="AU14" s="13"/>
      <c r="AV14" s="13"/>
      <c r="AW14" s="48"/>
    </row>
    <row r="15" spans="1:49" s="21" customFormat="1" ht="16.8">
      <c r="E15" s="41" t="s">
        <v>923</v>
      </c>
      <c r="G15" s="2" t="s">
        <v>105</v>
      </c>
      <c r="H15" s="48"/>
      <c r="AJ15" s="7"/>
      <c r="AK15" s="7"/>
      <c r="AL15" s="7"/>
      <c r="AM15" s="7"/>
      <c r="AN15" s="7"/>
      <c r="AO15" s="7"/>
      <c r="AP15" s="7"/>
      <c r="AQ15" s="65"/>
      <c r="AR15" s="7">
        <f t="shared" ref="AR15:AU15" si="1">AR46</f>
        <v>2749.4964766521389</v>
      </c>
      <c r="AS15" s="7">
        <f t="shared" si="1"/>
        <v>2812.7851204916328</v>
      </c>
      <c r="AT15" s="7">
        <f t="shared" si="1"/>
        <v>2875.2430498508083</v>
      </c>
      <c r="AU15" s="7">
        <f t="shared" si="1"/>
        <v>2938.2798229206705</v>
      </c>
      <c r="AV15" s="7">
        <f>AV46</f>
        <v>3006.3101096006226</v>
      </c>
      <c r="AW15" s="48"/>
    </row>
    <row r="16" spans="1:49" s="21" customFormat="1" ht="16.8">
      <c r="E16" s="41"/>
      <c r="G16" s="2"/>
      <c r="H16" s="48"/>
      <c r="AJ16" s="7"/>
      <c r="AK16" s="7"/>
      <c r="AL16" s="7"/>
      <c r="AM16" s="7"/>
      <c r="AN16" s="7"/>
      <c r="AO16" s="7"/>
      <c r="AP16" s="7"/>
      <c r="AQ16" s="65"/>
      <c r="AR16" s="7"/>
      <c r="AS16" s="7"/>
      <c r="AT16" s="7"/>
      <c r="AU16" s="7"/>
      <c r="AV16" s="7"/>
      <c r="AW16" s="48"/>
    </row>
    <row r="17" spans="1:49" s="21" customFormat="1" ht="16.8">
      <c r="E17" s="47" t="s">
        <v>924</v>
      </c>
      <c r="G17" s="2" t="s">
        <v>105</v>
      </c>
      <c r="H17" s="48"/>
      <c r="AJ17" s="461"/>
      <c r="AK17" s="461"/>
      <c r="AL17" s="461"/>
      <c r="AM17" s="461"/>
      <c r="AN17" s="461"/>
      <c r="AO17" s="461"/>
      <c r="AP17" s="461"/>
      <c r="AQ17" s="386"/>
      <c r="AR17" s="461">
        <f t="shared" ref="AR17:AU17" si="2">AR13 * AR15</f>
        <v>2644.4240485132318</v>
      </c>
      <c r="AS17" s="461">
        <f t="shared" si="2"/>
        <v>2701.0424975375199</v>
      </c>
      <c r="AT17" s="461">
        <f t="shared" si="2"/>
        <v>2760.8071230543492</v>
      </c>
      <c r="AU17" s="461">
        <f t="shared" si="2"/>
        <v>2821.0155538636427</v>
      </c>
      <c r="AV17" s="461">
        <f>AV13 * AV15</f>
        <v>2885.8110669035104</v>
      </c>
      <c r="AW17" s="48"/>
    </row>
    <row r="18" spans="1:49" s="21" customFormat="1" ht="16.8">
      <c r="E18" s="41"/>
      <c r="H18" s="48"/>
      <c r="AJ18" s="8"/>
      <c r="AK18" s="8"/>
      <c r="AL18" s="8"/>
      <c r="AM18" s="8"/>
      <c r="AN18" s="8"/>
      <c r="AO18" s="8"/>
      <c r="AP18" s="8"/>
      <c r="AQ18" s="9"/>
      <c r="AR18" s="8"/>
      <c r="AS18" s="8"/>
      <c r="AT18" s="8"/>
      <c r="AU18" s="8"/>
      <c r="AV18" s="8"/>
      <c r="AW18" s="48"/>
    </row>
    <row r="19" spans="1:49" s="21" customFormat="1" ht="16.8">
      <c r="D19" s="10" t="s">
        <v>925</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1"/>
      <c r="AR19" s="10"/>
      <c r="AS19" s="10"/>
      <c r="AT19" s="10"/>
      <c r="AU19" s="10"/>
      <c r="AV19" s="10"/>
      <c r="AW19" s="48"/>
    </row>
    <row r="20" spans="1:49" s="21" customFormat="1" ht="16.8">
      <c r="E20" s="41" t="s">
        <v>926</v>
      </c>
      <c r="G20" s="2" t="s">
        <v>105</v>
      </c>
      <c r="H20" s="48"/>
      <c r="AJ20" s="7"/>
      <c r="AK20" s="7"/>
      <c r="AL20" s="7"/>
      <c r="AM20" s="7"/>
      <c r="AN20" s="7"/>
      <c r="AO20" s="7"/>
      <c r="AP20" s="7"/>
      <c r="AQ20" s="65"/>
      <c r="AR20" s="7">
        <f>AR43</f>
        <v>2696.0784843571746</v>
      </c>
      <c r="AS20" s="7">
        <f t="shared" ref="AS20:AV20" si="3">AS43</f>
        <v>2749.4964766521389</v>
      </c>
      <c r="AT20" s="7">
        <f t="shared" si="3"/>
        <v>2812.7851204916328</v>
      </c>
      <c r="AU20" s="7">
        <f t="shared" si="3"/>
        <v>2875.2430498508083</v>
      </c>
      <c r="AV20" s="7">
        <f t="shared" si="3"/>
        <v>2938.2798229206705</v>
      </c>
      <c r="AW20" s="48"/>
    </row>
    <row r="21" spans="1:49" s="21" customFormat="1" ht="16.8">
      <c r="E21" s="41" t="s">
        <v>924</v>
      </c>
      <c r="G21" s="2" t="s">
        <v>105</v>
      </c>
      <c r="H21" s="48"/>
      <c r="AJ21" s="7"/>
      <c r="AK21" s="7"/>
      <c r="AL21" s="7"/>
      <c r="AM21" s="7"/>
      <c r="AN21" s="7"/>
      <c r="AO21" s="7"/>
      <c r="AP21" s="7"/>
      <c r="AQ21" s="65"/>
      <c r="AR21" s="7">
        <f>AR17</f>
        <v>2644.4240485132318</v>
      </c>
      <c r="AS21" s="7">
        <f t="shared" ref="AS21:AV21" si="4">AS17</f>
        <v>2701.0424975375199</v>
      </c>
      <c r="AT21" s="7">
        <f t="shared" si="4"/>
        <v>2760.8071230543492</v>
      </c>
      <c r="AU21" s="7">
        <f t="shared" si="4"/>
        <v>2821.0155538636427</v>
      </c>
      <c r="AV21" s="7">
        <f t="shared" si="4"/>
        <v>2885.8110669035104</v>
      </c>
      <c r="AW21" s="48"/>
    </row>
    <row r="22" spans="1:49" s="21" customFormat="1" ht="16.8">
      <c r="E22" s="47"/>
      <c r="H22" s="48"/>
      <c r="AJ22" s="7"/>
      <c r="AK22" s="7"/>
      <c r="AL22" s="7"/>
      <c r="AM22" s="7"/>
      <c r="AN22" s="7"/>
      <c r="AO22" s="7"/>
      <c r="AP22" s="7"/>
      <c r="AQ22" s="65"/>
      <c r="AR22" s="7"/>
      <c r="AS22" s="7"/>
      <c r="AT22" s="7"/>
      <c r="AU22" s="7"/>
      <c r="AV22" s="7"/>
      <c r="AW22" s="48"/>
    </row>
    <row r="23" spans="1:49" s="21" customFormat="1" ht="16.8">
      <c r="E23" s="47" t="s">
        <v>925</v>
      </c>
      <c r="G23" s="2" t="s">
        <v>105</v>
      </c>
      <c r="H23" s="48"/>
      <c r="AJ23" s="461"/>
      <c r="AK23" s="461"/>
      <c r="AL23" s="461"/>
      <c r="AM23" s="461"/>
      <c r="AN23" s="461"/>
      <c r="AO23" s="461"/>
      <c r="AP23" s="461"/>
      <c r="AQ23" s="386"/>
      <c r="AR23" s="461">
        <f t="shared" ref="AR23:AU23" si="5">AVERAGE(AR20:AR21)</f>
        <v>2670.2512664352034</v>
      </c>
      <c r="AS23" s="461">
        <f t="shared" si="5"/>
        <v>2725.2694870948294</v>
      </c>
      <c r="AT23" s="461">
        <f t="shared" si="5"/>
        <v>2786.7961217729908</v>
      </c>
      <c r="AU23" s="461">
        <f t="shared" si="5"/>
        <v>2848.1293018572255</v>
      </c>
      <c r="AV23" s="461">
        <f>AVERAGE(AV20:AV21)</f>
        <v>2912.0454449120907</v>
      </c>
      <c r="AW23" s="48"/>
    </row>
    <row r="24" spans="1:49" s="21" customFormat="1" ht="16.8">
      <c r="E24" s="47"/>
      <c r="H24" s="48"/>
      <c r="AJ24" s="8"/>
      <c r="AK24" s="8"/>
      <c r="AL24" s="8"/>
      <c r="AM24" s="8"/>
      <c r="AN24" s="8"/>
      <c r="AO24" s="8"/>
      <c r="AP24" s="8"/>
      <c r="AQ24" s="9"/>
      <c r="AR24" s="8"/>
      <c r="AS24" s="8"/>
      <c r="AT24" s="8"/>
      <c r="AU24" s="8"/>
      <c r="AV24" s="8"/>
      <c r="AW24" s="48"/>
    </row>
    <row r="25" spans="1:49" s="21" customFormat="1" ht="16.8">
      <c r="C25" s="20" t="s">
        <v>927</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9"/>
      <c r="AR25" s="20"/>
      <c r="AS25" s="20"/>
      <c r="AT25" s="20"/>
      <c r="AU25" s="20"/>
      <c r="AV25" s="20"/>
      <c r="AW25" s="48"/>
    </row>
    <row r="26" spans="1:49" s="21" customFormat="1" ht="16.8">
      <c r="E26" s="47"/>
      <c r="H26" s="48"/>
      <c r="AJ26" s="8"/>
      <c r="AK26" s="8"/>
      <c r="AL26" s="8"/>
      <c r="AM26" s="8"/>
      <c r="AN26" s="8"/>
      <c r="AO26" s="8"/>
      <c r="AP26" s="8"/>
      <c r="AQ26" s="9"/>
      <c r="AR26" s="8"/>
      <c r="AS26" s="8"/>
      <c r="AT26" s="8"/>
      <c r="AU26" s="8"/>
      <c r="AV26" s="8"/>
      <c r="AW26" s="48"/>
    </row>
    <row r="27" spans="1:49" s="21" customFormat="1" ht="16.8">
      <c r="E27" s="47" t="s">
        <v>925</v>
      </c>
      <c r="G27" s="2" t="s">
        <v>105</v>
      </c>
      <c r="H27" s="48"/>
      <c r="AJ27" s="7"/>
      <c r="AK27" s="7"/>
      <c r="AL27" s="7"/>
      <c r="AM27" s="7"/>
      <c r="AN27" s="7"/>
      <c r="AO27" s="7"/>
      <c r="AP27" s="7"/>
      <c r="AQ27" s="65"/>
      <c r="AR27" s="7">
        <f t="shared" ref="AR27:AU27" si="6">AR23</f>
        <v>2670.2512664352034</v>
      </c>
      <c r="AS27" s="7">
        <f t="shared" si="6"/>
        <v>2725.2694870948294</v>
      </c>
      <c r="AT27" s="7">
        <f t="shared" si="6"/>
        <v>2786.7961217729908</v>
      </c>
      <c r="AU27" s="7">
        <f t="shared" si="6"/>
        <v>2848.1293018572255</v>
      </c>
      <c r="AV27" s="7">
        <f>AV23</f>
        <v>2912.0454449120907</v>
      </c>
      <c r="AW27" s="48"/>
    </row>
    <row r="28" spans="1:49" s="21" customFormat="1" ht="16.8">
      <c r="E28" s="47" t="s">
        <v>599</v>
      </c>
      <c r="G28" s="21" t="s">
        <v>249</v>
      </c>
      <c r="H28" s="48"/>
      <c r="AJ28" s="185"/>
      <c r="AK28" s="185"/>
      <c r="AL28" s="185"/>
      <c r="AM28" s="185"/>
      <c r="AN28" s="185"/>
      <c r="AO28" s="185"/>
      <c r="AP28" s="185"/>
      <c r="AQ28" s="190"/>
      <c r="AR28" s="185">
        <f>AR12</f>
        <v>3.97335776E-2</v>
      </c>
      <c r="AS28" s="185">
        <f>AS12</f>
        <v>4.1370183200000001E-2</v>
      </c>
      <c r="AT28" s="185">
        <f>AT12</f>
        <v>4.1450170800000005E-2</v>
      </c>
      <c r="AU28" s="185">
        <f>AU12</f>
        <v>4.15681044E-2</v>
      </c>
      <c r="AV28" s="185">
        <f>AV12</f>
        <v>4.1755693600000005E-2</v>
      </c>
      <c r="AW28" s="48"/>
    </row>
    <row r="29" spans="1:49" s="21" customFormat="1" ht="16.8">
      <c r="E29" s="47"/>
      <c r="H29" s="48"/>
      <c r="AJ29" s="7"/>
      <c r="AK29" s="7"/>
      <c r="AL29" s="7"/>
      <c r="AM29" s="7"/>
      <c r="AN29" s="7"/>
      <c r="AO29" s="7"/>
      <c r="AP29" s="7"/>
      <c r="AQ29" s="65"/>
      <c r="AR29" s="7"/>
      <c r="AS29" s="7"/>
      <c r="AT29" s="7"/>
      <c r="AU29" s="7"/>
      <c r="AV29" s="7"/>
      <c r="AW29" s="48"/>
    </row>
    <row r="30" spans="1:49" s="21" customFormat="1" ht="16.8">
      <c r="E30" s="47" t="s">
        <v>530</v>
      </c>
      <c r="G30" s="2" t="s">
        <v>105</v>
      </c>
      <c r="H30" s="48"/>
      <c r="AJ30" s="538"/>
      <c r="AK30" s="538"/>
      <c r="AL30" s="538"/>
      <c r="AM30" s="538"/>
      <c r="AN30" s="538"/>
      <c r="AO30" s="538"/>
      <c r="AP30" s="538"/>
      <c r="AQ30" s="385"/>
      <c r="AR30" s="538">
        <f t="shared" ref="AR30:AU30" si="7">AR27 * AR28</f>
        <v>106.09863590640143</v>
      </c>
      <c r="AS30" s="538">
        <f t="shared" si="7"/>
        <v>112.74489795048314</v>
      </c>
      <c r="AT30" s="538">
        <f t="shared" si="7"/>
        <v>115.51317523226808</v>
      </c>
      <c r="AU30" s="538">
        <f t="shared" si="7"/>
        <v>118.39133616430027</v>
      </c>
      <c r="AV30" s="538">
        <f>AV27 * AV28</f>
        <v>121.59447734702495</v>
      </c>
      <c r="AW30" s="48"/>
    </row>
    <row r="31" spans="1:49" ht="16.8">
      <c r="A31" s="2"/>
      <c r="B31" s="2"/>
      <c r="C31" s="2"/>
      <c r="D31" s="2"/>
      <c r="E31" s="13"/>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57"/>
      <c r="AR31" s="2"/>
      <c r="AS31" s="2"/>
      <c r="AT31" s="2"/>
      <c r="AU31" s="2"/>
      <c r="AV31" s="2"/>
      <c r="AW31" s="2"/>
    </row>
    <row r="32" spans="1:49" s="2" customFormat="1" ht="16.8">
      <c r="B32" s="51" t="s">
        <v>274</v>
      </c>
      <c r="C32" s="51"/>
      <c r="D32" s="51"/>
      <c r="E32" s="52"/>
      <c r="F32" s="51"/>
      <c r="G32" s="51"/>
      <c r="H32" s="51"/>
      <c r="I32" s="51"/>
      <c r="J32" s="53"/>
      <c r="K32" s="53"/>
      <c r="L32" s="53"/>
      <c r="M32" s="53"/>
      <c r="N32" s="53"/>
      <c r="O32" s="53"/>
      <c r="P32" s="53"/>
      <c r="Q32" s="53"/>
      <c r="R32" s="53"/>
      <c r="S32" s="53"/>
      <c r="T32" s="53"/>
      <c r="U32" s="53"/>
      <c r="V32" s="53"/>
      <c r="W32" s="53"/>
      <c r="X32" s="53"/>
      <c r="Y32" s="53"/>
      <c r="Z32" s="53"/>
      <c r="AA32" s="51"/>
      <c r="AB32" s="51"/>
      <c r="AC32" s="51"/>
      <c r="AD32" s="51"/>
      <c r="AE32" s="51"/>
      <c r="AF32" s="51"/>
      <c r="AG32" s="51"/>
      <c r="AH32" s="51"/>
      <c r="AI32" s="51"/>
      <c r="AJ32" s="51"/>
      <c r="AK32" s="51"/>
      <c r="AL32" s="51"/>
      <c r="AM32" s="51"/>
      <c r="AN32" s="51"/>
      <c r="AO32" s="51"/>
      <c r="AP32" s="51"/>
      <c r="AQ32" s="54"/>
      <c r="AR32" s="51"/>
      <c r="AS32" s="51"/>
      <c r="AT32" s="51"/>
      <c r="AU32" s="51"/>
      <c r="AV32" s="51"/>
    </row>
    <row r="33" spans="2:48" s="2" customFormat="1" ht="16.8">
      <c r="B33" s="4" t="s">
        <v>928</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5"/>
      <c r="AR33" s="12"/>
      <c r="AS33" s="4"/>
      <c r="AT33" s="4"/>
      <c r="AU33" s="4"/>
      <c r="AV33" s="4"/>
    </row>
    <row r="34" spans="2:48" s="2" customFormat="1" ht="16.8">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6"/>
      <c r="AR34" s="35"/>
      <c r="AS34" s="34"/>
      <c r="AT34" s="34"/>
      <c r="AU34" s="34"/>
      <c r="AV34" s="34"/>
    </row>
    <row r="35" spans="2:48" s="2" customFormat="1" ht="16.8">
      <c r="C35" s="28" t="s">
        <v>929</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0"/>
      <c r="AK35" s="20"/>
      <c r="AL35" s="20"/>
      <c r="AM35" s="20"/>
      <c r="AN35" s="20"/>
      <c r="AO35" s="20"/>
      <c r="AP35" s="20"/>
      <c r="AQ35" s="39"/>
      <c r="AR35" s="20"/>
      <c r="AS35" s="20"/>
      <c r="AT35" s="20"/>
      <c r="AU35" s="20"/>
      <c r="AV35" s="20"/>
    </row>
    <row r="36" spans="2:48" s="2" customFormat="1" ht="16.8">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6"/>
      <c r="AR36" s="35"/>
      <c r="AS36" s="34"/>
      <c r="AT36" s="34"/>
      <c r="AU36" s="34"/>
      <c r="AV36" s="34"/>
    </row>
    <row r="37" spans="2:48" s="2" customFormat="1" ht="16.8">
      <c r="B37" s="34"/>
      <c r="C37" s="34"/>
      <c r="D37" s="34"/>
      <c r="E37" s="34" t="s">
        <v>930</v>
      </c>
      <c r="F37" s="34"/>
      <c r="G37" s="2" t="s">
        <v>550</v>
      </c>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f>InputSummary!AJ20</f>
        <v>1</v>
      </c>
      <c r="AK37" s="34">
        <f>InputSummary!AK20</f>
        <v>0</v>
      </c>
      <c r="AL37" s="34">
        <f>InputSummary!AL20</f>
        <v>0</v>
      </c>
      <c r="AM37" s="34">
        <f>InputSummary!AM20</f>
        <v>0</v>
      </c>
      <c r="AN37" s="34">
        <f>InputSummary!AN20</f>
        <v>0</v>
      </c>
      <c r="AO37" s="34">
        <f>InputSummary!AO20</f>
        <v>0</v>
      </c>
      <c r="AP37" s="34">
        <f>InputSummary!AP20</f>
        <v>0</v>
      </c>
      <c r="AQ37" s="36">
        <f>InputSummary!AQ20</f>
        <v>0</v>
      </c>
      <c r="AR37" s="320">
        <f>InputSummary!AR20</f>
        <v>0</v>
      </c>
      <c r="AS37" s="320">
        <f>InputSummary!AS20</f>
        <v>0</v>
      </c>
      <c r="AT37" s="320">
        <f>InputSummary!AT20</f>
        <v>0</v>
      </c>
      <c r="AU37" s="320">
        <f>InputSummary!AU20</f>
        <v>0</v>
      </c>
      <c r="AV37" s="320">
        <f>InputSummary!AV20</f>
        <v>0</v>
      </c>
    </row>
    <row r="38" spans="2:48" s="2" customFormat="1" ht="16.8">
      <c r="C38" s="55"/>
      <c r="E38" s="41"/>
      <c r="J38" s="42"/>
      <c r="K38" s="42"/>
      <c r="L38" s="42"/>
      <c r="M38" s="42"/>
      <c r="N38" s="42"/>
      <c r="O38" s="42"/>
      <c r="P38" s="42"/>
      <c r="Q38" s="42"/>
      <c r="R38" s="42"/>
      <c r="S38" s="42"/>
      <c r="T38" s="42"/>
      <c r="U38" s="42"/>
      <c r="V38" s="42"/>
      <c r="W38" s="42"/>
      <c r="X38" s="42"/>
      <c r="Y38" s="42"/>
      <c r="Z38" s="42"/>
      <c r="AQ38" s="57"/>
    </row>
    <row r="39" spans="2:48" s="2" customFormat="1" ht="16.8">
      <c r="C39" s="28" t="s">
        <v>931</v>
      </c>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0"/>
      <c r="AK39" s="20"/>
      <c r="AL39" s="20"/>
      <c r="AM39" s="20"/>
      <c r="AN39" s="20"/>
      <c r="AO39" s="20"/>
      <c r="AP39" s="20"/>
      <c r="AQ39" s="39"/>
      <c r="AR39" s="20"/>
      <c r="AS39" s="20"/>
      <c r="AT39" s="20"/>
      <c r="AU39" s="20"/>
      <c r="AV39" s="20"/>
    </row>
    <row r="40" spans="2:48" s="2" customFormat="1" ht="16.8">
      <c r="C40" s="55"/>
      <c r="E40" s="41"/>
      <c r="J40" s="42"/>
      <c r="K40" s="42"/>
      <c r="L40" s="42"/>
      <c r="M40" s="42"/>
      <c r="N40" s="42"/>
      <c r="O40" s="42"/>
      <c r="P40" s="42"/>
      <c r="Q40" s="42"/>
      <c r="R40" s="42"/>
      <c r="S40" s="42"/>
      <c r="T40" s="42"/>
      <c r="U40" s="42"/>
      <c r="V40" s="42"/>
      <c r="W40" s="42"/>
      <c r="X40" s="42"/>
      <c r="Y40" s="42"/>
      <c r="Z40" s="42"/>
      <c r="AJ40" s="8"/>
      <c r="AK40" s="8"/>
      <c r="AL40" s="8"/>
      <c r="AM40" s="8"/>
      <c r="AN40" s="8"/>
      <c r="AO40" s="8"/>
      <c r="AP40" s="8"/>
      <c r="AQ40" s="9"/>
      <c r="AR40" s="8"/>
      <c r="AS40" s="8"/>
      <c r="AT40" s="8"/>
      <c r="AU40" s="8"/>
      <c r="AV40" s="8"/>
    </row>
    <row r="41" spans="2:48" s="72" customFormat="1" ht="16.8">
      <c r="C41" s="73"/>
      <c r="E41" s="74" t="s">
        <v>932</v>
      </c>
      <c r="G41" s="2" t="s">
        <v>105</v>
      </c>
      <c r="J41" s="75"/>
      <c r="K41" s="75"/>
      <c r="L41" s="75"/>
      <c r="M41" s="75"/>
      <c r="N41" s="75"/>
      <c r="O41" s="75"/>
      <c r="P41" s="75"/>
      <c r="Q41" s="75"/>
      <c r="R41" s="75"/>
      <c r="S41" s="75"/>
      <c r="T41" s="75"/>
      <c r="U41" s="75"/>
      <c r="V41" s="75"/>
      <c r="W41" s="75"/>
      <c r="X41" s="75"/>
      <c r="Y41" s="75"/>
      <c r="Z41" s="75"/>
      <c r="AJ41" s="72">
        <f t="shared" ref="AJ41:AV41" si="8">(AJ55 - AJ63 - AJ73) * AJ$37</f>
        <v>2360.7990523826297</v>
      </c>
      <c r="AK41" s="72">
        <f t="shared" si="8"/>
        <v>0</v>
      </c>
      <c r="AL41" s="72">
        <f t="shared" si="8"/>
        <v>0</v>
      </c>
      <c r="AM41" s="72">
        <f t="shared" si="8"/>
        <v>0</v>
      </c>
      <c r="AN41" s="72">
        <f t="shared" si="8"/>
        <v>0</v>
      </c>
      <c r="AO41" s="72">
        <f t="shared" si="8"/>
        <v>0</v>
      </c>
      <c r="AP41" s="72">
        <f t="shared" si="8"/>
        <v>0</v>
      </c>
      <c r="AQ41" s="223">
        <f t="shared" si="8"/>
        <v>0</v>
      </c>
      <c r="AR41" s="72">
        <f t="shared" si="8"/>
        <v>0</v>
      </c>
      <c r="AS41" s="72">
        <f t="shared" si="8"/>
        <v>0</v>
      </c>
      <c r="AT41" s="72">
        <f t="shared" si="8"/>
        <v>0</v>
      </c>
      <c r="AU41" s="72">
        <f t="shared" si="8"/>
        <v>0</v>
      </c>
      <c r="AV41" s="72">
        <f t="shared" si="8"/>
        <v>0</v>
      </c>
    </row>
    <row r="42" spans="2:48" s="2" customFormat="1" ht="16.8">
      <c r="C42" s="55"/>
      <c r="E42" s="41"/>
      <c r="J42" s="42"/>
      <c r="K42" s="42"/>
      <c r="L42" s="42"/>
      <c r="M42" s="42"/>
      <c r="N42" s="42"/>
      <c r="O42" s="42"/>
      <c r="P42" s="42"/>
      <c r="Q42" s="42"/>
      <c r="R42" s="42"/>
      <c r="S42" s="42"/>
      <c r="T42" s="42"/>
      <c r="U42" s="42"/>
      <c r="V42" s="42"/>
      <c r="W42" s="42"/>
      <c r="X42" s="42"/>
      <c r="Y42" s="42"/>
      <c r="Z42" s="42"/>
      <c r="AJ42" s="8"/>
      <c r="AK42" s="8"/>
      <c r="AL42" s="8"/>
      <c r="AM42" s="8"/>
      <c r="AN42" s="8"/>
      <c r="AO42" s="8"/>
      <c r="AP42" s="8"/>
      <c r="AQ42" s="9"/>
      <c r="AR42" s="8"/>
      <c r="AS42" s="8"/>
      <c r="AT42" s="8"/>
      <c r="AU42" s="8"/>
      <c r="AV42" s="8"/>
    </row>
    <row r="43" spans="2:48" s="2" customFormat="1" ht="16.8">
      <c r="D43" s="180"/>
      <c r="E43" s="56" t="s">
        <v>933</v>
      </c>
      <c r="G43" s="2" t="s">
        <v>105</v>
      </c>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2">
        <f t="shared" ref="AJ43:AV43" si="9">AI46 + AJ41</f>
        <v>2360.7990523826297</v>
      </c>
      <c r="AK43" s="2">
        <f t="shared" si="9"/>
        <v>2414.5348326018516</v>
      </c>
      <c r="AL43" s="2">
        <f t="shared" si="9"/>
        <v>2464.8080047988324</v>
      </c>
      <c r="AM43" s="2">
        <f t="shared" si="9"/>
        <v>2493.7819618152512</v>
      </c>
      <c r="AN43" s="2">
        <f t="shared" si="9"/>
        <v>2517.0346154957879</v>
      </c>
      <c r="AO43" s="2">
        <f t="shared" si="9"/>
        <v>2544.8719718902012</v>
      </c>
      <c r="AP43" s="2">
        <f t="shared" si="9"/>
        <v>2581.7498777046321</v>
      </c>
      <c r="AQ43" s="57">
        <f t="shared" si="9"/>
        <v>2640.5775426940772</v>
      </c>
      <c r="AR43" s="2">
        <f t="shared" si="9"/>
        <v>2696.0784843571746</v>
      </c>
      <c r="AS43" s="2">
        <f t="shared" si="9"/>
        <v>2749.4964766521389</v>
      </c>
      <c r="AT43" s="2">
        <f t="shared" si="9"/>
        <v>2812.7851204916328</v>
      </c>
      <c r="AU43" s="2">
        <f t="shared" si="9"/>
        <v>2875.2430498508083</v>
      </c>
      <c r="AV43" s="2">
        <f t="shared" si="9"/>
        <v>2938.2798229206705</v>
      </c>
    </row>
    <row r="44" spans="2:48" s="2" customFormat="1" ht="16.8">
      <c r="E44" s="56" t="s">
        <v>934</v>
      </c>
      <c r="G44" s="2" t="s">
        <v>105</v>
      </c>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30">
        <f t="shared" ref="AJ44:AQ44" si="10">AJ57</f>
        <v>260.29535879439482</v>
      </c>
      <c r="AK44" s="30">
        <f t="shared" si="10"/>
        <v>261.62410763197471</v>
      </c>
      <c r="AL44" s="30">
        <f t="shared" si="10"/>
        <v>242.82660409671274</v>
      </c>
      <c r="AM44" s="30">
        <f t="shared" si="10"/>
        <v>239.0089582662913</v>
      </c>
      <c r="AN44" s="30">
        <f t="shared" si="10"/>
        <v>244.21148436577093</v>
      </c>
      <c r="AO44" s="30">
        <f t="shared" si="10"/>
        <v>254.07518243725505</v>
      </c>
      <c r="AP44" s="30">
        <f t="shared" si="10"/>
        <v>257.23747524656449</v>
      </c>
      <c r="AQ44" s="218">
        <f t="shared" si="10"/>
        <v>252.66298885090012</v>
      </c>
      <c r="AR44" s="30">
        <f t="shared" ref="AR44:AV44" si="11">AR57</f>
        <v>249.29287490971458</v>
      </c>
      <c r="AS44" s="30">
        <f t="shared" si="11"/>
        <v>256.61066135542097</v>
      </c>
      <c r="AT44" s="30">
        <f t="shared" si="11"/>
        <v>254.66750644936749</v>
      </c>
      <c r="AU44" s="30">
        <f t="shared" si="11"/>
        <v>250.43276993195033</v>
      </c>
      <c r="AV44" s="30">
        <f t="shared" si="11"/>
        <v>251.06434245848206</v>
      </c>
    </row>
    <row r="45" spans="2:48" s="2" customFormat="1" ht="16.8">
      <c r="E45" s="56" t="s">
        <v>935</v>
      </c>
      <c r="G45" s="2" t="s">
        <v>105</v>
      </c>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30">
        <f t="shared" ref="AJ45:AQ45" si="12">-AJ65</f>
        <v>-206.55957857517279</v>
      </c>
      <c r="AK45" s="30">
        <f t="shared" si="12"/>
        <v>-211.35093543499394</v>
      </c>
      <c r="AL45" s="30">
        <f t="shared" si="12"/>
        <v>-213.85264708029379</v>
      </c>
      <c r="AM45" s="30">
        <f t="shared" si="12"/>
        <v>-215.75630458575469</v>
      </c>
      <c r="AN45" s="30">
        <f t="shared" si="12"/>
        <v>-216.37412797135789</v>
      </c>
      <c r="AO45" s="30">
        <f t="shared" si="12"/>
        <v>-217.19727662282418</v>
      </c>
      <c r="AP45" s="30">
        <f t="shared" si="12"/>
        <v>-198.40981025711935</v>
      </c>
      <c r="AQ45" s="218">
        <f t="shared" si="12"/>
        <v>-197.16204718780284</v>
      </c>
      <c r="AR45" s="30">
        <f t="shared" ref="AR45:AV45" si="13">-AR65</f>
        <v>-195.87488261475031</v>
      </c>
      <c r="AS45" s="30">
        <f t="shared" si="13"/>
        <v>-193.32201751592706</v>
      </c>
      <c r="AT45" s="30">
        <f t="shared" si="13"/>
        <v>-192.20957709019171</v>
      </c>
      <c r="AU45" s="30">
        <f t="shared" si="13"/>
        <v>-187.3959968620878</v>
      </c>
      <c r="AV45" s="30">
        <f t="shared" si="13"/>
        <v>-183.03405577853002</v>
      </c>
    </row>
    <row r="46" spans="2:48" s="2" customFormat="1" ht="16.8">
      <c r="E46" s="56" t="s">
        <v>923</v>
      </c>
      <c r="G46" s="2" t="s">
        <v>105</v>
      </c>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526">
        <f t="shared" ref="AJ46:AV46" si="14">SUM(AJ43:AJ45)</f>
        <v>2414.5348326018516</v>
      </c>
      <c r="AK46" s="526">
        <f t="shared" si="14"/>
        <v>2464.8080047988324</v>
      </c>
      <c r="AL46" s="526">
        <f t="shared" si="14"/>
        <v>2493.7819618152512</v>
      </c>
      <c r="AM46" s="526">
        <f t="shared" si="14"/>
        <v>2517.0346154957879</v>
      </c>
      <c r="AN46" s="526">
        <f t="shared" si="14"/>
        <v>2544.8719718902012</v>
      </c>
      <c r="AO46" s="526">
        <f t="shared" si="14"/>
        <v>2581.7498777046321</v>
      </c>
      <c r="AP46" s="526">
        <f t="shared" si="14"/>
        <v>2640.5775426940772</v>
      </c>
      <c r="AQ46" s="531">
        <f t="shared" si="14"/>
        <v>2696.0784843571746</v>
      </c>
      <c r="AR46" s="526">
        <f t="shared" si="14"/>
        <v>2749.4964766521389</v>
      </c>
      <c r="AS46" s="526">
        <f t="shared" si="14"/>
        <v>2812.7851204916328</v>
      </c>
      <c r="AT46" s="526">
        <f t="shared" si="14"/>
        <v>2875.2430498508083</v>
      </c>
      <c r="AU46" s="526">
        <f t="shared" si="14"/>
        <v>2938.2798229206705</v>
      </c>
      <c r="AV46" s="526">
        <f t="shared" si="14"/>
        <v>3006.3101096006226</v>
      </c>
    </row>
    <row r="47" spans="2:48" s="2" customFormat="1" ht="16.8">
      <c r="E47" s="41"/>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Q47" s="57"/>
    </row>
    <row r="48" spans="2:48" s="7" customFormat="1" ht="16.8">
      <c r="C48" s="28" t="s">
        <v>936</v>
      </c>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9"/>
      <c r="AR48" s="28"/>
      <c r="AS48" s="28"/>
      <c r="AT48" s="28"/>
      <c r="AU48" s="28"/>
      <c r="AV48" s="28"/>
    </row>
    <row r="49" spans="1:48" s="2" customFormat="1" ht="16.8">
      <c r="C49" s="4" t="s">
        <v>937</v>
      </c>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5"/>
      <c r="AR49" s="12"/>
      <c r="AS49" s="4"/>
      <c r="AT49" s="4"/>
      <c r="AU49" s="4"/>
      <c r="AV49" s="4"/>
    </row>
    <row r="50" spans="1:48" s="2" customFormat="1" ht="16.8">
      <c r="C50" s="4" t="s">
        <v>938</v>
      </c>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5"/>
      <c r="AR50" s="12"/>
      <c r="AS50" s="4"/>
      <c r="AT50" s="4"/>
      <c r="AU50" s="4"/>
      <c r="AV50" s="4"/>
    </row>
    <row r="51" spans="1:48" s="7" customFormat="1" ht="16.8">
      <c r="E51" s="56"/>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Q51" s="65"/>
    </row>
    <row r="52" spans="1:48" s="7" customFormat="1" ht="16.8">
      <c r="D52" s="60" t="s">
        <v>939</v>
      </c>
      <c r="E52" s="61"/>
      <c r="F52" s="62"/>
      <c r="G52" s="62"/>
      <c r="H52" s="62"/>
      <c r="I52" s="62"/>
      <c r="J52" s="63"/>
      <c r="K52" s="63"/>
      <c r="L52" s="63"/>
      <c r="M52" s="63"/>
      <c r="N52" s="63"/>
      <c r="O52" s="63"/>
      <c r="P52" s="63"/>
      <c r="Q52" s="63"/>
      <c r="R52" s="63"/>
      <c r="S52" s="63"/>
      <c r="T52" s="63"/>
      <c r="U52" s="63"/>
      <c r="V52" s="63"/>
      <c r="W52" s="63"/>
      <c r="X52" s="63"/>
      <c r="Y52" s="63"/>
      <c r="Z52" s="63"/>
      <c r="AA52" s="62"/>
      <c r="AB52" s="62"/>
      <c r="AC52" s="62"/>
      <c r="AD52" s="62"/>
      <c r="AE52" s="62"/>
      <c r="AF52" s="62"/>
      <c r="AG52" s="62"/>
      <c r="AH52" s="62"/>
      <c r="AI52" s="62"/>
      <c r="AJ52" s="62"/>
      <c r="AK52" s="62"/>
      <c r="AL52" s="62"/>
      <c r="AM52" s="62"/>
      <c r="AN52" s="62"/>
      <c r="AO52" s="62"/>
      <c r="AP52" s="62"/>
      <c r="AQ52" s="64"/>
      <c r="AR52" s="62"/>
      <c r="AS52" s="62"/>
      <c r="AT52" s="62"/>
      <c r="AU52" s="62"/>
      <c r="AV52" s="62"/>
    </row>
    <row r="53" spans="1:48" s="2" customFormat="1" ht="16.8">
      <c r="A53" s="7"/>
      <c r="E53" s="74" t="s">
        <v>932</v>
      </c>
      <c r="G53" s="2" t="s">
        <v>105</v>
      </c>
      <c r="J53" s="42"/>
      <c r="AJ53" s="79">
        <f>Depn!AJ45</f>
        <v>4305.8227543949333</v>
      </c>
      <c r="AK53" s="79">
        <f>Depn!AK45</f>
        <v>0</v>
      </c>
      <c r="AL53" s="79">
        <f>Depn!AL45</f>
        <v>0</v>
      </c>
      <c r="AM53" s="79">
        <f>Depn!AM45</f>
        <v>0</v>
      </c>
      <c r="AN53" s="79">
        <f>Depn!AN45</f>
        <v>0</v>
      </c>
      <c r="AO53" s="79">
        <f>Depn!AO45</f>
        <v>0</v>
      </c>
      <c r="AP53" s="79">
        <f>Depn!AP45</f>
        <v>0</v>
      </c>
      <c r="AQ53" s="217">
        <f>Depn!AQ45</f>
        <v>0</v>
      </c>
      <c r="AR53" s="79">
        <f>Depn!AR45</f>
        <v>0</v>
      </c>
      <c r="AS53" s="79">
        <f>Depn!AS45</f>
        <v>0</v>
      </c>
      <c r="AT53" s="79">
        <f>Depn!AT45</f>
        <v>0</v>
      </c>
      <c r="AU53" s="79">
        <f>Depn!AU45</f>
        <v>0</v>
      </c>
      <c r="AV53" s="79">
        <f>Depn!AV45</f>
        <v>0</v>
      </c>
    </row>
    <row r="54" spans="1:48" s="7" customFormat="1" ht="16.8">
      <c r="D54" s="2"/>
      <c r="E54" s="41"/>
      <c r="F54" s="2"/>
      <c r="G54" s="2"/>
      <c r="H54" s="2"/>
      <c r="I54" s="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70"/>
      <c r="AK54" s="42"/>
      <c r="AL54" s="42"/>
      <c r="AM54" s="42"/>
      <c r="AN54" s="42"/>
      <c r="AO54" s="42"/>
      <c r="AP54" s="42"/>
      <c r="AQ54" s="71"/>
      <c r="AR54" s="42"/>
      <c r="AS54" s="42"/>
      <c r="AT54" s="42"/>
      <c r="AU54" s="42"/>
      <c r="AV54" s="42"/>
    </row>
    <row r="55" spans="1:48" s="7" customFormat="1" ht="16.8">
      <c r="D55" s="2"/>
      <c r="E55" s="56" t="s">
        <v>940</v>
      </c>
      <c r="F55" s="2"/>
      <c r="G55" s="2" t="s">
        <v>105</v>
      </c>
      <c r="H55" s="2"/>
      <c r="I55" s="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2">
        <f t="shared" ref="AJ55:AV55" si="15">AJ53+AI58</f>
        <v>4305.8227543949333</v>
      </c>
      <c r="AK55" s="2">
        <f t="shared" si="15"/>
        <v>4566.1181131893281</v>
      </c>
      <c r="AL55" s="2">
        <f t="shared" si="15"/>
        <v>4827.7422208213029</v>
      </c>
      <c r="AM55" s="2">
        <f t="shared" si="15"/>
        <v>5070.5688249180157</v>
      </c>
      <c r="AN55" s="2">
        <f t="shared" si="15"/>
        <v>5309.577783184307</v>
      </c>
      <c r="AO55" s="2">
        <f t="shared" si="15"/>
        <v>5553.789267550078</v>
      </c>
      <c r="AP55" s="2">
        <f t="shared" si="15"/>
        <v>5807.8644499873326</v>
      </c>
      <c r="AQ55" s="57">
        <f t="shared" si="15"/>
        <v>6065.1019252338974</v>
      </c>
      <c r="AR55" s="2">
        <f t="shared" si="15"/>
        <v>6317.764914084798</v>
      </c>
      <c r="AS55" s="2">
        <f t="shared" si="15"/>
        <v>6567.0577889945125</v>
      </c>
      <c r="AT55" s="2">
        <f t="shared" si="15"/>
        <v>6823.6684503499337</v>
      </c>
      <c r="AU55" s="2">
        <f t="shared" si="15"/>
        <v>7078.3359567993011</v>
      </c>
      <c r="AV55" s="2">
        <f t="shared" si="15"/>
        <v>7328.7687267312513</v>
      </c>
    </row>
    <row r="56" spans="1:48" s="7" customFormat="1" ht="16.8">
      <c r="E56" s="56" t="s">
        <v>941</v>
      </c>
      <c r="F56" s="2"/>
      <c r="G56" s="2" t="s">
        <v>105</v>
      </c>
      <c r="H56" s="2"/>
      <c r="I56" s="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32">
        <f t="shared" ref="AJ56:AV56" si="16">SUM(AJ55:AJ55)</f>
        <v>4305.8227543949333</v>
      </c>
      <c r="AK56" s="432">
        <f t="shared" si="16"/>
        <v>4566.1181131893281</v>
      </c>
      <c r="AL56" s="432">
        <f t="shared" si="16"/>
        <v>4827.7422208213029</v>
      </c>
      <c r="AM56" s="432">
        <f t="shared" si="16"/>
        <v>5070.5688249180157</v>
      </c>
      <c r="AN56" s="432">
        <f t="shared" si="16"/>
        <v>5309.577783184307</v>
      </c>
      <c r="AO56" s="432">
        <f t="shared" si="16"/>
        <v>5553.789267550078</v>
      </c>
      <c r="AP56" s="432">
        <f t="shared" si="16"/>
        <v>5807.8644499873326</v>
      </c>
      <c r="AQ56" s="534">
        <f t="shared" si="16"/>
        <v>6065.1019252338974</v>
      </c>
      <c r="AR56" s="432">
        <f t="shared" si="16"/>
        <v>6317.764914084798</v>
      </c>
      <c r="AS56" s="432">
        <f t="shared" si="16"/>
        <v>6567.0577889945125</v>
      </c>
      <c r="AT56" s="432">
        <f t="shared" si="16"/>
        <v>6823.6684503499337</v>
      </c>
      <c r="AU56" s="432">
        <f t="shared" si="16"/>
        <v>7078.3359567993011</v>
      </c>
      <c r="AV56" s="432">
        <f t="shared" si="16"/>
        <v>7328.7687267312513</v>
      </c>
    </row>
    <row r="57" spans="1:48" s="7" customFormat="1" ht="16.8">
      <c r="E57" s="56" t="s">
        <v>934</v>
      </c>
      <c r="F57" s="2"/>
      <c r="G57" s="2" t="s">
        <v>105</v>
      </c>
      <c r="H57" s="2"/>
      <c r="I57" s="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8">
        <f>Depn!AJ27</f>
        <v>260.29535879439482</v>
      </c>
      <c r="AK57" s="8">
        <f>Depn!AK27</f>
        <v>261.62410763197471</v>
      </c>
      <c r="AL57" s="8">
        <f>Depn!AL27</f>
        <v>242.82660409671274</v>
      </c>
      <c r="AM57" s="8">
        <f>Depn!AM27</f>
        <v>239.0089582662913</v>
      </c>
      <c r="AN57" s="8">
        <f>Depn!AN27</f>
        <v>244.21148436577093</v>
      </c>
      <c r="AO57" s="8">
        <f>Depn!AO27</f>
        <v>254.07518243725505</v>
      </c>
      <c r="AP57" s="8">
        <f>Depn!AP27</f>
        <v>257.23747524656449</v>
      </c>
      <c r="AQ57" s="9">
        <f>Depn!AQ27</f>
        <v>252.66298885090012</v>
      </c>
      <c r="AR57" s="8">
        <f>Depn!AR27</f>
        <v>249.29287490971458</v>
      </c>
      <c r="AS57" s="8">
        <f>Depn!AS27</f>
        <v>256.61066135542097</v>
      </c>
      <c r="AT57" s="8">
        <f>Depn!AT27</f>
        <v>254.66750644936749</v>
      </c>
      <c r="AU57" s="8">
        <f>Depn!AU27</f>
        <v>250.43276993195033</v>
      </c>
      <c r="AV57" s="8">
        <f>Depn!AV27</f>
        <v>251.06434245848206</v>
      </c>
    </row>
    <row r="58" spans="1:48" s="7" customFormat="1" ht="16.8">
      <c r="E58" s="56" t="s">
        <v>942</v>
      </c>
      <c r="G58" s="2" t="s">
        <v>105</v>
      </c>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1">
        <f t="shared" ref="AJ58:AV58" si="17">SUM(AJ56:AJ57)</f>
        <v>4566.1181131893281</v>
      </c>
      <c r="AK58" s="431">
        <f t="shared" si="17"/>
        <v>4827.7422208213029</v>
      </c>
      <c r="AL58" s="431">
        <f t="shared" si="17"/>
        <v>5070.5688249180157</v>
      </c>
      <c r="AM58" s="431">
        <f t="shared" si="17"/>
        <v>5309.577783184307</v>
      </c>
      <c r="AN58" s="431">
        <f t="shared" si="17"/>
        <v>5553.789267550078</v>
      </c>
      <c r="AO58" s="431">
        <f t="shared" si="17"/>
        <v>5807.8644499873326</v>
      </c>
      <c r="AP58" s="431">
        <f t="shared" si="17"/>
        <v>6065.1019252338974</v>
      </c>
      <c r="AQ58" s="533">
        <f t="shared" si="17"/>
        <v>6317.764914084798</v>
      </c>
      <c r="AR58" s="431">
        <f t="shared" si="17"/>
        <v>6567.0577889945125</v>
      </c>
      <c r="AS58" s="431">
        <f t="shared" si="17"/>
        <v>6823.6684503499337</v>
      </c>
      <c r="AT58" s="431">
        <f t="shared" si="17"/>
        <v>7078.3359567993011</v>
      </c>
      <c r="AU58" s="431">
        <f t="shared" si="17"/>
        <v>7328.7687267312513</v>
      </c>
      <c r="AV58" s="431">
        <f t="shared" si="17"/>
        <v>7579.8330691897336</v>
      </c>
    </row>
    <row r="59" spans="1:48" s="7" customFormat="1" ht="16.8">
      <c r="E59" s="56"/>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Q59" s="65"/>
    </row>
    <row r="60" spans="1:48" s="7" customFormat="1" ht="16.8">
      <c r="D60" s="66" t="s">
        <v>886</v>
      </c>
      <c r="E60" s="66"/>
      <c r="F60" s="60"/>
      <c r="G60" s="60"/>
      <c r="H60" s="60"/>
      <c r="I60" s="60"/>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0"/>
      <c r="AK60" s="60"/>
      <c r="AL60" s="60"/>
      <c r="AM60" s="60"/>
      <c r="AN60" s="60"/>
      <c r="AO60" s="60"/>
      <c r="AP60" s="60"/>
      <c r="AQ60" s="68"/>
      <c r="AR60" s="60"/>
      <c r="AS60" s="60"/>
      <c r="AT60" s="60"/>
      <c r="AU60" s="60"/>
      <c r="AV60" s="60"/>
    </row>
    <row r="61" spans="1:48" s="2" customFormat="1" ht="16.8">
      <c r="A61" s="7"/>
      <c r="E61" s="74" t="s">
        <v>943</v>
      </c>
      <c r="G61" s="2" t="s">
        <v>105</v>
      </c>
      <c r="J61" s="42"/>
      <c r="AJ61" s="79">
        <f>Depn!AJ46</f>
        <v>1918.1783857890684</v>
      </c>
      <c r="AK61" s="79">
        <f>Depn!AK46</f>
        <v>0</v>
      </c>
      <c r="AL61" s="79">
        <f>Depn!AL46</f>
        <v>0</v>
      </c>
      <c r="AM61" s="79">
        <f>Depn!AM46</f>
        <v>0</v>
      </c>
      <c r="AN61" s="79">
        <f>Depn!AN46</f>
        <v>0</v>
      </c>
      <c r="AO61" s="79">
        <f>Depn!AO46</f>
        <v>0</v>
      </c>
      <c r="AP61" s="79">
        <f>Depn!AP46</f>
        <v>0</v>
      </c>
      <c r="AQ61" s="217">
        <f>Depn!AQ46</f>
        <v>0</v>
      </c>
      <c r="AR61" s="79">
        <f>Depn!AR46</f>
        <v>0</v>
      </c>
      <c r="AS61" s="79">
        <f>Depn!AS46</f>
        <v>0</v>
      </c>
      <c r="AT61" s="79">
        <f>Depn!AT46</f>
        <v>0</v>
      </c>
      <c r="AU61" s="79">
        <f>Depn!AU46</f>
        <v>0</v>
      </c>
      <c r="AV61" s="79">
        <f>Depn!AV46</f>
        <v>0</v>
      </c>
    </row>
    <row r="62" spans="1:48" s="7" customFormat="1" ht="16.8">
      <c r="E62" s="56"/>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Q62" s="65"/>
    </row>
    <row r="63" spans="1:48" s="7" customFormat="1" ht="16.8">
      <c r="D63" s="2"/>
      <c r="E63" s="56" t="s">
        <v>940</v>
      </c>
      <c r="F63" s="2"/>
      <c r="G63" s="2" t="s">
        <v>105</v>
      </c>
      <c r="H63" s="2"/>
      <c r="I63" s="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2">
        <f t="shared" ref="AJ63:AV63" si="18">AJ61+AI66</f>
        <v>1918.1783857890684</v>
      </c>
      <c r="AK63" s="2">
        <f t="shared" si="18"/>
        <v>2124.7379643642412</v>
      </c>
      <c r="AL63" s="2">
        <f t="shared" si="18"/>
        <v>2336.0888997992352</v>
      </c>
      <c r="AM63" s="2">
        <f t="shared" si="18"/>
        <v>2549.9415468795291</v>
      </c>
      <c r="AN63" s="2">
        <f t="shared" si="18"/>
        <v>2765.6978514652837</v>
      </c>
      <c r="AO63" s="2">
        <f t="shared" si="18"/>
        <v>2982.0719794366414</v>
      </c>
      <c r="AP63" s="2">
        <f t="shared" si="18"/>
        <v>3199.2692560594655</v>
      </c>
      <c r="AQ63" s="57">
        <f t="shared" si="18"/>
        <v>3397.6790663165848</v>
      </c>
      <c r="AR63" s="2">
        <f t="shared" si="18"/>
        <v>3594.8411135043875</v>
      </c>
      <c r="AS63" s="2">
        <f t="shared" si="18"/>
        <v>3790.7159961191378</v>
      </c>
      <c r="AT63" s="2">
        <f t="shared" si="18"/>
        <v>3984.038013635065</v>
      </c>
      <c r="AU63" s="2">
        <f t="shared" si="18"/>
        <v>4176.2475907252565</v>
      </c>
      <c r="AV63" s="2">
        <f t="shared" si="18"/>
        <v>4363.643587587344</v>
      </c>
    </row>
    <row r="64" spans="1:48" s="7" customFormat="1" ht="16.8">
      <c r="E64" s="56" t="s">
        <v>941</v>
      </c>
      <c r="G64" s="2" t="s">
        <v>105</v>
      </c>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2">
        <f t="shared" ref="AJ64:AV64" si="19">SUM(AJ63:AJ63)</f>
        <v>1918.1783857890684</v>
      </c>
      <c r="AK64" s="432">
        <f t="shared" si="19"/>
        <v>2124.7379643642412</v>
      </c>
      <c r="AL64" s="432">
        <f t="shared" si="19"/>
        <v>2336.0888997992352</v>
      </c>
      <c r="AM64" s="432">
        <f t="shared" si="19"/>
        <v>2549.9415468795291</v>
      </c>
      <c r="AN64" s="432">
        <f t="shared" si="19"/>
        <v>2765.6978514652837</v>
      </c>
      <c r="AO64" s="432">
        <f t="shared" si="19"/>
        <v>2982.0719794366414</v>
      </c>
      <c r="AP64" s="432">
        <f t="shared" si="19"/>
        <v>3199.2692560594655</v>
      </c>
      <c r="AQ64" s="534">
        <f t="shared" si="19"/>
        <v>3397.6790663165848</v>
      </c>
      <c r="AR64" s="432">
        <f t="shared" si="19"/>
        <v>3594.8411135043875</v>
      </c>
      <c r="AS64" s="432">
        <f t="shared" si="19"/>
        <v>3790.7159961191378</v>
      </c>
      <c r="AT64" s="432">
        <f t="shared" si="19"/>
        <v>3984.038013635065</v>
      </c>
      <c r="AU64" s="432">
        <f t="shared" si="19"/>
        <v>4176.2475907252565</v>
      </c>
      <c r="AV64" s="432">
        <f t="shared" si="19"/>
        <v>4363.643587587344</v>
      </c>
    </row>
    <row r="65" spans="1:48" s="7" customFormat="1" ht="16.8">
      <c r="E65" s="56" t="s">
        <v>935</v>
      </c>
      <c r="G65" s="2" t="s">
        <v>105</v>
      </c>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8">
        <f>SUM(Depn!AJ29:AJ31)</f>
        <v>206.55957857517279</v>
      </c>
      <c r="AK65" s="8">
        <f>SUM(Depn!AK29:AK31)</f>
        <v>211.35093543499394</v>
      </c>
      <c r="AL65" s="8">
        <f>SUM(Depn!AL29:AL31)</f>
        <v>213.85264708029379</v>
      </c>
      <c r="AM65" s="8">
        <f>SUM(Depn!AM29:AM31)</f>
        <v>215.75630458575469</v>
      </c>
      <c r="AN65" s="8">
        <f>SUM(Depn!AN29:AN31)</f>
        <v>216.37412797135789</v>
      </c>
      <c r="AO65" s="8">
        <f>SUM(Depn!AO29:AO31)</f>
        <v>217.19727662282418</v>
      </c>
      <c r="AP65" s="8">
        <f>SUM(Depn!AP29:AP31)</f>
        <v>198.40981025711935</v>
      </c>
      <c r="AQ65" s="9">
        <f>SUM(Depn!AQ29:AQ31)</f>
        <v>197.16204718780284</v>
      </c>
      <c r="AR65" s="8">
        <f>SUM(Depn!AR29:AR31)</f>
        <v>195.87488261475031</v>
      </c>
      <c r="AS65" s="8">
        <f>SUM(Depn!AS29:AS31)</f>
        <v>193.32201751592706</v>
      </c>
      <c r="AT65" s="8">
        <f>SUM(Depn!AT29:AT31)</f>
        <v>192.20957709019171</v>
      </c>
      <c r="AU65" s="8">
        <f>SUM(Depn!AU29:AU31)</f>
        <v>187.3959968620878</v>
      </c>
      <c r="AV65" s="8">
        <f>SUM(Depn!AV29:AV31)</f>
        <v>183.03405577853002</v>
      </c>
    </row>
    <row r="66" spans="1:48" s="7" customFormat="1" ht="16.8">
      <c r="E66" s="56" t="s">
        <v>942</v>
      </c>
      <c r="G66" s="2" t="s">
        <v>105</v>
      </c>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1">
        <f t="shared" ref="AJ66:AV66" si="20">SUM(AJ64:AJ65)</f>
        <v>2124.7379643642412</v>
      </c>
      <c r="AK66" s="431">
        <f t="shared" si="20"/>
        <v>2336.0888997992352</v>
      </c>
      <c r="AL66" s="431">
        <f t="shared" si="20"/>
        <v>2549.9415468795291</v>
      </c>
      <c r="AM66" s="431">
        <f t="shared" si="20"/>
        <v>2765.6978514652837</v>
      </c>
      <c r="AN66" s="431">
        <f t="shared" si="20"/>
        <v>2982.0719794366414</v>
      </c>
      <c r="AO66" s="431">
        <f t="shared" si="20"/>
        <v>3199.2692560594655</v>
      </c>
      <c r="AP66" s="431">
        <f t="shared" si="20"/>
        <v>3397.6790663165848</v>
      </c>
      <c r="AQ66" s="533">
        <f t="shared" si="20"/>
        <v>3594.8411135043875</v>
      </c>
      <c r="AR66" s="431">
        <f t="shared" si="20"/>
        <v>3790.7159961191378</v>
      </c>
      <c r="AS66" s="431">
        <f t="shared" si="20"/>
        <v>3984.038013635065</v>
      </c>
      <c r="AT66" s="431">
        <f t="shared" si="20"/>
        <v>4176.2475907252565</v>
      </c>
      <c r="AU66" s="431">
        <f t="shared" si="20"/>
        <v>4363.643587587344</v>
      </c>
      <c r="AV66" s="431">
        <f t="shared" si="20"/>
        <v>4546.6776433658742</v>
      </c>
    </row>
    <row r="67" spans="1:48" s="7" customFormat="1" ht="16.8">
      <c r="E67" s="56"/>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43"/>
      <c r="AI67" s="43"/>
      <c r="AQ67" s="65"/>
    </row>
    <row r="68" spans="1:48" s="7" customFormat="1" ht="16.8">
      <c r="D68" s="62" t="s">
        <v>944</v>
      </c>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9"/>
      <c r="AR68" s="61"/>
      <c r="AS68" s="61"/>
      <c r="AT68" s="61"/>
      <c r="AU68" s="61"/>
      <c r="AV68" s="61"/>
    </row>
    <row r="69" spans="1:48" s="7" customFormat="1" ht="16.8">
      <c r="D69" s="2"/>
      <c r="E69" s="41" t="s">
        <v>945</v>
      </c>
      <c r="G69" s="2" t="s">
        <v>105</v>
      </c>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61"/>
      <c r="AK69" s="461"/>
      <c r="AL69" s="461"/>
      <c r="AM69" s="461"/>
      <c r="AN69" s="461"/>
      <c r="AO69" s="461"/>
      <c r="AP69" s="461"/>
      <c r="AQ69" s="386"/>
      <c r="AR69" s="461">
        <f>AR58 - AR66</f>
        <v>2776.3417928753747</v>
      </c>
      <c r="AS69" s="461">
        <f>AS58 - AS66</f>
        <v>2839.6304367148687</v>
      </c>
      <c r="AT69" s="461">
        <f>AT58 - AT66</f>
        <v>2902.0883660740446</v>
      </c>
      <c r="AU69" s="461">
        <f>AU58 - AU66</f>
        <v>2965.1251391439073</v>
      </c>
      <c r="AV69" s="461">
        <f>AV58 - AV66</f>
        <v>3033.1554258238593</v>
      </c>
    </row>
    <row r="70" spans="1:48" s="7" customFormat="1" ht="16.8">
      <c r="E70" s="56"/>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Q70" s="65"/>
    </row>
    <row r="71" spans="1:48" s="2" customFormat="1" ht="16.8">
      <c r="C71" s="28" t="s">
        <v>946</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58"/>
      <c r="AK71" s="58"/>
      <c r="AL71" s="58"/>
      <c r="AM71" s="58"/>
      <c r="AN71" s="58"/>
      <c r="AO71" s="58"/>
      <c r="AP71" s="58"/>
      <c r="AQ71" s="59"/>
      <c r="AR71" s="349"/>
      <c r="AS71" s="28"/>
      <c r="AT71" s="28"/>
      <c r="AU71" s="28"/>
      <c r="AV71" s="349"/>
    </row>
    <row r="72" spans="1:48" s="2" customFormat="1" ht="16.8">
      <c r="E72" s="41"/>
      <c r="J72" s="42"/>
      <c r="K72" s="42"/>
      <c r="L72" s="42"/>
      <c r="M72" s="42"/>
      <c r="N72" s="42"/>
      <c r="O72" s="42"/>
      <c r="P72" s="42"/>
      <c r="Q72" s="42"/>
      <c r="R72" s="42"/>
      <c r="S72" s="42"/>
      <c r="T72" s="42"/>
      <c r="U72" s="42"/>
      <c r="V72" s="42"/>
      <c r="W72" s="42"/>
      <c r="X72" s="42"/>
      <c r="Y72" s="42"/>
      <c r="Z72" s="42"/>
      <c r="AQ72" s="57"/>
    </row>
    <row r="73" spans="1:48" s="2" customFormat="1" ht="16.8">
      <c r="E73" s="41" t="s">
        <v>275</v>
      </c>
      <c r="G73" s="2" t="s">
        <v>105</v>
      </c>
      <c r="I73" s="8">
        <f>InputSummary!I219</f>
        <v>26.84531622323496</v>
      </c>
      <c r="J73" s="42"/>
      <c r="K73" s="42"/>
      <c r="L73" s="42"/>
      <c r="M73" s="42"/>
      <c r="N73" s="42"/>
      <c r="O73" s="42"/>
      <c r="P73" s="42"/>
      <c r="Q73" s="42"/>
      <c r="R73" s="42"/>
      <c r="S73" s="42"/>
      <c r="T73" s="42"/>
      <c r="U73" s="42"/>
      <c r="V73" s="42"/>
      <c r="W73" s="42"/>
      <c r="X73" s="42"/>
      <c r="Y73" s="42"/>
      <c r="Z73" s="42"/>
      <c r="AJ73" s="2">
        <f>AJ$37*$I73</f>
        <v>26.84531622323496</v>
      </c>
      <c r="AK73" s="2">
        <f t="shared" ref="AK73:AV73" si="21">AK$37*$I73</f>
        <v>0</v>
      </c>
      <c r="AL73" s="2">
        <f t="shared" si="21"/>
        <v>0</v>
      </c>
      <c r="AM73" s="2">
        <f t="shared" si="21"/>
        <v>0</v>
      </c>
      <c r="AN73" s="2">
        <f t="shared" si="21"/>
        <v>0</v>
      </c>
      <c r="AO73" s="2">
        <f t="shared" si="21"/>
        <v>0</v>
      </c>
      <c r="AP73" s="2">
        <f t="shared" si="21"/>
        <v>0</v>
      </c>
      <c r="AQ73" s="57">
        <f t="shared" si="21"/>
        <v>0</v>
      </c>
      <c r="AR73" s="2">
        <f t="shared" si="21"/>
        <v>0</v>
      </c>
      <c r="AS73" s="2">
        <f t="shared" si="21"/>
        <v>0</v>
      </c>
      <c r="AT73" s="2">
        <f t="shared" si="21"/>
        <v>0</v>
      </c>
      <c r="AU73" s="2">
        <f t="shared" si="21"/>
        <v>0</v>
      </c>
      <c r="AV73" s="2">
        <f t="shared" si="21"/>
        <v>0</v>
      </c>
    </row>
    <row r="74" spans="1:48" s="7" customFormat="1" ht="16.8">
      <c r="E74" s="56"/>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Q74" s="65"/>
    </row>
    <row r="75" spans="1:48" ht="16.8">
      <c r="A75" s="2"/>
      <c r="B75" s="37" t="s">
        <v>79</v>
      </c>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row>
    <row r="76" spans="1:48"/>
    <row r="77" spans="1:48"/>
  </sheetData>
  <conditionalFormatting sqref="AM2">
    <cfRule type="expression" dxfId="123" priority="1">
      <formula>mac_sensitivity=2</formula>
    </cfRule>
    <cfRule type="expression" dxfId="122" priority="2">
      <formula>mac_sensitivity=1</formula>
    </cfRule>
  </conditionalFormatting>
  <conditionalFormatting sqref="AM3">
    <cfRule type="expression" dxfId="121" priority="3">
      <formula>$AM$3="OK"</formula>
    </cfRule>
  </conditionalFormatting>
  <pageMargins left="0.7" right="0.7" top="0.75" bottom="0.75" header="0.3" footer="0.3"/>
  <pageSetup orientation="portrait" r:id="rId1"/>
  <headerFooter>
    <oddHeader>&amp;C&amp;"Verdana,Regular"&amp;10&amp;K000000Internal Only</oddHeader>
    <oddFooter>&amp;C&amp;"Verdana,Regular"&amp;10&amp;K000000Internal Only_x000D_&amp;1#&amp;"Calibri"&amp;10&amp;K000000 OFFICIAL-InternalOnly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0293" r:id="rId4" name="Drop Down 5">
              <controlPr defaultSize="0" autoLine="0" autoPict="0" altText="Select appropriate network">
                <anchor moveWithCells="1">
                  <from>
                    <xdr:col>6</xdr:col>
                    <xdr:colOff>144780</xdr:colOff>
                    <xdr:row>0</xdr:row>
                    <xdr:rowOff>30480</xdr:rowOff>
                  </from>
                  <to>
                    <xdr:col>7</xdr:col>
                    <xdr:colOff>152400</xdr:colOff>
                    <xdr:row>0</xdr:row>
                    <xdr:rowOff>160020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A w D A A B Q S w M E F A A C A A g A T 3 s e V x z I d W 6 l A A A A 9 g A A A B I A H A B D b 2 5 m a W c v U G F j a 2 F n Z S 5 4 b W w g o h g A K K A U A A A A A A A A A A A A A A A A A A A A A A A A A A A A h Y + 9 D o I w G E V f h X S n P 8 i g 5 K M k O r h I Y m J i X J t S o R G K o c X y b g 4 + k q 8 g R l E 3 x 3 v u G e 6 9 X 2 + Q D U 0 d X F R n d W t S x D B F g T K y L b Q p U 9 S 7 Y z h H G Y e t k C d R q m C U j U 0 G W 6 S o c u 6 c E O K 9 x 3 6 G 2 6 4 k E a W M H P L N T l a q E e g j 6 / 9 y q I 1 1 w k i F O O x f Y 3 i E G V v g m M a Y A p k g 5 N p 8 h W j c + 2 x / I K z 6 2 v W d 4 s q E 6 y W Q K Q J 5 f + A P U E s D B B Q A A g A I A E 9 7 H l d 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P e x 5 X K I p H u A 4 A A A A R A A A A E w A c A E Z v c m 1 1 b G F z L 1 N l Y 3 R p b 2 4 x L m 0 g o h g A K K A U A A A A A A A A A A A A A A A A A A A A A A A A A A A A K 0 5 N L s n M z 1 M I h t C G 1 g B Q S w E C L Q A U A A I A C A B P e x 5 X H M h 1 b q U A A A D 2 A A A A E g A A A A A A A A A A A A A A A A A A A A A A Q 2 9 u Z m l n L 1 B h Y 2 t h Z 2 U u e G 1 s U E s B A i 0 A F A A C A A g A T 3 s e V 1 N y O C y b A A A A 4 Q A A A B M A A A A A A A A A A A A A A A A A 8 Q A A A F t D b 2 5 0 Z W 5 0 X 1 R 5 c G V z X S 5 4 b W x Q S w E C L Q A U A A I A C A B P e x 5 X 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g 0 4 N P k p N 5 P u 2 9 F e 3 D n L 9 A A A A A A A g A A A A A A A 2 Y A A M A A A A A Q A A A A j r Q 5 2 F K M 7 x v X i b j c I u / s / g A A A A A E g A A A o A A A A B A A A A A Q G J e + E w t S p w h H H b M E O Z C G U A A A A M D i T E Y U 6 J s k M o U Z g o A G Q B P 2 G I m e g N v R C b U L d s b M + G I c Y 2 K 7 Y 6 i F z 3 1 T p 2 Y S h m 4 x T 5 j U M x m I b O N d M d / m y r i q w o 3 C M I 1 q b 6 x I u P 1 v 5 / / i o S U C F A A A A M K b h P / P 5 i V O R z j p M y N V w X k U y b y / < / D a t a M a s h u p > 
</file>

<file path=customXml/item3.xml><?xml version="1.0" encoding="utf-8"?>
<ct:contentTypeSchema xmlns:ct="http://schemas.microsoft.com/office/2006/metadata/contentType" xmlns:ma="http://schemas.microsoft.com/office/2006/metadata/properties/metaAttributes" ct:_="" ma:_="" ma:contentTypeName="Document" ma:contentTypeID="0x010100F4BD99A05A53D84497D28996D01F6D6C" ma:contentTypeVersion="21" ma:contentTypeDescription="Create a new document." ma:contentTypeScope="" ma:versionID="bc824d11663d723502d19b2f23440782">
  <xsd:schema xmlns:xsd="http://www.w3.org/2001/XMLSchema" xmlns:xs="http://www.w3.org/2001/XMLSchema" xmlns:p="http://schemas.microsoft.com/office/2006/metadata/properties" xmlns:ns1="http://schemas.microsoft.com/sharepoint/v3" xmlns:ns2="b1b6b1d3-9b1c-419f-ba2e-fefc168d435a" xmlns:ns3="f35b5cbd-7b0b-4440-92cd-b510cab4ec67" targetNamespace="http://schemas.microsoft.com/office/2006/metadata/properties" ma:root="true" ma:fieldsID="2e9b61414040fc68e827a9859eac060a" ns1:_="" ns2:_="" ns3:_="">
    <xsd:import namespace="http://schemas.microsoft.com/sharepoint/v3"/>
    <xsd:import namespace="b1b6b1d3-9b1c-419f-ba2e-fefc168d435a"/>
    <xsd:import namespace="f35b5cbd-7b0b-4440-92cd-b510cab4ec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FilePath"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b6b1d3-9b1c-419f-ba2e-fefc168d43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FilePath" ma:index="17" nillable="true" ma:displayName="FilePath" ma:internalName="FilePath">
      <xsd:simpleType>
        <xsd:restriction base="dms:Text">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5b5cbd-7b0b-4440-92cd-b510cab4ec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7a2cc27-9336-4350-bc0d-088c503e09fe}" ma:internalName="TaxCatchAll" ma:showField="CatchAllData" ma:web="f35b5cbd-7b0b-4440-92cd-b510cab4ec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element uid="eaadb568-f939-47e9-ab90-f00bdd47735e" value=""/>
</sisl>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1b6b1d3-9b1c-419f-ba2e-fefc168d435a">
      <Terms xmlns="http://schemas.microsoft.com/office/infopath/2007/PartnerControls"/>
    </lcf76f155ced4ddcb4097134ff3c332f>
    <_ip_UnifiedCompliancePolicyProperties xmlns="http://schemas.microsoft.com/sharepoint/v3" xsi:nil="true"/>
    <TaxCatchAll xmlns="f35b5cbd-7b0b-4440-92cd-b510cab4ec67" xsi:nil="true"/>
    <FilePath xmlns="b1b6b1d3-9b1c-419f-ba2e-fefc168d435a" xsi:nil="true"/>
  </documentManagement>
</p:properties>
</file>

<file path=customXml/itemProps1.xml><?xml version="1.0" encoding="utf-8"?>
<ds:datastoreItem xmlns:ds="http://schemas.openxmlformats.org/officeDocument/2006/customXml" ds:itemID="{7186AFC2-35BE-40FA-AD25-8EEDAB0978E4}">
  <ds:schemaRefs>
    <ds:schemaRef ds:uri="http://schemas.microsoft.com/sharepoint/v3/contenttype/forms"/>
  </ds:schemaRefs>
</ds:datastoreItem>
</file>

<file path=customXml/itemProps2.xml><?xml version="1.0" encoding="utf-8"?>
<ds:datastoreItem xmlns:ds="http://schemas.openxmlformats.org/officeDocument/2006/customXml" ds:itemID="{A092E8BC-996F-4634-A148-0F059D409F47}">
  <ds:schemaRefs>
    <ds:schemaRef ds:uri="http://schemas.microsoft.com/DataMashup"/>
  </ds:schemaRefs>
</ds:datastoreItem>
</file>

<file path=customXml/itemProps3.xml><?xml version="1.0" encoding="utf-8"?>
<ds:datastoreItem xmlns:ds="http://schemas.openxmlformats.org/officeDocument/2006/customXml" ds:itemID="{A26420C2-D5E4-4C4A-8D5F-93467E711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1b6b1d3-9b1c-419f-ba2e-fefc168d435a"/>
    <ds:schemaRef ds:uri="f35b5cbd-7b0b-4440-92cd-b510cab4ec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1DB1738-50F6-4DD9-B2C2-1D88F8C49C75}">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8960A401-5BD1-48EA-B12B-96DF3580168D}">
  <ds:schemaRefs>
    <ds:schemaRef ds:uri="http://purl.org/dc/elements/1.1/"/>
    <ds:schemaRef ds:uri="http://schemas.microsoft.com/office/2006/metadata/properties"/>
    <ds:schemaRef ds:uri="http://schemas.microsoft.com/sharepoint/v3"/>
    <ds:schemaRef ds:uri="f35b5cbd-7b0b-4440-92cd-b510cab4ec67"/>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b1b6b1d3-9b1c-419f-ba2e-fefc168d435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31</vt:i4>
      </vt:variant>
      <vt:variant>
        <vt:lpstr>Named Ranges</vt:lpstr>
      </vt:variant>
      <vt:variant>
        <vt:i4>4</vt:i4>
      </vt:variant>
    </vt:vector>
  </HeadingPairs>
  <TitlesOfParts>
    <vt:vector size="35" baseType="lpstr">
      <vt:lpstr>Cover</vt:lpstr>
      <vt:lpstr>UserInterface</vt:lpstr>
      <vt:lpstr>SelectedInputs</vt:lpstr>
      <vt:lpstr>InputSummary</vt:lpstr>
      <vt:lpstr>Legacy</vt:lpstr>
      <vt:lpstr>Totex</vt:lpstr>
      <vt:lpstr>TIM</vt:lpstr>
      <vt:lpstr>Depn</vt:lpstr>
      <vt:lpstr>Return&amp;RAV</vt:lpstr>
      <vt:lpstr>TaxPools</vt:lpstr>
      <vt:lpstr>Finance&amp;Tax</vt:lpstr>
      <vt:lpstr>ReturnAdj</vt:lpstr>
      <vt:lpstr>Revenue</vt:lpstr>
      <vt:lpstr>AR</vt:lpstr>
      <vt:lpstr>Annual Inflation</vt:lpstr>
      <vt:lpstr>Monthly Inflation</vt:lpstr>
      <vt:lpstr>Checks</vt:lpstr>
      <vt:lpstr>ENWL</vt:lpstr>
      <vt:lpstr>NPgN</vt:lpstr>
      <vt:lpstr>NPgY</vt:lpstr>
      <vt:lpstr>WMID</vt:lpstr>
      <vt:lpstr>EMID</vt:lpstr>
      <vt:lpstr>SWALES</vt:lpstr>
      <vt:lpstr>SWEST</vt:lpstr>
      <vt:lpstr>LPN</vt:lpstr>
      <vt:lpstr>SPN</vt:lpstr>
      <vt:lpstr>EPN</vt:lpstr>
      <vt:lpstr>SPD</vt:lpstr>
      <vt:lpstr>SPMW</vt:lpstr>
      <vt:lpstr>SSEH</vt:lpstr>
      <vt:lpstr>SSES</vt:lpstr>
      <vt:lpstr>m_baseyear</vt:lpstr>
      <vt:lpstr>m_identity</vt:lpstr>
      <vt:lpstr>n_identity</vt:lpstr>
      <vt:lpstr>NumberofOperators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Tomo Sandeman</dc:creator>
  <cp:keywords/>
  <dc:description/>
  <cp:lastModifiedBy>Bartlam, Katherine</cp:lastModifiedBy>
  <cp:revision/>
  <dcterms:created xsi:type="dcterms:W3CDTF">2021-01-04T16:10:44Z</dcterms:created>
  <dcterms:modified xsi:type="dcterms:W3CDTF">2023-12-20T09:23:24Z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da4c414e-8e32-4bd4-a27d-6d820feadfb6</vt:lpwstr>
  </property>
  <property fmtid="{D5CDD505-2E9C-101B-9397-08002B2CF9AE}" pid="3" name="bjSaver">
    <vt:lpwstr>DaBain4Q38b8RKEZ19Qnok4rQJuwFGWf</vt:lpwstr>
  </property>
  <property fmtid="{D5CDD505-2E9C-101B-9397-08002B2CF9AE}" pid="4" name="bjDocumentSecurityLabel">
    <vt:lpwstr>OFFICIAL Internal Only</vt:lpwstr>
  </property>
  <property fmtid="{D5CDD505-2E9C-101B-9397-08002B2CF9AE}" pid="5" name="bjCentreHeaderLabel">
    <vt:lpwstr>&amp;"Verdana,Regular"&amp;10&amp;K000000Internal Only</vt:lpwstr>
  </property>
  <property fmtid="{D5CDD505-2E9C-101B-9397-08002B2CF9AE}" pid="6" name="bjCentreFooterLabel">
    <vt:lpwstr>&amp;"Verdana,Regular"&amp;10&amp;K000000Internal Only</vt:lpwstr>
  </property>
  <property fmtid="{D5CDD505-2E9C-101B-9397-08002B2CF9AE}" pid="7" name="ContentTypeId">
    <vt:lpwstr>0x010100F4BD99A05A53D84497D28996D01F6D6C</vt:lpwstr>
  </property>
  <property fmtid="{D5CDD505-2E9C-101B-9397-08002B2CF9AE}" pid="8"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9" name="bjDocumentLabelXML-0">
    <vt:lpwstr>ames.com/2008/01/sie/internal/label"&gt;&lt;element uid="id_classification_nonbusiness" value="" /&gt;&lt;element uid="eaadb568-f939-47e9-ab90-f00bdd47735e" value="" /&gt;&lt;/sisl&gt;</vt:lpwstr>
  </property>
  <property fmtid="{D5CDD505-2E9C-101B-9397-08002B2CF9AE}" pid="10" name="bjClsUserRVM">
    <vt:lpwstr>[]</vt:lpwstr>
  </property>
  <property fmtid="{D5CDD505-2E9C-101B-9397-08002B2CF9AE}" pid="11" name="bjCentreHeaderLabel-first">
    <vt:lpwstr>&amp;"Verdana,Regular"&amp;10&amp;K000000Internal Only</vt:lpwstr>
  </property>
  <property fmtid="{D5CDD505-2E9C-101B-9397-08002B2CF9AE}" pid="12" name="bjCentreFooterLabel-first">
    <vt:lpwstr>&amp;"Verdana,Regular"&amp;10&amp;K000000Internal Only</vt:lpwstr>
  </property>
  <property fmtid="{D5CDD505-2E9C-101B-9397-08002B2CF9AE}" pid="13" name="bjCentreHeaderLabel-even">
    <vt:lpwstr>&amp;"Verdana,Regular"&amp;10&amp;K000000Internal Only</vt:lpwstr>
  </property>
  <property fmtid="{D5CDD505-2E9C-101B-9397-08002B2CF9AE}" pid="14" name="bjCentreFooterLabel-even">
    <vt:lpwstr>&amp;"Verdana,Regular"&amp;10&amp;K000000Internal Only</vt:lpwstr>
  </property>
  <property fmtid="{D5CDD505-2E9C-101B-9397-08002B2CF9AE}" pid="15" name="Order">
    <vt:r8>562600</vt:r8>
  </property>
  <property fmtid="{D5CDD505-2E9C-101B-9397-08002B2CF9AE}" pid="16" name="Lead">
    <vt:lpwstr/>
  </property>
  <property fmtid="{D5CDD505-2E9C-101B-9397-08002B2CF9AE}" pid="17" name="DocumentSetDescription">
    <vt:lpwstr/>
  </property>
  <property fmtid="{D5CDD505-2E9C-101B-9397-08002B2CF9AE}" pid="18" name="xd_ProgID">
    <vt:lpwstr/>
  </property>
  <property fmtid="{D5CDD505-2E9C-101B-9397-08002B2CF9AE}" pid="19" name="Workstream">
    <vt:lpwstr/>
  </property>
  <property fmtid="{D5CDD505-2E9C-101B-9397-08002B2CF9AE}" pid="20" name="ComplianceAssetId">
    <vt:lpwstr/>
  </property>
  <property fmtid="{D5CDD505-2E9C-101B-9397-08002B2CF9AE}" pid="21" name="TemplateUrl">
    <vt:lpwstr/>
  </property>
  <property fmtid="{D5CDD505-2E9C-101B-9397-08002B2CF9AE}" pid="22" name="_ExtendedDescription">
    <vt:lpwstr/>
  </property>
  <property fmtid="{D5CDD505-2E9C-101B-9397-08002B2CF9AE}" pid="23" name="TriggerFlowInfo">
    <vt:lpwstr/>
  </property>
  <property fmtid="{D5CDD505-2E9C-101B-9397-08002B2CF9AE}" pid="24" name="Project Date">
    <vt:lpwstr/>
  </property>
  <property fmtid="{D5CDD505-2E9C-101B-9397-08002B2CF9AE}" pid="25" name="Sub-Workstream">
    <vt:lpwstr/>
  </property>
  <property fmtid="{D5CDD505-2E9C-101B-9397-08002B2CF9AE}" pid="26" name="xd_Signature">
    <vt:lpwstr/>
  </property>
  <property fmtid="{D5CDD505-2E9C-101B-9397-08002B2CF9AE}" pid="27" name="Status">
    <vt:lpwstr/>
  </property>
  <property fmtid="{D5CDD505-2E9C-101B-9397-08002B2CF9AE}" pid="28" name="Area">
    <vt:lpwstr/>
  </property>
  <property fmtid="{D5CDD505-2E9C-101B-9397-08002B2CF9AE}" pid="29" name="MediaServiceImageTags">
    <vt:lpwstr/>
  </property>
  <property fmtid="{D5CDD505-2E9C-101B-9397-08002B2CF9AE}" pid="30" name="Change Description">
    <vt:lpwstr>Housekeeping K Bartlam issues</vt:lpwstr>
  </property>
  <property fmtid="{D5CDD505-2E9C-101B-9397-08002B2CF9AE}" pid="31" name="AIP/Modification">
    <vt:lpwstr>Modification</vt:lpwstr>
  </property>
  <property fmtid="{D5CDD505-2E9C-101B-9397-08002B2CF9AE}" pid="32" name="AIP Year">
    <vt:lpwstr>2023</vt:lpwstr>
  </property>
  <property fmtid="{D5CDD505-2E9C-101B-9397-08002B2CF9AE}" pid="33" name="Full/Public">
    <vt:lpwstr>Reduced Model</vt:lpwstr>
  </property>
  <property fmtid="{D5CDD505-2E9C-101B-9397-08002B2CF9AE}" pid="34" name="Sector">
    <vt:lpwstr>ED</vt:lpwstr>
  </property>
  <property fmtid="{D5CDD505-2E9C-101B-9397-08002B2CF9AE}" pid="35" name="Exported">
    <vt:bool>false</vt:bool>
  </property>
  <property fmtid="{D5CDD505-2E9C-101B-9397-08002B2CF9AE}" pid="36" name="MSIP_Label_38144ccb-b10a-4c0f-b070-7a3b00ac7463_Enabled">
    <vt:lpwstr>true</vt:lpwstr>
  </property>
  <property fmtid="{D5CDD505-2E9C-101B-9397-08002B2CF9AE}" pid="37" name="MSIP_Label_38144ccb-b10a-4c0f-b070-7a3b00ac7463_SetDate">
    <vt:lpwstr>2023-10-12T14:42:31Z</vt:lpwstr>
  </property>
  <property fmtid="{D5CDD505-2E9C-101B-9397-08002B2CF9AE}" pid="38" name="MSIP_Label_38144ccb-b10a-4c0f-b070-7a3b00ac7463_Method">
    <vt:lpwstr>Standard</vt:lpwstr>
  </property>
  <property fmtid="{D5CDD505-2E9C-101B-9397-08002B2CF9AE}" pid="39" name="MSIP_Label_38144ccb-b10a-4c0f-b070-7a3b00ac7463_Name">
    <vt:lpwstr>InternalOnly</vt:lpwstr>
  </property>
  <property fmtid="{D5CDD505-2E9C-101B-9397-08002B2CF9AE}" pid="40" name="MSIP_Label_38144ccb-b10a-4c0f-b070-7a3b00ac7463_SiteId">
    <vt:lpwstr>185562ad-39bc-4840-8e40-be6216340c52</vt:lpwstr>
  </property>
  <property fmtid="{D5CDD505-2E9C-101B-9397-08002B2CF9AE}" pid="41" name="MSIP_Label_38144ccb-b10a-4c0f-b070-7a3b00ac7463_ActionId">
    <vt:lpwstr>4e77d1d9-22ce-4596-bc49-4349dc67c08d</vt:lpwstr>
  </property>
  <property fmtid="{D5CDD505-2E9C-101B-9397-08002B2CF9AE}" pid="42" name="MSIP_Label_38144ccb-b10a-4c0f-b070-7a3b00ac7463_ContentBits">
    <vt:lpwstr>2</vt:lpwstr>
  </property>
</Properties>
</file>